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DATOS!$B$1:$BI$387</definedName>
    <definedName name="Print_Area" localSheetId="2">REINSCRIPCION!$D$2:$T$52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L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2"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AN40" i="27"/>
  <c r="T2" i="1" l="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BI2" i="1"/>
  <c r="A2" i="1" s="1"/>
  <c r="AM40" i="27" l="1"/>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H2" i="4"/>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A6" i="32" l="1"/>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39"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375" i="4"/>
  <c r="T3378" i="4"/>
  <c r="T3372" i="4"/>
  <c r="T3376" i="4"/>
  <c r="T3373" i="4"/>
  <c r="T3377" i="4"/>
  <c r="T3374" i="4"/>
  <c r="T3379"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29" i="4"/>
  <c r="S224" i="4"/>
  <c r="S171"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39" i="4" l="1"/>
  <c r="R41"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D262" i="1" l="1"/>
  <c r="N8" i="4"/>
  <c r="B11" i="4" l="1"/>
  <c r="Q5" i="4"/>
  <c r="B10"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2" i="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E2" i="1" l="1"/>
  <c r="DF2" i="1" s="1"/>
  <c r="C12" i="4" s="1"/>
  <c r="J26" i="4" s="1"/>
  <c r="BW251" i="1"/>
  <c r="BY251" i="1"/>
  <c r="BX251" i="1"/>
  <c r="BV252" i="1"/>
  <c r="AQ7" i="4" l="1"/>
  <c r="AN7" i="4" s="1"/>
  <c r="AN13" i="4" s="1"/>
  <c r="AN1" i="4" s="1"/>
  <c r="B12" i="4"/>
  <c r="I10" i="4" s="1"/>
  <c r="B6" i="4"/>
  <c r="BW252" i="1"/>
  <c r="BX252" i="1"/>
  <c r="BY252" i="1"/>
  <c r="BV253" i="1"/>
  <c r="I11" i="4" l="1"/>
  <c r="I12" i="4"/>
  <c r="I13" i="4"/>
  <c r="B13" i="4"/>
  <c r="I9"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X389" i="1"/>
  <c r="BW389" i="1"/>
  <c r="BY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Y392" i="1" l="1"/>
  <c r="BW392" i="1"/>
  <c r="BX392" i="1"/>
  <c r="E609" i="3"/>
  <c r="D609" i="3" s="1"/>
  <c r="C99" i="3"/>
  <c r="U99" i="3" s="1"/>
  <c r="C222" i="3"/>
  <c r="U222" i="3" s="1"/>
  <c r="E218" i="3"/>
  <c r="D218" i="3" s="1"/>
  <c r="E234" i="3"/>
  <c r="D234" i="3" s="1"/>
  <c r="C219" i="3"/>
  <c r="U219" i="3" s="1"/>
  <c r="B233" i="3"/>
  <c r="F233" i="3" s="1"/>
  <c r="E215" i="3"/>
  <c r="D215" i="3" s="1"/>
  <c r="B239" i="3"/>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F246" i="3" s="1"/>
  <c r="B249" i="3"/>
  <c r="E250" i="3"/>
  <c r="D250" i="3" s="1"/>
  <c r="E251" i="3"/>
  <c r="D251" i="3" s="1"/>
  <c r="C395" i="3"/>
  <c r="U395" i="3" s="1"/>
  <c r="C608" i="3"/>
  <c r="U608" i="3" s="1"/>
  <c r="C771" i="3"/>
  <c r="U771" i="3" s="1"/>
  <c r="C896" i="3"/>
  <c r="U896" i="3" s="1"/>
  <c r="B884" i="3"/>
  <c r="F884" i="3" s="1"/>
  <c r="B870" i="3"/>
  <c r="G870" i="3" s="1"/>
  <c r="C696" i="3"/>
  <c r="U696" i="3" s="1"/>
  <c r="E718" i="3"/>
  <c r="D718" i="3" s="1"/>
  <c r="B612" i="3"/>
  <c r="L612" i="3" s="1"/>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Q914" i="3" s="1"/>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P213" i="3" s="1"/>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N418" i="3" s="1"/>
  <c r="B434" i="3"/>
  <c r="C805" i="3"/>
  <c r="U805" i="3" s="1"/>
  <c r="B702" i="3"/>
  <c r="C499" i="3"/>
  <c r="U499" i="3" s="1"/>
  <c r="E450" i="3"/>
  <c r="D450" i="3" s="1"/>
  <c r="E853" i="3"/>
  <c r="D853" i="3" s="1"/>
  <c r="E565" i="3"/>
  <c r="D565" i="3" s="1"/>
  <c r="C941" i="3"/>
  <c r="U941" i="3" s="1"/>
  <c r="C540" i="3"/>
  <c r="U540" i="3" s="1"/>
  <c r="B678" i="3"/>
  <c r="B899" i="3"/>
  <c r="B480" i="3"/>
  <c r="V480" i="3" s="1"/>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B248" i="3"/>
  <c r="M248" i="3" s="1"/>
  <c r="C248" i="3"/>
  <c r="U248" i="3" s="1"/>
  <c r="C251" i="3"/>
  <c r="U251" i="3" s="1"/>
  <c r="E585" i="3"/>
  <c r="D585" i="3" s="1"/>
  <c r="B693" i="3"/>
  <c r="E996" i="3"/>
  <c r="D996" i="3" s="1"/>
  <c r="B993" i="3"/>
  <c r="E440" i="3"/>
  <c r="D440" i="3" s="1"/>
  <c r="B962" i="3"/>
  <c r="N962" i="3" s="1"/>
  <c r="B797" i="3"/>
  <c r="R797" i="3" s="1"/>
  <c r="S797" i="3" s="1"/>
  <c r="C371" i="3"/>
  <c r="U371" i="3" s="1"/>
  <c r="E381" i="3"/>
  <c r="D381" i="3" s="1"/>
  <c r="B847" i="3"/>
  <c r="L847" i="3" s="1"/>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K226" i="3" s="1"/>
  <c r="E220" i="3"/>
  <c r="D220" i="3" s="1"/>
  <c r="E105" i="3"/>
  <c r="D105" i="3" s="1"/>
  <c r="E101" i="3"/>
  <c r="D101" i="3" s="1"/>
  <c r="C103" i="3"/>
  <c r="U103" i="3" s="1"/>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Y391" i="1"/>
  <c r="BX391" i="1"/>
  <c r="BW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H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P612" i="3"/>
  <c r="N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H248" i="3"/>
  <c r="P247" i="3"/>
  <c r="L247" i="3"/>
  <c r="F247" i="3"/>
  <c r="O247" i="3"/>
  <c r="R247" i="3"/>
  <c r="S247" i="3" s="1"/>
  <c r="V247" i="3"/>
  <c r="K247" i="3"/>
  <c r="M247" i="3"/>
  <c r="H247" i="3"/>
  <c r="G247" i="3"/>
  <c r="N247" i="3"/>
  <c r="J247" i="3"/>
  <c r="Q247" i="3"/>
  <c r="I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H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J847" i="3"/>
  <c r="F847" i="3"/>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V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M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H418" i="3"/>
  <c r="J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P246" i="3"/>
  <c r="Q246" i="3"/>
  <c r="V246" i="3"/>
  <c r="G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O233" i="3"/>
  <c r="M233" i="3"/>
  <c r="J233" i="3"/>
  <c r="H233" i="3"/>
  <c r="D99" i="3"/>
  <c r="O4" i="4"/>
  <c r="J9" i="4" s="1"/>
  <c r="O246" i="3" l="1"/>
  <c r="Q418" i="3"/>
  <c r="Q480" i="3"/>
  <c r="K213" i="3"/>
  <c r="O213" i="3"/>
  <c r="N847" i="3"/>
  <c r="Q226" i="3"/>
  <c r="O248" i="3"/>
  <c r="F612" i="3"/>
  <c r="J914" i="3"/>
  <c r="K246" i="3"/>
  <c r="L418" i="3"/>
  <c r="F480" i="3"/>
  <c r="V226" i="3"/>
  <c r="N226" i="3"/>
  <c r="J248" i="3"/>
  <c r="G612" i="3"/>
  <c r="G914" i="3"/>
  <c r="Q213" i="3"/>
  <c r="L213" i="3"/>
  <c r="Q847" i="3"/>
  <c r="L246" i="3"/>
  <c r="K418" i="3"/>
  <c r="K480" i="3"/>
  <c r="R213" i="3"/>
  <c r="S213" i="3" s="1"/>
  <c r="P847" i="3"/>
  <c r="M226" i="3"/>
  <c r="N248" i="3"/>
  <c r="F248" i="3"/>
  <c r="M612" i="3"/>
  <c r="V914" i="3"/>
  <c r="I246" i="3"/>
  <c r="M847" i="3"/>
  <c r="I226" i="3"/>
  <c r="P248" i="3"/>
  <c r="I612" i="3"/>
  <c r="M914" i="3"/>
  <c r="N246" i="3"/>
  <c r="J213" i="3"/>
  <c r="O226" i="3"/>
  <c r="L248" i="3"/>
  <c r="H612" i="3"/>
  <c r="K914" i="3"/>
  <c r="M418" i="3"/>
  <c r="I480" i="3"/>
  <c r="N213" i="3"/>
  <c r="J246" i="3"/>
  <c r="H847" i="3"/>
  <c r="H246" i="3"/>
  <c r="F418" i="3"/>
  <c r="J480" i="3"/>
  <c r="H213" i="3"/>
  <c r="V847" i="3"/>
  <c r="I248" i="3"/>
  <c r="G418" i="3"/>
  <c r="N480" i="3"/>
  <c r="F226" i="3"/>
  <c r="J612" i="3"/>
  <c r="F914" i="3"/>
  <c r="M246" i="3"/>
  <c r="I418" i="3"/>
  <c r="L480" i="3"/>
  <c r="G213" i="3"/>
  <c r="I847" i="3"/>
  <c r="P226" i="3"/>
  <c r="G248" i="3"/>
  <c r="N612" i="3"/>
  <c r="N914" i="3"/>
  <c r="M213" i="3"/>
  <c r="J226" i="3"/>
  <c r="V248" i="3"/>
  <c r="Q612" i="3"/>
  <c r="P914" i="3"/>
  <c r="P418" i="3"/>
  <c r="G480" i="3"/>
  <c r="F213" i="3"/>
  <c r="K847" i="3"/>
  <c r="G226" i="3"/>
  <c r="Q248" i="3"/>
  <c r="V612" i="3"/>
  <c r="L914" i="3"/>
  <c r="H480" i="3"/>
  <c r="I213" i="3"/>
  <c r="G847" i="3"/>
  <c r="L226" i="3"/>
  <c r="K248" i="3"/>
  <c r="K612" i="3"/>
  <c r="I914" i="3"/>
  <c r="V418" i="3"/>
  <c r="R847" i="3"/>
  <c r="S847" i="3" s="1"/>
  <c r="K102" i="3"/>
  <c r="O8" i="4"/>
  <c r="H884" i="3"/>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<sst xmlns="http://schemas.openxmlformats.org/spreadsheetml/2006/main" count="20667" uniqueCount="10569">
  <si>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</si>
  <si>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</si>
  <si>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</si>
  <si>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</si>
  <si>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</si>
  <si>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</si>
  <si>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</si>
  <si>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</si>
  <si>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</si>
  <si>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</si>
  <si>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</si>
  <si>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</si>
  <si>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</si>
  <si>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</si>
  <si>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</si>
  <si>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</si>
  <si>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</si>
  <si>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</si>
  <si>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</si>
  <si>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</si>
  <si>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</si>
  <si>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</si>
  <si>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</si>
  <si>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</si>
  <si>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</si>
  <si>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</si>
  <si>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</si>
  <si>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</si>
  <si>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</si>
  <si>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</si>
  <si>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</si>
  <si>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</si>
  <si>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</si>
  <si>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</si>
  <si>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</si>
  <si>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</si>
  <si>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</si>
  <si>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</si>
  <si>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</si>
  <si>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</si>
  <si>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</si>
  <si>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</si>
  <si>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</si>
  <si>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</si>
  <si>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</si>
  <si>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</si>
  <si>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</si>
  <si>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</si>
  <si>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</si>
  <si>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</si>
  <si>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</si>
  <si>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</si>
  <si>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</si>
  <si>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</si>
  <si>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</si>
  <si>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</si>
  <si>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</si>
  <si>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</si>
  <si>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</si>
  <si>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</si>
  <si>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</si>
  <si>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</si>
  <si>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</si>
  <si>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</si>
  <si>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</si>
  <si>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</si>
  <si>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</si>
  <si>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</si>
  <si>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</si>
  <si>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</si>
  <si>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</si>
  <si>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</si>
  <si>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</si>
  <si>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</si>
  <si>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</si>
  <si>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</si>
  <si>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</si>
  <si>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</si>
  <si>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</si>
  <si>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</si>
  <si>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</si>
  <si>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</si>
  <si>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</si>
  <si>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</si>
  <si>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</si>
  <si>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</si>
  <si>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</si>
  <si>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</si>
  <si>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</si>
  <si>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</si>
  <si>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</si>
  <si>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</si>
  <si>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</si>
  <si>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</si>
  <si>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</si>
  <si>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</si>
  <si>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</si>
  <si>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</si>
  <si>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</si>
  <si>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</si>
  <si>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</si>
  <si>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</si>
  <si>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</si>
  <si>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</si>
  <si>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</si>
  <si>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</si>
  <si>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</si>
  <si>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</si>
  <si>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</si>
  <si>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</si>
  <si>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</si>
  <si>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</si>
  <si>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</si>
  <si>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</si>
  <si>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</si>
  <si>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</si>
  <si>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</si>
  <si>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</si>
  <si>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</si>
  <si>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</si>
  <si>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</si>
  <si>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</si>
  <si>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</si>
  <si>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</si>
  <si>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</si>
  <si>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</si>
  <si>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</si>
  <si>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</si>
  <si>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</si>
  <si>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</si>
  <si>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</si>
  <si>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</si>
  <si>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</si>
  <si>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</si>
  <si>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</si>
  <si>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</si>
  <si>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</si>
  <si>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</si>
  <si>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</si>
  <si>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</si>
  <si>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</si>
  <si>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</si>
  <si>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</si>
  <si>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</si>
  <si>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</si>
  <si>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</si>
  <si>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</si>
  <si>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</si>
  <si>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</si>
  <si>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</si>
  <si>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</si>
  <si>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</si>
  <si>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</si>
  <si>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</si>
  <si>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</si>
  <si>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</si>
  <si>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</si>
  <si>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</si>
  <si>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</si>
  <si>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</si>
  <si>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</si>
  <si>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</si>
  <si>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</si>
  <si>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</si>
  <si>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</si>
  <si>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</si>
  <si>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</si>
  <si>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</si>
  <si>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</si>
  <si>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</si>
  <si>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</si>
  <si>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</si>
  <si>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</si>
  <si>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</si>
  <si>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</si>
  <si>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</si>
  <si>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</si>
  <si>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</si>
  <si>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</si>
  <si>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</si>
  <si>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</si>
  <si>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</si>
  <si>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</si>
  <si>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</si>
  <si>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</si>
  <si>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</si>
  <si>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</si>
  <si>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</si>
  <si>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</si>
  <si>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</si>
  <si>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</si>
  <si>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</si>
  <si>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</si>
  <si>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</si>
  <si>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</si>
  <si>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</si>
  <si>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</si>
  <si>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</si>
  <si>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</si>
  <si>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</si>
  <si>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</si>
  <si>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</si>
  <si>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</si>
  <si>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</si>
  <si>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</si>
  <si>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</si>
  <si>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</si>
  <si>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</si>
  <si>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</si>
  <si>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</si>
  <si>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</si>
  <si>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</si>
  <si>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</si>
  <si>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</si>
  <si>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</si>
  <si>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</si>
  <si>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</si>
  <si>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</si>
  <si>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</si>
  <si>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</si>
  <si>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</si>
  <si>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</si>
  <si>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</si>
  <si>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</si>
  <si>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</si>
  <si>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</si>
  <si>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</si>
  <si>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</si>
  <si>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</si>
  <si>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</si>
  <si>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</si>
  <si>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</si>
  <si>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</si>
  <si>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</si>
  <si>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</si>
  <si>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</si>
  <si>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</si>
  <si>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</si>
  <si>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</si>
  <si>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</si>
  <si>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</si>
  <si>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</si>
  <si>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</si>
  <si>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</si>
  <si>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</si>
  <si>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</si>
  <si>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</si>
  <si>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</si>
  <si>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</si>
  <si>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</si>
  <si>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</si>
  <si>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</si>
  <si>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</si>
  <si>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</si>
  <si>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</si>
  <si>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</si>
  <si>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</si>
  <si>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</si>
  <si>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</si>
  <si>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</si>
  <si>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</si>
  <si>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</si>
  <si>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</si>
  <si>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</si>
  <si>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</si>
  <si>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</si>
  <si>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</si>
  <si>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</si>
  <si>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</si>
  <si>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</si>
  <si>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</si>
  <si>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</si>
  <si>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</si>
  <si>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</si>
  <si>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</si>
  <si>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</si>
  <si>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</si>
  <si>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</si>
  <si>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</si>
  <si>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</si>
  <si>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</si>
  <si>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</si>
  <si>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</si>
  <si>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</si>
  <si>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</si>
  <si>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</si>
  <si>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</si>
  <si>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</si>
  <si>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</si>
  <si>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</si>
  <si>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</si>
  <si>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</si>
  <si>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</si>
  <si>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</si>
  <si>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</si>
  <si>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</si>
  <si>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</si>
  <si>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</si>
  <si>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</si>
  <si>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</si>
  <si>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</si>
  <si>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</si>
  <si>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</si>
  <si>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</si>
  <si>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</si>
  <si>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</si>
  <si>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</si>
  <si>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</si>
  <si>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</si>
  <si>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</si>
  <si>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</si>
  <si>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</si>
  <si>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</si>
  <si>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</si>
  <si>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</si>
  <si>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</si>
  <si>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</si>
  <si>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</si>
  <si>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</si>
  <si>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</si>
  <si>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</si>
  <si>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</si>
  <si>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</si>
  <si>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</si>
  <si>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</si>
  <si>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</si>
  <si>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</si>
  <si>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</si>
  <si>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</si>
  <si>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</si>
  <si>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</si>
  <si>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</si>
  <si>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</si>
  <si>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</si>
  <si>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</si>
  <si>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</si>
  <si>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</si>
  <si>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</si>
  <si>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</si>
  <si>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</si>
  <si>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</si>
  <si>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</si>
  <si>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</si>
  <si>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</si>
  <si>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</si>
  <si>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</si>
  <si>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</si>
  <si>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</si>
  <si>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</si>
  <si>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</si>
  <si>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</si>
  <si>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</si>
  <si>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</si>
  <si>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</si>
  <si>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</si>
  <si>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</si>
  <si>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</si>
  <si>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</si>
  <si>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</si>
  <si>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</si>
  <si>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</si>
  <si>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</si>
  <si>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</si>
  <si>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</si>
  <si>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</si>
  <si>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</si>
  <si>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</si>
  <si>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</si>
  <si>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</si>
  <si>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</si>
  <si>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</si>
  <si>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</si>
  <si>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</si>
  <si>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</si>
  <si>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</si>
  <si>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</si>
  <si>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</si>
  <si>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</si>
  <si>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</si>
  <si>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</si>
  <si>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</si>
  <si>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</si>
  <si>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</si>
  <si>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</si>
  <si>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</si>
  <si>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</si>
  <si>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</si>
  <si>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</si>
  <si>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</si>
  <si>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</si>
  <si>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</si>
  <si>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</si>
  <si>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</si>
  <si>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</si>
  <si>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</si>
  <si>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</si>
  <si>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</si>
  <si>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</si>
  <si>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</si>
  <si>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</si>
  <si>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</si>
  <si>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</si>
  <si>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</si>
  <si>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</si>
  <si>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</si>
  <si>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</si>
  <si>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</si>
  <si>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</si>
  <si>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</si>
  <si>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</si>
  <si>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</si>
  <si>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</si>
  <si>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</si>
  <si>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</si>
  <si>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</si>
  <si>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</si>
  <si>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</si>
  <si>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</si>
  <si>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</si>
  <si>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</si>
  <si>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</si>
  <si>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</si>
  <si>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</si>
  <si>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</si>
  <si>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</si>
  <si>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</si>
  <si>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</si>
  <si>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</si>
  <si>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</si>
  <si>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</si>
  <si>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</si>
  <si>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</si>
  <si>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</si>
  <si>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</si>
  <si>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</si>
  <si>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</si>
  <si>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</si>
  <si>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</si>
  <si>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</si>
  <si>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</si>
  <si>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</si>
  <si>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</si>
  <si>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</si>
  <si>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</si>
  <si>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</si>
  <si>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</si>
  <si>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</si>
  <si>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</si>
  <si>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</si>
  <si>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</si>
  <si>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</si>
  <si>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</si>
  <si>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</si>
  <si>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</si>
  <si>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</si>
  <si>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</si>
  <si>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</si>
  <si>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</si>
  <si>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</si>
  <si>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</si>
  <si>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</si>
  <si>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</si>
  <si>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</si>
  <si>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</si>
  <si>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</si>
  <si>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</si>
  <si>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</si>
  <si>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</si>
  <si>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</si>
  <si>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</si>
  <si>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</si>
  <si>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</si>
  <si>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</si>
  <si>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</si>
  <si>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</si>
  <si>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</si>
  <si>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</si>
  <si>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</si>
  <si>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</si>
  <si>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</si>
  <si>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</si>
  <si>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</si>
  <si>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</si>
  <si>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</si>
  <si>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</si>
  <si>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</si>
  <si>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</si>
  <si>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</si>
  <si>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</si>
  <si>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</si>
  <si>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</si>
  <si>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</si>
  <si>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</si>
  <si>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</si>
  <si>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</si>
  <si>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</si>
  <si>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</si>
  <si>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</si>
  <si>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</si>
  <si>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</si>
  <si>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</si>
  <si>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</si>
  <si>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</si>
  <si>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</si>
  <si>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</si>
  <si>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</si>
  <si>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</si>
  <si>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</si>
  <si>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</si>
  <si>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</si>
  <si>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</si>
  <si>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</si>
  <si>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</si>
  <si>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</si>
  <si>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</si>
  <si>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</si>
  <si>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</si>
  <si>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</si>
  <si>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</si>
  <si>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</si>
  <si>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</si>
  <si>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</si>
  <si>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</si>
  <si>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</si>
  <si>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</si>
  <si>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</si>
  <si>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</si>
  <si>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</si>
  <si>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</si>
  <si>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</si>
  <si>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</si>
  <si>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</si>
  <si>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</si>
  <si>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</si>
  <si>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</si>
  <si>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</si>
  <si>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</si>
  <si>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</si>
  <si>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</si>
  <si>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</si>
  <si>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</si>
  <si>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</si>
  <si>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</si>
  <si>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</si>
  <si>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</si>
  <si>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</si>
  <si>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</si>
  <si>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</si>
  <si>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</si>
  <si>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</si>
  <si>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</si>
  <si>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</si>
  <si>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</si>
  <si>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</si>
  <si>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</si>
  <si>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</si>
  <si>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</si>
  <si>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</si>
  <si>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</si>
  <si>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</si>
  <si>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</si>
  <si>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</si>
  <si>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</si>
  <si>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</si>
  <si>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</si>
  <si>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</si>
  <si>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</si>
  <si>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</si>
  <si>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</si>
  <si>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</si>
  <si>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</si>
  <si>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</si>
  <si>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</si>
  <si>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</si>
  <si>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</si>
  <si>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</si>
  <si>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</si>
  <si>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</si>
  <si>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</si>
  <si>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</si>
  <si>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</si>
  <si>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</si>
  <si>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</si>
  <si>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</si>
  <si>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</si>
  <si>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</si>
  <si>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</si>
  <si>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</si>
  <si>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</si>
  <si>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</si>
  <si>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</si>
  <si>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</si>
  <si>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</si>
  <si>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</si>
  <si>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</si>
  <si>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</si>
  <si>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</si>
  <si>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</si>
  <si>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</si>
  <si>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</si>
  <si>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</si>
  <si>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</si>
  <si>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</si>
  <si>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</si>
  <si>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</si>
  <si>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</si>
  <si>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</si>
  <si>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</si>
  <si>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</si>
  <si>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</si>
  <si>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</si>
  <si>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</si>
  <si>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</si>
  <si>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</si>
  <si>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</si>
  <si>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</si>
  <si>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</si>
  <si>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</si>
  <si>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</si>
  <si>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</si>
  <si>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</si>
  <si>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</si>
  <si>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</si>
  <si>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</si>
  <si>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</si>
  <si>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</si>
  <si>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</si>
  <si>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</si>
  <si>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</si>
  <si>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</si>
  <si>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</si>
  <si>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</si>
  <si>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</si>
  <si>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</si>
  <si>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</si>
  <si>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</si>
  <si>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</si>
  <si>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</si>
  <si>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</si>
  <si>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</si>
  <si>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</si>
  <si>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</si>
  <si>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</si>
  <si>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</si>
  <si>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</si>
  <si>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</si>
  <si>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</si>
  <si>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</si>
  <si>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</si>
  <si>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</si>
  <si>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</si>
  <si>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</si>
  <si>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</si>
  <si>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</si>
  <si>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</si>
  <si>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</si>
  <si>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</si>
  <si>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</si>
  <si>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</si>
  <si>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</si>
  <si>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</si>
  <si>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</si>
  <si>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</si>
  <si>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</si>
  <si>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</si>
  <si>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</si>
  <si>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</si>
  <si>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</si>
  <si>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</si>
  <si>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</si>
  <si>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</si>
  <si>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</si>
  <si>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</si>
  <si>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</si>
  <si>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</si>
  <si>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</si>
  <si>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</si>
  <si>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</si>
  <si>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</si>
  <si>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</si>
  <si>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</si>
  <si>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</si>
  <si>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</si>
  <si>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</si>
  <si>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</si>
  <si>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</si>
  <si>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</si>
  <si>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</si>
  <si>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</si>
  <si>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</si>
  <si>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</si>
  <si>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</si>
  <si>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</si>
  <si>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</si>
  <si>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</si>
  <si>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</si>
  <si>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</si>
  <si>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</si>
  <si>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</si>
  <si>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</si>
  <si>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</si>
  <si>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</si>
  <si>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</si>
  <si>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</si>
  <si>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</si>
  <si>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</si>
  <si>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</si>
  <si>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</si>
  <si>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</si>
  <si>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</si>
  <si>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</si>
  <si>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</si>
  <si>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</si>
  <si>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</si>
  <si>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</si>
  <si>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</si>
  <si>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</si>
  <si>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</si>
  <si>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</si>
  <si>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</si>
  <si>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</si>
  <si>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</si>
  <si>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</si>
  <si>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</si>
  <si>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</si>
  <si>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</si>
  <si>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</si>
  <si>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</si>
  <si>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</si>
  <si>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</si>
  <si>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</si>
  <si>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</si>
  <si>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</si>
  <si>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</si>
  <si>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</si>
  <si>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</si>
  <si>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</si>
  <si>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</si>
  <si>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</si>
  <si>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</si>
  <si>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</si>
  <si>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</si>
  <si>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</si>
  <si>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</si>
  <si>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</si>
  <si>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</si>
  <si>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</si>
  <si>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</si>
  <si>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</si>
  <si>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</si>
  <si>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</si>
  <si>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</si>
  <si>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</si>
  <si>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</si>
  <si>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</si>
  <si>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</si>
  <si>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</si>
  <si>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</si>
  <si>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</si>
  <si>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</si>
  <si>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</si>
  <si>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</si>
  <si>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</si>
  <si>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</si>
  <si>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</si>
  <si>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</si>
  <si>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</si>
  <si>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</si>
  <si>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</si>
  <si>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</si>
  <si>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</si>
  <si>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</si>
  <si>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</si>
  <si>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</si>
  <si>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</si>
  <si>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</si>
  <si>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</si>
  <si>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</si>
  <si>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</si>
  <si>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</si>
  <si>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</si>
  <si>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</si>
  <si>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</si>
  <si>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</si>
  <si>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</si>
  <si>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</si>
  <si>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</si>
  <si>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</si>
  <si>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</si>
  <si>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</si>
  <si>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</si>
  <si>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</si>
  <si>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</si>
  <si>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</si>
  <si>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</si>
  <si>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</si>
  <si>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</si>
  <si>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</si>
  <si>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</si>
  <si>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</si>
  <si>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</si>
  <si>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</si>
  <si>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</si>
  <si>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</si>
  <si>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</si>
  <si>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</si>
  <si>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</si>
  <si>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</si>
  <si>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</si>
  <si>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</si>
  <si>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</si>
  <si>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</si>
  <si>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</si>
  <si>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</si>
  <si>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</si>
  <si>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</si>
  <si>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</si>
  <si>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</si>
  <si>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</si>
  <si>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</si>
  <si>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</si>
  <si>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</si>
  <si>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</si>
  <si>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</si>
  <si>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</si>
  <si>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</si>
  <si>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</si>
  <si>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</si>
  <si>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</si>
  <si>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</si>
  <si>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</si>
  <si>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</si>
  <si>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</si>
  <si>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</si>
  <si>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</si>
  <si>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</si>
  <si>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</si>
  <si>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</si>
  <si>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</si>
  <si>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</si>
  <si>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</si>
  <si>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</si>
  <si>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</si>
  <si>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</si>
  <si>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</si>
  <si>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</si>
  <si>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</si>
  <si>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</si>
  <si>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</si>
  <si>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</si>
  <si>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</si>
  <si>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</si>
  <si>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</si>
  <si>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</si>
  <si>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</si>
  <si>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</si>
  <si>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</si>
  <si>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</si>
  <si>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</si>
  <si>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</si>
  <si>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</si>
  <si>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</si>
  <si>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</si>
  <si>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</si>
  <si>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</si>
  <si>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</si>
  <si>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</si>
  <si>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</si>
  <si>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</si>
  <si>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</si>
  <si>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</si>
  <si>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</si>
  <si>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</si>
  <si>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</si>
  <si>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</si>
  <si>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</si>
  <si>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</si>
  <si>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</si>
  <si>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</si>
  <si>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</si>
  <si>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</si>
  <si>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</si>
  <si>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</si>
  <si>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</si>
  <si>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</si>
  <si>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</si>
  <si>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</si>
  <si>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</si>
  <si>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</si>
  <si>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</si>
  <si>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</si>
  <si>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</si>
  <si>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</si>
  <si>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</si>
  <si>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</si>
  <si>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</si>
  <si>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</si>
  <si>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</si>
  <si>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</si>
  <si>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</si>
  <si>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</si>
  <si>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</si>
  <si>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</si>
  <si>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</si>
  <si>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</si>
  <si>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</si>
  <si>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</si>
  <si>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</si>
  <si>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</si>
  <si>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</si>
  <si>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</si>
  <si>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</si>
  <si>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</si>
  <si>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</si>
  <si>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</si>
  <si>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</si>
  <si>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</si>
  <si>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</si>
  <si>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</si>
  <si>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</si>
  <si>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</si>
  <si>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</si>
  <si>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</si>
  <si>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</si>
  <si>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</si>
  <si>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</si>
  <si>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</si>
  <si>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</si>
  <si>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</si>
  <si>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</si>
  <si>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</si>
  <si>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</si>
  <si>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</si>
  <si>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</si>
  <si>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</si>
  <si>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</si>
  <si>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</si>
  <si>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</si>
  <si>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</si>
  <si>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</si>
  <si>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</si>
  <si>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</si>
  <si>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</si>
  <si>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</si>
  <si>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</si>
  <si>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</si>
  <si>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</si>
  <si>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</si>
  <si>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</si>
  <si>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</si>
  <si>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</si>
  <si>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</si>
  <si>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</si>
  <si>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</si>
  <si>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</si>
  <si>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</si>
  <si>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</si>
  <si>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</si>
  <si>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</si>
  <si>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</si>
  <si>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</si>
  <si>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</si>
  <si>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</si>
  <si>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</si>
  <si>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</si>
  <si>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</si>
  <si>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</si>
  <si>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</si>
  <si>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</si>
  <si>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</si>
  <si>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</si>
  <si>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</si>
  <si>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</si>
  <si>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</si>
  <si>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</si>
  <si>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</si>
  <si>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</si>
  <si>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</si>
  <si>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</si>
  <si>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</si>
  <si>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</si>
  <si>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</si>
  <si>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</si>
  <si>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</si>
  <si>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</si>
  <si>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</si>
  <si>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</si>
  <si>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</si>
  <si>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</si>
  <si>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</si>
  <si>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</si>
  <si>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</si>
  <si>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</si>
  <si>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</si>
  <si>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</si>
  <si>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</si>
  <si>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</si>
  <si>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</si>
  <si>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</si>
  <si>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</si>
  <si>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</si>
  <si>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</si>
  <si>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</si>
  <si>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</si>
  <si>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</si>
  <si>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</si>
  <si>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</si>
  <si>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</si>
  <si>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</si>
  <si>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</si>
  <si>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</si>
  <si>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</si>
  <si>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</si>
  <si>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</si>
  <si>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</si>
  <si>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</si>
  <si>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</si>
  <si>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</si>
  <si>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</si>
  <si>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</si>
  <si>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</si>
  <si>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</si>
  <si>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</si>
  <si>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</si>
  <si>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</si>
  <si>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</si>
  <si>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</si>
  <si>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</si>
  <si>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</si>
  <si>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</si>
  <si>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</si>
  <si>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</si>
  <si>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</si>
  <si>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</si>
  <si>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</si>
  <si>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</si>
  <si>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</si>
  <si>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</si>
  <si>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</si>
  <si>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</si>
  <si>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</si>
  <si>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</si>
  <si>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</si>
  <si>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</si>
  <si>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</si>
  <si>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</si>
  <si>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</si>
  <si>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</si>
  <si>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</si>
  <si>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</si>
  <si>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</si>
  <si>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</si>
  <si>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</si>
  <si>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</si>
  <si>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</si>
  <si>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</si>
  <si>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</si>
  <si>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</si>
  <si>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</si>
  <si>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</si>
  <si>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</si>
  <si>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</si>
  <si>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</si>
  <si>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</si>
  <si>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</si>
  <si>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</si>
  <si>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</si>
  <si>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</si>
  <si>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</si>
  <si>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</si>
  <si>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</si>
  <si>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</si>
  <si>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</si>
  <si>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</si>
  <si>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</si>
  <si>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</si>
  <si>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</si>
  <si>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</si>
  <si>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</si>
  <si>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</si>
  <si>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</si>
  <si>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</si>
  <si>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</si>
  <si>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</si>
  <si>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</si>
  <si>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</si>
  <si>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</si>
  <si>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</si>
  <si>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</si>
  <si>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</si>
  <si>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</si>
  <si>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</si>
  <si>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</si>
  <si>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</si>
  <si>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</si>
  <si>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</si>
  <si>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</si>
  <si>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</si>
  <si>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</si>
  <si>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</si>
  <si>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</si>
  <si>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</si>
  <si>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</si>
  <si>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</si>
  <si>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</si>
  <si>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</si>
  <si>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</si>
  <si>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</si>
  <si>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</si>
  <si>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</si>
  <si>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</si>
  <si>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</si>
  <si>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</si>
  <si>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</si>
  <si>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</si>
  <si>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</si>
  <si>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</si>
  <si>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</si>
  <si>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</si>
  <si>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</si>
  <si>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</si>
  <si>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</si>
  <si>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</si>
  <si>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</si>
  <si>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</si>
  <si>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</si>
  <si>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</si>
  <si>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</si>
  <si>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</si>
  <si>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</si>
  <si>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</si>
  <si>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</si>
  <si>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</si>
  <si>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</si>
  <si>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</si>
  <si>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</si>
  <si>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</si>
  <si>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</si>
  <si>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</si>
  <si>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</si>
  <si>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</si>
  <si>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</si>
  <si>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</si>
  <si>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</si>
  <si>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</si>
  <si>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</si>
  <si>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</si>
  <si>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</si>
  <si>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</si>
  <si>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</si>
  <si>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</si>
  <si>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</si>
  <si>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</si>
  <si>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</si>
  <si>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</si>
  <si>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</si>
  <si>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</si>
  <si>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</si>
  <si>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</si>
  <si>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</si>
  <si>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</si>
  <si>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</si>
  <si>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</si>
  <si>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</si>
  <si>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</si>
  <si>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</si>
  <si>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</si>
  <si>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</si>
  <si>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</si>
  <si>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</si>
  <si>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</si>
  <si>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</si>
  <si>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</si>
  <si>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</si>
  <si>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</si>
  <si>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</si>
  <si>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</si>
  <si>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</si>
  <si>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</si>
  <si>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</si>
  <si>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</si>
  <si>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</si>
  <si>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</si>
  <si>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</si>
  <si>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</si>
  <si>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</si>
  <si>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</si>
  <si>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</si>
  <si>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</si>
  <si>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</si>
  <si>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</si>
  <si>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</si>
  <si>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</si>
  <si>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</si>
  <si>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</si>
  <si>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</si>
  <si>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</si>
  <si>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</si>
  <si>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</si>
  <si>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</si>
  <si>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</si>
  <si>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</si>
  <si>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</si>
  <si>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</si>
  <si>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</si>
  <si>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</si>
  <si>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</si>
  <si>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</si>
  <si>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</si>
  <si>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</si>
  <si>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</si>
  <si>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</si>
  <si>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</si>
  <si>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</si>
  <si>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</si>
  <si>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</si>
  <si>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</si>
  <si>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</si>
  <si>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</si>
  <si>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</si>
  <si>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</si>
  <si>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</si>
  <si>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</si>
  <si>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</si>
  <si>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</si>
  <si>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</si>
  <si>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</si>
  <si>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</si>
  <si>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</si>
  <si>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</si>
  <si>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</si>
  <si>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</si>
  <si>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</si>
  <si>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</si>
  <si>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</si>
  <si>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</si>
  <si>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</si>
  <si>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</si>
  <si>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</si>
  <si>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</si>
  <si>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</si>
  <si>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</si>
  <si>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</si>
  <si>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</si>
  <si>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</si>
  <si>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</si>
  <si>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</si>
  <si>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</si>
  <si>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</si>
  <si>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</si>
  <si>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</si>
  <si>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</si>
  <si>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</si>
  <si>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</si>
  <si>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</si>
  <si>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</si>
  <si>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</si>
  <si>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</si>
  <si>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</si>
  <si>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</si>
  <si>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</si>
  <si>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</si>
  <si>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</si>
  <si>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</si>
  <si>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</si>
  <si>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</si>
  <si>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</si>
  <si>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</si>
  <si>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</si>
  <si>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</si>
  <si>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</si>
  <si>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</si>
  <si>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</si>
  <si>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</si>
  <si>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</si>
  <si>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</si>
  <si>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</si>
  <si>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</si>
  <si>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</si>
  <si>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</si>
  <si>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</si>
  <si>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</si>
  <si>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</si>
  <si>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</si>
  <si>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</si>
  <si>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</si>
  <si>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</si>
  <si>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</si>
  <si>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</si>
  <si>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</si>
  <si>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</si>
  <si>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</si>
  <si>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</si>
  <si>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</si>
  <si>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</si>
  <si>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</si>
  <si>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</si>
  <si>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</si>
  <si>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</si>
  <si>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</si>
  <si>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</si>
  <si>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</si>
  <si>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</si>
  <si>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</si>
  <si>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</si>
  <si>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</si>
  <si>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</si>
  <si>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</si>
  <si>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</si>
  <si>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</si>
  <si>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</si>
  <si>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</si>
  <si>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</si>
  <si>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</si>
  <si>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</si>
  <si>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</si>
  <si>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</si>
  <si>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</si>
  <si>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</si>
  <si>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</si>
  <si>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</si>
  <si>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</si>
  <si>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</si>
  <si>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</si>
  <si>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</si>
  <si>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</si>
  <si>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</si>
  <si>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</si>
  <si>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</si>
  <si>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</si>
  <si>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</si>
  <si>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</si>
  <si>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</si>
  <si>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</si>
  <si>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</si>
  <si>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</si>
  <si>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</si>
  <si>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</si>
  <si>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</si>
  <si>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</si>
  <si>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</si>
  <si>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</si>
  <si>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</si>
  <si>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</si>
  <si>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</si>
  <si>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</si>
  <si>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</si>
  <si>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</si>
  <si>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</si>
  <si>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</si>
  <si>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</si>
  <si>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</si>
  <si>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</si>
  <si>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</si>
  <si>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</si>
  <si>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</si>
  <si>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</si>
  <si>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</si>
  <si>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</si>
  <si>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</si>
  <si>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</si>
  <si>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</si>
  <si>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</si>
  <si>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</si>
  <si>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</si>
  <si>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</si>
  <si>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</si>
  <si>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</si>
  <si>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</si>
  <si>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</si>
  <si>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</si>
  <si>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</si>
  <si>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</si>
  <si>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</si>
  <si>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</si>
  <si>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</si>
  <si>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</si>
  <si>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</si>
  <si>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</si>
  <si>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</si>
  <si>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</si>
  <si>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</si>
  <si>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</si>
  <si>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</si>
  <si>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</si>
  <si>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</si>
  <si>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</si>
  <si>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</si>
  <si>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</si>
  <si>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</si>
  <si>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</si>
  <si>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</si>
  <si>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</si>
  <si>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</si>
  <si>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</si>
  <si>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</si>
  <si>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</si>
  <si>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</si>
  <si>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</si>
  <si>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</si>
  <si>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</si>
  <si>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</si>
  <si>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</si>
  <si>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</si>
  <si>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</si>
  <si>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</si>
  <si>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</si>
  <si>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</si>
  <si>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</si>
  <si>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</si>
  <si>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</si>
  <si>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</si>
  <si>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</si>
  <si>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</si>
  <si>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</si>
  <si>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</si>
  <si>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</si>
  <si>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</si>
  <si>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</si>
  <si>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</si>
  <si>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</si>
  <si>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</si>
  <si>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</si>
  <si>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</si>
  <si>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</si>
  <si>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</si>
  <si>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</si>
  <si>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</si>
  <si>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</si>
  <si>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</si>
  <si>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</si>
  <si>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</si>
  <si>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</si>
  <si>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</si>
  <si>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</si>
  <si>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</si>
  <si>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</si>
  <si>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</si>
  <si>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</si>
  <si>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</si>
  <si>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</si>
  <si>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</si>
  <si>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</si>
  <si>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</si>
  <si>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</si>
  <si>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</si>
  <si>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</si>
  <si>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</si>
  <si>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</si>
  <si>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</si>
  <si>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</si>
  <si>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</si>
  <si>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</si>
  <si>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</si>
  <si>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</si>
  <si>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</si>
  <si>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</si>
  <si>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</si>
  <si>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</si>
  <si>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</si>
  <si>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</si>
  <si>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</si>
  <si>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</si>
  <si>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</si>
  <si>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</si>
  <si>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</si>
  <si>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</si>
  <si>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</si>
  <si>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</si>
  <si>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</si>
  <si>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</si>
  <si>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</si>
  <si>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</si>
  <si>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</si>
  <si>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</si>
  <si>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</si>
  <si>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</si>
  <si>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</si>
  <si>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</si>
  <si>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</si>
  <si>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</si>
  <si>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</si>
  <si>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</si>
  <si>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</si>
  <si>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</si>
  <si>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</si>
  <si>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</si>
  <si>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</si>
  <si>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</si>
  <si>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</si>
  <si>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</si>
  <si>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</si>
  <si>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</si>
  <si>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</si>
  <si>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</si>
  <si>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</si>
  <si>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</si>
  <si>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</si>
  <si>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</si>
  <si>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</si>
  <si>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</si>
  <si>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</si>
  <si>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</si>
  <si>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</si>
  <si>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</si>
  <si>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</si>
  <si>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</si>
  <si>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</si>
  <si>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</si>
  <si>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</si>
  <si>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</si>
  <si>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</si>
  <si>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</si>
  <si>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</si>
  <si>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</si>
  <si>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</si>
  <si>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</si>
  <si>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</si>
  <si>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</si>
  <si>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</si>
  <si>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</si>
  <si>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</si>
  <si>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</si>
  <si>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</si>
  <si>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</si>
  <si>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</si>
  <si>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</si>
  <si>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</si>
  <si>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</si>
  <si>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</si>
  <si>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</si>
  <si>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</si>
  <si>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</si>
  <si>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</si>
  <si>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</si>
  <si>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</si>
  <si>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</si>
  <si>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</si>
  <si>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</si>
  <si>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</si>
  <si>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</si>
  <si>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</si>
  <si>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</si>
  <si>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</si>
  <si>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</si>
  <si>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</si>
  <si>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</si>
  <si>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</si>
  <si>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</si>
  <si>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</si>
  <si>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</si>
  <si>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</si>
  <si>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</si>
  <si>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</si>
  <si>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</si>
  <si>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</si>
  <si>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</si>
  <si>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</si>
  <si>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</si>
  <si>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</si>
  <si>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</si>
  <si>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</si>
  <si>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</si>
  <si>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</si>
  <si>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</si>
  <si>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</si>
  <si>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</si>
  <si>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</si>
  <si>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</si>
  <si>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</si>
  <si>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</si>
  <si>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</si>
  <si>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</si>
  <si>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</si>
  <si>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</si>
  <si>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</si>
  <si>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</si>
  <si>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</si>
  <si>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</si>
  <si>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</si>
  <si>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</si>
  <si>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</si>
  <si>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</si>
  <si>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</si>
  <si>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</si>
  <si>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</si>
  <si>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</si>
  <si>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</si>
  <si>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</si>
  <si>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</si>
  <si>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</si>
  <si>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</si>
  <si>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</si>
  <si>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</si>
  <si>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</si>
  <si>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</si>
  <si>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</si>
  <si>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</si>
  <si>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</si>
  <si>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</si>
  <si>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</si>
  <si>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</si>
  <si>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</si>
  <si>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</si>
  <si>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</si>
  <si>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</si>
  <si>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</si>
  <si>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</si>
  <si>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</si>
  <si>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</si>
  <si>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</si>
  <si>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</si>
  <si>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</si>
  <si>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</si>
  <si>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</si>
  <si>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</si>
  <si>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</si>
  <si>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</si>
  <si>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</si>
  <si>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</si>
  <si>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</si>
  <si>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</si>
  <si>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</si>
  <si>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</si>
  <si>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</si>
  <si>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</si>
  <si>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</si>
  <si>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</si>
  <si>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</si>
  <si>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</si>
  <si>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</si>
  <si>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</si>
  <si>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</si>
  <si>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</si>
  <si>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</si>
  <si>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</si>
  <si>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</si>
  <si>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</si>
  <si>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</si>
  <si>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</si>
  <si>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</si>
  <si>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</si>
  <si>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</si>
  <si>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</si>
  <si>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</si>
  <si>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</si>
  <si>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</si>
  <si>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</si>
  <si>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</si>
  <si>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</si>
  <si>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</si>
  <si>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</si>
  <si>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</si>
  <si>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</si>
  <si>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</si>
  <si>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</si>
  <si>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</si>
  <si>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</si>
  <si>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</si>
  <si>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</si>
  <si>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</si>
  <si>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</si>
  <si>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</si>
  <si>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</si>
  <si>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</si>
  <si>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</si>
  <si>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</si>
  <si>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</si>
  <si>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</si>
  <si>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</si>
  <si>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</si>
  <si>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</si>
  <si>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</si>
  <si>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</si>
  <si>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</si>
  <si>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</si>
  <si>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</si>
  <si>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</si>
  <si>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</si>
  <si>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</si>
  <si>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</si>
  <si>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</si>
  <si>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</si>
  <si>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</si>
  <si>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</si>
  <si>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</si>
  <si>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</si>
  <si>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</si>
  <si>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</si>
  <si>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</si>
  <si>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</si>
  <si>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</si>
  <si>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</si>
  <si>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</si>
  <si>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</si>
  <si>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</si>
  <si>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</si>
  <si>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</si>
  <si>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</si>
  <si>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</si>
  <si>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</si>
  <si>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</si>
  <si>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</si>
  <si>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</si>
  <si>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</si>
  <si>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</si>
  <si>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</si>
  <si>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</si>
  <si>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</si>
  <si>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</si>
  <si>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</si>
  <si>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</si>
  <si>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</si>
  <si>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</si>
  <si>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</si>
  <si>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</si>
  <si>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</si>
  <si>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</si>
  <si>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</si>
  <si>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</si>
  <si>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</si>
  <si>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</si>
  <si>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</si>
  <si>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</si>
  <si>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</si>
  <si>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</si>
  <si>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</si>
  <si>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</si>
  <si>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</si>
  <si>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</si>
  <si>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</si>
  <si>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</si>
  <si>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</si>
  <si>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</si>
  <si>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</si>
  <si>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</si>
  <si>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</si>
  <si>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</si>
  <si>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</si>
  <si>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</si>
  <si>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</si>
  <si>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</si>
  <si>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</si>
  <si>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</si>
  <si>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</si>
  <si>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</si>
  <si>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</si>
  <si>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</si>
  <si>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</si>
  <si>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</si>
  <si>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</si>
  <si>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</si>
  <si>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</si>
  <si>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</si>
  <si>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</si>
  <si>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</si>
  <si>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</si>
  <si>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</si>
  <si>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</si>
  <si>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</si>
  <si>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</si>
  <si>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</si>
  <si>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</si>
  <si>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</si>
  <si>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</si>
  <si>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</si>
  <si>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</si>
  <si>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</si>
  <si>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</si>
  <si>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</si>
  <si>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</si>
  <si>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</si>
  <si>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</si>
  <si>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</si>
  <si>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</si>
  <si>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</si>
  <si>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</si>
  <si>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</si>
  <si>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</si>
  <si>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</si>
  <si>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</si>
  <si>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</si>
  <si>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</si>
  <si>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</si>
  <si>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</si>
  <si>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</si>
  <si>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</si>
  <si>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</si>
  <si>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</si>
  <si>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</si>
  <si>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</si>
  <si>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</si>
  <si>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</si>
  <si>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</si>
  <si>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</si>
  <si>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</si>
  <si>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</si>
  <si>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</si>
  <si>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</si>
  <si>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</si>
  <si>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</si>
  <si>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</si>
  <si>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</si>
  <si>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</si>
  <si>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</si>
  <si>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</si>
  <si>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</si>
  <si>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</si>
  <si>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</si>
  <si>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</si>
  <si>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</si>
  <si>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</si>
  <si>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</si>
  <si>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</si>
  <si>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</si>
  <si>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</si>
  <si>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</si>
  <si>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</si>
  <si>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</si>
  <si>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</si>
  <si>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</si>
  <si>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</si>
  <si>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</si>
  <si>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</si>
  <si>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</si>
  <si>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</si>
  <si>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</si>
  <si>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</si>
  <si>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</si>
  <si>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</si>
  <si>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</si>
  <si>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</si>
  <si>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</si>
  <si>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</si>
  <si>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</si>
  <si>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</si>
  <si>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</si>
  <si>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</si>
  <si>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</si>
  <si>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</si>
  <si>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</si>
  <si>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</si>
  <si>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</si>
  <si>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</si>
  <si>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</si>
  <si>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</si>
  <si>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</si>
  <si>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</si>
  <si>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</si>
  <si>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</si>
  <si>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</si>
  <si>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</si>
  <si>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</si>
  <si>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</si>
  <si>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</si>
  <si>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</si>
  <si>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</si>
  <si>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</si>
  <si>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</si>
  <si>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</si>
  <si>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</si>
  <si>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</si>
  <si>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</si>
  <si>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</si>
  <si>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</si>
  <si>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</si>
  <si>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</si>
  <si>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</si>
  <si>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</si>
  <si>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</si>
  <si>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</si>
  <si>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</si>
  <si>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</si>
  <si>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</si>
  <si>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</si>
  <si>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</si>
  <si>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</si>
  <si>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</si>
  <si>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</si>
  <si>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</si>
  <si>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</si>
  <si>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</si>
  <si>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</si>
  <si>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</si>
  <si>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</si>
  <si>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</si>
  <si>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</si>
  <si>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</si>
  <si>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</si>
  <si>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</si>
  <si>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</si>
  <si>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</si>
  <si>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</si>
  <si>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</si>
  <si>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</si>
  <si>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</si>
  <si>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</si>
  <si>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</si>
  <si>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</si>
  <si>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</si>
  <si>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</si>
  <si>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</si>
  <si>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</si>
  <si>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</si>
  <si>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</si>
  <si>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</si>
  <si>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</si>
  <si>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</si>
  <si>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</si>
  <si>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</si>
  <si>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</si>
  <si>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</si>
  <si>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</si>
  <si>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</si>
  <si>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</si>
  <si>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</si>
  <si>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</si>
  <si>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</si>
  <si>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</si>
  <si>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</si>
  <si>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</si>
  <si>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</si>
  <si>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</si>
  <si>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</si>
  <si>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</si>
  <si>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</si>
  <si>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</si>
  <si>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</si>
  <si>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</si>
  <si>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</si>
  <si>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</si>
  <si>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</si>
  <si>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</si>
  <si>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</si>
  <si>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</si>
  <si>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</si>
  <si>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</si>
  <si>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</si>
  <si>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</si>
  <si>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</si>
  <si>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</si>
  <si>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</si>
  <si>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</si>
  <si>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</si>
  <si>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</si>
  <si>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</si>
  <si>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</si>
  <si>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</si>
  <si>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</si>
  <si>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</si>
  <si>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</si>
  <si>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</si>
  <si>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</si>
  <si>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</si>
  <si>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</si>
  <si>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</si>
  <si>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</si>
  <si>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</si>
  <si>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</si>
  <si>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</si>
  <si>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</si>
  <si>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</si>
  <si>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</si>
  <si>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</si>
  <si>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</si>
  <si>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</si>
  <si>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</si>
  <si>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</si>
  <si>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</si>
  <si>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</si>
  <si>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</si>
  <si>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</si>
  <si>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</si>
  <si>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</si>
  <si>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</si>
  <si>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</si>
  <si>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</si>
  <si>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</si>
  <si>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</si>
  <si>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</si>
  <si>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</si>
  <si>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</si>
  <si>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</si>
  <si>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</si>
  <si>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</si>
  <si>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</si>
  <si>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</si>
  <si>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</si>
  <si>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</si>
  <si>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</si>
  <si>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</si>
  <si>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</si>
  <si>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</si>
  <si>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</si>
  <si>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</si>
  <si>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</si>
  <si>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</si>
  <si>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</si>
  <si>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</si>
  <si>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</si>
  <si>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</si>
  <si>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</si>
  <si>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</si>
  <si>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</si>
  <si>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</si>
  <si>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</si>
  <si>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</si>
  <si>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</si>
  <si>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</si>
  <si>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</si>
  <si>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</si>
  <si>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</si>
  <si>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</si>
  <si>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</si>
  <si>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</si>
  <si>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</si>
  <si>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</si>
  <si>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</si>
  <si>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</si>
  <si>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</si>
  <si>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</si>
  <si>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</si>
  <si>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</si>
  <si>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</si>
  <si>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</si>
  <si>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</si>
  <si>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</si>
  <si>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</si>
  <si>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</si>
  <si>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</si>
  <si>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</si>
  <si>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</si>
  <si>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</si>
  <si>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</si>
  <si>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</si>
  <si>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</si>
  <si>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</si>
  <si>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</si>
  <si>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</si>
  <si>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</si>
  <si>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</si>
  <si>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</si>
  <si>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</si>
  <si>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</si>
  <si>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</si>
  <si>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</si>
  <si>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</si>
  <si>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</si>
  <si>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</si>
  <si>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</si>
  <si>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</si>
  <si>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</si>
  <si>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</si>
  <si>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</si>
  <si>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</si>
  <si>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</si>
  <si>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</si>
  <si>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</si>
  <si>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</si>
  <si>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</si>
  <si>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</si>
  <si>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</si>
  <si>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</si>
  <si>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</si>
  <si>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</si>
  <si>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</si>
  <si>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</si>
  <si>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</si>
  <si>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</si>
  <si>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</si>
  <si>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</si>
  <si>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</si>
  <si>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</si>
  <si>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</si>
  <si>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</si>
  <si>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</si>
  <si>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</si>
  <si>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</si>
  <si>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</si>
  <si>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</si>
  <si>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</si>
  <si>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</si>
  <si>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</si>
  <si>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</si>
  <si>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</si>
  <si>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</si>
  <si>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</si>
  <si>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</si>
  <si>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</si>
  <si>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</si>
  <si>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</si>
  <si>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</si>
  <si>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</si>
  <si>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</si>
  <si>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</si>
  <si>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</si>
  <si>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</si>
  <si>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</si>
  <si>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</si>
  <si>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</si>
  <si>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</si>
  <si>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</si>
  <si>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</si>
  <si>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</si>
  <si>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</si>
  <si>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</si>
  <si>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</si>
  <si>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</si>
  <si>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</si>
  <si>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</si>
  <si>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</si>
  <si>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</si>
  <si>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</si>
  <si>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</si>
  <si>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</si>
  <si>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</si>
  <si>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</si>
  <si>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</si>
  <si>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</si>
  <si>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</si>
  <si>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</si>
  <si>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</si>
  <si>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</si>
  <si>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</si>
  <si>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</si>
  <si>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</si>
  <si>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</si>
  <si>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</si>
  <si>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</si>
  <si>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</si>
  <si>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</si>
  <si>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</si>
  <si>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</si>
  <si>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</si>
  <si>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</si>
  <si>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</si>
  <si>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</si>
  <si>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</si>
  <si>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</si>
  <si>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</si>
  <si>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</si>
  <si>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</si>
  <si>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</si>
  <si>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</si>
  <si>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</si>
  <si>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</si>
  <si>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</si>
  <si>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</si>
  <si>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</si>
  <si>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</si>
  <si>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</si>
  <si>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</si>
  <si>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</si>
  <si>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</si>
  <si>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</si>
  <si>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</si>
  <si>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</si>
  <si>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</si>
  <si>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</si>
  <si>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</si>
  <si>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</si>
  <si>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</si>
  <si>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</si>
  <si>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</si>
  <si>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</si>
  <si>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</si>
  <si>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</si>
  <si>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</si>
  <si>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</si>
  <si>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</si>
  <si>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</si>
  <si>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</si>
  <si>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</si>
  <si>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</si>
  <si>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</si>
  <si>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</si>
  <si>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</si>
  <si>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</si>
  <si>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</si>
  <si>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</si>
  <si>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</si>
  <si>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</si>
  <si>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</si>
  <si>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</si>
  <si>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</si>
  <si>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</si>
  <si>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</si>
  <si>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</si>
  <si>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</si>
  <si>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</si>
  <si>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</si>
  <si>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</si>
  <si>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</si>
  <si>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</si>
  <si>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</si>
  <si>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</si>
  <si>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</si>
  <si>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</si>
  <si>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</si>
  <si>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</si>
  <si>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</si>
  <si>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</si>
  <si>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</si>
  <si>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</si>
  <si>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</si>
  <si>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</si>
  <si>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</si>
  <si>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</si>
  <si>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</si>
  <si>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</si>
  <si>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</si>
  <si>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</si>
  <si>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</si>
  <si>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</si>
  <si>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</si>
  <si>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</si>
  <si>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</si>
  <si>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</si>
  <si>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</si>
  <si>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</si>
  <si>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</si>
  <si>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</si>
  <si>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</si>
  <si>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</si>
  <si>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</si>
  <si>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</si>
  <si>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</si>
  <si>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</si>
  <si>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</si>
  <si>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</si>
  <si>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</si>
  <si>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</si>
  <si>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</si>
  <si>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</si>
  <si>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</si>
  <si>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</si>
  <si>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</si>
  <si>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</si>
  <si>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</si>
  <si>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</si>
  <si>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</si>
  <si>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</si>
  <si>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</si>
  <si>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</si>
  <si>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</si>
  <si>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</si>
  <si>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</si>
  <si>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</si>
  <si>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</si>
  <si>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</si>
  <si>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</si>
  <si>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</si>
  <si>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</si>
  <si>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</si>
  <si>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</si>
  <si>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</si>
  <si>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</si>
  <si>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</si>
  <si>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</si>
  <si>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</si>
  <si>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</si>
  <si>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</si>
  <si>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</si>
  <si>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</si>
  <si>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</si>
  <si>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</si>
  <si>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</si>
  <si>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</si>
  <si>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</si>
  <si>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</si>
  <si>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</si>
  <si>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</si>
  <si>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</si>
  <si>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</si>
  <si>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</si>
  <si>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</si>
  <si>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</si>
  <si>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</si>
  <si>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</si>
  <si>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</si>
  <si>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</si>
  <si>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</si>
  <si>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</si>
  <si>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</si>
  <si>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</si>
  <si>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</si>
  <si>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</si>
  <si>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</si>
  <si>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</si>
  <si>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</si>
  <si>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</si>
  <si>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</si>
  <si>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</si>
  <si>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</si>
  <si>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</si>
  <si>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</si>
  <si>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</si>
  <si>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</si>
  <si>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</si>
  <si>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</si>
  <si>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</si>
  <si>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</si>
  <si>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</si>
  <si>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</si>
  <si>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</si>
  <si>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</si>
  <si>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</si>
  <si>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</si>
  <si>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</si>
  <si>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</si>
  <si>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</si>
  <si>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</si>
  <si>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</si>
  <si>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</si>
  <si>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</si>
  <si>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</si>
  <si>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</si>
  <si>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</si>
  <si>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</si>
  <si>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</si>
  <si>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</si>
  <si>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</si>
  <si>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</si>
  <si>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</si>
  <si>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</si>
  <si>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</si>
  <si>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</si>
  <si>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</si>
  <si>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</si>
  <si>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</si>
  <si>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</si>
  <si>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</si>
  <si>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</si>
  <si>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</si>
  <si>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</si>
  <si>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</si>
  <si>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</si>
  <si>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</si>
  <si>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</si>
  <si>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</si>
  <si>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</si>
  <si>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</si>
  <si>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</si>
  <si>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</si>
  <si>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</si>
  <si>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</si>
  <si>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</si>
  <si>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</si>
  <si>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</si>
  <si>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</si>
  <si>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</si>
  <si>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</si>
  <si>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</si>
  <si>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</si>
  <si>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</si>
  <si>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</si>
  <si>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</si>
  <si>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</si>
  <si>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</si>
  <si>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</si>
  <si>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</si>
  <si>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</si>
  <si>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</si>
  <si>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</si>
  <si>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</si>
  <si>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</si>
  <si>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</si>
  <si>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</si>
  <si>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</si>
  <si>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</si>
  <si>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</si>
  <si>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</si>
  <si>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</si>
  <si>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</si>
  <si>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</si>
  <si>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</si>
  <si>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</si>
  <si>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</si>
  <si>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</si>
  <si>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</si>
  <si>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</si>
  <si>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</si>
  <si>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</si>
  <si>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</si>
  <si>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</si>
  <si>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</si>
  <si>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</si>
  <si>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</si>
  <si>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</si>
  <si>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</si>
  <si>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</si>
  <si>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</si>
  <si>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</si>
  <si>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</si>
  <si>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</si>
  <si>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</si>
  <si>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</si>
  <si>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</si>
  <si>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</si>
  <si>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</si>
  <si>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</si>
  <si>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</si>
  <si>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</si>
  <si>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</si>
  <si>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</si>
  <si>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</si>
  <si>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</si>
  <si>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</si>
  <si>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</si>
  <si>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</si>
  <si>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</si>
  <si>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</si>
  <si>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</si>
  <si>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</si>
  <si>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</si>
  <si>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</si>
  <si>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</si>
  <si>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</si>
  <si>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</si>
  <si>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</si>
  <si>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</si>
  <si>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</si>
  <si>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</si>
  <si>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</si>
  <si>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</si>
  <si>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</si>
  <si>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</si>
  <si>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</si>
  <si>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</si>
  <si>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</si>
  <si>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</si>
  <si>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</si>
  <si>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</si>
  <si>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</si>
  <si>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</si>
  <si>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</si>
  <si>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</si>
  <si>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</si>
  <si>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</si>
  <si>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</si>
  <si>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</si>
  <si>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</si>
  <si>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</si>
  <si>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</si>
  <si>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</si>
  <si>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</si>
  <si>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</si>
  <si>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</si>
  <si>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</si>
  <si>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</si>
  <si>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</si>
  <si>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</si>
  <si>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</si>
  <si>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</si>
  <si>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</si>
  <si>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</si>
  <si>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</si>
  <si>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</si>
  <si>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</si>
  <si>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</si>
  <si>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</si>
  <si>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</si>
  <si>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</si>
  <si>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</si>
  <si>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</si>
  <si>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</si>
  <si>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</si>
  <si>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</si>
  <si>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</si>
  <si>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</si>
  <si>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</si>
  <si>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</si>
  <si>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</si>
  <si>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</si>
  <si>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</si>
  <si>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</si>
  <si>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</si>
  <si>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</si>
  <si>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</si>
  <si>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</si>
  <si>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</si>
  <si>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</si>
  <si>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</si>
  <si>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</si>
  <si>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</si>
  <si>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</si>
  <si>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</si>
  <si>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</si>
  <si>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</si>
  <si>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</si>
  <si>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</si>
  <si>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</si>
  <si>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</si>
  <si>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</si>
  <si>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</si>
  <si>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</si>
  <si>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</si>
  <si>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</si>
  <si>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</si>
  <si>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</si>
  <si>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</si>
  <si>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</si>
  <si>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</si>
  <si>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</si>
  <si>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</si>
  <si>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</si>
  <si>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</si>
  <si>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</si>
  <si>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</si>
  <si>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</si>
  <si>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</si>
  <si>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</si>
  <si>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</si>
  <si>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</si>
  <si>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</si>
  <si>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</si>
  <si>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</si>
  <si>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</si>
  <si>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</si>
  <si>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</si>
  <si>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</si>
  <si>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</si>
  <si>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</si>
  <si>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</si>
  <si>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</si>
  <si>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</si>
  <si>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</si>
  <si>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</si>
  <si>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</si>
  <si>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</si>
  <si>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</si>
  <si>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</si>
  <si>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</si>
  <si>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</si>
  <si>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</si>
  <si>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</si>
  <si>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</si>
  <si>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</si>
  <si>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</si>
  <si>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</si>
  <si>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</si>
  <si>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</si>
  <si>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</si>
  <si>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</si>
  <si>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</si>
  <si>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</si>
  <si>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</si>
  <si>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</si>
  <si>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</si>
  <si>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</si>
  <si>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</si>
  <si>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</si>
  <si>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</si>
  <si>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</si>
  <si>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</si>
  <si>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</si>
  <si>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</si>
  <si>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</si>
  <si>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</si>
  <si>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</si>
  <si>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</si>
  <si>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</si>
  <si>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</si>
  <si>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</si>
  <si>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</si>
  <si>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</si>
  <si>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</si>
  <si>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</si>
  <si>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</si>
  <si>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</si>
  <si>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</si>
  <si>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</si>
  <si>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</si>
  <si>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</si>
  <si>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</si>
  <si>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</si>
  <si>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</si>
  <si>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</si>
  <si>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</si>
  <si>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</si>
  <si>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</si>
  <si>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</si>
  <si>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</si>
  <si>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</si>
  <si>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</si>
  <si>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</si>
  <si>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</si>
  <si>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</si>
  <si>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</si>
  <si>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</si>
  <si>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</si>
  <si>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</si>
  <si>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</si>
  <si>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</si>
  <si>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</si>
  <si>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</si>
  <si>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</si>
  <si>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</si>
  <si>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</si>
  <si>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</si>
  <si>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</si>
  <si>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</si>
  <si>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</si>
  <si>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</si>
  <si>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</si>
  <si>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</si>
  <si>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</si>
  <si>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</si>
  <si>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</si>
  <si>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</si>
  <si>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</si>
  <si>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</si>
  <si>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</si>
  <si>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</si>
  <si>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</si>
  <si>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</si>
  <si>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</si>
  <si>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</si>
  <si>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</si>
  <si>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</si>
  <si>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</si>
  <si>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</si>
  <si>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</si>
  <si>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</si>
  <si>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</si>
  <si>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</si>
  <si>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</si>
  <si>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</si>
  <si>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</si>
  <si>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</si>
  <si>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</si>
  <si>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</si>
  <si>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</si>
  <si>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</si>
  <si>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</si>
  <si>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</si>
  <si>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</si>
  <si>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</si>
  <si>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</si>
  <si>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</si>
  <si>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</si>
  <si>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</si>
  <si>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</si>
  <si>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</si>
  <si>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</si>
  <si>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</si>
  <si>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</si>
  <si>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</si>
  <si>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</si>
  <si>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</si>
  <si>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</si>
  <si>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</si>
  <si>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</si>
  <si>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</si>
  <si>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</si>
  <si>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</si>
  <si>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</si>
  <si>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</si>
  <si>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</si>
  <si>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</si>
  <si>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</si>
  <si>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</si>
  <si>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</si>
  <si>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</si>
  <si>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</si>
  <si>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</si>
  <si>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</si>
  <si>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</si>
  <si>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</si>
  <si>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</si>
  <si>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</si>
  <si>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</si>
  <si>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</si>
  <si>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</si>
  <si>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</si>
  <si>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</si>
  <si>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</si>
  <si>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</si>
  <si>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</si>
  <si>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</si>
  <si>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</si>
  <si>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</si>
  <si>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</si>
  <si>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</si>
  <si>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</si>
  <si>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</si>
  <si>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</si>
  <si>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</si>
  <si>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</si>
  <si>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</si>
  <si>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</si>
  <si>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</si>
  <si>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</si>
  <si>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</si>
  <si>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</si>
  <si>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</si>
  <si>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</si>
  <si>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</si>
  <si>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</si>
  <si>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</si>
  <si>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</si>
  <si>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</si>
  <si>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</si>
  <si>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</si>
  <si>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</si>
  <si>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</si>
  <si>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</si>
  <si>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</si>
  <si>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</si>
  <si>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</si>
  <si>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</si>
  <si>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</si>
  <si>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</si>
  <si>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</si>
  <si>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</si>
  <si>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</si>
  <si>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</si>
  <si>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</si>
  <si>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</si>
  <si>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</si>
  <si>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</si>
  <si>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</si>
  <si>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</si>
  <si>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</si>
  <si>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</si>
  <si>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</si>
  <si>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</si>
  <si>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</si>
  <si>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</si>
  <si>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</si>
  <si>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</si>
  <si>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</si>
  <si>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</si>
  <si>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</si>
  <si>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</si>
  <si>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</si>
  <si>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</si>
  <si>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</si>
  <si>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</si>
  <si>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</si>
  <si>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</si>
  <si>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</si>
  <si>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</si>
  <si>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</si>
  <si>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</si>
  <si>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</si>
  <si>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</si>
  <si>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</si>
  <si>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</si>
  <si>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</si>
  <si>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</si>
  <si>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</si>
  <si>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</si>
  <si>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</si>
  <si>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</si>
  <si>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</si>
  <si>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</si>
  <si>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</si>
  <si>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</si>
  <si>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</si>
  <si>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</si>
  <si>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</si>
  <si>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</si>
  <si>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</si>
  <si>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</si>
  <si>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</si>
  <si>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</si>
  <si>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</si>
  <si>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</si>
  <si>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</si>
  <si>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</si>
  <si>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</si>
  <si>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</si>
  <si>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</si>
  <si>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</si>
  <si>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</si>
  <si>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</si>
  <si>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</si>
  <si>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</si>
  <si>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</si>
  <si>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</si>
  <si>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</si>
  <si>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</si>
  <si>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</si>
  <si>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</si>
  <si>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</si>
  <si>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</si>
  <si>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</si>
  <si>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</si>
  <si>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</si>
  <si>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</si>
  <si>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</si>
  <si>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</si>
  <si>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</si>
  <si>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</si>
  <si>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</si>
  <si>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</si>
  <si>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</si>
  <si>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</si>
  <si>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</si>
  <si>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</si>
  <si>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</si>
  <si>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</si>
  <si>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</si>
  <si>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</si>
  <si>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</si>
  <si>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</si>
  <si>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</si>
  <si>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</si>
  <si>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</si>
  <si>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</si>
  <si>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</si>
  <si>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</si>
  <si>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</si>
  <si>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</si>
  <si>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</si>
  <si>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</si>
  <si>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</si>
  <si>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</si>
  <si>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</si>
  <si>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</si>
  <si>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</si>
  <si>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</si>
  <si>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</si>
  <si>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</si>
  <si>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</si>
  <si>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</si>
  <si>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</si>
  <si>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</si>
  <si>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</si>
  <si>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</si>
  <si>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</si>
  <si>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</si>
  <si>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</si>
  <si>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</si>
  <si>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</si>
  <si>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</si>
  <si>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</si>
  <si>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</si>
  <si>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</si>
  <si>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</si>
  <si>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</si>
  <si>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</si>
  <si>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</si>
  <si>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</si>
  <si>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</si>
  <si>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</si>
  <si>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</si>
  <si>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</si>
  <si>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</si>
  <si>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</si>
  <si>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</si>
  <si>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</si>
  <si>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</si>
  <si>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</si>
  <si>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</si>
  <si>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</si>
  <si>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</si>
  <si>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</si>
  <si>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</si>
  <si>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</si>
  <si>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</si>
  <si>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</si>
  <si>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</si>
  <si>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</si>
  <si>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</si>
  <si>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</si>
  <si>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</si>
  <si>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</si>
  <si>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</si>
  <si>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</si>
  <si>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</si>
  <si>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</si>
  <si>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</si>
  <si>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</si>
  <si>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</si>
  <si>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</si>
  <si>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</si>
  <si>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</si>
  <si>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</si>
  <si>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</si>
  <si>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</si>
  <si>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</si>
  <si>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</si>
  <si>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</si>
  <si>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</si>
  <si>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</si>
  <si>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</si>
  <si>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</si>
  <si>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</si>
  <si>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</si>
  <si>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</si>
  <si>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</si>
  <si>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</si>
  <si>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</si>
  <si>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</si>
  <si>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</si>
  <si>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</si>
  <si>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</si>
  <si>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</si>
  <si>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</si>
  <si>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</si>
  <si>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</si>
  <si>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</si>
  <si>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</si>
  <si>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</si>
  <si>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</si>
  <si>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</si>
  <si>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</si>
  <si>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</si>
  <si>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</si>
  <si>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</si>
  <si>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</si>
  <si>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</si>
  <si>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</si>
  <si>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</si>
  <si>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</si>
  <si>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</si>
  <si>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</si>
  <si>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</si>
  <si>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</si>
  <si>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</si>
  <si>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</si>
  <si>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</si>
  <si>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</si>
  <si>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</si>
  <si>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</si>
  <si>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</si>
  <si>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</si>
  <si>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</si>
  <si>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</si>
  <si>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</si>
  <si>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</si>
  <si>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</si>
  <si>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</si>
  <si>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</si>
  <si>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</si>
  <si>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</si>
  <si>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</si>
  <si>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</si>
  <si>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</si>
  <si>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</si>
  <si>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</si>
  <si>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</si>
  <si>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</si>
  <si>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</si>
  <si>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</si>
  <si>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</si>
  <si>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</si>
  <si>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</si>
  <si>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</si>
  <si>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</si>
  <si>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</si>
  <si>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</si>
  <si>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</si>
  <si>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</si>
  <si>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</si>
  <si>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</si>
  <si>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</si>
  <si>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</si>
  <si>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</si>
  <si>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</si>
  <si>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</si>
  <si>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</si>
  <si>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</si>
  <si>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</si>
  <si>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</si>
  <si>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</si>
  <si>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</si>
  <si>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</si>
  <si>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</si>
  <si>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</si>
  <si>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</si>
  <si>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</si>
  <si>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</si>
  <si>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</si>
  <si>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</si>
  <si>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</si>
  <si>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</si>
  <si>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</si>
  <si>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</si>
  <si>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</si>
  <si>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</si>
  <si>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</si>
  <si>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</si>
  <si>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</si>
  <si>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</si>
  <si>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</si>
  <si>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</si>
  <si>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</si>
  <si>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</si>
  <si>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</si>
  <si>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</si>
  <si>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</si>
  <si>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</si>
  <si>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</si>
  <si>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</si>
  <si>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</si>
  <si>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</si>
  <si>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</si>
  <si>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</si>
  <si>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</si>
  <si>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</si>
  <si>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</si>
  <si>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</si>
  <si>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</si>
  <si>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</si>
  <si>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</si>
  <si>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</si>
  <si>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</si>
  <si>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</si>
  <si>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</si>
  <si>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</si>
  <si>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</si>
  <si>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</si>
  <si>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</si>
  <si>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</si>
  <si>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</si>
  <si>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</si>
  <si>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</si>
  <si>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</si>
  <si>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</si>
  <si>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</si>
  <si>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</si>
  <si>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</si>
  <si>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</si>
  <si>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</si>
  <si>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</si>
  <si>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</si>
  <si>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</si>
  <si>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</si>
  <si>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</si>
  <si>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</si>
  <si>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</si>
  <si>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</si>
  <si>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</si>
  <si>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</si>
  <si>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</si>
  <si>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</si>
  <si>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</si>
  <si>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</si>
  <si>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</si>
  <si>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</si>
  <si>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</si>
  <si>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</si>
  <si>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</si>
  <si>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</si>
  <si>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</si>
  <si>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</si>
  <si>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</si>
  <si>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</si>
  <si>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</si>
  <si>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</si>
  <si>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</si>
  <si>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</si>
  <si>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</si>
  <si>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</si>
  <si>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</si>
  <si>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</si>
  <si>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</si>
  <si>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</si>
  <si>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</si>
  <si>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</si>
  <si>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</si>
  <si>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</si>
  <si>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</si>
  <si>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</si>
  <si>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</si>
  <si>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</si>
  <si>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</si>
  <si>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</si>
  <si>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</si>
  <si>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</si>
  <si>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</si>
  <si>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</si>
  <si>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</si>
  <si>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</si>
  <si>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</si>
  <si>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</si>
  <si>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</si>
  <si>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</si>
  <si>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</si>
  <si>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</si>
  <si>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</si>
  <si>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</si>
  <si>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</si>
  <si>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</si>
  <si>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</si>
  <si>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</si>
  <si>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</si>
  <si>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</si>
  <si>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</si>
  <si>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</si>
  <si>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</si>
  <si>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</si>
  <si>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</si>
  <si>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</si>
  <si>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</si>
  <si>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</si>
  <si>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</si>
  <si>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</si>
  <si>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</si>
  <si>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</si>
  <si>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</si>
  <si>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</si>
  <si>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</si>
  <si>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</si>
  <si>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</si>
  <si>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</si>
  <si>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</si>
  <si>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</si>
  <si>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</si>
  <si>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</si>
  <si>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</si>
  <si>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</si>
  <si>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</si>
  <si>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</si>
  <si>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</si>
  <si>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</si>
  <si>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</si>
  <si>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</si>
  <si>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</si>
  <si>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</si>
  <si>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</si>
  <si>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</si>
  <si>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</si>
  <si>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</si>
  <si>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</si>
  <si>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</si>
  <si>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</si>
  <si>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</si>
  <si>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</si>
  <si>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</si>
  <si>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</si>
  <si>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</si>
  <si>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</si>
  <si>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</si>
  <si>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</si>
  <si>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</si>
  <si>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</si>
  <si>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</si>
  <si>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</si>
  <si>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</si>
  <si>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</si>
  <si>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</si>
  <si>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</si>
  <si>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</si>
  <si>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</si>
  <si>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</si>
  <si>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</si>
  <si>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</si>
  <si>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</si>
  <si>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</si>
  <si>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</si>
  <si>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</si>
  <si>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</si>
  <si>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</si>
  <si>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</si>
  <si>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</si>
  <si>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</si>
  <si>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</si>
  <si>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</si>
  <si>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</si>
  <si>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</si>
  <si>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</si>
  <si>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</si>
  <si>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</si>
  <si>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</si>
  <si>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</si>
  <si>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</si>
  <si>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</si>
  <si>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</si>
  <si>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</si>
  <si>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</si>
  <si>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</si>
  <si>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</si>
  <si>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</si>
  <si>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</si>
  <si>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</si>
  <si>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</si>
  <si>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</si>
  <si>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</si>
  <si>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</si>
  <si>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</si>
  <si>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</si>
  <si>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</si>
  <si>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</si>
  <si>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</si>
  <si>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</si>
  <si>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</si>
  <si>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</si>
  <si>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</si>
  <si>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</si>
  <si>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</si>
  <si>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</si>
  <si>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</si>
  <si>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</si>
  <si>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</si>
  <si>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</si>
  <si>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</si>
  <si>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</si>
  <si>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</si>
  <si>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</si>
  <si>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</si>
  <si>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</si>
  <si>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</si>
  <si>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</si>
  <si>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</si>
  <si>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</si>
  <si>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</si>
  <si>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</si>
  <si>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</si>
  <si>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</si>
  <si>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</si>
  <si>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</si>
  <si>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</si>
  <si>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</si>
  <si>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</si>
  <si>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</si>
  <si>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</si>
  <si>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</si>
  <si>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</si>
  <si>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</si>
  <si>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</si>
  <si>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</si>
  <si>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</si>
  <si>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</si>
  <si>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</si>
  <si>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</si>
  <si>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</si>
  <si>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</si>
  <si>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</si>
  <si>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</si>
  <si>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</si>
  <si>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</si>
  <si>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</si>
  <si>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</si>
  <si>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</si>
  <si>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</si>
  <si>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</si>
  <si>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</si>
  <si>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</si>
  <si>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</si>
  <si>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</si>
  <si>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</si>
  <si>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</si>
  <si>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</si>
  <si>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</si>
  <si>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</si>
  <si>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</si>
  <si>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</si>
  <si>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</si>
  <si>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</si>
  <si>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</si>
  <si>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</si>
  <si>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</si>
  <si>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</si>
  <si>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</si>
  <si>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</si>
  <si>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</si>
  <si>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</si>
  <si>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</si>
  <si>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</si>
  <si>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</si>
  <si>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</si>
  <si>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</si>
  <si>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</si>
  <si>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</si>
  <si>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</si>
  <si>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</si>
  <si>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</si>
  <si>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</si>
  <si>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</si>
  <si>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</si>
  <si>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</si>
  <si>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</si>
  <si>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</si>
  <si>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</si>
  <si>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</si>
  <si>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</si>
  <si>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</si>
  <si>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</si>
  <si>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</si>
  <si>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</si>
  <si>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</si>
  <si>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</si>
  <si>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</si>
  <si>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</si>
  <si>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</si>
  <si>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</si>
  <si>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</si>
  <si>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</si>
  <si>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</si>
  <si>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</si>
  <si>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</si>
  <si>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</si>
  <si>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</si>
  <si>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</si>
  <si>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</si>
  <si>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</si>
  <si>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</si>
  <si>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</si>
  <si>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</si>
  <si>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</si>
  <si>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</si>
  <si>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</si>
  <si>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</si>
  <si>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</si>
  <si>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</si>
  <si>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</si>
  <si>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</si>
  <si>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</si>
  <si>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</si>
  <si>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</si>
  <si>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</si>
  <si>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</si>
  <si>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</si>
  <si>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</si>
  <si>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</si>
  <si>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</si>
  <si>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</si>
  <si>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</si>
  <si>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</si>
  <si>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</si>
  <si>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</si>
  <si>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</si>
  <si>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</si>
  <si>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</si>
  <si>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</si>
  <si>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</si>
  <si>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</si>
  <si>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</si>
  <si>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</si>
  <si>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</si>
  <si>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</si>
  <si>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</si>
  <si>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</si>
  <si>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</si>
  <si>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</si>
  <si>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</si>
  <si>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</si>
  <si>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</si>
  <si>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</si>
  <si>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</si>
  <si>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</si>
  <si>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</si>
  <si>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</si>
  <si>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</si>
  <si>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</si>
  <si>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</si>
  <si>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</si>
  <si>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</si>
  <si>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</si>
  <si>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</si>
  <si>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</si>
  <si>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</si>
  <si>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</si>
  <si>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</si>
  <si>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</si>
  <si>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</si>
  <si>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</si>
  <si>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</si>
  <si>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</si>
  <si>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</si>
  <si>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</si>
  <si>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</si>
  <si>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</si>
  <si>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</si>
  <si>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</si>
  <si>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</si>
  <si>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</si>
  <si>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</si>
  <si>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</si>
  <si>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</si>
  <si>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</si>
  <si>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</si>
  <si>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</si>
  <si>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</si>
  <si>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</si>
  <si>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</si>
  <si>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</si>
  <si>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</si>
  <si>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</si>
  <si>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</si>
  <si>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</si>
  <si>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</si>
  <si>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</si>
  <si>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</si>
  <si>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</si>
  <si>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</si>
  <si>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</si>
  <si>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</si>
  <si>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</si>
  <si>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</si>
  <si>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</si>
  <si>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</si>
  <si>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</si>
  <si>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</si>
  <si>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</si>
  <si>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</si>
  <si>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</si>
  <si>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</si>
  <si>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</si>
  <si>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</si>
  <si>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</si>
  <si>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</si>
  <si>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</si>
  <si>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</si>
  <si>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</si>
  <si>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</si>
  <si>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</si>
  <si>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</si>
  <si>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</si>
  <si>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</si>
  <si>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</si>
  <si>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</si>
  <si>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</si>
  <si>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</si>
  <si>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</si>
  <si>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</si>
  <si>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</si>
  <si>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</si>
  <si>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</si>
  <si>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</si>
  <si>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</si>
  <si>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</si>
  <si>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</si>
  <si>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</si>
  <si>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</si>
  <si>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</si>
  <si>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</si>
  <si>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</si>
  <si>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</si>
  <si>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</si>
  <si>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</si>
  <si>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</si>
  <si>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</si>
  <si>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</si>
  <si>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</si>
  <si>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</si>
  <si>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</si>
  <si>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</si>
  <si>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</si>
  <si>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</si>
  <si>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</si>
  <si>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</si>
  <si>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</si>
  <si>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</si>
  <si>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</si>
  <si>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</si>
  <si>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</si>
  <si>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</si>
  <si>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</si>
  <si>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</si>
  <si>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</si>
  <si>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</si>
  <si>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</si>
  <si>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</si>
  <si>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</si>
  <si>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</si>
  <si>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</si>
  <si>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</si>
  <si>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</si>
  <si>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</si>
  <si>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</si>
  <si>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</si>
  <si>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</si>
  <si>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</si>
  <si>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</si>
  <si>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</si>
  <si>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</si>
  <si>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</si>
  <si>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</si>
  <si>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</si>
  <si>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</si>
  <si>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</si>
  <si>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</si>
  <si>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</si>
  <si>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</si>
  <si>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</si>
  <si>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</si>
  <si>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</si>
  <si>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</si>
  <si>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</si>
  <si>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</si>
  <si>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</si>
  <si>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</si>
  <si>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</si>
  <si>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</si>
  <si>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</si>
  <si>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</si>
  <si>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</si>
  <si>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</si>
  <si>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</si>
  <si>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</si>
  <si>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</si>
  <si>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</si>
  <si>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</si>
  <si>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</si>
  <si>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</si>
  <si>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</si>
  <si>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</si>
  <si>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</si>
  <si>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</si>
  <si>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</si>
  <si>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</si>
  <si>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</si>
  <si>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</si>
  <si>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</si>
  <si>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</si>
  <si>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</si>
  <si>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</si>
  <si>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</si>
  <si>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</si>
  <si>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</si>
  <si>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</si>
  <si>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</si>
  <si>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</si>
  <si>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</si>
  <si>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</si>
  <si>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</si>
  <si>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</si>
  <si>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</si>
  <si>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</si>
  <si>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</si>
  <si>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</si>
  <si>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</si>
  <si>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</si>
  <si>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</si>
  <si>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</si>
  <si>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</si>
  <si>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</si>
  <si>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</si>
  <si>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</si>
  <si>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</si>
  <si>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</si>
  <si>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</si>
  <si>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</si>
  <si>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</si>
  <si>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</si>
  <si>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</si>
  <si>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</si>
  <si>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</si>
  <si>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</si>
  <si>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</si>
  <si>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</si>
  <si>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</si>
  <si>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</si>
  <si>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</si>
  <si>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</si>
  <si>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</si>
  <si>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</si>
  <si>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</si>
  <si>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</si>
  <si>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</si>
  <si>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</si>
  <si>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</si>
  <si>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</si>
  <si>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</si>
  <si>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</si>
  <si>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</si>
  <si>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</si>
  <si>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</si>
  <si>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</si>
  <si>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</si>
  <si>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</si>
  <si>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</si>
  <si>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</si>
  <si>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</si>
  <si>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</si>
  <si>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</si>
  <si>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</si>
  <si>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</si>
  <si>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</si>
  <si>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</si>
  <si>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</si>
  <si>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</si>
  <si>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</si>
  <si>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</si>
  <si>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</si>
  <si>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</si>
  <si>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</si>
  <si>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</si>
  <si>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</si>
  <si>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</si>
  <si>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</si>
  <si>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</si>
  <si>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</si>
  <si>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</si>
  <si>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</si>
  <si>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</si>
  <si>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</si>
  <si>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</si>
  <si>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</si>
  <si>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</si>
  <si>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</si>
  <si>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</si>
  <si>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</si>
  <si>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</si>
  <si>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</si>
  <si>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</si>
  <si>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</si>
  <si>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</si>
  <si>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</si>
  <si>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</si>
  <si>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</si>
  <si>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</si>
  <si>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</si>
  <si>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</si>
  <si>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</si>
  <si>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</si>
  <si>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</si>
  <si>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</si>
  <si>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</si>
  <si>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</si>
  <si>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</si>
  <si>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</si>
  <si>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</si>
  <si>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</si>
  <si>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</si>
  <si>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</si>
  <si>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</si>
  <si>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</si>
  <si>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</si>
  <si>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</si>
  <si>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</si>
  <si>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</si>
  <si>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</si>
  <si>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</si>
  <si>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</si>
  <si>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</si>
  <si>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</si>
  <si>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</si>
  <si>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</si>
  <si>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</si>
  <si>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</si>
  <si>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</si>
  <si>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</si>
  <si>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</si>
  <si>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</si>
  <si>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</si>
  <si>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</si>
  <si>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</si>
  <si>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</si>
  <si>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</si>
  <si>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</si>
  <si>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</si>
  <si>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</si>
  <si>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</si>
  <si>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</si>
  <si>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</si>
  <si>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</si>
  <si>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</si>
  <si>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</si>
  <si>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</si>
  <si>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</si>
  <si>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</si>
  <si>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</si>
  <si>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</si>
  <si>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</si>
  <si>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</si>
  <si>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</si>
  <si>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</si>
  <si>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</si>
  <si>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</si>
  <si>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</si>
  <si>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</si>
  <si>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</si>
  <si>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</si>
  <si>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</si>
  <si>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</si>
  <si>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</si>
  <si>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</si>
  <si>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</si>
  <si>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</si>
  <si>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</si>
  <si>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</si>
  <si>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</si>
  <si>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</si>
  <si>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</si>
  <si>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</si>
  <si>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</si>
  <si>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</si>
  <si>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</si>
  <si>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</si>
  <si>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</si>
  <si>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</si>
  <si>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</si>
  <si>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</si>
  <si>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</si>
  <si>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</si>
  <si>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</si>
  <si>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</si>
  <si>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</si>
  <si>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</si>
  <si>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</si>
  <si>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</si>
  <si>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</si>
  <si>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</si>
  <si>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</si>
  <si>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</si>
  <si>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</si>
  <si>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</si>
  <si>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</si>
  <si>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</si>
  <si>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</si>
  <si>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</si>
  <si>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</si>
  <si>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</si>
  <si>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</si>
  <si>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</si>
  <si>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</si>
  <si>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</si>
  <si>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</si>
  <si>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</si>
  <si>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</si>
  <si>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</si>
  <si>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</si>
  <si>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</si>
  <si>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</si>
  <si>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</si>
  <si>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</si>
  <si>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</si>
  <si>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</si>
  <si>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</si>
  <si>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</si>
  <si>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</si>
  <si>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</si>
  <si>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</si>
  <si>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</si>
  <si>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</si>
  <si>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</si>
  <si>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</si>
  <si>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</si>
  <si>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</si>
  <si>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</si>
  <si>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</si>
  <si>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</si>
  <si>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</si>
  <si>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</si>
  <si>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</si>
  <si>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</si>
  <si>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</si>
  <si>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</si>
  <si>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</si>
  <si>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</si>
  <si>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</si>
  <si>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</si>
  <si>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</si>
  <si>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</si>
  <si>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</si>
  <si>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</si>
  <si>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</si>
  <si>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</si>
  <si>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</si>
  <si>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</si>
  <si>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</si>
  <si>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</si>
  <si>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</si>
  <si>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</si>
  <si>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</si>
  <si>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</si>
  <si>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</si>
  <si>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</si>
  <si>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</si>
  <si>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</si>
  <si>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</si>
  <si>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</si>
  <si>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</si>
  <si>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</si>
  <si>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</si>
  <si>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</si>
  <si>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</si>
  <si>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</si>
  <si>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</si>
  <si>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</si>
  <si>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</si>
  <si>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</si>
  <si>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</si>
  <si>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</si>
  <si>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</si>
  <si>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</si>
  <si>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</si>
  <si>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</si>
  <si>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</si>
  <si>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</si>
  <si>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</si>
  <si>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</si>
  <si>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</si>
  <si>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</si>
  <si>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</si>
  <si>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</si>
  <si>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</si>
  <si>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</si>
  <si>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</si>
  <si>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</si>
  <si>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</si>
  <si>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</si>
  <si>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</si>
  <si>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</si>
  <si>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</si>
  <si>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</si>
  <si>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</si>
  <si>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</si>
  <si>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</si>
  <si>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</si>
  <si>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</si>
  <si>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</si>
  <si>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</si>
  <si>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</si>
  <si>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</si>
  <si>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</si>
  <si>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</si>
  <si>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</si>
  <si>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</si>
  <si>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</si>
  <si>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</si>
  <si>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</si>
  <si>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</si>
  <si>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</si>
  <si>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</si>
  <si>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</si>
  <si>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</si>
  <si>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</si>
  <si>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</si>
  <si>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</si>
  <si>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</si>
  <si>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</si>
  <si>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</si>
  <si>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</si>
  <si>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</si>
  <si>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</si>
  <si>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</si>
  <si>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</si>
  <si>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</si>
  <si>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</si>
  <si>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</si>
  <si>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</si>
  <si>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</si>
  <si>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</si>
  <si>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</si>
  <si>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</si>
  <si>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</si>
  <si>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</si>
  <si>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</si>
  <si>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</si>
  <si>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</si>
  <si>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</si>
  <si>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</si>
  <si>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</si>
  <si>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</si>
  <si>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</si>
  <si>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</si>
  <si>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</si>
  <si>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</si>
  <si>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</si>
  <si>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</si>
  <si>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</si>
  <si>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</si>
  <si>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</si>
  <si>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</si>
  <si>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</si>
  <si>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</si>
  <si>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</si>
  <si>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</si>
  <si>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</si>
  <si>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</si>
  <si>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</si>
  <si>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</si>
  <si>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</si>
  <si>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</si>
  <si>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</si>
  <si>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</si>
  <si>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</si>
  <si>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</si>
  <si>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</si>
  <si>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</si>
  <si>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</si>
  <si>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</si>
  <si>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</si>
  <si>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</si>
  <si>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</si>
  <si>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</si>
  <si>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</si>
  <si>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</si>
  <si>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</si>
  <si>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</si>
  <si>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</si>
  <si>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</si>
  <si>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</si>
  <si>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</si>
  <si>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</si>
  <si>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</si>
  <si>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</si>
  <si>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</si>
  <si>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</si>
  <si>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</si>
  <si>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</si>
  <si>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</si>
  <si>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</si>
  <si>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</si>
  <si>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</si>
  <si>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</si>
  <si>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</si>
  <si>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</si>
  <si>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</si>
  <si>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</si>
  <si>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</si>
  <si>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</si>
  <si>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</si>
  <si>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</si>
  <si>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</si>
  <si>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</si>
  <si>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</si>
  <si>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</si>
  <si>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</si>
  <si>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</si>
  <si>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</si>
  <si>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</si>
  <si>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</si>
  <si>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</si>
  <si>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</si>
  <si>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</si>
  <si>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</si>
  <si>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</si>
  <si>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</si>
  <si>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</si>
  <si>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</si>
  <si>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</si>
  <si>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</si>
  <si>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</si>
  <si>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</si>
  <si>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</si>
  <si>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</si>
  <si>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</si>
  <si>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</si>
  <si>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</si>
  <si>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</si>
  <si>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</si>
  <si>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</si>
  <si>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</si>
  <si>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</si>
  <si>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</si>
  <si>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</si>
  <si>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</si>
  <si>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</si>
  <si>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</si>
  <si>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</si>
  <si>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</si>
  <si>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</si>
  <si>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</si>
  <si>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</si>
  <si>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</si>
  <si>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</si>
  <si>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</si>
  <si>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</si>
  <si>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</si>
  <si>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</si>
  <si>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</si>
  <si>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</si>
  <si>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</si>
  <si>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</si>
  <si>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</si>
  <si>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</si>
  <si>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</si>
  <si>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</si>
  <si>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</si>
  <si>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</si>
  <si>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</si>
  <si>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</si>
  <si>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</si>
  <si>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</si>
  <si>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</si>
  <si>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</si>
  <si>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</si>
  <si>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</si>
  <si>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</si>
  <si>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</si>
  <si>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</si>
  <si>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</si>
  <si>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</si>
  <si>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</si>
  <si>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</si>
  <si>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</si>
  <si>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</si>
  <si>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</si>
  <si>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</si>
  <si>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</si>
  <si>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</si>
  <si>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</si>
  <si>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</si>
  <si>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</si>
  <si>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</si>
  <si>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</si>
  <si>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</si>
  <si>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</si>
  <si>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</si>
  <si>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</si>
  <si>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</si>
  <si>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</si>
  <si>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</si>
  <si>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</si>
  <si>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</si>
  <si>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</si>
  <si>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</si>
  <si>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</si>
  <si>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</si>
  <si>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</si>
  <si>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</si>
  <si>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</si>
  <si>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</si>
  <si>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</si>
  <si>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</si>
  <si>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</si>
  <si>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</si>
  <si>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</si>
  <si>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</si>
  <si>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</si>
  <si>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</si>
  <si>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</si>
  <si>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</si>
  <si>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</si>
  <si>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</si>
  <si>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</si>
  <si>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</si>
  <si>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</si>
  <si>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</si>
  <si>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</si>
  <si>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</si>
  <si>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</si>
  <si>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</si>
  <si>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</si>
  <si>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</si>
  <si>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</si>
  <si>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</si>
  <si>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</si>
  <si>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</si>
  <si>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</si>
  <si>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</si>
  <si>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</si>
  <si>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</si>
  <si>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</si>
  <si>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</si>
  <si>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</si>
  <si>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</si>
  <si>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</si>
  <si>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</si>
  <si>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</si>
  <si>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</si>
  <si>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</si>
  <si>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</si>
  <si>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</si>
  <si>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</si>
  <si>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</si>
  <si>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</si>
  <si>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</si>
  <si>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</si>
  <si>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</si>
  <si>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</si>
  <si>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</si>
  <si>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</si>
  <si>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</si>
  <si>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</si>
  <si>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</si>
  <si>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</si>
  <si>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</si>
  <si>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</si>
  <si>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</si>
  <si>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</si>
  <si>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</si>
  <si>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</si>
  <si>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</si>
  <si>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</si>
  <si>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</si>
  <si>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</si>
  <si>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</si>
  <si>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</si>
  <si>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</si>
  <si>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</si>
  <si>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</si>
  <si>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</si>
  <si>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</si>
  <si>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</si>
  <si>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</si>
  <si>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</si>
  <si>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</si>
  <si>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</si>
  <si>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</si>
  <si>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</si>
  <si>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</si>
  <si>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</si>
  <si>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</si>
  <si>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</si>
  <si>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</si>
  <si>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</si>
  <si>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</si>
  <si>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</si>
  <si>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</si>
  <si>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</si>
  <si>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</si>
  <si>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</si>
  <si>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</si>
  <si>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</si>
  <si>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</si>
  <si>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</si>
  <si>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</si>
  <si>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</si>
  <si>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</si>
  <si>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</si>
  <si>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</si>
  <si>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</si>
  <si>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</si>
  <si>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</si>
  <si>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</si>
  <si>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</si>
  <si>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</si>
  <si>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</si>
  <si>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</si>
  <si>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</si>
  <si>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</si>
  <si>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</si>
  <si>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</si>
  <si>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</si>
  <si>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</si>
  <si>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</si>
  <si>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</si>
  <si>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</si>
  <si>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</si>
  <si>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</si>
  <si>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</si>
  <si>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</si>
  <si>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</si>
  <si>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</si>
  <si>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</si>
  <si>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</si>
  <si>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</si>
  <si>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</si>
  <si>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</si>
  <si>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</si>
  <si>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</si>
  <si>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</si>
  <si>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</si>
  <si>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</si>
  <si>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</si>
  <si>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</si>
  <si>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</si>
  <si>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</si>
  <si>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</si>
  <si>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</si>
  <si>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</si>
  <si>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</si>
  <si>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</si>
  <si>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</si>
  <si>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</si>
  <si>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</si>
  <si>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</si>
  <si>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</si>
  <si>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</si>
  <si>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</si>
  <si>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</si>
  <si>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</si>
  <si>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</si>
  <si>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</si>
  <si>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</si>
  <si>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</si>
  <si>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</si>
  <si>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</si>
  <si>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</si>
  <si>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</si>
  <si>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</si>
  <si>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</si>
  <si>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</si>
  <si>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</si>
  <si>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</si>
  <si>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</si>
  <si>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</si>
  <si>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</si>
  <si>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</si>
  <si>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</si>
  <si>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</si>
  <si>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</si>
  <si>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</si>
  <si>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</si>
  <si>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</si>
  <si>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</si>
  <si>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</si>
  <si>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</si>
  <si>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</si>
  <si>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</si>
  <si>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</si>
  <si>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</si>
  <si>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</si>
  <si>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</si>
  <si>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</si>
  <si>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</si>
  <si>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</si>
  <si>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</si>
  <si>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</si>
  <si>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</si>
  <si>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</si>
  <si>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</si>
  <si>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</si>
  <si>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</si>
  <si>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</si>
  <si>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</si>
  <si>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</si>
  <si>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</si>
  <si>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</si>
  <si>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</si>
  <si>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</si>
  <si>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</si>
  <si>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</si>
  <si>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</si>
  <si>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</si>
  <si>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</si>
  <si>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</si>
  <si>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</si>
  <si>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</si>
  <si>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</si>
  <si>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</si>
  <si>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</si>
  <si>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</si>
  <si>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</si>
  <si>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</si>
  <si>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</si>
  <si>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</si>
  <si>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</si>
  <si>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</si>
  <si>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</si>
  <si>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</si>
  <si>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</si>
  <si>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</si>
  <si>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</si>
  <si>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</si>
  <si>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</si>
  <si>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</si>
  <si>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</si>
  <si>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</si>
  <si>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</si>
  <si>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</si>
  <si>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</si>
  <si>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</si>
  <si>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</si>
  <si>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</si>
  <si>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</si>
  <si>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</si>
  <si>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</si>
  <si>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</si>
  <si>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</si>
  <si>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</si>
  <si>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</si>
  <si>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</si>
  <si>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</si>
  <si>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</si>
  <si>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</si>
  <si>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</si>
  <si>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</si>
  <si>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</si>
  <si>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</si>
  <si>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</si>
  <si>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</si>
  <si>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</si>
  <si>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</si>
  <si>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</si>
  <si>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</si>
  <si>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</si>
  <si>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</si>
  <si>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</si>
  <si>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</si>
  <si>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</si>
  <si>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</si>
  <si>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</si>
  <si>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</si>
  <si>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</si>
  <si>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</si>
  <si>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</si>
  <si>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</si>
  <si>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</si>
  <si>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</si>
  <si>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</si>
  <si>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</si>
  <si>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</si>
  <si>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</si>
  <si>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</si>
  <si>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</si>
  <si>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</si>
  <si>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</si>
  <si>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</si>
  <si>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</si>
  <si>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</si>
  <si>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</si>
  <si>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</si>
  <si>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</si>
  <si>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</si>
  <si>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</si>
  <si>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</si>
  <si>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</si>
  <si>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</si>
  <si>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</si>
  <si>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</si>
  <si>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</si>
  <si>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</si>
  <si>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</si>
  <si>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</si>
  <si>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</si>
  <si>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</si>
  <si>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</si>
  <si>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</si>
  <si>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</si>
  <si>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</si>
  <si>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</si>
  <si>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</si>
  <si>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</si>
  <si>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</si>
  <si>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</si>
  <si>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</si>
  <si>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</si>
  <si>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</si>
  <si>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</si>
  <si>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</si>
  <si>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</si>
  <si>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</si>
  <si>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</si>
  <si>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</si>
  <si>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</si>
  <si>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</si>
  <si>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</si>
  <si>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</si>
  <si>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</si>
  <si>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</si>
  <si>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</si>
  <si>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</si>
  <si>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</si>
  <si>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</si>
  <si>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</si>
  <si>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</si>
  <si>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</si>
  <si>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</si>
  <si>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</si>
  <si>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</si>
  <si>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</si>
  <si>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</si>
  <si>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</si>
  <si>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</si>
  <si>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</si>
  <si>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</si>
  <si>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</si>
  <si>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</si>
  <si>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</si>
  <si>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</si>
  <si>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</si>
  <si>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</si>
  <si>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</si>
  <si>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</si>
  <si>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</si>
  <si>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</si>
  <si>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</si>
  <si>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</si>
  <si>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</si>
  <si>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</si>
  <si>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</si>
  <si>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</si>
  <si>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</si>
  <si>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</si>
  <si>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</si>
  <si>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</si>
  <si>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</si>
  <si>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</si>
  <si>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</si>
  <si>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</si>
  <si>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</si>
  <si>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</si>
  <si>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</si>
  <si>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</si>
  <si>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</si>
  <si>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</si>
  <si>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</si>
  <si>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</si>
  <si>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</si>
  <si>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</si>
  <si>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</si>
  <si>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</si>
  <si>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</si>
  <si>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</si>
  <si>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</si>
  <si>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</si>
  <si>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</si>
  <si>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</si>
  <si>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</si>
  <si>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</si>
  <si>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</si>
  <si>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</si>
  <si>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</si>
  <si>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</si>
  <si>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</si>
  <si>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</si>
  <si>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</si>
  <si>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</si>
  <si>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</si>
  <si>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</si>
  <si>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</si>
  <si>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</si>
  <si>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</si>
  <si>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</si>
  <si>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</si>
  <si>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</si>
  <si>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</si>
  <si>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</si>
  <si>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</si>
  <si>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</si>
  <si>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</si>
  <si>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</si>
  <si>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</si>
  <si>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</si>
  <si>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</si>
  <si>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</si>
  <si>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</si>
  <si>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</si>
  <si>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</si>
  <si>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</si>
  <si>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</si>
  <si>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</si>
  <si>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</si>
  <si>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</si>
  <si>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</si>
  <si>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</si>
  <si>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</si>
  <si>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</si>
  <si>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</si>
  <si>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</si>
  <si>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</si>
  <si>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</si>
  <si>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</si>
  <si>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</si>
  <si>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</si>
  <si>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</si>
  <si>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</si>
  <si>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</si>
  <si>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</si>
  <si>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</si>
  <si>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</si>
  <si>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</si>
  <si>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</si>
  <si>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</si>
  <si>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</si>
  <si>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</si>
  <si>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</si>
  <si>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</si>
  <si>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</si>
  <si>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</si>
  <si>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</si>
  <si>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</si>
  <si>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</si>
  <si>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</si>
  <si>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</si>
  <si>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</si>
  <si>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</si>
  <si>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</si>
  <si>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</si>
  <si>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</si>
  <si>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</si>
  <si>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</si>
  <si>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</si>
  <si>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</si>
  <si>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</si>
  <si>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</si>
  <si>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</si>
  <si>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</si>
  <si>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</si>
  <si>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</si>
  <si>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</si>
  <si>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</si>
  <si>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</si>
  <si>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</si>
  <si>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</si>
  <si>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</si>
  <si>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</si>
  <si>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</si>
  <si>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</si>
  <si>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</si>
  <si>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</si>
  <si>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</si>
  <si>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</si>
  <si>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</si>
  <si>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</si>
  <si>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</si>
  <si>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</si>
  <si>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</si>
  <si>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</si>
  <si>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</si>
  <si>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</si>
  <si>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</si>
  <si>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</si>
  <si>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</si>
  <si>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</si>
  <si>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</si>
  <si>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</si>
  <si>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</si>
  <si>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</si>
  <si>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</si>
  <si>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</si>
  <si>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</si>
  <si>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</si>
  <si>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</si>
  <si>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</si>
  <si>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</si>
  <si>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</si>
  <si>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</si>
  <si>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</si>
  <si>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</si>
  <si>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</si>
  <si>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</si>
  <si>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</si>
  <si>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</si>
  <si>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</si>
  <si>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</si>
  <si>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</si>
  <si>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</si>
  <si>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</si>
  <si>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</si>
  <si>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</si>
  <si>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</si>
  <si>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</si>
  <si>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</si>
  <si>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</si>
  <si>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</si>
  <si>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</si>
  <si>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</si>
  <si>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</si>
  <si>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</si>
  <si>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</si>
  <si>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</si>
  <si>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</si>
  <si>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</si>
  <si>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</si>
  <si>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</si>
  <si>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</si>
  <si>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</si>
  <si>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</si>
  <si>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</si>
  <si>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</si>
  <si>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</si>
  <si>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</si>
  <si>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</si>
  <si>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</si>
  <si>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</si>
  <si>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</si>
  <si>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</si>
  <si>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</si>
  <si>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</si>
  <si>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</si>
  <si>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</si>
  <si>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</si>
  <si>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</si>
  <si>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</si>
  <si>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</si>
  <si>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</si>
  <si>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</si>
  <si>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</si>
  <si>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</si>
  <si>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</si>
  <si>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</si>
  <si>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</si>
  <si>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</si>
  <si>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</si>
  <si>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</si>
  <si>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</si>
  <si>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</si>
  <si>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</si>
  <si>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</si>
  <si>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</si>
  <si>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</si>
  <si>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</si>
  <si>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</si>
  <si>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</si>
  <si>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</si>
  <si>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</si>
  <si>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</si>
  <si>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</si>
  <si>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</si>
  <si>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</si>
  <si>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</si>
  <si>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</si>
  <si>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</si>
  <si>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</si>
  <si>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</si>
  <si>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</si>
  <si>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</si>
  <si>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</si>
  <si>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</si>
  <si>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</si>
  <si>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</si>
  <si>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</si>
  <si>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</si>
  <si>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</si>
  <si>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</si>
  <si>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</si>
  <si>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</si>
  <si>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</si>
  <si>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</si>
  <si>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</si>
  <si>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</si>
  <si>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</si>
  <si>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</si>
  <si>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</si>
  <si>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</si>
  <si>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</si>
  <si>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</si>
  <si>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</si>
  <si>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</si>
  <si>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</si>
  <si>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</si>
  <si>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</si>
  <si>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</si>
  <si>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</si>
  <si>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</si>
  <si>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</si>
  <si>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</si>
  <si>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</si>
  <si>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</si>
  <si>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</si>
  <si>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</si>
  <si>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</si>
  <si>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</si>
  <si>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</si>
  <si>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</si>
  <si>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</si>
  <si>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</si>
  <si>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</si>
  <si>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</si>
  <si>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</si>
  <si>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</si>
  <si>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</si>
  <si>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</si>
  <si>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</si>
  <si>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</si>
  <si>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</si>
  <si>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</si>
  <si>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</si>
  <si>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</si>
  <si>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</si>
  <si>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</si>
  <si>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</si>
  <si>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</si>
  <si>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</si>
  <si>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</si>
  <si>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</si>
  <si>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</si>
  <si>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</si>
  <si>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</si>
  <si>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</si>
  <si>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</si>
  <si>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</si>
  <si>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</si>
  <si>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</si>
  <si>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</si>
  <si>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</si>
  <si>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</si>
  <si>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</si>
  <si>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</si>
  <si>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</si>
  <si>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</si>
  <si>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</si>
  <si>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</si>
  <si>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</si>
  <si>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</si>
  <si>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</si>
  <si>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</si>
  <si>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</si>
  <si>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</si>
  <si>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</si>
  <si>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</si>
  <si>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</si>
  <si>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</si>
  <si>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</si>
  <si>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</si>
  <si>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</si>
  <si>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</si>
  <si>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</si>
  <si>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</si>
  <si>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</si>
  <si>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</si>
  <si>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</si>
  <si>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</si>
  <si>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</si>
  <si>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</si>
  <si>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</si>
  <si>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</si>
  <si>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</si>
  <si>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</si>
  <si>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</si>
  <si>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</si>
  <si>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</si>
  <si>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</si>
  <si>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</si>
  <si>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</si>
  <si>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</si>
  <si>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</si>
  <si>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</si>
  <si>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</si>
  <si>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</si>
  <si>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</si>
  <si>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</si>
  <si>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</si>
  <si>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</si>
  <si>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</si>
  <si>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</si>
  <si>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</si>
  <si>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</si>
  <si>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</si>
  <si>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</si>
  <si>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</si>
  <si>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</si>
  <si>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</si>
  <si>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</si>
  <si>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</si>
  <si>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</si>
  <si>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</si>
  <si>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</si>
  <si>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</si>
  <si>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</si>
  <si>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</si>
  <si>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</si>
  <si>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</si>
  <si>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</si>
  <si>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</si>
  <si>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</si>
  <si>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</si>
  <si>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</si>
  <si>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</si>
  <si>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</si>
  <si>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</si>
  <si>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</si>
  <si>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</si>
  <si>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</si>
  <si>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</si>
  <si>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</si>
  <si>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</si>
  <si>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</si>
  <si>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</si>
  <si>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</si>
  <si>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</si>
  <si>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</si>
  <si>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</si>
  <si>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</si>
  <si>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</si>
  <si>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</si>
  <si>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</si>
  <si>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</si>
  <si>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</si>
  <si>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</si>
  <si>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</si>
  <si>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</si>
  <si>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</si>
  <si>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</si>
  <si>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</si>
  <si>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</si>
  <si>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</si>
  <si>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</si>
  <si>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</si>
  <si>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</si>
  <si>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</si>
  <si>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</si>
  <si>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</si>
  <si>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</si>
  <si>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</si>
  <si>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</si>
  <si>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</si>
  <si>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</si>
  <si>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</si>
  <si>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</si>
  <si>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</si>
  <si>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</si>
  <si>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</si>
  <si>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</si>
  <si>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</si>
  <si>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</si>
  <si>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</si>
  <si>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</si>
  <si>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</si>
  <si>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</si>
  <si>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</si>
  <si>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</si>
  <si>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</si>
  <si>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</si>
  <si>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</si>
  <si>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</si>
  <si>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</si>
  <si>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</si>
  <si>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</si>
  <si>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</si>
  <si>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</si>
  <si>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</si>
  <si>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</si>
  <si>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</si>
  <si>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</si>
  <si>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</si>
  <si>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</si>
  <si>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</si>
  <si>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</si>
  <si>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</si>
  <si>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</si>
  <si>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</si>
  <si>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</si>
  <si>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</si>
  <si>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</si>
  <si>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</si>
  <si>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</si>
  <si>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</si>
  <si>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</si>
  <si>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</si>
  <si>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</si>
  <si>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</si>
  <si>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</si>
  <si>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</si>
  <si>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</si>
  <si>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</si>
  <si>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</si>
  <si>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</si>
  <si>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</si>
  <si>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</si>
  <si>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</si>
  <si>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</si>
  <si>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</si>
  <si>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</si>
  <si>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</si>
  <si>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</si>
  <si>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</si>
  <si>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</si>
  <si>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</si>
  <si>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</si>
  <si>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</si>
  <si>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</si>
  <si>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</si>
  <si>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</si>
  <si>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</si>
  <si>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</si>
  <si>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</si>
  <si>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</si>
  <si>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</si>
  <si>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</si>
  <si>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</si>
  <si>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</si>
  <si>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</si>
  <si>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</si>
  <si>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</si>
  <si>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</si>
  <si>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</si>
  <si>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</si>
  <si>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</si>
  <si>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</si>
  <si>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</si>
  <si>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</si>
  <si>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</si>
  <si>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</si>
  <si>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</si>
  <si>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</si>
  <si>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</si>
  <si>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</si>
  <si>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</si>
  <si>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</si>
  <si>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</si>
  <si>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</si>
  <si>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</si>
  <si>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</si>
  <si>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</si>
  <si>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</si>
  <si>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</si>
  <si>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</si>
  <si>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</si>
  <si>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</si>
  <si>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</si>
  <si>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</si>
  <si>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</si>
  <si>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</si>
  <si>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</si>
  <si>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</si>
  <si>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</si>
  <si>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</si>
  <si>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</si>
  <si>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</si>
  <si>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</si>
  <si>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</si>
  <si>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</si>
  <si>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</si>
  <si>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</si>
  <si>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</si>
  <si>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</si>
  <si>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</si>
  <si>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</si>
  <si>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</si>
  <si>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</si>
  <si>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</si>
  <si>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</si>
  <si>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</si>
  <si>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</si>
  <si>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</si>
  <si>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</si>
  <si>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</si>
  <si>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</si>
  <si>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</si>
  <si>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</si>
  <si>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</si>
  <si>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</si>
  <si>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</si>
  <si>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</si>
  <si>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</si>
  <si>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</si>
  <si>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</si>
  <si>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</si>
  <si>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</si>
  <si>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</si>
  <si>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</si>
  <si>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</si>
  <si>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</si>
  <si>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</si>
  <si>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</si>
  <si>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</si>
  <si>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</si>
  <si>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</si>
  <si>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</si>
  <si>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</si>
  <si>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</si>
  <si>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</si>
  <si>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</si>
  <si>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</si>
  <si>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</si>
  <si>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</si>
  <si>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</si>
  <si>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</si>
  <si>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</si>
  <si>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</si>
  <si>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</si>
  <si>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</si>
  <si>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</si>
  <si>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</si>
  <si>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</si>
  <si>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</si>
  <si>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</si>
  <si>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</si>
  <si>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</si>
  <si>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</si>
  <si>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</si>
  <si>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</si>
  <si>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</si>
  <si>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</si>
  <si>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</si>
  <si>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</si>
  <si>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</si>
  <si>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</si>
  <si>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</si>
  <si>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</si>
  <si>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</si>
  <si>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</si>
  <si>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</si>
  <si>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</si>
  <si>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</si>
  <si>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</si>
  <si>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</si>
  <si>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</si>
  <si>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</si>
  <si>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</si>
  <si>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</si>
  <si>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</si>
  <si>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</si>
  <si>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</si>
  <si>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</si>
  <si>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</si>
  <si>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</si>
  <si>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</si>
  <si>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</si>
  <si>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</si>
  <si>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</si>
  <si>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</si>
  <si>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</si>
  <si>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</si>
  <si>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</si>
  <si>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</si>
  <si>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</si>
  <si>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</si>
  <si>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</si>
  <si>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</si>
  <si>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</si>
  <si>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</si>
  <si>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</si>
  <si>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</si>
  <si>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</si>
  <si>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</si>
  <si>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</si>
  <si>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</si>
  <si>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</si>
  <si>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</si>
  <si>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</si>
  <si>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</si>
  <si>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</si>
  <si>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</si>
  <si>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</si>
  <si>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</si>
  <si>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</si>
  <si>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</si>
  <si>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</si>
  <si>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</si>
  <si>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</si>
  <si>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</si>
  <si>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</si>
  <si>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</si>
  <si>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</si>
  <si>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</si>
  <si>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</si>
  <si>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</si>
  <si>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</si>
  <si>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</si>
  <si>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</si>
  <si>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</si>
  <si>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</si>
  <si>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</si>
  <si>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</si>
  <si>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</si>
  <si>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</si>
  <si>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</si>
  <si>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</si>
  <si>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</si>
  <si>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</si>
  <si>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</si>
  <si>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</si>
  <si>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</si>
  <si>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</si>
  <si>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</si>
  <si>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</si>
  <si>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</si>
  <si>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</si>
  <si>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</si>
  <si>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</si>
  <si>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</si>
  <si>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</si>
  <si>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</si>
  <si>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</si>
  <si>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</si>
  <si>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</si>
  <si>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</si>
  <si>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</si>
  <si>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</si>
  <si>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</si>
  <si>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</si>
  <si>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</si>
  <si>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</si>
  <si>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</si>
  <si>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</si>
  <si>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</si>
  <si>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</si>
  <si>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</si>
  <si>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</si>
  <si>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</si>
  <si>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</si>
  <si>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</si>
  <si>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</si>
  <si>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</si>
  <si>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</si>
  <si>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</si>
  <si>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</si>
  <si>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</si>
  <si>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</si>
  <si>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</si>
  <si>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</si>
  <si>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</si>
  <si>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</si>
  <si>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</si>
  <si>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</si>
  <si>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</si>
  <si>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</si>
  <si>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</si>
  <si>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</si>
  <si>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</si>
  <si>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</si>
  <si>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</si>
  <si>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</si>
  <si>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</si>
  <si>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</si>
  <si>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</si>
  <si>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</si>
  <si>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</si>
  <si>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</si>
  <si>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</si>
  <si>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</si>
  <si>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</si>
  <si>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</si>
  <si>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</si>
  <si>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</si>
  <si>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</si>
  <si>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</si>
  <si>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</si>
  <si>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</si>
  <si>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</si>
  <si>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</si>
  <si>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</si>
  <si>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</si>
  <si>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</si>
  <si>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</si>
  <si>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</si>
  <si>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</si>
  <si>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</si>
  <si>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</si>
  <si>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</si>
  <si>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</si>
  <si>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</si>
  <si>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</si>
  <si>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</si>
  <si>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</si>
  <si>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</si>
  <si>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</si>
  <si>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</si>
  <si>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</si>
  <si>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</si>
  <si>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</si>
  <si>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</si>
  <si>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</si>
  <si>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</si>
  <si>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</si>
  <si>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</si>
  <si>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</si>
  <si>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</si>
  <si>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</si>
  <si>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</si>
  <si>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</si>
  <si>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</si>
  <si>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</si>
  <si>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</si>
  <si>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</si>
  <si>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</si>
  <si>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</si>
  <si>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</si>
  <si>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</si>
  <si>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</si>
  <si>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</si>
  <si>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</si>
  <si>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</si>
  <si>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</si>
  <si>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</si>
  <si>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</si>
  <si>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</si>
  <si>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</si>
  <si>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</si>
  <si>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</si>
  <si>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</si>
  <si>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</si>
  <si>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</si>
  <si>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</si>
  <si>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</si>
  <si>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</si>
  <si>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</si>
  <si>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</si>
  <si>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</si>
  <si>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</si>
  <si>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</si>
  <si>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</si>
  <si>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</si>
  <si>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</si>
  <si>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</si>
  <si>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</si>
  <si>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</si>
  <si>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</si>
  <si>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</si>
  <si>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</si>
  <si>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</si>
  <si>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</si>
  <si>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</si>
  <si>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</si>
  <si>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</si>
  <si>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</si>
  <si>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</si>
  <si>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</si>
  <si>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</si>
  <si>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</si>
  <si>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</si>
  <si>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</si>
  <si>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</si>
  <si>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</si>
  <si>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</si>
  <si>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</si>
  <si>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</si>
  <si>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</si>
  <si>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</si>
  <si>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</si>
  <si>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</si>
  <si>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</si>
  <si>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</si>
  <si>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</si>
  <si>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</si>
  <si>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</si>
  <si>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</si>
  <si>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</si>
  <si>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</si>
  <si>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</si>
  <si>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</si>
  <si>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</si>
  <si>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</si>
  <si>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</si>
  <si>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</si>
  <si>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</si>
  <si>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</si>
  <si>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</si>
  <si>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</si>
  <si>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</si>
  <si>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</si>
  <si>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</si>
  <si>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</si>
  <si>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</si>
  <si>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</si>
  <si>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</si>
  <si>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</si>
  <si>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</si>
  <si>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</si>
  <si>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</si>
  <si>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</si>
  <si>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</si>
  <si>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</si>
  <si>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</si>
  <si>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</si>
  <si>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</si>
  <si>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</si>
  <si>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</si>
  <si>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</si>
  <si>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</si>
  <si>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</si>
  <si>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</si>
  <si>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</si>
  <si>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</si>
  <si>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</si>
  <si>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</si>
  <si>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</si>
  <si>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</si>
  <si>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</si>
  <si>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</si>
  <si>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</si>
  <si>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</si>
  <si>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</si>
  <si>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</si>
  <si>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</si>
  <si>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</si>
  <si>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</si>
  <si>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</si>
  <si>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</si>
  <si>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</si>
  <si>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</si>
  <si>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</si>
  <si>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</si>
  <si>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</si>
  <si>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</si>
  <si>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</si>
  <si>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</si>
  <si>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</si>
  <si>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</si>
  <si>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</si>
  <si>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</si>
  <si>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</si>
  <si>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</si>
  <si>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</si>
  <si>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</si>
  <si>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</si>
  <si>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</si>
  <si>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</si>
  <si>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</si>
  <si>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</si>
  <si>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</si>
  <si>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</si>
  <si>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</si>
  <si>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</si>
  <si>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</si>
  <si>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</si>
  <si>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</si>
  <si>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</si>
  <si>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</si>
  <si>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</si>
  <si>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</si>
  <si>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</si>
  <si>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</si>
  <si>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</si>
  <si>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</si>
  <si>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</si>
  <si>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</si>
  <si>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</si>
  <si>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</si>
  <si>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</si>
  <si>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</si>
  <si>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</si>
  <si>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</si>
  <si>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</si>
  <si>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</si>
  <si>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</si>
  <si>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</si>
  <si>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</si>
  <si>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</si>
  <si>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</si>
  <si>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</si>
  <si>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</si>
  <si>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</si>
  <si>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</si>
  <si>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</si>
  <si>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</si>
  <si>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</si>
  <si>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</si>
  <si>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</si>
  <si>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</si>
  <si>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</si>
  <si>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</si>
  <si>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</si>
  <si>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</si>
  <si>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</si>
  <si>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</si>
  <si>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</si>
  <si>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</si>
  <si>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</si>
  <si>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</si>
  <si>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</si>
  <si>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</si>
  <si>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</si>
  <si>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</si>
  <si>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</si>
  <si>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</si>
  <si>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</si>
  <si>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</si>
  <si>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</si>
  <si>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</si>
  <si>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</si>
  <si>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</si>
  <si>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</si>
  <si>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</si>
  <si>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</si>
  <si>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</si>
  <si>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</si>
  <si>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</si>
  <si>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</si>
  <si>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</si>
  <si>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</si>
  <si>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</si>
  <si>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</si>
  <si>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</si>
  <si>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</si>
  <si>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</si>
  <si>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</si>
  <si>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</si>
  <si>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</si>
  <si>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</si>
  <si>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</si>
  <si>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</si>
  <si>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</si>
  <si>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</si>
  <si>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</si>
  <si>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</si>
  <si>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</si>
  <si>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</si>
  <si>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</si>
  <si>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</si>
  <si>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</si>
  <si>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</si>
  <si>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</si>
  <si>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</si>
  <si>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</si>
  <si>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</si>
  <si>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</si>
  <si>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</si>
  <si>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</si>
  <si>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</si>
  <si>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</si>
  <si>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</si>
  <si>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</si>
  <si>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</si>
  <si>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</si>
  <si>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</si>
  <si>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</si>
  <si>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</si>
  <si>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</si>
  <si>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</si>
  <si>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</si>
  <si>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</si>
  <si>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</si>
  <si>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</si>
  <si>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</si>
  <si>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</si>
  <si>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</si>
  <si>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</si>
  <si>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</si>
  <si>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</si>
  <si>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</si>
  <si>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</si>
  <si>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</si>
  <si>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</si>
  <si>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</si>
  <si>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</si>
  <si>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</si>
  <si>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</si>
  <si>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</si>
  <si>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</si>
  <si>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</si>
  <si>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</si>
  <si>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</si>
  <si>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</si>
  <si>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</si>
  <si>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</si>
  <si>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</si>
  <si>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</si>
  <si>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</si>
  <si>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</si>
  <si>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</si>
  <si>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</si>
  <si>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</si>
  <si>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</si>
  <si>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</si>
  <si>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</si>
  <si>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</si>
  <si>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</si>
  <si>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</si>
  <si>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</si>
  <si>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</si>
  <si>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</si>
  <si>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</si>
  <si>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</si>
  <si>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</si>
  <si>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</si>
  <si>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</si>
  <si>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</si>
  <si>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</si>
  <si>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</si>
  <si>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</si>
  <si>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</si>
  <si>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</si>
  <si>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</si>
  <si>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</si>
  <si>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</si>
  <si>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</si>
  <si>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</si>
  <si>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</si>
  <si>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</si>
  <si>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</si>
  <si>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</si>
  <si>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</si>
  <si>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</si>
  <si>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</si>
  <si>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</si>
  <si>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</si>
  <si>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</si>
  <si>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</si>
  <si>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</si>
  <si>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</si>
  <si>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</si>
  <si>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</si>
  <si>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</si>
  <si>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</si>
  <si>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</si>
  <si>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</si>
  <si>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</si>
  <si>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</si>
  <si>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</si>
  <si>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</si>
  <si>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</si>
  <si>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</si>
  <si>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</si>
  <si>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</si>
  <si>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</si>
  <si>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</si>
  <si>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</si>
  <si>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</si>
  <si>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</si>
  <si>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</si>
  <si>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</si>
  <si>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</si>
  <si>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</si>
  <si>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</si>
  <si>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</si>
  <si>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</si>
  <si>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</si>
  <si>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</si>
  <si>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</si>
  <si>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</si>
  <si>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</si>
  <si>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</si>
  <si>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</si>
  <si>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</si>
  <si>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</si>
  <si>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</si>
  <si>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</si>
  <si>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</si>
  <si>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</si>
  <si>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</si>
  <si>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</si>
  <si>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</si>
  <si>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</si>
  <si>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</si>
  <si>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</si>
  <si>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</si>
  <si>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</si>
  <si>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</si>
  <si>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</si>
  <si>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</si>
  <si>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</si>
  <si>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</si>
  <si>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</si>
  <si>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</si>
  <si>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</si>
  <si>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</si>
  <si>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</si>
  <si>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</si>
  <si>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</si>
  <si>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</si>
  <si>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</si>
  <si>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</si>
  <si>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</si>
  <si>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</si>
  <si>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</si>
  <si>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</si>
  <si>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</si>
  <si>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</si>
  <si>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</si>
  <si>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</si>
  <si>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</si>
  <si>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</si>
  <si>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</si>
  <si>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</si>
  <si>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</si>
  <si>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</si>
  <si>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</si>
  <si>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</si>
  <si>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</si>
  <si>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</si>
  <si>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</si>
  <si>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</si>
  <si>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</si>
  <si>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</si>
  <si>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</si>
  <si>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</si>
  <si>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</si>
  <si>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</si>
  <si>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</si>
  <si>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</si>
  <si>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</si>
  <si>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</si>
  <si>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</si>
  <si>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</si>
  <si>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</si>
  <si>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</si>
  <si>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</si>
  <si>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</si>
  <si>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</si>
  <si>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</si>
  <si>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</si>
  <si>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</si>
  <si>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</si>
  <si>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</si>
  <si>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</si>
  <si>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</si>
  <si>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</si>
  <si>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</si>
  <si>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</si>
  <si>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</si>
  <si>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</si>
  <si>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</si>
  <si>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</si>
  <si>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</si>
  <si>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</si>
  <si>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</si>
  <si>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</si>
  <si>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</si>
  <si>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</si>
  <si>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</si>
  <si>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</si>
  <si>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</si>
  <si>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</si>
  <si>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</si>
  <si>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</si>
  <si>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</si>
  <si>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</si>
  <si>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</si>
  <si>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</si>
  <si>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</si>
  <si>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</si>
  <si>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</si>
  <si>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</si>
  <si>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</si>
  <si>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</si>
  <si>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</si>
  <si>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</si>
  <si>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</si>
  <si>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</si>
  <si>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</si>
  <si>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</si>
  <si>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</si>
  <si>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</si>
  <si>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</si>
  <si>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</si>
  <si>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</si>
  <si>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</si>
  <si>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</si>
  <si>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</si>
  <si>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</si>
  <si>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</si>
  <si>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</si>
  <si>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</si>
  <si>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</si>
  <si>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</si>
  <si>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</si>
  <si>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</si>
  <si>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</si>
  <si>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</si>
  <si>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</si>
  <si>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</si>
  <si>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</si>
  <si>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</si>
  <si>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</si>
  <si>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</si>
  <si>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</si>
  <si>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</si>
  <si>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</si>
  <si>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</si>
  <si>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</si>
  <si>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</si>
  <si>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</si>
  <si>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</si>
  <si>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</si>
  <si>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</si>
  <si>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</si>
  <si>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</si>
  <si>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</si>
  <si>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</si>
  <si>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</si>
  <si>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</si>
  <si>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</si>
  <si>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</si>
  <si>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</si>
  <si>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</si>
  <si>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</si>
  <si>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</si>
  <si>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</si>
  <si>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</si>
  <si>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</si>
  <si>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</si>
  <si>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</si>
  <si>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</si>
  <si>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</si>
  <si>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</si>
  <si>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</si>
  <si>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</si>
  <si>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</si>
  <si>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</si>
  <si>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</si>
  <si>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</si>
  <si>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</si>
  <si>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</si>
  <si>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</si>
  <si>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</si>
  <si>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</si>
  <si>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</si>
  <si>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</si>
  <si>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</si>
  <si>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</si>
  <si>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</si>
  <si>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</si>
  <si>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</si>
  <si>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</si>
  <si>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</si>
  <si>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</si>
  <si>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</si>
  <si>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</si>
  <si>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</si>
  <si>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</si>
  <si>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</si>
  <si>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</si>
  <si>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</si>
  <si>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</si>
  <si>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</si>
  <si>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</si>
  <si>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</si>
  <si>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</si>
  <si>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</si>
  <si>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</si>
  <si>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</si>
  <si>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</si>
  <si>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</si>
  <si>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</si>
  <si>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</si>
  <si>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</si>
  <si>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</si>
  <si>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</si>
  <si>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</si>
  <si>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</si>
  <si>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</si>
  <si>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</si>
  <si>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</si>
  <si>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</si>
  <si>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</si>
  <si>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</si>
  <si>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</si>
  <si>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</si>
  <si>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</si>
  <si>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</si>
  <si>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</si>
  <si>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</si>
  <si>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</si>
  <si>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</si>
  <si>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</si>
  <si>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</si>
  <si>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</si>
  <si>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</si>
  <si>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</si>
  <si>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</si>
  <si>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</si>
  <si>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</si>
  <si>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</si>
  <si>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</si>
  <si>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</si>
  <si>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</si>
  <si>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</si>
  <si>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</si>
  <si>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</si>
  <si>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</si>
  <si>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</si>
  <si>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</si>
  <si>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</si>
  <si>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</si>
  <si>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</si>
  <si>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</si>
  <si>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</si>
  <si>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</si>
  <si>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</si>
  <si>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</si>
  <si>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</si>
  <si>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</si>
  <si>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</si>
  <si>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</si>
  <si>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</si>
  <si>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</si>
  <si>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</si>
  <si>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</si>
  <si>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</si>
  <si>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</si>
  <si>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</si>
  <si>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</si>
  <si>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</si>
  <si>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</si>
  <si>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</si>
  <si>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</si>
  <si>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</si>
  <si>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</si>
  <si>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</si>
  <si>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</si>
  <si>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</si>
  <si>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</si>
  <si>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</si>
  <si>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</si>
  <si>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</si>
  <si>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</si>
  <si>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</si>
  <si>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</si>
  <si>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</si>
  <si>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</si>
  <si>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</si>
  <si>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</si>
  <si>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</si>
  <si>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</si>
  <si>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</si>
  <si>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</si>
  <si>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</si>
  <si>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</si>
  <si>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</si>
  <si>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</si>
  <si>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</si>
  <si>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</si>
  <si>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</si>
  <si>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</si>
  <si>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</si>
  <si>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</si>
  <si>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</si>
  <si>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</si>
  <si>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</si>
  <si>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</si>
  <si>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</si>
  <si>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</si>
  <si>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</si>
  <si>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</si>
  <si>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</si>
  <si>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</si>
  <si>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</si>
  <si>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</si>
  <si>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</si>
  <si>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</si>
  <si>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</si>
  <si>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</si>
  <si>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</si>
  <si>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</si>
  <si>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</si>
  <si>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</si>
  <si>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</si>
  <si>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</si>
  <si>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</si>
  <si>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</si>
  <si>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</si>
  <si>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</si>
  <si>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</si>
  <si>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</si>
  <si>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</si>
  <si>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</si>
  <si>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</si>
  <si>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</si>
  <si>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</si>
  <si>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</si>
  <si>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</si>
  <si>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</si>
  <si>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</si>
  <si>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</si>
  <si>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</si>
  <si>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</si>
  <si>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</si>
  <si>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</si>
  <si>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</si>
  <si>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</si>
  <si>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</si>
  <si>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</si>
  <si>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</si>
  <si>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</si>
  <si>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</si>
  <si>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</si>
  <si>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</si>
  <si>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</si>
  <si>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</si>
  <si>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</si>
  <si>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</si>
  <si>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</si>
  <si>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</si>
  <si>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</si>
  <si>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</si>
  <si>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</si>
  <si>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</si>
  <si>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</si>
  <si>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</si>
  <si>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</si>
  <si>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</si>
  <si>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</si>
  <si>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</si>
  <si>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</si>
  <si>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</si>
  <si>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</si>
  <si>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</si>
  <si>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</si>
  <si>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</si>
  <si>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</si>
  <si>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</si>
  <si>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</si>
  <si>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</si>
  <si>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</si>
  <si>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</si>
  <si>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</si>
  <si>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</si>
  <si>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</si>
  <si>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</si>
  <si>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</si>
  <si>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</si>
  <si>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</si>
  <si>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</si>
  <si>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</si>
  <si>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</si>
  <si>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</si>
  <si>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</si>
  <si>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</si>
  <si>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</si>
  <si>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</si>
  <si>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</si>
  <si>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</si>
  <si>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</si>
  <si>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</si>
  <si>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</si>
  <si>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</si>
  <si>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</si>
  <si>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</si>
  <si>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</si>
  <si>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</si>
  <si>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</si>
  <si>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</si>
  <si>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</si>
  <si>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</si>
  <si>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</si>
  <si>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</si>
  <si>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</si>
  <si>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</si>
  <si>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</si>
  <si>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</si>
  <si>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</si>
  <si>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</si>
  <si>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</si>
  <si>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</si>
  <si>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</si>
  <si>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</si>
  <si>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</si>
  <si>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</si>
  <si>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</si>
  <si>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</si>
  <si>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</si>
  <si>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</si>
  <si>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</si>
  <si>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</si>
  <si>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</si>
  <si>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</si>
  <si>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</si>
  <si>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</si>
  <si>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</si>
  <si>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</si>
  <si>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</si>
  <si>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</si>
  <si>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</si>
  <si>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</si>
  <si>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</si>
  <si>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</si>
  <si>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</si>
  <si>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</si>
  <si>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</si>
  <si>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</si>
  <si>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</si>
  <si>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</si>
  <si>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</si>
  <si>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</si>
  <si>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</si>
  <si>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</si>
  <si>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</si>
  <si>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</si>
  <si>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</si>
  <si>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</si>
  <si>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</si>
  <si>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</si>
  <si>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</si>
  <si>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</si>
  <si>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</si>
  <si>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</si>
  <si>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</si>
  <si>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</si>
  <si>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</si>
  <si>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</si>
  <si>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</si>
  <si>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</si>
  <si>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</si>
  <si>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</si>
  <si>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</si>
  <si>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</si>
  <si>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</si>
  <si>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</si>
  <si>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</si>
  <si>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</si>
  <si>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</si>
  <si>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</si>
  <si>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</si>
  <si>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</si>
  <si>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</si>
  <si>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</si>
  <si>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</si>
  <si>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</si>
  <si>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</si>
  <si>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</si>
  <si>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</si>
  <si>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</si>
  <si>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</si>
  <si>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</si>
  <si>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</si>
  <si>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</si>
  <si>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</si>
  <si>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</si>
  <si>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</si>
  <si>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</si>
  <si>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</si>
  <si>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</si>
  <si>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</si>
  <si>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</si>
  <si>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</si>
  <si>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</si>
  <si>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</si>
  <si>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</si>
  <si>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</si>
  <si>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</si>
  <si>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</si>
  <si>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</si>
  <si>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</si>
  <si>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</si>
  <si>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</si>
  <si>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</si>
  <si>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</si>
  <si>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</si>
  <si>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</si>
  <si>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</si>
  <si>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</si>
  <si>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</si>
  <si>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</si>
  <si>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</si>
  <si>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</si>
  <si>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</si>
  <si>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</si>
  <si>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</si>
  <si>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</si>
  <si>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</si>
  <si>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</si>
  <si>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</si>
  <si>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</si>
  <si>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</si>
  <si>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</si>
  <si>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</si>
  <si>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</si>
  <si>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</si>
  <si>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</si>
  <si>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</si>
  <si>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</si>
  <si>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</si>
  <si>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</si>
  <si>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</si>
  <si>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</si>
  <si>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</si>
  <si>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</si>
  <si>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</si>
  <si>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</si>
  <si>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</si>
  <si>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</si>
  <si>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</si>
  <si>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</si>
  <si>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</si>
  <si>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</si>
  <si>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</si>
  <si>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</si>
  <si>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</si>
  <si>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</si>
  <si>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</si>
  <si>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</si>
  <si>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</si>
  <si>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</si>
  <si>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</si>
  <si>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</si>
  <si>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</si>
  <si>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</si>
  <si>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</si>
  <si>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</si>
  <si>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</si>
  <si>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</si>
  <si>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</si>
  <si>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</si>
  <si>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</si>
  <si>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</si>
  <si>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</si>
  <si>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</si>
  <si>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</si>
  <si>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</si>
  <si>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</si>
  <si>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</si>
  <si>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</si>
  <si>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</si>
  <si>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</si>
  <si>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</si>
  <si>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</si>
  <si>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</si>
  <si>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</si>
  <si>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</si>
  <si>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</si>
  <si>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</si>
  <si>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</si>
  <si>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</si>
  <si>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</si>
  <si>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</si>
  <si>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</si>
  <si>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</si>
  <si>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</si>
  <si>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</si>
  <si>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</si>
  <si>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</si>
  <si>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</si>
  <si>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</si>
  <si>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</si>
  <si>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</si>
  <si>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</si>
  <si>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</si>
  <si>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</si>
  <si>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</si>
  <si>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</si>
  <si>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</si>
  <si>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</si>
  <si>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</si>
  <si>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</si>
  <si>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</si>
  <si>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</si>
  <si>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</si>
  <si>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</si>
  <si>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</si>
  <si>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</si>
  <si>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</si>
  <si>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</si>
  <si>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</si>
  <si>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</si>
  <si>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</si>
  <si>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</si>
  <si>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</si>
  <si>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</si>
  <si>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</si>
  <si>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</si>
  <si>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</si>
  <si>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</si>
  <si>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</si>
  <si>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</si>
  <si>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</si>
  <si>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</si>
  <si>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</si>
  <si>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</si>
  <si>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</si>
  <si>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</si>
  <si>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</si>
  <si>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</si>
  <si>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</si>
  <si>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</si>
  <si>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</si>
  <si>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</si>
  <si>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</si>
  <si>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</si>
  <si>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</si>
  <si>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</si>
  <si>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</si>
  <si>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</si>
  <si>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</si>
  <si>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</si>
  <si>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</si>
  <si>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</si>
  <si>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</si>
  <si>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</si>
  <si>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</si>
  <si>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</si>
  <si>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</si>
  <si>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</si>
  <si>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</si>
  <si>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</si>
  <si>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</si>
  <si>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</si>
  <si>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</si>
  <si>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</si>
  <si>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</si>
  <si>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</si>
  <si>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</si>
  <si>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</si>
  <si>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</si>
  <si>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</si>
  <si>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</si>
  <si>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</si>
  <si>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</si>
  <si>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</si>
  <si>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</si>
  <si>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</si>
  <si>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</si>
  <si>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</si>
  <si>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</si>
  <si>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</si>
  <si>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</si>
  <si>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</si>
  <si>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</si>
  <si>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</si>
  <si>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</si>
  <si>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</si>
  <si>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</si>
  <si>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</si>
  <si>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</si>
  <si>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</si>
  <si>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</si>
  <si>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</si>
  <si>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</si>
  <si>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</si>
  <si>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</si>
  <si>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</si>
  <si>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</si>
  <si>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</si>
  <si>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</si>
  <si>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</si>
  <si>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</si>
  <si>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</si>
  <si>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</si>
  <si>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</si>
  <si>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</si>
  <si>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</si>
  <si>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</si>
  <si>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</si>
  <si>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</si>
  <si>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</si>
  <si>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</si>
  <si>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</si>
  <si>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</si>
  <si>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</si>
  <si>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</si>
  <si>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</si>
  <si>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</si>
  <si>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</si>
  <si>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</si>
  <si>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</si>
  <si>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</si>
  <si>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</si>
  <si>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</si>
  <si>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</si>
  <si>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</si>
  <si>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</si>
  <si>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</si>
  <si>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</si>
  <si>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</si>
  <si>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</si>
  <si>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</si>
  <si>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</si>
  <si>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</si>
  <si>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</si>
  <si>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</si>
  <si>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</si>
  <si>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</si>
  <si>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</si>
  <si>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</si>
  <si>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</si>
  <si>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</si>
  <si>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</si>
  <si>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</si>
  <si>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</si>
  <si>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</si>
  <si>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</si>
  <si>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</si>
  <si>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</si>
  <si>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</si>
  <si>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</si>
  <si>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</si>
  <si>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</si>
  <si>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</si>
  <si>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</si>
  <si>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</si>
  <si>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</si>
  <si>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</si>
  <si>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</si>
  <si>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</si>
  <si>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</si>
  <si>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</si>
  <si>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</si>
  <si>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</si>
  <si>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</si>
  <si>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</si>
  <si>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</si>
  <si>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</si>
  <si>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</si>
  <si>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</si>
  <si>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</si>
  <si>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</si>
  <si>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</si>
  <si>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</si>
  <si>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</si>
  <si>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</si>
  <si>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</si>
  <si>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</si>
  <si>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</si>
  <si>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</si>
  <si>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</si>
  <si>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</si>
  <si>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</si>
  <si>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</si>
  <si>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</si>
  <si>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</si>
  <si>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</si>
  <si>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</si>
  <si>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</si>
  <si>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</si>
  <si>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</si>
  <si>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</si>
  <si>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</si>
  <si>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</si>
  <si>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</si>
  <si>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</si>
  <si>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</si>
  <si>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</si>
  <si>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</si>
  <si>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</si>
  <si>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</si>
  <si>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</si>
  <si>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</si>
  <si>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</si>
  <si>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</si>
  <si>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</si>
  <si>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</si>
  <si>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</si>
  <si>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</si>
  <si>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</si>
  <si>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</si>
  <si>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</si>
  <si>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</si>
  <si>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</si>
  <si>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</si>
  <si>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</si>
  <si>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</si>
  <si>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</si>
  <si>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</si>
  <si>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</si>
  <si>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</si>
  <si>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</si>
  <si>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</si>
  <si>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</si>
  <si>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</si>
  <si>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</si>
  <si>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</si>
  <si>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</si>
  <si>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</si>
  <si>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</si>
  <si>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</si>
  <si>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</si>
  <si>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</si>
  <si>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</si>
  <si>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</si>
  <si>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</si>
  <si>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</si>
  <si>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</si>
  <si>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</si>
  <si>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</si>
  <si>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</si>
  <si>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</si>
  <si>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</si>
  <si>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</si>
  <si>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</si>
  <si>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</si>
  <si>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</si>
  <si>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</si>
  <si>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</si>
  <si>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</si>
  <si>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</si>
  <si>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</si>
  <si>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</si>
  <si>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</si>
  <si>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</si>
  <si>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</si>
  <si>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</si>
  <si>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</si>
  <si>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</si>
  <si>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</si>
  <si>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</si>
  <si>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</si>
  <si>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</si>
  <si>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</si>
  <si>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</si>
  <si>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</si>
  <si>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</si>
  <si>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</si>
  <si>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</si>
  <si>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</si>
  <si>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</si>
  <si>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</si>
  <si>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</si>
  <si>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</si>
  <si>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</si>
  <si>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</si>
  <si>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</si>
  <si>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</si>
  <si>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</si>
  <si>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</si>
  <si>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</si>
  <si>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</si>
  <si>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</si>
  <si>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</si>
  <si>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</si>
  <si>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</si>
  <si>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</si>
  <si>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</si>
  <si>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</si>
  <si>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</si>
  <si>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</si>
  <si>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</si>
  <si>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</si>
  <si>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</si>
  <si>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</si>
  <si>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</si>
  <si>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</si>
  <si>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</si>
  <si>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</si>
  <si>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</si>
  <si>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</si>
  <si>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</si>
  <si>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</si>
  <si>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</si>
  <si>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</si>
  <si>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</si>
  <si>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</si>
  <si>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</si>
  <si>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</si>
  <si>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</si>
  <si>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</si>
  <si>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</si>
  <si>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</si>
  <si>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</si>
  <si>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</si>
  <si>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</si>
  <si>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</si>
  <si>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</si>
  <si>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</si>
  <si>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</si>
  <si>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</si>
  <si>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</si>
  <si>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</si>
  <si>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</si>
  <si>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</si>
  <si>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</si>
  <si>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</si>
  <si>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</si>
  <si>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</si>
  <si>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</si>
  <si>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</si>
  <si>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</si>
  <si>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</si>
  <si>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</si>
  <si>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</si>
  <si>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</si>
  <si>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</si>
  <si>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</si>
  <si>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</si>
  <si>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</si>
  <si>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</si>
  <si>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</si>
  <si>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</si>
  <si>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</si>
  <si>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</si>
  <si>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</si>
  <si>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</si>
  <si>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</si>
  <si>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</si>
  <si>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</si>
  <si>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</si>
  <si>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</si>
  <si>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</si>
  <si>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</si>
  <si>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</si>
  <si>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</si>
  <si>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</si>
  <si>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</si>
  <si>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</si>
  <si>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</si>
  <si>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</si>
  <si>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</si>
  <si>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</si>
  <si>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</si>
  <si>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</si>
  <si>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</si>
  <si>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</si>
  <si>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</si>
  <si>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</si>
  <si>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</si>
  <si>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</si>
  <si>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</si>
  <si>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</si>
  <si>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</si>
  <si>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</si>
  <si>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</si>
  <si>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</si>
  <si>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</si>
  <si>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</si>
  <si>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</si>
  <si>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</si>
  <si>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</si>
  <si>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</si>
  <si>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</si>
  <si>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</si>
  <si>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</si>
  <si>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</si>
  <si>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</si>
  <si>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</si>
  <si>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</si>
  <si>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</si>
  <si>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</si>
  <si>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</si>
  <si>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</si>
  <si>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</si>
  <si>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</si>
  <si>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</si>
  <si>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</si>
  <si>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</si>
  <si>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</si>
  <si>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</si>
  <si>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</si>
  <si>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</si>
  <si>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</si>
  <si>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</si>
  <si>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</si>
  <si>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</si>
  <si>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</si>
  <si>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</si>
  <si>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</si>
  <si>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</si>
  <si>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</si>
  <si>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</si>
  <si>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</si>
  <si>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</si>
  <si>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</si>
  <si>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</si>
  <si>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</si>
  <si>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</si>
  <si>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</si>
  <si>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</si>
  <si>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</si>
  <si>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</si>
  <si>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</si>
  <si>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</si>
  <si>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</si>
  <si>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</si>
  <si>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</si>
  <si>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</si>
  <si>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</si>
  <si>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</si>
  <si>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</si>
  <si>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</si>
  <si>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</si>
  <si>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</si>
  <si>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</si>
  <si>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</si>
  <si>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</si>
  <si>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</si>
  <si>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</si>
  <si>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</si>
  <si>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</si>
  <si>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</si>
  <si>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</si>
  <si>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</si>
  <si>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</si>
  <si>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</si>
  <si>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</si>
  <si>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</si>
  <si>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</si>
  <si>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</si>
  <si>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</si>
  <si>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</si>
  <si>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</si>
  <si>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</si>
  <si>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</si>
  <si>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</si>
  <si>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</si>
  <si>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</si>
  <si>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</si>
  <si>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</si>
  <si>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</si>
  <si>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</si>
  <si>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</si>
  <si>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</si>
  <si>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</si>
  <si>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</si>
  <si>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</si>
  <si>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</si>
  <si>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</si>
  <si>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</si>
  <si>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</si>
  <si>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</si>
  <si>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</si>
  <si>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</si>
  <si>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</si>
  <si>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</si>
  <si>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</si>
  <si>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</si>
  <si>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</si>
  <si>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</si>
  <si>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</si>
  <si>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</si>
  <si>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</si>
  <si>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</si>
  <si>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</si>
  <si>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</si>
  <si>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</si>
  <si>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</si>
  <si>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</si>
  <si>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</si>
  <si>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</si>
  <si>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</si>
  <si>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</si>
  <si>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</si>
  <si>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</si>
  <si>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</si>
  <si>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</si>
  <si>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</si>
  <si>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</si>
  <si>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</si>
  <si>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</si>
  <si>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</si>
  <si>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</si>
  <si>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</si>
  <si>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</si>
  <si>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</si>
  <si>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</si>
  <si>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</si>
  <si>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</si>
  <si>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</si>
  <si>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</si>
  <si>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</si>
  <si>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</si>
  <si>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</si>
  <si>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</si>
  <si>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</si>
  <si>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</si>
  <si>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</si>
  <si>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</si>
  <si>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</si>
  <si>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</si>
  <si>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</si>
  <si>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</si>
  <si>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</si>
  <si>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</si>
  <si>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</si>
  <si>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</si>
  <si>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</si>
  <si>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</si>
  <si>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</si>
  <si>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</si>
  <si>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</si>
  <si>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</si>
  <si>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</si>
  <si>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</si>
  <si>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</si>
  <si>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</si>
  <si>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</si>
  <si>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</si>
  <si>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</si>
  <si>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</si>
  <si>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</si>
  <si>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</si>
  <si>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</si>
  <si>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</si>
  <si>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</si>
  <si>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</si>
  <si>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</si>
  <si>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</si>
  <si>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</si>
  <si>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</si>
  <si>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</si>
  <si>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</si>
  <si>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</si>
  <si>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</si>
  <si>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</si>
  <si>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</si>
  <si>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</si>
  <si>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</si>
  <si>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</si>
  <si>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</si>
  <si>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</si>
  <si>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</si>
  <si>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</si>
  <si>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</si>
  <si>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</si>
  <si>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</si>
  <si>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</si>
  <si>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</si>
  <si>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</si>
  <si>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</si>
  <si>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</si>
  <si>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</si>
  <si>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</si>
  <si>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</si>
  <si>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</si>
  <si>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</si>
  <si>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</si>
  <si>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</si>
  <si>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</si>
  <si>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</si>
  <si>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</si>
  <si>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</si>
  <si>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</si>
  <si>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</si>
  <si>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</si>
  <si>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</si>
  <si>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</si>
  <si>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</si>
  <si>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</si>
  <si>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</si>
  <si>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</si>
  <si>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</si>
  <si>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</si>
  <si>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</si>
  <si>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</si>
  <si>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</si>
  <si>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</si>
  <si>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</si>
  <si>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</si>
  <si>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</si>
  <si>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</si>
  <si>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</si>
  <si>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</si>
  <si>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</si>
  <si>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</si>
  <si>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</si>
  <si>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</si>
  <si>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</si>
  <si>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</si>
  <si>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</si>
  <si>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</si>
  <si>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</si>
  <si>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</si>
  <si>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</si>
  <si>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</si>
  <si>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</si>
  <si>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</si>
  <si>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</si>
  <si>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</si>
  <si>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</si>
  <si>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</si>
  <si>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</si>
  <si>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</si>
  <si>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</si>
  <si>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</si>
  <si>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</si>
  <si>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</si>
  <si>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</si>
  <si>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</si>
  <si>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</si>
  <si>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</si>
  <si>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</si>
  <si>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</si>
  <si>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</si>
  <si>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</si>
  <si>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</si>
  <si>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</si>
  <si>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</si>
  <si>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</si>
  <si>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</si>
  <si>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</si>
  <si>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</si>
  <si>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</si>
  <si>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</si>
  <si>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</si>
  <si>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</si>
  <si>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</si>
  <si>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</si>
  <si>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</si>
  <si>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</si>
  <si>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</si>
  <si>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</si>
  <si>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</si>
  <si>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</si>
  <si>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</si>
  <si>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</si>
  <si>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</si>
  <si>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</si>
  <si>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</si>
  <si>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</si>
  <si>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</si>
  <si>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</si>
  <si>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</si>
  <si>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</si>
  <si>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</si>
  <si>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</si>
  <si>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</si>
  <si>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</si>
  <si>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</si>
  <si>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</si>
  <si>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</si>
  <si>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</si>
  <si>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</si>
  <si>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</si>
  <si>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</si>
  <si>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</si>
  <si>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</si>
  <si>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</si>
  <si>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</si>
  <si>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</si>
  <si>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</si>
  <si>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</si>
  <si>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</si>
  <si>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</si>
  <si>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</si>
  <si>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</si>
  <si>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</si>
  <si>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</si>
  <si>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</si>
  <si>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</si>
  <si>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</si>
  <si>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</si>
  <si>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</si>
  <si>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</si>
  <si>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</si>
  <si>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</si>
  <si>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</si>
  <si>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</si>
  <si>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</si>
  <si>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</si>
  <si>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</si>
  <si>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</si>
  <si>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</si>
  <si>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</si>
  <si>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</si>
  <si>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</si>
  <si>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</si>
  <si>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</si>
  <si>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</si>
  <si>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</si>
  <si>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</si>
  <si>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</si>
  <si>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</si>
  <si>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</si>
  <si>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</si>
  <si>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</si>
  <si>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</si>
  <si>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</si>
  <si>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</si>
  <si>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</si>
  <si>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</si>
  <si>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</si>
  <si>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</si>
  <si>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</si>
  <si>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</si>
  <si>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</si>
  <si>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</si>
  <si>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</si>
  <si>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</si>
  <si>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</si>
  <si>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</si>
  <si>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</si>
  <si>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</si>
  <si>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</si>
  <si>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</si>
  <si>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</si>
  <si>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</si>
  <si>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</si>
  <si>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</si>
  <si>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</si>
  <si>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</si>
  <si>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</si>
  <si>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</si>
  <si>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</si>
  <si>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</si>
  <si>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</si>
  <si>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</si>
  <si>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</si>
  <si>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</si>
  <si>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</si>
  <si>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</si>
  <si>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</si>
  <si>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</si>
  <si>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</si>
  <si>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</si>
  <si>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</si>
  <si>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</si>
  <si>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</si>
  <si>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</si>
  <si>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</si>
  <si>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</si>
  <si>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</si>
  <si>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</si>
  <si>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</si>
  <si>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</si>
  <si>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</si>
  <si>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</si>
  <si>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</si>
  <si>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</si>
  <si>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</si>
  <si>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</si>
  <si>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</si>
  <si>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</si>
  <si>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</si>
  <si>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</si>
  <si>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</si>
  <si>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</si>
  <si>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</si>
  <si>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</si>
  <si>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</si>
  <si>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</si>
  <si>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</si>
  <si>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</si>
  <si>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</si>
  <si>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</si>
  <si>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</si>
  <si>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</si>
  <si>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</si>
  <si>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</si>
  <si>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</si>
  <si>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</si>
  <si>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</si>
  <si>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</si>
  <si>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</si>
  <si>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</si>
  <si>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</si>
  <si>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</si>
  <si>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</si>
  <si>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</si>
  <si>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</si>
  <si>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</si>
  <si>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</si>
  <si>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</si>
  <si>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</si>
  <si>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</si>
  <si>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</si>
  <si>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</si>
  <si>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</si>
  <si>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</si>
  <si>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</si>
  <si>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</si>
  <si>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</si>
  <si>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</si>
  <si>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</si>
  <si>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</si>
  <si>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</si>
  <si>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</si>
  <si>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</si>
  <si>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</si>
  <si>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</si>
  <si>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</si>
  <si>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</si>
  <si>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</si>
  <si>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</si>
  <si>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</si>
  <si>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</si>
  <si>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</si>
  <si>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</si>
  <si>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</si>
  <si>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</si>
  <si>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</si>
  <si>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</si>
  <si>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</si>
  <si>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</si>
  <si>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</si>
  <si>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</si>
  <si>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</si>
  <si>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</si>
  <si>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</si>
  <si>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</si>
  <si>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</si>
  <si>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</si>
  <si>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</si>
  <si>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</si>
  <si>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</si>
  <si>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</si>
  <si>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</si>
  <si>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</si>
  <si>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</si>
  <si>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</si>
  <si>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</si>
  <si>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</si>
  <si>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</si>
  <si>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</si>
  <si>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</si>
  <si>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</si>
  <si>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</si>
  <si>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</si>
  <si>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</si>
  <si>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</si>
  <si>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</si>
  <si>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</si>
  <si>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</si>
  <si>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</si>
  <si>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</si>
  <si>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</si>
  <si>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</si>
  <si>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</si>
  <si>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</si>
  <si>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</si>
  <si>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</si>
  <si>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</si>
  <si>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</si>
  <si>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</si>
  <si>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</si>
  <si>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</si>
  <si>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</si>
  <si>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</si>
  <si>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</si>
  <si>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</si>
  <si>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</si>
  <si>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</si>
  <si>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</si>
  <si>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</si>
  <si>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</si>
  <si>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</si>
  <si>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</si>
  <si>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</si>
  <si>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</si>
  <si>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</si>
  <si>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</si>
  <si>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</si>
  <si>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</si>
  <si>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</si>
  <si>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</si>
  <si>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</si>
  <si>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</si>
  <si>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</si>
  <si>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</si>
  <si>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</si>
  <si>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</si>
  <si>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</si>
  <si>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</si>
  <si>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</si>
  <si>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</si>
  <si>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</si>
  <si>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</si>
  <si>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</si>
  <si>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</si>
  <si>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</si>
  <si>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</si>
  <si>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</si>
  <si>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</si>
  <si>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</si>
  <si>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</si>
  <si>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</si>
  <si>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</si>
  <si>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</si>
  <si>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</si>
  <si>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</si>
  <si>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</si>
  <si>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</si>
  <si>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</si>
  <si>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</si>
  <si>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</si>
  <si>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</si>
  <si>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</si>
  <si>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</si>
  <si>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</si>
  <si>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</si>
  <si>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</si>
  <si>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</si>
  <si>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</si>
  <si>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</si>
  <si>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</si>
  <si>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</si>
  <si>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</si>
  <si>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</si>
  <si>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</si>
  <si>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</si>
  <si>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</si>
  <si>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</si>
  <si>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</si>
  <si>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</si>
  <si>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</si>
  <si>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</si>
  <si>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</si>
  <si>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</si>
  <si>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</si>
  <si>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</si>
  <si>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</si>
  <si>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</si>
  <si>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</si>
  <si>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</si>
  <si>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</si>
  <si>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</si>
  <si>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</si>
  <si>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</si>
  <si>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</si>
  <si>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</si>
  <si>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</si>
  <si>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</si>
  <si>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</si>
  <si>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</si>
  <si>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</si>
  <si>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</si>
  <si>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</si>
  <si>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</si>
  <si>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</si>
  <si>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</si>
  <si>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</si>
  <si>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</si>
  <si>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</si>
  <si>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</si>
  <si>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</si>
  <si>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</si>
  <si>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</si>
  <si>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</si>
  <si>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</si>
  <si>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</si>
  <si>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</si>
  <si>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</si>
  <si>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</si>
  <si>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</si>
  <si>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</si>
  <si>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</si>
  <si>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</si>
  <si>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</si>
  <si>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</si>
  <si>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</si>
  <si>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</si>
  <si>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</si>
  <si>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</si>
  <si>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</si>
  <si>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</si>
  <si>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</si>
  <si>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</si>
  <si>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</si>
  <si>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</si>
  <si>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</si>
  <si>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</si>
  <si>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</si>
  <si>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</si>
  <si>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</si>
  <si>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</si>
  <si>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</si>
  <si>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</si>
  <si>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</si>
  <si>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</si>
  <si>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</si>
  <si>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</si>
  <si>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</si>
  <si>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</si>
  <si>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</si>
  <si>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</si>
  <si>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</si>
  <si>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</si>
  <si>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</si>
  <si>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</si>
  <si>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</si>
  <si>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</si>
  <si>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</si>
  <si>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</si>
  <si>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</si>
  <si>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</si>
  <si>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</si>
  <si>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</si>
  <si>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</si>
  <si>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</si>
  <si>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</si>
  <si>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</si>
  <si>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</si>
  <si>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</si>
  <si>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</si>
  <si>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</si>
  <si>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</si>
  <si>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</si>
  <si>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</si>
  <si>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</si>
  <si>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</si>
  <si>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</si>
  <si>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</si>
  <si>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</si>
  <si>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</si>
  <si>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</si>
  <si>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</si>
  <si>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</si>
  <si>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</si>
  <si>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</si>
  <si>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</si>
  <si>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</si>
  <si>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</si>
  <si>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</si>
  <si>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</si>
  <si>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</si>
  <si>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</si>
  <si>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</si>
  <si>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</si>
  <si>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</si>
  <si>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</si>
  <si>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</si>
  <si>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</si>
  <si>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</si>
  <si>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</si>
  <si>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</si>
  <si>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</si>
  <si>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</si>
  <si>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</si>
  <si>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</si>
  <si>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</si>
  <si>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</si>
  <si>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</si>
  <si>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</si>
  <si>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</si>
  <si>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</si>
  <si>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</si>
  <si>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</si>
  <si>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</si>
  <si>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</si>
  <si>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</si>
  <si>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</si>
  <si>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</si>
  <si>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</si>
  <si>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</si>
  <si>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</si>
  <si>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</si>
  <si>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</si>
  <si>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</si>
  <si>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</si>
  <si>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</si>
  <si>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</si>
  <si>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</si>
  <si>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</si>
  <si>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</si>
  <si>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</si>
  <si>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</si>
  <si>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</si>
  <si>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</si>
  <si>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</si>
  <si>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</si>
  <si>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</si>
  <si>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</si>
  <si>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</si>
  <si>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</si>
  <si>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</si>
  <si>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</si>
  <si>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</si>
  <si>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</si>
  <si>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</si>
  <si>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</si>
  <si>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</si>
  <si>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</si>
  <si>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</si>
  <si>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</si>
  <si>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</si>
  <si>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</si>
  <si>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</si>
  <si>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</si>
  <si>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</si>
  <si>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</si>
  <si>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</si>
  <si>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</si>
  <si>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</si>
  <si>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</si>
  <si>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</si>
  <si>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</si>
  <si>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</si>
  <si>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</si>
  <si>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</si>
  <si>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</si>
  <si>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</si>
  <si>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</si>
  <si>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</si>
  <si>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</si>
  <si>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</si>
  <si>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</si>
  <si>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</si>
  <si>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</si>
  <si>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</si>
  <si>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</si>
  <si>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</si>
  <si>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</si>
  <si>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</si>
  <si>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</si>
  <si>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</si>
  <si>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</si>
  <si>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</si>
  <si>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</si>
  <si>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</si>
  <si>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</si>
  <si>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</si>
  <si>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</si>
  <si>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</si>
  <si>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</si>
  <si>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</si>
  <si>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</si>
  <si>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</si>
  <si>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</si>
  <si>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</si>
  <si>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</si>
  <si>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</si>
  <si>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</si>
  <si>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</si>
  <si>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</si>
  <si>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</si>
  <si>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</si>
  <si>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</si>
  <si>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</si>
  <si>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</si>
  <si>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</si>
  <si>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</si>
  <si>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</si>
  <si>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</si>
  <si>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</si>
  <si>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</si>
  <si>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</si>
  <si>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</si>
  <si>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</si>
  <si>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</si>
  <si>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</si>
  <si>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</si>
  <si>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</si>
  <si>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</si>
  <si>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</si>
  <si>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</si>
  <si>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</si>
  <si>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</si>
  <si>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</si>
  <si>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</si>
  <si>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</si>
  <si>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</si>
  <si>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</si>
  <si>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</si>
  <si>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</si>
  <si>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</si>
  <si>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</si>
  <si>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</si>
  <si>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</si>
  <si>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</si>
  <si>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</si>
  <si>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</si>
  <si>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</si>
  <si>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</si>
  <si>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</si>
  <si>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</si>
  <si>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</si>
  <si>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</si>
  <si>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</si>
  <si>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</si>
  <si>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</si>
  <si>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</si>
  <si>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</si>
  <si>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</si>
  <si>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</si>
  <si>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</si>
  <si>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</si>
  <si>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</si>
  <si>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</si>
  <si>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</si>
  <si>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</si>
  <si>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</si>
  <si>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</si>
  <si>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</si>
  <si>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</si>
  <si>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</si>
  <si>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</si>
  <si>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</si>
  <si>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</si>
  <si>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</si>
  <si>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</si>
  <si>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</si>
  <si>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</si>
  <si>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</si>
  <si>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</si>
  <si>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</si>
  <si>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</si>
  <si>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</si>
  <si>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</si>
  <si>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</si>
  <si>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</si>
  <si>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</si>
  <si>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</si>
  <si>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</si>
  <si>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</si>
  <si>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</si>
  <si>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</si>
  <si>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</si>
  <si>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</si>
  <si>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</si>
  <si>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</si>
  <si>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</si>
  <si>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</si>
  <si>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</si>
  <si>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</si>
  <si>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</si>
  <si>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</si>
  <si>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</si>
  <si>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</si>
  <si>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</si>
  <si>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</si>
  <si>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</si>
  <si>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</si>
  <si>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</si>
  <si>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</si>
  <si>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</si>
  <si>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</si>
  <si>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</si>
  <si>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</si>
  <si>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</si>
  <si>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</si>
  <si>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</si>
  <si>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</si>
  <si>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</si>
  <si>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</si>
  <si>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</si>
  <si>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</si>
  <si>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</si>
  <si>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</si>
  <si>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</si>
  <si>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</si>
  <si>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</si>
  <si>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</si>
  <si>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</si>
  <si>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</si>
  <si>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</si>
  <si>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</si>
  <si>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</si>
  <si>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</si>
  <si>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</si>
  <si>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</si>
  <si>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</si>
  <si>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</si>
  <si>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</si>
  <si>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</si>
  <si>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</si>
  <si>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</si>
  <si>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</si>
  <si>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</si>
  <si>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</si>
  <si>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</si>
  <si>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</si>
  <si>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</si>
  <si>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</si>
  <si>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</si>
  <si>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</si>
  <si>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</si>
  <si>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</si>
  <si>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</si>
  <si>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</si>
  <si>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</si>
  <si>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</si>
  <si>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</si>
  <si>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</si>
  <si>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</si>
  <si>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</si>
  <si>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</si>
  <si>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</si>
  <si>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</si>
  <si>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</si>
  <si>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</si>
  <si>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</si>
  <si>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</si>
  <si>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</si>
  <si>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</si>
  <si>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</si>
  <si>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</si>
  <si>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</si>
  <si>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</si>
  <si>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</si>
  <si>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</si>
  <si>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</si>
  <si>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</si>
  <si>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</si>
  <si>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</si>
  <si>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</si>
  <si>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</si>
  <si>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</si>
  <si>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</si>
  <si>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</si>
  <si>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</si>
  <si>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</si>
  <si>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</si>
  <si>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</si>
  <si>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</si>
  <si>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</si>
  <si>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</si>
  <si>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</si>
  <si>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</si>
  <si>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</si>
  <si>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</si>
  <si>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</si>
  <si>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</si>
  <si>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</si>
  <si>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</si>
  <si>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</si>
  <si>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</si>
  <si>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</si>
  <si>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</si>
  <si>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</si>
  <si>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</si>
  <si>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</si>
  <si>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</si>
  <si>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</si>
  <si>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</si>
  <si>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</si>
  <si>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</si>
  <si>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</si>
  <si>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</si>
  <si>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</si>
  <si>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</si>
  <si>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</si>
  <si>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</si>
  <si>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</si>
  <si>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</si>
  <si>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</si>
  <si>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</si>
  <si>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</si>
  <si>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</si>
  <si>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</si>
  <si>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</si>
  <si>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</si>
  <si>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</si>
  <si>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</si>
  <si>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</si>
  <si>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</si>
  <si>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</si>
  <si>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</si>
  <si>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</si>
  <si>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</si>
  <si>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</si>
  <si>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</si>
  <si>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</si>
  <si>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</si>
  <si>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</si>
  <si>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</si>
  <si>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</si>
  <si>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</si>
  <si>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</si>
  <si>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</si>
  <si>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</si>
  <si>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</si>
  <si>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</si>
  <si>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</si>
  <si>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</si>
  <si>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</si>
  <si>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</si>
  <si>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</si>
  <si>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</si>
  <si>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</si>
  <si>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</si>
  <si>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</si>
  <si>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</si>
  <si>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</si>
  <si>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</si>
  <si>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</si>
  <si>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</si>
  <si>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</si>
  <si>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</si>
  <si>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</si>
  <si>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</si>
  <si>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</si>
  <si>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</si>
  <si>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</si>
  <si>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</si>
  <si>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</si>
  <si>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</si>
  <si>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</si>
  <si>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</si>
  <si>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</si>
  <si>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</si>
  <si>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</si>
  <si>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</si>
  <si>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</si>
  <si>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</si>
  <si>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</si>
  <si>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</si>
  <si>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</si>
  <si>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</si>
  <si>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</si>
  <si>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</si>
  <si>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</si>
  <si>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</si>
  <si>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</si>
  <si>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</si>
  <si>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</si>
  <si>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</si>
  <si>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</si>
  <si>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</si>
  <si>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</si>
  <si>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</si>
  <si>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</si>
  <si>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</si>
  <si>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</si>
  <si>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</si>
  <si>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</si>
  <si>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</si>
  <si>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</si>
  <si>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</si>
  <si>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</si>
  <si>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</si>
  <si>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</si>
  <si>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</si>
  <si>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</si>
  <si>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</si>
  <si>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</si>
  <si>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</si>
  <si>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</si>
  <si>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</si>
  <si>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</si>
  <si>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</si>
  <si>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</si>
  <si>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</si>
  <si>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</si>
  <si>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</si>
  <si>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</si>
  <si>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</si>
  <si>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</si>
  <si>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</si>
  <si>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</si>
  <si>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</si>
  <si>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</si>
  <si>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</si>
  <si>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</si>
  <si>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</si>
  <si>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</si>
  <si>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</si>
  <si>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</si>
  <si>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</si>
  <si>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</si>
  <si>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</si>
  <si>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</si>
  <si>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</si>
  <si>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</si>
  <si>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</si>
  <si>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</si>
  <si>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</si>
  <si>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</si>
  <si>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</si>
  <si>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</si>
  <si>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</si>
  <si>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</si>
  <si>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</si>
  <si>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</si>
  <si>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</si>
  <si>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</si>
  <si>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</si>
  <si>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</si>
  <si>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</si>
  <si>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</si>
  <si>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</si>
  <si>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</si>
  <si>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</si>
  <si>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</si>
  <si>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</si>
  <si>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</si>
  <si>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</si>
  <si>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</si>
  <si>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</si>
  <si>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</si>
  <si>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</si>
  <si>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</si>
  <si>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</si>
  <si>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</si>
  <si>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</si>
  <si>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</si>
  <si>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</si>
  <si>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</si>
  <si>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</si>
  <si>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</si>
  <si>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</si>
  <si>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</si>
  <si>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</si>
  <si>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</si>
  <si>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</si>
  <si>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</si>
  <si>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</si>
  <si>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</si>
  <si>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</si>
  <si>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</si>
  <si>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</si>
  <si>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</si>
  <si>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</si>
  <si>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</si>
  <si>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</si>
  <si>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</si>
  <si>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</si>
  <si>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</si>
  <si>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</si>
  <si>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</si>
  <si>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</si>
  <si>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</si>
  <si>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</si>
  <si>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</si>
  <si>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</si>
  <si>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</si>
  <si>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</si>
  <si>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</si>
  <si>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</si>
  <si>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</si>
  <si>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</si>
  <si>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</si>
  <si>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</si>
  <si>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</si>
  <si>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</si>
  <si>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</si>
  <si>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</si>
  <si>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</si>
  <si>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</si>
  <si>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</si>
  <si>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</si>
  <si>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</si>
  <si>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</si>
  <si>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</si>
  <si>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</si>
  <si>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</si>
  <si>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</si>
  <si>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</si>
  <si>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</si>
  <si>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</si>
  <si>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</si>
  <si>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</si>
  <si>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</si>
  <si>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</si>
  <si>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</si>
  <si>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</si>
  <si>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</si>
  <si>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</si>
  <si>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</si>
  <si>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</si>
  <si>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</si>
  <si>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</si>
  <si>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</si>
  <si>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</si>
  <si>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</si>
  <si>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</si>
  <si>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</si>
  <si>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</si>
  <si>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</si>
  <si>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</si>
  <si>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</si>
  <si>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</si>
  <si>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</si>
  <si>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</si>
  <si>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</si>
  <si>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</si>
  <si>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</si>
  <si>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</si>
  <si>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</si>
  <si>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</si>
  <si>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</si>
  <si>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</si>
  <si>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</si>
  <si>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</si>
  <si>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</si>
  <si>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</si>
  <si>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</si>
  <si>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</si>
  <si>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</si>
  <si>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</si>
  <si>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</si>
  <si>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</si>
  <si>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</si>
  <si>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</si>
  <si>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</si>
  <si>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</si>
  <si>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</si>
  <si>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</si>
  <si>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</si>
  <si>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</si>
  <si>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</si>
  <si>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</si>
  <si>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</si>
  <si>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</si>
  <si>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</si>
  <si>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</si>
  <si>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</si>
  <si>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</si>
  <si>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</si>
  <si>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</si>
  <si>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</si>
  <si>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</si>
  <si>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</si>
  <si>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</si>
  <si>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</si>
  <si>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</si>
  <si>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</si>
  <si>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</si>
  <si>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</si>
  <si>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</si>
  <si>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</si>
  <si>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</si>
  <si>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</si>
  <si>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</si>
  <si>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</si>
  <si>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</si>
  <si>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</si>
  <si>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</si>
  <si>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</si>
  <si>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</si>
  <si>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</si>
  <si>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</si>
  <si>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</si>
  <si>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</si>
  <si>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</si>
  <si>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</si>
  <si>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</si>
  <si>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</si>
  <si>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</si>
  <si>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</si>
  <si>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</si>
  <si>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</si>
  <si>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</si>
  <si>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</si>
  <si>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</si>
  <si>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</si>
  <si>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</si>
  <si>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</si>
  <si>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</si>
  <si>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</si>
  <si>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</si>
  <si>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</si>
  <si>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</si>
  <si>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</si>
  <si>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</si>
  <si>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</si>
  <si>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</si>
  <si>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</si>
  <si>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</si>
  <si>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</si>
  <si>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</si>
  <si>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</si>
  <si>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</si>
  <si>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</si>
  <si>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</si>
  <si>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</si>
  <si>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</si>
  <si>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</si>
  <si>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</si>
  <si>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</si>
  <si>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</si>
  <si>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</si>
  <si>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</si>
  <si>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</si>
  <si>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</si>
  <si>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</si>
  <si>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</si>
  <si>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</si>
  <si>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</si>
  <si>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</si>
  <si>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</si>
  <si>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</si>
  <si>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</si>
  <si>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</si>
  <si>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</si>
  <si>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</si>
  <si>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</si>
  <si>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</si>
  <si>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</si>
  <si>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</si>
  <si>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</si>
  <si>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</si>
  <si>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</si>
  <si>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</si>
  <si>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</si>
  <si>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</si>
  <si>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</si>
  <si>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</si>
  <si>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</si>
  <si>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</si>
  <si>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</si>
  <si>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</si>
  <si>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</si>
  <si>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</si>
  <si>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</si>
  <si>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</si>
  <si>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</si>
  <si>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</si>
  <si>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</si>
  <si>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</si>
  <si>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</si>
  <si>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</si>
  <si>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</si>
  <si>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</si>
  <si>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</si>
  <si>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</si>
  <si>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</si>
  <si>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</si>
  <si>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</si>
  <si>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</si>
  <si>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</si>
  <si>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</si>
  <si>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</si>
  <si>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</si>
  <si>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</si>
  <si>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</si>
  <si>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</si>
  <si>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</si>
  <si>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</si>
  <si>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</si>
  <si>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</si>
  <si>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</si>
  <si>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</si>
  <si>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</si>
  <si>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</si>
  <si>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</si>
  <si>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</si>
  <si>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</si>
  <si>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</si>
  <si>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</si>
  <si>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</si>
  <si>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</si>
  <si>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</si>
  <si>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</si>
  <si>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</si>
  <si>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</si>
  <si>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</si>
  <si>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</si>
  <si>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</si>
  <si>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</si>
  <si>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</si>
  <si>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</si>
  <si>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</si>
  <si>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</si>
  <si>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</si>
  <si>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</si>
  <si>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</si>
  <si>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</si>
  <si>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</si>
  <si>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</si>
  <si>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</si>
  <si>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</si>
  <si>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</si>
  <si>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</si>
  <si>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</si>
  <si>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</si>
  <si>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</si>
  <si>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</si>
  <si>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</si>
  <si>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</si>
  <si>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</si>
  <si>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</si>
  <si>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</si>
  <si>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</si>
  <si>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</si>
  <si>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</si>
  <si>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</si>
  <si>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</si>
  <si>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</si>
  <si>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</si>
  <si>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</si>
  <si>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</si>
  <si>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</si>
  <si>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</si>
  <si>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</si>
  <si>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</si>
  <si>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</si>
  <si>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</si>
  <si>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</si>
  <si>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</si>
  <si>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</si>
  <si>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</si>
  <si>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</si>
  <si>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</si>
  <si>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</si>
  <si>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</si>
  <si>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</si>
  <si>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</si>
  <si>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</si>
  <si>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</si>
  <si>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</si>
  <si>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</si>
  <si>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</si>
  <si>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</si>
  <si>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</si>
  <si>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</si>
  <si>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</si>
  <si>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</si>
  <si>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</si>
  <si>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</si>
  <si>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</si>
  <si>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</si>
  <si>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</si>
  <si>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</si>
  <si>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</si>
  <si>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</si>
  <si>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</si>
  <si>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</si>
  <si>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</si>
  <si>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</si>
  <si>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</si>
  <si>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</si>
  <si>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</si>
  <si>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</si>
  <si>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</si>
  <si>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</si>
  <si>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</si>
  <si>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</si>
  <si>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</si>
  <si>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</si>
  <si>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</si>
  <si>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</si>
  <si>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</si>
  <si>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</si>
  <si>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</si>
  <si>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</si>
  <si>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</si>
  <si>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</si>
  <si>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</si>
  <si>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</si>
  <si>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</si>
  <si>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</si>
  <si>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</si>
  <si>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</si>
  <si>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</si>
  <si>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</si>
  <si>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</si>
  <si>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</si>
  <si>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</si>
  <si>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</si>
  <si>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</si>
  <si>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</si>
  <si>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</si>
  <si>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</si>
  <si>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</si>
  <si>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</si>
  <si>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</si>
  <si>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</si>
  <si>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</si>
  <si>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</si>
  <si>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</si>
  <si>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</si>
  <si>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</si>
  <si>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</si>
  <si>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</si>
  <si>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</si>
  <si>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</si>
  <si>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</si>
  <si>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</si>
  <si>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</si>
  <si>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</si>
  <si>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</si>
  <si>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</si>
  <si>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</si>
  <si>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</si>
  <si>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</si>
  <si>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</si>
  <si>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</si>
  <si>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</si>
  <si>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</si>
  <si>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</si>
  <si>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</si>
  <si>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</si>
  <si>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</si>
  <si>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</si>
  <si>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</si>
  <si>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</si>
  <si>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</si>
  <si>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</si>
  <si>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</si>
  <si>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</si>
  <si>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</si>
  <si>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</si>
  <si>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</si>
  <si>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</si>
  <si>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</si>
  <si>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</si>
  <si>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</si>
  <si>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</si>
  <si>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</si>
  <si>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</si>
  <si>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</si>
  <si>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</si>
  <si>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</si>
  <si>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</si>
  <si>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</si>
  <si>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</si>
  <si>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</si>
  <si>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</si>
  <si>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</si>
  <si>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</si>
  <si>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</si>
  <si>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</si>
  <si>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</si>
  <si>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</si>
  <si>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</si>
  <si>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</si>
  <si>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</si>
  <si>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</si>
  <si>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</si>
  <si>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</si>
  <si>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</si>
  <si>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</si>
  <si>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</si>
  <si>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</si>
  <si>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</si>
  <si>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</si>
  <si>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</si>
  <si>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</si>
  <si>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</si>
  <si>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</si>
  <si>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</si>
  <si>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</si>
  <si>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</si>
  <si>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</si>
  <si>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</si>
  <si>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</si>
  <si>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</si>
  <si>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</si>
  <si>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</si>
  <si>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</si>
  <si>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</si>
  <si>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</si>
  <si>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</si>
  <si>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</si>
  <si>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</si>
  <si>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</si>
  <si>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</si>
  <si>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</si>
  <si>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</si>
  <si>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</si>
  <si>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</si>
  <si>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</si>
  <si>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</si>
  <si>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</si>
  <si>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</si>
  <si>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</si>
  <si>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</si>
  <si>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</si>
  <si>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</si>
  <si>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</si>
  <si>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</si>
  <si>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</si>
  <si>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</si>
  <si>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</si>
  <si>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</si>
  <si>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</si>
  <si>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</si>
  <si>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</si>
  <si>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</si>
  <si>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</si>
  <si>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</si>
  <si>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</si>
  <si>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</si>
  <si>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</si>
  <si>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</si>
  <si>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</si>
  <si>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</si>
  <si>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</si>
  <si>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</si>
  <si>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</si>
  <si>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</si>
  <si>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</si>
  <si>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</si>
  <si>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</si>
  <si>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</si>
  <si>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</si>
  <si>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</si>
  <si>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</si>
  <si>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</si>
  <si>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</si>
  <si>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</si>
  <si>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</si>
  <si>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</si>
  <si>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</si>
  <si>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</si>
  <si>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</si>
  <si>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</si>
  <si>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</si>
  <si>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</si>
  <si>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</si>
  <si>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</si>
  <si>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</si>
  <si>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</si>
  <si>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</si>
  <si>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</si>
  <si>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</si>
  <si>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</si>
  <si>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</si>
  <si>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</si>
  <si>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</si>
  <si>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</si>
  <si>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</si>
  <si>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</si>
  <si>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</si>
  <si>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</si>
  <si>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</si>
  <si>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</si>
  <si>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</si>
  <si>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</si>
  <si>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</si>
  <si>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</si>
  <si>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</si>
  <si>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</si>
  <si>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</si>
  <si>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</si>
  <si>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</si>
  <si>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</si>
  <si>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</si>
  <si>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</si>
  <si>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</si>
  <si>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</si>
  <si>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</si>
  <si>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</si>
  <si>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</si>
  <si>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</si>
  <si>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</si>
  <si>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</si>
  <si>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</si>
  <si>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</si>
  <si>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</si>
  <si>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</si>
  <si>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</si>
  <si>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</si>
  <si>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</si>
  <si>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</si>
  <si>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</si>
  <si>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</si>
  <si>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</si>
  <si>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</si>
  <si>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</si>
  <si>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</si>
  <si>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</si>
  <si>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</si>
  <si>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</si>
  <si>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</si>
  <si>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</si>
  <si>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</si>
  <si>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</si>
  <si>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</si>
  <si>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</si>
  <si>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</si>
  <si>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</si>
  <si>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</si>
  <si>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</si>
  <si>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</si>
  <si>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</si>
  <si>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</si>
  <si>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</si>
  <si>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</si>
  <si>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</si>
  <si>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</si>
  <si>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</si>
  <si>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</si>
  <si>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</si>
  <si>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</si>
  <si>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</si>
  <si>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</si>
  <si>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</si>
  <si>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</si>
  <si>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</si>
  <si>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</si>
  <si>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</si>
  <si>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</si>
  <si>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</si>
  <si>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</si>
  <si>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</si>
  <si>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</si>
  <si>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</si>
  <si>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</si>
  <si>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</si>
  <si>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</si>
  <si>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</si>
  <si>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</si>
  <si>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</si>
  <si>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</si>
  <si>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</si>
  <si>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</si>
  <si>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</si>
  <si>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</si>
  <si>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</si>
  <si>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</si>
  <si>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</si>
  <si>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</si>
  <si>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</si>
  <si>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</si>
  <si>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</si>
  <si>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</si>
  <si>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</si>
  <si>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</si>
  <si>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</si>
  <si>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</si>
  <si>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</si>
  <si>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</si>
  <si>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</si>
  <si>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</si>
  <si>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</si>
  <si>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</si>
  <si>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</si>
  <si>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</si>
  <si>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</si>
  <si>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</si>
  <si>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</si>
  <si>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</si>
  <si>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</si>
  <si>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</si>
  <si>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</si>
  <si>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</si>
  <si>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</si>
  <si>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</si>
  <si>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</si>
  <si>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</si>
  <si>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</si>
  <si>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</si>
  <si>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</si>
  <si>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</si>
  <si>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</si>
  <si>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</si>
  <si>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</si>
  <si>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</si>
  <si>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</si>
  <si>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</si>
  <si>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</si>
  <si>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</si>
  <si>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</si>
  <si>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</si>
  <si>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</si>
  <si>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</si>
  <si>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</si>
  <si>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</si>
  <si>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</si>
  <si>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</si>
  <si>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</si>
  <si>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</si>
  <si>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</si>
  <si>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</si>
  <si>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</si>
  <si>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</si>
  <si>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</si>
  <si>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</si>
  <si>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</si>
  <si>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</si>
  <si>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</si>
  <si>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</si>
  <si>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</si>
  <si>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</si>
  <si>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</si>
  <si>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</si>
  <si>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</si>
  <si>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</si>
  <si>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</si>
  <si>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</si>
  <si>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</si>
  <si>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</si>
  <si>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</si>
  <si>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</si>
  <si>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</si>
  <si>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</si>
  <si>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</si>
  <si>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</si>
  <si>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</si>
  <si>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</si>
  <si>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</si>
  <si>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</si>
  <si>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</si>
  <si>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</si>
  <si>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</si>
  <si>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</si>
  <si>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</si>
  <si>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</si>
  <si>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</si>
  <si>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</si>
  <si>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</si>
  <si>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</si>
  <si>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</si>
  <si>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</si>
  <si>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</si>
  <si>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</si>
  <si>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</si>
  <si>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</si>
  <si>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</si>
  <si>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</si>
  <si>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</si>
  <si>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</si>
  <si>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</si>
  <si>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</si>
  <si>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</si>
  <si>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</si>
  <si>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</si>
  <si>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</si>
  <si>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</si>
  <si>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</si>
  <si>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</si>
  <si>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</si>
  <si>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</si>
  <si>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</si>
  <si>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</si>
  <si>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</si>
  <si>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</si>
  <si>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</si>
  <si>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</si>
  <si>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</si>
  <si>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</si>
  <si>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</si>
  <si>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</si>
  <si>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</si>
  <si>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</si>
  <si>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</si>
  <si>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</si>
  <si>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</si>
  <si>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</si>
  <si>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</si>
  <si>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</si>
  <si>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</si>
  <si>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</si>
  <si>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</si>
  <si>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</si>
  <si>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</si>
  <si>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</si>
  <si>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</si>
  <si>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</si>
  <si>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</si>
  <si>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</si>
  <si>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</si>
  <si>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</si>
  <si>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</si>
  <si>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</si>
  <si>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</si>
  <si>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</si>
  <si>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</si>
  <si>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</si>
  <si>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</si>
  <si>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</si>
  <si>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</si>
  <si>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</si>
  <si>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</si>
  <si>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</si>
  <si>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</si>
  <si>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</si>
  <si>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</si>
  <si>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</si>
  <si>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</si>
  <si>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</si>
  <si>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</si>
  <si>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</si>
  <si>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</si>
  <si>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</si>
  <si>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</si>
  <si>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</si>
  <si>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</si>
  <si>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</si>
  <si>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</si>
  <si>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</si>
  <si>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</si>
  <si>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</si>
  <si>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</si>
  <si>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</si>
  <si>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</si>
  <si>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</si>
  <si>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</si>
  <si>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</si>
  <si>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</si>
  <si>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</si>
  <si>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</si>
  <si>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</si>
  <si>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</si>
  <si>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</si>
  <si>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</si>
  <si>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</si>
  <si>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</si>
  <si>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</si>
  <si>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</si>
  <si>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</si>
  <si>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</si>
  <si>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</si>
  <si>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</si>
  <si>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</si>
  <si>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</si>
  <si>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</si>
  <si>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</si>
  <si>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</si>
  <si>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</si>
  <si>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</si>
  <si>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</si>
  <si>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</si>
  <si>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</si>
  <si>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</si>
  <si>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</si>
  <si>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</si>
  <si>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</si>
  <si>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</si>
  <si>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</si>
  <si>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</si>
  <si>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</si>
  <si>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</si>
  <si>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</si>
  <si>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</si>
  <si>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</si>
  <si>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</si>
  <si>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</si>
  <si>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</si>
  <si>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</si>
  <si>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</si>
  <si>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</si>
  <si>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</si>
  <si>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</si>
  <si>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</si>
  <si>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</si>
  <si>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</si>
  <si>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</si>
  <si>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</si>
  <si>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</si>
  <si>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</si>
  <si>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</si>
  <si>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</si>
  <si>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</si>
  <si>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</si>
  <si>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</si>
  <si>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</si>
  <si>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</si>
  <si>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</si>
  <si>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</si>
  <si>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</si>
  <si>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</si>
  <si>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</si>
  <si>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</si>
  <si>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</si>
  <si>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</si>
  <si>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</si>
  <si>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</si>
  <si>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</si>
  <si>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</si>
  <si>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</si>
  <si>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</si>
  <si>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</si>
  <si>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</si>
  <si>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</si>
  <si>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</si>
  <si>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</si>
  <si>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</si>
  <si>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</si>
  <si>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</si>
  <si>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</si>
  <si>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</si>
  <si>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</si>
  <si>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</si>
  <si>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</si>
  <si>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</si>
  <si>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</si>
  <si>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</si>
  <si>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</si>
  <si>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</si>
  <si>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</si>
  <si>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</si>
  <si>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</si>
  <si>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</si>
  <si>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</si>
  <si>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</si>
  <si>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</si>
  <si>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</si>
  <si>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</si>
  <si>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</si>
  <si>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</si>
  <si>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</si>
  <si>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</si>
  <si>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</si>
  <si>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</si>
  <si>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</si>
  <si>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</si>
  <si>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</si>
  <si>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</si>
  <si>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</si>
  <si>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</si>
  <si>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</si>
  <si>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</si>
  <si>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</si>
  <si>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</si>
  <si>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</si>
  <si>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</si>
  <si>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</si>
  <si>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</si>
  <si>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</si>
  <si>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</si>
  <si>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</si>
  <si>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</si>
  <si>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</si>
  <si>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</si>
  <si>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</si>
  <si>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</si>
  <si>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</si>
  <si>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</si>
  <si>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</si>
  <si>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</si>
  <si>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</si>
  <si>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</si>
  <si>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</si>
  <si>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</si>
  <si>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</si>
  <si>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</si>
  <si>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</si>
  <si>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</si>
  <si>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</si>
  <si>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</si>
  <si>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</si>
  <si>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</si>
  <si>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</si>
  <si>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</si>
  <si>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</si>
  <si>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</si>
  <si>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</si>
  <si>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</si>
  <si>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</si>
  <si>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</si>
  <si>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</si>
  <si>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</si>
  <si>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</si>
  <si>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</si>
  <si>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</si>
  <si>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</si>
  <si>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</si>
  <si>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</si>
  <si>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</si>
  <si>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</si>
  <si>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</si>
  <si>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</si>
  <si>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</si>
  <si>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</si>
  <si>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</si>
  <si>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</si>
  <si>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</si>
  <si>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</si>
  <si>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</si>
  <si>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</si>
  <si>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</si>
  <si>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</si>
  <si>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</si>
  <si>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</si>
  <si>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</si>
  <si>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</si>
  <si>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</si>
  <si>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</si>
  <si>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</si>
  <si>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</si>
  <si>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</si>
  <si>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</si>
  <si>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</si>
  <si>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</si>
  <si>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</si>
  <si>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</si>
  <si>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</si>
  <si>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</si>
  <si>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</si>
  <si>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</si>
  <si>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</si>
  <si>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</si>
  <si>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</si>
  <si>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</si>
  <si>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</si>
  <si>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</si>
  <si>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</si>
  <si>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</si>
  <si>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</si>
  <si>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</si>
  <si>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</si>
  <si>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</si>
  <si>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</si>
  <si>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</si>
  <si>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</si>
  <si>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</si>
  <si>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</si>
  <si>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</si>
  <si>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</si>
  <si>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</si>
  <si>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</si>
  <si>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</si>
  <si>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</si>
  <si>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</si>
  <si>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</si>
  <si>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</si>
  <si>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</si>
  <si>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</si>
  <si>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</si>
  <si>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</si>
  <si>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</si>
  <si>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</si>
  <si>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</si>
  <si>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</si>
  <si>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</si>
  <si>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</si>
  <si>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</si>
  <si>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</si>
  <si>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</si>
  <si>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</si>
  <si>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</si>
  <si>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</si>
  <si>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</si>
  <si>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</si>
  <si>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</si>
  <si>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</si>
  <si>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</si>
  <si>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</si>
  <si>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</si>
  <si>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</si>
  <si>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</si>
  <si>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</si>
  <si>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</si>
  <si>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</si>
  <si>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</si>
  <si>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</si>
  <si>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</si>
  <si>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</si>
  <si>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</si>
  <si>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</si>
  <si>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</si>
  <si>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</si>
  <si>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</si>
  <si>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</si>
  <si>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</si>
  <si>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</si>
  <si>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</si>
  <si>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</si>
  <si>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</si>
  <si>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</si>
  <si>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</si>
  <si>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</si>
  <si>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</si>
  <si>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</si>
  <si>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</si>
  <si>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</si>
  <si>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</si>
  <si>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</si>
  <si>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</si>
  <si>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</si>
  <si>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</si>
  <si>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</si>
  <si>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</si>
  <si>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</si>
  <si>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</si>
  <si>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</si>
  <si>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</si>
  <si>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</si>
  <si>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</si>
  <si>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</si>
  <si>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</si>
  <si>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</si>
  <si>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</si>
  <si>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</si>
  <si>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</si>
  <si>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</si>
  <si>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</si>
  <si>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</si>
  <si>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</si>
  <si>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</si>
  <si>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</si>
  <si>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</si>
  <si>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</si>
  <si>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</si>
  <si>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</si>
  <si>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</si>
  <si>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</si>
  <si>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</si>
  <si>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</si>
  <si>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</si>
  <si>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</si>
  <si>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</si>
  <si>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</si>
  <si>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</si>
  <si>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</si>
  <si>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</si>
  <si>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</si>
  <si>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</si>
  <si>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</si>
  <si>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</si>
  <si>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</si>
  <si>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</si>
  <si>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</si>
  <si>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</si>
  <si>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</si>
  <si>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</si>
  <si>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</si>
  <si>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</si>
  <si>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</si>
  <si>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</si>
  <si>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</si>
  <si>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</si>
  <si>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</si>
  <si>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</si>
  <si>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</si>
  <si>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</si>
  <si>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</si>
  <si>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</si>
  <si>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</si>
  <si>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</si>
  <si>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</si>
  <si>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</si>
  <si>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</si>
  <si>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</si>
  <si>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</si>
  <si>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</si>
  <si>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</si>
  <si>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</si>
  <si>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</si>
  <si>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</si>
  <si>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</si>
  <si>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</si>
  <si>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</si>
  <si>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</si>
  <si>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</si>
  <si>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</si>
  <si>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</si>
  <si>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</si>
  <si>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</si>
  <si>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</si>
  <si>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</si>
  <si>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</si>
  <si>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</si>
  <si>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</si>
  <si>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</si>
  <si>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</si>
  <si>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</si>
  <si>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</si>
  <si>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</si>
  <si>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</si>
  <si>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</si>
  <si>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</si>
  <si>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</si>
  <si>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</si>
  <si>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</si>
  <si>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</si>
  <si>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</si>
  <si>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</si>
  <si>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</si>
  <si>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</si>
  <si>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</si>
  <si>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</si>
  <si>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</si>
  <si>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</si>
  <si>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</si>
  <si>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</si>
  <si>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</si>
  <si>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</si>
  <si>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</si>
  <si>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</si>
  <si>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</si>
  <si>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</si>
  <si>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</si>
  <si>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</si>
  <si>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</si>
  <si>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</si>
  <si>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</si>
  <si>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</si>
  <si>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</si>
  <si>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</si>
  <si>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</si>
  <si>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</si>
  <si>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</si>
  <si>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</si>
  <si>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</si>
  <si>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</si>
  <si>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</si>
  <si>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</si>
  <si>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</si>
  <si>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</si>
  <si>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</si>
  <si>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</si>
  <si>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</si>
  <si>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</si>
  <si>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</si>
  <si>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</si>
  <si>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</si>
  <si>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</si>
  <si>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</si>
  <si>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</si>
  <si>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</si>
  <si>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</si>
  <si>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</si>
  <si>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</si>
  <si>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</si>
  <si>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</si>
  <si>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</si>
  <si>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</si>
  <si>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</si>
  <si>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</si>
  <si>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</si>
  <si>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</si>
  <si>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</si>
  <si>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</si>
  <si>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</si>
  <si>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</si>
  <si>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</si>
  <si>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</si>
  <si>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</si>
  <si>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</si>
  <si>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</si>
  <si>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</si>
  <si>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</si>
  <si>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</si>
  <si>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</si>
  <si>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</si>
  <si>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</si>
  <si>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</si>
  <si>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</si>
  <si>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</si>
  <si>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</si>
  <si>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</si>
  <si>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</si>
  <si>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</si>
  <si>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</si>
  <si>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</si>
  <si>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</si>
  <si>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</si>
  <si>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</si>
  <si>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</si>
  <si>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</si>
  <si>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</si>
  <si>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</si>
  <si>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</si>
  <si>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</si>
  <si>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</si>
  <si>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</si>
  <si>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</si>
  <si>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</si>
  <si>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</si>
  <si>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</si>
  <si>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</si>
  <si>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</si>
  <si>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</si>
  <si>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</si>
  <si>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</si>
  <si>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</si>
  <si>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</si>
  <si>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</si>
  <si>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</si>
  <si>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</si>
  <si>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</si>
  <si>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</si>
  <si>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</si>
  <si>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</si>
  <si>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</si>
  <si>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</si>
  <si>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</si>
  <si>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</si>
  <si>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</si>
  <si>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</si>
  <si>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</si>
  <si>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</si>
  <si>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</si>
  <si>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</si>
  <si>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</si>
  <si>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</si>
  <si>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</si>
  <si>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</si>
  <si>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</si>
  <si>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</si>
  <si>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</si>
  <si>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</si>
  <si>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</si>
  <si>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</si>
  <si>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</si>
  <si>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</si>
  <si>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</si>
  <si>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</si>
  <si>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</si>
  <si>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</si>
  <si>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</si>
  <si>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</si>
  <si>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</si>
  <si>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</si>
  <si>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</si>
  <si>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</si>
  <si>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</si>
  <si>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</si>
  <si>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</si>
  <si>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</si>
  <si>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</si>
  <si>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</si>
  <si>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</si>
  <si>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</si>
  <si>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</si>
  <si>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</si>
  <si>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</si>
  <si>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</si>
  <si>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</si>
  <si>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</si>
  <si>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</si>
  <si>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</si>
  <si>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</si>
  <si>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</si>
  <si>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</si>
  <si>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</si>
  <si>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</si>
  <si>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</si>
  <si>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</si>
  <si>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</si>
  <si>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</si>
  <si>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</si>
  <si>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</si>
  <si>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</si>
  <si>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</si>
  <si>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</si>
  <si>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</si>
  <si>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</si>
  <si>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</si>
  <si>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</si>
  <si>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</si>
  <si>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</si>
  <si>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</si>
  <si>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</si>
  <si>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</si>
  <si>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</si>
  <si>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</si>
  <si>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</si>
  <si>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</si>
  <si>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</si>
  <si>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</si>
  <si>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</si>
  <si>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</si>
  <si>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</si>
  <si>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</si>
  <si>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</si>
  <si>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</si>
  <si>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</si>
  <si>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</si>
  <si>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</si>
  <si>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</si>
  <si>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</si>
  <si>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</si>
  <si>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</si>
  <si>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</si>
  <si>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</si>
  <si>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</si>
  <si>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</si>
  <si>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</si>
  <si>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</si>
  <si>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</si>
  <si>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</si>
  <si>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</si>
  <si>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</si>
  <si>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</si>
  <si>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</si>
  <si>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</si>
  <si>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</si>
  <si>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</si>
  <si>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</si>
  <si>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</si>
  <si>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</si>
  <si>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</si>
  <si>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</si>
  <si>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</si>
  <si>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</si>
  <si>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</si>
  <si>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</si>
  <si>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</si>
  <si>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</si>
  <si>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</si>
  <si>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</si>
  <si>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</si>
  <si>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</si>
  <si>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</si>
  <si>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</si>
  <si>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</si>
  <si>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</si>
  <si>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</si>
  <si>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</si>
  <si>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</si>
  <si>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</si>
  <si>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</si>
  <si>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</si>
  <si>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</si>
  <si>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</si>
  <si>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</si>
  <si>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</si>
  <si>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</si>
  <si>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</si>
  <si>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</si>
  <si>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</si>
  <si>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</si>
  <si>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</si>
  <si>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</si>
  <si>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</si>
  <si>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</si>
  <si>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</si>
  <si>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</si>
  <si>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</si>
  <si>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</si>
  <si>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</si>
  <si>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</si>
  <si>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</si>
  <si>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</si>
  <si>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</si>
  <si>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</si>
  <si>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</si>
  <si>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</si>
  <si>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</si>
  <si>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</si>
  <si>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</si>
  <si>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</si>
  <si>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</si>
  <si>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</si>
  <si>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</si>
  <si>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</si>
  <si>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</si>
  <si>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</si>
  <si>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</si>
  <si>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</si>
  <si>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</si>
  <si>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</si>
  <si>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</si>
  <si>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</si>
  <si>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</si>
  <si>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</si>
  <si>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</si>
  <si>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</si>
  <si>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</si>
  <si>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</si>
  <si>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</si>
  <si>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</si>
  <si>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</si>
  <si>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</si>
  <si>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</si>
  <si>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</si>
  <si>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</si>
  <si>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</si>
  <si>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</si>
  <si>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</si>
  <si>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</si>
  <si>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</si>
  <si>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</si>
  <si>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</si>
  <si>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</si>
  <si>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</si>
  <si>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</si>
  <si>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</si>
  <si>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</si>
  <si>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</si>
  <si>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</si>
  <si>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</si>
  <si>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</si>
  <si>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</si>
  <si>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</si>
  <si>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</si>
  <si>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</si>
  <si>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</si>
  <si>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</si>
  <si>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</si>
  <si>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</si>
  <si>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</si>
  <si>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</si>
  <si>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</si>
  <si>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</si>
  <si>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</si>
  <si>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</si>
  <si>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</si>
  <si>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</si>
  <si>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</si>
  <si>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</si>
  <si>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</si>
  <si>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</si>
  <si>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</si>
  <si>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</si>
  <si>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</si>
  <si>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</si>
  <si>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</si>
  <si>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</si>
  <si>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</si>
  <si>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</si>
  <si>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</si>
  <si>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</si>
  <si>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</si>
  <si>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</si>
  <si>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</si>
  <si>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</si>
  <si>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</si>
  <si>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</si>
  <si>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</si>
  <si>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</si>
  <si>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</si>
  <si>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</si>
  <si>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</si>
  <si>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</si>
  <si>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</si>
  <si>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</si>
  <si>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</si>
  <si>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</si>
  <si>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</si>
  <si>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</si>
  <si>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</si>
  <si>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</si>
  <si>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</si>
  <si>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</si>
  <si>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</si>
  <si>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</si>
  <si>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</si>
  <si>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</si>
  <si>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</si>
  <si>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</si>
  <si>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</si>
  <si>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</si>
  <si>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</si>
  <si>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</si>
  <si>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</si>
  <si>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</si>
  <si>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</si>
  <si>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</si>
  <si>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</si>
  <si>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</si>
  <si>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</si>
  <si>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</si>
  <si>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</si>
  <si>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</si>
  <si>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</si>
  <si>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</si>
  <si>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</si>
  <si>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</si>
  <si>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</si>
  <si>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</si>
  <si>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</si>
  <si>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</si>
  <si>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</si>
  <si>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</si>
  <si>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</si>
  <si>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</si>
  <si>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</si>
  <si>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</si>
  <si>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</si>
  <si>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</si>
  <si>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</si>
  <si>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</si>
  <si>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</si>
  <si>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</si>
  <si>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</si>
  <si>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</si>
  <si>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</si>
  <si>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</si>
  <si>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</si>
  <si>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</si>
  <si>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</si>
  <si>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</si>
  <si>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</si>
  <si>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</si>
  <si>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</si>
  <si>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</si>
  <si>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</si>
  <si>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</si>
  <si>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</si>
  <si>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</si>
  <si>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</si>
  <si>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</si>
  <si>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</si>
  <si>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</si>
  <si>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</si>
  <si>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</si>
  <si>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</si>
  <si>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</si>
  <si>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</si>
  <si>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</si>
  <si>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</si>
  <si>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</si>
  <si>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</si>
  <si>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</si>
  <si>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</si>
  <si>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</si>
  <si>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</si>
  <si>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</si>
  <si>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</si>
  <si>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</si>
  <si>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</si>
  <si>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</si>
  <si>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</si>
  <si>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</si>
  <si>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</si>
  <si>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</si>
  <si>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</si>
  <si>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</si>
  <si>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</si>
  <si>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</si>
  <si>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</si>
  <si>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</si>
  <si>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</si>
  <si>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</si>
  <si>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</si>
  <si>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</si>
  <si>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</si>
  <si>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</si>
  <si>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</si>
  <si>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</si>
  <si>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</si>
  <si>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</si>
  <si>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</si>
  <si>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</si>
  <si>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</si>
  <si>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</si>
  <si>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</si>
  <si>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</si>
  <si>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</si>
  <si>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</si>
  <si>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</si>
  <si>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</si>
  <si>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</si>
  <si>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</si>
  <si>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</si>
  <si>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</si>
  <si>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</si>
  <si>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</si>
  <si>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</si>
  <si>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</si>
  <si>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</si>
  <si>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</si>
  <si>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</si>
  <si>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</si>
  <si>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</si>
  <si>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</si>
  <si>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</si>
  <si>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</si>
  <si>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</si>
  <si>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</si>
  <si>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</si>
  <si>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</si>
  <si>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</si>
  <si>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</si>
  <si>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</si>
  <si>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</si>
  <si>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</si>
  <si>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</si>
  <si>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</si>
  <si>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</si>
  <si>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</si>
  <si>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</si>
  <si>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</si>
  <si>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</si>
  <si>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</si>
  <si>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</si>
  <si>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</si>
  <si>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</si>
  <si>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</si>
  <si>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</si>
  <si>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</si>
  <si>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</si>
  <si>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</si>
  <si>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</si>
  <si>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</si>
  <si>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</si>
  <si>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</si>
  <si>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</si>
  <si>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</si>
  <si>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</si>
  <si>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</si>
  <si>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</si>
  <si>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</si>
  <si>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</si>
  <si>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</si>
  <si>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</si>
  <si>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</si>
  <si>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</si>
  <si>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</si>
  <si>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</si>
  <si>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</si>
  <si>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</si>
  <si>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</si>
  <si>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</si>
  <si>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</si>
  <si>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</si>
  <si>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</si>
  <si>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</si>
  <si>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</si>
  <si>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</si>
  <si>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</si>
  <si>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</si>
  <si>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</si>
  <si>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</si>
  <si>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</si>
  <si>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</si>
  <si>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</si>
  <si>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</si>
  <si>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</si>
  <si>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</si>
  <si>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</si>
  <si>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</si>
  <si>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</si>
  <si>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</si>
  <si>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</si>
  <si>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</si>
  <si>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</si>
  <si>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</si>
  <si>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</si>
  <si>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</si>
  <si>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</si>
  <si>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</si>
  <si>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</si>
  <si>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</si>
  <si>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</si>
  <si>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</si>
  <si>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</si>
  <si>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</si>
  <si>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</si>
  <si>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</si>
  <si>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</si>
  <si>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</si>
  <si>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</si>
  <si>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</si>
  <si>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</si>
  <si>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</si>
  <si>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</si>
  <si>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</si>
  <si>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</si>
  <si>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</si>
  <si>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</si>
  <si>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</si>
  <si>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</si>
  <si>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</si>
  <si>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</si>
  <si>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</si>
  <si>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</si>
  <si>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</si>
  <si>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</si>
  <si>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</si>
  <si>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</si>
  <si>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</si>
  <si>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</si>
  <si>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</si>
  <si>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</si>
  <si>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</si>
  <si>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</si>
  <si>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</si>
  <si>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</si>
  <si>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</si>
  <si>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</si>
  <si>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</si>
  <si>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</si>
  <si>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</si>
  <si>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</si>
  <si>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</si>
  <si>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</si>
  <si>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</si>
  <si>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</si>
  <si>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</si>
  <si>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</si>
  <si>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</si>
  <si>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</si>
  <si>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</si>
  <si>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</si>
  <si>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</si>
  <si>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</si>
  <si>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</si>
  <si>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</si>
  <si>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</si>
  <si>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</si>
  <si>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</si>
  <si>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</si>
  <si>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</si>
  <si>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</si>
  <si>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</si>
  <si>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</si>
  <si>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</si>
  <si>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</si>
  <si>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</si>
  <si>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</si>
  <si>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</si>
  <si>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</si>
  <si>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</si>
  <si>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</si>
  <si>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</si>
  <si>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</si>
  <si>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</si>
  <si>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</si>
  <si>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</si>
  <si>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</si>
  <si>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</si>
  <si>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</si>
  <si>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</si>
  <si>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</si>
  <si>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</si>
  <si>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</si>
  <si>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</si>
  <si>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</si>
  <si>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</si>
  <si>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</si>
  <si>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</si>
  <si>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</si>
  <si>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</si>
  <si>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</si>
  <si>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</si>
  <si>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</si>
  <si>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</si>
  <si>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</si>
  <si>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</si>
  <si>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</si>
  <si>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</si>
  <si>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</si>
  <si>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</si>
  <si>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</si>
  <si>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</si>
  <si>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</si>
  <si>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</si>
  <si>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</si>
  <si>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</si>
  <si>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</si>
  <si>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</si>
  <si>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</si>
  <si>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</si>
  <si>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</si>
  <si>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</si>
  <si>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</si>
  <si>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</si>
  <si>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</si>
  <si>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</si>
  <si>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</si>
  <si>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</si>
  <si>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</si>
  <si>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</si>
  <si>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</si>
  <si>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</si>
  <si>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</si>
  <si>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</si>
  <si>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</si>
  <si>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</si>
  <si>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</si>
  <si>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</si>
  <si>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</si>
  <si>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</si>
  <si>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</si>
  <si>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</si>
  <si>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</si>
  <si>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</si>
  <si>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</si>
  <si>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</si>
  <si>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</si>
  <si>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</si>
  <si>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</si>
  <si>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</si>
  <si>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</si>
  <si>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</si>
  <si>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</si>
  <si>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</si>
  <si>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</si>
  <si>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</si>
  <si>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</si>
  <si>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</si>
  <si>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</si>
  <si>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</si>
  <si>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</si>
  <si>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</si>
  <si>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</si>
  <si>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</si>
  <si>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</si>
  <si>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</si>
  <si>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</si>
  <si>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</si>
  <si>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</si>
  <si>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</si>
  <si>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</si>
  <si>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</si>
  <si>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</si>
  <si>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</si>
  <si>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</si>
  <si>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</si>
  <si>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</si>
  <si>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</si>
  <si>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</si>
  <si>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</si>
  <si>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</si>
  <si>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</si>
  <si>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</si>
  <si>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</si>
  <si>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</si>
  <si>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</si>
  <si>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</si>
  <si>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</si>
  <si>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</si>
  <si>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</si>
  <si>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</si>
  <si>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</si>
  <si>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</si>
  <si>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</si>
  <si>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</si>
  <si>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</si>
  <si>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</si>
  <si>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</si>
  <si>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</si>
  <si>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</si>
  <si>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</si>
  <si>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</si>
  <si>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</si>
  <si>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</si>
  <si>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</si>
  <si>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</si>
  <si>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</si>
  <si>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</si>
  <si>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</si>
  <si>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</si>
  <si>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</si>
  <si>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</si>
  <si>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</si>
  <si>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</si>
  <si>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</si>
  <si>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</si>
  <si>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</si>
  <si>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</si>
  <si>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</si>
  <si>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</si>
  <si>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</si>
  <si>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</si>
  <si>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</si>
  <si>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</si>
  <si>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</si>
  <si>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</si>
  <si>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</si>
  <si>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</si>
  <si>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</si>
  <si>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</si>
  <si>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</si>
  <si>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</si>
  <si>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</si>
  <si>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</si>
  <si>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</si>
  <si>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</si>
  <si>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</si>
  <si>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</si>
  <si>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</si>
  <si>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</si>
  <si>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</si>
  <si>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</si>
  <si>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</si>
  <si>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</si>
  <si>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</si>
  <si>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</si>
  <si>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</si>
  <si>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</si>
  <si>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</si>
  <si>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</si>
  <si>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</si>
  <si>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</si>
  <si>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</si>
  <si>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</si>
  <si>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</si>
  <si>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</si>
  <si>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</si>
  <si>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</si>
  <si>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</si>
  <si>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</si>
  <si>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</si>
  <si>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</si>
  <si>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</si>
  <si>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</si>
  <si>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</si>
  <si>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</si>
  <si>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</si>
  <si>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</si>
  <si>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</si>
  <si>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</si>
  <si>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</si>
  <si>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</si>
  <si>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</si>
  <si>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</si>
  <si>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</si>
  <si>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</si>
  <si>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</si>
  <si>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</si>
  <si>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</si>
  <si>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</si>
  <si>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</si>
  <si>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</si>
  <si>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</si>
  <si>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</si>
  <si>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</si>
  <si>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</si>
  <si>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</si>
  <si>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</si>
  <si>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</si>
  <si>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</si>
  <si>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</si>
  <si>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</si>
  <si>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</si>
  <si>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</si>
  <si>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</si>
  <si>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</si>
  <si>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</si>
  <si>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</si>
  <si>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</si>
  <si>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</si>
  <si>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</si>
  <si>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</si>
  <si>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</si>
  <si>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</si>
  <si>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</si>
  <si>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</si>
  <si>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</si>
  <si>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</si>
  <si>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</si>
  <si>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</si>
  <si>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</si>
  <si>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</si>
  <si>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</si>
  <si>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</si>
  <si>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</si>
  <si>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</si>
  <si>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</si>
  <si>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</si>
  <si>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</si>
  <si>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</si>
  <si>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</si>
  <si>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</si>
  <si>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</si>
  <si>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</si>
  <si>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</si>
  <si>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</si>
  <si>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</si>
  <si>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</si>
  <si>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</si>
  <si>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</si>
  <si>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</si>
  <si>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</si>
  <si>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</si>
  <si>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</si>
  <si>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</si>
  <si>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</si>
  <si>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</si>
  <si>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</si>
  <si>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</si>
  <si>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</si>
  <si>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</si>
  <si>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</si>
  <si>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</si>
  <si>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</si>
  <si>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</si>
  <si>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</si>
  <si>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</si>
  <si>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</si>
  <si>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</si>
  <si>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</si>
  <si>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</si>
  <si>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</si>
  <si>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</si>
  <si>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</si>
  <si>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</si>
  <si>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</si>
  <si>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</si>
  <si>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</si>
  <si>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</si>
  <si>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</si>
  <si>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</si>
  <si>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</si>
  <si>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</si>
  <si>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</si>
  <si>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</si>
  <si>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</si>
  <si>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</si>
  <si>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</si>
  <si>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</si>
  <si>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</si>
  <si>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</si>
  <si>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</si>
  <si>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</si>
  <si>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</si>
  <si>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</si>
  <si>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</si>
  <si>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</si>
  <si>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</si>
  <si>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</si>
  <si>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</si>
  <si>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</si>
  <si>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</si>
  <si>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</si>
  <si>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</si>
  <si>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</si>
  <si>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</si>
  <si>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</si>
  <si>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</si>
  <si>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</si>
  <si>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</si>
  <si>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</si>
  <si>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</si>
  <si>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</si>
  <si>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</si>
  <si>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</si>
  <si>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</si>
  <si>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</si>
  <si>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</si>
  <si>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</si>
  <si>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</si>
  <si>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</si>
  <si>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</si>
  <si>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</si>
  <si>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</si>
  <si>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</si>
  <si>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</si>
  <si>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</si>
  <si>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</si>
  <si>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</si>
  <si>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</si>
  <si>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</si>
  <si>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</si>
  <si>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</si>
  <si>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</si>
  <si>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</si>
  <si>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</si>
  <si>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</si>
  <si>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</si>
  <si>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</si>
  <si>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</si>
  <si>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</si>
  <si>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</si>
  <si>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</si>
  <si>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</si>
  <si>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</si>
  <si>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</si>
  <si>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</si>
  <si>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</si>
  <si>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</si>
  <si>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</si>
  <si>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</si>
  <si>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</si>
  <si>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</si>
  <si>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</si>
  <si>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</si>
  <si>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</si>
  <si>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</si>
  <si>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</si>
  <si>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</si>
  <si>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</si>
  <si>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</si>
  <si>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</si>
  <si>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</si>
  <si>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</si>
  <si>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</si>
  <si>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</si>
  <si>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</si>
  <si>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</si>
  <si>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</si>
  <si>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</si>
  <si>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</si>
  <si>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</si>
  <si>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</si>
  <si>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</si>
  <si>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</si>
  <si>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</si>
  <si>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</si>
  <si>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</si>
  <si>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</si>
  <si>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</si>
  <si>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</si>
  <si>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</si>
  <si>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</si>
  <si>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</si>
  <si>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</si>
  <si>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</si>
  <si>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</si>
  <si>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</si>
  <si>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</si>
  <si>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</si>
  <si>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</si>
  <si>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</si>
  <si>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</si>
  <si>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</si>
  <si>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</si>
  <si>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</si>
  <si>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</si>
  <si>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</si>
  <si>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</si>
  <si>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</si>
  <si>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</si>
  <si>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</si>
  <si>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</si>
  <si>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</si>
  <si>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</si>
  <si>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</si>
  <si>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</si>
  <si>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</si>
  <si>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</si>
  <si>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</si>
  <si>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</si>
  <si>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</si>
  <si>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</si>
  <si>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</si>
  <si>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</si>
  <si>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</si>
  <si>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</si>
  <si>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</si>
  <si>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</si>
  <si>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</si>
  <si>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</si>
  <si>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</si>
  <si>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</si>
  <si>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</si>
  <si>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</si>
  <si>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</si>
  <si>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</si>
  <si>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</si>
  <si>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</si>
  <si>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</si>
  <si>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</si>
  <si>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</si>
  <si>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</si>
  <si>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</si>
  <si>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</si>
  <si>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</si>
  <si>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</si>
  <si>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</si>
  <si>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</si>
  <si>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</si>
  <si>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</si>
  <si>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</si>
  <si>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</si>
  <si>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</si>
  <si>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</si>
  <si>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</si>
  <si>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</si>
  <si>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</si>
  <si>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</si>
  <si>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</si>
  <si>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</si>
  <si>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</si>
  <si>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</si>
  <si>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</si>
  <si>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</si>
  <si>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</si>
  <si>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</si>
  <si>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</si>
  <si>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</si>
  <si>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</si>
  <si>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</si>
  <si>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</si>
  <si>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</si>
  <si>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</si>
  <si>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</si>
  <si>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</si>
  <si>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</si>
  <si>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</si>
  <si>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</si>
  <si>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</si>
  <si>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</si>
  <si>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</si>
  <si>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</si>
  <si>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</si>
  <si>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</si>
  <si>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</si>
  <si>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</si>
  <si>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</si>
  <si>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</si>
  <si>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</si>
  <si>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</si>
  <si>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</si>
  <si>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</si>
  <si>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</si>
  <si>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</si>
  <si>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</si>
  <si>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</si>
  <si>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</si>
  <si>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</si>
  <si>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</si>
  <si>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</si>
  <si>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</si>
  <si>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</si>
  <si>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</si>
  <si>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</si>
  <si>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</si>
  <si>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</si>
  <si>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</si>
  <si>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</si>
  <si>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</si>
  <si>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</si>
  <si>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</si>
  <si>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</si>
  <si>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</si>
  <si>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</si>
  <si>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</si>
  <si>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</si>
  <si>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</si>
  <si>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</si>
  <si>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</si>
  <si>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</si>
  <si>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</si>
  <si>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</si>
  <si>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</si>
  <si>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</si>
  <si>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</si>
  <si>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</si>
  <si>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</si>
  <si>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</si>
  <si>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</si>
  <si>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</si>
  <si>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</si>
  <si>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</si>
  <si>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</si>
  <si>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</si>
  <si>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</si>
  <si>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</si>
  <si>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</si>
  <si>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</si>
  <si>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</si>
  <si>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</si>
  <si>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</si>
  <si>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</si>
  <si>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</si>
  <si>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</si>
  <si>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</si>
  <si>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</si>
  <si>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</si>
  <si>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</si>
  <si>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</si>
  <si>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</si>
  <si>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</si>
  <si>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</si>
  <si>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</si>
  <si>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</si>
  <si>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</si>
  <si>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</si>
  <si>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</si>
  <si>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</si>
  <si>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</si>
  <si>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</si>
  <si>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</si>
  <si>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</si>
  <si>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</si>
  <si>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</si>
  <si>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</si>
  <si>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</si>
  <si>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</si>
  <si>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</si>
  <si>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</si>
  <si>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</si>
  <si>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</si>
  <si>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</si>
  <si>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</si>
  <si>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</si>
  <si>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</si>
  <si>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</si>
  <si>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</si>
  <si>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</si>
  <si>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</si>
  <si>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</si>
  <si>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</si>
  <si>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</si>
  <si>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</si>
  <si>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</si>
  <si>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</si>
  <si>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</si>
  <si>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</si>
  <si>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</si>
  <si>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</si>
  <si>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</si>
  <si>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</si>
  <si>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</si>
  <si>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</si>
  <si>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</si>
  <si>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</si>
  <si>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</si>
  <si>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</si>
  <si>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</si>
  <si>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</si>
  <si>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</si>
  <si>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</si>
  <si>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</si>
  <si>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</si>
  <si>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</si>
  <si>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</si>
  <si>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</si>
  <si>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</si>
  <si>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</si>
  <si>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</si>
  <si>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</si>
  <si>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</si>
  <si>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</si>
  <si>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</si>
  <si>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</si>
  <si>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</si>
  <si>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</si>
  <si>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</si>
  <si>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</si>
  <si>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</si>
  <si>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</si>
  <si>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</si>
  <si>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</si>
  <si>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</si>
  <si>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</si>
  <si>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</si>
  <si>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</si>
  <si>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</si>
  <si>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</si>
  <si>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</si>
  <si>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</si>
  <si>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</si>
  <si>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</si>
  <si>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</si>
  <si>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</si>
  <si>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</si>
  <si>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</si>
  <si>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</si>
  <si>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</si>
  <si>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</si>
  <si>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</si>
  <si>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</si>
  <si>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</si>
  <si>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</si>
  <si>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</si>
  <si>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</si>
  <si>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</si>
  <si>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</si>
  <si>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</si>
  <si>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</si>
  <si>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</si>
  <si>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</si>
  <si>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</si>
  <si>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</si>
  <si>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</si>
  <si>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</si>
  <si>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</si>
  <si>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</si>
  <si>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</si>
  <si>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</si>
  <si>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</si>
  <si>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</si>
  <si>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</si>
  <si>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</si>
  <si>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</si>
  <si>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</si>
  <si>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</si>
  <si>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</si>
  <si>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</si>
  <si>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</si>
  <si>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</si>
  <si>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</si>
  <si>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</si>
  <si>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</si>
  <si>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</si>
  <si>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</si>
  <si>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</si>
  <si>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</si>
  <si>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</si>
  <si>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</si>
  <si>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</si>
  <si>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</si>
  <si>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</si>
  <si>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</si>
  <si>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</si>
  <si>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</si>
  <si>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</si>
  <si>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</si>
  <si>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</si>
  <si>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</si>
  <si>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</si>
  <si>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</si>
  <si>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</si>
  <si>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</si>
  <si>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</si>
  <si>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</si>
  <si>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</si>
  <si>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</si>
  <si>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</si>
  <si>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</si>
  <si>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</si>
  <si>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</si>
  <si>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</si>
  <si>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</si>
  <si>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</si>
  <si>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</si>
  <si>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</si>
  <si>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</si>
  <si>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</si>
  <si>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</si>
  <si>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</si>
  <si>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</si>
  <si>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</si>
  <si>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</si>
  <si>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</si>
  <si>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</si>
  <si>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</si>
  <si>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</si>
  <si>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</si>
  <si>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</si>
  <si>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</si>
  <si>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</si>
  <si>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</si>
  <si>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</si>
  <si>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</si>
  <si>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</si>
  <si>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</si>
  <si>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</si>
  <si>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</si>
  <si>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</si>
  <si>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</si>
  <si>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</si>
  <si>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</si>
  <si>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</si>
  <si>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</si>
  <si>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</si>
  <si>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</si>
  <si>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</si>
  <si>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</si>
  <si>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</si>
  <si>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</si>
  <si>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</si>
  <si>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</si>
  <si>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</si>
  <si>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</si>
  <si>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</si>
  <si>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</si>
  <si>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</si>
  <si>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</si>
  <si>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</si>
  <si>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</si>
  <si>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</si>
  <si>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</si>
  <si>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</si>
  <si>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</si>
  <si>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</si>
  <si>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</si>
  <si>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</si>
  <si>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</si>
  <si>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</si>
  <si>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</si>
  <si>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</si>
  <si>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</si>
  <si>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</si>
  <si>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</si>
  <si>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</si>
  <si>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</si>
  <si>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</si>
  <si>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</si>
  <si>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</si>
  <si>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</si>
  <si>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</si>
  <si>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</si>
  <si>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</si>
  <si>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</si>
  <si>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</si>
  <si>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</si>
  <si>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</si>
  <si>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</si>
  <si>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</si>
  <si>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</si>
  <si>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</si>
  <si>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</si>
  <si>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</si>
  <si>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</si>
  <si>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</si>
  <si>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</si>
  <si>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</si>
  <si>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</si>
  <si>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</si>
  <si>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</si>
  <si>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</si>
  <si>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</si>
  <si>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</si>
  <si>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</si>
  <si>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</si>
  <si>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</si>
  <si>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</si>
  <si>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</si>
  <si>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</si>
  <si>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</si>
  <si>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</si>
  <si>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</si>
  <si>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</si>
  <si>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</si>
  <si>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</si>
  <si>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</si>
  <si>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</si>
  <si>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</si>
  <si>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</si>
  <si>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</si>
  <si>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</si>
  <si>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</si>
  <si>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</si>
  <si>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</si>
  <si>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</si>
  <si>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</si>
  <si>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</si>
  <si>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</si>
  <si>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</si>
  <si>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</si>
  <si>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</si>
  <si>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</si>
  <si>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</si>
  <si>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</si>
  <si>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</si>
  <si>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</si>
  <si>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</si>
  <si>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</si>
  <si>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</si>
  <si>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</si>
  <si>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</si>
  <si>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</si>
  <si>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</si>
  <si>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</si>
  <si>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</si>
  <si>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</si>
  <si>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</si>
  <si>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</si>
  <si>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</si>
  <si>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</si>
  <si>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</si>
  <si>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</si>
  <si>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</si>
  <si>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</si>
  <si>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</si>
  <si>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</si>
  <si>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</si>
  <si>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</si>
  <si>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</si>
  <si>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</si>
  <si>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</si>
  <si>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</si>
  <si>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</si>
  <si>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</si>
  <si>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</si>
  <si>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</si>
  <si>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</si>
  <si>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</si>
  <si>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</si>
  <si>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</si>
  <si>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</si>
  <si>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</si>
  <si>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</si>
  <si>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</si>
  <si>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</si>
  <si>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</si>
  <si>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</si>
  <si>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</si>
  <si>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</si>
  <si>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</si>
  <si>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</si>
  <si>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</si>
  <si>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</si>
  <si>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</si>
  <si>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</si>
  <si>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</si>
  <si>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</si>
  <si>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</si>
  <si>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</si>
  <si>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</si>
  <si>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</si>
  <si>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</si>
  <si>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</si>
  <si>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</si>
  <si>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</si>
  <si>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</si>
  <si>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</si>
  <si>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</si>
  <si>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</si>
  <si>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</si>
  <si>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</si>
  <si>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</si>
  <si>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</si>
  <si>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</si>
  <si>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</si>
  <si>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</si>
  <si>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</si>
  <si>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</si>
  <si>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</si>
  <si>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</si>
  <si>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</si>
  <si>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</si>
  <si>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</si>
  <si>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</si>
  <si>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</si>
  <si>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</si>
  <si>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</si>
  <si>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</si>
  <si>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</si>
  <si>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</si>
  <si>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</si>
  <si>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</si>
  <si>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</si>
  <si>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</si>
  <si>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</si>
  <si>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</si>
  <si>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</si>
  <si>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</si>
  <si>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</si>
  <si>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</si>
  <si>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</si>
  <si>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</si>
  <si>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</si>
  <si>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</si>
  <si>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</si>
  <si>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</si>
  <si>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</si>
  <si>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</si>
  <si>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</si>
  <si>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</si>
  <si>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</si>
  <si>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</si>
  <si>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</si>
  <si>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</si>
  <si>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</si>
  <si>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</si>
  <si>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</si>
  <si>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</si>
  <si>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</si>
  <si>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</si>
  <si>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</si>
  <si>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</si>
  <si>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</si>
  <si>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</si>
  <si>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</si>
  <si>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</si>
  <si>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</si>
  <si>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</si>
  <si>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</si>
  <si>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</si>
  <si>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</si>
  <si>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</si>
  <si>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</si>
  <si>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</si>
  <si>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</si>
  <si>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</si>
  <si>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</si>
  <si>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</si>
  <si>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</si>
  <si>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</si>
  <si>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</si>
  <si>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</si>
  <si>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</si>
  <si>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</si>
  <si>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</si>
  <si>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</si>
  <si>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</si>
  <si>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</si>
  <si>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</si>
  <si>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</si>
  <si>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</si>
  <si>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</si>
  <si>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</si>
  <si>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</si>
  <si>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</si>
  <si>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</si>
  <si>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</si>
  <si>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</si>
  <si>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</si>
  <si>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</si>
  <si>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</si>
  <si>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</si>
  <si>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</si>
  <si>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</si>
  <si>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</si>
  <si>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</si>
  <si>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</si>
  <si>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</si>
  <si>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</si>
  <si>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</si>
  <si>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</si>
  <si>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</si>
  <si>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</si>
  <si>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</si>
  <si>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</si>
  <si>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</si>
  <si>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</si>
  <si>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</si>
  <si>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</si>
  <si>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</si>
  <si>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</si>
  <si>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</si>
  <si>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</si>
  <si>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</si>
  <si>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</si>
  <si>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</si>
  <si>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</si>
  <si>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</si>
  <si>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</si>
  <si>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</si>
  <si>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</si>
  <si>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</si>
  <si>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</si>
  <si>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</si>
  <si>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</si>
  <si>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</si>
  <si>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</si>
  <si>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</si>
  <si>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</si>
  <si>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</si>
  <si>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</si>
  <si>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</si>
  <si>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</si>
  <si>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</si>
  <si>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</si>
  <si>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</si>
  <si>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</si>
  <si>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</si>
  <si>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</si>
  <si>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</si>
  <si>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</si>
  <si>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</si>
  <si>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</si>
  <si>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</si>
  <si>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</si>
  <si>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</si>
  <si>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</si>
  <si>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</si>
  <si>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</si>
  <si>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</si>
  <si>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</si>
  <si>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</si>
  <si>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</si>
  <si>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</si>
  <si>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</si>
  <si>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</si>
  <si>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</si>
  <si>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</si>
  <si>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</si>
  <si>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</si>
  <si>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</si>
  <si>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</si>
  <si>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</si>
  <si>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</si>
  <si>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</si>
  <si>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</si>
  <si>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</si>
  <si>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</si>
  <si>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</si>
  <si>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</si>
  <si>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</si>
  <si>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</si>
  <si>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</si>
  <si>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</si>
  <si>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</si>
  <si>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</si>
  <si>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</si>
  <si>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</si>
  <si>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</si>
  <si>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</si>
  <si>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</si>
  <si>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</si>
  <si>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</si>
  <si>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</si>
  <si>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</si>
  <si>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</si>
  <si>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</si>
  <si>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</si>
  <si>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</si>
  <si>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</si>
  <si>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</si>
  <si>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</si>
  <si>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</si>
  <si>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</si>
  <si>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</si>
  <si>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</si>
  <si>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</si>
  <si>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</si>
  <si>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</si>
  <si>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</si>
  <si>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</si>
  <si>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</si>
  <si>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</si>
  <si>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</si>
  <si>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</si>
  <si>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</si>
  <si>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</si>
  <si>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</si>
  <si>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</si>
  <si>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</si>
  <si>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</si>
  <si>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</si>
  <si>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</si>
  <si>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</si>
  <si>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</si>
  <si>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</si>
  <si>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</si>
  <si>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</si>
  <si>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</si>
  <si>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</si>
  <si>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</si>
  <si>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</si>
  <si>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</si>
  <si>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</si>
  <si>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</si>
  <si>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</si>
  <si>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</si>
  <si>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</si>
  <si>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</si>
  <si>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</si>
  <si>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</si>
  <si>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</si>
  <si>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</si>
  <si>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</si>
  <si>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</si>
  <si>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</si>
  <si>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</si>
  <si>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</si>
  <si>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</si>
  <si>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</si>
  <si>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</si>
  <si>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</si>
  <si>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</si>
  <si>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</si>
  <si>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</si>
  <si>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</si>
  <si>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</si>
  <si>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</si>
  <si>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</si>
  <si>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</si>
  <si>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</si>
  <si>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</si>
  <si>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</si>
  <si>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</si>
  <si>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</si>
  <si>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</si>
  <si>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</si>
  <si>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</si>
  <si>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</si>
  <si>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</si>
  <si>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</si>
  <si>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</si>
  <si>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</si>
  <si>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</si>
  <si>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</si>
  <si>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</si>
  <si>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</si>
  <si>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</si>
  <si>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</si>
  <si>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</si>
  <si>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</si>
  <si>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</si>
  <si>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</si>
  <si>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</si>
  <si>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</si>
  <si>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</si>
  <si>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</si>
  <si>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</si>
  <si>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</si>
  <si>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</si>
  <si>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</si>
  <si>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</si>
  <si>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</si>
  <si>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</si>
  <si>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</si>
  <si>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</si>
  <si>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</si>
  <si>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</si>
  <si>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</si>
  <si>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</si>
  <si>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</si>
  <si>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</si>
  <si>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</si>
  <si>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</si>
  <si>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</si>
  <si>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</si>
  <si>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</si>
  <si>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</si>
  <si>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</si>
  <si>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</si>
  <si>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</si>
  <si>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</si>
  <si>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</si>
  <si>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l.pdf</t>
  </si>
  <si>
    <t>NO</t>
  </si>
  <si>
    <t>FORZAR_HIPERVINCULOS</t>
  </si>
  <si>
    <t>CONSUMO ANUAL KWH</t>
  </si>
  <si>
    <t>GASTO ANUAL M3</t>
  </si>
  <si>
    <r>
      <t xml:space="preserve">Por este medio me permito solicitar mi reinscripción al </t>
    </r>
    <r>
      <rPr>
        <b/>
        <sz val="9"/>
        <color theme="1"/>
        <rFont val="Montserrat"/>
      </rPr>
      <t>Programa de Especial de Energía para el Campo en materia de Energía Eléctrica de Uso Agrícola (PEUA)</t>
    </r>
    <r>
      <rPr>
        <sz val="9"/>
        <color theme="1"/>
        <rFont val="Montserrat"/>
      </rPr>
      <t xml:space="preserve">, para ser beneficiario de dicho Programa para el </t>
    </r>
    <r>
      <rPr>
        <b/>
        <sz val="9"/>
        <color theme="1"/>
        <rFont val="Montserrat"/>
      </rPr>
      <t>ejercicio fiscal 2025</t>
    </r>
    <r>
      <rPr>
        <sz val="9"/>
        <color theme="1"/>
        <rFont val="Montserrat"/>
      </rPr>
      <t>.</t>
    </r>
  </si>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</sst>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7"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b/>
      <sz val="10"/>
      <color theme="1"/>
      <name val="Montserrat"/>
    </font>
    <font>
      <b/>
      <sz val="10"/>
      <color theme="1" tint="0.249977111117893"/>
      <name val="Montserrat"/>
    </font>
    <font>
      <i/>
      <sz val="10"/>
      <color theme="1"/>
      <name val="Montserrat"/>
    </font>
    <font>
      <sz val="10"/>
      <name val="Montserrat"/>
    </font>
    <font>
      <sz val="10"/>
      <color theme="0"/>
      <name val="Montserrat"/>
    </font>
    <font>
      <b/>
      <sz val="10"/>
      <color theme="5" tint="-0.249977111117893"/>
      <name val="Montserrat"/>
    </font>
    <font>
      <sz val="9"/>
      <color theme="1"/>
      <name val="Montserrat"/>
    </font>
    <font>
      <b/>
      <sz val="9"/>
      <color theme="1" tint="0.249977111117893"/>
      <name val="Montserrat"/>
    </font>
    <font>
      <b/>
      <sz val="9"/>
      <color theme="1"/>
      <name val="Montserrat"/>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25">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8" fillId="0" borderId="0" xfId="0" applyFont="1" applyAlignment="1">
      <alignment horizontal="center"/>
    </xf>
    <xf numFmtId="0" fontId="35" fillId="0" borderId="0" xfId="0" applyFont="1"/>
    <xf numFmtId="0" fontId="35" fillId="0" borderId="0" xfId="0" applyFont="1" applyAlignment="1">
      <alignment horizontal="left"/>
    </xf>
    <xf numFmtId="0" fontId="36" fillId="0" borderId="0" xfId="0" applyFont="1"/>
    <xf numFmtId="0" fontId="37"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39" fillId="0" borderId="0" xfId="0" applyFont="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30" fillId="0" borderId="0" xfId="44"/>
    <xf numFmtId="0" fontId="38" fillId="45" borderId="3" xfId="0" applyFont="1" applyFill="1" applyBorder="1" applyAlignment="1">
      <alignment horizontal="center" vertical="center" wrapText="1"/>
    </xf>
    <xf numFmtId="0" fontId="38" fillId="42" borderId="1" xfId="0" applyFont="1" applyFill="1" applyBorder="1" applyAlignment="1">
      <alignment horizontal="center" wrapText="1"/>
    </xf>
    <xf numFmtId="0" fontId="0" fillId="46" borderId="15" xfId="0" applyFill="1" applyBorder="1" applyAlignment="1">
      <alignment horizontal="center" vertical="center" wrapText="1"/>
    </xf>
    <xf numFmtId="2" fontId="3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30" fillId="0" borderId="0" xfId="44" applyAlignment="1">
      <alignment horizontal="left" vertical="center"/>
    </xf>
    <xf numFmtId="0" fontId="47" fillId="45" borderId="15" xfId="0" applyFont="1" applyFill="1" applyBorder="1" applyAlignment="1">
      <alignment horizontal="center" vertical="center" wrapText="1"/>
    </xf>
    <xf numFmtId="0" fontId="3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28" fillId="0" borderId="0" xfId="42" applyFill="1" applyAlignment="1">
      <alignment horizontal="right"/>
    </xf>
    <xf numFmtId="0" fontId="0" fillId="0" borderId="0" xfId="0" applyAlignment="1">
      <alignment horizontal="center"/>
    </xf>
    <xf numFmtId="0" fontId="48" fillId="0" borderId="0" xfId="0" applyFont="1" applyAlignment="1">
      <alignment vertical="top" wrapText="1"/>
    </xf>
    <xf numFmtId="0" fontId="40" fillId="0" borderId="0" xfId="0" applyFont="1"/>
    <xf numFmtId="0" fontId="40" fillId="0" borderId="4" xfId="0" applyFont="1" applyBorder="1"/>
    <xf numFmtId="0" fontId="49" fillId="0" borderId="0" xfId="0" applyFont="1"/>
    <xf numFmtId="1" fontId="40" fillId="0" borderId="0" xfId="0" applyNumberFormat="1" applyFont="1"/>
    <xf numFmtId="0" fontId="40" fillId="0" borderId="0" xfId="0" applyFont="1" applyAlignment="1">
      <alignment horizontal="center"/>
    </xf>
    <xf numFmtId="0" fontId="48" fillId="0" borderId="0" xfId="0" applyFont="1" applyAlignment="1">
      <alignment wrapText="1"/>
    </xf>
    <xf numFmtId="0" fontId="40" fillId="0" borderId="0" xfId="0" applyFont="1" applyAlignment="1">
      <alignment vertical="center"/>
    </xf>
    <xf numFmtId="0" fontId="48" fillId="0" borderId="0" xfId="0" applyFont="1"/>
    <xf numFmtId="0" fontId="40" fillId="0" borderId="0" xfId="0" applyFont="1" applyAlignment="1">
      <alignment vertical="top"/>
    </xf>
    <xf numFmtId="0" fontId="48" fillId="0" borderId="0" xfId="0" applyFont="1" applyAlignment="1">
      <alignment vertical="top"/>
    </xf>
    <xf numFmtId="0" fontId="40" fillId="0" borderId="0" xfId="0" applyFont="1" applyAlignment="1">
      <alignment horizontal="right"/>
    </xf>
    <xf numFmtId="0" fontId="50" fillId="0" borderId="0" xfId="0" applyFont="1"/>
    <xf numFmtId="0" fontId="48" fillId="0" borderId="0" xfId="0" applyFont="1" applyAlignment="1">
      <alignment vertical="center"/>
    </xf>
    <xf numFmtId="0" fontId="48" fillId="0" borderId="0" xfId="0" applyFont="1" applyAlignment="1">
      <alignment horizontal="center"/>
    </xf>
    <xf numFmtId="0" fontId="51" fillId="0" borderId="0" xfId="0" applyFont="1"/>
    <xf numFmtId="164" fontId="51" fillId="0" borderId="0" xfId="0" applyNumberFormat="1" applyFont="1"/>
    <xf numFmtId="0" fontId="51" fillId="0" borderId="4" xfId="0" applyFont="1" applyBorder="1" applyAlignment="1">
      <alignment horizontal="center"/>
    </xf>
    <xf numFmtId="0" fontId="51" fillId="0" borderId="0" xfId="0" applyFont="1" applyAlignment="1">
      <alignment vertical="center"/>
    </xf>
    <xf numFmtId="0" fontId="51" fillId="0" borderId="0" xfId="0" applyFont="1" applyAlignment="1">
      <alignment horizontal="center"/>
    </xf>
    <xf numFmtId="1" fontId="51" fillId="0" borderId="0" xfId="0" applyNumberFormat="1" applyFont="1"/>
    <xf numFmtId="0" fontId="52" fillId="0" borderId="0" xfId="0" applyFont="1"/>
    <xf numFmtId="1" fontId="40" fillId="0" borderId="0" xfId="0" applyNumberFormat="1" applyFont="1" applyProtection="1">
      <protection locked="0"/>
    </xf>
    <xf numFmtId="0" fontId="51" fillId="0" borderId="0" xfId="44" applyFont="1" applyAlignment="1" applyProtection="1"/>
    <xf numFmtId="0" fontId="51" fillId="0" borderId="0" xfId="44" applyFont="1" applyProtection="1"/>
    <xf numFmtId="1" fontId="51" fillId="0" borderId="5" xfId="0" applyNumberFormat="1" applyFont="1" applyBorder="1" applyAlignment="1">
      <alignment horizontal="left"/>
    </xf>
    <xf numFmtId="0" fontId="51" fillId="0" borderId="0" xfId="44" applyFont="1" applyFill="1" applyBorder="1" applyAlignment="1" applyProtection="1"/>
    <xf numFmtId="0" fontId="40" fillId="0" borderId="0" xfId="0" applyFont="1" applyProtection="1">
      <protection locked="0"/>
    </xf>
    <xf numFmtId="0" fontId="53" fillId="0" borderId="0" xfId="0" applyFont="1"/>
    <xf numFmtId="0" fontId="40" fillId="0" borderId="0" xfId="0" applyFont="1" applyAlignment="1">
      <alignment horizontal="center" vertical="center"/>
    </xf>
    <xf numFmtId="0" fontId="51" fillId="0" borderId="0" xfId="44" applyFont="1" applyAlignment="1"/>
    <xf numFmtId="0" fontId="51" fillId="0" borderId="4" xfId="44" applyFont="1" applyBorder="1" applyAlignment="1"/>
    <xf numFmtId="0" fontId="51" fillId="0" borderId="4" xfId="0" applyFont="1" applyBorder="1"/>
    <xf numFmtId="0" fontId="40" fillId="0" borderId="0" xfId="0" applyFont="1" applyAlignment="1">
      <alignment horizontal="left"/>
    </xf>
    <xf numFmtId="0" fontId="40" fillId="0" borderId="4" xfId="0" applyFont="1" applyBorder="1" applyAlignment="1">
      <alignment horizontal="center"/>
    </xf>
    <xf numFmtId="14" fontId="51" fillId="0" borderId="0" xfId="0" applyNumberFormat="1" applyFont="1"/>
    <xf numFmtId="0" fontId="51" fillId="0" borderId="0" xfId="0" applyFont="1" applyAlignment="1">
      <alignment horizontal="left"/>
    </xf>
    <xf numFmtId="0" fontId="51" fillId="0" borderId="0" xfId="0" applyFont="1" applyAlignment="1">
      <alignment horizontal="right"/>
    </xf>
    <xf numFmtId="0" fontId="51" fillId="0" borderId="0" xfId="0" applyFont="1" applyAlignment="1">
      <alignment horizontal="center"/>
    </xf>
    <xf numFmtId="0" fontId="51" fillId="0" borderId="0" xfId="0" applyFont="1" applyAlignment="1">
      <alignment horizontal="left"/>
    </xf>
    <xf numFmtId="0" fontId="49" fillId="0" borderId="0" xfId="0" applyFont="1" applyAlignment="1">
      <alignment horizontal="left"/>
    </xf>
    <xf numFmtId="0" fontId="51" fillId="0" borderId="0" xfId="44" applyFont="1" applyAlignment="1" applyProtection="1">
      <alignment horizontal="left"/>
    </xf>
    <xf numFmtId="0" fontId="40" fillId="0" borderId="0" xfId="0" applyFont="1" applyAlignment="1">
      <alignment horizontal="center"/>
    </xf>
    <xf numFmtId="0" fontId="51" fillId="0" borderId="0" xfId="44" applyFont="1" applyFill="1" applyBorder="1" applyAlignment="1">
      <alignment horizontal="left"/>
    </xf>
    <xf numFmtId="0" fontId="51" fillId="0" borderId="0" xfId="44" applyFont="1" applyBorder="1" applyAlignment="1"/>
    <xf numFmtId="164" fontId="54" fillId="0" borderId="0" xfId="0" applyNumberFormat="1" applyFont="1" applyAlignment="1">
      <alignment horizontal="right"/>
    </xf>
    <xf numFmtId="0" fontId="54" fillId="0" borderId="0" xfId="0" applyFont="1"/>
    <xf numFmtId="0" fontId="55" fillId="0" borderId="0" xfId="0" applyFont="1"/>
    <xf numFmtId="0" fontId="54" fillId="0" borderId="0" xfId="0" applyFont="1" applyAlignment="1">
      <alignment horizontal="justify" wrapText="1"/>
    </xf>
    <xf numFmtId="0" fontId="55" fillId="0" borderId="0" xfId="0" applyFont="1" applyAlignment="1">
      <alignment horizontal="left"/>
    </xf>
    <xf numFmtId="0" fontId="54" fillId="0" borderId="4" xfId="0" applyFont="1" applyBorder="1"/>
    <xf numFmtId="0" fontId="54" fillId="0" borderId="4" xfId="0" applyFont="1" applyBorder="1" applyAlignment="1">
      <alignment vertical="center"/>
    </xf>
    <xf numFmtId="0" fontId="55" fillId="0" borderId="16" xfId="0" applyFont="1" applyBorder="1"/>
    <xf numFmtId="1" fontId="0" fillId="0" borderId="0" xfId="0" applyNumberFormat="1" applyAlignment="1">
      <alignment horizontal="center"/>
    </xf>
    <xf numFmtId="0" fontId="3" fillId="0" borderId="0" xfId="0" applyFont="1" applyAlignment="1">
      <alignment horizontal="right" vertical="center"/>
    </xf>
    <xf numFmtId="0" fontId="0" fillId="0" borderId="0" xfId="0" applyAlignment="1">
      <alignment horizontal="right"/>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5" fillId="0" borderId="0" xfId="0" applyFont="1" applyAlignment="1">
      <alignment horizontal="left"/>
    </xf>
    <xf numFmtId="0" fontId="41" fillId="0" borderId="0" xfId="0" applyFont="1" applyAlignment="1">
      <alignment horizontal="center"/>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51" fillId="0" borderId="0" xfId="0" applyFont="1" applyAlignment="1">
      <alignment horizontal="center"/>
    </xf>
    <xf numFmtId="0" fontId="51" fillId="0" borderId="0" xfId="0" applyFont="1" applyAlignment="1">
      <alignment horizontal="left"/>
    </xf>
    <xf numFmtId="0" fontId="40" fillId="0" borderId="0" xfId="0" applyFont="1" applyAlignment="1" applyProtection="1">
      <alignment horizontal="right"/>
      <protection locked="0"/>
    </xf>
    <xf numFmtId="0" fontId="40" fillId="0" borderId="0" xfId="0" applyFont="1" applyAlignment="1">
      <alignment horizontal="left" vertical="top" wrapText="1"/>
    </xf>
    <xf numFmtId="1" fontId="51" fillId="0" borderId="4" xfId="0" applyNumberFormat="1" applyFont="1" applyBorder="1" applyAlignment="1">
      <alignment horizontal="left"/>
    </xf>
    <xf numFmtId="0" fontId="51" fillId="0" borderId="5" xfId="0" applyFont="1" applyBorder="1" applyAlignment="1">
      <alignment horizontal="left"/>
    </xf>
    <xf numFmtId="0" fontId="49" fillId="0" borderId="0" xfId="0" applyFont="1" applyAlignment="1">
      <alignment horizontal="left"/>
    </xf>
    <xf numFmtId="0" fontId="51" fillId="0" borderId="4" xfId="0" applyFont="1" applyBorder="1" applyAlignment="1">
      <alignment horizontal="left"/>
    </xf>
    <xf numFmtId="1" fontId="51" fillId="0" borderId="5" xfId="0" applyNumberFormat="1" applyFont="1" applyBorder="1" applyAlignment="1">
      <alignment horizontal="left"/>
    </xf>
    <xf numFmtId="14" fontId="51" fillId="0" borderId="5" xfId="0" applyNumberFormat="1" applyFont="1" applyBorder="1" applyAlignment="1">
      <alignment horizontal="left"/>
    </xf>
    <xf numFmtId="0" fontId="49" fillId="0" borderId="0" xfId="0" applyFont="1" applyAlignment="1">
      <alignment horizontal="center"/>
    </xf>
    <xf numFmtId="0" fontId="51" fillId="0" borderId="0" xfId="44" applyFont="1" applyFill="1" applyAlignment="1" applyProtection="1">
      <alignment horizontal="left"/>
    </xf>
    <xf numFmtId="0" fontId="51" fillId="0" borderId="0" xfId="44" applyFont="1" applyAlignment="1" applyProtection="1">
      <alignment horizontal="left"/>
    </xf>
    <xf numFmtId="1" fontId="51" fillId="0" borderId="0" xfId="44" applyNumberFormat="1" applyFont="1" applyBorder="1" applyAlignment="1" applyProtection="1">
      <alignment horizontal="left"/>
    </xf>
    <xf numFmtId="0" fontId="51" fillId="0" borderId="0" xfId="44" applyFont="1" applyBorder="1" applyAlignment="1" applyProtection="1">
      <alignment horizontal="left"/>
    </xf>
    <xf numFmtId="0" fontId="48" fillId="0" borderId="0" xfId="0" applyFont="1" applyAlignment="1">
      <alignment horizontal="right" wrapText="1"/>
    </xf>
    <xf numFmtId="0" fontId="40" fillId="0" borderId="0" xfId="0" applyFont="1" applyAlignment="1">
      <alignment horizontal="right" wrapText="1"/>
    </xf>
    <xf numFmtId="1" fontId="40" fillId="0" borderId="0" xfId="0" applyNumberFormat="1" applyFont="1" applyAlignment="1">
      <alignment horizontal="center"/>
    </xf>
    <xf numFmtId="0" fontId="48" fillId="0" borderId="0" xfId="0" applyFont="1" applyAlignment="1">
      <alignment horizontal="right"/>
    </xf>
    <xf numFmtId="164" fontId="40" fillId="0" borderId="0" xfId="0" applyNumberFormat="1" applyFont="1" applyAlignment="1">
      <alignment horizontal="right"/>
    </xf>
    <xf numFmtId="0" fontId="40" fillId="0" borderId="0" xfId="0" applyFont="1" applyAlignment="1">
      <alignment horizontal="justify" vertical="top" wrapText="1"/>
    </xf>
    <xf numFmtId="0" fontId="40" fillId="0" borderId="0" xfId="0" applyFont="1" applyAlignment="1">
      <alignment horizontal="center"/>
    </xf>
    <xf numFmtId="0" fontId="49" fillId="0" borderId="16" xfId="0" applyFont="1" applyBorder="1" applyAlignment="1">
      <alignment horizontal="left"/>
    </xf>
    <xf numFmtId="0" fontId="51" fillId="0" borderId="5" xfId="0" applyFont="1" applyBorder="1" applyAlignment="1">
      <alignment horizontal="left" vertical="top"/>
    </xf>
    <xf numFmtId="164" fontId="51" fillId="0" borderId="4" xfId="0" applyNumberFormat="1" applyFont="1" applyBorder="1" applyAlignment="1">
      <alignment horizontal="left"/>
    </xf>
    <xf numFmtId="0" fontId="40" fillId="0" borderId="17" xfId="0" applyFont="1" applyBorder="1" applyAlignment="1">
      <alignment horizontal="left"/>
    </xf>
    <xf numFmtId="0" fontId="40" fillId="0" borderId="5" xfId="0" applyFont="1" applyBorder="1" applyAlignment="1">
      <alignment horizontal="left"/>
    </xf>
    <xf numFmtId="0" fontId="40" fillId="0" borderId="18" xfId="0" applyFont="1" applyBorder="1" applyAlignment="1">
      <alignment horizontal="left"/>
    </xf>
    <xf numFmtId="0" fontId="51" fillId="0" borderId="0" xfId="44" applyFont="1" applyFill="1" applyBorder="1" applyAlignment="1" applyProtection="1">
      <alignment horizontal="left"/>
    </xf>
    <xf numFmtId="0" fontId="51" fillId="0" borderId="0" xfId="44" applyFont="1" applyAlignment="1">
      <alignment horizontal="left"/>
    </xf>
    <xf numFmtId="0" fontId="51" fillId="0" borderId="4" xfId="0" applyFont="1" applyBorder="1" applyAlignment="1">
      <alignment horizontal="left" vertical="top"/>
    </xf>
    <xf numFmtId="164" fontId="54" fillId="0" borderId="0" xfId="0" applyNumberFormat="1" applyFont="1" applyAlignment="1">
      <alignment horizontal="right"/>
    </xf>
    <xf numFmtId="0" fontId="55" fillId="0" borderId="0" xfId="0" applyFont="1" applyAlignment="1">
      <alignment horizontal="left"/>
    </xf>
    <xf numFmtId="0" fontId="54" fillId="0" borderId="0" xfId="0" applyFont="1" applyAlignment="1">
      <alignment horizontal="justify" wrapText="1"/>
    </xf>
    <xf numFmtId="0" fontId="54" fillId="0" borderId="0" xfId="0" applyFont="1" applyAlignment="1">
      <alignment horizontal="left" vertical="top" wrapText="1"/>
    </xf>
    <xf numFmtId="0" fontId="54" fillId="0" borderId="0" xfId="0" applyFont="1" applyAlignment="1">
      <alignment horizontal="right" wrapText="1"/>
    </xf>
    <xf numFmtId="0" fontId="5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5">
    <dxf>
      <fill>
        <patternFill>
          <bgColor theme="0" tint="-4.9989318521683403E-2"/>
        </patternFill>
      </fill>
    </dxf>
    <dxf>
      <fill>
        <patternFill>
          <bgColor theme="5" tint="0.39994506668294322"/>
        </patternFill>
      </fill>
    </dxf>
    <dxf>
      <fill>
        <patternFill>
          <bgColor theme="0" tint="-4.9989318521683403E-2"/>
        </patternFill>
      </fill>
    </dxf>
    <dxf>
      <fill>
        <patternFill>
          <bgColor theme="5" tint="0.39994506668294322"/>
        </patternFill>
      </fill>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xmlns=""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333375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3</xdr:row>
          <xdr:rowOff>0</xdr:rowOff>
        </xdr:from>
        <xdr:to>
          <xdr:col>49</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19</xdr:col>
      <xdr:colOff>781049</xdr:colOff>
      <xdr:row>51</xdr:row>
      <xdr:rowOff>84083</xdr:rowOff>
    </xdr:to>
    <xdr:pic>
      <xdr:nvPicPr>
        <xdr:cNvPr id="11" name="10 Imagen">
          <a:extLst>
            <a:ext uri="{FF2B5EF4-FFF2-40B4-BE49-F238E27FC236}">
              <a16:creationId xmlns:a16="http://schemas.microsoft.com/office/drawing/2014/main" xmlns=""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20</xdr:col>
      <xdr:colOff>4598</xdr:colOff>
      <xdr:row>49</xdr:row>
      <xdr:rowOff>315311</xdr:rowOff>
    </xdr:to>
    <xdr:pic>
      <xdr:nvPicPr>
        <xdr:cNvPr id="2" name="1 Imagen">
          <a:extLst>
            <a:ext uri="{FF2B5EF4-FFF2-40B4-BE49-F238E27FC236}">
              <a16:creationId xmlns:a16="http://schemas.microsoft.com/office/drawing/2014/main" xmlns=""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21</xdr:col>
          <xdr:colOff>0</xdr:colOff>
          <xdr:row>6</xdr:row>
          <xdr:rowOff>114300</xdr:rowOff>
        </xdr:from>
        <xdr:to>
          <xdr:col>49</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295275</xdr:colOff>
      <xdr:row>3</xdr:row>
      <xdr:rowOff>176893</xdr:rowOff>
    </xdr:to>
    <xdr:pic>
      <xdr:nvPicPr>
        <xdr:cNvPr id="3" name="2 Imagen">
          <a:extLst>
            <a:ext uri="{FF2B5EF4-FFF2-40B4-BE49-F238E27FC236}">
              <a16:creationId xmlns:a16="http://schemas.microsoft.com/office/drawing/2014/main" xmlns=""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17</xdr:col>
      <xdr:colOff>123825</xdr:colOff>
      <xdr:row>1</xdr:row>
      <xdr:rowOff>114300</xdr:rowOff>
    </xdr:from>
    <xdr:to>
      <xdr:col>19</xdr:col>
      <xdr:colOff>781049</xdr:colOff>
      <xdr:row>3</xdr:row>
      <xdr:rowOff>402248</xdr:rowOff>
    </xdr:to>
    <xdr:pic>
      <xdr:nvPicPr>
        <xdr:cNvPr id="4" name="3 Imagen">
          <a:extLst>
            <a:ext uri="{FF2B5EF4-FFF2-40B4-BE49-F238E27FC236}">
              <a16:creationId xmlns:a16="http://schemas.microsoft.com/office/drawing/2014/main" xmlns=""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91150" y="114300"/>
          <a:ext cx="1800224" cy="83087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xmlns=""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xmlns=""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a16="http://schemas.microsoft.com/office/drawing/2014/main" xmlns=""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a16="http://schemas.microsoft.com/office/drawing/2014/main" xmlns=""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xmlns=""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88"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11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34" style="2" customWidth="1"/>
    <col min="47" max="53" width="34" style="40" hidden="1" customWidth="1"/>
    <col min="54" max="54" width="34" style="2" hidden="1" customWidth="1"/>
    <col min="55" max="55" width="34" style="101" hidden="1" customWidth="1"/>
    <col min="56" max="62" width="34" style="2" hidden="1" customWidth="1"/>
    <col min="63" max="63" width="34" style="88" hidden="1" customWidth="1"/>
    <col min="64" max="64" width="34" style="108" hidden="1" customWidth="1"/>
    <col min="65" max="69" width="34" hidden="1" customWidth="1"/>
    <col min="70" max="70" width="34" style="2" hidden="1" customWidth="1"/>
    <col min="71" max="77" width="34" hidden="1" customWidth="1"/>
    <col min="78" max="78" width="34" style="27" hidden="1" customWidth="1"/>
    <col min="79"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89" t="s">
        <v>10475</v>
      </c>
      <c r="B1" s="90" t="s">
        <v>20</v>
      </c>
      <c r="C1" s="90" t="s">
        <v>7</v>
      </c>
      <c r="D1" s="90" t="s">
        <v>10539</v>
      </c>
      <c r="E1" s="90" t="s">
        <v>10437</v>
      </c>
      <c r="F1" s="90" t="s">
        <v>23</v>
      </c>
      <c r="G1" s="90" t="s">
        <v>0</v>
      </c>
      <c r="H1" s="90" t="s">
        <v>3</v>
      </c>
      <c r="I1" s="78" t="s">
        <v>10435</v>
      </c>
      <c r="J1" s="78" t="s">
        <v>11</v>
      </c>
      <c r="K1" s="79" t="s">
        <v>10449</v>
      </c>
      <c r="L1" s="78" t="s">
        <v>4</v>
      </c>
      <c r="M1" s="78" t="s">
        <v>5</v>
      </c>
      <c r="N1" s="78" t="s">
        <v>6</v>
      </c>
      <c r="O1" s="79" t="s">
        <v>10454</v>
      </c>
      <c r="P1" s="79" t="s">
        <v>10450</v>
      </c>
      <c r="Q1" s="74" t="s">
        <v>1</v>
      </c>
      <c r="R1" s="74" t="s">
        <v>2</v>
      </c>
      <c r="S1" s="74" t="s">
        <v>14</v>
      </c>
      <c r="T1" s="75" t="s">
        <v>10448</v>
      </c>
      <c r="U1" s="74" t="s">
        <v>16</v>
      </c>
      <c r="V1" s="74" t="s">
        <v>10455</v>
      </c>
      <c r="W1" s="74" t="s">
        <v>10438</v>
      </c>
      <c r="X1" s="80" t="s">
        <v>10451</v>
      </c>
      <c r="Y1" s="80" t="s">
        <v>10</v>
      </c>
      <c r="Z1" s="93" t="s">
        <v>12</v>
      </c>
      <c r="AA1" s="92" t="s">
        <v>10565</v>
      </c>
      <c r="AB1" s="92" t="s">
        <v>10566</v>
      </c>
      <c r="AC1" s="92" t="s">
        <v>10557</v>
      </c>
      <c r="AD1" s="77" t="s">
        <v>178</v>
      </c>
      <c r="AE1" s="77" t="s">
        <v>10486</v>
      </c>
      <c r="AF1" s="77" t="s">
        <v>10447</v>
      </c>
      <c r="AG1" s="77" t="s">
        <v>10452</v>
      </c>
      <c r="AH1" s="77" t="s">
        <v>10453</v>
      </c>
      <c r="AI1" s="48" t="s">
        <v>84</v>
      </c>
      <c r="AJ1" s="47" t="s">
        <v>10531</v>
      </c>
      <c r="AK1" s="47" t="s">
        <v>93</v>
      </c>
      <c r="AL1" s="47" t="s">
        <v>94</v>
      </c>
      <c r="AM1" s="47" t="s">
        <v>90</v>
      </c>
      <c r="AN1" s="47" t="s">
        <v>39</v>
      </c>
      <c r="AO1" s="48" t="s">
        <v>10532</v>
      </c>
      <c r="AP1" s="48" t="s">
        <v>181</v>
      </c>
      <c r="AQ1" s="48" t="s">
        <v>10426</v>
      </c>
      <c r="AR1" s="48" t="s">
        <v>10533</v>
      </c>
      <c r="AS1" s="48" t="s">
        <v>95</v>
      </c>
      <c r="AT1" s="64" t="s">
        <v>10432</v>
      </c>
      <c r="AU1" s="102" t="s">
        <v>10540</v>
      </c>
      <c r="AV1" s="94" t="s">
        <v>10542</v>
      </c>
      <c r="AW1" s="94" t="s">
        <v>10541</v>
      </c>
      <c r="AX1" s="94" t="s">
        <v>10543</v>
      </c>
      <c r="AY1" s="94" t="s">
        <v>10544</v>
      </c>
      <c r="AZ1" s="94" t="s">
        <v>10548</v>
      </c>
      <c r="BA1" s="94" t="s">
        <v>10549</v>
      </c>
      <c r="BB1" s="94" t="s">
        <v>10547</v>
      </c>
      <c r="BC1" s="99" t="s">
        <v>10545</v>
      </c>
      <c r="BD1" s="76" t="s">
        <v>8</v>
      </c>
      <c r="BE1" s="76" t="s">
        <v>9</v>
      </c>
      <c r="BF1" s="76" t="s">
        <v>10425</v>
      </c>
      <c r="BG1" s="90" t="s">
        <v>179</v>
      </c>
      <c r="BH1" s="90" t="s">
        <v>180</v>
      </c>
      <c r="BI1" s="76" t="s">
        <v>10529</v>
      </c>
      <c r="BJ1" s="105" t="s">
        <v>10546</v>
      </c>
      <c r="BK1" s="95" t="s">
        <v>10530</v>
      </c>
      <c r="BL1" s="106" t="s">
        <v>10558</v>
      </c>
      <c r="BM1" s="32"/>
      <c r="BN1" s="32"/>
      <c r="BO1" s="32"/>
      <c r="BP1" s="32"/>
      <c r="BQ1" s="32"/>
      <c r="BR1" s="34" t="s">
        <v>7</v>
      </c>
      <c r="BS1" s="32"/>
      <c r="BT1" s="81"/>
      <c r="BU1" s="81"/>
      <c r="BV1" s="32" t="s">
        <v>96</v>
      </c>
      <c r="BW1" s="32" t="s">
        <v>174</v>
      </c>
      <c r="BX1" s="32" t="s">
        <v>175</v>
      </c>
      <c r="BY1" s="32" t="s">
        <v>176</v>
      </c>
      <c r="BZ1" s="82"/>
      <c r="CA1" s="32"/>
      <c r="CB1" s="32" t="s">
        <v>100</v>
      </c>
      <c r="CC1" s="32"/>
      <c r="CD1" s="32"/>
      <c r="CE1" s="32" t="s">
        <v>134</v>
      </c>
      <c r="CF1" s="32" t="s">
        <v>107</v>
      </c>
      <c r="CG1" s="32" t="s">
        <v>108</v>
      </c>
      <c r="CH1" s="32"/>
      <c r="CI1" s="32"/>
      <c r="CJ1" s="32"/>
      <c r="CZ1" s="5">
        <f>100/27</f>
        <v>3.7037037037037037</v>
      </c>
      <c r="DA1" s="5">
        <f>CZ1/27</f>
        <v>0.13717421124828533</v>
      </c>
      <c r="DB1" s="5">
        <f>DA1/27</f>
        <v>5.080526342529086E-3</v>
      </c>
      <c r="DD1" s="26" t="s">
        <v>135</v>
      </c>
      <c r="DH1" s="26"/>
      <c r="DI1" s="26"/>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68"/>
      <c r="AV2" s="97"/>
      <c r="AW2" s="104"/>
      <c r="AX2" s="98"/>
      <c r="AY2" s="110"/>
      <c r="AZ2" s="97"/>
      <c r="BA2" s="97"/>
      <c r="BB2" s="4"/>
      <c r="BC2" s="100"/>
      <c r="BD2" s="4"/>
      <c r="BE2" s="4"/>
      <c r="BF2" s="9"/>
      <c r="BG2" s="7"/>
      <c r="BH2" s="7"/>
      <c r="BI2" s="7" t="str">
        <f t="shared" ref="BI2:BI65" ca="1" si="1">IFERROR(IF(BF2="","",IF(BB2=5,"",IF(BF2-TODAY()&gt;0,"VIGENTE","VENCIDO"))),"")</f>
        <v/>
      </c>
      <c r="BJ2" s="4" t="str">
        <f>IFERROR(IF(AA2=0,"",AA2/BC2),"")</f>
        <v/>
      </c>
      <c r="BK2" s="96" t="str">
        <f t="shared" ref="BK2:BK65" si="2">IFERROR(IF(AA2="","",AA2/V2),"")</f>
        <v/>
      </c>
      <c r="BL2" s="107"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8"/>
      <c r="CA2" s="15"/>
      <c r="CB2" s="5" t="str">
        <f t="shared" ref="CB2:CB33" si="6">CONCATENATE(AJ2,AK2,AL2,AM2,AN2)</f>
        <v/>
      </c>
      <c r="CE2" s="5">
        <f>IFERROR(RANK(CG2,CG$2:CG$1493,1),"")</f>
        <v>1</v>
      </c>
      <c r="CF2" s="5">
        <f>J2</f>
        <v>0</v>
      </c>
      <c r="CG2" s="24">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IF(REPORTE!AH$2="si",IF(C2=VALUE(REPORTE!C$11),IF(SUM(DD3:DD$1993),CONCATENATE(INT(B2),", "),INT(B2)),""),IF(C2=VALUE(REPORTE!C$10),IF(SUM(DD3:DD$1993),CONCATENATE(INT(B2),",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t="str">
        <f>IFERROR(IF(VLOOKUP(J3,J$2:L2,3,0)=0,"",VLOOKUP(J3,J$2:L2,3,0)),"")</f>
        <v/>
      </c>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68"/>
      <c r="AV3" s="97"/>
      <c r="AW3" s="97"/>
      <c r="AX3" s="97"/>
      <c r="AY3" s="110"/>
      <c r="AZ3" s="97"/>
      <c r="BA3" s="97"/>
      <c r="BB3" s="4"/>
      <c r="BC3" s="100"/>
      <c r="BD3" s="4"/>
      <c r="BE3" s="4"/>
      <c r="BF3" s="9"/>
      <c r="BG3" s="7"/>
      <c r="BH3" s="7"/>
      <c r="BI3" s="7" t="str">
        <f t="shared" ca="1" si="1"/>
        <v/>
      </c>
      <c r="BJ3" s="4" t="str">
        <f>IFERROR(IF(AA3=0,"",AA3/BC3),"")</f>
        <v/>
      </c>
      <c r="BK3" s="96" t="str">
        <f t="shared" si="2"/>
        <v/>
      </c>
      <c r="BL3" s="107"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8"/>
      <c r="CA3" s="15"/>
      <c r="CB3" s="5" t="str">
        <f t="shared" si="6"/>
        <v/>
      </c>
      <c r="CE3" s="5" t="str">
        <f>IFERROR(RANK(CG3,CG$2:CG$1493,1),"")</f>
        <v/>
      </c>
      <c r="CF3" s="5" t="str">
        <f>IF(J3="","",IFERROR(IF(VLOOKUP(J3,J$2:J2,1,0)=0,"",""),J3))</f>
        <v/>
      </c>
      <c r="CG3" s="24"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IF(REPORTE!AH$2="si",IF(C3=VALUE(REPORTE!C$11),IF(SUM(DD4:DD$1993),CONCATENATE(INT(B3),", "),INT(B3)),""),IF(C3=VALUE(REPORTE!C$10),IF(SUM(DD4:DD$1993),CONCATENATE(INT(B3),",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68"/>
      <c r="AV4" s="97"/>
      <c r="AW4" s="97"/>
      <c r="AX4" s="97"/>
      <c r="AY4" s="110"/>
      <c r="AZ4" s="97"/>
      <c r="BA4" s="97"/>
      <c r="BB4" s="4"/>
      <c r="BC4" s="100"/>
      <c r="BD4" s="4"/>
      <c r="BE4" s="4"/>
      <c r="BF4" s="9"/>
      <c r="BG4" s="7"/>
      <c r="BH4" s="7"/>
      <c r="BI4" s="7" t="str">
        <f t="shared" ca="1" si="1"/>
        <v/>
      </c>
      <c r="BJ4" s="4" t="str">
        <f>IFERROR(IF(AA4=0,"",AA4/BC4),"")</f>
        <v/>
      </c>
      <c r="BK4" s="96" t="str">
        <f t="shared" si="2"/>
        <v/>
      </c>
      <c r="BL4" s="107"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8"/>
      <c r="CA4" s="15"/>
      <c r="CB4" s="5" t="str">
        <f t="shared" si="6"/>
        <v/>
      </c>
      <c r="CE4" s="5" t="str">
        <f>IFERROR(RANK(CG4,CG$2:CG$1493,1),"")</f>
        <v/>
      </c>
      <c r="CF4" s="5" t="str">
        <f>IF(J4="","",IFERROR(IF(VLOOKUP(J4,J$2:J3,1,0)=0,"",""),J4))</f>
        <v/>
      </c>
      <c r="CG4" s="24"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IF(REPORTE!AH$2="si",IF(C4=VALUE(REPORTE!C$11),IF(SUM(DD5:DD$1993),CONCATENATE(INT(B4),", "),INT(B4)),""),IF(C4=VALUE(REPORTE!C$10),IF(SUM(DD5:DD$1993),CONCATENATE(INT(B4),",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68"/>
      <c r="AV5" s="97"/>
      <c r="AW5" s="97"/>
      <c r="AX5" s="97"/>
      <c r="AY5" s="110"/>
      <c r="AZ5" s="97"/>
      <c r="BA5" s="97"/>
      <c r="BB5" s="4"/>
      <c r="BC5" s="100"/>
      <c r="BD5" s="4"/>
      <c r="BE5" s="4"/>
      <c r="BF5" s="9"/>
      <c r="BG5" s="7"/>
      <c r="BH5" s="7"/>
      <c r="BI5" s="7" t="str">
        <f t="shared" ca="1" si="1"/>
        <v/>
      </c>
      <c r="BJ5" s="4" t="str">
        <f t="shared" ref="BJ5:BJ6" si="14">IFERROR(IF(AA5=0,"",AA5/BC5),"")</f>
        <v/>
      </c>
      <c r="BK5" s="96" t="str">
        <f t="shared" si="2"/>
        <v/>
      </c>
      <c r="BL5" s="107"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8"/>
      <c r="CA5" s="15"/>
      <c r="CB5" s="5" t="str">
        <f t="shared" si="6"/>
        <v/>
      </c>
      <c r="CE5" s="5" t="str">
        <f t="shared" ref="CE5:CE10" si="15">IFERROR(RANK(CG5,CG$2:CG$1493,1),"")</f>
        <v/>
      </c>
      <c r="CF5" s="5" t="str">
        <f>IF(J5="","",IFERROR(IF(VLOOKUP(J5,J$2:J4,1,0)=0,"",""),J5))</f>
        <v/>
      </c>
      <c r="CG5" s="24"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IF(REPORTE!AH$2="si",IF(C5=VALUE(REPORTE!C$11),IF(SUM(DD6:DD$1993),CONCATENATE(INT(B5),", "),INT(B5)),""),IF(C5=VALUE(REPORTE!C$10),IF(SUM(DD6:DD$1993),CONCATENATE(INT(B5),",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68"/>
      <c r="AV6" s="97"/>
      <c r="AW6" s="97"/>
      <c r="AX6" s="97"/>
      <c r="AY6" s="110"/>
      <c r="AZ6" s="97"/>
      <c r="BA6" s="97"/>
      <c r="BB6" s="4"/>
      <c r="BC6" s="100"/>
      <c r="BD6" s="4"/>
      <c r="BE6" s="4"/>
      <c r="BF6" s="9" t="s">
        <v>157</v>
      </c>
      <c r="BG6" s="7"/>
      <c r="BH6" s="7"/>
      <c r="BI6" s="7" t="str">
        <f t="shared" ca="1" si="1"/>
        <v/>
      </c>
      <c r="BJ6" s="4" t="str">
        <f t="shared" si="14"/>
        <v/>
      </c>
      <c r="BK6" s="96" t="str">
        <f t="shared" si="2"/>
        <v/>
      </c>
      <c r="BL6" s="107"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8"/>
      <c r="CA6" s="15"/>
      <c r="CB6" s="5" t="str">
        <f t="shared" si="6"/>
        <v/>
      </c>
      <c r="CE6" s="5" t="str">
        <f t="shared" si="15"/>
        <v/>
      </c>
      <c r="CF6" s="5" t="str">
        <f>IF(J6="","",IFERROR(IF(VLOOKUP(J6,J$2:J5,1,0)=0,"",""),J6))</f>
        <v/>
      </c>
      <c r="CG6" s="24"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IF(REPORTE!AH$2="si",IF(C6=VALUE(REPORTE!C$11),IF(SUM(DD7:DD$1993),CONCATENATE(INT(B6),", "),INT(B6)),""),IF(C6=VALUE(REPORTE!C$10),IF(SUM(DD7:DD$1993),CONCATENATE(INT(B6),",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68"/>
      <c r="AV7" s="97"/>
      <c r="AW7" s="97"/>
      <c r="AX7" s="97"/>
      <c r="AY7" s="110"/>
      <c r="AZ7" s="97"/>
      <c r="BA7" s="97"/>
      <c r="BB7" s="4"/>
      <c r="BC7" s="100"/>
      <c r="BD7" s="4"/>
      <c r="BE7" s="4"/>
      <c r="BF7" s="9"/>
      <c r="BG7" s="7"/>
      <c r="BH7" s="7"/>
      <c r="BI7" s="7" t="str">
        <f t="shared" ca="1" si="1"/>
        <v/>
      </c>
      <c r="BJ7" s="4" t="str">
        <f t="shared" ref="BJ7:BJ18" si="16">IFERROR(IF(AA7=0,"",AA7/BC7),"")</f>
        <v/>
      </c>
      <c r="BK7" s="96" t="str">
        <f t="shared" si="2"/>
        <v/>
      </c>
      <c r="BL7" s="107"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8"/>
      <c r="CA7" s="15"/>
      <c r="CB7" s="5" t="str">
        <f t="shared" si="6"/>
        <v/>
      </c>
      <c r="CE7" s="5" t="str">
        <f t="shared" si="15"/>
        <v/>
      </c>
      <c r="CF7" s="5" t="str">
        <f>IF(J7="","",IFERROR(IF(VLOOKUP(J7,J$2:J6,1,0)=0,"",""),J7))</f>
        <v/>
      </c>
      <c r="CG7" s="24"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IF(REPORTE!AH$2="si",IF(C7=VALUE(REPORTE!C$11),IF(SUM(DD8:DD$1993),CONCATENATE(INT(B7),", "),INT(B7)),""),IF(C7=VALUE(REPORTE!C$10),IF(SUM(DD8:DD$1993),CONCATENATE(INT(B7),",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68"/>
      <c r="AV8" s="97"/>
      <c r="AW8" s="97"/>
      <c r="AX8" s="97"/>
      <c r="AY8" s="110"/>
      <c r="AZ8" s="97"/>
      <c r="BA8" s="97"/>
      <c r="BB8" s="4"/>
      <c r="BC8" s="100"/>
      <c r="BD8" s="4"/>
      <c r="BE8" s="4"/>
      <c r="BF8" s="9" t="s">
        <v>157</v>
      </c>
      <c r="BG8" s="7"/>
      <c r="BH8" s="7"/>
      <c r="BI8" s="7" t="str">
        <f t="shared" ca="1" si="1"/>
        <v/>
      </c>
      <c r="BJ8" s="4" t="str">
        <f t="shared" si="16"/>
        <v/>
      </c>
      <c r="BK8" s="96" t="str">
        <f t="shared" si="2"/>
        <v/>
      </c>
      <c r="BL8" s="107"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8"/>
      <c r="CA8" s="15"/>
      <c r="CB8" s="5" t="str">
        <f t="shared" si="6"/>
        <v/>
      </c>
      <c r="CE8" s="5" t="str">
        <f t="shared" si="15"/>
        <v/>
      </c>
      <c r="CF8" s="5" t="str">
        <f>IF(J8="","",IFERROR(IF(VLOOKUP(J8,J$2:J7,1,0)=0,"",""),J8))</f>
        <v/>
      </c>
      <c r="CG8" s="24"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IF(REPORTE!AH$2="si",IF(C8=VALUE(REPORTE!C$11),IF(SUM(DD9:DD$1993),CONCATENATE(INT(B8),", "),INT(B8)),""),IF(C8=VALUE(REPORTE!C$10),IF(SUM(DD9:DD$1993),CONCATENATE(INT(B8),",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68"/>
      <c r="AV9" s="97"/>
      <c r="AW9" s="97"/>
      <c r="AX9" s="97"/>
      <c r="AY9" s="110"/>
      <c r="AZ9" s="97"/>
      <c r="BA9" s="97"/>
      <c r="BB9" s="4"/>
      <c r="BC9" s="100"/>
      <c r="BD9" s="4"/>
      <c r="BE9" s="4"/>
      <c r="BF9" s="9"/>
      <c r="BG9" s="7"/>
      <c r="BH9" s="7"/>
      <c r="BI9" s="7" t="str">
        <f t="shared" ca="1" si="1"/>
        <v/>
      </c>
      <c r="BJ9" s="4" t="str">
        <f t="shared" si="16"/>
        <v/>
      </c>
      <c r="BK9" s="96" t="str">
        <f t="shared" si="2"/>
        <v/>
      </c>
      <c r="BL9" s="107" t="str">
        <f t="shared" si="11"/>
        <v/>
      </c>
      <c r="BM9" t="s">
        <v>93</v>
      </c>
      <c r="BO9" s="32">
        <v>7</v>
      </c>
      <c r="BP9" s="33" t="s">
        <v>33</v>
      </c>
      <c r="BR9" s="4" t="str">
        <f>IF(IFERROR(VLOOKUP(C9,C10:C$1993,1,0),"")="","",COUNTIF(C:C,C9))</f>
        <v/>
      </c>
      <c r="BV9" s="5" t="str">
        <f>IF(B9="","",IF(BR9="",1+(MAX(BV$2:BV8)),""))</f>
        <v/>
      </c>
      <c r="BW9" s="5" t="str">
        <f t="shared" si="3"/>
        <v/>
      </c>
      <c r="BX9" s="5" t="str">
        <f t="shared" si="4"/>
        <v/>
      </c>
      <c r="BY9" s="14" t="str">
        <f t="shared" si="5"/>
        <v/>
      </c>
      <c r="BZ9" s="28"/>
      <c r="CA9" s="15"/>
      <c r="CB9" s="5" t="str">
        <f t="shared" si="6"/>
        <v/>
      </c>
      <c r="CE9" s="5" t="str">
        <f t="shared" si="15"/>
        <v/>
      </c>
      <c r="CF9" s="5" t="str">
        <f>IF(J9="","",IFERROR(IF(VLOOKUP(J9,J$2:J8,1,0)=0,"",""),J9))</f>
        <v/>
      </c>
      <c r="CG9" s="24"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IF(REPORTE!AH$2="si",IF(C9=VALUE(REPORTE!C$11),IF(SUM(DD10:DD$1993),CONCATENATE(INT(B9),", "),INT(B9)),""),IF(C9=VALUE(REPORTE!C$10),IF(SUM(DD10:DD$1993),CONCATENATE(INT(B9),",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68"/>
      <c r="AV10" s="97"/>
      <c r="AW10" s="97"/>
      <c r="AX10" s="97"/>
      <c r="AY10" s="110"/>
      <c r="AZ10" s="97"/>
      <c r="BA10" s="97"/>
      <c r="BB10" s="4"/>
      <c r="BC10" s="100"/>
      <c r="BD10" s="4"/>
      <c r="BE10" s="4"/>
      <c r="BF10" s="9" t="s">
        <v>157</v>
      </c>
      <c r="BG10" s="7"/>
      <c r="BH10" s="7"/>
      <c r="BI10" s="7" t="str">
        <f t="shared" ca="1" si="1"/>
        <v/>
      </c>
      <c r="BJ10" s="4" t="str">
        <f t="shared" si="16"/>
        <v/>
      </c>
      <c r="BK10" s="96" t="str">
        <f t="shared" si="2"/>
        <v/>
      </c>
      <c r="BL10" s="107"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8"/>
      <c r="CA10" s="15"/>
      <c r="CB10" s="5" t="str">
        <f t="shared" si="6"/>
        <v/>
      </c>
      <c r="CE10" s="5" t="str">
        <f t="shared" si="15"/>
        <v/>
      </c>
      <c r="CF10" s="5" t="str">
        <f>IF(J10="","",IFERROR(IF(VLOOKUP(J10,J$2:J9,1,0)=0,"",""),J10))</f>
        <v/>
      </c>
      <c r="CG10" s="24"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IF(REPORTE!AH$2="si",IF(C10=VALUE(REPORTE!C$11),IF(SUM(DD11:DD$1993),CONCATENATE(INT(B10),", "),INT(B10)),""),IF(C10=VALUE(REPORTE!C$10),IF(SUM(DD11:DD$1993),CONCATENATE(INT(B10),",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68"/>
      <c r="AV11" s="97"/>
      <c r="AW11" s="97"/>
      <c r="AX11" s="97"/>
      <c r="AY11" s="110"/>
      <c r="AZ11" s="97"/>
      <c r="BA11" s="97"/>
      <c r="BB11" s="4"/>
      <c r="BC11" s="100"/>
      <c r="BD11" s="4"/>
      <c r="BE11" s="4"/>
      <c r="BF11" s="9"/>
      <c r="BG11" s="7"/>
      <c r="BH11" s="7"/>
      <c r="BI11" s="7" t="str">
        <f t="shared" ca="1" si="1"/>
        <v/>
      </c>
      <c r="BJ11" s="4" t="str">
        <f t="shared" si="16"/>
        <v/>
      </c>
      <c r="BK11" s="96" t="str">
        <f t="shared" si="2"/>
        <v/>
      </c>
      <c r="BL11" s="107"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8"/>
      <c r="CA11" s="15"/>
      <c r="CB11" s="5" t="str">
        <f t="shared" si="6"/>
        <v/>
      </c>
      <c r="CE11" s="5" t="str">
        <f t="shared" ref="CE11:CE74" si="17">IFERROR(RANK(CG11,CG$2:CG$1493,1),"")</f>
        <v/>
      </c>
      <c r="CF11" s="5" t="str">
        <f>IF(J11="","",IFERROR(IF(VLOOKUP(J11,J$2:J10,1,0)=0,"",""),J11))</f>
        <v/>
      </c>
      <c r="CG11" s="24"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IF(REPORTE!AH$2="si",IF(C11=VALUE(REPORTE!C$11),IF(SUM(DD12:DD$1993),CONCATENATE(INT(B11),", "),INT(B11)),""),IF(C11=VALUE(REPORTE!C$10),IF(SUM(DD12:DD$1993),CONCATENATE(INT(B11),", "),INT(B11)),""))</f>
        <v>#VALUE!</v>
      </c>
      <c r="DH11" s="5" t="str">
        <f t="shared" si="7"/>
        <v/>
      </c>
      <c r="DJ11" s="5" t="s">
        <v>199</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68"/>
      <c r="AV12" s="97"/>
      <c r="AW12" s="97"/>
      <c r="AX12" s="97"/>
      <c r="AY12" s="110"/>
      <c r="AZ12" s="97"/>
      <c r="BA12" s="97"/>
      <c r="BB12" s="4"/>
      <c r="BC12" s="100"/>
      <c r="BD12" s="4"/>
      <c r="BE12" s="4"/>
      <c r="BF12" s="9" t="s">
        <v>157</v>
      </c>
      <c r="BG12" s="7"/>
      <c r="BH12" s="7"/>
      <c r="BI12" s="7" t="str">
        <f t="shared" ca="1" si="1"/>
        <v/>
      </c>
      <c r="BJ12" s="4" t="str">
        <f t="shared" si="16"/>
        <v/>
      </c>
      <c r="BK12" s="96" t="str">
        <f t="shared" si="2"/>
        <v/>
      </c>
      <c r="BL12" s="107" t="str">
        <f t="shared" si="11"/>
        <v/>
      </c>
      <c r="BM12" s="5" t="s">
        <v>4</v>
      </c>
      <c r="BR12" s="4" t="str">
        <f>IF(IFERROR(VLOOKUP(C12,C13:C$1993,1,0),"")="","",COUNTIF(C:C,C12))</f>
        <v/>
      </c>
      <c r="BV12" s="5" t="str">
        <f>IF(B12="","",IF(BR12="",1+(MAX(BV$2:BV11)),""))</f>
        <v/>
      </c>
      <c r="BW12" s="5" t="str">
        <f t="shared" si="3"/>
        <v/>
      </c>
      <c r="BX12" s="5" t="str">
        <f t="shared" si="4"/>
        <v/>
      </c>
      <c r="BY12" s="14" t="str">
        <f t="shared" si="5"/>
        <v/>
      </c>
      <c r="BZ12" s="28"/>
      <c r="CA12" s="15"/>
      <c r="CB12" s="5" t="str">
        <f t="shared" si="6"/>
        <v/>
      </c>
      <c r="CE12" s="5" t="str">
        <f t="shared" si="17"/>
        <v/>
      </c>
      <c r="CF12" s="5" t="str">
        <f>IF(J12="","",IFERROR(IF(VLOOKUP(J12,J$2:J11,1,0)=0,"",""),J12))</f>
        <v/>
      </c>
      <c r="CG12" s="24"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IF(REPORTE!AH$2="si",IF(C12=VALUE(REPORTE!C$11),IF(SUM(DD13:DD$1993),CONCATENATE(INT(B12),", "),INT(B12)),""),IF(C12=VALUE(REPORTE!C$10),IF(SUM(DD13:DD$1993),CONCATENATE(INT(B12),",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68"/>
      <c r="AV13" s="97"/>
      <c r="AW13" s="97"/>
      <c r="AX13" s="97"/>
      <c r="AY13" s="110"/>
      <c r="AZ13" s="97"/>
      <c r="BA13" s="97"/>
      <c r="BB13" s="4"/>
      <c r="BC13" s="100"/>
      <c r="BD13" s="4"/>
      <c r="BE13" s="4"/>
      <c r="BF13" s="9"/>
      <c r="BG13" s="7"/>
      <c r="BH13" s="7"/>
      <c r="BI13" s="7" t="str">
        <f t="shared" ca="1" si="1"/>
        <v/>
      </c>
      <c r="BJ13" s="4" t="str">
        <f t="shared" si="16"/>
        <v/>
      </c>
      <c r="BK13" s="96" t="str">
        <f t="shared" si="2"/>
        <v/>
      </c>
      <c r="BL13" s="107" t="str">
        <f t="shared" si="11"/>
        <v/>
      </c>
      <c r="BM13" s="5" t="s">
        <v>137</v>
      </c>
      <c r="BR13" s="4" t="str">
        <f>IF(IFERROR(VLOOKUP(C13,C14:C$1993,1,0),"")="","",COUNTIF(C:C,C13))</f>
        <v/>
      </c>
      <c r="BV13" s="5" t="str">
        <f>IF(B13="","",IF(BR13="",1+(MAX(BV$2:BV12)),""))</f>
        <v/>
      </c>
      <c r="BW13" s="5" t="str">
        <f t="shared" si="3"/>
        <v/>
      </c>
      <c r="BX13" s="5" t="str">
        <f t="shared" si="4"/>
        <v/>
      </c>
      <c r="BY13" s="14" t="str">
        <f t="shared" si="5"/>
        <v/>
      </c>
      <c r="BZ13" s="28"/>
      <c r="CA13" s="15"/>
      <c r="CB13" s="5" t="str">
        <f t="shared" si="6"/>
        <v/>
      </c>
      <c r="CE13" s="5" t="str">
        <f t="shared" si="17"/>
        <v/>
      </c>
      <c r="CF13" s="5" t="str">
        <f>IF(J13="","",IFERROR(IF(VLOOKUP(J13,J$2:J12,1,0)=0,"",""),J13))</f>
        <v/>
      </c>
      <c r="CG13" s="24"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IF(REPORTE!AH$2="si",IF(C13=VALUE(REPORTE!C$11),IF(SUM(DD14:DD$1993),CONCATENATE(INT(B13),", "),INT(B13)),""),IF(C13=VALUE(REPORTE!C$10),IF(SUM(DD14:DD$1993),CONCATENATE(INT(B13),",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68"/>
      <c r="AV14" s="97"/>
      <c r="AW14" s="97"/>
      <c r="AX14" s="97"/>
      <c r="AY14" s="110"/>
      <c r="AZ14" s="97"/>
      <c r="BA14" s="97"/>
      <c r="BB14" s="4"/>
      <c r="BC14" s="100"/>
      <c r="BD14" s="4"/>
      <c r="BE14" s="4"/>
      <c r="BF14" s="9" t="s">
        <v>157</v>
      </c>
      <c r="BG14" s="7"/>
      <c r="BH14" s="7"/>
      <c r="BI14" s="7" t="str">
        <f t="shared" ca="1" si="1"/>
        <v/>
      </c>
      <c r="BJ14" s="4" t="str">
        <f t="shared" si="16"/>
        <v/>
      </c>
      <c r="BK14" s="96" t="str">
        <f t="shared" si="2"/>
        <v/>
      </c>
      <c r="BL14" s="107" t="str">
        <f t="shared" si="11"/>
        <v/>
      </c>
      <c r="BM14" s="5" t="s">
        <v>5</v>
      </c>
      <c r="BR14" s="4" t="str">
        <f>IF(IFERROR(VLOOKUP(C14,C15:C$1993,1,0),"")="","",COUNTIF(C:C,C14))</f>
        <v/>
      </c>
      <c r="BV14" s="5" t="str">
        <f>IF(B14="","",IF(BR14="",1+(MAX(BV$2:BV13)),""))</f>
        <v/>
      </c>
      <c r="BW14" s="5" t="str">
        <f t="shared" si="3"/>
        <v/>
      </c>
      <c r="BX14" s="5" t="str">
        <f t="shared" si="4"/>
        <v/>
      </c>
      <c r="BY14" s="14" t="str">
        <f t="shared" si="5"/>
        <v/>
      </c>
      <c r="BZ14" s="28"/>
      <c r="CA14" s="15"/>
      <c r="CB14" s="5" t="str">
        <f t="shared" si="6"/>
        <v/>
      </c>
      <c r="CE14" s="5" t="str">
        <f t="shared" si="17"/>
        <v/>
      </c>
      <c r="CF14" s="5" t="str">
        <f>IF(J14="","",IFERROR(IF(VLOOKUP(J14,J$2:J13,1,0)=0,"",""),J14))</f>
        <v/>
      </c>
      <c r="CG14" s="24"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IF(REPORTE!AH$2="si",IF(C14=VALUE(REPORTE!C$11),IF(SUM(DD15:DD$1993),CONCATENATE(INT(B14),", "),INT(B14)),""),IF(C14=VALUE(REPORTE!C$10),IF(SUM(DD15:DD$1993),CONCATENATE(INT(B14),",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68"/>
      <c r="AV15" s="97"/>
      <c r="AW15" s="97"/>
      <c r="AX15" s="97"/>
      <c r="AY15" s="110"/>
      <c r="AZ15" s="97"/>
      <c r="BA15" s="97"/>
      <c r="BB15" s="4"/>
      <c r="BC15" s="100"/>
      <c r="BD15" s="4"/>
      <c r="BE15" s="4"/>
      <c r="BF15" s="9"/>
      <c r="BG15" s="7"/>
      <c r="BH15" s="7"/>
      <c r="BI15" s="7" t="str">
        <f t="shared" ca="1" si="1"/>
        <v/>
      </c>
      <c r="BJ15" s="4" t="str">
        <f t="shared" si="16"/>
        <v/>
      </c>
      <c r="BK15" s="96" t="str">
        <f t="shared" si="2"/>
        <v/>
      </c>
      <c r="BL15" s="107" t="str">
        <f t="shared" si="11"/>
        <v/>
      </c>
      <c r="BM15" s="5" t="s">
        <v>169</v>
      </c>
      <c r="BR15" s="4" t="str">
        <f>IF(IFERROR(VLOOKUP(C15,C16:C$1993,1,0),"")="","",COUNTIF(C:C,C15))</f>
        <v/>
      </c>
      <c r="BV15" s="5" t="str">
        <f>IF(B15="","",IF(BR15="",1+(MAX(BV$2:BV14)),""))</f>
        <v/>
      </c>
      <c r="BW15" s="5" t="str">
        <f t="shared" si="3"/>
        <v/>
      </c>
      <c r="BX15" s="5" t="str">
        <f t="shared" si="4"/>
        <v/>
      </c>
      <c r="BY15" s="14" t="str">
        <f t="shared" si="5"/>
        <v/>
      </c>
      <c r="BZ15" s="28"/>
      <c r="CA15" s="15"/>
      <c r="CB15" s="5" t="str">
        <f t="shared" si="6"/>
        <v/>
      </c>
      <c r="CE15" s="5" t="str">
        <f t="shared" si="17"/>
        <v/>
      </c>
      <c r="CF15" s="5" t="str">
        <f>IF(J15="","",IFERROR(IF(VLOOKUP(J15,J$2:J14,1,0)=0,"",""),J15))</f>
        <v/>
      </c>
      <c r="CG15" s="24"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IF(REPORTE!AH$2="si",IF(C15=VALUE(REPORTE!C$11),IF(SUM(DD16:DD$1993),CONCATENATE(INT(B15),", "),INT(B15)),""),IF(C15=VALUE(REPORTE!C$10),IF(SUM(DD16:DD$1993),CONCATENATE(INT(B15),",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68"/>
      <c r="AV16" s="97"/>
      <c r="AW16" s="97"/>
      <c r="AX16" s="97"/>
      <c r="AY16" s="110"/>
      <c r="AZ16" s="97"/>
      <c r="BA16" s="97"/>
      <c r="BB16" s="4"/>
      <c r="BC16" s="100"/>
      <c r="BD16" s="4"/>
      <c r="BE16" s="4"/>
      <c r="BF16" s="9" t="s">
        <v>157</v>
      </c>
      <c r="BG16" s="7"/>
      <c r="BH16" s="7"/>
      <c r="BI16" s="7" t="str">
        <f t="shared" ca="1" si="1"/>
        <v/>
      </c>
      <c r="BJ16" s="4" t="str">
        <f t="shared" si="16"/>
        <v/>
      </c>
      <c r="BK16" s="96" t="str">
        <f t="shared" si="2"/>
        <v/>
      </c>
      <c r="BL16" s="107" t="str">
        <f>IFERROR(IF(AA16/Z16=0,"",AA16/Z16),"")</f>
        <v/>
      </c>
      <c r="BR16" s="4" t="str">
        <f>IF(IFERROR(VLOOKUP(C16,C17:C$1993,1,0),"")="","",COUNTIF(C:C,C16))</f>
        <v/>
      </c>
      <c r="BV16" s="5" t="str">
        <f>IF(B16="","",IF(BR16="",1+(MAX(BV$2:BV15)),""))</f>
        <v/>
      </c>
      <c r="BW16" s="5" t="str">
        <f t="shared" si="3"/>
        <v/>
      </c>
      <c r="BX16" s="5" t="str">
        <f t="shared" si="4"/>
        <v/>
      </c>
      <c r="BY16" s="14" t="str">
        <f t="shared" si="5"/>
        <v/>
      </c>
      <c r="BZ16" s="28"/>
      <c r="CA16" s="15"/>
      <c r="CB16" s="5" t="str">
        <f t="shared" si="6"/>
        <v/>
      </c>
      <c r="CE16" s="5" t="str">
        <f t="shared" si="17"/>
        <v/>
      </c>
      <c r="CF16" s="5" t="str">
        <f>IF(J16="","",IFERROR(IF(VLOOKUP(J16,J$2:J15,1,0)=0,"",""),J16))</f>
        <v/>
      </c>
      <c r="CG16" s="24"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IF(REPORTE!AH$2="si",IF(C16=VALUE(REPORTE!C$11),IF(SUM(DD17:DD$1993),CONCATENATE(INT(B16),", "),INT(B16)),""),IF(C16=VALUE(REPORTE!C$10),IF(SUM(DD17:DD$1993),CONCATENATE(INT(B16),", "),INT(B16)),""))</f>
        <v>#VALUE!</v>
      </c>
      <c r="DH16" s="5" t="str">
        <f t="shared" si="7"/>
        <v/>
      </c>
      <c r="DJ16" s="5" t="s">
        <v>198</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68"/>
      <c r="AV17" s="97"/>
      <c r="AW17" s="97"/>
      <c r="AX17" s="97"/>
      <c r="AY17" s="110"/>
      <c r="AZ17" s="97"/>
      <c r="BA17" s="97"/>
      <c r="BB17" s="4"/>
      <c r="BC17" s="100"/>
      <c r="BD17" s="4"/>
      <c r="BE17" s="4"/>
      <c r="BF17" s="9"/>
      <c r="BG17" s="7"/>
      <c r="BH17" s="7"/>
      <c r="BI17" s="7" t="str">
        <f t="shared" ca="1" si="1"/>
        <v/>
      </c>
      <c r="BJ17" s="4" t="str">
        <f t="shared" si="16"/>
        <v/>
      </c>
      <c r="BK17" s="96" t="str">
        <f t="shared" si="2"/>
        <v/>
      </c>
      <c r="BL17" s="107" t="str">
        <f t="shared" si="11"/>
        <v/>
      </c>
      <c r="BR17" s="4" t="str">
        <f>IF(IFERROR(VLOOKUP(C17,C18:C$1993,1,0),"")="","",COUNTIF(C:C,C17))</f>
        <v/>
      </c>
      <c r="BV17" s="5" t="str">
        <f>IF(B17="","",IF(BR17="",1+(MAX(BV$2:BV16)),""))</f>
        <v/>
      </c>
      <c r="BW17" s="5" t="str">
        <f t="shared" si="3"/>
        <v/>
      </c>
      <c r="BX17" s="5" t="str">
        <f t="shared" si="4"/>
        <v/>
      </c>
      <c r="BY17" s="14" t="str">
        <f t="shared" si="5"/>
        <v/>
      </c>
      <c r="BZ17" s="28"/>
      <c r="CA17" s="15"/>
      <c r="CB17" s="5" t="str">
        <f t="shared" si="6"/>
        <v/>
      </c>
      <c r="CE17" s="5" t="str">
        <f t="shared" si="17"/>
        <v/>
      </c>
      <c r="CF17" s="5" t="str">
        <f>IF(J17="","",IFERROR(IF(VLOOKUP(J17,J$2:J16,1,0)=0,"",""),J17))</f>
        <v/>
      </c>
      <c r="CG17" s="24"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IF(REPORTE!AH$2="si",IF(C17=VALUE(REPORTE!C$11),IF(SUM(DD18:DD$1993),CONCATENATE(INT(B17),", "),INT(B17)),""),IF(C17=VALUE(REPORTE!C$10),IF(SUM(DD18:DD$1993),CONCATENATE(INT(B17),",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68"/>
      <c r="AV18" s="97"/>
      <c r="AW18" s="97"/>
      <c r="AX18" s="97"/>
      <c r="AY18" s="110"/>
      <c r="AZ18" s="97"/>
      <c r="BA18" s="97"/>
      <c r="BB18" s="4"/>
      <c r="BC18" s="100"/>
      <c r="BD18" s="4"/>
      <c r="BE18" s="4"/>
      <c r="BF18" s="9" t="s">
        <v>157</v>
      </c>
      <c r="BG18" s="7"/>
      <c r="BH18" s="7"/>
      <c r="BI18" s="7" t="str">
        <f t="shared" ca="1" si="1"/>
        <v/>
      </c>
      <c r="BJ18" s="4" t="str">
        <f t="shared" si="16"/>
        <v/>
      </c>
      <c r="BK18" s="96" t="str">
        <f t="shared" si="2"/>
        <v/>
      </c>
      <c r="BL18" s="107" t="str">
        <f t="shared" si="11"/>
        <v/>
      </c>
      <c r="BR18" s="4" t="str">
        <f>IF(IFERROR(VLOOKUP(C18,C19:C$1993,1,0),"")="","",COUNTIF(C:C,C18))</f>
        <v/>
      </c>
      <c r="BV18" s="5" t="str">
        <f>IF(B18="","",IF(BR18="",1+(MAX(BV$2:BV17)),""))</f>
        <v/>
      </c>
      <c r="BW18" s="5" t="str">
        <f t="shared" si="3"/>
        <v/>
      </c>
      <c r="BX18" s="5" t="str">
        <f t="shared" si="4"/>
        <v/>
      </c>
      <c r="BY18" s="14" t="str">
        <f t="shared" si="5"/>
        <v/>
      </c>
      <c r="BZ18" s="28"/>
      <c r="CA18" s="15"/>
      <c r="CB18" s="5" t="str">
        <f t="shared" si="6"/>
        <v/>
      </c>
      <c r="CE18" s="5" t="str">
        <f t="shared" si="17"/>
        <v/>
      </c>
      <c r="CF18" s="5" t="str">
        <f>IF(J18="","",IFERROR(IF(VLOOKUP(J18,J$2:J17,1,0)=0,"",""),J18))</f>
        <v/>
      </c>
      <c r="CG18" s="24"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IF(REPORTE!AH$2="si",IF(C18=VALUE(REPORTE!C$11),IF(SUM(DD19:DD$1993),CONCATENATE(INT(B18),", "),INT(B18)),""),IF(C18=VALUE(REPORTE!C$10),IF(SUM(DD19:DD$1993),CONCATENATE(INT(B18),",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68"/>
      <c r="AV19" s="97"/>
      <c r="AW19" s="97"/>
      <c r="AX19" s="97"/>
      <c r="AY19" s="110"/>
      <c r="AZ19" s="97"/>
      <c r="BA19" s="97"/>
      <c r="BB19" s="4"/>
      <c r="BC19" s="100"/>
      <c r="BD19" s="4"/>
      <c r="BE19" s="4"/>
      <c r="BF19" s="9"/>
      <c r="BG19" s="7"/>
      <c r="BH19" s="7"/>
      <c r="BI19" s="7" t="str">
        <f t="shared" ca="1" si="1"/>
        <v/>
      </c>
      <c r="BJ19" s="4" t="str">
        <f t="shared" ref="BJ19:BJ82" si="18">IFERROR(IF(AA19=0,"",AA19/BC19),"")</f>
        <v/>
      </c>
      <c r="BK19" s="96" t="str">
        <f t="shared" si="2"/>
        <v/>
      </c>
      <c r="BL19" s="107" t="str">
        <f t="shared" si="11"/>
        <v/>
      </c>
      <c r="BR19" s="4" t="str">
        <f>IF(IFERROR(VLOOKUP(C19,C20:C$1993,1,0),"")="","",COUNTIF(C:C,C19))</f>
        <v/>
      </c>
      <c r="BV19" s="5" t="str">
        <f>IF(B19="","",IF(BR19="",1+(MAX(BV$2:BV18)),""))</f>
        <v/>
      </c>
      <c r="BW19" s="5" t="str">
        <f t="shared" si="3"/>
        <v/>
      </c>
      <c r="BX19" s="5" t="str">
        <f t="shared" si="4"/>
        <v/>
      </c>
      <c r="BY19" s="14" t="str">
        <f t="shared" si="5"/>
        <v/>
      </c>
      <c r="BZ19" s="28"/>
      <c r="CA19" s="15"/>
      <c r="CB19" s="5" t="str">
        <f t="shared" si="6"/>
        <v/>
      </c>
      <c r="CE19" s="5" t="str">
        <f t="shared" si="17"/>
        <v/>
      </c>
      <c r="CF19" s="5" t="str">
        <f>IF(J19="","",IFERROR(IF(VLOOKUP(J19,J$2:J18,1,0)=0,"",""),J19))</f>
        <v/>
      </c>
      <c r="CG19" s="24"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IF(REPORTE!AH$2="si",IF(C19=VALUE(REPORTE!C$11),IF(SUM(DD20:DD$1993),CONCATENATE(INT(B19),", "),INT(B19)),""),IF(C19=VALUE(REPORTE!C$10),IF(SUM(DD20:DD$1993),CONCATENATE(INT(B19),",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68"/>
      <c r="AV20" s="97"/>
      <c r="AW20" s="97"/>
      <c r="AX20" s="97"/>
      <c r="AY20" s="110"/>
      <c r="AZ20" s="97"/>
      <c r="BA20" s="97"/>
      <c r="BB20" s="4"/>
      <c r="BC20" s="100"/>
      <c r="BD20" s="4"/>
      <c r="BE20" s="4"/>
      <c r="BF20" s="9" t="s">
        <v>157</v>
      </c>
      <c r="BG20" s="7"/>
      <c r="BH20" s="7"/>
      <c r="BI20" s="7" t="str">
        <f t="shared" ca="1" si="1"/>
        <v/>
      </c>
      <c r="BJ20" s="4" t="str">
        <f t="shared" si="18"/>
        <v/>
      </c>
      <c r="BK20" s="96" t="str">
        <f t="shared" si="2"/>
        <v/>
      </c>
      <c r="BL20" s="107" t="str">
        <f t="shared" si="11"/>
        <v/>
      </c>
      <c r="BR20" s="4" t="str">
        <f>IF(IFERROR(VLOOKUP(C20,C21:C$1993,1,0),"")="","",COUNTIF(C:C,C20))</f>
        <v/>
      </c>
      <c r="BV20" s="5" t="str">
        <f>IF(B20="","",IF(BR20="",1+(MAX(BV$2:BV19)),""))</f>
        <v/>
      </c>
      <c r="BW20" s="5" t="str">
        <f t="shared" si="3"/>
        <v/>
      </c>
      <c r="BX20" s="5" t="str">
        <f t="shared" si="4"/>
        <v/>
      </c>
      <c r="BY20" s="14" t="str">
        <f t="shared" si="5"/>
        <v/>
      </c>
      <c r="BZ20" s="28"/>
      <c r="CA20" s="15"/>
      <c r="CB20" s="5" t="str">
        <f t="shared" si="6"/>
        <v/>
      </c>
      <c r="CE20" s="5" t="str">
        <f t="shared" si="17"/>
        <v/>
      </c>
      <c r="CF20" s="5" t="str">
        <f>IF(J20="","",IFERROR(IF(VLOOKUP(J20,J$2:J19,1,0)=0,"",""),J20))</f>
        <v/>
      </c>
      <c r="CG20" s="24"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IF(REPORTE!AH$2="si",IF(C20=VALUE(REPORTE!C$11),IF(SUM(DD21:DD$1993),CONCATENATE(INT(B20),", "),INT(B20)),""),IF(C20=VALUE(REPORTE!C$10),IF(SUM(DD21:DD$1993),CONCATENATE(INT(B20),",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68"/>
      <c r="AV21" s="97"/>
      <c r="AW21" s="97"/>
      <c r="AX21" s="97"/>
      <c r="AY21" s="110"/>
      <c r="AZ21" s="97"/>
      <c r="BA21" s="97"/>
      <c r="BB21" s="4"/>
      <c r="BC21" s="100"/>
      <c r="BD21" s="4"/>
      <c r="BE21" s="4"/>
      <c r="BF21" s="9"/>
      <c r="BG21" s="7"/>
      <c r="BH21" s="7"/>
      <c r="BI21" s="7" t="str">
        <f t="shared" ca="1" si="1"/>
        <v/>
      </c>
      <c r="BJ21" s="4" t="str">
        <f t="shared" si="18"/>
        <v/>
      </c>
      <c r="BK21" s="96" t="str">
        <f t="shared" si="2"/>
        <v/>
      </c>
      <c r="BL21" s="107" t="str">
        <f t="shared" si="11"/>
        <v/>
      </c>
      <c r="BR21" s="4" t="str">
        <f>IF(IFERROR(VLOOKUP(C21,C22:C$1993,1,0),"")="","",COUNTIF(C:C,C21))</f>
        <v/>
      </c>
      <c r="BV21" s="5" t="str">
        <f>IF(B21="","",IF(BR21="",1+(MAX(BV$2:BV20)),""))</f>
        <v/>
      </c>
      <c r="BW21" s="5" t="str">
        <f t="shared" si="3"/>
        <v/>
      </c>
      <c r="BX21" s="5" t="str">
        <f t="shared" si="4"/>
        <v/>
      </c>
      <c r="BY21" s="14" t="str">
        <f t="shared" si="5"/>
        <v/>
      </c>
      <c r="BZ21" s="28"/>
      <c r="CA21" s="15"/>
      <c r="CB21" s="5" t="str">
        <f t="shared" si="6"/>
        <v/>
      </c>
      <c r="CE21" s="5" t="str">
        <f t="shared" si="17"/>
        <v/>
      </c>
      <c r="CF21" s="5" t="str">
        <f>IF(J21="","",IFERROR(IF(VLOOKUP(J21,J$2:J20,1,0)=0,"",""),J21))</f>
        <v/>
      </c>
      <c r="CG21" s="24"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IF(REPORTE!AH$2="si",IF(C21=VALUE(REPORTE!C$11),IF(SUM(DD22:DD$1993),CONCATENATE(INT(B21),", "),INT(B21)),""),IF(C21=VALUE(REPORTE!C$10),IF(SUM(DD22:DD$1993),CONCATENATE(INT(B21),",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68"/>
      <c r="AV22" s="97"/>
      <c r="AW22" s="97"/>
      <c r="AX22" s="97"/>
      <c r="AY22" s="110"/>
      <c r="AZ22" s="97"/>
      <c r="BA22" s="97"/>
      <c r="BB22" s="4"/>
      <c r="BC22" s="100"/>
      <c r="BD22" s="4"/>
      <c r="BE22" s="4"/>
      <c r="BF22" s="9" t="s">
        <v>157</v>
      </c>
      <c r="BG22" s="7"/>
      <c r="BH22" s="7"/>
      <c r="BI22" s="7" t="str">
        <f t="shared" ca="1" si="1"/>
        <v/>
      </c>
      <c r="BJ22" s="4" t="str">
        <f t="shared" si="18"/>
        <v/>
      </c>
      <c r="BK22" s="96" t="str">
        <f t="shared" si="2"/>
        <v/>
      </c>
      <c r="BL22" s="107" t="str">
        <f>IFERROR(IF(AA22/Z22=0,"",AA22/Z22),"")</f>
        <v/>
      </c>
      <c r="BR22" s="4" t="str">
        <f>IF(IFERROR(VLOOKUP(C22,C23:C$1993,1,0),"")="","",COUNTIF(C:C,C22))</f>
        <v/>
      </c>
      <c r="BV22" s="5" t="str">
        <f>IF(B22="","",IF(BR22="",1+(MAX(BV$2:BV21)),""))</f>
        <v/>
      </c>
      <c r="BW22" s="5" t="str">
        <f t="shared" si="3"/>
        <v/>
      </c>
      <c r="BX22" s="5" t="str">
        <f t="shared" si="4"/>
        <v/>
      </c>
      <c r="BY22" s="14" t="str">
        <f t="shared" si="5"/>
        <v/>
      </c>
      <c r="BZ22" s="28"/>
      <c r="CA22" s="15"/>
      <c r="CB22" s="5" t="str">
        <f t="shared" si="6"/>
        <v/>
      </c>
      <c r="CE22" s="5" t="str">
        <f t="shared" si="17"/>
        <v/>
      </c>
      <c r="CF22" s="5" t="str">
        <f>IF(J22="","",IFERROR(IF(VLOOKUP(J22,J$2:J21,1,0)=0,"",""),J22))</f>
        <v/>
      </c>
      <c r="CG22" s="24"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IF(REPORTE!AH$2="si",IF(C22=VALUE(REPORTE!C$11),IF(SUM(DD23:DD$1993),CONCATENATE(INT(B22),", "),INT(B22)),""),IF(C22=VALUE(REPORTE!C$10),IF(SUM(DD23:DD$1993),CONCATENATE(INT(B22),",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68"/>
      <c r="AV23" s="97"/>
      <c r="AW23" s="97"/>
      <c r="AX23" s="97"/>
      <c r="AY23" s="110"/>
      <c r="AZ23" s="97"/>
      <c r="BA23" s="97"/>
      <c r="BB23" s="4"/>
      <c r="BC23" s="100"/>
      <c r="BD23" s="4"/>
      <c r="BE23" s="4"/>
      <c r="BF23" s="9"/>
      <c r="BG23" s="7"/>
      <c r="BH23" s="7"/>
      <c r="BI23" s="7" t="str">
        <f t="shared" ca="1" si="1"/>
        <v/>
      </c>
      <c r="BJ23" s="4" t="str">
        <f t="shared" si="18"/>
        <v/>
      </c>
      <c r="BK23" s="96" t="str">
        <f t="shared" si="2"/>
        <v/>
      </c>
      <c r="BL23" s="107" t="str">
        <f t="shared" si="11"/>
        <v/>
      </c>
      <c r="BR23" s="4" t="str">
        <f>IF(IFERROR(VLOOKUP(C23,C24:C$1993,1,0),"")="","",COUNTIF(C:C,C23))</f>
        <v/>
      </c>
      <c r="BV23" s="5" t="str">
        <f>IF(B23="","",IF(BR23="",1+(MAX(BV$2:BV22)),""))</f>
        <v/>
      </c>
      <c r="BW23" s="5" t="str">
        <f t="shared" si="3"/>
        <v/>
      </c>
      <c r="BX23" s="5" t="str">
        <f t="shared" si="4"/>
        <v/>
      </c>
      <c r="BY23" s="14" t="str">
        <f t="shared" si="5"/>
        <v/>
      </c>
      <c r="BZ23" s="28"/>
      <c r="CA23" s="15"/>
      <c r="CB23" s="5" t="str">
        <f t="shared" si="6"/>
        <v/>
      </c>
      <c r="CE23" s="5" t="str">
        <f t="shared" si="17"/>
        <v/>
      </c>
      <c r="CF23" s="5" t="str">
        <f>IF(J23="","",IFERROR(IF(VLOOKUP(J23,J$2:J22,1,0)=0,"",""),J23))</f>
        <v/>
      </c>
      <c r="CG23" s="24"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IF(REPORTE!AH$2="si",IF(C23=VALUE(REPORTE!C$11),IF(SUM(DD24:DD$1993),CONCATENATE(INT(B23),", "),INT(B23)),""),IF(C23=VALUE(REPORTE!C$10),IF(SUM(DD24:DD$1993),CONCATENATE(INT(B23),",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68"/>
      <c r="AV24" s="97"/>
      <c r="AW24" s="97"/>
      <c r="AX24" s="97"/>
      <c r="AY24" s="110"/>
      <c r="AZ24" s="97"/>
      <c r="BA24" s="97"/>
      <c r="BB24" s="4"/>
      <c r="BC24" s="100"/>
      <c r="BD24" s="4"/>
      <c r="BE24" s="4"/>
      <c r="BF24" s="9" t="s">
        <v>157</v>
      </c>
      <c r="BG24" s="7"/>
      <c r="BH24" s="7"/>
      <c r="BI24" s="7" t="str">
        <f t="shared" ca="1" si="1"/>
        <v/>
      </c>
      <c r="BJ24" s="4" t="str">
        <f t="shared" si="18"/>
        <v/>
      </c>
      <c r="BK24" s="96" t="str">
        <f t="shared" si="2"/>
        <v/>
      </c>
      <c r="BL24" s="107" t="str">
        <f t="shared" si="11"/>
        <v/>
      </c>
      <c r="BR24" s="4" t="str">
        <f>IF(IFERROR(VLOOKUP(C24,C25:C$1993,1,0),"")="","",COUNTIF(C:C,C24))</f>
        <v/>
      </c>
      <c r="BV24" s="5" t="str">
        <f>IF(B24="","",IF(BR24="",1+(MAX(BV$2:BV23)),""))</f>
        <v/>
      </c>
      <c r="BW24" s="5" t="str">
        <f t="shared" si="3"/>
        <v/>
      </c>
      <c r="BX24" s="5" t="str">
        <f t="shared" si="4"/>
        <v/>
      </c>
      <c r="BY24" s="14" t="str">
        <f t="shared" si="5"/>
        <v/>
      </c>
      <c r="BZ24" s="28"/>
      <c r="CA24" s="15"/>
      <c r="CB24" s="5" t="str">
        <f t="shared" si="6"/>
        <v/>
      </c>
      <c r="CE24" s="5" t="str">
        <f t="shared" si="17"/>
        <v/>
      </c>
      <c r="CF24" s="5" t="str">
        <f>IF(J24="","",IFERROR(IF(VLOOKUP(J24,J$2:J23,1,0)=0,"",""),J24))</f>
        <v/>
      </c>
      <c r="CG24" s="24"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IF(REPORTE!AH$2="si",IF(C24=VALUE(REPORTE!C$11),IF(SUM(DD25:DD$1993),CONCATENATE(INT(B24),", "),INT(B24)),""),IF(C24=VALUE(REPORTE!C$10),IF(SUM(DD25:DD$1993),CONCATENATE(INT(B24),",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68"/>
      <c r="AV25" s="97"/>
      <c r="AW25" s="97"/>
      <c r="AX25" s="97"/>
      <c r="AY25" s="110"/>
      <c r="AZ25" s="97"/>
      <c r="BA25" s="97"/>
      <c r="BB25" s="4"/>
      <c r="BC25" s="100"/>
      <c r="BD25" s="4"/>
      <c r="BE25" s="4"/>
      <c r="BF25" s="9"/>
      <c r="BG25" s="7"/>
      <c r="BH25" s="7"/>
      <c r="BI25" s="7" t="str">
        <f t="shared" ca="1" si="1"/>
        <v/>
      </c>
      <c r="BJ25" s="4" t="str">
        <f t="shared" si="18"/>
        <v/>
      </c>
      <c r="BK25" s="96" t="str">
        <f t="shared" si="2"/>
        <v/>
      </c>
      <c r="BL25" s="107" t="str">
        <f t="shared" si="11"/>
        <v/>
      </c>
      <c r="BR25" s="4" t="str">
        <f>IF(IFERROR(VLOOKUP(C25,C26:C$1993,1,0),"")="","",COUNTIF(C:C,C25))</f>
        <v/>
      </c>
      <c r="BV25" s="5" t="str">
        <f>IF(B25="","",IF(BR25="",1+(MAX(BV$2:BV24)),""))</f>
        <v/>
      </c>
      <c r="BW25" s="5" t="str">
        <f t="shared" si="3"/>
        <v/>
      </c>
      <c r="BX25" s="5" t="str">
        <f t="shared" si="4"/>
        <v/>
      </c>
      <c r="BY25" s="14" t="str">
        <f t="shared" si="5"/>
        <v/>
      </c>
      <c r="BZ25" s="28"/>
      <c r="CA25" s="15"/>
      <c r="CB25" s="5" t="str">
        <f t="shared" si="6"/>
        <v/>
      </c>
      <c r="CE25" s="5" t="str">
        <f t="shared" si="17"/>
        <v/>
      </c>
      <c r="CF25" s="5" t="str">
        <f>IF(J25="","",IFERROR(IF(VLOOKUP(J25,J$2:J24,1,0)=0,"",""),J25))</f>
        <v/>
      </c>
      <c r="CG25" s="24"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IF(REPORTE!AH$2="si",IF(C25=VALUE(REPORTE!C$11),IF(SUM(DD26:DD$1993),CONCATENATE(INT(B25),", "),INT(B25)),""),IF(C25=VALUE(REPORTE!C$10),IF(SUM(DD26:DD$1993),CONCATENATE(INT(B25),",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68"/>
      <c r="AV26" s="97"/>
      <c r="AW26" s="97"/>
      <c r="AX26" s="97"/>
      <c r="AY26" s="110"/>
      <c r="AZ26" s="97"/>
      <c r="BA26" s="97"/>
      <c r="BB26" s="4"/>
      <c r="BC26" s="100"/>
      <c r="BD26" s="4"/>
      <c r="BE26" s="4"/>
      <c r="BF26" s="9" t="s">
        <v>157</v>
      </c>
      <c r="BG26" s="7"/>
      <c r="BH26" s="7"/>
      <c r="BI26" s="7" t="str">
        <f t="shared" ca="1" si="1"/>
        <v/>
      </c>
      <c r="BJ26" s="4" t="str">
        <f t="shared" si="18"/>
        <v/>
      </c>
      <c r="BK26" s="96" t="str">
        <f t="shared" si="2"/>
        <v/>
      </c>
      <c r="BL26" s="107" t="str">
        <f t="shared" si="11"/>
        <v/>
      </c>
      <c r="BR26" s="4" t="str">
        <f>IF(IFERROR(VLOOKUP(C26,C27:C$1993,1,0),"")="","",COUNTIF(C:C,C26))</f>
        <v/>
      </c>
      <c r="BV26" s="5" t="str">
        <f>IF(B26="","",IF(BR26="",1+(MAX(BV$2:BV25)),""))</f>
        <v/>
      </c>
      <c r="BW26" s="5" t="str">
        <f t="shared" si="3"/>
        <v/>
      </c>
      <c r="BX26" s="5" t="str">
        <f t="shared" si="4"/>
        <v/>
      </c>
      <c r="BY26" s="14" t="str">
        <f t="shared" si="5"/>
        <v/>
      </c>
      <c r="BZ26" s="28"/>
      <c r="CA26" s="15"/>
      <c r="CB26" s="5" t="str">
        <f t="shared" si="6"/>
        <v/>
      </c>
      <c r="CE26" s="5" t="str">
        <f t="shared" si="17"/>
        <v/>
      </c>
      <c r="CF26" s="5" t="str">
        <f>IF(J26="","",IFERROR(IF(VLOOKUP(J26,J$2:J25,1,0)=0,"",""),J26))</f>
        <v/>
      </c>
      <c r="CG26" s="24"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IF(REPORTE!AH$2="si",IF(C26=VALUE(REPORTE!C$11),IF(SUM(DD27:DD$1993),CONCATENATE(INT(B26),", "),INT(B26)),""),IF(C26=VALUE(REPORTE!C$10),IF(SUM(DD27:DD$1993),CONCATENATE(INT(B26),",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68"/>
      <c r="AV27" s="97"/>
      <c r="AW27" s="97"/>
      <c r="AX27" s="97"/>
      <c r="AY27" s="110"/>
      <c r="AZ27" s="97"/>
      <c r="BA27" s="97"/>
      <c r="BB27" s="4"/>
      <c r="BC27" s="100"/>
      <c r="BD27" s="4"/>
      <c r="BE27" s="4"/>
      <c r="BF27" s="9"/>
      <c r="BG27" s="7"/>
      <c r="BH27" s="7"/>
      <c r="BI27" s="7" t="str">
        <f t="shared" ca="1" si="1"/>
        <v/>
      </c>
      <c r="BJ27" s="4" t="str">
        <f t="shared" si="18"/>
        <v/>
      </c>
      <c r="BK27" s="96" t="str">
        <f t="shared" si="2"/>
        <v/>
      </c>
      <c r="BL27" s="107" t="str">
        <f t="shared" si="11"/>
        <v/>
      </c>
      <c r="BR27" s="4" t="str">
        <f>IF(IFERROR(VLOOKUP(C27,C28:C$1993,1,0),"")="","",COUNTIF(C:C,C27))</f>
        <v/>
      </c>
      <c r="BV27" s="5" t="str">
        <f>IF(B27="","",IF(BR27="",1+(MAX(BV$2:BV26)),""))</f>
        <v/>
      </c>
      <c r="BW27" s="5" t="str">
        <f t="shared" si="3"/>
        <v/>
      </c>
      <c r="BX27" s="5" t="str">
        <f t="shared" si="4"/>
        <v/>
      </c>
      <c r="BY27" s="14" t="str">
        <f t="shared" si="5"/>
        <v/>
      </c>
      <c r="BZ27" s="28"/>
      <c r="CA27" s="15"/>
      <c r="CB27" s="5" t="str">
        <f t="shared" si="6"/>
        <v/>
      </c>
      <c r="CE27" s="5" t="str">
        <f t="shared" si="17"/>
        <v/>
      </c>
      <c r="CF27" s="5" t="str">
        <f>IF(J27="","",IFERROR(IF(VLOOKUP(J27,J$2:J26,1,0)=0,"",""),J27))</f>
        <v/>
      </c>
      <c r="CG27" s="24"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IF(REPORTE!AH$2="si",IF(C27=VALUE(REPORTE!C$11),IF(SUM(DD28:DD$1993),CONCATENATE(INT(B27),", "),INT(B27)),""),IF(C27=VALUE(REPORTE!C$10),IF(SUM(DD28:DD$1993),CONCATENATE(INT(B27),",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68"/>
      <c r="AV28" s="97"/>
      <c r="AW28" s="97"/>
      <c r="AX28" s="97"/>
      <c r="AY28" s="110"/>
      <c r="AZ28" s="97"/>
      <c r="BA28" s="97"/>
      <c r="BB28" s="4"/>
      <c r="BC28" s="100"/>
      <c r="BD28" s="4"/>
      <c r="BE28" s="4"/>
      <c r="BF28" s="9" t="s">
        <v>157</v>
      </c>
      <c r="BG28" s="7"/>
      <c r="BH28" s="7"/>
      <c r="BI28" s="7" t="str">
        <f t="shared" ca="1" si="1"/>
        <v/>
      </c>
      <c r="BJ28" s="4" t="str">
        <f t="shared" si="18"/>
        <v/>
      </c>
      <c r="BK28" s="96" t="str">
        <f t="shared" si="2"/>
        <v/>
      </c>
      <c r="BL28" s="107" t="str">
        <f t="shared" si="11"/>
        <v/>
      </c>
      <c r="BR28" s="4" t="str">
        <f>IF(IFERROR(VLOOKUP(C28,C29:C$1993,1,0),"")="","",COUNTIF(C:C,C28))</f>
        <v/>
      </c>
      <c r="BV28" s="5" t="str">
        <f>IF(B28="","",IF(BR28="",1+(MAX(BV$2:BV27)),""))</f>
        <v/>
      </c>
      <c r="BW28" s="5" t="str">
        <f t="shared" si="3"/>
        <v/>
      </c>
      <c r="BX28" s="5" t="str">
        <f t="shared" si="4"/>
        <v/>
      </c>
      <c r="BY28" s="14" t="str">
        <f t="shared" si="5"/>
        <v/>
      </c>
      <c r="BZ28" s="28"/>
      <c r="CA28" s="15"/>
      <c r="CB28" s="5" t="str">
        <f t="shared" si="6"/>
        <v/>
      </c>
      <c r="CE28" s="5" t="str">
        <f t="shared" si="17"/>
        <v/>
      </c>
      <c r="CF28" s="5" t="str">
        <f>IF(J28="","",IFERROR(IF(VLOOKUP(J28,J$2:J27,1,0)=0,"",""),J28))</f>
        <v/>
      </c>
      <c r="CG28" s="24"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IF(REPORTE!AH$2="si",IF(C28=VALUE(REPORTE!C$11),IF(SUM(DD29:DD$1993),CONCATENATE(INT(B28),", "),INT(B28)),""),IF(C28=VALUE(REPORTE!C$10),IF(SUM(DD29:DD$1993),CONCATENATE(INT(B28),",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68"/>
      <c r="AV29" s="97"/>
      <c r="AW29" s="97"/>
      <c r="AX29" s="97"/>
      <c r="AY29" s="110"/>
      <c r="AZ29" s="97"/>
      <c r="BA29" s="97"/>
      <c r="BB29" s="4"/>
      <c r="BC29" s="100"/>
      <c r="BD29" s="4"/>
      <c r="BE29" s="4"/>
      <c r="BF29" s="9"/>
      <c r="BG29" s="7"/>
      <c r="BH29" s="7"/>
      <c r="BI29" s="7" t="str">
        <f t="shared" ca="1" si="1"/>
        <v/>
      </c>
      <c r="BJ29" s="4" t="str">
        <f t="shared" si="18"/>
        <v/>
      </c>
      <c r="BK29" s="96" t="str">
        <f t="shared" si="2"/>
        <v/>
      </c>
      <c r="BL29" s="107" t="str">
        <f t="shared" si="11"/>
        <v/>
      </c>
      <c r="BR29" s="4" t="str">
        <f>IF(IFERROR(VLOOKUP(C29,C30:C$1993,1,0),"")="","",COUNTIF(C:C,C29))</f>
        <v/>
      </c>
      <c r="BV29" s="5" t="str">
        <f>IF(B29="","",IF(BR29="",1+(MAX(BV$2:BV28)),""))</f>
        <v/>
      </c>
      <c r="BW29" s="5" t="str">
        <f t="shared" si="3"/>
        <v/>
      </c>
      <c r="BX29" s="5" t="str">
        <f t="shared" si="4"/>
        <v/>
      </c>
      <c r="BY29" s="14" t="str">
        <f t="shared" si="5"/>
        <v/>
      </c>
      <c r="BZ29" s="28"/>
      <c r="CA29" s="15"/>
      <c r="CB29" s="5" t="str">
        <f t="shared" si="6"/>
        <v/>
      </c>
      <c r="CE29" s="5" t="str">
        <f t="shared" si="17"/>
        <v/>
      </c>
      <c r="CF29" s="5" t="str">
        <f>IF(J29="","",IFERROR(IF(VLOOKUP(J29,J$2:J28,1,0)=0,"",""),J29))</f>
        <v/>
      </c>
      <c r="CG29" s="24" t="str">
        <f>IF(CF29="","",(IFERROR(VLOOKUP(MID(CF29,1,1),$CX$2:DB$28,3,0),0)+IFERROR(VLOOKUP(MID(CF29,2,1),CX$2:DB$28,4,0),0)+IFERROR(VLOOKUP(MID(CF29,3,1),CX$2:DB$28,5,0),0)+(ROW(CF29)/1000000000000)))</f>
        <v/>
      </c>
      <c r="CI29" s="5">
        <v>28</v>
      </c>
      <c r="CJ29" s="5" t="str">
        <f>IFERROR(VLOOKUP(CI29,CE$2:CF1105,2,0),"")</f>
        <v/>
      </c>
      <c r="DD29" s="5" t="e">
        <f>IF(REPORTE!AH$2="si",IF(C29=VALUE(REPORTE!C$11),IF(SUM(DD30:DD$1993),CONCATENATE(INT(B29),", "),INT(B29)),""),IF(C29=VALUE(REPORTE!C$10),IF(SUM(DD30:DD$1993),CONCATENATE(INT(B29),",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68"/>
      <c r="AV30" s="97"/>
      <c r="AW30" s="97"/>
      <c r="AX30" s="97"/>
      <c r="AY30" s="110"/>
      <c r="AZ30" s="97"/>
      <c r="BA30" s="97"/>
      <c r="BB30" s="4"/>
      <c r="BC30" s="100"/>
      <c r="BD30" s="4"/>
      <c r="BE30" s="4"/>
      <c r="BF30" s="9" t="s">
        <v>157</v>
      </c>
      <c r="BG30" s="7"/>
      <c r="BH30" s="7"/>
      <c r="BI30" s="7" t="str">
        <f t="shared" ca="1" si="1"/>
        <v/>
      </c>
      <c r="BJ30" s="4" t="str">
        <f t="shared" si="18"/>
        <v/>
      </c>
      <c r="BK30" s="96" t="str">
        <f t="shared" si="2"/>
        <v/>
      </c>
      <c r="BL30" s="107" t="str">
        <f>IFERROR(IF(AA30/Z30=0,"",AA30/Z30),"")</f>
        <v/>
      </c>
      <c r="BR30" s="4" t="str">
        <f>IF(IFERROR(VLOOKUP(C30,C31:C$1993,1,0),"")="","",COUNTIF(C:C,C30))</f>
        <v/>
      </c>
      <c r="BV30" s="5" t="str">
        <f>IF(B30="","",IF(BR30="",1+(MAX(BV$2:BV29)),""))</f>
        <v/>
      </c>
      <c r="BW30" s="5" t="str">
        <f t="shared" si="3"/>
        <v/>
      </c>
      <c r="BX30" s="5" t="str">
        <f t="shared" si="4"/>
        <v/>
      </c>
      <c r="BY30" s="14" t="str">
        <f t="shared" si="5"/>
        <v/>
      </c>
      <c r="BZ30" s="28"/>
      <c r="CA30" s="15"/>
      <c r="CB30" s="5" t="str">
        <f t="shared" si="6"/>
        <v/>
      </c>
      <c r="CE30" s="5" t="str">
        <f t="shared" si="17"/>
        <v/>
      </c>
      <c r="CF30" s="5" t="str">
        <f>IF(J30="","",IFERROR(IF(VLOOKUP(J30,J$2:J29,1,0)=0,"",""),J30))</f>
        <v/>
      </c>
      <c r="CG30" s="24" t="str">
        <f>IF(CF30="","",(IFERROR(VLOOKUP(MID(CF30,1,1),$CX$2:DB$28,3,0),0)+IFERROR(VLOOKUP(MID(CF30,2,1),CX$2:DB$28,4,0),0)+IFERROR(VLOOKUP(MID(CF30,3,1),CX$2:DB$28,5,0),0)+(ROW(CF30)/1000000000000)))</f>
        <v/>
      </c>
      <c r="CI30" s="5">
        <v>29</v>
      </c>
      <c r="CJ30" s="5" t="str">
        <f>IFERROR(VLOOKUP(CI30,CE$2:CF1106,2,0),"")</f>
        <v/>
      </c>
      <c r="DD30" s="5" t="e">
        <f>IF(REPORTE!AH$2="si",IF(C30=VALUE(REPORTE!C$11),IF(SUM(DD31:DD$1993),CONCATENATE(INT(B30),", "),INT(B30)),""),IF(C30=VALUE(REPORTE!C$10),IF(SUM(DD31:DD$1993),CONCATENATE(INT(B30),",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68"/>
      <c r="AV31" s="97"/>
      <c r="AW31" s="97"/>
      <c r="AX31" s="97"/>
      <c r="AY31" s="110"/>
      <c r="AZ31" s="97"/>
      <c r="BA31" s="97"/>
      <c r="BB31" s="4"/>
      <c r="BC31" s="100"/>
      <c r="BD31" s="4"/>
      <c r="BE31" s="4"/>
      <c r="BF31" s="9"/>
      <c r="BG31" s="7"/>
      <c r="BH31" s="7"/>
      <c r="BI31" s="7" t="str">
        <f t="shared" ca="1" si="1"/>
        <v/>
      </c>
      <c r="BJ31" s="4" t="str">
        <f t="shared" si="18"/>
        <v/>
      </c>
      <c r="BK31" s="96" t="str">
        <f t="shared" si="2"/>
        <v/>
      </c>
      <c r="BL31" s="107" t="str">
        <f t="shared" si="11"/>
        <v/>
      </c>
      <c r="BR31" s="4" t="str">
        <f>IF(IFERROR(VLOOKUP(C31,C32:C$1993,1,0),"")="","",COUNTIF(C:C,C31))</f>
        <v/>
      </c>
      <c r="BV31" s="5" t="str">
        <f>IF(B31="","",IF(BR31="",1+(MAX(BV$2:BV30)),""))</f>
        <v/>
      </c>
      <c r="BW31" s="5" t="str">
        <f t="shared" si="3"/>
        <v/>
      </c>
      <c r="BX31" s="5" t="str">
        <f t="shared" si="4"/>
        <v/>
      </c>
      <c r="BY31" s="14" t="str">
        <f t="shared" si="5"/>
        <v/>
      </c>
      <c r="BZ31" s="28"/>
      <c r="CA31" s="15"/>
      <c r="CB31" s="5" t="str">
        <f t="shared" si="6"/>
        <v/>
      </c>
      <c r="CE31" s="5" t="str">
        <f t="shared" si="17"/>
        <v/>
      </c>
      <c r="CF31" s="5" t="str">
        <f>IF(J31="","",IFERROR(IF(VLOOKUP(J31,J$2:J30,1,0)=0,"",""),J31))</f>
        <v/>
      </c>
      <c r="CG31" s="24" t="str">
        <f>IF(CF31="","",(IFERROR(VLOOKUP(MID(CF31,1,1),$CX$2:DB$28,3,0),0)+IFERROR(VLOOKUP(MID(CF31,2,1),CX$2:DB$28,4,0),0)+IFERROR(VLOOKUP(MID(CF31,3,1),CX$2:DB$28,5,0),0)+(ROW(CF31)/1000000000000)))</f>
        <v/>
      </c>
      <c r="CI31" s="5">
        <v>30</v>
      </c>
      <c r="CJ31" s="5" t="str">
        <f>IFERROR(VLOOKUP(CI31,CE$2:CF1107,2,0),"")</f>
        <v/>
      </c>
      <c r="DD31" s="5" t="e">
        <f>IF(REPORTE!AH$2="si",IF(C31=VALUE(REPORTE!C$11),IF(SUM(DD32:DD$1993),CONCATENATE(INT(B31),", "),INT(B31)),""),IF(C31=VALUE(REPORTE!C$10),IF(SUM(DD32:DD$1993),CONCATENATE(INT(B31),",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68"/>
      <c r="AV32" s="97"/>
      <c r="AW32" s="97"/>
      <c r="AX32" s="97"/>
      <c r="AY32" s="110"/>
      <c r="AZ32" s="97"/>
      <c r="BA32" s="97"/>
      <c r="BB32" s="4"/>
      <c r="BC32" s="100"/>
      <c r="BD32" s="4"/>
      <c r="BE32" s="4"/>
      <c r="BF32" s="9" t="s">
        <v>157</v>
      </c>
      <c r="BG32" s="7"/>
      <c r="BH32" s="7"/>
      <c r="BI32" s="7" t="str">
        <f t="shared" ca="1" si="1"/>
        <v/>
      </c>
      <c r="BJ32" s="4" t="str">
        <f t="shared" si="18"/>
        <v/>
      </c>
      <c r="BK32" s="96" t="str">
        <f t="shared" si="2"/>
        <v/>
      </c>
      <c r="BL32" s="107" t="str">
        <f t="shared" si="11"/>
        <v/>
      </c>
      <c r="BR32" s="4" t="str">
        <f>IF(IFERROR(VLOOKUP(C32,C33:C$1993,1,0),"")="","",COUNTIF(C:C,C32))</f>
        <v/>
      </c>
      <c r="BV32" s="5" t="str">
        <f>IF(B32="","",IF(BR32="",1+(MAX(BV$2:BV31)),""))</f>
        <v/>
      </c>
      <c r="BW32" s="5" t="str">
        <f t="shared" si="3"/>
        <v/>
      </c>
      <c r="BX32" s="5" t="str">
        <f t="shared" si="4"/>
        <v/>
      </c>
      <c r="BY32" s="14" t="str">
        <f t="shared" si="5"/>
        <v/>
      </c>
      <c r="BZ32" s="28"/>
      <c r="CA32" s="15"/>
      <c r="CB32" s="5" t="str">
        <f t="shared" si="6"/>
        <v/>
      </c>
      <c r="CE32" s="5" t="str">
        <f t="shared" si="17"/>
        <v/>
      </c>
      <c r="CF32" s="5" t="str">
        <f>IF(J32="","",IFERROR(IF(VLOOKUP(J32,J$2:J31,1,0)=0,"",""),J32))</f>
        <v/>
      </c>
      <c r="CG32" s="24" t="str">
        <f>IF(CF32="","",(IFERROR(VLOOKUP(MID(CF32,1,1),$CX$2:DB$28,3,0),0)+IFERROR(VLOOKUP(MID(CF32,2,1),CX$2:DB$28,4,0),0)+IFERROR(VLOOKUP(MID(CF32,3,1),CX$2:DB$28,5,0),0)+(ROW(CF32)/1000000000000)))</f>
        <v/>
      </c>
      <c r="CI32" s="5">
        <v>31</v>
      </c>
      <c r="CJ32" s="5" t="str">
        <f>IFERROR(VLOOKUP(CI32,CE$2:CF1108,2,0),"")</f>
        <v/>
      </c>
      <c r="DD32" s="5" t="e">
        <f>IF(REPORTE!AH$2="si",IF(C32=VALUE(REPORTE!C$11),IF(SUM(DD33:DD$1993),CONCATENATE(INT(B32),", "),INT(B32)),""),IF(C32=VALUE(REPORTE!C$10),IF(SUM(DD33:DD$1993),CONCATENATE(INT(B32),",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68"/>
      <c r="AV33" s="97"/>
      <c r="AW33" s="97"/>
      <c r="AX33" s="97"/>
      <c r="AY33" s="110"/>
      <c r="AZ33" s="97"/>
      <c r="BA33" s="97"/>
      <c r="BB33" s="4"/>
      <c r="BC33" s="100"/>
      <c r="BD33" s="4"/>
      <c r="BE33" s="4"/>
      <c r="BF33" s="9"/>
      <c r="BG33" s="7"/>
      <c r="BH33" s="7"/>
      <c r="BI33" s="7" t="str">
        <f t="shared" ca="1" si="1"/>
        <v/>
      </c>
      <c r="BJ33" s="4" t="str">
        <f t="shared" si="18"/>
        <v/>
      </c>
      <c r="BK33" s="96" t="str">
        <f t="shared" si="2"/>
        <v/>
      </c>
      <c r="BL33" s="107" t="str">
        <f t="shared" si="11"/>
        <v/>
      </c>
      <c r="BR33" s="4" t="str">
        <f>IF(IFERROR(VLOOKUP(C33,C34:C$1993,1,0),"")="","",COUNTIF(C:C,C33))</f>
        <v/>
      </c>
      <c r="BV33" s="5" t="str">
        <f>IF(B33="","",IF(BR33="",1+(MAX(BV$2:BV32)),""))</f>
        <v/>
      </c>
      <c r="BW33" s="5" t="str">
        <f t="shared" si="3"/>
        <v/>
      </c>
      <c r="BX33" s="5" t="str">
        <f t="shared" si="4"/>
        <v/>
      </c>
      <c r="BY33" s="14" t="str">
        <f t="shared" si="5"/>
        <v/>
      </c>
      <c r="BZ33" s="28"/>
      <c r="CA33" s="15"/>
      <c r="CB33" s="5" t="str">
        <f t="shared" si="6"/>
        <v/>
      </c>
      <c r="CE33" s="5" t="str">
        <f t="shared" si="17"/>
        <v/>
      </c>
      <c r="CF33" s="5" t="str">
        <f>IF(J33="","",IFERROR(IF(VLOOKUP(J33,J$2:J32,1,0)=0,"",""),J33))</f>
        <v/>
      </c>
      <c r="CG33" s="24" t="str">
        <f>IF(CF33="","",(IFERROR(VLOOKUP(MID(CF33,1,1),$CX$2:DB$28,3,0),0)+IFERROR(VLOOKUP(MID(CF33,2,1),CX$2:DB$28,4,0),0)+IFERROR(VLOOKUP(MID(CF33,3,1),CX$2:DB$28,5,0),0)+(ROW(CF33)/1000000000000)))</f>
        <v/>
      </c>
      <c r="CI33" s="5">
        <v>32</v>
      </c>
      <c r="CJ33" s="5" t="str">
        <f>IFERROR(VLOOKUP(CI33,CE$2:CF1109,2,0),"")</f>
        <v/>
      </c>
      <c r="DD33" s="5" t="e">
        <f>IF(REPORTE!AH$2="si",IF(C33=VALUE(REPORTE!C$11),IF(SUM(DD34:DD$1993),CONCATENATE(INT(B33),", "),INT(B33)),""),IF(C33=VALUE(REPORTE!C$10),IF(SUM(DD34:DD$1993),CONCATENATE(INT(B33),",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68"/>
      <c r="AV34" s="97"/>
      <c r="AW34" s="97"/>
      <c r="AX34" s="97"/>
      <c r="AY34" s="110"/>
      <c r="AZ34" s="97"/>
      <c r="BA34" s="97"/>
      <c r="BB34" s="4"/>
      <c r="BC34" s="100"/>
      <c r="BD34" s="4"/>
      <c r="BE34" s="4"/>
      <c r="BF34" s="9" t="s">
        <v>157</v>
      </c>
      <c r="BG34" s="7"/>
      <c r="BH34" s="7"/>
      <c r="BI34" s="7" t="str">
        <f t="shared" ca="1" si="1"/>
        <v/>
      </c>
      <c r="BJ34" s="4" t="str">
        <f t="shared" si="18"/>
        <v/>
      </c>
      <c r="BK34" s="96" t="str">
        <f t="shared" si="2"/>
        <v/>
      </c>
      <c r="BL34" s="107" t="str">
        <f t="shared" si="11"/>
        <v/>
      </c>
      <c r="BR34" s="4" t="str">
        <f>IF(IFERROR(VLOOKUP(C34,C35:C$1993,1,0),"")="","",COUNTIF(C:C,C34))</f>
        <v/>
      </c>
      <c r="BV34" s="5" t="str">
        <f>IF(B34="","",IF(BR34="",1+(MAX(BV$2:BV33)),""))</f>
        <v/>
      </c>
      <c r="BW34" s="5" t="str">
        <f t="shared" si="3"/>
        <v/>
      </c>
      <c r="BX34" s="5" t="str">
        <f t="shared" si="4"/>
        <v/>
      </c>
      <c r="BY34" s="14" t="str">
        <f t="shared" si="5"/>
        <v/>
      </c>
      <c r="BZ34" s="28"/>
      <c r="CA34" s="15"/>
      <c r="CB34" s="5" t="str">
        <f t="shared" ref="CB34:CB65" si="19">CONCATENATE(AJ34,AK34,AL34,AM34,AN34)</f>
        <v/>
      </c>
      <c r="CE34" s="5" t="str">
        <f t="shared" si="17"/>
        <v/>
      </c>
      <c r="CF34" s="5" t="str">
        <f>IF(J34="","",IFERROR(IF(VLOOKUP(J34,J$2:J33,1,0)=0,"",""),J34))</f>
        <v/>
      </c>
      <c r="CG34" s="24" t="str">
        <f>IF(CF34="","",(IFERROR(VLOOKUP(MID(CF34,1,1),$CX$2:DB$28,3,0),0)+IFERROR(VLOOKUP(MID(CF34,2,1),CX$2:DB$28,4,0),0)+IFERROR(VLOOKUP(MID(CF34,3,1),CX$2:DB$28,5,0),0)+(ROW(CF34)/1000000000000)))</f>
        <v/>
      </c>
      <c r="CI34" s="5">
        <v>33</v>
      </c>
      <c r="CJ34" s="5" t="str">
        <f>IFERROR(VLOOKUP(CI34,CE$2:CF1110,2,0),"")</f>
        <v/>
      </c>
      <c r="DD34" s="5" t="e">
        <f>IF(REPORTE!AH$2="si",IF(C34=VALUE(REPORTE!C$11),IF(SUM(DD35:DD$1993),CONCATENATE(INT(B34),", "),INT(B34)),""),IF(C34=VALUE(REPORTE!C$10),IF(SUM(DD35:DD$1993),CONCATENATE(INT(B34),",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68"/>
      <c r="AV35" s="97"/>
      <c r="AW35" s="97"/>
      <c r="AX35" s="97"/>
      <c r="AY35" s="110"/>
      <c r="AZ35" s="97"/>
      <c r="BA35" s="97"/>
      <c r="BB35" s="4"/>
      <c r="BC35" s="100"/>
      <c r="BD35" s="4"/>
      <c r="BE35" s="4"/>
      <c r="BF35" s="9"/>
      <c r="BG35" s="7"/>
      <c r="BH35" s="7"/>
      <c r="BI35" s="7" t="str">
        <f t="shared" ca="1" si="1"/>
        <v/>
      </c>
      <c r="BJ35" s="4" t="str">
        <f t="shared" si="18"/>
        <v/>
      </c>
      <c r="BK35" s="96" t="str">
        <f t="shared" si="2"/>
        <v/>
      </c>
      <c r="BL35" s="107" t="str">
        <f t="shared" si="11"/>
        <v/>
      </c>
      <c r="BR35" s="4" t="str">
        <f>IF(IFERROR(VLOOKUP(C35,C36:C$1993,1,0),"")="","",COUNTIF(C:C,C35))</f>
        <v/>
      </c>
      <c r="BV35" s="5" t="str">
        <f>IF(B35="","",IF(BR35="",1+(MAX(BV$2:BV34)),""))</f>
        <v/>
      </c>
      <c r="BW35" s="5" t="str">
        <f t="shared" si="3"/>
        <v/>
      </c>
      <c r="BX35" s="5" t="str">
        <f t="shared" si="4"/>
        <v/>
      </c>
      <c r="BY35" s="14" t="str">
        <f t="shared" si="5"/>
        <v/>
      </c>
      <c r="BZ35" s="28"/>
      <c r="CA35" s="15"/>
      <c r="CB35" s="5" t="str">
        <f t="shared" si="19"/>
        <v/>
      </c>
      <c r="CE35" s="5" t="str">
        <f t="shared" si="17"/>
        <v/>
      </c>
      <c r="CF35" s="5" t="str">
        <f>IF(J35="","",IFERROR(IF(VLOOKUP(J35,J$2:J34,1,0)=0,"",""),J35))</f>
        <v/>
      </c>
      <c r="CG35" s="24" t="str">
        <f>IF(CF35="","",(IFERROR(VLOOKUP(MID(CF35,1,1),$CX$2:DB$28,3,0),0)+IFERROR(VLOOKUP(MID(CF35,2,1),CX$2:DB$28,4,0),0)+IFERROR(VLOOKUP(MID(CF35,3,1),CX$2:DB$28,5,0),0)+(ROW(CF35)/1000000000000)))</f>
        <v/>
      </c>
      <c r="CI35" s="5">
        <v>34</v>
      </c>
      <c r="CJ35" s="5" t="str">
        <f>IFERROR(VLOOKUP(CI35,CE$2:CF1111,2,0),"")</f>
        <v/>
      </c>
      <c r="DD35" s="5" t="e">
        <f>IF(REPORTE!AH$2="si",IF(C35=VALUE(REPORTE!C$11),IF(SUM(DD36:DD$1993),CONCATENATE(INT(B35),", "),INT(B35)),""),IF(C35=VALUE(REPORTE!C$10),IF(SUM(DD36:DD$1993),CONCATENATE(INT(B35),",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68"/>
      <c r="AV36" s="97"/>
      <c r="AW36" s="97"/>
      <c r="AX36" s="97"/>
      <c r="AY36" s="110"/>
      <c r="AZ36" s="97"/>
      <c r="BA36" s="97"/>
      <c r="BB36" s="4"/>
      <c r="BC36" s="100"/>
      <c r="BD36" s="4"/>
      <c r="BE36" s="4"/>
      <c r="BF36" s="9" t="s">
        <v>157</v>
      </c>
      <c r="BG36" s="7"/>
      <c r="BH36" s="7"/>
      <c r="BI36" s="7" t="str">
        <f t="shared" ca="1" si="1"/>
        <v/>
      </c>
      <c r="BJ36" s="4" t="str">
        <f t="shared" si="18"/>
        <v/>
      </c>
      <c r="BK36" s="96" t="str">
        <f t="shared" si="2"/>
        <v/>
      </c>
      <c r="BL36" s="107" t="str">
        <f t="shared" si="11"/>
        <v/>
      </c>
      <c r="BR36" s="4" t="str">
        <f>IF(IFERROR(VLOOKUP(C36,C37:C$1993,1,0),"")="","",COUNTIF(C:C,C36))</f>
        <v/>
      </c>
      <c r="BV36" s="5" t="str">
        <f>IF(B36="","",IF(BR36="",1+(MAX(BV$2:BV35)),""))</f>
        <v/>
      </c>
      <c r="BW36" s="5" t="str">
        <f t="shared" si="3"/>
        <v/>
      </c>
      <c r="BX36" s="5" t="str">
        <f t="shared" si="4"/>
        <v/>
      </c>
      <c r="BY36" s="14" t="str">
        <f t="shared" si="5"/>
        <v/>
      </c>
      <c r="BZ36" s="28"/>
      <c r="CA36" s="15"/>
      <c r="CB36" s="5" t="str">
        <f t="shared" si="19"/>
        <v/>
      </c>
      <c r="CE36" s="5" t="str">
        <f t="shared" si="17"/>
        <v/>
      </c>
      <c r="CF36" s="5" t="str">
        <f>IF(J36="","",IFERROR(IF(VLOOKUP(J36,J$2:J35,1,0)=0,"",""),J36))</f>
        <v/>
      </c>
      <c r="CG36" s="24" t="str">
        <f>IF(CF36="","",(IFERROR(VLOOKUP(MID(CF36,1,1),$CX$2:DB$28,3,0),0)+IFERROR(VLOOKUP(MID(CF36,2,1),CX$2:DB$28,4,0),0)+IFERROR(VLOOKUP(MID(CF36,3,1),CX$2:DB$28,5,0),0)+(ROW(CF36)/1000000000000)))</f>
        <v/>
      </c>
      <c r="CI36" s="5">
        <v>35</v>
      </c>
      <c r="CJ36" s="5" t="str">
        <f>IFERROR(VLOOKUP(CI36,CE$2:CF1112,2,0),"")</f>
        <v/>
      </c>
      <c r="DD36" s="5" t="e">
        <f>IF(REPORTE!AH$2="si",IF(C36=VALUE(REPORTE!C$11),IF(SUM(DD37:DD$1993),CONCATENATE(INT(B36),", "),INT(B36)),""),IF(C36=VALUE(REPORTE!C$10),IF(SUM(DD37:DD$1993),CONCATENATE(INT(B36),",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68"/>
      <c r="AV37" s="97"/>
      <c r="AW37" s="97"/>
      <c r="AX37" s="97"/>
      <c r="AY37" s="110"/>
      <c r="AZ37" s="97"/>
      <c r="BA37" s="97"/>
      <c r="BB37" s="4"/>
      <c r="BC37" s="100"/>
      <c r="BD37" s="4"/>
      <c r="BE37" s="4"/>
      <c r="BF37" s="9"/>
      <c r="BG37" s="7"/>
      <c r="BH37" s="7"/>
      <c r="BI37" s="7" t="str">
        <f t="shared" ca="1" si="1"/>
        <v/>
      </c>
      <c r="BJ37" s="4" t="str">
        <f t="shared" si="18"/>
        <v/>
      </c>
      <c r="BK37" s="96" t="str">
        <f t="shared" si="2"/>
        <v/>
      </c>
      <c r="BL37" s="107" t="str">
        <f t="shared" si="11"/>
        <v/>
      </c>
      <c r="BR37" s="4" t="str">
        <f>IF(IFERROR(VLOOKUP(C37,C38:C$1993,1,0),"")="","",COUNTIF(C:C,C37))</f>
        <v/>
      </c>
      <c r="BV37" s="5" t="str">
        <f>IF(B37="","",IF(BR37="",1+(MAX(BV$2:BV36)),""))</f>
        <v/>
      </c>
      <c r="BW37" s="5" t="str">
        <f t="shared" si="3"/>
        <v/>
      </c>
      <c r="BX37" s="5" t="str">
        <f t="shared" si="4"/>
        <v/>
      </c>
      <c r="BY37" s="14" t="str">
        <f t="shared" si="5"/>
        <v/>
      </c>
      <c r="BZ37" s="28"/>
      <c r="CA37" s="15"/>
      <c r="CB37" s="5" t="str">
        <f t="shared" si="19"/>
        <v/>
      </c>
      <c r="CE37" s="5" t="str">
        <f t="shared" si="17"/>
        <v/>
      </c>
      <c r="CF37" s="5" t="str">
        <f>IF(J37="","",IFERROR(IF(VLOOKUP(J37,J$2:J36,1,0)=0,"",""),J37))</f>
        <v/>
      </c>
      <c r="CG37" s="24" t="str">
        <f>IF(CF37="","",(IFERROR(VLOOKUP(MID(CF37,1,1),$CX$2:DB$28,3,0),0)+IFERROR(VLOOKUP(MID(CF37,2,1),CX$2:DB$28,4,0),0)+IFERROR(VLOOKUP(MID(CF37,3,1),CX$2:DB$28,5,0),0)+(ROW(CF37)/1000000000000)))</f>
        <v/>
      </c>
      <c r="CI37" s="5">
        <v>36</v>
      </c>
      <c r="CJ37" s="5" t="str">
        <f>IFERROR(VLOOKUP(CI37,CE$2:CF1113,2,0),"")</f>
        <v/>
      </c>
      <c r="DD37" s="5" t="e">
        <f>IF(REPORTE!AH$2="si",IF(C37=VALUE(REPORTE!C$11),IF(SUM(DD38:DD$1993),CONCATENATE(INT(B37),", "),INT(B37)),""),IF(C37=VALUE(REPORTE!C$10),IF(SUM(DD38:DD$1993),CONCATENATE(INT(B37),",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68"/>
      <c r="AV38" s="97"/>
      <c r="AW38" s="97"/>
      <c r="AX38" s="97"/>
      <c r="AY38" s="110"/>
      <c r="AZ38" s="97"/>
      <c r="BA38" s="97"/>
      <c r="BB38" s="4"/>
      <c r="BC38" s="100"/>
      <c r="BD38" s="4"/>
      <c r="BE38" s="4"/>
      <c r="BF38" s="9" t="s">
        <v>157</v>
      </c>
      <c r="BG38" s="7"/>
      <c r="BH38" s="7"/>
      <c r="BI38" s="7" t="str">
        <f t="shared" ca="1" si="1"/>
        <v/>
      </c>
      <c r="BJ38" s="4" t="str">
        <f t="shared" si="18"/>
        <v/>
      </c>
      <c r="BK38" s="96" t="str">
        <f t="shared" si="2"/>
        <v/>
      </c>
      <c r="BL38" s="107" t="str">
        <f>IFERROR(IF(AA38/Z38=0,"",AA38/Z38),"")</f>
        <v/>
      </c>
      <c r="BR38" s="4" t="str">
        <f>IF(IFERROR(VLOOKUP(C38,C39:C$1993,1,0),"")="","",COUNTIF(C:C,C38))</f>
        <v/>
      </c>
      <c r="BV38" s="5" t="str">
        <f>IF(B38="","",IF(BR38="",1+(MAX(BV$2:BV37)),""))</f>
        <v/>
      </c>
      <c r="BW38" s="5" t="str">
        <f t="shared" si="3"/>
        <v/>
      </c>
      <c r="BX38" s="5" t="str">
        <f t="shared" si="4"/>
        <v/>
      </c>
      <c r="BY38" s="14" t="str">
        <f t="shared" si="5"/>
        <v/>
      </c>
      <c r="BZ38" s="28"/>
      <c r="CA38" s="15"/>
      <c r="CB38" s="5" t="str">
        <f t="shared" si="19"/>
        <v/>
      </c>
      <c r="CE38" s="5" t="str">
        <f t="shared" si="17"/>
        <v/>
      </c>
      <c r="CF38" s="5" t="str">
        <f>IF(J38="","",IFERROR(IF(VLOOKUP(J38,J$2:J37,1,0)=0,"",""),J38))</f>
        <v/>
      </c>
      <c r="CG38" s="24" t="str">
        <f>IF(CF38="","",(IFERROR(VLOOKUP(MID(CF38,1,1),$CX$2:DB$28,3,0),0)+IFERROR(VLOOKUP(MID(CF38,2,1),CX$2:DB$28,4,0),0)+IFERROR(VLOOKUP(MID(CF38,3,1),CX$2:DB$28,5,0),0)+(ROW(CF38)/1000000000000)))</f>
        <v/>
      </c>
      <c r="CI38" s="5">
        <v>37</v>
      </c>
      <c r="CJ38" s="5" t="str">
        <f>IFERROR(VLOOKUP(CI38,CE$2:CF1114,2,0),"")</f>
        <v/>
      </c>
      <c r="DD38" s="5" t="e">
        <f>IF(REPORTE!AH$2="si",IF(C38=VALUE(REPORTE!C$11),IF(SUM(DD39:DD$1993),CONCATENATE(INT(B38),", "),INT(B38)),""),IF(C38=VALUE(REPORTE!C$10),IF(SUM(DD39:DD$1993),CONCATENATE(INT(B38),",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68"/>
      <c r="AV39" s="97"/>
      <c r="AW39" s="97"/>
      <c r="AX39" s="97"/>
      <c r="AY39" s="110"/>
      <c r="AZ39" s="97"/>
      <c r="BA39" s="97"/>
      <c r="BB39" s="4"/>
      <c r="BC39" s="100"/>
      <c r="BD39" s="4"/>
      <c r="BE39" s="4"/>
      <c r="BF39" s="9"/>
      <c r="BG39" s="7"/>
      <c r="BH39" s="7"/>
      <c r="BI39" s="7" t="str">
        <f t="shared" ca="1" si="1"/>
        <v/>
      </c>
      <c r="BJ39" s="4" t="str">
        <f t="shared" si="18"/>
        <v/>
      </c>
      <c r="BK39" s="96" t="str">
        <f t="shared" si="2"/>
        <v/>
      </c>
      <c r="BL39" s="107" t="str">
        <f t="shared" si="11"/>
        <v/>
      </c>
      <c r="BR39" s="4" t="str">
        <f>IF(IFERROR(VLOOKUP(C39,C40:C$1993,1,0),"")="","",COUNTIF(C:C,C39))</f>
        <v/>
      </c>
      <c r="BV39" s="5" t="str">
        <f>IF(B39="","",IF(BR39="",1+(MAX(BV$2:BV38)),""))</f>
        <v/>
      </c>
      <c r="BW39" s="5" t="str">
        <f t="shared" si="3"/>
        <v/>
      </c>
      <c r="BX39" s="5" t="str">
        <f t="shared" si="4"/>
        <v/>
      </c>
      <c r="BY39" s="14" t="str">
        <f t="shared" si="5"/>
        <v/>
      </c>
      <c r="BZ39" s="28"/>
      <c r="CA39" s="15"/>
      <c r="CB39" s="5" t="str">
        <f t="shared" si="19"/>
        <v/>
      </c>
      <c r="CE39" s="5" t="str">
        <f t="shared" si="17"/>
        <v/>
      </c>
      <c r="CF39" s="5" t="str">
        <f>IF(J39="","",IFERROR(IF(VLOOKUP(J39,J$2:J38,1,0)=0,"",""),J39))</f>
        <v/>
      </c>
      <c r="CG39" s="24" t="str">
        <f>IF(CF39="","",(IFERROR(VLOOKUP(MID(CF39,1,1),$CX$2:DB$28,3,0),0)+IFERROR(VLOOKUP(MID(CF39,2,1),CX$2:DB$28,4,0),0)+IFERROR(VLOOKUP(MID(CF39,3,1),CX$2:DB$28,5,0),0)+(ROW(CF39)/1000000000000)))</f>
        <v/>
      </c>
      <c r="CI39" s="5">
        <v>38</v>
      </c>
      <c r="CJ39" s="5" t="str">
        <f>IFERROR(VLOOKUP(CI39,CE$2:CF1115,2,0),"")</f>
        <v/>
      </c>
      <c r="DD39" s="5" t="e">
        <f>IF(REPORTE!AH$2="si",IF(C39=VALUE(REPORTE!C$11),IF(SUM(DD40:DD$1993),CONCATENATE(INT(B39),", "),INT(B39)),""),IF(C39=VALUE(REPORTE!C$10),IF(SUM(DD40:DD$1993),CONCATENATE(INT(B39),",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68"/>
      <c r="AV40" s="97"/>
      <c r="AW40" s="97"/>
      <c r="AX40" s="97"/>
      <c r="AY40" s="110"/>
      <c r="AZ40" s="97"/>
      <c r="BA40" s="97"/>
      <c r="BB40" s="4"/>
      <c r="BC40" s="100"/>
      <c r="BD40" s="4"/>
      <c r="BE40" s="4"/>
      <c r="BF40" s="9" t="s">
        <v>157</v>
      </c>
      <c r="BG40" s="7"/>
      <c r="BH40" s="7"/>
      <c r="BI40" s="7" t="str">
        <f t="shared" ca="1" si="1"/>
        <v/>
      </c>
      <c r="BJ40" s="4" t="str">
        <f t="shared" si="18"/>
        <v/>
      </c>
      <c r="BK40" s="96" t="str">
        <f t="shared" si="2"/>
        <v/>
      </c>
      <c r="BL40" s="107" t="str">
        <f t="shared" si="11"/>
        <v/>
      </c>
      <c r="BR40" s="4" t="str">
        <f>IF(IFERROR(VLOOKUP(C40,C41:C$1993,1,0),"")="","",COUNTIF(C:C,C40))</f>
        <v/>
      </c>
      <c r="BV40" s="5" t="str">
        <f>IF(B40="","",IF(BR40="",1+(MAX(BV$2:BV39)),""))</f>
        <v/>
      </c>
      <c r="BW40" s="5" t="str">
        <f t="shared" si="3"/>
        <v/>
      </c>
      <c r="BX40" s="5" t="str">
        <f t="shared" si="4"/>
        <v/>
      </c>
      <c r="BY40" s="14" t="str">
        <f t="shared" si="5"/>
        <v/>
      </c>
      <c r="BZ40" s="28"/>
      <c r="CA40" s="15"/>
      <c r="CB40" s="5" t="str">
        <f t="shared" si="19"/>
        <v/>
      </c>
      <c r="CE40" s="5" t="str">
        <f t="shared" si="17"/>
        <v/>
      </c>
      <c r="CF40" s="5" t="str">
        <f>IF(J40="","",IFERROR(IF(VLOOKUP(J40,J$2:J39,1,0)=0,"",""),J40))</f>
        <v/>
      </c>
      <c r="CG40" s="24" t="str">
        <f>IF(CF40="","",(IFERROR(VLOOKUP(MID(CF40,1,1),$CX$2:DB$28,3,0),0)+IFERROR(VLOOKUP(MID(CF40,2,1),CX$2:DB$28,4,0),0)+IFERROR(VLOOKUP(MID(CF40,3,1),CX$2:DB$28,5,0),0)+(ROW(CF40)/1000000000000)))</f>
        <v/>
      </c>
      <c r="CI40" s="5">
        <v>39</v>
      </c>
      <c r="CJ40" s="5" t="str">
        <f>IFERROR(VLOOKUP(CI40,CE$2:CF1116,2,0),"")</f>
        <v/>
      </c>
      <c r="DD40" s="5" t="e">
        <f>IF(REPORTE!AH$2="si",IF(C40=VALUE(REPORTE!C$11),IF(SUM(DD41:DD$1993),CONCATENATE(INT(B40),", "),INT(B40)),""),IF(C40=VALUE(REPORTE!C$10),IF(SUM(DD41:DD$1993),CONCATENATE(INT(B40),",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68"/>
      <c r="AV41" s="97"/>
      <c r="AW41" s="97"/>
      <c r="AX41" s="97"/>
      <c r="AY41" s="110"/>
      <c r="AZ41" s="97"/>
      <c r="BA41" s="97"/>
      <c r="BB41" s="4"/>
      <c r="BC41" s="100"/>
      <c r="BD41" s="4"/>
      <c r="BE41" s="4"/>
      <c r="BF41" s="9"/>
      <c r="BG41" s="7"/>
      <c r="BH41" s="7"/>
      <c r="BI41" s="7" t="str">
        <f t="shared" ca="1" si="1"/>
        <v/>
      </c>
      <c r="BJ41" s="4" t="str">
        <f t="shared" si="18"/>
        <v/>
      </c>
      <c r="BK41" s="96" t="str">
        <f t="shared" si="2"/>
        <v/>
      </c>
      <c r="BL41" s="107" t="str">
        <f t="shared" si="11"/>
        <v/>
      </c>
      <c r="BR41" s="4" t="str">
        <f>IF(IFERROR(VLOOKUP(C41,C42:C$1993,1,0),"")="","",COUNTIF(C:C,C41))</f>
        <v/>
      </c>
      <c r="BV41" s="5" t="str">
        <f>IF(B41="","",IF(BR41="",1+(MAX(BV$2:BV40)),""))</f>
        <v/>
      </c>
      <c r="BW41" s="5" t="str">
        <f t="shared" si="3"/>
        <v/>
      </c>
      <c r="BX41" s="5" t="str">
        <f t="shared" si="4"/>
        <v/>
      </c>
      <c r="BY41" s="14" t="str">
        <f t="shared" si="5"/>
        <v/>
      </c>
      <c r="BZ41" s="28"/>
      <c r="CA41" s="15"/>
      <c r="CB41" s="5" t="str">
        <f t="shared" si="19"/>
        <v/>
      </c>
      <c r="CE41" s="5" t="str">
        <f t="shared" si="17"/>
        <v/>
      </c>
      <c r="CF41" s="5" t="str">
        <f>IF(J41="","",IFERROR(IF(VLOOKUP(J41,J$2:J40,1,0)=0,"",""),J41))</f>
        <v/>
      </c>
      <c r="CG41" s="24" t="str">
        <f>IF(CF41="","",(IFERROR(VLOOKUP(MID(CF41,1,1),$CX$2:DB$28,3,0),0)+IFERROR(VLOOKUP(MID(CF41,2,1),CX$2:DB$28,4,0),0)+IFERROR(VLOOKUP(MID(CF41,3,1),CX$2:DB$28,5,0),0)+(ROW(CF41)/1000000000000)))</f>
        <v/>
      </c>
      <c r="CI41" s="5">
        <v>40</v>
      </c>
      <c r="CJ41" s="5" t="str">
        <f>IFERROR(VLOOKUP(CI41,CE$2:CF1117,2,0),"")</f>
        <v/>
      </c>
      <c r="DD41" s="5" t="e">
        <f>IF(REPORTE!AH$2="si",IF(C41=VALUE(REPORTE!C$11),IF(SUM(DD42:DD$1993),CONCATENATE(INT(B41),", "),INT(B41)),""),IF(C41=VALUE(REPORTE!C$10),IF(SUM(DD42:DD$1993),CONCATENATE(INT(B41),",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68"/>
      <c r="AV42" s="97"/>
      <c r="AW42" s="97"/>
      <c r="AX42" s="97"/>
      <c r="AY42" s="110"/>
      <c r="AZ42" s="97"/>
      <c r="BA42" s="97"/>
      <c r="BB42" s="4"/>
      <c r="BC42" s="100"/>
      <c r="BD42" s="4"/>
      <c r="BE42" s="4"/>
      <c r="BF42" s="9" t="s">
        <v>157</v>
      </c>
      <c r="BG42" s="7"/>
      <c r="BH42" s="7"/>
      <c r="BI42" s="7" t="str">
        <f t="shared" ca="1" si="1"/>
        <v/>
      </c>
      <c r="BJ42" s="4" t="str">
        <f t="shared" si="18"/>
        <v/>
      </c>
      <c r="BK42" s="96" t="str">
        <f t="shared" si="2"/>
        <v/>
      </c>
      <c r="BL42" s="107" t="str">
        <f t="shared" si="11"/>
        <v/>
      </c>
      <c r="BR42" s="4" t="str">
        <f>IF(IFERROR(VLOOKUP(C42,C43:C$1993,1,0),"")="","",COUNTIF(C:C,C42))</f>
        <v/>
      </c>
      <c r="BV42" s="5" t="str">
        <f>IF(B42="","",IF(BR42="",1+(MAX(BV$2:BV41)),""))</f>
        <v/>
      </c>
      <c r="BW42" s="5" t="str">
        <f t="shared" si="3"/>
        <v/>
      </c>
      <c r="BX42" s="5" t="str">
        <f t="shared" si="4"/>
        <v/>
      </c>
      <c r="BY42" s="14" t="str">
        <f t="shared" si="5"/>
        <v/>
      </c>
      <c r="BZ42" s="28"/>
      <c r="CA42" s="15"/>
      <c r="CB42" s="5" t="str">
        <f t="shared" si="19"/>
        <v/>
      </c>
      <c r="CE42" s="5" t="str">
        <f t="shared" si="17"/>
        <v/>
      </c>
      <c r="CF42" s="5" t="str">
        <f>IF(J42="","",IFERROR(IF(VLOOKUP(J42,J$2:J41,1,0)=0,"",""),J42))</f>
        <v/>
      </c>
      <c r="CG42" s="24" t="str">
        <f>IF(CF42="","",(IFERROR(VLOOKUP(MID(CF42,1,1),$CX$2:DB$28,3,0),0)+IFERROR(VLOOKUP(MID(CF42,2,1),CX$2:DB$28,4,0),0)+IFERROR(VLOOKUP(MID(CF42,3,1),CX$2:DB$28,5,0),0)+(ROW(CF42)/1000000000000)))</f>
        <v/>
      </c>
      <c r="CI42" s="5">
        <v>41</v>
      </c>
      <c r="CJ42" s="5" t="str">
        <f>IFERROR(VLOOKUP(CI42,CE$2:CF1118,2,0),"")</f>
        <v/>
      </c>
      <c r="DD42" s="5" t="e">
        <f>IF(REPORTE!AH$2="si",IF(C42=VALUE(REPORTE!C$11),IF(SUM(DD43:DD$1993),CONCATENATE(INT(B42),", "),INT(B42)),""),IF(C42=VALUE(REPORTE!C$10),IF(SUM(DD43:DD$1993),CONCATENATE(INT(B42),",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68"/>
      <c r="AV43" s="97"/>
      <c r="AW43" s="97"/>
      <c r="AX43" s="97"/>
      <c r="AY43" s="110"/>
      <c r="AZ43" s="97"/>
      <c r="BA43" s="97"/>
      <c r="BB43" s="4"/>
      <c r="BC43" s="100"/>
      <c r="BD43" s="4"/>
      <c r="BE43" s="4"/>
      <c r="BF43" s="9"/>
      <c r="BG43" s="7"/>
      <c r="BH43" s="7"/>
      <c r="BI43" s="7" t="str">
        <f t="shared" ca="1" si="1"/>
        <v/>
      </c>
      <c r="BJ43" s="4" t="str">
        <f t="shared" si="18"/>
        <v/>
      </c>
      <c r="BK43" s="96" t="str">
        <f t="shared" si="2"/>
        <v/>
      </c>
      <c r="BL43" s="107" t="str">
        <f>IFERROR(IF(AA43/Z43=0,"",AA43/Z43),"")</f>
        <v/>
      </c>
      <c r="BR43" s="4" t="str">
        <f>IF(IFERROR(VLOOKUP(C43,C44:C$1993,1,0),"")="","",COUNTIF(C:C,C43))</f>
        <v/>
      </c>
      <c r="BV43" s="5" t="str">
        <f>IF(B43="","",IF(BR43="",1+(MAX(BV$2:BV42)),""))</f>
        <v/>
      </c>
      <c r="BW43" s="5" t="str">
        <f t="shared" si="3"/>
        <v/>
      </c>
      <c r="BX43" s="5" t="str">
        <f t="shared" si="4"/>
        <v/>
      </c>
      <c r="BY43" s="14" t="str">
        <f t="shared" si="5"/>
        <v/>
      </c>
      <c r="BZ43" s="28"/>
      <c r="CA43" s="15"/>
      <c r="CB43" s="5" t="str">
        <f t="shared" si="19"/>
        <v/>
      </c>
      <c r="CE43" s="5" t="str">
        <f t="shared" si="17"/>
        <v/>
      </c>
      <c r="CF43" s="5" t="str">
        <f>IF(J43="","",IFERROR(IF(VLOOKUP(J43,J$2:J42,1,0)=0,"",""),J43))</f>
        <v/>
      </c>
      <c r="CG43" s="24" t="str">
        <f>IF(CF43="","",(IFERROR(VLOOKUP(MID(CF43,1,1),$CX$2:DB$28,3,0),0)+IFERROR(VLOOKUP(MID(CF43,2,1),CX$2:DB$28,4,0),0)+IFERROR(VLOOKUP(MID(CF43,3,1),CX$2:DB$28,5,0),0)+(ROW(CF43)/1000000000000)))</f>
        <v/>
      </c>
      <c r="CI43" s="5">
        <v>42</v>
      </c>
      <c r="CJ43" s="5" t="str">
        <f>IFERROR(VLOOKUP(CI43,CE$2:CF1119,2,0),"")</f>
        <v/>
      </c>
      <c r="DD43" s="5" t="e">
        <f>IF(REPORTE!AH$2="si",IF(C43=VALUE(REPORTE!C$11),IF(SUM(DD44:DD$1993),CONCATENATE(INT(B43),", "),INT(B43)),""),IF(C43=VALUE(REPORTE!C$10),IF(SUM(DD44:DD$1993),CONCATENATE(INT(B43),",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68"/>
      <c r="AV44" s="97"/>
      <c r="AW44" s="97"/>
      <c r="AX44" s="97"/>
      <c r="AY44" s="110"/>
      <c r="AZ44" s="97"/>
      <c r="BA44" s="97"/>
      <c r="BB44" s="4"/>
      <c r="BC44" s="100"/>
      <c r="BD44" s="4"/>
      <c r="BE44" s="4"/>
      <c r="BF44" s="9" t="s">
        <v>157</v>
      </c>
      <c r="BG44" s="7"/>
      <c r="BH44" s="7"/>
      <c r="BI44" s="7" t="str">
        <f t="shared" ca="1" si="1"/>
        <v/>
      </c>
      <c r="BJ44" s="4" t="str">
        <f t="shared" si="18"/>
        <v/>
      </c>
      <c r="BK44" s="96" t="str">
        <f t="shared" si="2"/>
        <v/>
      </c>
      <c r="BL44" s="107" t="str">
        <f t="shared" si="11"/>
        <v/>
      </c>
      <c r="BR44" s="4" t="str">
        <f>IF(IFERROR(VLOOKUP(C44,C45:C$1993,1,0),"")="","",COUNTIF(C:C,C44))</f>
        <v/>
      </c>
      <c r="BV44" s="5" t="str">
        <f>IF(B44="","",IF(BR44="",1+(MAX(BV$2:BV43)),""))</f>
        <v/>
      </c>
      <c r="BW44" s="5" t="str">
        <f t="shared" si="3"/>
        <v/>
      </c>
      <c r="BX44" s="5" t="str">
        <f t="shared" si="4"/>
        <v/>
      </c>
      <c r="BY44" s="14" t="str">
        <f t="shared" si="5"/>
        <v/>
      </c>
      <c r="BZ44" s="28"/>
      <c r="CA44" s="15"/>
      <c r="CB44" s="5" t="str">
        <f t="shared" si="19"/>
        <v/>
      </c>
      <c r="CE44" s="5" t="str">
        <f t="shared" si="17"/>
        <v/>
      </c>
      <c r="CF44" s="5" t="str">
        <f>IF(J44="","",IFERROR(IF(VLOOKUP(J44,J$2:J43,1,0)=0,"",""),J44))</f>
        <v/>
      </c>
      <c r="CG44" s="24" t="str">
        <f>IF(CF44="","",(IFERROR(VLOOKUP(MID(CF44,1,1),$CX$2:DB$28,3,0),0)+IFERROR(VLOOKUP(MID(CF44,2,1),CX$2:DB$28,4,0),0)+IFERROR(VLOOKUP(MID(CF44,3,1),CX$2:DB$28,5,0),0)+(ROW(CF44)/1000000000000)))</f>
        <v/>
      </c>
      <c r="CI44" s="5">
        <v>43</v>
      </c>
      <c r="CJ44" s="5" t="str">
        <f>IFERROR(VLOOKUP(CI44,CE$2:CF1120,2,0),"")</f>
        <v/>
      </c>
      <c r="DD44" s="5" t="e">
        <f>IF(REPORTE!AH$2="si",IF(C44=VALUE(REPORTE!C$11),IF(SUM(DD45:DD$1993),CONCATENATE(INT(B44),", "),INT(B44)),""),IF(C44=VALUE(REPORTE!C$10),IF(SUM(DD45:DD$1993),CONCATENATE(INT(B44),",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68"/>
      <c r="AV45" s="97"/>
      <c r="AW45" s="97"/>
      <c r="AX45" s="97"/>
      <c r="AY45" s="110"/>
      <c r="AZ45" s="97"/>
      <c r="BA45" s="97"/>
      <c r="BB45" s="4"/>
      <c r="BC45" s="100"/>
      <c r="BD45" s="4"/>
      <c r="BE45" s="4"/>
      <c r="BF45" s="9"/>
      <c r="BG45" s="7"/>
      <c r="BH45" s="7"/>
      <c r="BI45" s="7" t="str">
        <f t="shared" ca="1" si="1"/>
        <v/>
      </c>
      <c r="BJ45" s="4" t="str">
        <f t="shared" si="18"/>
        <v/>
      </c>
      <c r="BK45" s="96" t="str">
        <f t="shared" si="2"/>
        <v/>
      </c>
      <c r="BL45" s="107" t="str">
        <f t="shared" si="11"/>
        <v/>
      </c>
      <c r="BR45" s="4" t="str">
        <f>IF(IFERROR(VLOOKUP(C45,C46:C$1993,1,0),"")="","",COUNTIF(C:C,C45))</f>
        <v/>
      </c>
      <c r="BV45" s="5" t="str">
        <f>IF(B45="","",IF(BR45="",1+(MAX(BV$2:BV44)),""))</f>
        <v/>
      </c>
      <c r="BW45" s="5" t="str">
        <f t="shared" si="3"/>
        <v/>
      </c>
      <c r="BX45" s="5" t="str">
        <f t="shared" si="4"/>
        <v/>
      </c>
      <c r="BY45" s="14" t="str">
        <f t="shared" si="5"/>
        <v/>
      </c>
      <c r="BZ45" s="28"/>
      <c r="CA45" s="15"/>
      <c r="CB45" s="5" t="str">
        <f t="shared" si="19"/>
        <v/>
      </c>
      <c r="CE45" s="5" t="str">
        <f t="shared" si="17"/>
        <v/>
      </c>
      <c r="CF45" s="5" t="str">
        <f>IF(J45="","",IFERROR(IF(VLOOKUP(J45,J$2:J44,1,0)=0,"",""),J45))</f>
        <v/>
      </c>
      <c r="CG45" s="24" t="str">
        <f>IF(CF45="","",(IFERROR(VLOOKUP(MID(CF45,1,1),$CX$2:DB$28,3,0),0)+IFERROR(VLOOKUP(MID(CF45,2,1),CX$2:DB$28,4,0),0)+IFERROR(VLOOKUP(MID(CF45,3,1),CX$2:DB$28,5,0),0)+(ROW(CF45)/1000000000000)))</f>
        <v/>
      </c>
      <c r="CI45" s="5">
        <v>44</v>
      </c>
      <c r="CJ45" s="5" t="str">
        <f>IFERROR(VLOOKUP(CI45,CE$2:CF1121,2,0),"")</f>
        <v/>
      </c>
      <c r="DD45" s="5" t="e">
        <f>IF(REPORTE!AH$2="si",IF(C45=VALUE(REPORTE!C$11),IF(SUM(DD46:DD$1993),CONCATENATE(INT(B45),", "),INT(B45)),""),IF(C45=VALUE(REPORTE!C$10),IF(SUM(DD46:DD$1993),CONCATENATE(INT(B45),",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68"/>
      <c r="AV46" s="97"/>
      <c r="AW46" s="97"/>
      <c r="AX46" s="97"/>
      <c r="AY46" s="110"/>
      <c r="AZ46" s="97"/>
      <c r="BA46" s="97"/>
      <c r="BB46" s="4"/>
      <c r="BC46" s="100"/>
      <c r="BD46" s="4"/>
      <c r="BE46" s="4"/>
      <c r="BF46" s="9" t="s">
        <v>157</v>
      </c>
      <c r="BG46" s="7"/>
      <c r="BH46" s="7"/>
      <c r="BI46" s="7" t="str">
        <f t="shared" ca="1" si="1"/>
        <v/>
      </c>
      <c r="BJ46" s="4" t="str">
        <f t="shared" si="18"/>
        <v/>
      </c>
      <c r="BK46" s="96" t="str">
        <f t="shared" si="2"/>
        <v/>
      </c>
      <c r="BL46" s="107" t="str">
        <f t="shared" si="11"/>
        <v/>
      </c>
      <c r="BR46" s="4" t="str">
        <f>IF(IFERROR(VLOOKUP(C46,C47:C$1993,1,0),"")="","",COUNTIF(C:C,C46))</f>
        <v/>
      </c>
      <c r="BV46" s="5" t="str">
        <f>IF(B46="","",IF(BR46="",1+(MAX(BV$2:BV45)),""))</f>
        <v/>
      </c>
      <c r="BW46" s="5" t="str">
        <f t="shared" si="3"/>
        <v/>
      </c>
      <c r="BX46" s="5" t="str">
        <f t="shared" si="4"/>
        <v/>
      </c>
      <c r="BY46" s="14" t="str">
        <f t="shared" si="5"/>
        <v/>
      </c>
      <c r="BZ46" s="28"/>
      <c r="CA46" s="15"/>
      <c r="CB46" s="5" t="str">
        <f t="shared" si="19"/>
        <v/>
      </c>
      <c r="CE46" s="5" t="str">
        <f t="shared" si="17"/>
        <v/>
      </c>
      <c r="CF46" s="5" t="str">
        <f>IF(J46="","",IFERROR(IF(VLOOKUP(J46,J$2:J45,1,0)=0,"",""),J46))</f>
        <v/>
      </c>
      <c r="CG46" s="24" t="str">
        <f>IF(CF46="","",(IFERROR(VLOOKUP(MID(CF46,1,1),$CX$2:DB$28,3,0),0)+IFERROR(VLOOKUP(MID(CF46,2,1),CX$2:DB$28,4,0),0)+IFERROR(VLOOKUP(MID(CF46,3,1),CX$2:DB$28,5,0),0)+(ROW(CF46)/1000000000000)))</f>
        <v/>
      </c>
      <c r="CI46" s="5">
        <v>45</v>
      </c>
      <c r="CJ46" s="5" t="str">
        <f>IFERROR(VLOOKUP(CI46,CE$2:CF1122,2,0),"")</f>
        <v/>
      </c>
      <c r="DD46" s="5" t="e">
        <f>IF(REPORTE!AH$2="si",IF(C46=VALUE(REPORTE!C$11),IF(SUM(DD47:DD$1993),CONCATENATE(INT(B46),", "),INT(B46)),""),IF(C46=VALUE(REPORTE!C$10),IF(SUM(DD47:DD$1993),CONCATENATE(INT(B46),",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68"/>
      <c r="AV47" s="97"/>
      <c r="AW47" s="97"/>
      <c r="AX47" s="97"/>
      <c r="AY47" s="110"/>
      <c r="AZ47" s="97"/>
      <c r="BA47" s="97"/>
      <c r="BB47" s="4"/>
      <c r="BC47" s="100"/>
      <c r="BD47" s="4"/>
      <c r="BE47" s="4"/>
      <c r="BF47" s="9"/>
      <c r="BG47" s="7"/>
      <c r="BH47" s="7"/>
      <c r="BI47" s="7" t="str">
        <f t="shared" ca="1" si="1"/>
        <v/>
      </c>
      <c r="BJ47" s="4" t="str">
        <f t="shared" si="18"/>
        <v/>
      </c>
      <c r="BK47" s="96" t="str">
        <f t="shared" si="2"/>
        <v/>
      </c>
      <c r="BL47" s="107" t="str">
        <f t="shared" si="11"/>
        <v/>
      </c>
      <c r="BR47" s="4" t="str">
        <f>IF(IFERROR(VLOOKUP(C47,C48:C$1993,1,0),"")="","",COUNTIF(C:C,C47))</f>
        <v/>
      </c>
      <c r="BV47" s="5" t="str">
        <f>IF(B47="","",IF(BR47="",1+(MAX(BV$2:BV46)),""))</f>
        <v/>
      </c>
      <c r="BW47" s="5" t="str">
        <f t="shared" si="3"/>
        <v/>
      </c>
      <c r="BX47" s="5" t="str">
        <f t="shared" si="4"/>
        <v/>
      </c>
      <c r="BY47" s="14" t="str">
        <f t="shared" si="5"/>
        <v/>
      </c>
      <c r="BZ47" s="28"/>
      <c r="CA47" s="15"/>
      <c r="CB47" s="5" t="str">
        <f t="shared" si="19"/>
        <v/>
      </c>
      <c r="CE47" s="5" t="str">
        <f t="shared" si="17"/>
        <v/>
      </c>
      <c r="CF47" s="5" t="str">
        <f>IF(J47="","",IFERROR(IF(VLOOKUP(J47,J$2:J46,1,0)=0,"",""),J47))</f>
        <v/>
      </c>
      <c r="CG47" s="24" t="str">
        <f>IF(CF47="","",(IFERROR(VLOOKUP(MID(CF47,1,1),$CX$2:DB$28,3,0),0)+IFERROR(VLOOKUP(MID(CF47,2,1),CX$2:DB$28,4,0),0)+IFERROR(VLOOKUP(MID(CF47,3,1),CX$2:DB$28,5,0),0)+(ROW(CF47)/1000000000000)))</f>
        <v/>
      </c>
      <c r="CI47" s="5">
        <v>46</v>
      </c>
      <c r="CJ47" s="5" t="str">
        <f>IFERROR(VLOOKUP(CI47,CE$2:CF1123,2,0),"")</f>
        <v/>
      </c>
      <c r="DD47" s="5" t="e">
        <f>IF(REPORTE!AH$2="si",IF(C47=VALUE(REPORTE!C$11),IF(SUM(DD48:DD$1993),CONCATENATE(INT(B47),", "),INT(B47)),""),IF(C47=VALUE(REPORTE!C$10),IF(SUM(DD48:DD$1993),CONCATENATE(INT(B47),",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68"/>
      <c r="AV48" s="97"/>
      <c r="AW48" s="97"/>
      <c r="AX48" s="97"/>
      <c r="AY48" s="110"/>
      <c r="AZ48" s="97"/>
      <c r="BA48" s="97"/>
      <c r="BB48" s="4"/>
      <c r="BC48" s="100"/>
      <c r="BD48" s="4"/>
      <c r="BE48" s="4"/>
      <c r="BF48" s="9" t="s">
        <v>157</v>
      </c>
      <c r="BG48" s="7"/>
      <c r="BH48" s="7"/>
      <c r="BI48" s="7" t="str">
        <f t="shared" ca="1" si="1"/>
        <v/>
      </c>
      <c r="BJ48" s="4" t="str">
        <f t="shared" si="18"/>
        <v/>
      </c>
      <c r="BK48" s="96" t="str">
        <f t="shared" si="2"/>
        <v/>
      </c>
      <c r="BL48" s="107" t="str">
        <f t="shared" si="11"/>
        <v/>
      </c>
      <c r="BR48" s="4" t="str">
        <f>IF(IFERROR(VLOOKUP(C48,C49:C$1993,1,0),"")="","",COUNTIF(C:C,C48))</f>
        <v/>
      </c>
      <c r="BV48" s="5" t="str">
        <f>IF(B48="","",IF(BR48="",1+(MAX(BV$2:BV47)),""))</f>
        <v/>
      </c>
      <c r="BW48" s="5" t="str">
        <f t="shared" si="3"/>
        <v/>
      </c>
      <c r="BX48" s="5" t="str">
        <f t="shared" si="4"/>
        <v/>
      </c>
      <c r="BY48" s="14" t="str">
        <f t="shared" si="5"/>
        <v/>
      </c>
      <c r="BZ48" s="28"/>
      <c r="CA48" s="15"/>
      <c r="CB48" s="5" t="str">
        <f t="shared" si="19"/>
        <v/>
      </c>
      <c r="CE48" s="5" t="str">
        <f t="shared" si="17"/>
        <v/>
      </c>
      <c r="CF48" s="5" t="str">
        <f>IF(J48="","",IFERROR(IF(VLOOKUP(J48,J$2:J47,1,0)=0,"",""),J48))</f>
        <v/>
      </c>
      <c r="CG48" s="24" t="str">
        <f>IF(CF48="","",(IFERROR(VLOOKUP(MID(CF48,1,1),$CX$2:DB$28,3,0),0)+IFERROR(VLOOKUP(MID(CF48,2,1),CX$2:DB$28,4,0),0)+IFERROR(VLOOKUP(MID(CF48,3,1),CX$2:DB$28,5,0),0)+(ROW(CF48)/1000000000000)))</f>
        <v/>
      </c>
      <c r="CI48" s="5">
        <v>47</v>
      </c>
      <c r="CJ48" s="5" t="str">
        <f>IFERROR(VLOOKUP(CI48,CE$2:CF1124,2,0),"")</f>
        <v/>
      </c>
      <c r="DD48" s="5" t="e">
        <f>IF(REPORTE!AH$2="si",IF(C48=VALUE(REPORTE!C$11),IF(SUM(DD49:DD$1993),CONCATENATE(INT(B48),", "),INT(B48)),""),IF(C48=VALUE(REPORTE!C$10),IF(SUM(DD49:DD$1993),CONCATENATE(INT(B48),",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68"/>
      <c r="AV49" s="97"/>
      <c r="AW49" s="97"/>
      <c r="AX49" s="97"/>
      <c r="AY49" s="110"/>
      <c r="AZ49" s="97"/>
      <c r="BA49" s="97"/>
      <c r="BB49" s="4"/>
      <c r="BC49" s="100"/>
      <c r="BD49" s="4"/>
      <c r="BE49" s="4"/>
      <c r="BF49" s="9"/>
      <c r="BG49" s="7"/>
      <c r="BH49" s="7"/>
      <c r="BI49" s="7" t="str">
        <f t="shared" ca="1" si="1"/>
        <v/>
      </c>
      <c r="BJ49" s="4" t="str">
        <f t="shared" si="18"/>
        <v/>
      </c>
      <c r="BK49" s="96" t="str">
        <f t="shared" si="2"/>
        <v/>
      </c>
      <c r="BL49" s="107" t="str">
        <f>IFERROR(IF(AA49/Z49=0,"",AA49/Z49),"")</f>
        <v/>
      </c>
      <c r="BR49" s="4" t="str">
        <f>IF(IFERROR(VLOOKUP(C49,C50:C$1993,1,0),"")="","",COUNTIF(C:C,C49))</f>
        <v/>
      </c>
      <c r="BV49" s="5" t="str">
        <f>IF(B49="","",IF(BR49="",1+(MAX(BV$2:BV48)),""))</f>
        <v/>
      </c>
      <c r="BW49" s="5" t="str">
        <f t="shared" si="3"/>
        <v/>
      </c>
      <c r="BX49" s="5" t="str">
        <f t="shared" si="4"/>
        <v/>
      </c>
      <c r="BY49" s="14" t="str">
        <f t="shared" si="5"/>
        <v/>
      </c>
      <c r="BZ49" s="28"/>
      <c r="CA49" s="15"/>
      <c r="CB49" s="5" t="str">
        <f t="shared" si="19"/>
        <v/>
      </c>
      <c r="CE49" s="5" t="str">
        <f t="shared" si="17"/>
        <v/>
      </c>
      <c r="CF49" s="5" t="str">
        <f>IF(J49="","",IFERROR(IF(VLOOKUP(J49,J$2:J48,1,0)=0,"",""),J49))</f>
        <v/>
      </c>
      <c r="CG49" s="24" t="str">
        <f>IF(CF49="","",(IFERROR(VLOOKUP(MID(CF49,1,1),$CX$2:DB$28,3,0),0)+IFERROR(VLOOKUP(MID(CF49,2,1),CX$2:DB$28,4,0),0)+IFERROR(VLOOKUP(MID(CF49,3,1),CX$2:DB$28,5,0),0)+(ROW(CF49)/1000000000000)))</f>
        <v/>
      </c>
      <c r="CI49" s="5">
        <v>48</v>
      </c>
      <c r="CJ49" s="5" t="str">
        <f>IFERROR(VLOOKUP(CI49,CE$2:CF1125,2,0),"")</f>
        <v/>
      </c>
      <c r="DD49" s="5" t="e">
        <f>IF(REPORTE!AH$2="si",IF(C49=VALUE(REPORTE!C$11),IF(SUM(DD50:DD$1993),CONCATENATE(INT(B49),", "),INT(B49)),""),IF(C49=VALUE(REPORTE!C$10),IF(SUM(DD50:DD$1993),CONCATENATE(INT(B49),",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68"/>
      <c r="AV50" s="97"/>
      <c r="AW50" s="97"/>
      <c r="AX50" s="97"/>
      <c r="AY50" s="110"/>
      <c r="AZ50" s="97"/>
      <c r="BA50" s="97"/>
      <c r="BB50" s="4"/>
      <c r="BC50" s="100"/>
      <c r="BD50" s="4"/>
      <c r="BE50" s="4"/>
      <c r="BF50" s="9" t="s">
        <v>157</v>
      </c>
      <c r="BG50" s="7"/>
      <c r="BH50" s="7"/>
      <c r="BI50" s="7" t="str">
        <f t="shared" ca="1" si="1"/>
        <v/>
      </c>
      <c r="BJ50" s="4" t="str">
        <f t="shared" si="18"/>
        <v/>
      </c>
      <c r="BK50" s="96" t="str">
        <f t="shared" si="2"/>
        <v/>
      </c>
      <c r="BL50" s="107" t="str">
        <f t="shared" si="11"/>
        <v/>
      </c>
      <c r="BR50" s="4" t="str">
        <f>IF(IFERROR(VLOOKUP(C50,C51:C$1993,1,0),"")="","",COUNTIF(C:C,C50))</f>
        <v/>
      </c>
      <c r="BV50" s="5" t="str">
        <f>IF(B50="","",IF(BR50="",1+(MAX(BV$2:BV49)),""))</f>
        <v/>
      </c>
      <c r="BW50" s="5" t="str">
        <f t="shared" si="3"/>
        <v/>
      </c>
      <c r="BX50" s="5" t="str">
        <f t="shared" si="4"/>
        <v/>
      </c>
      <c r="BY50" s="14" t="str">
        <f t="shared" si="5"/>
        <v/>
      </c>
      <c r="BZ50" s="28"/>
      <c r="CA50" s="15"/>
      <c r="CB50" s="5" t="str">
        <f t="shared" si="19"/>
        <v/>
      </c>
      <c r="CE50" s="5" t="str">
        <f t="shared" si="17"/>
        <v/>
      </c>
      <c r="CF50" s="5" t="str">
        <f>IF(J50="","",IFERROR(IF(VLOOKUP(J50,J$2:J49,1,0)=0,"",""),J50))</f>
        <v/>
      </c>
      <c r="CG50" s="24" t="str">
        <f>IF(CF50="","",(IFERROR(VLOOKUP(MID(CF50,1,1),$CX$2:DB$28,3,0),0)+IFERROR(VLOOKUP(MID(CF50,2,1),CX$2:DB$28,4,0),0)+IFERROR(VLOOKUP(MID(CF50,3,1),CX$2:DB$28,5,0),0)+(ROW(CF50)/1000000000000)))</f>
        <v/>
      </c>
      <c r="CI50" s="5">
        <v>49</v>
      </c>
      <c r="CJ50" s="5" t="str">
        <f>IFERROR(VLOOKUP(CI50,CE$2:CF1126,2,0),"")</f>
        <v/>
      </c>
      <c r="DD50" s="5" t="e">
        <f>IF(REPORTE!AH$2="si",IF(C50=VALUE(REPORTE!C$11),IF(SUM(DD51:DD$1993),CONCATENATE(INT(B50),", "),INT(B50)),""),IF(C50=VALUE(REPORTE!C$10),IF(SUM(DD51:DD$1993),CONCATENATE(INT(B50),",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68"/>
      <c r="AV51" s="97"/>
      <c r="AW51" s="97"/>
      <c r="AX51" s="97"/>
      <c r="AY51" s="110"/>
      <c r="AZ51" s="97"/>
      <c r="BA51" s="97"/>
      <c r="BB51" s="4"/>
      <c r="BC51" s="100"/>
      <c r="BD51" s="4"/>
      <c r="BE51" s="4"/>
      <c r="BF51" s="9"/>
      <c r="BG51" s="7"/>
      <c r="BH51" s="7"/>
      <c r="BI51" s="7" t="str">
        <f t="shared" ca="1" si="1"/>
        <v/>
      </c>
      <c r="BJ51" s="4" t="str">
        <f t="shared" si="18"/>
        <v/>
      </c>
      <c r="BK51" s="96" t="str">
        <f t="shared" si="2"/>
        <v/>
      </c>
      <c r="BL51" s="107" t="str">
        <f t="shared" si="11"/>
        <v/>
      </c>
      <c r="BR51" s="4" t="str">
        <f>IF(IFERROR(VLOOKUP(C51,C52:C$1993,1,0),"")="","",COUNTIF(C:C,C51))</f>
        <v/>
      </c>
      <c r="BV51" s="5" t="str">
        <f>IF(B51="","",IF(BR51="",1+(MAX(BV$2:BV50)),""))</f>
        <v/>
      </c>
      <c r="BW51" s="5" t="str">
        <f t="shared" si="3"/>
        <v/>
      </c>
      <c r="BX51" s="5" t="str">
        <f t="shared" si="4"/>
        <v/>
      </c>
      <c r="BY51" s="14" t="str">
        <f t="shared" si="5"/>
        <v/>
      </c>
      <c r="BZ51" s="28"/>
      <c r="CA51" s="15"/>
      <c r="CB51" s="5" t="str">
        <f t="shared" si="19"/>
        <v/>
      </c>
      <c r="CE51" s="5" t="str">
        <f t="shared" si="17"/>
        <v/>
      </c>
      <c r="CF51" s="5" t="str">
        <f>IF(J51="","",IFERROR(IF(VLOOKUP(J51,J$2:J50,1,0)=0,"",""),J51))</f>
        <v/>
      </c>
      <c r="CG51" s="24" t="str">
        <f>IF(CF51="","",(IFERROR(VLOOKUP(MID(CF51,1,1),$CX$2:DB$28,3,0),0)+IFERROR(VLOOKUP(MID(CF51,2,1),CX$2:DB$28,4,0),0)+IFERROR(VLOOKUP(MID(CF51,3,1),CX$2:DB$28,5,0),0)+(ROW(CF51)/1000000000000)))</f>
        <v/>
      </c>
      <c r="CI51" s="5">
        <v>50</v>
      </c>
      <c r="CJ51" s="5" t="str">
        <f>IFERROR(VLOOKUP(CI51,CE$2:CF1127,2,0),"")</f>
        <v/>
      </c>
      <c r="DD51" s="5" t="e">
        <f>IF(REPORTE!AH$2="si",IF(C51=VALUE(REPORTE!C$11),IF(SUM(DD52:DD$1993),CONCATENATE(INT(B51),", "),INT(B51)),""),IF(C51=VALUE(REPORTE!C$10),IF(SUM(DD52:DD$1993),CONCATENATE(INT(B51),",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68"/>
      <c r="AV52" s="97"/>
      <c r="AW52" s="97"/>
      <c r="AX52" s="97"/>
      <c r="AY52" s="110"/>
      <c r="AZ52" s="97"/>
      <c r="BA52" s="97"/>
      <c r="BB52" s="4"/>
      <c r="BC52" s="100"/>
      <c r="BD52" s="4"/>
      <c r="BE52" s="4"/>
      <c r="BF52" s="9" t="s">
        <v>157</v>
      </c>
      <c r="BG52" s="7"/>
      <c r="BH52" s="7"/>
      <c r="BI52" s="7" t="str">
        <f t="shared" ca="1" si="1"/>
        <v/>
      </c>
      <c r="BJ52" s="4" t="str">
        <f t="shared" si="18"/>
        <v/>
      </c>
      <c r="BK52" s="96" t="str">
        <f t="shared" si="2"/>
        <v/>
      </c>
      <c r="BL52" s="107" t="str">
        <f t="shared" si="11"/>
        <v/>
      </c>
      <c r="BR52" s="4" t="str">
        <f>IF(IFERROR(VLOOKUP(C52,C53:C$1993,1,0),"")="","",COUNTIF(C:C,C52))</f>
        <v/>
      </c>
      <c r="BV52" s="5" t="str">
        <f>IF(B52="","",IF(BR52="",1+(MAX(BV$2:BV51)),""))</f>
        <v/>
      </c>
      <c r="BW52" s="5" t="str">
        <f t="shared" si="3"/>
        <v/>
      </c>
      <c r="BX52" s="5" t="str">
        <f t="shared" si="4"/>
        <v/>
      </c>
      <c r="BY52" s="14" t="str">
        <f t="shared" si="5"/>
        <v/>
      </c>
      <c r="BZ52" s="28"/>
      <c r="CA52" s="15"/>
      <c r="CB52" s="5" t="str">
        <f t="shared" si="19"/>
        <v/>
      </c>
      <c r="CE52" s="5" t="str">
        <f t="shared" si="17"/>
        <v/>
      </c>
      <c r="CF52" s="5" t="str">
        <f>IF(J52="","",IFERROR(IF(VLOOKUP(J52,J$2:J51,1,0)=0,"",""),J52))</f>
        <v/>
      </c>
      <c r="CG52" s="24" t="str">
        <f>IF(CF52="","",(IFERROR(VLOOKUP(MID(CF52,1,1),$CX$2:DB$28,3,0),0)+IFERROR(VLOOKUP(MID(CF52,2,1),CX$2:DB$28,4,0),0)+IFERROR(VLOOKUP(MID(CF52,3,1),CX$2:DB$28,5,0),0)+(ROW(CF52)/1000000000000)))</f>
        <v/>
      </c>
      <c r="CI52" s="5">
        <v>51</v>
      </c>
      <c r="CJ52" s="5" t="str">
        <f>IFERROR(VLOOKUP(CI52,CE$2:CF1128,2,0),"")</f>
        <v/>
      </c>
      <c r="DD52" s="5" t="e">
        <f>IF(REPORTE!AH$2="si",IF(C52=VALUE(REPORTE!C$11),IF(SUM(DD53:DD$1993),CONCATENATE(INT(B52),", "),INT(B52)),""),IF(C52=VALUE(REPORTE!C$10),IF(SUM(DD53:DD$1993),CONCATENATE(INT(B52),",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68"/>
      <c r="AV53" s="97"/>
      <c r="AW53" s="97"/>
      <c r="AX53" s="97"/>
      <c r="AY53" s="110"/>
      <c r="AZ53" s="97"/>
      <c r="BA53" s="97"/>
      <c r="BB53" s="4"/>
      <c r="BC53" s="100"/>
      <c r="BD53" s="4"/>
      <c r="BE53" s="4"/>
      <c r="BF53" s="9"/>
      <c r="BG53" s="7"/>
      <c r="BH53" s="7"/>
      <c r="BI53" s="7" t="str">
        <f t="shared" ca="1" si="1"/>
        <v/>
      </c>
      <c r="BJ53" s="4" t="str">
        <f t="shared" si="18"/>
        <v/>
      </c>
      <c r="BK53" s="96" t="str">
        <f t="shared" si="2"/>
        <v/>
      </c>
      <c r="BL53" s="107" t="str">
        <f t="shared" si="11"/>
        <v/>
      </c>
      <c r="BR53" s="4" t="str">
        <f>IF(IFERROR(VLOOKUP(C53,C54:C$1993,1,0),"")="","",COUNTIF(C:C,C53))</f>
        <v/>
      </c>
      <c r="BV53" s="5" t="str">
        <f>IF(B53="","",IF(BR53="",1+(MAX(BV$2:BV52)),""))</f>
        <v/>
      </c>
      <c r="BW53" s="5" t="str">
        <f t="shared" si="3"/>
        <v/>
      </c>
      <c r="BX53" s="5" t="str">
        <f t="shared" si="4"/>
        <v/>
      </c>
      <c r="BY53" s="14" t="str">
        <f t="shared" si="5"/>
        <v/>
      </c>
      <c r="BZ53" s="28"/>
      <c r="CA53" s="15"/>
      <c r="CB53" s="5" t="str">
        <f t="shared" si="19"/>
        <v/>
      </c>
      <c r="CE53" s="5" t="str">
        <f t="shared" si="17"/>
        <v/>
      </c>
      <c r="CF53" s="5" t="str">
        <f>IF(J53="","",IFERROR(IF(VLOOKUP(J53,J$2:J52,1,0)=0,"",""),J53))</f>
        <v/>
      </c>
      <c r="CG53" s="24" t="str">
        <f>IF(CF53="","",(IFERROR(VLOOKUP(MID(CF53,1,1),$CX$2:DB$28,3,0),0)+IFERROR(VLOOKUP(MID(CF53,2,1),CX$2:DB$28,4,0),0)+IFERROR(VLOOKUP(MID(CF53,3,1),CX$2:DB$28,5,0),0)+(ROW(CF53)/1000000000000)))</f>
        <v/>
      </c>
      <c r="CI53" s="5">
        <v>52</v>
      </c>
      <c r="CJ53" s="5" t="str">
        <f>IFERROR(VLOOKUP(CI53,CE$2:CF1129,2,0),"")</f>
        <v/>
      </c>
      <c r="DD53" s="5" t="e">
        <f>IF(REPORTE!AH$2="si",IF(C53=VALUE(REPORTE!C$11),IF(SUM(DD54:DD$1993),CONCATENATE(INT(B53),", "),INT(B53)),""),IF(C53=VALUE(REPORTE!C$10),IF(SUM(DD54:DD$1993),CONCATENATE(INT(B53),",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68"/>
      <c r="AV54" s="97"/>
      <c r="AW54" s="97"/>
      <c r="AX54" s="97"/>
      <c r="AY54" s="110"/>
      <c r="AZ54" s="97"/>
      <c r="BA54" s="97"/>
      <c r="BB54" s="4"/>
      <c r="BC54" s="100"/>
      <c r="BD54" s="4"/>
      <c r="BE54" s="4"/>
      <c r="BF54" s="9" t="s">
        <v>157</v>
      </c>
      <c r="BG54" s="7"/>
      <c r="BH54" s="7"/>
      <c r="BI54" s="7" t="str">
        <f t="shared" ca="1" si="1"/>
        <v/>
      </c>
      <c r="BJ54" s="4" t="str">
        <f t="shared" si="18"/>
        <v/>
      </c>
      <c r="BK54" s="96" t="str">
        <f t="shared" si="2"/>
        <v/>
      </c>
      <c r="BL54" s="107" t="str">
        <f t="shared" si="11"/>
        <v/>
      </c>
      <c r="BR54" s="4" t="str">
        <f>IF(IFERROR(VLOOKUP(C54,C55:C$1993,1,0),"")="","",COUNTIF(C:C,C54))</f>
        <v/>
      </c>
      <c r="BV54" s="5" t="str">
        <f>IF(B54="","",IF(BR54="",1+(MAX(BV$2:BV53)),""))</f>
        <v/>
      </c>
      <c r="BW54" s="5" t="str">
        <f t="shared" si="3"/>
        <v/>
      </c>
      <c r="BX54" s="5" t="str">
        <f t="shared" si="4"/>
        <v/>
      </c>
      <c r="BY54" s="14" t="str">
        <f t="shared" si="5"/>
        <v/>
      </c>
      <c r="BZ54" s="28"/>
      <c r="CA54" s="15"/>
      <c r="CB54" s="5" t="str">
        <f t="shared" si="19"/>
        <v/>
      </c>
      <c r="CE54" s="5" t="str">
        <f t="shared" si="17"/>
        <v/>
      </c>
      <c r="CF54" s="5" t="str">
        <f>IF(J54="","",IFERROR(IF(VLOOKUP(J54,J$2:J53,1,0)=0,"",""),J54))</f>
        <v/>
      </c>
      <c r="CG54" s="24" t="str">
        <f>IF(CF54="","",(IFERROR(VLOOKUP(MID(CF54,1,1),$CX$2:DB$28,3,0),0)+IFERROR(VLOOKUP(MID(CF54,2,1),CX$2:DB$28,4,0),0)+IFERROR(VLOOKUP(MID(CF54,3,1),CX$2:DB$28,5,0),0)+(ROW(CF54)/1000000000000)))</f>
        <v/>
      </c>
      <c r="CI54" s="5">
        <v>53</v>
      </c>
      <c r="CJ54" s="5" t="str">
        <f>IFERROR(VLOOKUP(CI54,CE$2:CF1130,2,0),"")</f>
        <v/>
      </c>
      <c r="DD54" s="5" t="e">
        <f>IF(REPORTE!AH$2="si",IF(C54=VALUE(REPORTE!C$11),IF(SUM(DD55:DD$1993),CONCATENATE(INT(B54),", "),INT(B54)),""),IF(C54=VALUE(REPORTE!C$10),IF(SUM(DD55:DD$1993),CONCATENATE(INT(B54),",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68"/>
      <c r="AV55" s="97"/>
      <c r="AW55" s="97"/>
      <c r="AX55" s="97"/>
      <c r="AY55" s="110"/>
      <c r="AZ55" s="97"/>
      <c r="BA55" s="97"/>
      <c r="BB55" s="4"/>
      <c r="BC55" s="100"/>
      <c r="BD55" s="4"/>
      <c r="BE55" s="4"/>
      <c r="BF55" s="9"/>
      <c r="BG55" s="7"/>
      <c r="BH55" s="7"/>
      <c r="BI55" s="7" t="str">
        <f t="shared" ca="1" si="1"/>
        <v/>
      </c>
      <c r="BJ55" s="4" t="str">
        <f t="shared" si="18"/>
        <v/>
      </c>
      <c r="BK55" s="96" t="str">
        <f t="shared" si="2"/>
        <v/>
      </c>
      <c r="BL55" s="107" t="str">
        <f t="shared" si="11"/>
        <v/>
      </c>
      <c r="BR55" s="4" t="str">
        <f>IF(IFERROR(VLOOKUP(C55,C56:C$1993,1,0),"")="","",COUNTIF(C:C,C55))</f>
        <v/>
      </c>
      <c r="BV55" s="5" t="str">
        <f>IF(B55="","",IF(BR55="",1+(MAX(BV$2:BV54)),""))</f>
        <v/>
      </c>
      <c r="BW55" s="5" t="str">
        <f t="shared" si="3"/>
        <v/>
      </c>
      <c r="BX55" s="5" t="str">
        <f t="shared" si="4"/>
        <v/>
      </c>
      <c r="BY55" s="14" t="str">
        <f t="shared" si="5"/>
        <v/>
      </c>
      <c r="BZ55" s="28"/>
      <c r="CA55" s="15"/>
      <c r="CB55" s="5" t="str">
        <f t="shared" si="19"/>
        <v/>
      </c>
      <c r="CE55" s="5" t="str">
        <f t="shared" si="17"/>
        <v/>
      </c>
      <c r="CF55" s="5" t="str">
        <f>IF(J55="","",IFERROR(IF(VLOOKUP(J55,J$2:J54,1,0)=0,"",""),J55))</f>
        <v/>
      </c>
      <c r="CG55" s="24" t="str">
        <f>IF(CF55="","",(IFERROR(VLOOKUP(MID(CF55,1,1),$CX$2:DB$28,3,0),0)+IFERROR(VLOOKUP(MID(CF55,2,1),CX$2:DB$28,4,0),0)+IFERROR(VLOOKUP(MID(CF55,3,1),CX$2:DB$28,5,0),0)+(ROW(CF55)/1000000000000)))</f>
        <v/>
      </c>
      <c r="CI55" s="5">
        <v>54</v>
      </c>
      <c r="CJ55" s="5" t="str">
        <f>IFERROR(VLOOKUP(CI55,CE$2:CF1131,2,0),"")</f>
        <v/>
      </c>
      <c r="DD55" s="5" t="e">
        <f>IF(REPORTE!AH$2="si",IF(C55=VALUE(REPORTE!C$11),IF(SUM(DD56:DD$1993),CONCATENATE(INT(B55),", "),INT(B55)),""),IF(C55=VALUE(REPORTE!C$10),IF(SUM(DD56:DD$1993),CONCATENATE(INT(B55),",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68"/>
      <c r="AV56" s="97"/>
      <c r="AW56" s="97"/>
      <c r="AX56" s="97"/>
      <c r="AY56" s="110"/>
      <c r="AZ56" s="97"/>
      <c r="BA56" s="97"/>
      <c r="BB56" s="4"/>
      <c r="BC56" s="100"/>
      <c r="BD56" s="4"/>
      <c r="BE56" s="4"/>
      <c r="BF56" s="9" t="s">
        <v>157</v>
      </c>
      <c r="BG56" s="7"/>
      <c r="BH56" s="7"/>
      <c r="BI56" s="7" t="str">
        <f t="shared" ca="1" si="1"/>
        <v/>
      </c>
      <c r="BJ56" s="4" t="str">
        <f t="shared" si="18"/>
        <v/>
      </c>
      <c r="BK56" s="96" t="str">
        <f t="shared" si="2"/>
        <v/>
      </c>
      <c r="BL56" s="107" t="str">
        <f t="shared" si="11"/>
        <v/>
      </c>
      <c r="BR56" s="4" t="str">
        <f>IF(IFERROR(VLOOKUP(C56,C57:C$1993,1,0),"")="","",COUNTIF(C:C,C56))</f>
        <v/>
      </c>
      <c r="BV56" s="5" t="str">
        <f>IF(B56="","",IF(BR56="",1+(MAX(BV$2:BV55)),""))</f>
        <v/>
      </c>
      <c r="BW56" s="5" t="str">
        <f t="shared" si="3"/>
        <v/>
      </c>
      <c r="BX56" s="5" t="str">
        <f t="shared" si="4"/>
        <v/>
      </c>
      <c r="BY56" s="14" t="str">
        <f t="shared" si="5"/>
        <v/>
      </c>
      <c r="BZ56" s="28"/>
      <c r="CA56" s="15"/>
      <c r="CB56" s="5" t="str">
        <f t="shared" si="19"/>
        <v/>
      </c>
      <c r="CE56" s="5" t="str">
        <f t="shared" si="17"/>
        <v/>
      </c>
      <c r="CF56" s="5" t="str">
        <f>IF(J56="","",IFERROR(IF(VLOOKUP(J56,J$2:J55,1,0)=0,"",""),J56))</f>
        <v/>
      </c>
      <c r="CG56" s="24" t="str">
        <f>IF(CF56="","",(IFERROR(VLOOKUP(MID(CF56,1,1),$CX$2:DB$28,3,0),0)+IFERROR(VLOOKUP(MID(CF56,2,1),CX$2:DB$28,4,0),0)+IFERROR(VLOOKUP(MID(CF56,3,1),CX$2:DB$28,5,0),0)+(ROW(CF56)/1000000000000)))</f>
        <v/>
      </c>
      <c r="CI56" s="5">
        <v>55</v>
      </c>
      <c r="CJ56" s="5" t="str">
        <f>IFERROR(VLOOKUP(CI56,CE$2:CF1132,2,0),"")</f>
        <v/>
      </c>
      <c r="DD56" s="5" t="e">
        <f>IF(REPORTE!AH$2="si",IF(C56=VALUE(REPORTE!C$11),IF(SUM(DD57:DD$1993),CONCATENATE(INT(B56),", "),INT(B56)),""),IF(C56=VALUE(REPORTE!C$10),IF(SUM(DD57:DD$1993),CONCATENATE(INT(B56),",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68"/>
      <c r="AV57" s="97"/>
      <c r="AW57" s="97"/>
      <c r="AX57" s="97"/>
      <c r="AY57" s="110"/>
      <c r="AZ57" s="97"/>
      <c r="BA57" s="97"/>
      <c r="BB57" s="4"/>
      <c r="BC57" s="100"/>
      <c r="BD57" s="4"/>
      <c r="BE57" s="4"/>
      <c r="BF57" s="9"/>
      <c r="BG57" s="7"/>
      <c r="BH57" s="7"/>
      <c r="BI57" s="7" t="str">
        <f t="shared" ca="1" si="1"/>
        <v/>
      </c>
      <c r="BJ57" s="4" t="str">
        <f t="shared" si="18"/>
        <v/>
      </c>
      <c r="BK57" s="96" t="str">
        <f t="shared" si="2"/>
        <v/>
      </c>
      <c r="BL57" s="107" t="str">
        <f t="shared" si="11"/>
        <v/>
      </c>
      <c r="BR57" s="4" t="str">
        <f>IF(IFERROR(VLOOKUP(C57,C58:C$1993,1,0),"")="","",COUNTIF(C:C,C57))</f>
        <v/>
      </c>
      <c r="BV57" s="5" t="str">
        <f>IF(B57="","",IF(BR57="",1+(MAX(BV$2:BV56)),""))</f>
        <v/>
      </c>
      <c r="BW57" s="5" t="str">
        <f t="shared" si="3"/>
        <v/>
      </c>
      <c r="BX57" s="5" t="str">
        <f t="shared" si="4"/>
        <v/>
      </c>
      <c r="BY57" s="14" t="str">
        <f t="shared" si="5"/>
        <v/>
      </c>
      <c r="BZ57" s="28"/>
      <c r="CA57" s="15"/>
      <c r="CB57" s="5" t="str">
        <f t="shared" si="19"/>
        <v/>
      </c>
      <c r="CE57" s="5" t="str">
        <f t="shared" si="17"/>
        <v/>
      </c>
      <c r="CF57" s="5" t="str">
        <f>IF(J57="","",IFERROR(IF(VLOOKUP(J57,J$2:J56,1,0)=0,"",""),J57))</f>
        <v/>
      </c>
      <c r="CG57" s="24" t="str">
        <f>IF(CF57="","",(IFERROR(VLOOKUP(MID(CF57,1,1),$CX$2:DB$28,3,0),0)+IFERROR(VLOOKUP(MID(CF57,2,1),CX$2:DB$28,4,0),0)+IFERROR(VLOOKUP(MID(CF57,3,1),CX$2:DB$28,5,0),0)+(ROW(CF57)/1000000000000)))</f>
        <v/>
      </c>
      <c r="CI57" s="5">
        <v>56</v>
      </c>
      <c r="CJ57" s="5" t="str">
        <f>IFERROR(VLOOKUP(CI57,CE$2:CF1133,2,0),"")</f>
        <v/>
      </c>
      <c r="DD57" s="5" t="e">
        <f>IF(REPORTE!AH$2="si",IF(C57=VALUE(REPORTE!C$11),IF(SUM(DD58:DD$1993),CONCATENATE(INT(B57),", "),INT(B57)),""),IF(C57=VALUE(REPORTE!C$10),IF(SUM(DD58:DD$1993),CONCATENATE(INT(B57),",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68"/>
      <c r="AV58" s="97"/>
      <c r="AW58" s="97"/>
      <c r="AX58" s="97"/>
      <c r="AY58" s="110"/>
      <c r="AZ58" s="97"/>
      <c r="BA58" s="97"/>
      <c r="BB58" s="4"/>
      <c r="BC58" s="100"/>
      <c r="BD58" s="4"/>
      <c r="BE58" s="4"/>
      <c r="BF58" s="9" t="s">
        <v>157</v>
      </c>
      <c r="BG58" s="7"/>
      <c r="BH58" s="7"/>
      <c r="BI58" s="7" t="str">
        <f t="shared" ca="1" si="1"/>
        <v/>
      </c>
      <c r="BJ58" s="4" t="str">
        <f t="shared" si="18"/>
        <v/>
      </c>
      <c r="BK58" s="96" t="str">
        <f t="shared" si="2"/>
        <v/>
      </c>
      <c r="BL58" s="107" t="str">
        <f t="shared" si="11"/>
        <v/>
      </c>
      <c r="BR58" s="4" t="str">
        <f>IF(IFERROR(VLOOKUP(C58,C59:C$1993,1,0),"")="","",COUNTIF(C:C,C58))</f>
        <v/>
      </c>
      <c r="BV58" s="5" t="str">
        <f>IF(B58="","",IF(BR58="",1+(MAX(BV$2:BV57)),""))</f>
        <v/>
      </c>
      <c r="BW58" s="5" t="str">
        <f t="shared" si="3"/>
        <v/>
      </c>
      <c r="BX58" s="5" t="str">
        <f t="shared" si="4"/>
        <v/>
      </c>
      <c r="BY58" s="14" t="str">
        <f t="shared" si="5"/>
        <v/>
      </c>
      <c r="BZ58" s="28"/>
      <c r="CA58" s="15"/>
      <c r="CB58" s="5" t="str">
        <f t="shared" si="19"/>
        <v/>
      </c>
      <c r="CE58" s="5" t="str">
        <f t="shared" si="17"/>
        <v/>
      </c>
      <c r="CF58" s="5" t="str">
        <f>IF(J58="","",IFERROR(IF(VLOOKUP(J58,J$2:J57,1,0)=0,"",""),J58))</f>
        <v/>
      </c>
      <c r="CG58" s="24" t="str">
        <f>IF(CF58="","",(IFERROR(VLOOKUP(MID(CF58,1,1),$CX$2:DB$28,3,0),0)+IFERROR(VLOOKUP(MID(CF58,2,1),CX$2:DB$28,4,0),0)+IFERROR(VLOOKUP(MID(CF58,3,1),CX$2:DB$28,5,0),0)+(ROW(CF58)/1000000000000)))</f>
        <v/>
      </c>
      <c r="CI58" s="5">
        <v>57</v>
      </c>
      <c r="CJ58" s="5" t="str">
        <f>IFERROR(VLOOKUP(CI58,CE$2:CF1134,2,0),"")</f>
        <v/>
      </c>
      <c r="DD58" s="5" t="e">
        <f>IF(REPORTE!AH$2="si",IF(C58=VALUE(REPORTE!C$11),IF(SUM(DD59:DD$1993),CONCATENATE(INT(B58),", "),INT(B58)),""),IF(C58=VALUE(REPORTE!C$10),IF(SUM(DD59:DD$1993),CONCATENATE(INT(B58),",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68"/>
      <c r="AV59" s="97"/>
      <c r="AW59" s="97"/>
      <c r="AX59" s="97"/>
      <c r="AY59" s="110"/>
      <c r="AZ59" s="97"/>
      <c r="BA59" s="97"/>
      <c r="BB59" s="4"/>
      <c r="BC59" s="100"/>
      <c r="BD59" s="4"/>
      <c r="BE59" s="4"/>
      <c r="BF59" s="9"/>
      <c r="BG59" s="7"/>
      <c r="BH59" s="7"/>
      <c r="BI59" s="7" t="str">
        <f t="shared" ca="1" si="1"/>
        <v/>
      </c>
      <c r="BJ59" s="4" t="str">
        <f t="shared" si="18"/>
        <v/>
      </c>
      <c r="BK59" s="96" t="str">
        <f t="shared" si="2"/>
        <v/>
      </c>
      <c r="BL59" s="107" t="str">
        <f t="shared" si="11"/>
        <v/>
      </c>
      <c r="BR59" s="4" t="str">
        <f>IF(IFERROR(VLOOKUP(C59,C60:C$1993,1,0),"")="","",COUNTIF(C:C,C59))</f>
        <v/>
      </c>
      <c r="BV59" s="5" t="str">
        <f>IF(B59="","",IF(BR59="",1+(MAX(BV$2:BV58)),""))</f>
        <v/>
      </c>
      <c r="BW59" s="5" t="str">
        <f t="shared" si="3"/>
        <v/>
      </c>
      <c r="BX59" s="5" t="str">
        <f t="shared" si="4"/>
        <v/>
      </c>
      <c r="BY59" s="14" t="str">
        <f t="shared" si="5"/>
        <v/>
      </c>
      <c r="BZ59" s="28"/>
      <c r="CA59" s="15"/>
      <c r="CB59" s="5" t="str">
        <f t="shared" si="19"/>
        <v/>
      </c>
      <c r="CE59" s="5" t="str">
        <f t="shared" si="17"/>
        <v/>
      </c>
      <c r="CF59" s="5" t="str">
        <f>IF(J59="","",IFERROR(IF(VLOOKUP(J59,J$2:J58,1,0)=0,"",""),J59))</f>
        <v/>
      </c>
      <c r="CG59" s="24" t="str">
        <f>IF(CF59="","",(IFERROR(VLOOKUP(MID(CF59,1,1),$CX$2:DB$28,3,0),0)+IFERROR(VLOOKUP(MID(CF59,2,1),CX$2:DB$28,4,0),0)+IFERROR(VLOOKUP(MID(CF59,3,1),CX$2:DB$28,5,0),0)+(ROW(CF59)/1000000000000)))</f>
        <v/>
      </c>
      <c r="CI59" s="5">
        <v>58</v>
      </c>
      <c r="CJ59" s="5" t="str">
        <f>IFERROR(VLOOKUP(CI59,CE$2:CF1135,2,0),"")</f>
        <v/>
      </c>
      <c r="DD59" s="5" t="e">
        <f>IF(REPORTE!AH$2="si",IF(C59=VALUE(REPORTE!C$11),IF(SUM(DD60:DD$1993),CONCATENATE(INT(B59),", "),INT(B59)),""),IF(C59=VALUE(REPORTE!C$10),IF(SUM(DD60:DD$1993),CONCATENATE(INT(B59),",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68"/>
      <c r="AV60" s="97"/>
      <c r="AW60" s="97"/>
      <c r="AX60" s="97"/>
      <c r="AY60" s="110"/>
      <c r="AZ60" s="97"/>
      <c r="BA60" s="97"/>
      <c r="BB60" s="4"/>
      <c r="BC60" s="100"/>
      <c r="BD60" s="4"/>
      <c r="BE60" s="4"/>
      <c r="BF60" s="9" t="s">
        <v>157</v>
      </c>
      <c r="BG60" s="7"/>
      <c r="BH60" s="7"/>
      <c r="BI60" s="7" t="str">
        <f t="shared" ca="1" si="1"/>
        <v/>
      </c>
      <c r="BJ60" s="4" t="str">
        <f t="shared" si="18"/>
        <v/>
      </c>
      <c r="BK60" s="96" t="str">
        <f t="shared" si="2"/>
        <v/>
      </c>
      <c r="BL60" s="107" t="str">
        <f t="shared" si="11"/>
        <v/>
      </c>
      <c r="BR60" s="4" t="str">
        <f>IF(IFERROR(VLOOKUP(C60,C61:C$1993,1,0),"")="","",COUNTIF(C:C,C60))</f>
        <v/>
      </c>
      <c r="BV60" s="5" t="str">
        <f>IF(B60="","",IF(BR60="",1+(MAX(BV$2:BV59)),""))</f>
        <v/>
      </c>
      <c r="BW60" s="5" t="str">
        <f t="shared" si="3"/>
        <v/>
      </c>
      <c r="BX60" s="5" t="str">
        <f t="shared" si="4"/>
        <v/>
      </c>
      <c r="BY60" s="14" t="str">
        <f t="shared" si="5"/>
        <v/>
      </c>
      <c r="BZ60" s="28"/>
      <c r="CA60" s="15"/>
      <c r="CB60" s="5" t="str">
        <f t="shared" si="19"/>
        <v/>
      </c>
      <c r="CE60" s="5" t="str">
        <f t="shared" si="17"/>
        <v/>
      </c>
      <c r="CF60" s="5" t="str">
        <f>IF(J60="","",IFERROR(IF(VLOOKUP(J60,J$2:J59,1,0)=0,"",""),J60))</f>
        <v/>
      </c>
      <c r="CG60" s="24" t="str">
        <f>IF(CF60="","",(IFERROR(VLOOKUP(MID(CF60,1,1),$CX$2:DB$28,3,0),0)+IFERROR(VLOOKUP(MID(CF60,2,1),CX$2:DB$28,4,0),0)+IFERROR(VLOOKUP(MID(CF60,3,1),CX$2:DB$28,5,0),0)+(ROW(CF60)/1000000000000)))</f>
        <v/>
      </c>
      <c r="CI60" s="5">
        <v>59</v>
      </c>
      <c r="CJ60" s="5" t="str">
        <f>IFERROR(VLOOKUP(CI60,CE$2:CF1136,2,0),"")</f>
        <v/>
      </c>
      <c r="DD60" s="5" t="e">
        <f>IF(REPORTE!AH$2="si",IF(C60=VALUE(REPORTE!C$11),IF(SUM(DD61:DD$1993),CONCATENATE(INT(B60),", "),INT(B60)),""),IF(C60=VALUE(REPORTE!C$10),IF(SUM(DD61:DD$1993),CONCATENATE(INT(B60),",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68"/>
      <c r="AV61" s="97"/>
      <c r="AW61" s="97"/>
      <c r="AX61" s="97"/>
      <c r="AY61" s="110"/>
      <c r="AZ61" s="97"/>
      <c r="BA61" s="97"/>
      <c r="BB61" s="4"/>
      <c r="BC61" s="100"/>
      <c r="BD61" s="4"/>
      <c r="BE61" s="4"/>
      <c r="BF61" s="9"/>
      <c r="BG61" s="7"/>
      <c r="BH61" s="7"/>
      <c r="BI61" s="7" t="str">
        <f t="shared" ca="1" si="1"/>
        <v/>
      </c>
      <c r="BJ61" s="4" t="str">
        <f t="shared" si="18"/>
        <v/>
      </c>
      <c r="BK61" s="96" t="str">
        <f t="shared" si="2"/>
        <v/>
      </c>
      <c r="BL61" s="107" t="str">
        <f t="shared" si="11"/>
        <v/>
      </c>
      <c r="BR61" s="4" t="str">
        <f>IF(IFERROR(VLOOKUP(C61,C62:C$1993,1,0),"")="","",COUNTIF(C:C,C61))</f>
        <v/>
      </c>
      <c r="BV61" s="5" t="str">
        <f>IF(B61="","",IF(BR61="",1+(MAX(BV$2:BV60)),""))</f>
        <v/>
      </c>
      <c r="BW61" s="5" t="str">
        <f t="shared" si="3"/>
        <v/>
      </c>
      <c r="BX61" s="5" t="str">
        <f t="shared" si="4"/>
        <v/>
      </c>
      <c r="BY61" s="14" t="str">
        <f t="shared" si="5"/>
        <v/>
      </c>
      <c r="BZ61" s="28"/>
      <c r="CA61" s="15"/>
      <c r="CB61" s="5" t="str">
        <f t="shared" si="19"/>
        <v/>
      </c>
      <c r="CE61" s="5" t="str">
        <f t="shared" si="17"/>
        <v/>
      </c>
      <c r="CF61" s="5" t="str">
        <f>IF(J61="","",IFERROR(IF(VLOOKUP(J61,J$2:J60,1,0)=0,"",""),J61))</f>
        <v/>
      </c>
      <c r="CG61" s="24" t="str">
        <f>IF(CF61="","",(IFERROR(VLOOKUP(MID(CF61,1,1),$CX$2:DB$28,3,0),0)+IFERROR(VLOOKUP(MID(CF61,2,1),CX$2:DB$28,4,0),0)+IFERROR(VLOOKUP(MID(CF61,3,1),CX$2:DB$28,5,0),0)+(ROW(CF61)/1000000000000)))</f>
        <v/>
      </c>
      <c r="CI61" s="5">
        <v>60</v>
      </c>
      <c r="CJ61" s="5" t="str">
        <f>IFERROR(VLOOKUP(CI61,CE$2:CF1137,2,0),"")</f>
        <v/>
      </c>
      <c r="DD61" s="5" t="e">
        <f>IF(REPORTE!AH$2="si",IF(C61=VALUE(REPORTE!C$11),IF(SUM(DD62:DD$1993),CONCATENATE(INT(B61),", "),INT(B61)),""),IF(C61=VALUE(REPORTE!C$10),IF(SUM(DD62:DD$1993),CONCATENATE(INT(B61),",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68"/>
      <c r="AV62" s="97"/>
      <c r="AW62" s="97"/>
      <c r="AX62" s="97"/>
      <c r="AY62" s="110"/>
      <c r="AZ62" s="97"/>
      <c r="BA62" s="97"/>
      <c r="BB62" s="4"/>
      <c r="BC62" s="100"/>
      <c r="BD62" s="4"/>
      <c r="BE62" s="4"/>
      <c r="BF62" s="9" t="s">
        <v>157</v>
      </c>
      <c r="BG62" s="7"/>
      <c r="BH62" s="7"/>
      <c r="BI62" s="7" t="str">
        <f t="shared" ca="1" si="1"/>
        <v/>
      </c>
      <c r="BJ62" s="4" t="str">
        <f t="shared" si="18"/>
        <v/>
      </c>
      <c r="BK62" s="96" t="str">
        <f t="shared" si="2"/>
        <v/>
      </c>
      <c r="BL62" s="107" t="str">
        <f t="shared" si="11"/>
        <v/>
      </c>
      <c r="BR62" s="4" t="str">
        <f>IF(IFERROR(VLOOKUP(C62,C63:C$1993,1,0),"")="","",COUNTIF(C:C,C62))</f>
        <v/>
      </c>
      <c r="BV62" s="5" t="str">
        <f>IF(B62="","",IF(BR62="",1+(MAX(BV$2:BV61)),""))</f>
        <v/>
      </c>
      <c r="BW62" s="5" t="str">
        <f t="shared" si="3"/>
        <v/>
      </c>
      <c r="BX62" s="5" t="str">
        <f t="shared" si="4"/>
        <v/>
      </c>
      <c r="BY62" s="14" t="str">
        <f t="shared" si="5"/>
        <v/>
      </c>
      <c r="BZ62" s="28"/>
      <c r="CA62" s="15"/>
      <c r="CB62" s="5" t="str">
        <f t="shared" si="19"/>
        <v/>
      </c>
      <c r="CE62" s="5" t="str">
        <f t="shared" si="17"/>
        <v/>
      </c>
      <c r="CF62" s="5" t="str">
        <f>IF(J62="","",IFERROR(IF(VLOOKUP(J62,J$2:J61,1,0)=0,"",""),J62))</f>
        <v/>
      </c>
      <c r="CG62" s="24" t="str">
        <f>IF(CF62="","",(IFERROR(VLOOKUP(MID(CF62,1,1),$CX$2:DB$28,3,0),0)+IFERROR(VLOOKUP(MID(CF62,2,1),CX$2:DB$28,4,0),0)+IFERROR(VLOOKUP(MID(CF62,3,1),CX$2:DB$28,5,0),0)+(ROW(CF62)/1000000000000)))</f>
        <v/>
      </c>
      <c r="CI62" s="5">
        <v>61</v>
      </c>
      <c r="CJ62" s="5" t="str">
        <f>IFERROR(VLOOKUP(CI62,CE$2:CF1138,2,0),"")</f>
        <v/>
      </c>
      <c r="DD62" s="5" t="e">
        <f>IF(REPORTE!AH$2="si",IF(C62=VALUE(REPORTE!C$11),IF(SUM(DD63:DD$1993),CONCATENATE(INT(B62),", "),INT(B62)),""),IF(C62=VALUE(REPORTE!C$10),IF(SUM(DD63:DD$1993),CONCATENATE(INT(B62),",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68"/>
      <c r="AV63" s="97"/>
      <c r="AW63" s="97"/>
      <c r="AX63" s="97"/>
      <c r="AY63" s="110"/>
      <c r="AZ63" s="97"/>
      <c r="BA63" s="97"/>
      <c r="BB63" s="4"/>
      <c r="BC63" s="100"/>
      <c r="BD63" s="4"/>
      <c r="BE63" s="4"/>
      <c r="BF63" s="9"/>
      <c r="BG63" s="7"/>
      <c r="BH63" s="7"/>
      <c r="BI63" s="7" t="str">
        <f t="shared" ca="1" si="1"/>
        <v/>
      </c>
      <c r="BJ63" s="4" t="str">
        <f t="shared" si="18"/>
        <v/>
      </c>
      <c r="BK63" s="96" t="str">
        <f t="shared" si="2"/>
        <v/>
      </c>
      <c r="BL63" s="107" t="str">
        <f t="shared" si="11"/>
        <v/>
      </c>
      <c r="BR63" s="4" t="str">
        <f>IF(IFERROR(VLOOKUP(C63,C64:C$1993,1,0),"")="","",COUNTIF(C:C,C63))</f>
        <v/>
      </c>
      <c r="BV63" s="5" t="str">
        <f>IF(B63="","",IF(BR63="",1+(MAX(BV$2:BV62)),""))</f>
        <v/>
      </c>
      <c r="BW63" s="5" t="str">
        <f t="shared" si="3"/>
        <v/>
      </c>
      <c r="BX63" s="5" t="str">
        <f t="shared" si="4"/>
        <v/>
      </c>
      <c r="BY63" s="14" t="str">
        <f t="shared" si="5"/>
        <v/>
      </c>
      <c r="BZ63" s="28"/>
      <c r="CA63" s="15"/>
      <c r="CB63" s="5" t="str">
        <f t="shared" si="19"/>
        <v/>
      </c>
      <c r="CE63" s="5" t="str">
        <f t="shared" si="17"/>
        <v/>
      </c>
      <c r="CF63" s="5" t="str">
        <f>IF(J63="","",IFERROR(IF(VLOOKUP(J63,J$2:J62,1,0)=0,"",""),J63))</f>
        <v/>
      </c>
      <c r="CG63" s="24" t="str">
        <f>IF(CF63="","",(IFERROR(VLOOKUP(MID(CF63,1,1),$CX$2:DB$28,3,0),0)+IFERROR(VLOOKUP(MID(CF63,2,1),CX$2:DB$28,4,0),0)+IFERROR(VLOOKUP(MID(CF63,3,1),CX$2:DB$28,5,0),0)+(ROW(CF63)/1000000000000)))</f>
        <v/>
      </c>
      <c r="CI63" s="5">
        <v>62</v>
      </c>
      <c r="CJ63" s="5" t="str">
        <f>IFERROR(VLOOKUP(CI63,CE$2:CF1139,2,0),"")</f>
        <v/>
      </c>
      <c r="DD63" s="5" t="e">
        <f>IF(REPORTE!AH$2="si",IF(C63=VALUE(REPORTE!C$11),IF(SUM(DD64:DD$1993),CONCATENATE(INT(B63),", "),INT(B63)),""),IF(C63=VALUE(REPORTE!C$10),IF(SUM(DD64:DD$1993),CONCATENATE(INT(B63),",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68"/>
      <c r="AV64" s="97"/>
      <c r="AW64" s="97"/>
      <c r="AX64" s="97"/>
      <c r="AY64" s="110"/>
      <c r="AZ64" s="97"/>
      <c r="BA64" s="97"/>
      <c r="BB64" s="4"/>
      <c r="BC64" s="100"/>
      <c r="BD64" s="4"/>
      <c r="BE64" s="4"/>
      <c r="BF64" s="9" t="s">
        <v>157</v>
      </c>
      <c r="BG64" s="7"/>
      <c r="BH64" s="7"/>
      <c r="BI64" s="7" t="str">
        <f t="shared" ca="1" si="1"/>
        <v/>
      </c>
      <c r="BJ64" s="4" t="str">
        <f t="shared" si="18"/>
        <v/>
      </c>
      <c r="BK64" s="96" t="str">
        <f t="shared" si="2"/>
        <v/>
      </c>
      <c r="BL64" s="107" t="str">
        <f t="shared" si="11"/>
        <v/>
      </c>
      <c r="BR64" s="4" t="str">
        <f>IF(IFERROR(VLOOKUP(C64,C65:C$1993,1,0),"")="","",COUNTIF(C:C,C64))</f>
        <v/>
      </c>
      <c r="BV64" s="5" t="str">
        <f>IF(B64="","",IF(BR64="",1+(MAX(BV$2:BV63)),""))</f>
        <v/>
      </c>
      <c r="BW64" s="5" t="str">
        <f t="shared" si="3"/>
        <v/>
      </c>
      <c r="BX64" s="5" t="str">
        <f t="shared" si="4"/>
        <v/>
      </c>
      <c r="BY64" s="14" t="str">
        <f t="shared" si="5"/>
        <v/>
      </c>
      <c r="BZ64" s="28"/>
      <c r="CA64" s="15"/>
      <c r="CB64" s="5" t="str">
        <f t="shared" si="19"/>
        <v/>
      </c>
      <c r="CE64" s="5" t="str">
        <f t="shared" si="17"/>
        <v/>
      </c>
      <c r="CF64" s="5" t="str">
        <f>IF(J64="","",IFERROR(IF(VLOOKUP(J64,J$2:J63,1,0)=0,"",""),J64))</f>
        <v/>
      </c>
      <c r="CG64" s="24" t="str">
        <f>IF(CF64="","",(IFERROR(VLOOKUP(MID(CF64,1,1),$CX$2:DB$28,3,0),0)+IFERROR(VLOOKUP(MID(CF64,2,1),CX$2:DB$28,4,0),0)+IFERROR(VLOOKUP(MID(CF64,3,1),CX$2:DB$28,5,0),0)+(ROW(CF64)/1000000000000)))</f>
        <v/>
      </c>
      <c r="CI64" s="5">
        <v>63</v>
      </c>
      <c r="CJ64" s="5" t="str">
        <f>IFERROR(VLOOKUP(CI64,CE$2:CF1140,2,0),"")</f>
        <v/>
      </c>
      <c r="DD64" s="5" t="e">
        <f>IF(REPORTE!AH$2="si",IF(C64=VALUE(REPORTE!C$11),IF(SUM(DD65:DD$1993),CONCATENATE(INT(B64),", "),INT(B64)),""),IF(C64=VALUE(REPORTE!C$10),IF(SUM(DD65:DD$1993),CONCATENATE(INT(B64),",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68"/>
      <c r="AV65" s="97"/>
      <c r="AW65" s="97"/>
      <c r="AX65" s="97"/>
      <c r="AY65" s="110"/>
      <c r="AZ65" s="97"/>
      <c r="BA65" s="97"/>
      <c r="BB65" s="4"/>
      <c r="BC65" s="100"/>
      <c r="BD65" s="4"/>
      <c r="BE65" s="4"/>
      <c r="BF65" s="9"/>
      <c r="BG65" s="7"/>
      <c r="BH65" s="7"/>
      <c r="BI65" s="7" t="str">
        <f t="shared" ca="1" si="1"/>
        <v/>
      </c>
      <c r="BJ65" s="4" t="str">
        <f t="shared" si="18"/>
        <v/>
      </c>
      <c r="BK65" s="96" t="str">
        <f t="shared" si="2"/>
        <v/>
      </c>
      <c r="BL65" s="107" t="str">
        <f t="shared" si="11"/>
        <v/>
      </c>
      <c r="BR65" s="4" t="str">
        <f>IF(IFERROR(VLOOKUP(C65,C66:C$1993,1,0),"")="","",COUNTIF(C:C,C65))</f>
        <v/>
      </c>
      <c r="BV65" s="5" t="str">
        <f>IF(B65="","",IF(BR65="",1+(MAX(BV$2:BV64)),""))</f>
        <v/>
      </c>
      <c r="BW65" s="5" t="str">
        <f t="shared" si="3"/>
        <v/>
      </c>
      <c r="BX65" s="5" t="str">
        <f t="shared" si="4"/>
        <v/>
      </c>
      <c r="BY65" s="14" t="str">
        <f t="shared" si="5"/>
        <v/>
      </c>
      <c r="BZ65" s="28"/>
      <c r="CA65" s="15"/>
      <c r="CB65" s="5" t="str">
        <f t="shared" si="19"/>
        <v/>
      </c>
      <c r="CE65" s="5" t="str">
        <f t="shared" si="17"/>
        <v/>
      </c>
      <c r="CF65" s="5" t="str">
        <f>IF(J65="","",IFERROR(IF(VLOOKUP(J65,J$2:J64,1,0)=0,"",""),J65))</f>
        <v/>
      </c>
      <c r="CG65" s="24" t="str">
        <f>IF(CF65="","",(IFERROR(VLOOKUP(MID(CF65,1,1),$CX$2:DB$28,3,0),0)+IFERROR(VLOOKUP(MID(CF65,2,1),CX$2:DB$28,4,0),0)+IFERROR(VLOOKUP(MID(CF65,3,1),CX$2:DB$28,5,0),0)+(ROW(CF65)/1000000000000)))</f>
        <v/>
      </c>
      <c r="CI65" s="5">
        <v>64</v>
      </c>
      <c r="CJ65" s="5" t="str">
        <f>IFERROR(VLOOKUP(CI65,CE$2:CF1141,2,0),"")</f>
        <v/>
      </c>
      <c r="DD65" s="5" t="e">
        <f>IF(REPORTE!AH$2="si",IF(C65=VALUE(REPORTE!C$11),IF(SUM(DD66:DD$1993),CONCATENATE(INT(B65),", "),INT(B65)),""),IF(C65=VALUE(REPORTE!C$10),IF(SUM(DD66:DD$1993),CONCATENATE(INT(B65),",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68"/>
      <c r="AV66" s="97"/>
      <c r="AW66" s="97"/>
      <c r="AX66" s="97"/>
      <c r="AY66" s="110"/>
      <c r="AZ66" s="97"/>
      <c r="BA66" s="97"/>
      <c r="BB66" s="4"/>
      <c r="BC66" s="100"/>
      <c r="BD66" s="4"/>
      <c r="BE66" s="4"/>
      <c r="BF66" s="9" t="s">
        <v>157</v>
      </c>
      <c r="BG66" s="7"/>
      <c r="BH66" s="7"/>
      <c r="BI66" s="7" t="str">
        <f t="shared" ref="BI66:BI129" ca="1" si="21">IFERROR(IF(BF66="","",IF(BB66=5,"",IF(BF66-TODAY()&gt;0,"VIGENTE","VENCIDO"))),"")</f>
        <v/>
      </c>
      <c r="BJ66" s="4" t="str">
        <f t="shared" si="18"/>
        <v/>
      </c>
      <c r="BK66" s="96" t="str">
        <f t="shared" ref="BK66:BK129" si="22">IFERROR(IF(AA66="","",AA66/V66),"")</f>
        <v/>
      </c>
      <c r="BL66" s="107"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8"/>
      <c r="CA66" s="15"/>
      <c r="CB66" s="5" t="str">
        <f t="shared" ref="CB66:CB97" si="26">CONCATENATE(AJ66,AK66,AL66,AM66,AN66)</f>
        <v/>
      </c>
      <c r="CE66" s="5" t="str">
        <f t="shared" si="17"/>
        <v/>
      </c>
      <c r="CF66" s="5" t="str">
        <f>IF(J66="","",IFERROR(IF(VLOOKUP(J66,J$2:J65,1,0)=0,"",""),J66))</f>
        <v/>
      </c>
      <c r="CG66" s="24" t="str">
        <f>IF(CF66="","",(IFERROR(VLOOKUP(MID(CF66,1,1),$CX$2:DB$28,3,0),0)+IFERROR(VLOOKUP(MID(CF66,2,1),CX$2:DB$28,4,0),0)+IFERROR(VLOOKUP(MID(CF66,3,1),CX$2:DB$28,5,0),0)+(ROW(CF66)/1000000000000)))</f>
        <v/>
      </c>
      <c r="CI66" s="5">
        <v>65</v>
      </c>
      <c r="CJ66" s="5" t="str">
        <f>IFERROR(VLOOKUP(CI66,CE$2:CF1142,2,0),"")</f>
        <v/>
      </c>
      <c r="DD66" s="5" t="e">
        <f>IF(REPORTE!AH$2="si",IF(C66=VALUE(REPORTE!C$11),IF(SUM(DD67:DD$1993),CONCATENATE(INT(B66),", "),INT(B66)),""),IF(C66=VALUE(REPORTE!C$10),IF(SUM(DD67:DD$1993),CONCATENATE(INT(B66),",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68"/>
      <c r="AV67" s="97"/>
      <c r="AW67" s="97"/>
      <c r="AX67" s="97"/>
      <c r="AY67" s="110"/>
      <c r="AZ67" s="97"/>
      <c r="BA67" s="97"/>
      <c r="BB67" s="4"/>
      <c r="BC67" s="100"/>
      <c r="BD67" s="4"/>
      <c r="BE67" s="4"/>
      <c r="BF67" s="9"/>
      <c r="BG67" s="7"/>
      <c r="BH67" s="7"/>
      <c r="BI67" s="7" t="str">
        <f t="shared" ca="1" si="21"/>
        <v/>
      </c>
      <c r="BJ67" s="4" t="str">
        <f t="shared" si="18"/>
        <v/>
      </c>
      <c r="BK67" s="96" t="str">
        <f t="shared" si="22"/>
        <v/>
      </c>
      <c r="BL67" s="107"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8"/>
      <c r="CA67" s="15"/>
      <c r="CB67" s="5" t="str">
        <f t="shared" si="26"/>
        <v/>
      </c>
      <c r="CE67" s="5" t="str">
        <f t="shared" si="17"/>
        <v/>
      </c>
      <c r="CF67" s="5" t="str">
        <f>IF(J67="","",IFERROR(IF(VLOOKUP(J67,J$2:J66,1,0)=0,"",""),J67))</f>
        <v/>
      </c>
      <c r="CG67" s="24" t="str">
        <f>IF(CF67="","",(IFERROR(VLOOKUP(MID(CF67,1,1),$CX$2:DB$28,3,0),0)+IFERROR(VLOOKUP(MID(CF67,2,1),CX$2:DB$28,4,0),0)+IFERROR(VLOOKUP(MID(CF67,3,1),CX$2:DB$28,5,0),0)+(ROW(CF67)/1000000000000)))</f>
        <v/>
      </c>
      <c r="CI67" s="5">
        <v>66</v>
      </c>
      <c r="CJ67" s="5" t="str">
        <f>IFERROR(VLOOKUP(CI67,CE$2:CF1143,2,0),"")</f>
        <v/>
      </c>
      <c r="DD67" s="5" t="e">
        <f>IF(REPORTE!AH$2="si",IF(C67=VALUE(REPORTE!C$11),IF(SUM(DD68:DD$1993),CONCATENATE(INT(B67),", "),INT(B67)),""),IF(C67=VALUE(REPORTE!C$10),IF(SUM(DD68:DD$1993),CONCATENATE(INT(B67),",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68"/>
      <c r="AV68" s="97"/>
      <c r="AW68" s="97"/>
      <c r="AX68" s="97"/>
      <c r="AY68" s="110"/>
      <c r="AZ68" s="97"/>
      <c r="BA68" s="97"/>
      <c r="BB68" s="4"/>
      <c r="BC68" s="100"/>
      <c r="BD68" s="4"/>
      <c r="BE68" s="4"/>
      <c r="BF68" s="9" t="s">
        <v>157</v>
      </c>
      <c r="BG68" s="7"/>
      <c r="BH68" s="7"/>
      <c r="BI68" s="7" t="str">
        <f t="shared" ca="1" si="21"/>
        <v/>
      </c>
      <c r="BJ68" s="4" t="str">
        <f t="shared" si="18"/>
        <v/>
      </c>
      <c r="BK68" s="96" t="str">
        <f t="shared" si="22"/>
        <v/>
      </c>
      <c r="BL68" s="107" t="str">
        <f t="shared" si="29"/>
        <v/>
      </c>
      <c r="BR68" s="4" t="str">
        <f>IF(IFERROR(VLOOKUP(C68,C69:C$1993,1,0),"")="","",COUNTIF(C:C,C68))</f>
        <v/>
      </c>
      <c r="BV68" s="5" t="str">
        <f>IF(B68="","",IF(BR68="",1+(MAX(BV$2:BV67)),""))</f>
        <v/>
      </c>
      <c r="BW68" s="5" t="str">
        <f t="shared" si="23"/>
        <v/>
      </c>
      <c r="BX68" s="5" t="str">
        <f t="shared" si="24"/>
        <v/>
      </c>
      <c r="BY68" s="14" t="str">
        <f t="shared" si="25"/>
        <v/>
      </c>
      <c r="BZ68" s="28"/>
      <c r="CA68" s="15"/>
      <c r="CB68" s="5" t="str">
        <f t="shared" si="26"/>
        <v/>
      </c>
      <c r="CE68" s="5" t="str">
        <f t="shared" si="17"/>
        <v/>
      </c>
      <c r="CF68" s="5" t="str">
        <f>IF(J68="","",IFERROR(IF(VLOOKUP(J68,J$2:J67,1,0)=0,"",""),J68))</f>
        <v/>
      </c>
      <c r="CG68" s="24" t="str">
        <f>IF(CF68="","",(IFERROR(VLOOKUP(MID(CF68,1,1),$CX$2:DB$28,3,0),0)+IFERROR(VLOOKUP(MID(CF68,2,1),CX$2:DB$28,4,0),0)+IFERROR(VLOOKUP(MID(CF68,3,1),CX$2:DB$28,5,0),0)+(ROW(CF68)/1000000000000)))</f>
        <v/>
      </c>
      <c r="CI68" s="5">
        <v>67</v>
      </c>
      <c r="CJ68" s="5" t="str">
        <f>IFERROR(VLOOKUP(CI68,CE$2:CF1144,2,0),"")</f>
        <v/>
      </c>
      <c r="DD68" s="5" t="e">
        <f>IF(REPORTE!AH$2="si",IF(C68=VALUE(REPORTE!C$11),IF(SUM(DD69:DD$1993),CONCATENATE(INT(B68),", "),INT(B68)),""),IF(C68=VALUE(REPORTE!C$10),IF(SUM(DD69:DD$1993),CONCATENATE(INT(B68),",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68"/>
      <c r="AV69" s="97"/>
      <c r="AW69" s="97"/>
      <c r="AX69" s="97"/>
      <c r="AY69" s="110"/>
      <c r="AZ69" s="97"/>
      <c r="BA69" s="97"/>
      <c r="BB69" s="4"/>
      <c r="BC69" s="100"/>
      <c r="BD69" s="4"/>
      <c r="BE69" s="4"/>
      <c r="BF69" s="9"/>
      <c r="BG69" s="7"/>
      <c r="BH69" s="7"/>
      <c r="BI69" s="7" t="str">
        <f t="shared" ca="1" si="21"/>
        <v/>
      </c>
      <c r="BJ69" s="4" t="str">
        <f t="shared" si="18"/>
        <v/>
      </c>
      <c r="BK69" s="96" t="str">
        <f t="shared" si="22"/>
        <v/>
      </c>
      <c r="BL69" s="107" t="str">
        <f t="shared" si="29"/>
        <v/>
      </c>
      <c r="BR69" s="4" t="str">
        <f>IF(IFERROR(VLOOKUP(C69,C70:C$1993,1,0),"")="","",COUNTIF(C:C,C69))</f>
        <v/>
      </c>
      <c r="BV69" s="5" t="str">
        <f>IF(B69="","",IF(BR69="",1+(MAX(BV$2:BV68)),""))</f>
        <v/>
      </c>
      <c r="BW69" s="5" t="str">
        <f t="shared" si="23"/>
        <v/>
      </c>
      <c r="BX69" s="5" t="str">
        <f t="shared" si="24"/>
        <v/>
      </c>
      <c r="BY69" s="14" t="str">
        <f t="shared" si="25"/>
        <v/>
      </c>
      <c r="BZ69" s="28"/>
      <c r="CA69" s="15"/>
      <c r="CB69" s="5" t="str">
        <f t="shared" si="26"/>
        <v/>
      </c>
      <c r="CE69" s="5" t="str">
        <f t="shared" si="17"/>
        <v/>
      </c>
      <c r="CF69" s="5" t="str">
        <f>IF(J69="","",IFERROR(IF(VLOOKUP(J69,J$2:J68,1,0)=0,"",""),J69))</f>
        <v/>
      </c>
      <c r="CG69" s="24" t="str">
        <f>IF(CF69="","",(IFERROR(VLOOKUP(MID(CF69,1,1),$CX$2:DB$28,3,0),0)+IFERROR(VLOOKUP(MID(CF69,2,1),CX$2:DB$28,4,0),0)+IFERROR(VLOOKUP(MID(CF69,3,1),CX$2:DB$28,5,0),0)+(ROW(CF69)/1000000000000)))</f>
        <v/>
      </c>
      <c r="CI69" s="5">
        <v>68</v>
      </c>
      <c r="CJ69" s="5" t="str">
        <f>IFERROR(VLOOKUP(CI69,CE$2:CF1145,2,0),"")</f>
        <v/>
      </c>
      <c r="DD69" s="5" t="e">
        <f>IF(REPORTE!AH$2="si",IF(C69=VALUE(REPORTE!C$11),IF(SUM(DD70:DD$1993),CONCATENATE(INT(B69),", "),INT(B69)),""),IF(C69=VALUE(REPORTE!C$10),IF(SUM(DD70:DD$1993),CONCATENATE(INT(B69),",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68"/>
      <c r="AV70" s="97"/>
      <c r="AW70" s="97"/>
      <c r="AX70" s="97"/>
      <c r="AY70" s="110"/>
      <c r="AZ70" s="97"/>
      <c r="BA70" s="97"/>
      <c r="BB70" s="4"/>
      <c r="BC70" s="100"/>
      <c r="BD70" s="4"/>
      <c r="BE70" s="4"/>
      <c r="BF70" s="9" t="s">
        <v>157</v>
      </c>
      <c r="BG70" s="7"/>
      <c r="BH70" s="7"/>
      <c r="BI70" s="7" t="str">
        <f t="shared" ca="1" si="21"/>
        <v/>
      </c>
      <c r="BJ70" s="4" t="str">
        <f t="shared" si="18"/>
        <v/>
      </c>
      <c r="BK70" s="96" t="str">
        <f t="shared" si="22"/>
        <v/>
      </c>
      <c r="BL70" s="107" t="str">
        <f t="shared" si="29"/>
        <v/>
      </c>
      <c r="BR70" s="4" t="str">
        <f>IF(IFERROR(VLOOKUP(C70,C71:C$1993,1,0),"")="","",COUNTIF(C:C,C70))</f>
        <v/>
      </c>
      <c r="BV70" s="5" t="str">
        <f>IF(B70="","",IF(BR70="",1+(MAX(BV$2:BV69)),""))</f>
        <v/>
      </c>
      <c r="BW70" s="5" t="str">
        <f t="shared" si="23"/>
        <v/>
      </c>
      <c r="BX70" s="5" t="str">
        <f t="shared" si="24"/>
        <v/>
      </c>
      <c r="BY70" s="14" t="str">
        <f t="shared" si="25"/>
        <v/>
      </c>
      <c r="BZ70" s="28"/>
      <c r="CA70" s="15"/>
      <c r="CB70" s="5" t="str">
        <f t="shared" si="26"/>
        <v/>
      </c>
      <c r="CE70" s="5" t="str">
        <f t="shared" si="17"/>
        <v/>
      </c>
      <c r="CF70" s="5" t="str">
        <f>IF(J70="","",IFERROR(IF(VLOOKUP(J70,J$2:J69,1,0)=0,"",""),J70))</f>
        <v/>
      </c>
      <c r="CG70" s="24" t="str">
        <f>IF(CF70="","",(IFERROR(VLOOKUP(MID(CF70,1,1),$CX$2:DB$28,3,0),0)+IFERROR(VLOOKUP(MID(CF70,2,1),CX$2:DB$28,4,0),0)+IFERROR(VLOOKUP(MID(CF70,3,1),CX$2:DB$28,5,0),0)+(ROW(CF70)/1000000000000)))</f>
        <v/>
      </c>
      <c r="CI70" s="5">
        <v>69</v>
      </c>
      <c r="CJ70" s="5" t="str">
        <f>IFERROR(VLOOKUP(CI70,CE$2:CF1146,2,0),"")</f>
        <v/>
      </c>
      <c r="DD70" s="5" t="e">
        <f>IF(REPORTE!AH$2="si",IF(C70=VALUE(REPORTE!C$11),IF(SUM(DD71:DD$1993),CONCATENATE(INT(B70),", "),INT(B70)),""),IF(C70=VALUE(REPORTE!C$10),IF(SUM(DD71:DD$1993),CONCATENATE(INT(B70),",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68"/>
      <c r="AV71" s="97"/>
      <c r="AW71" s="97"/>
      <c r="AX71" s="97"/>
      <c r="AY71" s="110"/>
      <c r="AZ71" s="97"/>
      <c r="BA71" s="97"/>
      <c r="BB71" s="4"/>
      <c r="BC71" s="100"/>
      <c r="BD71" s="4"/>
      <c r="BE71" s="4"/>
      <c r="BF71" s="9"/>
      <c r="BG71" s="7"/>
      <c r="BH71" s="7"/>
      <c r="BI71" s="7" t="str">
        <f t="shared" ca="1" si="21"/>
        <v/>
      </c>
      <c r="BJ71" s="4" t="str">
        <f t="shared" si="18"/>
        <v/>
      </c>
      <c r="BK71" s="96" t="str">
        <f t="shared" si="22"/>
        <v/>
      </c>
      <c r="BL71" s="107" t="str">
        <f t="shared" si="29"/>
        <v/>
      </c>
      <c r="BR71" s="4" t="str">
        <f>IF(IFERROR(VLOOKUP(C71,C72:C$1993,1,0),"")="","",COUNTIF(C:C,C71))</f>
        <v/>
      </c>
      <c r="BV71" s="5" t="str">
        <f>IF(B71="","",IF(BR71="",1+(MAX(BV$2:BV70)),""))</f>
        <v/>
      </c>
      <c r="BW71" s="5" t="str">
        <f t="shared" si="23"/>
        <v/>
      </c>
      <c r="BX71" s="5" t="str">
        <f t="shared" si="24"/>
        <v/>
      </c>
      <c r="BY71" s="14" t="str">
        <f t="shared" si="25"/>
        <v/>
      </c>
      <c r="BZ71" s="28"/>
      <c r="CA71" s="15"/>
      <c r="CB71" s="5" t="str">
        <f t="shared" si="26"/>
        <v/>
      </c>
      <c r="CE71" s="5" t="str">
        <f t="shared" si="17"/>
        <v/>
      </c>
      <c r="CF71" s="5" t="str">
        <f>IF(J71="","",IFERROR(IF(VLOOKUP(J71,J$2:J70,1,0)=0,"",""),J71))</f>
        <v/>
      </c>
      <c r="CG71" s="24" t="str">
        <f>IF(CF71="","",(IFERROR(VLOOKUP(MID(CF71,1,1),$CX$2:DB$28,3,0),0)+IFERROR(VLOOKUP(MID(CF71,2,1),CX$2:DB$28,4,0),0)+IFERROR(VLOOKUP(MID(CF71,3,1),CX$2:DB$28,5,0),0)+(ROW(CF71)/1000000000000)))</f>
        <v/>
      </c>
      <c r="CI71" s="5">
        <v>70</v>
      </c>
      <c r="CJ71" s="5" t="str">
        <f>IFERROR(VLOOKUP(CI71,CE$2:CF1147,2,0),"")</f>
        <v/>
      </c>
      <c r="DD71" s="5" t="e">
        <f>IF(REPORTE!AH$2="si",IF(C71=VALUE(REPORTE!C$11),IF(SUM(DD72:DD$1993),CONCATENATE(INT(B71),", "),INT(B71)),""),IF(C71=VALUE(REPORTE!C$10),IF(SUM(DD72:DD$1993),CONCATENATE(INT(B71),",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68"/>
      <c r="AV72" s="97"/>
      <c r="AW72" s="97"/>
      <c r="AX72" s="97"/>
      <c r="AY72" s="110"/>
      <c r="AZ72" s="97"/>
      <c r="BA72" s="97"/>
      <c r="BB72" s="4"/>
      <c r="BC72" s="100"/>
      <c r="BD72" s="4"/>
      <c r="BE72" s="4"/>
      <c r="BF72" s="9" t="s">
        <v>157</v>
      </c>
      <c r="BG72" s="7"/>
      <c r="BH72" s="7"/>
      <c r="BI72" s="7" t="str">
        <f t="shared" ca="1" si="21"/>
        <v/>
      </c>
      <c r="BJ72" s="4" t="str">
        <f t="shared" si="18"/>
        <v/>
      </c>
      <c r="BK72" s="96" t="str">
        <f t="shared" si="22"/>
        <v/>
      </c>
      <c r="BL72" s="107" t="str">
        <f t="shared" si="29"/>
        <v/>
      </c>
      <c r="BR72" s="4" t="str">
        <f>IF(IFERROR(VLOOKUP(C72,C73:C$1993,1,0),"")="","",COUNTIF(C:C,C72))</f>
        <v/>
      </c>
      <c r="BV72" s="5" t="str">
        <f>IF(B72="","",IF(BR72="",1+(MAX(BV$2:BV71)),""))</f>
        <v/>
      </c>
      <c r="BW72" s="5" t="str">
        <f t="shared" si="23"/>
        <v/>
      </c>
      <c r="BX72" s="5" t="str">
        <f t="shared" si="24"/>
        <v/>
      </c>
      <c r="BY72" s="14" t="str">
        <f t="shared" si="25"/>
        <v/>
      </c>
      <c r="BZ72" s="28"/>
      <c r="CA72" s="15"/>
      <c r="CB72" s="5" t="str">
        <f t="shared" si="26"/>
        <v/>
      </c>
      <c r="CE72" s="5" t="str">
        <f t="shared" si="17"/>
        <v/>
      </c>
      <c r="CF72" s="5" t="str">
        <f>IF(J72="","",IFERROR(IF(VLOOKUP(J72,J$2:J71,1,0)=0,"",""),J72))</f>
        <v/>
      </c>
      <c r="CG72" s="24" t="str">
        <f>IF(CF72="","",(IFERROR(VLOOKUP(MID(CF72,1,1),$CX$2:DB$28,3,0),0)+IFERROR(VLOOKUP(MID(CF72,2,1),CX$2:DB$28,4,0),0)+IFERROR(VLOOKUP(MID(CF72,3,1),CX$2:DB$28,5,0),0)+(ROW(CF72)/1000000000000)))</f>
        <v/>
      </c>
      <c r="CI72" s="5">
        <v>71</v>
      </c>
      <c r="CJ72" s="5" t="str">
        <f>IFERROR(VLOOKUP(CI72,CE$2:CF1148,2,0),"")</f>
        <v/>
      </c>
      <c r="DD72" s="5" t="e">
        <f>IF(REPORTE!AH$2="si",IF(C72=VALUE(REPORTE!C$11),IF(SUM(DD73:DD$1993),CONCATENATE(INT(B72),", "),INT(B72)),""),IF(C72=VALUE(REPORTE!C$10),IF(SUM(DD73:DD$1993),CONCATENATE(INT(B72),",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68"/>
      <c r="AV73" s="97"/>
      <c r="AW73" s="97"/>
      <c r="AX73" s="97"/>
      <c r="AY73" s="110"/>
      <c r="AZ73" s="97"/>
      <c r="BA73" s="97"/>
      <c r="BB73" s="4"/>
      <c r="BC73" s="100"/>
      <c r="BD73" s="4"/>
      <c r="BE73" s="4"/>
      <c r="BF73" s="9"/>
      <c r="BG73" s="7"/>
      <c r="BH73" s="7"/>
      <c r="BI73" s="7" t="str">
        <f t="shared" ca="1" si="21"/>
        <v/>
      </c>
      <c r="BJ73" s="4" t="str">
        <f t="shared" si="18"/>
        <v/>
      </c>
      <c r="BK73" s="96" t="str">
        <f t="shared" si="22"/>
        <v/>
      </c>
      <c r="BL73" s="107" t="str">
        <f t="shared" si="29"/>
        <v/>
      </c>
      <c r="BR73" s="4" t="str">
        <f>IF(IFERROR(VLOOKUP(C73,C74:C$1993,1,0),"")="","",COUNTIF(C:C,C73))</f>
        <v/>
      </c>
      <c r="BV73" s="5" t="str">
        <f>IF(B73="","",IF(BR73="",1+(MAX(BV$2:BV72)),""))</f>
        <v/>
      </c>
      <c r="BW73" s="5" t="str">
        <f t="shared" si="23"/>
        <v/>
      </c>
      <c r="BX73" s="5" t="str">
        <f t="shared" si="24"/>
        <v/>
      </c>
      <c r="BY73" s="14" t="str">
        <f t="shared" si="25"/>
        <v/>
      </c>
      <c r="BZ73" s="28"/>
      <c r="CA73" s="15"/>
      <c r="CB73" s="5" t="str">
        <f t="shared" si="26"/>
        <v/>
      </c>
      <c r="CE73" s="5" t="str">
        <f t="shared" si="17"/>
        <v/>
      </c>
      <c r="CF73" s="5" t="str">
        <f>IF(J73="","",IFERROR(IF(VLOOKUP(J73,J$2:J72,1,0)=0,"",""),J73))</f>
        <v/>
      </c>
      <c r="CG73" s="24" t="str">
        <f>IF(CF73="","",(IFERROR(VLOOKUP(MID(CF73,1,1),$CX$2:DB$28,3,0),0)+IFERROR(VLOOKUP(MID(CF73,2,1),CX$2:DB$28,4,0),0)+IFERROR(VLOOKUP(MID(CF73,3,1),CX$2:DB$28,5,0),0)+(ROW(CF73)/1000000000000)))</f>
        <v/>
      </c>
      <c r="CI73" s="5">
        <v>72</v>
      </c>
      <c r="CJ73" s="5" t="str">
        <f>IFERROR(VLOOKUP(CI73,CE$2:CF1149,2,0),"")</f>
        <v/>
      </c>
      <c r="DD73" s="5" t="e">
        <f>IF(REPORTE!AH$2="si",IF(C73=VALUE(REPORTE!C$11),IF(SUM(DD74:DD$1993),CONCATENATE(INT(B73),", "),INT(B73)),""),IF(C73=VALUE(REPORTE!C$10),IF(SUM(DD74:DD$1993),CONCATENATE(INT(B73),",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68"/>
      <c r="AV74" s="97"/>
      <c r="AW74" s="97"/>
      <c r="AX74" s="97"/>
      <c r="AY74" s="110"/>
      <c r="AZ74" s="97"/>
      <c r="BA74" s="97"/>
      <c r="BB74" s="4"/>
      <c r="BC74" s="100"/>
      <c r="BD74" s="4"/>
      <c r="BE74" s="4"/>
      <c r="BF74" s="9" t="s">
        <v>157</v>
      </c>
      <c r="BG74" s="7"/>
      <c r="BH74" s="7"/>
      <c r="BI74" s="7" t="str">
        <f t="shared" ca="1" si="21"/>
        <v/>
      </c>
      <c r="BJ74" s="4" t="str">
        <f t="shared" si="18"/>
        <v/>
      </c>
      <c r="BK74" s="96" t="str">
        <f t="shared" si="22"/>
        <v/>
      </c>
      <c r="BL74" s="107" t="str">
        <f t="shared" si="29"/>
        <v/>
      </c>
      <c r="BR74" s="4" t="str">
        <f>IF(IFERROR(VLOOKUP(C74,C75:C$1993,1,0),"")="","",COUNTIF(C:C,C74))</f>
        <v/>
      </c>
      <c r="BV74" s="5" t="str">
        <f>IF(B74="","",IF(BR74="",1+(MAX(BV$2:BV73)),""))</f>
        <v/>
      </c>
      <c r="BW74" s="5" t="str">
        <f t="shared" si="23"/>
        <v/>
      </c>
      <c r="BX74" s="5" t="str">
        <f t="shared" si="24"/>
        <v/>
      </c>
      <c r="BY74" s="14" t="str">
        <f t="shared" si="25"/>
        <v/>
      </c>
      <c r="BZ74" s="28"/>
      <c r="CA74" s="15"/>
      <c r="CB74" s="5" t="str">
        <f t="shared" si="26"/>
        <v/>
      </c>
      <c r="CE74" s="5" t="str">
        <f t="shared" si="17"/>
        <v/>
      </c>
      <c r="CF74" s="5" t="str">
        <f>IF(J74="","",IFERROR(IF(VLOOKUP(J74,J$2:J73,1,0)=0,"",""),J74))</f>
        <v/>
      </c>
      <c r="CG74" s="24" t="str">
        <f>IF(CF74="","",(IFERROR(VLOOKUP(MID(CF74,1,1),$CX$2:DB$28,3,0),0)+IFERROR(VLOOKUP(MID(CF74,2,1),CX$2:DB$28,4,0),0)+IFERROR(VLOOKUP(MID(CF74,3,1),CX$2:DB$28,5,0),0)+(ROW(CF74)/1000000000000)))</f>
        <v/>
      </c>
      <c r="CI74" s="5">
        <v>73</v>
      </c>
      <c r="CJ74" s="5" t="str">
        <f>IFERROR(VLOOKUP(CI74,CE$2:CF1150,2,0),"")</f>
        <v/>
      </c>
      <c r="CL74" s="14"/>
      <c r="DD74" s="5" t="e">
        <f>IF(REPORTE!AH$2="si",IF(C74=VALUE(REPORTE!C$11),IF(SUM(DD75:DD$1993),CONCATENATE(INT(B74),", "),INT(B74)),""),IF(C74=VALUE(REPORTE!C$10),IF(SUM(DD75:DD$1993),CONCATENATE(INT(B74),",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68"/>
      <c r="AV75" s="97"/>
      <c r="AW75" s="97"/>
      <c r="AX75" s="97"/>
      <c r="AY75" s="110"/>
      <c r="AZ75" s="97"/>
      <c r="BA75" s="97"/>
      <c r="BB75" s="4"/>
      <c r="BC75" s="100"/>
      <c r="BD75" s="4"/>
      <c r="BE75" s="4"/>
      <c r="BF75" s="9"/>
      <c r="BG75" s="7"/>
      <c r="BH75" s="7"/>
      <c r="BI75" s="7" t="str">
        <f t="shared" ca="1" si="21"/>
        <v/>
      </c>
      <c r="BJ75" s="4" t="str">
        <f t="shared" si="18"/>
        <v/>
      </c>
      <c r="BK75" s="96" t="str">
        <f t="shared" si="22"/>
        <v/>
      </c>
      <c r="BL75" s="107" t="str">
        <f t="shared" si="29"/>
        <v/>
      </c>
      <c r="BR75" s="4" t="str">
        <f>IF(IFERROR(VLOOKUP(C75,C76:C$1993,1,0),"")="","",COUNTIF(C:C,C75))</f>
        <v/>
      </c>
      <c r="BV75" s="5" t="str">
        <f>IF(B75="","",IF(BR75="",1+(MAX(BV$2:BV74)),""))</f>
        <v/>
      </c>
      <c r="BW75" s="5" t="str">
        <f t="shared" si="23"/>
        <v/>
      </c>
      <c r="BX75" s="5" t="str">
        <f t="shared" si="24"/>
        <v/>
      </c>
      <c r="BY75" s="14" t="str">
        <f t="shared" si="25"/>
        <v/>
      </c>
      <c r="BZ75" s="28"/>
      <c r="CA75" s="15"/>
      <c r="CB75" s="5" t="str">
        <f t="shared" si="26"/>
        <v/>
      </c>
      <c r="CE75" s="5" t="str">
        <f t="shared" ref="CE75:CE138" si="30">IFERROR(RANK(CG75,CG$2:CG$1493,1),"")</f>
        <v/>
      </c>
      <c r="CF75" s="5" t="str">
        <f>IF(J75="","",IFERROR(IF(VLOOKUP(J75,J$2:J74,1,0)=0,"",""),J75))</f>
        <v/>
      </c>
      <c r="CG75" s="24" t="str">
        <f>IF(CF75="","",(IFERROR(VLOOKUP(MID(CF75,1,1),$CX$2:DB$28,3,0),0)+IFERROR(VLOOKUP(MID(CF75,2,1),CX$2:DB$28,4,0),0)+IFERROR(VLOOKUP(MID(CF75,3,1),CX$2:DB$28,5,0),0)+(ROW(CF75)/1000000000000)))</f>
        <v/>
      </c>
      <c r="CI75" s="5">
        <v>74</v>
      </c>
      <c r="CJ75" s="5" t="str">
        <f>IFERROR(VLOOKUP(CI75,CE$2:CF1151,2,0),"")</f>
        <v/>
      </c>
      <c r="DD75" s="5" t="e">
        <f>IF(REPORTE!AH$2="si",IF(C75=VALUE(REPORTE!C$11),IF(SUM(DD76:DD$1993),CONCATENATE(INT(B75),", "),INT(B75)),""),IF(C75=VALUE(REPORTE!C$10),IF(SUM(DD76:DD$1993),CONCATENATE(INT(B75),",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68"/>
      <c r="AV76" s="97"/>
      <c r="AW76" s="97"/>
      <c r="AX76" s="97"/>
      <c r="AY76" s="110"/>
      <c r="AZ76" s="97"/>
      <c r="BA76" s="97"/>
      <c r="BB76" s="4"/>
      <c r="BC76" s="100"/>
      <c r="BD76" s="4"/>
      <c r="BE76" s="4"/>
      <c r="BF76" s="9" t="s">
        <v>157</v>
      </c>
      <c r="BG76" s="7"/>
      <c r="BH76" s="7"/>
      <c r="BI76" s="7" t="str">
        <f t="shared" ca="1" si="21"/>
        <v/>
      </c>
      <c r="BJ76" s="4" t="str">
        <f t="shared" si="18"/>
        <v/>
      </c>
      <c r="BK76" s="96" t="str">
        <f t="shared" si="22"/>
        <v/>
      </c>
      <c r="BL76" s="107" t="str">
        <f t="shared" si="29"/>
        <v/>
      </c>
      <c r="BR76" s="4" t="str">
        <f>IF(IFERROR(VLOOKUP(C76,C77:C$1993,1,0),"")="","",COUNTIF(C:C,C76))</f>
        <v/>
      </c>
      <c r="BV76" s="5" t="str">
        <f>IF(B76="","",IF(BR76="",1+(MAX(BV$2:BV75)),""))</f>
        <v/>
      </c>
      <c r="BW76" s="5" t="str">
        <f t="shared" si="23"/>
        <v/>
      </c>
      <c r="BX76" s="5" t="str">
        <f t="shared" si="24"/>
        <v/>
      </c>
      <c r="BY76" s="14" t="str">
        <f t="shared" si="25"/>
        <v/>
      </c>
      <c r="BZ76" s="28"/>
      <c r="CA76" s="15"/>
      <c r="CB76" s="5" t="str">
        <f t="shared" si="26"/>
        <v/>
      </c>
      <c r="CE76" s="5" t="str">
        <f t="shared" si="30"/>
        <v/>
      </c>
      <c r="CF76" s="5" t="str">
        <f>IF(J76="","",IFERROR(IF(VLOOKUP(J76,J$2:J75,1,0)=0,"",""),J76))</f>
        <v/>
      </c>
      <c r="CG76" s="24" t="str">
        <f>IF(CF76="","",(IFERROR(VLOOKUP(MID(CF76,1,1),$CX$2:DB$28,3,0),0)+IFERROR(VLOOKUP(MID(CF76,2,1),CX$2:DB$28,4,0),0)+IFERROR(VLOOKUP(MID(CF76,3,1),CX$2:DB$28,5,0),0)+(ROW(CF76)/1000000000000)))</f>
        <v/>
      </c>
      <c r="CI76" s="5">
        <v>75</v>
      </c>
      <c r="CJ76" s="5" t="str">
        <f>IFERROR(VLOOKUP(CI76,CE$2:CF1152,2,0),"")</f>
        <v/>
      </c>
      <c r="DD76" s="5" t="e">
        <f>IF(REPORTE!AH$2="si",IF(C76=VALUE(REPORTE!C$11),IF(SUM(DD77:DD$1993),CONCATENATE(INT(B76),", "),INT(B76)),""),IF(C76=VALUE(REPORTE!C$10),IF(SUM(DD77:DD$1993),CONCATENATE(INT(B76),",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68"/>
      <c r="AV77" s="97"/>
      <c r="AW77" s="97"/>
      <c r="AX77" s="97"/>
      <c r="AY77" s="110"/>
      <c r="AZ77" s="97"/>
      <c r="BA77" s="97"/>
      <c r="BB77" s="4"/>
      <c r="BC77" s="100"/>
      <c r="BD77" s="4"/>
      <c r="BE77" s="4"/>
      <c r="BF77" s="9"/>
      <c r="BG77" s="7"/>
      <c r="BH77" s="7"/>
      <c r="BI77" s="7" t="str">
        <f t="shared" ca="1" si="21"/>
        <v/>
      </c>
      <c r="BJ77" s="4" t="str">
        <f t="shared" si="18"/>
        <v/>
      </c>
      <c r="BK77" s="96" t="str">
        <f t="shared" si="22"/>
        <v/>
      </c>
      <c r="BL77" s="107" t="str">
        <f t="shared" si="29"/>
        <v/>
      </c>
      <c r="BR77" s="4" t="str">
        <f>IF(IFERROR(VLOOKUP(C77,C78:C$1993,1,0),"")="","",COUNTIF(C:C,C77))</f>
        <v/>
      </c>
      <c r="BV77" s="5" t="str">
        <f>IF(B77="","",IF(BR77="",1+(MAX(BV$2:BV76)),""))</f>
        <v/>
      </c>
      <c r="BW77" s="5" t="str">
        <f t="shared" si="23"/>
        <v/>
      </c>
      <c r="BX77" s="5" t="str">
        <f t="shared" si="24"/>
        <v/>
      </c>
      <c r="BY77" s="14" t="str">
        <f t="shared" si="25"/>
        <v/>
      </c>
      <c r="BZ77" s="28"/>
      <c r="CA77" s="15"/>
      <c r="CB77" s="5" t="str">
        <f t="shared" si="26"/>
        <v/>
      </c>
      <c r="CE77" s="5" t="str">
        <f t="shared" si="30"/>
        <v/>
      </c>
      <c r="CF77" s="5" t="str">
        <f>IF(J77="","",IFERROR(IF(VLOOKUP(J77,J$2:J76,1,0)=0,"",""),J77))</f>
        <v/>
      </c>
      <c r="CG77" s="24" t="str">
        <f>IF(CF77="","",(IFERROR(VLOOKUP(MID(CF77,1,1),$CX$2:DB$28,3,0),0)+IFERROR(VLOOKUP(MID(CF77,2,1),CX$2:DB$28,4,0),0)+IFERROR(VLOOKUP(MID(CF77,3,1),CX$2:DB$28,5,0),0)+(ROW(CF77)/1000000000000)))</f>
        <v/>
      </c>
      <c r="CI77" s="5">
        <v>76</v>
      </c>
      <c r="CJ77" s="5" t="str">
        <f>IFERROR(VLOOKUP(CI77,CE$2:CF1153,2,0),"")</f>
        <v/>
      </c>
      <c r="DD77" s="5" t="e">
        <f>IF(REPORTE!AH$2="si",IF(C77=VALUE(REPORTE!C$11),IF(SUM(DD78:DD$1993),CONCATENATE(INT(B77),", "),INT(B77)),""),IF(C77=VALUE(REPORTE!C$10),IF(SUM(DD78:DD$1993),CONCATENATE(INT(B77),",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68"/>
      <c r="AV78" s="97"/>
      <c r="AW78" s="97"/>
      <c r="AX78" s="97"/>
      <c r="AY78" s="110"/>
      <c r="AZ78" s="97"/>
      <c r="BA78" s="97"/>
      <c r="BB78" s="4"/>
      <c r="BC78" s="100"/>
      <c r="BD78" s="4"/>
      <c r="BE78" s="4"/>
      <c r="BF78" s="9" t="s">
        <v>157</v>
      </c>
      <c r="BG78" s="7"/>
      <c r="BH78" s="7"/>
      <c r="BI78" s="7" t="str">
        <f t="shared" ca="1" si="21"/>
        <v/>
      </c>
      <c r="BJ78" s="4" t="str">
        <f t="shared" si="18"/>
        <v/>
      </c>
      <c r="BK78" s="96" t="str">
        <f t="shared" si="22"/>
        <v/>
      </c>
      <c r="BL78" s="107" t="str">
        <f t="shared" si="29"/>
        <v/>
      </c>
      <c r="BR78" s="4" t="str">
        <f>IF(IFERROR(VLOOKUP(C78,C79:C$1993,1,0),"")="","",COUNTIF(C:C,C78))</f>
        <v/>
      </c>
      <c r="BV78" s="5" t="str">
        <f>IF(B78="","",IF(BR78="",1+(MAX(BV$2:BV77)),""))</f>
        <v/>
      </c>
      <c r="BW78" s="5" t="str">
        <f t="shared" si="23"/>
        <v/>
      </c>
      <c r="BX78" s="5" t="str">
        <f t="shared" si="24"/>
        <v/>
      </c>
      <c r="BY78" s="14" t="str">
        <f t="shared" si="25"/>
        <v/>
      </c>
      <c r="BZ78" s="28"/>
      <c r="CA78" s="15"/>
      <c r="CB78" s="5" t="str">
        <f t="shared" si="26"/>
        <v/>
      </c>
      <c r="CE78" s="5" t="str">
        <f t="shared" si="30"/>
        <v/>
      </c>
      <c r="CF78" s="5" t="str">
        <f>IF(J78="","",IFERROR(IF(VLOOKUP(J78,J$2:J77,1,0)=0,"",""),J78))</f>
        <v/>
      </c>
      <c r="CG78" s="24" t="str">
        <f>IF(CF78="","",(IFERROR(VLOOKUP(MID(CF78,1,1),$CX$2:DB$28,3,0),0)+IFERROR(VLOOKUP(MID(CF78,2,1),CX$2:DB$28,4,0),0)+IFERROR(VLOOKUP(MID(CF78,3,1),CX$2:DB$28,5,0),0)+(ROW(CF78)/1000000000000)))</f>
        <v/>
      </c>
      <c r="CI78" s="5">
        <v>77</v>
      </c>
      <c r="CJ78" s="5" t="str">
        <f>IFERROR(VLOOKUP(CI78,CE$2:CF1154,2,0),"")</f>
        <v/>
      </c>
      <c r="DD78" s="5" t="e">
        <f>IF(REPORTE!AH$2="si",IF(C78=VALUE(REPORTE!C$11),IF(SUM(DD79:DD$1993),CONCATENATE(INT(B78),", "),INT(B78)),""),IF(C78=VALUE(REPORTE!C$10),IF(SUM(DD79:DD$1993),CONCATENATE(INT(B78),",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68"/>
      <c r="AV79" s="97"/>
      <c r="AW79" s="97"/>
      <c r="AX79" s="97"/>
      <c r="AY79" s="110"/>
      <c r="AZ79" s="97"/>
      <c r="BA79" s="97"/>
      <c r="BB79" s="4"/>
      <c r="BC79" s="100"/>
      <c r="BD79" s="4"/>
      <c r="BE79" s="4"/>
      <c r="BF79" s="9"/>
      <c r="BG79" s="7"/>
      <c r="BH79" s="7"/>
      <c r="BI79" s="7" t="str">
        <f t="shared" ca="1" si="21"/>
        <v/>
      </c>
      <c r="BJ79" s="4" t="str">
        <f t="shared" si="18"/>
        <v/>
      </c>
      <c r="BK79" s="96" t="str">
        <f t="shared" si="22"/>
        <v/>
      </c>
      <c r="BL79" s="107" t="str">
        <f t="shared" si="29"/>
        <v/>
      </c>
      <c r="BR79" s="4" t="str">
        <f>IF(IFERROR(VLOOKUP(C79,C80:C$1993,1,0),"")="","",COUNTIF(C:C,C79))</f>
        <v/>
      </c>
      <c r="BV79" s="5" t="str">
        <f>IF(B79="","",IF(BR79="",1+(MAX(BV$2:BV78)),""))</f>
        <v/>
      </c>
      <c r="BW79" s="5" t="str">
        <f t="shared" si="23"/>
        <v/>
      </c>
      <c r="BX79" s="5" t="str">
        <f t="shared" si="24"/>
        <v/>
      </c>
      <c r="BY79" s="14" t="str">
        <f t="shared" si="25"/>
        <v/>
      </c>
      <c r="BZ79" s="28"/>
      <c r="CA79" s="15"/>
      <c r="CB79" s="5" t="str">
        <f t="shared" si="26"/>
        <v/>
      </c>
      <c r="CE79" s="5" t="str">
        <f t="shared" si="30"/>
        <v/>
      </c>
      <c r="CF79" s="5" t="str">
        <f>IF(J79="","",IFERROR(IF(VLOOKUP(J79,J$2:J78,1,0)=0,"",""),J79))</f>
        <v/>
      </c>
      <c r="CG79" s="24" t="str">
        <f>IF(CF79="","",(IFERROR(VLOOKUP(MID(CF79,1,1),$CX$2:DB$28,3,0),0)+IFERROR(VLOOKUP(MID(CF79,2,1),CX$2:DB$28,4,0),0)+IFERROR(VLOOKUP(MID(CF79,3,1),CX$2:DB$28,5,0),0)+(ROW(CF79)/1000000000000)))</f>
        <v/>
      </c>
      <c r="CI79" s="5">
        <v>78</v>
      </c>
      <c r="CJ79" s="5" t="str">
        <f>IFERROR(VLOOKUP(CI79,CE$2:CF1155,2,0),"")</f>
        <v/>
      </c>
      <c r="DD79" s="5" t="e">
        <f>IF(REPORTE!AH$2="si",IF(C79=VALUE(REPORTE!C$11),IF(SUM(DD80:DD$1993),CONCATENATE(INT(B79),", "),INT(B79)),""),IF(C79=VALUE(REPORTE!C$10),IF(SUM(DD80:DD$1993),CONCATENATE(INT(B79),",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68"/>
      <c r="AV80" s="97"/>
      <c r="AW80" s="97"/>
      <c r="AX80" s="97"/>
      <c r="AY80" s="110"/>
      <c r="AZ80" s="97"/>
      <c r="BA80" s="97"/>
      <c r="BB80" s="4"/>
      <c r="BC80" s="100"/>
      <c r="BD80" s="4"/>
      <c r="BE80" s="4"/>
      <c r="BF80" s="9" t="s">
        <v>157</v>
      </c>
      <c r="BG80" s="7"/>
      <c r="BH80" s="7"/>
      <c r="BI80" s="7" t="str">
        <f t="shared" ca="1" si="21"/>
        <v/>
      </c>
      <c r="BJ80" s="4" t="str">
        <f t="shared" si="18"/>
        <v/>
      </c>
      <c r="BK80" s="96" t="str">
        <f t="shared" si="22"/>
        <v/>
      </c>
      <c r="BL80" s="107" t="str">
        <f t="shared" si="29"/>
        <v/>
      </c>
      <c r="BR80" s="4" t="str">
        <f>IF(IFERROR(VLOOKUP(C80,C81:C$1993,1,0),"")="","",COUNTIF(C:C,C80))</f>
        <v/>
      </c>
      <c r="BV80" s="5" t="str">
        <f>IF(B80="","",IF(BR80="",1+(MAX(BV$2:BV79)),""))</f>
        <v/>
      </c>
      <c r="BW80" s="5" t="str">
        <f t="shared" si="23"/>
        <v/>
      </c>
      <c r="BX80" s="5" t="str">
        <f t="shared" si="24"/>
        <v/>
      </c>
      <c r="BY80" s="14" t="str">
        <f t="shared" si="25"/>
        <v/>
      </c>
      <c r="BZ80" s="28"/>
      <c r="CA80" s="15"/>
      <c r="CB80" s="5" t="str">
        <f t="shared" si="26"/>
        <v/>
      </c>
      <c r="CE80" s="5" t="str">
        <f t="shared" si="30"/>
        <v/>
      </c>
      <c r="CF80" s="5" t="str">
        <f>IF(J80="","",IFERROR(IF(VLOOKUP(J80,J$2:J79,1,0)=0,"",""),J80))</f>
        <v/>
      </c>
      <c r="CG80" s="24" t="str">
        <f>IF(CF80="","",(IFERROR(VLOOKUP(MID(CF80,1,1),$CX$2:DB$28,3,0),0)+IFERROR(VLOOKUP(MID(CF80,2,1),CX$2:DB$28,4,0),0)+IFERROR(VLOOKUP(MID(CF80,3,1),CX$2:DB$28,5,0),0)+(ROW(CF80)/1000000000000)))</f>
        <v/>
      </c>
      <c r="CI80" s="5">
        <v>79</v>
      </c>
      <c r="CJ80" s="5" t="str">
        <f>IFERROR(VLOOKUP(CI80,CE$2:CF1156,2,0),"")</f>
        <v/>
      </c>
      <c r="DD80" s="5" t="e">
        <f>IF(REPORTE!AH$2="si",IF(C80=VALUE(REPORTE!C$11),IF(SUM(DD81:DD$1993),CONCATENATE(INT(B80),", "),INT(B80)),""),IF(C80=VALUE(REPORTE!C$10),IF(SUM(DD81:DD$1993),CONCATENATE(INT(B80),",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68"/>
      <c r="AV81" s="97"/>
      <c r="AW81" s="97"/>
      <c r="AX81" s="97"/>
      <c r="AY81" s="110"/>
      <c r="AZ81" s="97"/>
      <c r="BA81" s="97"/>
      <c r="BB81" s="4"/>
      <c r="BC81" s="100"/>
      <c r="BD81" s="4"/>
      <c r="BE81" s="4"/>
      <c r="BF81" s="9"/>
      <c r="BG81" s="7"/>
      <c r="BH81" s="7"/>
      <c r="BI81" s="7" t="str">
        <f t="shared" ca="1" si="21"/>
        <v/>
      </c>
      <c r="BJ81" s="4" t="str">
        <f t="shared" si="18"/>
        <v/>
      </c>
      <c r="BK81" s="96" t="str">
        <f t="shared" si="22"/>
        <v/>
      </c>
      <c r="BL81" s="107" t="str">
        <f t="shared" si="29"/>
        <v/>
      </c>
      <c r="BR81" s="4" t="str">
        <f>IF(IFERROR(VLOOKUP(C81,C82:C$1993,1,0),"")="","",COUNTIF(C:C,C81))</f>
        <v/>
      </c>
      <c r="BV81" s="5" t="str">
        <f>IF(B81="","",IF(BR81="",1+(MAX(BV$2:BV80)),""))</f>
        <v/>
      </c>
      <c r="BW81" s="5" t="str">
        <f t="shared" si="23"/>
        <v/>
      </c>
      <c r="BX81" s="5" t="str">
        <f t="shared" si="24"/>
        <v/>
      </c>
      <c r="BY81" s="14" t="str">
        <f t="shared" si="25"/>
        <v/>
      </c>
      <c r="BZ81" s="28"/>
      <c r="CA81" s="15"/>
      <c r="CB81" s="5" t="str">
        <f t="shared" si="26"/>
        <v/>
      </c>
      <c r="CE81" s="5" t="str">
        <f t="shared" si="30"/>
        <v/>
      </c>
      <c r="CF81" s="5" t="str">
        <f>IF(J81="","",IFERROR(IF(VLOOKUP(J81,J$2:J80,1,0)=0,"",""),J81))</f>
        <v/>
      </c>
      <c r="CG81" s="24" t="str">
        <f>IF(CF81="","",(IFERROR(VLOOKUP(MID(CF81,1,1),$CX$2:DB$28,3,0),0)+IFERROR(VLOOKUP(MID(CF81,2,1),CX$2:DB$28,4,0),0)+IFERROR(VLOOKUP(MID(CF81,3,1),CX$2:DB$28,5,0),0)+(ROW(CF81)/1000000000000)))</f>
        <v/>
      </c>
      <c r="CI81" s="5">
        <v>80</v>
      </c>
      <c r="CJ81" s="5" t="str">
        <f>IFERROR(VLOOKUP(CI81,CE$2:CF1157,2,0),"")</f>
        <v/>
      </c>
      <c r="DD81" s="5" t="e">
        <f>IF(REPORTE!AH$2="si",IF(C81=VALUE(REPORTE!C$11),IF(SUM(DD82:DD$1993),CONCATENATE(INT(B81),", "),INT(B81)),""),IF(C81=VALUE(REPORTE!C$10),IF(SUM(DD82:DD$1993),CONCATENATE(INT(B81),",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68"/>
      <c r="AV82" s="97"/>
      <c r="AW82" s="97"/>
      <c r="AX82" s="97"/>
      <c r="AY82" s="110"/>
      <c r="AZ82" s="97"/>
      <c r="BA82" s="97"/>
      <c r="BB82" s="4"/>
      <c r="BC82" s="100"/>
      <c r="BD82" s="4"/>
      <c r="BE82" s="4"/>
      <c r="BF82" s="9" t="s">
        <v>157</v>
      </c>
      <c r="BG82" s="7"/>
      <c r="BH82" s="7"/>
      <c r="BI82" s="7" t="str">
        <f t="shared" ca="1" si="21"/>
        <v/>
      </c>
      <c r="BJ82" s="4" t="str">
        <f t="shared" si="18"/>
        <v/>
      </c>
      <c r="BK82" s="96" t="str">
        <f t="shared" si="22"/>
        <v/>
      </c>
      <c r="BL82" s="107" t="str">
        <f t="shared" si="29"/>
        <v/>
      </c>
      <c r="BR82" s="4" t="str">
        <f>IF(IFERROR(VLOOKUP(C82,C83:C$1993,1,0),"")="","",COUNTIF(C:C,C82))</f>
        <v/>
      </c>
      <c r="BV82" s="5" t="str">
        <f>IF(B82="","",IF(BR82="",1+(MAX(BV$2:BV81)),""))</f>
        <v/>
      </c>
      <c r="BW82" s="5" t="str">
        <f t="shared" si="23"/>
        <v/>
      </c>
      <c r="BX82" s="5" t="str">
        <f t="shared" si="24"/>
        <v/>
      </c>
      <c r="BY82" s="14" t="str">
        <f t="shared" si="25"/>
        <v/>
      </c>
      <c r="BZ82" s="28"/>
      <c r="CA82" s="15"/>
      <c r="CB82" s="5" t="str">
        <f t="shared" si="26"/>
        <v/>
      </c>
      <c r="CE82" s="5" t="str">
        <f t="shared" si="30"/>
        <v/>
      </c>
      <c r="CF82" s="5" t="str">
        <f>IF(J82="","",IFERROR(IF(VLOOKUP(J82,J$2:J81,1,0)=0,"",""),J82))</f>
        <v/>
      </c>
      <c r="CG82" s="24" t="str">
        <f>IF(CF82="","",(IFERROR(VLOOKUP(MID(CF82,1,1),$CX$2:DB$28,3,0),0)+IFERROR(VLOOKUP(MID(CF82,2,1),CX$2:DB$28,4,0),0)+IFERROR(VLOOKUP(MID(CF82,3,1),CX$2:DB$28,5,0),0)+(ROW(CF82)/1000000000000)))</f>
        <v/>
      </c>
      <c r="CI82" s="5">
        <v>81</v>
      </c>
      <c r="CJ82" s="5" t="str">
        <f>IFERROR(VLOOKUP(CI82,CE$2:CF1158,2,0),"")</f>
        <v/>
      </c>
      <c r="DD82" s="5" t="e">
        <f>IF(REPORTE!AH$2="si",IF(C82=VALUE(REPORTE!C$11),IF(SUM(DD83:DD$1993),CONCATENATE(INT(B82),", "),INT(B82)),""),IF(C82=VALUE(REPORTE!C$10),IF(SUM(DD83:DD$1993),CONCATENATE(INT(B82),",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68"/>
      <c r="AV83" s="97"/>
      <c r="AW83" s="97"/>
      <c r="AX83" s="97"/>
      <c r="AY83" s="110"/>
      <c r="AZ83" s="97"/>
      <c r="BA83" s="97"/>
      <c r="BB83" s="4"/>
      <c r="BC83" s="100"/>
      <c r="BD83" s="4"/>
      <c r="BE83" s="4"/>
      <c r="BF83" s="9"/>
      <c r="BG83" s="7"/>
      <c r="BH83" s="7"/>
      <c r="BI83" s="7" t="str">
        <f t="shared" ca="1" si="21"/>
        <v/>
      </c>
      <c r="BJ83" s="4" t="str">
        <f t="shared" ref="BJ83:BJ146" si="31">IFERROR(IF(AA83=0,"",AA83/BC83),"")</f>
        <v/>
      </c>
      <c r="BK83" s="96" t="str">
        <f t="shared" si="22"/>
        <v/>
      </c>
      <c r="BL83" s="107" t="str">
        <f t="shared" si="29"/>
        <v/>
      </c>
      <c r="BR83" s="4" t="str">
        <f>IF(IFERROR(VLOOKUP(C83,C84:C$1993,1,0),"")="","",COUNTIF(C:C,C83))</f>
        <v/>
      </c>
      <c r="BV83" s="5" t="str">
        <f>IF(B83="","",IF(BR83="",1+(MAX(BV$2:BV82)),""))</f>
        <v/>
      </c>
      <c r="BW83" s="5" t="str">
        <f t="shared" si="23"/>
        <v/>
      </c>
      <c r="BX83" s="5" t="str">
        <f t="shared" si="24"/>
        <v/>
      </c>
      <c r="BY83" s="14" t="str">
        <f t="shared" si="25"/>
        <v/>
      </c>
      <c r="BZ83" s="28"/>
      <c r="CA83" s="15"/>
      <c r="CB83" s="5" t="str">
        <f t="shared" si="26"/>
        <v/>
      </c>
      <c r="CE83" s="5" t="str">
        <f t="shared" si="30"/>
        <v/>
      </c>
      <c r="CF83" s="5" t="str">
        <f>IF(J83="","",IFERROR(IF(VLOOKUP(J83,J$2:J82,1,0)=0,"",""),J83))</f>
        <v/>
      </c>
      <c r="CG83" s="24" t="str">
        <f>IF(CF83="","",(IFERROR(VLOOKUP(MID(CF83,1,1),$CX$2:DB$28,3,0),0)+IFERROR(VLOOKUP(MID(CF83,2,1),CX$2:DB$28,4,0),0)+IFERROR(VLOOKUP(MID(CF83,3,1),CX$2:DB$28,5,0),0)+(ROW(CF83)/1000000000000)))</f>
        <v/>
      </c>
      <c r="CI83" s="5">
        <v>82</v>
      </c>
      <c r="CJ83" s="5" t="str">
        <f>IFERROR(VLOOKUP(CI83,CE$2:CF1159,2,0),"")</f>
        <v/>
      </c>
      <c r="DD83" s="5" t="e">
        <f>IF(REPORTE!AH$2="si",IF(C83=VALUE(REPORTE!C$11),IF(SUM(DD84:DD$1993),CONCATENATE(INT(B83),", "),INT(B83)),""),IF(C83=VALUE(REPORTE!C$10),IF(SUM(DD84:DD$1993),CONCATENATE(INT(B83),",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68"/>
      <c r="AV84" s="97"/>
      <c r="AW84" s="97"/>
      <c r="AX84" s="97"/>
      <c r="AY84" s="110"/>
      <c r="AZ84" s="97"/>
      <c r="BA84" s="97"/>
      <c r="BB84" s="4"/>
      <c r="BC84" s="100"/>
      <c r="BD84" s="4"/>
      <c r="BE84" s="4"/>
      <c r="BF84" s="9" t="s">
        <v>157</v>
      </c>
      <c r="BG84" s="7"/>
      <c r="BH84" s="7"/>
      <c r="BI84" s="7" t="str">
        <f t="shared" ca="1" si="21"/>
        <v/>
      </c>
      <c r="BJ84" s="4" t="str">
        <f t="shared" si="31"/>
        <v/>
      </c>
      <c r="BK84" s="96" t="str">
        <f t="shared" si="22"/>
        <v/>
      </c>
      <c r="BL84" s="107" t="str">
        <f t="shared" si="29"/>
        <v/>
      </c>
      <c r="BR84" s="4" t="str">
        <f>IF(IFERROR(VLOOKUP(C84,C85:C$1993,1,0),"")="","",COUNTIF(C:C,C84))</f>
        <v/>
      </c>
      <c r="BV84" s="5" t="str">
        <f>IF(B84="","",IF(BR84="",1+(MAX(BV$2:BV83)),""))</f>
        <v/>
      </c>
      <c r="BW84" s="5" t="str">
        <f t="shared" si="23"/>
        <v/>
      </c>
      <c r="BX84" s="5" t="str">
        <f t="shared" si="24"/>
        <v/>
      </c>
      <c r="BY84" s="14" t="str">
        <f t="shared" si="25"/>
        <v/>
      </c>
      <c r="BZ84" s="28"/>
      <c r="CA84" s="15"/>
      <c r="CB84" s="5" t="str">
        <f t="shared" si="26"/>
        <v/>
      </c>
      <c r="CE84" s="5" t="str">
        <f t="shared" si="30"/>
        <v/>
      </c>
      <c r="CF84" s="5" t="str">
        <f>IF(J84="","",IFERROR(IF(VLOOKUP(J84,J$2:J83,1,0)=0,"",""),J84))</f>
        <v/>
      </c>
      <c r="CG84" s="24" t="str">
        <f>IF(CF84="","",(IFERROR(VLOOKUP(MID(CF84,1,1),$CX$2:DB$28,3,0),0)+IFERROR(VLOOKUP(MID(CF84,2,1),CX$2:DB$28,4,0),0)+IFERROR(VLOOKUP(MID(CF84,3,1),CX$2:DB$28,5,0),0)+(ROW(CF84)/1000000000000)))</f>
        <v/>
      </c>
      <c r="CI84" s="5">
        <v>83</v>
      </c>
      <c r="CJ84" s="5" t="str">
        <f>IFERROR(VLOOKUP(CI84,CE$2:CF1160,2,0),"")</f>
        <v/>
      </c>
      <c r="DD84" s="5" t="e">
        <f>IF(REPORTE!AH$2="si",IF(C84=VALUE(REPORTE!C$11),IF(SUM(DD85:DD$1993),CONCATENATE(INT(B84),", "),INT(B84)),""),IF(C84=VALUE(REPORTE!C$10),IF(SUM(DD85:DD$1993),CONCATENATE(INT(B84),",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68"/>
      <c r="AV85" s="97"/>
      <c r="AW85" s="97"/>
      <c r="AX85" s="97"/>
      <c r="AY85" s="110"/>
      <c r="AZ85" s="97"/>
      <c r="BA85" s="97"/>
      <c r="BB85" s="4"/>
      <c r="BC85" s="100"/>
      <c r="BD85" s="4"/>
      <c r="BE85" s="4"/>
      <c r="BF85" s="9"/>
      <c r="BG85" s="7"/>
      <c r="BH85" s="7"/>
      <c r="BI85" s="7" t="str">
        <f t="shared" ca="1" si="21"/>
        <v/>
      </c>
      <c r="BJ85" s="4" t="str">
        <f t="shared" si="31"/>
        <v/>
      </c>
      <c r="BK85" s="96" t="str">
        <f t="shared" si="22"/>
        <v/>
      </c>
      <c r="BL85" s="107" t="str">
        <f t="shared" si="29"/>
        <v/>
      </c>
      <c r="BR85" s="4" t="str">
        <f>IF(IFERROR(VLOOKUP(C85,C86:C$1993,1,0),"")="","",COUNTIF(C:C,C85))</f>
        <v/>
      </c>
      <c r="BV85" s="5" t="str">
        <f>IF(B85="","",IF(BR85="",1+(MAX(BV$2:BV84)),""))</f>
        <v/>
      </c>
      <c r="BW85" s="5" t="str">
        <f t="shared" si="23"/>
        <v/>
      </c>
      <c r="BX85" s="5" t="str">
        <f t="shared" si="24"/>
        <v/>
      </c>
      <c r="BY85" s="14" t="str">
        <f t="shared" si="25"/>
        <v/>
      </c>
      <c r="BZ85" s="28"/>
      <c r="CA85" s="15"/>
      <c r="CB85" s="5" t="str">
        <f t="shared" si="26"/>
        <v/>
      </c>
      <c r="CE85" s="5" t="str">
        <f t="shared" si="30"/>
        <v/>
      </c>
      <c r="CF85" s="5" t="str">
        <f>IF(J85="","",IFERROR(IF(VLOOKUP(J85,J$2:J84,1,0)=0,"",""),J85))</f>
        <v/>
      </c>
      <c r="CG85" s="24" t="str">
        <f>IF(CF85="","",(IFERROR(VLOOKUP(MID(CF85,1,1),$CX$2:DB$28,3,0),0)+IFERROR(VLOOKUP(MID(CF85,2,1),CX$2:DB$28,4,0),0)+IFERROR(VLOOKUP(MID(CF85,3,1),CX$2:DB$28,5,0),0)+(ROW(CF85)/1000000000000)))</f>
        <v/>
      </c>
      <c r="CI85" s="5">
        <v>84</v>
      </c>
      <c r="CJ85" s="5" t="str">
        <f>IFERROR(VLOOKUP(CI85,CE$2:CF1161,2,0),"")</f>
        <v/>
      </c>
      <c r="DD85" s="5" t="e">
        <f>IF(REPORTE!AH$2="si",IF(C85=VALUE(REPORTE!C$11),IF(SUM(DD86:DD$1993),CONCATENATE(INT(B85),", "),INT(B85)),""),IF(C85=VALUE(REPORTE!C$10),IF(SUM(DD86:DD$1993),CONCATENATE(INT(B85),",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68"/>
      <c r="AV86" s="97"/>
      <c r="AW86" s="97"/>
      <c r="AX86" s="97"/>
      <c r="AY86" s="110"/>
      <c r="AZ86" s="97"/>
      <c r="BA86" s="97"/>
      <c r="BB86" s="4"/>
      <c r="BC86" s="100"/>
      <c r="BD86" s="4"/>
      <c r="BE86" s="4"/>
      <c r="BF86" s="9" t="s">
        <v>157</v>
      </c>
      <c r="BG86" s="7"/>
      <c r="BH86" s="7"/>
      <c r="BI86" s="7" t="str">
        <f t="shared" ca="1" si="21"/>
        <v/>
      </c>
      <c r="BJ86" s="4" t="str">
        <f t="shared" si="31"/>
        <v/>
      </c>
      <c r="BK86" s="96" t="str">
        <f t="shared" si="22"/>
        <v/>
      </c>
      <c r="BL86" s="107" t="str">
        <f t="shared" si="29"/>
        <v/>
      </c>
      <c r="BR86" s="4" t="str">
        <f>IF(IFERROR(VLOOKUP(C86,C87:C$1993,1,0),"")="","",COUNTIF(C:C,C86))</f>
        <v/>
      </c>
      <c r="BV86" s="5" t="str">
        <f>IF(B86="","",IF(BR86="",1+(MAX(BV$2:BV85)),""))</f>
        <v/>
      </c>
      <c r="BW86" s="5" t="str">
        <f t="shared" si="23"/>
        <v/>
      </c>
      <c r="BX86" s="5" t="str">
        <f t="shared" si="24"/>
        <v/>
      </c>
      <c r="BY86" s="14" t="str">
        <f t="shared" si="25"/>
        <v/>
      </c>
      <c r="BZ86" s="28"/>
      <c r="CA86" s="15"/>
      <c r="CB86" s="5" t="str">
        <f t="shared" si="26"/>
        <v/>
      </c>
      <c r="CE86" s="5" t="str">
        <f t="shared" si="30"/>
        <v/>
      </c>
      <c r="CF86" s="5" t="str">
        <f>IF(J86="","",IFERROR(IF(VLOOKUP(J86,J$2:J85,1,0)=0,"",""),J86))</f>
        <v/>
      </c>
      <c r="CG86" s="24" t="str">
        <f>IF(CF86="","",(IFERROR(VLOOKUP(MID(CF86,1,1),$CX$2:DB$28,3,0),0)+IFERROR(VLOOKUP(MID(CF86,2,1),CX$2:DB$28,4,0),0)+IFERROR(VLOOKUP(MID(CF86,3,1),CX$2:DB$28,5,0),0)+(ROW(CF86)/1000000000000)))</f>
        <v/>
      </c>
      <c r="CI86" s="5">
        <v>85</v>
      </c>
      <c r="CJ86" s="5" t="str">
        <f>IFERROR(VLOOKUP(CI86,CE$2:CF1162,2,0),"")</f>
        <v/>
      </c>
      <c r="DD86" s="5" t="e">
        <f>IF(REPORTE!AH$2="si",IF(C86=VALUE(REPORTE!C$11),IF(SUM(DD87:DD$1993),CONCATENATE(INT(B86),", "),INT(B86)),""),IF(C86=VALUE(REPORTE!C$10),IF(SUM(DD87:DD$1993),CONCATENATE(INT(B86),",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68"/>
      <c r="AV87" s="97"/>
      <c r="AW87" s="97"/>
      <c r="AX87" s="97"/>
      <c r="AY87" s="110"/>
      <c r="AZ87" s="97"/>
      <c r="BA87" s="97"/>
      <c r="BB87" s="4"/>
      <c r="BC87" s="100"/>
      <c r="BD87" s="4"/>
      <c r="BE87" s="4"/>
      <c r="BF87" s="9"/>
      <c r="BG87" s="7"/>
      <c r="BH87" s="7"/>
      <c r="BI87" s="7" t="str">
        <f t="shared" ca="1" si="21"/>
        <v/>
      </c>
      <c r="BJ87" s="4" t="str">
        <f t="shared" si="31"/>
        <v/>
      </c>
      <c r="BK87" s="96" t="str">
        <f t="shared" si="22"/>
        <v/>
      </c>
      <c r="BL87" s="107" t="str">
        <f t="shared" si="29"/>
        <v/>
      </c>
      <c r="BR87" s="4" t="str">
        <f>IF(IFERROR(VLOOKUP(C87,C88:C$1993,1,0),"")="","",COUNTIF(C:C,C87))</f>
        <v/>
      </c>
      <c r="BV87" s="5" t="str">
        <f>IF(B87="","",IF(BR87="",1+(MAX(BV$2:BV86)),""))</f>
        <v/>
      </c>
      <c r="BW87" s="5" t="str">
        <f t="shared" si="23"/>
        <v/>
      </c>
      <c r="BX87" s="5" t="str">
        <f t="shared" si="24"/>
        <v/>
      </c>
      <c r="BY87" s="14" t="str">
        <f t="shared" si="25"/>
        <v/>
      </c>
      <c r="BZ87" s="28"/>
      <c r="CA87" s="15"/>
      <c r="CB87" s="5" t="str">
        <f t="shared" si="26"/>
        <v/>
      </c>
      <c r="CE87" s="5" t="str">
        <f t="shared" si="30"/>
        <v/>
      </c>
      <c r="CF87" s="5" t="str">
        <f>IF(J87="","",IFERROR(IF(VLOOKUP(J87,J$2:J86,1,0)=0,"",""),J87))</f>
        <v/>
      </c>
      <c r="CG87" s="24" t="str">
        <f>IF(CF87="","",(IFERROR(VLOOKUP(MID(CF87,1,1),$CX$2:DB$28,3,0),0)+IFERROR(VLOOKUP(MID(CF87,2,1),CX$2:DB$28,4,0),0)+IFERROR(VLOOKUP(MID(CF87,3,1),CX$2:DB$28,5,0),0)+(ROW(CF87)/1000000000000)))</f>
        <v/>
      </c>
      <c r="CI87" s="5">
        <v>86</v>
      </c>
      <c r="CJ87" s="5" t="str">
        <f>IFERROR(VLOOKUP(CI87,CE$2:CF1163,2,0),"")</f>
        <v/>
      </c>
      <c r="DD87" s="5" t="e">
        <f>IF(REPORTE!AH$2="si",IF(C87=VALUE(REPORTE!C$11),IF(SUM(DD88:DD$1993),CONCATENATE(INT(B87),", "),INT(B87)),""),IF(C87=VALUE(REPORTE!C$10),IF(SUM(DD88:DD$1993),CONCATENATE(INT(B87),",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68"/>
      <c r="AV88" s="97"/>
      <c r="AW88" s="97"/>
      <c r="AX88" s="97"/>
      <c r="AY88" s="110"/>
      <c r="AZ88" s="97"/>
      <c r="BA88" s="97"/>
      <c r="BB88" s="4"/>
      <c r="BC88" s="100"/>
      <c r="BD88" s="4"/>
      <c r="BE88" s="4"/>
      <c r="BF88" s="9" t="s">
        <v>157</v>
      </c>
      <c r="BG88" s="7"/>
      <c r="BH88" s="7"/>
      <c r="BI88" s="7" t="str">
        <f t="shared" ca="1" si="21"/>
        <v/>
      </c>
      <c r="BJ88" s="4" t="str">
        <f t="shared" si="31"/>
        <v/>
      </c>
      <c r="BK88" s="96" t="str">
        <f t="shared" si="22"/>
        <v/>
      </c>
      <c r="BL88" s="107" t="str">
        <f t="shared" si="29"/>
        <v/>
      </c>
      <c r="BR88" s="4" t="str">
        <f>IF(IFERROR(VLOOKUP(C88,C89:C$1993,1,0),"")="","",COUNTIF(C:C,C88))</f>
        <v/>
      </c>
      <c r="BV88" s="5" t="str">
        <f>IF(B88="","",IF(BR88="",1+(MAX(BV$2:BV87)),""))</f>
        <v/>
      </c>
      <c r="BW88" s="5" t="str">
        <f t="shared" si="23"/>
        <v/>
      </c>
      <c r="BX88" s="5" t="str">
        <f t="shared" si="24"/>
        <v/>
      </c>
      <c r="BY88" s="14" t="str">
        <f t="shared" si="25"/>
        <v/>
      </c>
      <c r="BZ88" s="28"/>
      <c r="CA88" s="15"/>
      <c r="CB88" s="5" t="str">
        <f t="shared" si="26"/>
        <v/>
      </c>
      <c r="CE88" s="5" t="str">
        <f t="shared" si="30"/>
        <v/>
      </c>
      <c r="CF88" s="5" t="str">
        <f>IF(J88="","",IFERROR(IF(VLOOKUP(J88,J$2:J87,1,0)=0,"",""),J88))</f>
        <v/>
      </c>
      <c r="CG88" s="24" t="str">
        <f>IF(CF88="","",(IFERROR(VLOOKUP(MID(CF88,1,1),$CX$2:DB$28,3,0),0)+IFERROR(VLOOKUP(MID(CF88,2,1),CX$2:DB$28,4,0),0)+IFERROR(VLOOKUP(MID(CF88,3,1),CX$2:DB$28,5,0),0)+(ROW(CF88)/1000000000000)))</f>
        <v/>
      </c>
      <c r="CI88" s="5">
        <v>87</v>
      </c>
      <c r="CJ88" s="5" t="str">
        <f>IFERROR(VLOOKUP(CI88,CE$2:CF1164,2,0),"")</f>
        <v/>
      </c>
      <c r="DD88" s="5" t="e">
        <f>IF(REPORTE!AH$2="si",IF(C88=VALUE(REPORTE!C$11),IF(SUM(DD89:DD$1993),CONCATENATE(INT(B88),", "),INT(B88)),""),IF(C88=VALUE(REPORTE!C$10),IF(SUM(DD89:DD$1993),CONCATENATE(INT(B88),",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68"/>
      <c r="AV89" s="97"/>
      <c r="AW89" s="97"/>
      <c r="AX89" s="97"/>
      <c r="AY89" s="110"/>
      <c r="AZ89" s="97"/>
      <c r="BA89" s="97"/>
      <c r="BB89" s="4"/>
      <c r="BC89" s="100"/>
      <c r="BD89" s="4"/>
      <c r="BE89" s="4"/>
      <c r="BF89" s="9"/>
      <c r="BG89" s="7"/>
      <c r="BH89" s="7"/>
      <c r="BI89" s="7" t="str">
        <f t="shared" ca="1" si="21"/>
        <v/>
      </c>
      <c r="BJ89" s="4" t="str">
        <f t="shared" si="31"/>
        <v/>
      </c>
      <c r="BK89" s="96" t="str">
        <f t="shared" si="22"/>
        <v/>
      </c>
      <c r="BL89" s="107" t="str">
        <f t="shared" si="29"/>
        <v/>
      </c>
      <c r="BR89" s="4" t="str">
        <f>IF(IFERROR(VLOOKUP(C89,C90:C$1993,1,0),"")="","",COUNTIF(C:C,C89))</f>
        <v/>
      </c>
      <c r="BV89" s="5" t="str">
        <f>IF(B89="","",IF(BR89="",1+(MAX(BV$2:BV88)),""))</f>
        <v/>
      </c>
      <c r="BW89" s="5" t="str">
        <f t="shared" si="23"/>
        <v/>
      </c>
      <c r="BX89" s="5" t="str">
        <f t="shared" si="24"/>
        <v/>
      </c>
      <c r="BY89" s="14" t="str">
        <f t="shared" si="25"/>
        <v/>
      </c>
      <c r="BZ89" s="28"/>
      <c r="CA89" s="15"/>
      <c r="CB89" s="5" t="str">
        <f t="shared" si="26"/>
        <v/>
      </c>
      <c r="CE89" s="5" t="str">
        <f t="shared" si="30"/>
        <v/>
      </c>
      <c r="CF89" s="5" t="str">
        <f>IF(J89="","",IFERROR(IF(VLOOKUP(J89,J$2:J88,1,0)=0,"",""),J89))</f>
        <v/>
      </c>
      <c r="CG89" s="24" t="str">
        <f>IF(CF89="","",(IFERROR(VLOOKUP(MID(CF89,1,1),$CX$2:DB$28,3,0),0)+IFERROR(VLOOKUP(MID(CF89,2,1),CX$2:DB$28,4,0),0)+IFERROR(VLOOKUP(MID(CF89,3,1),CX$2:DB$28,5,0),0)+(ROW(CF89)/1000000000000)))</f>
        <v/>
      </c>
      <c r="CI89" s="5">
        <v>88</v>
      </c>
      <c r="CJ89" s="5" t="str">
        <f>IFERROR(VLOOKUP(CI89,CE$2:CF1165,2,0),"")</f>
        <v/>
      </c>
      <c r="DD89" s="5" t="e">
        <f>IF(REPORTE!AH$2="si",IF(C89=VALUE(REPORTE!C$11),IF(SUM(DD90:DD$1993),CONCATENATE(INT(B89),", "),INT(B89)),""),IF(C89=VALUE(REPORTE!C$10),IF(SUM(DD90:DD$1993),CONCATENATE(INT(B89),",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68"/>
      <c r="AV90" s="97"/>
      <c r="AW90" s="97"/>
      <c r="AX90" s="97"/>
      <c r="AY90" s="110"/>
      <c r="AZ90" s="97"/>
      <c r="BA90" s="97"/>
      <c r="BB90" s="4"/>
      <c r="BC90" s="100"/>
      <c r="BD90" s="4"/>
      <c r="BE90" s="4"/>
      <c r="BF90" s="9" t="s">
        <v>157</v>
      </c>
      <c r="BG90" s="7"/>
      <c r="BH90" s="7"/>
      <c r="BI90" s="7" t="str">
        <f t="shared" ca="1" si="21"/>
        <v/>
      </c>
      <c r="BJ90" s="4" t="str">
        <f t="shared" si="31"/>
        <v/>
      </c>
      <c r="BK90" s="96" t="str">
        <f t="shared" si="22"/>
        <v/>
      </c>
      <c r="BL90" s="107" t="str">
        <f t="shared" si="29"/>
        <v/>
      </c>
      <c r="BR90" s="4" t="str">
        <f>IF(IFERROR(VLOOKUP(C90,C91:C$1993,1,0),"")="","",COUNTIF(C:C,C90))</f>
        <v/>
      </c>
      <c r="BV90" s="5" t="str">
        <f>IF(B90="","",IF(BR90="",1+(MAX(BV$2:BV89)),""))</f>
        <v/>
      </c>
      <c r="BW90" s="5" t="str">
        <f t="shared" si="23"/>
        <v/>
      </c>
      <c r="BX90" s="5" t="str">
        <f t="shared" si="24"/>
        <v/>
      </c>
      <c r="BY90" s="14" t="str">
        <f t="shared" si="25"/>
        <v/>
      </c>
      <c r="BZ90" s="28"/>
      <c r="CA90" s="15"/>
      <c r="CB90" s="5" t="str">
        <f t="shared" si="26"/>
        <v/>
      </c>
      <c r="CE90" s="5" t="str">
        <f t="shared" si="30"/>
        <v/>
      </c>
      <c r="CF90" s="5" t="str">
        <f>IF(J90="","",IFERROR(IF(VLOOKUP(J90,J$2:J89,1,0)=0,"",""),J90))</f>
        <v/>
      </c>
      <c r="CG90" s="24" t="str">
        <f>IF(CF90="","",(IFERROR(VLOOKUP(MID(CF90,1,1),$CX$2:DB$28,3,0),0)+IFERROR(VLOOKUP(MID(CF90,2,1),CX$2:DB$28,4,0),0)+IFERROR(VLOOKUP(MID(CF90,3,1),CX$2:DB$28,5,0),0)+(ROW(CF90)/1000000000000)))</f>
        <v/>
      </c>
      <c r="CI90" s="5">
        <v>89</v>
      </c>
      <c r="CJ90" s="5" t="str">
        <f>IFERROR(VLOOKUP(CI90,CE$2:CF1166,2,0),"")</f>
        <v/>
      </c>
      <c r="DD90" s="5" t="e">
        <f>IF(REPORTE!AH$2="si",IF(C90=VALUE(REPORTE!C$11),IF(SUM(DD91:DD$1993),CONCATENATE(INT(B90),", "),INT(B90)),""),IF(C90=VALUE(REPORTE!C$10),IF(SUM(DD91:DD$1993),CONCATENATE(INT(B90),",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68"/>
      <c r="AV91" s="97"/>
      <c r="AW91" s="97"/>
      <c r="AX91" s="97"/>
      <c r="AY91" s="110"/>
      <c r="AZ91" s="97"/>
      <c r="BA91" s="97"/>
      <c r="BB91" s="4"/>
      <c r="BC91" s="100"/>
      <c r="BD91" s="4"/>
      <c r="BE91" s="4"/>
      <c r="BF91" s="9"/>
      <c r="BG91" s="7"/>
      <c r="BH91" s="7"/>
      <c r="BI91" s="7" t="str">
        <f t="shared" ca="1" si="21"/>
        <v/>
      </c>
      <c r="BJ91" s="4" t="str">
        <f t="shared" si="31"/>
        <v/>
      </c>
      <c r="BK91" s="96" t="str">
        <f t="shared" si="22"/>
        <v/>
      </c>
      <c r="BL91" s="107" t="str">
        <f t="shared" si="29"/>
        <v/>
      </c>
      <c r="BR91" s="4" t="str">
        <f>IF(IFERROR(VLOOKUP(C91,C92:C$1993,1,0),"")="","",COUNTIF(C:C,C91))</f>
        <v/>
      </c>
      <c r="BV91" s="5" t="str">
        <f>IF(B91="","",IF(BR91="",1+(MAX(BV$2:BV90)),""))</f>
        <v/>
      </c>
      <c r="BW91" s="5" t="str">
        <f t="shared" si="23"/>
        <v/>
      </c>
      <c r="BX91" s="5" t="str">
        <f t="shared" si="24"/>
        <v/>
      </c>
      <c r="BY91" s="14" t="str">
        <f t="shared" si="25"/>
        <v/>
      </c>
      <c r="BZ91" s="28"/>
      <c r="CA91" s="15"/>
      <c r="CB91" s="5" t="str">
        <f t="shared" si="26"/>
        <v/>
      </c>
      <c r="CE91" s="5" t="str">
        <f t="shared" si="30"/>
        <v/>
      </c>
      <c r="CF91" s="5" t="str">
        <f>IF(J91="","",IFERROR(IF(VLOOKUP(J91,J$2:J90,1,0)=0,"",""),J91))</f>
        <v/>
      </c>
      <c r="CG91" s="24" t="str">
        <f>IF(CF91="","",(IFERROR(VLOOKUP(MID(CF91,1,1),$CX$2:DB$28,3,0),0)+IFERROR(VLOOKUP(MID(CF91,2,1),CX$2:DB$28,4,0),0)+IFERROR(VLOOKUP(MID(CF91,3,1),CX$2:DB$28,5,0),0)+(ROW(CF91)/1000000000000)))</f>
        <v/>
      </c>
      <c r="CI91" s="5">
        <v>90</v>
      </c>
      <c r="CJ91" s="5" t="str">
        <f>IFERROR(VLOOKUP(CI91,CE$2:CF1167,2,0),"")</f>
        <v/>
      </c>
      <c r="DD91" s="5" t="e">
        <f>IF(REPORTE!AH$2="si",IF(C91=VALUE(REPORTE!C$11),IF(SUM(DD92:DD$1993),CONCATENATE(INT(B91),", "),INT(B91)),""),IF(C91=VALUE(REPORTE!C$10),IF(SUM(DD92:DD$1993),CONCATENATE(INT(B91),",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68"/>
      <c r="AV92" s="97"/>
      <c r="AW92" s="97"/>
      <c r="AX92" s="97"/>
      <c r="AY92" s="110"/>
      <c r="AZ92" s="97"/>
      <c r="BA92" s="97"/>
      <c r="BB92" s="4"/>
      <c r="BC92" s="100"/>
      <c r="BD92" s="4"/>
      <c r="BE92" s="4"/>
      <c r="BF92" s="9" t="s">
        <v>157</v>
      </c>
      <c r="BG92" s="7"/>
      <c r="BH92" s="7"/>
      <c r="BI92" s="7" t="str">
        <f t="shared" ca="1" si="21"/>
        <v/>
      </c>
      <c r="BJ92" s="4" t="str">
        <f t="shared" si="31"/>
        <v/>
      </c>
      <c r="BK92" s="96" t="str">
        <f t="shared" si="22"/>
        <v/>
      </c>
      <c r="BL92" s="107" t="str">
        <f t="shared" si="29"/>
        <v/>
      </c>
      <c r="BR92" s="4" t="str">
        <f>IF(IFERROR(VLOOKUP(C92,C93:C$1993,1,0),"")="","",COUNTIF(C:C,C92))</f>
        <v/>
      </c>
      <c r="BV92" s="5" t="str">
        <f>IF(B92="","",IF(BR92="",1+(MAX(BV$2:BV91)),""))</f>
        <v/>
      </c>
      <c r="BW92" s="5" t="str">
        <f t="shared" si="23"/>
        <v/>
      </c>
      <c r="BX92" s="5" t="str">
        <f t="shared" si="24"/>
        <v/>
      </c>
      <c r="BY92" s="14" t="str">
        <f t="shared" si="25"/>
        <v/>
      </c>
      <c r="BZ92" s="28"/>
      <c r="CA92" s="15"/>
      <c r="CB92" s="5" t="str">
        <f t="shared" si="26"/>
        <v/>
      </c>
      <c r="CE92" s="5" t="str">
        <f t="shared" si="30"/>
        <v/>
      </c>
      <c r="CF92" s="5" t="str">
        <f>IF(J92="","",IFERROR(IF(VLOOKUP(J92,J$2:J91,1,0)=0,"",""),J92))</f>
        <v/>
      </c>
      <c r="CG92" s="24" t="str">
        <f>IF(CF92="","",(IFERROR(VLOOKUP(MID(CF92,1,1),$CX$2:DB$28,3,0),0)+IFERROR(VLOOKUP(MID(CF92,2,1),CX$2:DB$28,4,0),0)+IFERROR(VLOOKUP(MID(CF92,3,1),CX$2:DB$28,5,0),0)+(ROW(CF92)/1000000000000)))</f>
        <v/>
      </c>
      <c r="CI92" s="5">
        <v>91</v>
      </c>
      <c r="CJ92" s="5" t="str">
        <f>IFERROR(VLOOKUP(CI92,CE$2:CF1168,2,0),"")</f>
        <v/>
      </c>
      <c r="DD92" s="5" t="e">
        <f>IF(REPORTE!AH$2="si",IF(C92=VALUE(REPORTE!C$11),IF(SUM(DD93:DD$1993),CONCATENATE(INT(B92),", "),INT(B92)),""),IF(C92=VALUE(REPORTE!C$10),IF(SUM(DD93:DD$1993),CONCATENATE(INT(B92),",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68"/>
      <c r="AV93" s="97"/>
      <c r="AW93" s="97"/>
      <c r="AX93" s="97"/>
      <c r="AY93" s="110"/>
      <c r="AZ93" s="97"/>
      <c r="BA93" s="97"/>
      <c r="BB93" s="4"/>
      <c r="BC93" s="100"/>
      <c r="BD93" s="4"/>
      <c r="BE93" s="4"/>
      <c r="BF93" s="9"/>
      <c r="BG93" s="7"/>
      <c r="BH93" s="7"/>
      <c r="BI93" s="7" t="str">
        <f t="shared" ca="1" si="21"/>
        <v/>
      </c>
      <c r="BJ93" s="4" t="str">
        <f t="shared" si="31"/>
        <v/>
      </c>
      <c r="BK93" s="96" t="str">
        <f t="shared" si="22"/>
        <v/>
      </c>
      <c r="BL93" s="107" t="str">
        <f t="shared" si="29"/>
        <v/>
      </c>
      <c r="BR93" s="4" t="str">
        <f>IF(IFERROR(VLOOKUP(C93,C94:C$1993,1,0),"")="","",COUNTIF(C:C,C93))</f>
        <v/>
      </c>
      <c r="BV93" s="5" t="str">
        <f>IF(B93="","",IF(BR93="",1+(MAX(BV$2:BV92)),""))</f>
        <v/>
      </c>
      <c r="BW93" s="5" t="str">
        <f t="shared" si="23"/>
        <v/>
      </c>
      <c r="BX93" s="5" t="str">
        <f t="shared" si="24"/>
        <v/>
      </c>
      <c r="BY93" s="14" t="str">
        <f t="shared" si="25"/>
        <v/>
      </c>
      <c r="BZ93" s="28"/>
      <c r="CA93" s="15"/>
      <c r="CB93" s="5" t="str">
        <f t="shared" si="26"/>
        <v/>
      </c>
      <c r="CE93" s="5" t="str">
        <f t="shared" si="30"/>
        <v/>
      </c>
      <c r="CF93" s="5" t="str">
        <f>IF(J93="","",IFERROR(IF(VLOOKUP(J93,J$2:J92,1,0)=0,"",""),J93))</f>
        <v/>
      </c>
      <c r="CG93" s="24" t="str">
        <f>IF(CF93="","",(IFERROR(VLOOKUP(MID(CF93,1,1),$CX$2:DB$28,3,0),0)+IFERROR(VLOOKUP(MID(CF93,2,1),CX$2:DB$28,4,0),0)+IFERROR(VLOOKUP(MID(CF93,3,1),CX$2:DB$28,5,0),0)+(ROW(CF93)/1000000000000)))</f>
        <v/>
      </c>
      <c r="CI93" s="5">
        <v>92</v>
      </c>
      <c r="CJ93" s="5" t="str">
        <f>IFERROR(VLOOKUP(CI93,CE$2:CF1169,2,0),"")</f>
        <v/>
      </c>
      <c r="DD93" s="5" t="e">
        <f>IF(REPORTE!AH$2="si",IF(C93=VALUE(REPORTE!C$11),IF(SUM(DD94:DD$1993),CONCATENATE(INT(B93),", "),INT(B93)),""),IF(C93=VALUE(REPORTE!C$10),IF(SUM(DD94:DD$1993),CONCATENATE(INT(B93),",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68"/>
      <c r="AV94" s="97"/>
      <c r="AW94" s="97"/>
      <c r="AX94" s="97"/>
      <c r="AY94" s="110"/>
      <c r="AZ94" s="97"/>
      <c r="BA94" s="97"/>
      <c r="BB94" s="4"/>
      <c r="BC94" s="100"/>
      <c r="BD94" s="4"/>
      <c r="BE94" s="4"/>
      <c r="BF94" s="9" t="s">
        <v>157</v>
      </c>
      <c r="BG94" s="7"/>
      <c r="BH94" s="7"/>
      <c r="BI94" s="7" t="str">
        <f t="shared" ca="1" si="21"/>
        <v/>
      </c>
      <c r="BJ94" s="4" t="str">
        <f t="shared" si="31"/>
        <v/>
      </c>
      <c r="BK94" s="96" t="str">
        <f t="shared" si="22"/>
        <v/>
      </c>
      <c r="BL94" s="107" t="str">
        <f t="shared" si="29"/>
        <v/>
      </c>
      <c r="BR94" s="4" t="str">
        <f>IF(IFERROR(VLOOKUP(C94,C95:C$1993,1,0),"")="","",COUNTIF(C:C,C94))</f>
        <v/>
      </c>
      <c r="BV94" s="5" t="str">
        <f>IF(B94="","",IF(BR94="",1+(MAX(BV$2:BV93)),""))</f>
        <v/>
      </c>
      <c r="BW94" s="5" t="str">
        <f t="shared" si="23"/>
        <v/>
      </c>
      <c r="BX94" s="5" t="str">
        <f t="shared" si="24"/>
        <v/>
      </c>
      <c r="BY94" s="14" t="str">
        <f t="shared" si="25"/>
        <v/>
      </c>
      <c r="BZ94" s="28"/>
      <c r="CA94" s="15"/>
      <c r="CB94" s="5" t="str">
        <f t="shared" si="26"/>
        <v/>
      </c>
      <c r="CE94" s="5" t="str">
        <f t="shared" si="30"/>
        <v/>
      </c>
      <c r="CF94" s="5" t="str">
        <f>IF(J94="","",IFERROR(IF(VLOOKUP(J94,J$2:J93,1,0)=0,"",""),J94))</f>
        <v/>
      </c>
      <c r="CG94" s="24" t="str">
        <f>IF(CF94="","",(IFERROR(VLOOKUP(MID(CF94,1,1),$CX$2:DB$28,3,0),0)+IFERROR(VLOOKUP(MID(CF94,2,1),CX$2:DB$28,4,0),0)+IFERROR(VLOOKUP(MID(CF94,3,1),CX$2:DB$28,5,0),0)+(ROW(CF94)/1000000000000)))</f>
        <v/>
      </c>
      <c r="CI94" s="5">
        <v>93</v>
      </c>
      <c r="CJ94" s="5" t="str">
        <f>IFERROR(VLOOKUP(CI94,CE$2:CF1170,2,0),"")</f>
        <v/>
      </c>
      <c r="DD94" s="5" t="e">
        <f>IF(REPORTE!AH$2="si",IF(C94=VALUE(REPORTE!C$11),IF(SUM(DD95:DD$1993),CONCATENATE(INT(B94),", "),INT(B94)),""),IF(C94=VALUE(REPORTE!C$10),IF(SUM(DD95:DD$1993),CONCATENATE(INT(B94),",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68"/>
      <c r="AV95" s="97"/>
      <c r="AW95" s="97"/>
      <c r="AX95" s="97"/>
      <c r="AY95" s="110"/>
      <c r="AZ95" s="97"/>
      <c r="BA95" s="97"/>
      <c r="BB95" s="4"/>
      <c r="BC95" s="100"/>
      <c r="BD95" s="4"/>
      <c r="BE95" s="4"/>
      <c r="BF95" s="9"/>
      <c r="BG95" s="7"/>
      <c r="BH95" s="7"/>
      <c r="BI95" s="7" t="str">
        <f t="shared" ca="1" si="21"/>
        <v/>
      </c>
      <c r="BJ95" s="4" t="str">
        <f t="shared" si="31"/>
        <v/>
      </c>
      <c r="BK95" s="96" t="str">
        <f t="shared" si="22"/>
        <v/>
      </c>
      <c r="BL95" s="107" t="str">
        <f t="shared" si="29"/>
        <v/>
      </c>
      <c r="BR95" s="4" t="str">
        <f>IF(IFERROR(VLOOKUP(C95,C96:C$1993,1,0),"")="","",COUNTIF(C:C,C95))</f>
        <v/>
      </c>
      <c r="BV95" s="5" t="str">
        <f>IF(B95="","",IF(BR95="",1+(MAX(BV$2:BV94)),""))</f>
        <v/>
      </c>
      <c r="BW95" s="5" t="str">
        <f t="shared" si="23"/>
        <v/>
      </c>
      <c r="BX95" s="5" t="str">
        <f t="shared" si="24"/>
        <v/>
      </c>
      <c r="BY95" s="14" t="str">
        <f t="shared" si="25"/>
        <v/>
      </c>
      <c r="BZ95" s="28"/>
      <c r="CA95" s="15"/>
      <c r="CB95" s="5" t="str">
        <f t="shared" si="26"/>
        <v/>
      </c>
      <c r="CE95" s="5" t="str">
        <f t="shared" si="30"/>
        <v/>
      </c>
      <c r="CF95" s="5" t="str">
        <f>IF(J95="","",IFERROR(IF(VLOOKUP(J95,J$2:J94,1,0)=0,"",""),J95))</f>
        <v/>
      </c>
      <c r="CG95" s="24" t="str">
        <f>IF(CF95="","",(IFERROR(VLOOKUP(MID(CF95,1,1),$CX$2:DB$28,3,0),0)+IFERROR(VLOOKUP(MID(CF95,2,1),CX$2:DB$28,4,0),0)+IFERROR(VLOOKUP(MID(CF95,3,1),CX$2:DB$28,5,0),0)+(ROW(CF95)/1000000000000)))</f>
        <v/>
      </c>
      <c r="CI95" s="5">
        <v>94</v>
      </c>
      <c r="CJ95" s="5" t="str">
        <f>IFERROR(VLOOKUP(CI95,CE$2:CF1171,2,0),"")</f>
        <v/>
      </c>
      <c r="DD95" s="5" t="e">
        <f>IF(REPORTE!AH$2="si",IF(C95=VALUE(REPORTE!C$11),IF(SUM(DD96:DD$1993),CONCATENATE(INT(B95),", "),INT(B95)),""),IF(C95=VALUE(REPORTE!C$10),IF(SUM(DD96:DD$1993),CONCATENATE(INT(B95),",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68"/>
      <c r="AV96" s="97"/>
      <c r="AW96" s="97"/>
      <c r="AX96" s="97"/>
      <c r="AY96" s="110"/>
      <c r="AZ96" s="97"/>
      <c r="BA96" s="97"/>
      <c r="BB96" s="4"/>
      <c r="BC96" s="100"/>
      <c r="BD96" s="4"/>
      <c r="BE96" s="4"/>
      <c r="BF96" s="9" t="s">
        <v>157</v>
      </c>
      <c r="BG96" s="7"/>
      <c r="BH96" s="7"/>
      <c r="BI96" s="7" t="str">
        <f t="shared" ca="1" si="21"/>
        <v/>
      </c>
      <c r="BJ96" s="4" t="str">
        <f t="shared" si="31"/>
        <v/>
      </c>
      <c r="BK96" s="96" t="str">
        <f t="shared" si="22"/>
        <v/>
      </c>
      <c r="BL96" s="107" t="str">
        <f t="shared" si="29"/>
        <v/>
      </c>
      <c r="BR96" s="4" t="str">
        <f>IF(IFERROR(VLOOKUP(C96,C97:C$1993,1,0),"")="","",COUNTIF(C:C,C96))</f>
        <v/>
      </c>
      <c r="BV96" s="5" t="str">
        <f>IF(B96="","",IF(BR96="",1+(MAX(BV$2:BV95)),""))</f>
        <v/>
      </c>
      <c r="BW96" s="5" t="str">
        <f t="shared" si="23"/>
        <v/>
      </c>
      <c r="BX96" s="5" t="str">
        <f t="shared" si="24"/>
        <v/>
      </c>
      <c r="BY96" s="14" t="str">
        <f t="shared" si="25"/>
        <v/>
      </c>
      <c r="BZ96" s="28"/>
      <c r="CA96" s="15"/>
      <c r="CB96" s="5" t="str">
        <f t="shared" si="26"/>
        <v/>
      </c>
      <c r="CE96" s="5" t="str">
        <f t="shared" si="30"/>
        <v/>
      </c>
      <c r="CF96" s="5" t="str">
        <f>IF(J96="","",IFERROR(IF(VLOOKUP(J96,J$2:J95,1,0)=0,"",""),J96))</f>
        <v/>
      </c>
      <c r="CG96" s="24" t="str">
        <f>IF(CF96="","",(IFERROR(VLOOKUP(MID(CF96,1,1),$CX$2:DB$28,3,0),0)+IFERROR(VLOOKUP(MID(CF96,2,1),CX$2:DB$28,4,0),0)+IFERROR(VLOOKUP(MID(CF96,3,1),CX$2:DB$28,5,0),0)+(ROW(CF96)/1000000000000)))</f>
        <v/>
      </c>
      <c r="CI96" s="5">
        <v>95</v>
      </c>
      <c r="CJ96" s="5" t="str">
        <f>IFERROR(VLOOKUP(CI96,CE$2:CF1172,2,0),"")</f>
        <v/>
      </c>
      <c r="DD96" s="5" t="e">
        <f>IF(REPORTE!AH$2="si",IF(C96=VALUE(REPORTE!C$11),IF(SUM(DD97:DD$1993),CONCATENATE(INT(B96),", "),INT(B96)),""),IF(C96=VALUE(REPORTE!C$10),IF(SUM(DD97:DD$1993),CONCATENATE(INT(B96),",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68"/>
      <c r="AV97" s="97"/>
      <c r="AW97" s="97"/>
      <c r="AX97" s="97"/>
      <c r="AY97" s="110"/>
      <c r="AZ97" s="97"/>
      <c r="BA97" s="97"/>
      <c r="BB97" s="4"/>
      <c r="BC97" s="100"/>
      <c r="BD97" s="4"/>
      <c r="BE97" s="4"/>
      <c r="BF97" s="9"/>
      <c r="BG97" s="7"/>
      <c r="BH97" s="7"/>
      <c r="BI97" s="7" t="str">
        <f t="shared" ca="1" si="21"/>
        <v/>
      </c>
      <c r="BJ97" s="4" t="str">
        <f t="shared" si="31"/>
        <v/>
      </c>
      <c r="BK97" s="96" t="str">
        <f t="shared" si="22"/>
        <v/>
      </c>
      <c r="BL97" s="107" t="str">
        <f t="shared" si="29"/>
        <v/>
      </c>
      <c r="BR97" s="4" t="str">
        <f>IF(IFERROR(VLOOKUP(C97,C98:C$1993,1,0),"")="","",COUNTIF(C:C,C97))</f>
        <v/>
      </c>
      <c r="BV97" s="5" t="str">
        <f>IF(B97="","",IF(BR97="",1+(MAX(BV$2:BV96)),""))</f>
        <v/>
      </c>
      <c r="BW97" s="5" t="str">
        <f t="shared" si="23"/>
        <v/>
      </c>
      <c r="BX97" s="5" t="str">
        <f t="shared" si="24"/>
        <v/>
      </c>
      <c r="BY97" s="14" t="str">
        <f t="shared" si="25"/>
        <v/>
      </c>
      <c r="BZ97" s="28"/>
      <c r="CA97" s="15"/>
      <c r="CB97" s="5" t="str">
        <f t="shared" si="26"/>
        <v/>
      </c>
      <c r="CE97" s="5" t="str">
        <f t="shared" si="30"/>
        <v/>
      </c>
      <c r="CF97" s="5" t="str">
        <f>IF(J97="","",IFERROR(IF(VLOOKUP(J97,J$2:J96,1,0)=0,"",""),J97))</f>
        <v/>
      </c>
      <c r="CG97" s="24" t="str">
        <f>IF(CF97="","",(IFERROR(VLOOKUP(MID(CF97,1,1),$CX$2:DB$28,3,0),0)+IFERROR(VLOOKUP(MID(CF97,2,1),CX$2:DB$28,4,0),0)+IFERROR(VLOOKUP(MID(CF97,3,1),CX$2:DB$28,5,0),0)+(ROW(CF97)/1000000000000)))</f>
        <v/>
      </c>
      <c r="CI97" s="5">
        <v>96</v>
      </c>
      <c r="CJ97" s="5" t="str">
        <f>IFERROR(VLOOKUP(CI97,CE$2:CF1173,2,0),"")</f>
        <v/>
      </c>
      <c r="DD97" s="5" t="e">
        <f>IF(REPORTE!AH$2="si",IF(C97=VALUE(REPORTE!C$11),IF(SUM(DD98:DD$1993),CONCATENATE(INT(B97),", "),INT(B97)),""),IF(C97=VALUE(REPORTE!C$10),IF(SUM(DD98:DD$1993),CONCATENATE(INT(B97),",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68"/>
      <c r="AV98" s="97"/>
      <c r="AW98" s="97"/>
      <c r="AX98" s="97"/>
      <c r="AY98" s="110"/>
      <c r="AZ98" s="97"/>
      <c r="BA98" s="97"/>
      <c r="BB98" s="4"/>
      <c r="BC98" s="100"/>
      <c r="BD98" s="4"/>
      <c r="BE98" s="4"/>
      <c r="BF98" s="9" t="s">
        <v>157</v>
      </c>
      <c r="BG98" s="7"/>
      <c r="BH98" s="7"/>
      <c r="BI98" s="7" t="str">
        <f t="shared" ca="1" si="21"/>
        <v/>
      </c>
      <c r="BJ98" s="4" t="str">
        <f t="shared" si="31"/>
        <v/>
      </c>
      <c r="BK98" s="96" t="str">
        <f t="shared" si="22"/>
        <v/>
      </c>
      <c r="BL98" s="107" t="str">
        <f t="shared" si="29"/>
        <v/>
      </c>
      <c r="BR98" s="4" t="str">
        <f>IF(IFERROR(VLOOKUP(C98,C99:C$1993,1,0),"")="","",COUNTIF(C:C,C98))</f>
        <v/>
      </c>
      <c r="BV98" s="5" t="str">
        <f>IF(B98="","",IF(BR98="",1+(MAX(BV$2:BV97)),""))</f>
        <v/>
      </c>
      <c r="BW98" s="5" t="str">
        <f t="shared" si="23"/>
        <v/>
      </c>
      <c r="BX98" s="5" t="str">
        <f t="shared" si="24"/>
        <v/>
      </c>
      <c r="BY98" s="14" t="str">
        <f t="shared" si="25"/>
        <v/>
      </c>
      <c r="BZ98" s="28"/>
      <c r="CA98" s="15"/>
      <c r="CB98" s="5" t="str">
        <f t="shared" ref="CB98:CB118" si="32">CONCATENATE(AJ98,AK98,AL98,AM98,AN98)</f>
        <v/>
      </c>
      <c r="CE98" s="5" t="str">
        <f t="shared" si="30"/>
        <v/>
      </c>
      <c r="CF98" s="5" t="str">
        <f>IF(J98="","",IFERROR(IF(VLOOKUP(J98,J$2:J97,1,0)=0,"",""),J98))</f>
        <v/>
      </c>
      <c r="CG98" s="24" t="str">
        <f>IF(CF98="","",(IFERROR(VLOOKUP(MID(CF98,1,1),$CX$2:DB$28,3,0),0)+IFERROR(VLOOKUP(MID(CF98,2,1),CX$2:DB$28,4,0),0)+IFERROR(VLOOKUP(MID(CF98,3,1),CX$2:DB$28,5,0),0)+(ROW(CF98)/1000000000000)))</f>
        <v/>
      </c>
      <c r="CI98" s="5">
        <v>97</v>
      </c>
      <c r="CJ98" s="5" t="str">
        <f>IFERROR(VLOOKUP(CI98,CE$2:CF1174,2,0),"")</f>
        <v/>
      </c>
      <c r="DD98" s="5" t="e">
        <f>IF(REPORTE!AH$2="si",IF(C98=VALUE(REPORTE!C$11),IF(SUM(DD99:DD$1993),CONCATENATE(INT(B98),", "),INT(B98)),""),IF(C98=VALUE(REPORTE!C$10),IF(SUM(DD99:DD$1993),CONCATENATE(INT(B98),",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68"/>
      <c r="AV99" s="97"/>
      <c r="AW99" s="97"/>
      <c r="AX99" s="97"/>
      <c r="AY99" s="110"/>
      <c r="AZ99" s="97"/>
      <c r="BA99" s="97"/>
      <c r="BB99" s="4"/>
      <c r="BC99" s="100"/>
      <c r="BD99" s="4"/>
      <c r="BE99" s="4"/>
      <c r="BF99" s="9"/>
      <c r="BG99" s="7"/>
      <c r="BH99" s="7"/>
      <c r="BI99" s="7" t="str">
        <f t="shared" ca="1" si="21"/>
        <v/>
      </c>
      <c r="BJ99" s="4" t="str">
        <f t="shared" si="31"/>
        <v/>
      </c>
      <c r="BK99" s="96" t="str">
        <f t="shared" si="22"/>
        <v/>
      </c>
      <c r="BL99" s="107" t="str">
        <f t="shared" si="29"/>
        <v/>
      </c>
      <c r="BR99" s="4" t="str">
        <f>IF(IFERROR(VLOOKUP(C99,C100:C$1993,1,0),"")="","",COUNTIF(C:C,C99))</f>
        <v/>
      </c>
      <c r="BV99" s="5" t="str">
        <f>IF(B99="","",IF(BR99="",1+(MAX(BV$2:BV98)),""))</f>
        <v/>
      </c>
      <c r="BW99" s="5" t="str">
        <f t="shared" si="23"/>
        <v/>
      </c>
      <c r="BX99" s="5" t="str">
        <f t="shared" si="24"/>
        <v/>
      </c>
      <c r="BY99" s="14" t="str">
        <f t="shared" si="25"/>
        <v/>
      </c>
      <c r="BZ99" s="28"/>
      <c r="CA99" s="15"/>
      <c r="CB99" s="5" t="str">
        <f t="shared" si="32"/>
        <v/>
      </c>
      <c r="CE99" s="5" t="str">
        <f t="shared" si="30"/>
        <v/>
      </c>
      <c r="CF99" s="5" t="str">
        <f>IF(J99="","",IFERROR(IF(VLOOKUP(J99,J$2:J98,1,0)=0,"",""),J99))</f>
        <v/>
      </c>
      <c r="CG99" s="24" t="str">
        <f>IF(CF99="","",(IFERROR(VLOOKUP(MID(CF99,1,1),$CX$2:DB$28,3,0),0)+IFERROR(VLOOKUP(MID(CF99,2,1),CX$2:DB$28,4,0),0)+IFERROR(VLOOKUP(MID(CF99,3,1),CX$2:DB$28,5,0),0)+(ROW(CF99)/1000000000000)))</f>
        <v/>
      </c>
      <c r="CI99" s="5">
        <v>98</v>
      </c>
      <c r="CJ99" s="5" t="str">
        <f>IFERROR(VLOOKUP(CI99,CE$2:CF1175,2,0),"")</f>
        <v/>
      </c>
      <c r="DD99" s="5" t="e">
        <f>IF(REPORTE!AH$2="si",IF(C99=VALUE(REPORTE!C$11),IF(SUM(DD100:DD$1993),CONCATENATE(INT(B99),", "),INT(B99)),""),IF(C99=VALUE(REPORTE!C$10),IF(SUM(DD100:DD$1993),CONCATENATE(INT(B99),",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68"/>
      <c r="AV100" s="97"/>
      <c r="AW100" s="97"/>
      <c r="AX100" s="97"/>
      <c r="AY100" s="110"/>
      <c r="AZ100" s="97"/>
      <c r="BA100" s="97"/>
      <c r="BB100" s="4"/>
      <c r="BC100" s="100"/>
      <c r="BD100" s="4"/>
      <c r="BE100" s="4"/>
      <c r="BF100" s="9" t="s">
        <v>157</v>
      </c>
      <c r="BG100" s="7"/>
      <c r="BH100" s="7"/>
      <c r="BI100" s="7" t="str">
        <f t="shared" ca="1" si="21"/>
        <v/>
      </c>
      <c r="BJ100" s="4" t="str">
        <f t="shared" si="31"/>
        <v/>
      </c>
      <c r="BK100" s="96" t="str">
        <f t="shared" si="22"/>
        <v/>
      </c>
      <c r="BL100" s="107" t="str">
        <f t="shared" si="29"/>
        <v/>
      </c>
      <c r="BR100" s="4" t="str">
        <f>IF(IFERROR(VLOOKUP(C100,C101:C$1993,1,0),"")="","",COUNTIF(C:C,C100))</f>
        <v/>
      </c>
      <c r="BV100" s="5" t="str">
        <f>IF(B100="","",IF(BR100="",1+(MAX(BV$2:BV99)),""))</f>
        <v/>
      </c>
      <c r="BW100" s="5" t="str">
        <f t="shared" si="23"/>
        <v/>
      </c>
      <c r="BX100" s="5" t="str">
        <f t="shared" si="24"/>
        <v/>
      </c>
      <c r="BY100" s="14" t="str">
        <f t="shared" si="25"/>
        <v/>
      </c>
      <c r="BZ100" s="28"/>
      <c r="CA100" s="15"/>
      <c r="CB100" s="5" t="str">
        <f t="shared" si="32"/>
        <v/>
      </c>
      <c r="CE100" s="5" t="str">
        <f t="shared" si="30"/>
        <v/>
      </c>
      <c r="CF100" s="5" t="str">
        <f>IF(J100="","",IFERROR(IF(VLOOKUP(J100,J$2:J99,1,0)=0,"",""),J100))</f>
        <v/>
      </c>
      <c r="CG100" s="24" t="str">
        <f>IF(CF100="","",(IFERROR(VLOOKUP(MID(CF100,1,1),$CX$2:DB$28,3,0),0)+IFERROR(VLOOKUP(MID(CF100,2,1),CX$2:DB$28,4,0),0)+IFERROR(VLOOKUP(MID(CF100,3,1),CX$2:DB$28,5,0),0)+(ROW(CF100)/1000000000000)))</f>
        <v/>
      </c>
      <c r="CI100" s="5">
        <v>99</v>
      </c>
      <c r="CJ100" s="5" t="str">
        <f>IFERROR(VLOOKUP(CI100,CE$2:CF1176,2,0),"")</f>
        <v/>
      </c>
      <c r="DD100" s="5" t="e">
        <f>IF(REPORTE!AH$2="si",IF(C100=VALUE(REPORTE!C$11),IF(SUM(DD101:DD$1993),CONCATENATE(INT(B100),", "),INT(B100)),""),IF(C100=VALUE(REPORTE!C$10),IF(SUM(DD101:DD$1993),CONCATENATE(INT(B100),", "),INT(B100)),""))</f>
        <v>#VALUE!</v>
      </c>
      <c r="DJ100" s="5" t="s">
        <v>197</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68"/>
      <c r="AV101" s="97"/>
      <c r="AW101" s="97"/>
      <c r="AX101" s="97"/>
      <c r="AY101" s="110"/>
      <c r="AZ101" s="97"/>
      <c r="BA101" s="97"/>
      <c r="BB101" s="4"/>
      <c r="BC101" s="100"/>
      <c r="BD101" s="4"/>
      <c r="BE101" s="4"/>
      <c r="BF101" s="9"/>
      <c r="BG101" s="7"/>
      <c r="BH101" s="7"/>
      <c r="BI101" s="7" t="str">
        <f t="shared" ca="1" si="21"/>
        <v/>
      </c>
      <c r="BJ101" s="4" t="str">
        <f t="shared" si="31"/>
        <v/>
      </c>
      <c r="BK101" s="96" t="str">
        <f t="shared" si="22"/>
        <v/>
      </c>
      <c r="BL101" s="107" t="str">
        <f t="shared" si="29"/>
        <v/>
      </c>
      <c r="BR101" s="4" t="str">
        <f>IF(IFERROR(VLOOKUP(C101,C102:C$1993,1,0),"")="","",COUNTIF(C:C,C101))</f>
        <v/>
      </c>
      <c r="BV101" s="5" t="str">
        <f>IF(B101="","",IF(BR101="",1+(MAX(BV$2:BV100)),""))</f>
        <v/>
      </c>
      <c r="BW101" s="5" t="str">
        <f t="shared" si="23"/>
        <v/>
      </c>
      <c r="BX101" s="5" t="str">
        <f t="shared" si="24"/>
        <v/>
      </c>
      <c r="BY101" s="14" t="str">
        <f t="shared" si="25"/>
        <v/>
      </c>
      <c r="BZ101" s="28"/>
      <c r="CA101" s="15"/>
      <c r="CB101" s="5" t="str">
        <f t="shared" si="32"/>
        <v/>
      </c>
      <c r="CE101" s="5" t="str">
        <f t="shared" si="30"/>
        <v/>
      </c>
      <c r="CF101" s="5" t="str">
        <f>IF(J101="","",IFERROR(IF(VLOOKUP(J101,J$2:J100,1,0)=0,"",""),J101))</f>
        <v/>
      </c>
      <c r="CG101" s="24" t="str">
        <f>IF(CF101="","",(IFERROR(VLOOKUP(MID(CF101,1,1),$CX$2:DB$28,3,0),0)+IFERROR(VLOOKUP(MID(CF101,2,1),CX$2:DB$28,4,0),0)+IFERROR(VLOOKUP(MID(CF101,3,1),CX$2:DB$28,5,0),0)+(ROW(CF101)/1000000000000)))</f>
        <v/>
      </c>
      <c r="CI101" s="5">
        <v>100</v>
      </c>
      <c r="CJ101" s="5" t="str">
        <f>IFERROR(VLOOKUP(CI101,CE$2:CF1177,2,0),"")</f>
        <v/>
      </c>
      <c r="DD101" s="5" t="e">
        <f>IF(REPORTE!AH$2="si",IF(C101=VALUE(REPORTE!C$11),IF(SUM(DD102:DD$1993),CONCATENATE(INT(B101),", "),INT(B101)),""),IF(C101=VALUE(REPORTE!C$10),IF(SUM(DD102:DD$1993),CONCATENATE(INT(B101),",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68"/>
      <c r="AV102" s="97"/>
      <c r="AW102" s="97"/>
      <c r="AX102" s="97"/>
      <c r="AY102" s="110"/>
      <c r="AZ102" s="97"/>
      <c r="BA102" s="97"/>
      <c r="BB102" s="4"/>
      <c r="BC102" s="100"/>
      <c r="BD102" s="4"/>
      <c r="BE102" s="4"/>
      <c r="BF102" s="9" t="s">
        <v>157</v>
      </c>
      <c r="BG102" s="7"/>
      <c r="BH102" s="7"/>
      <c r="BI102" s="7" t="str">
        <f t="shared" ca="1" si="21"/>
        <v/>
      </c>
      <c r="BJ102" s="4" t="str">
        <f t="shared" si="31"/>
        <v/>
      </c>
      <c r="BK102" s="96" t="str">
        <f t="shared" si="22"/>
        <v/>
      </c>
      <c r="BL102" s="107" t="str">
        <f t="shared" si="29"/>
        <v/>
      </c>
      <c r="BR102" s="4" t="str">
        <f>IF(IFERROR(VLOOKUP(C102,C103:C$1993,1,0),"")="","",COUNTIF(C:C,C102))</f>
        <v/>
      </c>
      <c r="BV102" s="5" t="str">
        <f>IF(B102="","",IF(BR102="",1+(MAX(BV$2:BV101)),""))</f>
        <v/>
      </c>
      <c r="BW102" s="5" t="str">
        <f t="shared" si="23"/>
        <v/>
      </c>
      <c r="BX102" s="5" t="str">
        <f t="shared" si="24"/>
        <v/>
      </c>
      <c r="BY102" s="14" t="str">
        <f t="shared" si="25"/>
        <v/>
      </c>
      <c r="BZ102" s="28"/>
      <c r="CA102" s="15"/>
      <c r="CB102" s="5" t="str">
        <f t="shared" si="32"/>
        <v/>
      </c>
      <c r="CE102" s="5" t="str">
        <f t="shared" si="30"/>
        <v/>
      </c>
      <c r="CF102" s="5" t="str">
        <f>IF(J102="","",IFERROR(IF(VLOOKUP(J102,J$2:J101,1,0)=0,"",""),J102))</f>
        <v/>
      </c>
      <c r="CG102" s="24" t="str">
        <f>IF(CF102="","",(IFERROR(VLOOKUP(MID(CF102,1,1),$CX$2:DB$28,3,0),0)+IFERROR(VLOOKUP(MID(CF102,2,1),CX$2:DB$28,4,0),0)+IFERROR(VLOOKUP(MID(CF102,3,1),CX$2:DB$28,5,0),0)+(ROW(CF102)/1000000000000)))</f>
        <v/>
      </c>
      <c r="CI102" s="5">
        <v>101</v>
      </c>
      <c r="CJ102" s="5" t="str">
        <f>IFERROR(VLOOKUP(CI102,CE$2:CF1178,2,0),"")</f>
        <v/>
      </c>
      <c r="DD102" s="5" t="e">
        <f>IF(REPORTE!AH$2="si",IF(C102=VALUE(REPORTE!C$11),IF(SUM(DD103:DD$1993),CONCATENATE(INT(B102),", "),INT(B102)),""),IF(C102=VALUE(REPORTE!C$10),IF(SUM(DD103:DD$1993),CONCATENATE(INT(B102),",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68"/>
      <c r="AV103" s="97"/>
      <c r="AW103" s="97"/>
      <c r="AX103" s="97"/>
      <c r="AY103" s="110"/>
      <c r="AZ103" s="97"/>
      <c r="BA103" s="97"/>
      <c r="BB103" s="4"/>
      <c r="BC103" s="100"/>
      <c r="BD103" s="4"/>
      <c r="BE103" s="4"/>
      <c r="BF103" s="9"/>
      <c r="BG103" s="7"/>
      <c r="BH103" s="7"/>
      <c r="BI103" s="7" t="str">
        <f t="shared" ca="1" si="21"/>
        <v/>
      </c>
      <c r="BJ103" s="4" t="str">
        <f t="shared" si="31"/>
        <v/>
      </c>
      <c r="BK103" s="96" t="str">
        <f t="shared" si="22"/>
        <v/>
      </c>
      <c r="BL103" s="107" t="str">
        <f t="shared" si="29"/>
        <v/>
      </c>
      <c r="BR103" s="4" t="str">
        <f>IF(IFERROR(VLOOKUP(C103,C104:C$1993,1,0),"")="","",COUNTIF(C:C,C103))</f>
        <v/>
      </c>
      <c r="BV103" s="5" t="str">
        <f>IF(B103="","",IF(BR103="",1+(MAX(BV$2:BV102)),""))</f>
        <v/>
      </c>
      <c r="BW103" s="5" t="str">
        <f t="shared" si="23"/>
        <v/>
      </c>
      <c r="BX103" s="5" t="str">
        <f t="shared" si="24"/>
        <v/>
      </c>
      <c r="BY103" s="14" t="str">
        <f t="shared" si="25"/>
        <v/>
      </c>
      <c r="BZ103" s="28"/>
      <c r="CA103" s="15"/>
      <c r="CB103" s="5" t="str">
        <f t="shared" si="32"/>
        <v/>
      </c>
      <c r="CE103" s="5" t="str">
        <f t="shared" si="30"/>
        <v/>
      </c>
      <c r="CF103" s="5" t="str">
        <f>IF(J103="","",IFERROR(IF(VLOOKUP(J103,J$2:J102,1,0)=0,"",""),J103))</f>
        <v/>
      </c>
      <c r="CG103" s="24" t="str">
        <f>IF(CF103="","",(IFERROR(VLOOKUP(MID(CF103,1,1),$CX$2:DB$28,3,0),0)+IFERROR(VLOOKUP(MID(CF103,2,1),CX$2:DB$28,4,0),0)+IFERROR(VLOOKUP(MID(CF103,3,1),CX$2:DB$28,5,0),0)+(ROW(CF103)/1000000000000)))</f>
        <v/>
      </c>
      <c r="CI103" s="5">
        <v>102</v>
      </c>
      <c r="CJ103" s="5" t="str">
        <f>IFERROR(VLOOKUP(CI103,CE$2:CF1179,2,0),"")</f>
        <v/>
      </c>
      <c r="DD103" s="5" t="e">
        <f>IF(REPORTE!AH$2="si",IF(C103=VALUE(REPORTE!C$11),IF(SUM(DD104:DD$1993),CONCATENATE(INT(B103),", "),INT(B103)),""),IF(C103=VALUE(REPORTE!C$10),IF(SUM(DD104:DD$1993),CONCATENATE(INT(B103),",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68"/>
      <c r="AV104" s="97"/>
      <c r="AW104" s="97"/>
      <c r="AX104" s="97"/>
      <c r="AY104" s="110"/>
      <c r="AZ104" s="97"/>
      <c r="BA104" s="97"/>
      <c r="BB104" s="4"/>
      <c r="BC104" s="100"/>
      <c r="BD104" s="4"/>
      <c r="BE104" s="4"/>
      <c r="BF104" s="9" t="s">
        <v>157</v>
      </c>
      <c r="BG104" s="7"/>
      <c r="BH104" s="7"/>
      <c r="BI104" s="7" t="str">
        <f t="shared" ca="1" si="21"/>
        <v/>
      </c>
      <c r="BJ104" s="4" t="str">
        <f t="shared" si="31"/>
        <v/>
      </c>
      <c r="BK104" s="96" t="str">
        <f t="shared" si="22"/>
        <v/>
      </c>
      <c r="BL104" s="107" t="str">
        <f t="shared" si="29"/>
        <v/>
      </c>
      <c r="BR104" s="4" t="str">
        <f>IF(IFERROR(VLOOKUP(C104,C105:C$1993,1,0),"")="","",COUNTIF(C:C,C104))</f>
        <v/>
      </c>
      <c r="BV104" s="5" t="str">
        <f>IF(B104="","",IF(BR104="",1+(MAX(BV$2:BV103)),""))</f>
        <v/>
      </c>
      <c r="BW104" s="5" t="str">
        <f t="shared" si="23"/>
        <v/>
      </c>
      <c r="BX104" s="5" t="str">
        <f t="shared" si="24"/>
        <v/>
      </c>
      <c r="BY104" s="14" t="str">
        <f t="shared" si="25"/>
        <v/>
      </c>
      <c r="BZ104" s="28"/>
      <c r="CA104" s="15"/>
      <c r="CB104" s="5" t="str">
        <f t="shared" si="32"/>
        <v/>
      </c>
      <c r="CE104" s="5" t="str">
        <f t="shared" si="30"/>
        <v/>
      </c>
      <c r="CF104" s="5" t="str">
        <f>IF(J104="","",IFERROR(IF(VLOOKUP(J104,J$2:J103,1,0)=0,"",""),J104))</f>
        <v/>
      </c>
      <c r="CG104" s="24" t="str">
        <f>IF(CF104="","",(IFERROR(VLOOKUP(MID(CF104,1,1),$CX$2:DB$28,3,0),0)+IFERROR(VLOOKUP(MID(CF104,2,1),CX$2:DB$28,4,0),0)+IFERROR(VLOOKUP(MID(CF104,3,1),CX$2:DB$28,5,0),0)+(ROW(CF104)/1000000000000)))</f>
        <v/>
      </c>
      <c r="CI104" s="5">
        <v>103</v>
      </c>
      <c r="CJ104" s="5" t="str">
        <f>IFERROR(VLOOKUP(CI104,CE$2:CF1180,2,0),"")</f>
        <v/>
      </c>
      <c r="DD104" s="5" t="e">
        <f>IF(REPORTE!AH$2="si",IF(C104=VALUE(REPORTE!C$11),IF(SUM(DD105:DD$1993),CONCATENATE(INT(B104),", "),INT(B104)),""),IF(C104=VALUE(REPORTE!C$10),IF(SUM(DD105:DD$1993),CONCATENATE(INT(B104),",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68"/>
      <c r="AV105" s="97"/>
      <c r="AW105" s="97"/>
      <c r="AX105" s="97"/>
      <c r="AY105" s="110"/>
      <c r="AZ105" s="97"/>
      <c r="BA105" s="97"/>
      <c r="BB105" s="4"/>
      <c r="BC105" s="100"/>
      <c r="BD105" s="4"/>
      <c r="BE105" s="4"/>
      <c r="BF105" s="9"/>
      <c r="BG105" s="7"/>
      <c r="BH105" s="7"/>
      <c r="BI105" s="7" t="str">
        <f t="shared" ca="1" si="21"/>
        <v/>
      </c>
      <c r="BJ105" s="4" t="str">
        <f t="shared" si="31"/>
        <v/>
      </c>
      <c r="BK105" s="96" t="str">
        <f t="shared" si="22"/>
        <v/>
      </c>
      <c r="BL105" s="107" t="str">
        <f t="shared" si="29"/>
        <v/>
      </c>
      <c r="BR105" s="4" t="str">
        <f>IF(IFERROR(VLOOKUP(C105,C106:C$1993,1,0),"")="","",COUNTIF(C:C,C105))</f>
        <v/>
      </c>
      <c r="BV105" s="5" t="str">
        <f>IF(B105="","",IF(BR105="",1+(MAX(BV$2:BV104)),""))</f>
        <v/>
      </c>
      <c r="BW105" s="5" t="str">
        <f t="shared" si="23"/>
        <v/>
      </c>
      <c r="BX105" s="5" t="str">
        <f t="shared" si="24"/>
        <v/>
      </c>
      <c r="BY105" s="14" t="str">
        <f t="shared" si="25"/>
        <v/>
      </c>
      <c r="BZ105" s="28"/>
      <c r="CA105" s="15"/>
      <c r="CB105" s="5" t="str">
        <f t="shared" si="32"/>
        <v/>
      </c>
      <c r="CE105" s="5" t="str">
        <f t="shared" si="30"/>
        <v/>
      </c>
      <c r="CF105" s="5" t="str">
        <f>IF(J105="","",IFERROR(IF(VLOOKUP(J105,J$2:J104,1,0)=0,"",""),J105))</f>
        <v/>
      </c>
      <c r="CG105" s="24" t="str">
        <f>IF(CF105="","",(IFERROR(VLOOKUP(MID(CF105,1,1),$CX$2:DB$28,3,0),0)+IFERROR(VLOOKUP(MID(CF105,2,1),CX$2:DB$28,4,0),0)+IFERROR(VLOOKUP(MID(CF105,3,1),CX$2:DB$28,5,0),0)+(ROW(CF105)/1000000000000)))</f>
        <v/>
      </c>
      <c r="CI105" s="5">
        <v>104</v>
      </c>
      <c r="CJ105" s="5" t="str">
        <f>IFERROR(VLOOKUP(CI105,CE$2:CF1181,2,0),"")</f>
        <v/>
      </c>
      <c r="DD105" s="5" t="e">
        <f>IF(REPORTE!AH$2="si",IF(C105=VALUE(REPORTE!C$11),IF(SUM(DD106:DD$1993),CONCATENATE(INT(B105),", "),INT(B105)),""),IF(C105=VALUE(REPORTE!C$10),IF(SUM(DD106:DD$1993),CONCATENATE(INT(B105),",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68"/>
      <c r="AV106" s="97"/>
      <c r="AW106" s="97"/>
      <c r="AX106" s="97"/>
      <c r="AY106" s="110"/>
      <c r="AZ106" s="97"/>
      <c r="BA106" s="97"/>
      <c r="BB106" s="4"/>
      <c r="BC106" s="100"/>
      <c r="BD106" s="4"/>
      <c r="BE106" s="4"/>
      <c r="BF106" s="9" t="s">
        <v>157</v>
      </c>
      <c r="BG106" s="7"/>
      <c r="BH106" s="7"/>
      <c r="BI106" s="7" t="str">
        <f t="shared" ca="1" si="21"/>
        <v/>
      </c>
      <c r="BJ106" s="4" t="str">
        <f t="shared" si="31"/>
        <v/>
      </c>
      <c r="BK106" s="96" t="str">
        <f t="shared" si="22"/>
        <v/>
      </c>
      <c r="BL106" s="107" t="str">
        <f t="shared" si="29"/>
        <v/>
      </c>
      <c r="BR106" s="4" t="str">
        <f>IF(IFERROR(VLOOKUP(C106,C107:C$1993,1,0),"")="","",COUNTIF(C:C,C106))</f>
        <v/>
      </c>
      <c r="BV106" s="5" t="str">
        <f>IF(B106="","",IF(BR106="",1+(MAX(BV$2:BV105)),""))</f>
        <v/>
      </c>
      <c r="BW106" s="5" t="str">
        <f t="shared" si="23"/>
        <v/>
      </c>
      <c r="BX106" s="5" t="str">
        <f t="shared" si="24"/>
        <v/>
      </c>
      <c r="BY106" s="14" t="str">
        <f t="shared" si="25"/>
        <v/>
      </c>
      <c r="BZ106" s="28"/>
      <c r="CA106" s="15"/>
      <c r="CB106" s="5" t="str">
        <f t="shared" si="32"/>
        <v/>
      </c>
      <c r="CE106" s="5" t="str">
        <f t="shared" si="30"/>
        <v/>
      </c>
      <c r="CF106" s="5" t="str">
        <f>IF(J106="","",IFERROR(IF(VLOOKUP(J106,J$2:J105,1,0)=0,"",""),J106))</f>
        <v/>
      </c>
      <c r="CG106" s="24" t="str">
        <f>IF(CF106="","",(IFERROR(VLOOKUP(MID(CF106,1,1),$CX$2:DB$28,3,0),0)+IFERROR(VLOOKUP(MID(CF106,2,1),CX$2:DB$28,4,0),0)+IFERROR(VLOOKUP(MID(CF106,3,1),CX$2:DB$28,5,0),0)+(ROW(CF106)/1000000000000)))</f>
        <v/>
      </c>
      <c r="CI106" s="5">
        <v>105</v>
      </c>
      <c r="CJ106" s="5" t="str">
        <f>IFERROR(VLOOKUP(CI106,CE$2:CF1182,2,0),"")</f>
        <v/>
      </c>
      <c r="DD106" s="5" t="e">
        <f>IF(REPORTE!AH$2="si",IF(C106=VALUE(REPORTE!C$11),IF(SUM(DD107:DD$1993),CONCATENATE(INT(B106),", "),INT(B106)),""),IF(C106=VALUE(REPORTE!C$10),IF(SUM(DD107:DD$1993),CONCATENATE(INT(B106),",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68"/>
      <c r="AV107" s="97"/>
      <c r="AW107" s="97"/>
      <c r="AX107" s="97"/>
      <c r="AY107" s="110"/>
      <c r="AZ107" s="97"/>
      <c r="BA107" s="97"/>
      <c r="BB107" s="4"/>
      <c r="BC107" s="100"/>
      <c r="BD107" s="4"/>
      <c r="BE107" s="4"/>
      <c r="BF107" s="9"/>
      <c r="BG107" s="7"/>
      <c r="BH107" s="7"/>
      <c r="BI107" s="7" t="str">
        <f t="shared" ca="1" si="21"/>
        <v/>
      </c>
      <c r="BJ107" s="4" t="str">
        <f t="shared" si="31"/>
        <v/>
      </c>
      <c r="BK107" s="96" t="str">
        <f t="shared" si="22"/>
        <v/>
      </c>
      <c r="BL107" s="107" t="str">
        <f t="shared" si="29"/>
        <v/>
      </c>
      <c r="BR107" s="4" t="str">
        <f>IF(IFERROR(VLOOKUP(C107,C108:C$1993,1,0),"")="","",COUNTIF(C:C,C107))</f>
        <v/>
      </c>
      <c r="BV107" s="5" t="str">
        <f>IF(B107="","",IF(BR107="",1+(MAX(BV$2:BV106)),""))</f>
        <v/>
      </c>
      <c r="BW107" s="5" t="str">
        <f t="shared" si="23"/>
        <v/>
      </c>
      <c r="BX107" s="5" t="str">
        <f t="shared" si="24"/>
        <v/>
      </c>
      <c r="BY107" s="14" t="str">
        <f t="shared" si="25"/>
        <v/>
      </c>
      <c r="BZ107" s="28"/>
      <c r="CA107" s="15"/>
      <c r="CB107" s="5" t="str">
        <f t="shared" si="32"/>
        <v/>
      </c>
      <c r="CE107" s="5" t="str">
        <f t="shared" si="30"/>
        <v/>
      </c>
      <c r="CF107" s="5" t="str">
        <f>IF(J107="","",IFERROR(IF(VLOOKUP(J107,J$2:J106,1,0)=0,"",""),J107))</f>
        <v/>
      </c>
      <c r="CG107" s="24" t="str">
        <f>IF(CF107="","",(IFERROR(VLOOKUP(MID(CF107,1,1),$CX$2:DB$28,3,0),0)+IFERROR(VLOOKUP(MID(CF107,2,1),CX$2:DB$28,4,0),0)+IFERROR(VLOOKUP(MID(CF107,3,1),CX$2:DB$28,5,0),0)+(ROW(CF107)/1000000000000)))</f>
        <v/>
      </c>
      <c r="CI107" s="5">
        <v>106</v>
      </c>
      <c r="CJ107" s="5" t="str">
        <f>IFERROR(VLOOKUP(CI107,CE$2:CF1183,2,0),"")</f>
        <v/>
      </c>
      <c r="CL107" s="14"/>
      <c r="DD107" s="5" t="e">
        <f>IF(REPORTE!AH$2="si",IF(C107=VALUE(REPORTE!C$11),IF(SUM(DD108:DD$1993),CONCATENATE(INT(B107),", "),INT(B107)),""),IF(C107=VALUE(REPORTE!C$10),IF(SUM(DD108:DD$1993),CONCATENATE(INT(B107),",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68"/>
      <c r="AV108" s="97"/>
      <c r="AW108" s="97"/>
      <c r="AX108" s="97"/>
      <c r="AY108" s="110"/>
      <c r="AZ108" s="97"/>
      <c r="BA108" s="97"/>
      <c r="BB108" s="4"/>
      <c r="BC108" s="100"/>
      <c r="BD108" s="4"/>
      <c r="BE108" s="4"/>
      <c r="BF108" s="9" t="s">
        <v>157</v>
      </c>
      <c r="BG108" s="7"/>
      <c r="BH108" s="7"/>
      <c r="BI108" s="7" t="str">
        <f t="shared" ca="1" si="21"/>
        <v/>
      </c>
      <c r="BJ108" s="4" t="str">
        <f t="shared" si="31"/>
        <v/>
      </c>
      <c r="BK108" s="96" t="str">
        <f t="shared" si="22"/>
        <v/>
      </c>
      <c r="BL108" s="107" t="str">
        <f t="shared" si="29"/>
        <v/>
      </c>
      <c r="BR108" s="4" t="str">
        <f>IF(IFERROR(VLOOKUP(C108,C109:C$1993,1,0),"")="","",COUNTIF(C:C,C108))</f>
        <v/>
      </c>
      <c r="BV108" s="5" t="str">
        <f>IF(B108="","",IF(BR108="",1+(MAX(BV$2:BV107)),""))</f>
        <v/>
      </c>
      <c r="BW108" s="5" t="str">
        <f t="shared" si="23"/>
        <v/>
      </c>
      <c r="BX108" s="5" t="str">
        <f t="shared" si="24"/>
        <v/>
      </c>
      <c r="BY108" s="14" t="str">
        <f t="shared" si="25"/>
        <v/>
      </c>
      <c r="BZ108" s="28"/>
      <c r="CA108" s="15"/>
      <c r="CB108" s="5" t="str">
        <f t="shared" si="32"/>
        <v/>
      </c>
      <c r="CE108" s="5" t="str">
        <f t="shared" si="30"/>
        <v/>
      </c>
      <c r="CF108" s="5" t="str">
        <f>IF(J108="","",IFERROR(IF(VLOOKUP(J108,J$2:J107,1,0)=0,"",""),J108))</f>
        <v/>
      </c>
      <c r="CG108" s="24" t="str">
        <f>IF(CF108="","",(IFERROR(VLOOKUP(MID(CF108,1,1),$CX$2:DB$28,3,0),0)+IFERROR(VLOOKUP(MID(CF108,2,1),CX$2:DB$28,4,0),0)+IFERROR(VLOOKUP(MID(CF108,3,1),CX$2:DB$28,5,0),0)+(ROW(CF108)/1000000000000)))</f>
        <v/>
      </c>
      <c r="CI108" s="5">
        <v>107</v>
      </c>
      <c r="CJ108" s="5" t="str">
        <f>IFERROR(VLOOKUP(CI108,CE$2:CF1184,2,0),"")</f>
        <v/>
      </c>
      <c r="DD108" s="5" t="e">
        <f>IF(REPORTE!AH$2="si",IF(C108=VALUE(REPORTE!C$11),IF(SUM(DD109:DD$1993),CONCATENATE(INT(B108),", "),INT(B108)),""),IF(C108=VALUE(REPORTE!C$10),IF(SUM(DD109:DD$1993),CONCATENATE(INT(B108),",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68"/>
      <c r="AV109" s="97"/>
      <c r="AW109" s="97"/>
      <c r="AX109" s="97"/>
      <c r="AY109" s="110"/>
      <c r="AZ109" s="97"/>
      <c r="BA109" s="97"/>
      <c r="BB109" s="4"/>
      <c r="BC109" s="100"/>
      <c r="BD109" s="4"/>
      <c r="BE109" s="4"/>
      <c r="BF109" s="9"/>
      <c r="BG109" s="7"/>
      <c r="BH109" s="7"/>
      <c r="BI109" s="7" t="str">
        <f t="shared" ca="1" si="21"/>
        <v/>
      </c>
      <c r="BJ109" s="4" t="str">
        <f t="shared" si="31"/>
        <v/>
      </c>
      <c r="BK109" s="96" t="str">
        <f t="shared" si="22"/>
        <v/>
      </c>
      <c r="BL109" s="107" t="str">
        <f t="shared" si="29"/>
        <v/>
      </c>
      <c r="BR109" s="4" t="str">
        <f>IF(IFERROR(VLOOKUP(C109,C110:C$1993,1,0),"")="","",COUNTIF(C:C,C109))</f>
        <v/>
      </c>
      <c r="BV109" s="5" t="str">
        <f>IF(B109="","",IF(BR109="",1+(MAX(BV$2:BV108)),""))</f>
        <v/>
      </c>
      <c r="BW109" s="5" t="str">
        <f t="shared" si="23"/>
        <v/>
      </c>
      <c r="BX109" s="5" t="str">
        <f t="shared" si="24"/>
        <v/>
      </c>
      <c r="BY109" s="14" t="str">
        <f t="shared" si="25"/>
        <v/>
      </c>
      <c r="BZ109" s="28"/>
      <c r="CA109" s="15"/>
      <c r="CB109" s="5" t="str">
        <f t="shared" si="32"/>
        <v/>
      </c>
      <c r="CE109" s="5" t="str">
        <f t="shared" si="30"/>
        <v/>
      </c>
      <c r="CF109" s="5" t="str">
        <f>IF(J109="","",IFERROR(IF(VLOOKUP(J109,J$2:J108,1,0)=0,"",""),J109))</f>
        <v/>
      </c>
      <c r="CG109" s="24" t="str">
        <f>IF(CF109="","",(IFERROR(VLOOKUP(MID(CF109,1,1),$CX$2:DB$28,3,0),0)+IFERROR(VLOOKUP(MID(CF109,2,1),CX$2:DB$28,4,0),0)+IFERROR(VLOOKUP(MID(CF109,3,1),CX$2:DB$28,5,0),0)+(ROW(CF109)/1000000000000)))</f>
        <v/>
      </c>
      <c r="CI109" s="5">
        <v>108</v>
      </c>
      <c r="CJ109" s="5" t="str">
        <f>IFERROR(VLOOKUP(CI109,CE$2:CF1185,2,0),"")</f>
        <v/>
      </c>
      <c r="DD109" s="5" t="e">
        <f>IF(REPORTE!AH$2="si",IF(C109=VALUE(REPORTE!C$11),IF(SUM(DD110:DD$1993),CONCATENATE(INT(B109),", "),INT(B109)),""),IF(C109=VALUE(REPORTE!C$10),IF(SUM(DD110:DD$1993),CONCATENATE(INT(B109),",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68"/>
      <c r="AV110" s="97"/>
      <c r="AW110" s="97"/>
      <c r="AX110" s="97"/>
      <c r="AY110" s="110"/>
      <c r="AZ110" s="97"/>
      <c r="BA110" s="97"/>
      <c r="BB110" s="4"/>
      <c r="BC110" s="100"/>
      <c r="BD110" s="4"/>
      <c r="BE110" s="4"/>
      <c r="BF110" s="9" t="s">
        <v>157</v>
      </c>
      <c r="BG110" s="7"/>
      <c r="BH110" s="7"/>
      <c r="BI110" s="7" t="str">
        <f t="shared" ca="1" si="21"/>
        <v/>
      </c>
      <c r="BJ110" s="4" t="str">
        <f t="shared" si="31"/>
        <v/>
      </c>
      <c r="BK110" s="96" t="str">
        <f t="shared" si="22"/>
        <v/>
      </c>
      <c r="BL110" s="107" t="str">
        <f t="shared" si="29"/>
        <v/>
      </c>
      <c r="BR110" s="4" t="str">
        <f>IF(IFERROR(VLOOKUP(C110,C111:C$1993,1,0),"")="","",COUNTIF(C:C,C110))</f>
        <v/>
      </c>
      <c r="BV110" s="5" t="str">
        <f>IF(B110="","",IF(BR110="",1+(MAX(BV$2:BV109)),""))</f>
        <v/>
      </c>
      <c r="BW110" s="5" t="str">
        <f t="shared" si="23"/>
        <v/>
      </c>
      <c r="BX110" s="5" t="str">
        <f t="shared" si="24"/>
        <v/>
      </c>
      <c r="BY110" s="14" t="str">
        <f t="shared" si="25"/>
        <v/>
      </c>
      <c r="BZ110" s="28"/>
      <c r="CA110" s="15"/>
      <c r="CB110" s="5" t="str">
        <f t="shared" si="32"/>
        <v/>
      </c>
      <c r="CE110" s="5" t="str">
        <f t="shared" si="30"/>
        <v/>
      </c>
      <c r="CF110" s="5" t="str">
        <f>IF(J110="","",IFERROR(IF(VLOOKUP(J110,J$2:J109,1,0)=0,"",""),J110))</f>
        <v/>
      </c>
      <c r="CG110" s="24" t="str">
        <f>IF(CF110="","",(IFERROR(VLOOKUP(MID(CF110,1,1),$CX$2:DB$28,3,0),0)+IFERROR(VLOOKUP(MID(CF110,2,1),CX$2:DB$28,4,0),0)+IFERROR(VLOOKUP(MID(CF110,3,1),CX$2:DB$28,5,0),0)+(ROW(CF110)/1000000000000)))</f>
        <v/>
      </c>
      <c r="CI110" s="5">
        <v>109</v>
      </c>
      <c r="CJ110" s="5" t="str">
        <f>IFERROR(VLOOKUP(CI110,CE$2:CF1186,2,0),"")</f>
        <v/>
      </c>
      <c r="DD110" s="5" t="e">
        <f>IF(REPORTE!AH$2="si",IF(C110=VALUE(REPORTE!C$11),IF(SUM(DD111:DD$1993),CONCATENATE(INT(B110),", "),INT(B110)),""),IF(C110=VALUE(REPORTE!C$10),IF(SUM(DD111:DD$1993),CONCATENATE(INT(B110),",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68"/>
      <c r="AV111" s="97"/>
      <c r="AW111" s="97"/>
      <c r="AX111" s="97"/>
      <c r="AY111" s="110"/>
      <c r="AZ111" s="97"/>
      <c r="BA111" s="97"/>
      <c r="BB111" s="4"/>
      <c r="BC111" s="100"/>
      <c r="BD111" s="4"/>
      <c r="BE111" s="4"/>
      <c r="BF111" s="9"/>
      <c r="BG111" s="7"/>
      <c r="BH111" s="7"/>
      <c r="BI111" s="7" t="str">
        <f t="shared" ca="1" si="21"/>
        <v/>
      </c>
      <c r="BJ111" s="4" t="str">
        <f t="shared" si="31"/>
        <v/>
      </c>
      <c r="BK111" s="96" t="str">
        <f t="shared" si="22"/>
        <v/>
      </c>
      <c r="BL111" s="107" t="str">
        <f t="shared" si="29"/>
        <v/>
      </c>
      <c r="BR111" s="4" t="str">
        <f>IF(IFERROR(VLOOKUP(C111,C112:C$1993,1,0),"")="","",COUNTIF(C:C,C111))</f>
        <v/>
      </c>
      <c r="BV111" s="5" t="str">
        <f>IF(B111="","",IF(BR111="",1+(MAX(BV$2:BV110)),""))</f>
        <v/>
      </c>
      <c r="BW111" s="5" t="str">
        <f t="shared" si="23"/>
        <v/>
      </c>
      <c r="BX111" s="5" t="str">
        <f t="shared" si="24"/>
        <v/>
      </c>
      <c r="BY111" s="14" t="str">
        <f t="shared" si="25"/>
        <v/>
      </c>
      <c r="BZ111" s="28"/>
      <c r="CA111" s="15"/>
      <c r="CB111" s="5" t="str">
        <f t="shared" si="32"/>
        <v/>
      </c>
      <c r="CE111" s="5" t="str">
        <f t="shared" si="30"/>
        <v/>
      </c>
      <c r="CF111" s="5" t="str">
        <f>IF(J111="","",IFERROR(IF(VLOOKUP(J111,J$2:J110,1,0)=0,"",""),J111))</f>
        <v/>
      </c>
      <c r="CG111" s="24" t="str">
        <f>IF(CF111="","",(IFERROR(VLOOKUP(MID(CF111,1,1),$CX$2:DB$28,3,0),0)+IFERROR(VLOOKUP(MID(CF111,2,1),CX$2:DB$28,4,0),0)+IFERROR(VLOOKUP(MID(CF111,3,1),CX$2:DB$28,5,0),0)+(ROW(CF111)/1000000000000)))</f>
        <v/>
      </c>
      <c r="CI111" s="5">
        <v>110</v>
      </c>
      <c r="CJ111" s="5" t="str">
        <f>IFERROR(VLOOKUP(CI111,CE$2:CF1187,2,0),"")</f>
        <v/>
      </c>
      <c r="DD111" s="5" t="e">
        <f>IF(REPORTE!AH$2="si",IF(C111=VALUE(REPORTE!C$11),IF(SUM(DD112:DD$1993),CONCATENATE(INT(B111),", "),INT(B111)),""),IF(C111=VALUE(REPORTE!C$10),IF(SUM(DD112:DD$1993),CONCATENATE(INT(B111),",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68"/>
      <c r="AV112" s="97"/>
      <c r="AW112" s="97"/>
      <c r="AX112" s="97"/>
      <c r="AY112" s="110"/>
      <c r="AZ112" s="97"/>
      <c r="BA112" s="97"/>
      <c r="BB112" s="4"/>
      <c r="BC112" s="100"/>
      <c r="BD112" s="4"/>
      <c r="BE112" s="4"/>
      <c r="BF112" s="9" t="s">
        <v>157</v>
      </c>
      <c r="BG112" s="7"/>
      <c r="BH112" s="7"/>
      <c r="BI112" s="7" t="str">
        <f t="shared" ca="1" si="21"/>
        <v/>
      </c>
      <c r="BJ112" s="4" t="str">
        <f t="shared" si="31"/>
        <v/>
      </c>
      <c r="BK112" s="96" t="str">
        <f t="shared" si="22"/>
        <v/>
      </c>
      <c r="BL112" s="107" t="str">
        <f t="shared" si="29"/>
        <v/>
      </c>
      <c r="BR112" s="4" t="str">
        <f>IF(IFERROR(VLOOKUP(C112,C113:C$1993,1,0),"")="","",COUNTIF(C:C,C112))</f>
        <v/>
      </c>
      <c r="BV112" s="5" t="str">
        <f>IF(B112="","",IF(BR112="",1+(MAX(BV$2:BV111)),""))</f>
        <v/>
      </c>
      <c r="BW112" s="5" t="str">
        <f t="shared" si="23"/>
        <v/>
      </c>
      <c r="BX112" s="5" t="str">
        <f t="shared" si="24"/>
        <v/>
      </c>
      <c r="BY112" s="14" t="str">
        <f t="shared" si="25"/>
        <v/>
      </c>
      <c r="BZ112" s="28"/>
      <c r="CA112" s="15"/>
      <c r="CB112" s="5" t="str">
        <f t="shared" si="32"/>
        <v/>
      </c>
      <c r="CE112" s="5" t="str">
        <f t="shared" si="30"/>
        <v/>
      </c>
      <c r="CF112" s="5" t="str">
        <f>IF(J112="","",IFERROR(IF(VLOOKUP(J112,J$2:J111,1,0)=0,"",""),J112))</f>
        <v/>
      </c>
      <c r="CG112" s="24" t="str">
        <f>IF(CF112="","",(IFERROR(VLOOKUP(MID(CF112,1,1),$CX$2:DB$28,3,0),0)+IFERROR(VLOOKUP(MID(CF112,2,1),CX$2:DB$28,4,0),0)+IFERROR(VLOOKUP(MID(CF112,3,1),CX$2:DB$28,5,0),0)+(ROW(CF112)/1000000000000)))</f>
        <v/>
      </c>
      <c r="CI112" s="5">
        <v>111</v>
      </c>
      <c r="CJ112" s="5" t="str">
        <f>IFERROR(VLOOKUP(CI112,CE$2:CF1188,2,0),"")</f>
        <v/>
      </c>
      <c r="DD112" s="5" t="e">
        <f>IF(REPORTE!AH$2="si",IF(C112=VALUE(REPORTE!C$11),IF(SUM(DD113:DD$1993),CONCATENATE(INT(B112),", "),INT(B112)),""),IF(C112=VALUE(REPORTE!C$10),IF(SUM(DD113:DD$1993),CONCATENATE(INT(B112),",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68"/>
      <c r="AV113" s="97"/>
      <c r="AW113" s="97"/>
      <c r="AX113" s="97"/>
      <c r="AY113" s="110"/>
      <c r="AZ113" s="97"/>
      <c r="BA113" s="97"/>
      <c r="BB113" s="4"/>
      <c r="BC113" s="100"/>
      <c r="BD113" s="4"/>
      <c r="BE113" s="4"/>
      <c r="BF113" s="9"/>
      <c r="BG113" s="7"/>
      <c r="BH113" s="7"/>
      <c r="BI113" s="7" t="str">
        <f t="shared" ca="1" si="21"/>
        <v/>
      </c>
      <c r="BJ113" s="4" t="str">
        <f t="shared" si="31"/>
        <v/>
      </c>
      <c r="BK113" s="96" t="str">
        <f t="shared" si="22"/>
        <v/>
      </c>
      <c r="BL113" s="107" t="str">
        <f t="shared" si="29"/>
        <v/>
      </c>
      <c r="BR113" s="4" t="str">
        <f>IF(IFERROR(VLOOKUP(C113,C114:C$1993,1,0),"")="","",COUNTIF(C:C,C113))</f>
        <v/>
      </c>
      <c r="BV113" s="5" t="str">
        <f>IF(B113="","",IF(BR113="",1+(MAX(BV$2:BV112)),""))</f>
        <v/>
      </c>
      <c r="BW113" s="5" t="str">
        <f t="shared" si="23"/>
        <v/>
      </c>
      <c r="BX113" s="5" t="str">
        <f t="shared" si="24"/>
        <v/>
      </c>
      <c r="BY113" s="14" t="str">
        <f t="shared" si="25"/>
        <v/>
      </c>
      <c r="BZ113" s="28"/>
      <c r="CA113" s="15"/>
      <c r="CB113" s="5" t="str">
        <f t="shared" si="32"/>
        <v/>
      </c>
      <c r="CE113" s="5" t="str">
        <f t="shared" si="30"/>
        <v/>
      </c>
      <c r="CF113" s="5" t="str">
        <f>IF(J113="","",IFERROR(IF(VLOOKUP(J113,J$2:J112,1,0)=0,"",""),J113))</f>
        <v/>
      </c>
      <c r="CG113" s="24" t="str">
        <f>IF(CF113="","",(IFERROR(VLOOKUP(MID(CF113,1,1),$CX$2:DB$28,3,0),0)+IFERROR(VLOOKUP(MID(CF113,2,1),CX$2:DB$28,4,0),0)+IFERROR(VLOOKUP(MID(CF113,3,1),CX$2:DB$28,5,0),0)+(ROW(CF113)/1000000000000)))</f>
        <v/>
      </c>
      <c r="CI113" s="5">
        <v>112</v>
      </c>
      <c r="CJ113" s="5" t="str">
        <f>IFERROR(VLOOKUP(CI113,CE$2:CF1189,2,0),"")</f>
        <v/>
      </c>
      <c r="DD113" s="5" t="e">
        <f>IF(REPORTE!AH$2="si",IF(C113=VALUE(REPORTE!C$11),IF(SUM(DD114:DD$1993),CONCATENATE(INT(B113),", "),INT(B113)),""),IF(C113=VALUE(REPORTE!C$10),IF(SUM(DD114:DD$1993),CONCATENATE(INT(B113),",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68"/>
      <c r="AV114" s="97"/>
      <c r="AW114" s="97"/>
      <c r="AX114" s="97"/>
      <c r="AY114" s="110"/>
      <c r="AZ114" s="97"/>
      <c r="BA114" s="97"/>
      <c r="BB114" s="4"/>
      <c r="BC114" s="100"/>
      <c r="BD114" s="4"/>
      <c r="BE114" s="4"/>
      <c r="BF114" s="9" t="s">
        <v>157</v>
      </c>
      <c r="BG114" s="7"/>
      <c r="BH114" s="7"/>
      <c r="BI114" s="7" t="str">
        <f t="shared" ca="1" si="21"/>
        <v/>
      </c>
      <c r="BJ114" s="4" t="str">
        <f t="shared" si="31"/>
        <v/>
      </c>
      <c r="BK114" s="96" t="str">
        <f t="shared" si="22"/>
        <v/>
      </c>
      <c r="BL114" s="107" t="str">
        <f t="shared" si="29"/>
        <v/>
      </c>
      <c r="BR114" s="4" t="str">
        <f>IF(IFERROR(VLOOKUP(C114,C115:C$1993,1,0),"")="","",COUNTIF(C:C,C114))</f>
        <v/>
      </c>
      <c r="BV114" s="5" t="str">
        <f>IF(B114="","",IF(BR114="",1+(MAX(BV$2:BV113)),""))</f>
        <v/>
      </c>
      <c r="BW114" s="5" t="str">
        <f t="shared" si="23"/>
        <v/>
      </c>
      <c r="BX114" s="5" t="str">
        <f t="shared" si="24"/>
        <v/>
      </c>
      <c r="BY114" s="14" t="str">
        <f t="shared" si="25"/>
        <v/>
      </c>
      <c r="BZ114" s="28"/>
      <c r="CA114" s="15"/>
      <c r="CB114" s="5" t="str">
        <f t="shared" si="32"/>
        <v/>
      </c>
      <c r="CE114" s="5" t="str">
        <f t="shared" si="30"/>
        <v/>
      </c>
      <c r="CF114" s="5" t="str">
        <f>IF(J114="","",IFERROR(IF(VLOOKUP(J114,J$2:J113,1,0)=0,"",""),J114))</f>
        <v/>
      </c>
      <c r="CG114" s="24" t="str">
        <f>IF(CF114="","",(IFERROR(VLOOKUP(MID(CF114,1,1),$CX$2:DB$28,3,0),0)+IFERROR(VLOOKUP(MID(CF114,2,1),CX$2:DB$28,4,0),0)+IFERROR(VLOOKUP(MID(CF114,3,1),CX$2:DB$28,5,0),0)+(ROW(CF114)/1000000000000)))</f>
        <v/>
      </c>
      <c r="CI114" s="5">
        <v>113</v>
      </c>
      <c r="CJ114" s="5" t="str">
        <f>IFERROR(VLOOKUP(CI114,CE$2:CF1190,2,0),"")</f>
        <v/>
      </c>
      <c r="DD114" s="5" t="e">
        <f>IF(REPORTE!AH$2="si",IF(C114=VALUE(REPORTE!C$11),IF(SUM(DD115:DD$1993),CONCATENATE(INT(B114),", "),INT(B114)),""),IF(C114=VALUE(REPORTE!C$10),IF(SUM(DD115:DD$1993),CONCATENATE(INT(B114),",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68"/>
      <c r="AV115" s="97"/>
      <c r="AW115" s="97"/>
      <c r="AX115" s="97"/>
      <c r="AY115" s="110"/>
      <c r="AZ115" s="97"/>
      <c r="BA115" s="97"/>
      <c r="BB115" s="4"/>
      <c r="BC115" s="100"/>
      <c r="BD115" s="4"/>
      <c r="BE115" s="4"/>
      <c r="BF115" s="9"/>
      <c r="BG115" s="7"/>
      <c r="BH115" s="7"/>
      <c r="BI115" s="7" t="str">
        <f t="shared" ca="1" si="21"/>
        <v/>
      </c>
      <c r="BJ115" s="4" t="str">
        <f t="shared" si="31"/>
        <v/>
      </c>
      <c r="BK115" s="96" t="str">
        <f t="shared" si="22"/>
        <v/>
      </c>
      <c r="BL115" s="107" t="str">
        <f t="shared" si="29"/>
        <v/>
      </c>
      <c r="BR115" s="4" t="str">
        <f>IF(IFERROR(VLOOKUP(C115,C116:C$1993,1,0),"")="","",COUNTIF(C:C,C115))</f>
        <v/>
      </c>
      <c r="BV115" s="5" t="str">
        <f>IF(B115="","",IF(BR115="",1+(MAX(BV$2:BV114)),""))</f>
        <v/>
      </c>
      <c r="BW115" s="5" t="str">
        <f t="shared" si="23"/>
        <v/>
      </c>
      <c r="BX115" s="5" t="str">
        <f t="shared" si="24"/>
        <v/>
      </c>
      <c r="BY115" s="14" t="str">
        <f t="shared" si="25"/>
        <v/>
      </c>
      <c r="BZ115" s="28"/>
      <c r="CA115" s="15"/>
      <c r="CB115" s="5" t="str">
        <f t="shared" si="32"/>
        <v/>
      </c>
      <c r="CE115" s="5" t="str">
        <f t="shared" si="30"/>
        <v/>
      </c>
      <c r="CF115" s="5" t="str">
        <f>IF(J115="","",IFERROR(IF(VLOOKUP(J115,J$2:J114,1,0)=0,"",""),J115))</f>
        <v/>
      </c>
      <c r="CG115" s="24" t="str">
        <f>IF(CF115="","",(IFERROR(VLOOKUP(MID(CF115,1,1),$CX$2:DB$28,3,0),0)+IFERROR(VLOOKUP(MID(CF115,2,1),CX$2:DB$28,4,0),0)+IFERROR(VLOOKUP(MID(CF115,3,1),CX$2:DB$28,5,0),0)+(ROW(CF115)/1000000000000)))</f>
        <v/>
      </c>
      <c r="CI115" s="5">
        <v>114</v>
      </c>
      <c r="CJ115" s="5" t="str">
        <f>IFERROR(VLOOKUP(CI115,CE$2:CF1191,2,0),"")</f>
        <v/>
      </c>
      <c r="DD115" s="5" t="e">
        <f>IF(REPORTE!AH$2="si",IF(C115=VALUE(REPORTE!C$11),IF(SUM(DD116:DD$1993),CONCATENATE(INT(B115),", "),INT(B115)),""),IF(C115=VALUE(REPORTE!C$10),IF(SUM(DD116:DD$1993),CONCATENATE(INT(B115),",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68"/>
      <c r="AV116" s="97"/>
      <c r="AW116" s="97"/>
      <c r="AX116" s="97"/>
      <c r="AY116" s="110"/>
      <c r="AZ116" s="97"/>
      <c r="BA116" s="97"/>
      <c r="BB116" s="4"/>
      <c r="BC116" s="100"/>
      <c r="BD116" s="4"/>
      <c r="BE116" s="4"/>
      <c r="BF116" s="9" t="s">
        <v>157</v>
      </c>
      <c r="BG116" s="7"/>
      <c r="BH116" s="7"/>
      <c r="BI116" s="7" t="str">
        <f t="shared" ca="1" si="21"/>
        <v/>
      </c>
      <c r="BJ116" s="4" t="str">
        <f t="shared" si="31"/>
        <v/>
      </c>
      <c r="BK116" s="96" t="str">
        <f t="shared" si="22"/>
        <v/>
      </c>
      <c r="BL116" s="107" t="str">
        <f t="shared" si="29"/>
        <v/>
      </c>
      <c r="BR116" s="4" t="str">
        <f>IF(IFERROR(VLOOKUP(C116,C117:C$1993,1,0),"")="","",COUNTIF(C:C,C116))</f>
        <v/>
      </c>
      <c r="BV116" s="5" t="str">
        <f>IF(B116="","",IF(BR116="",1+(MAX(BV$2:BV115)),""))</f>
        <v/>
      </c>
      <c r="BW116" s="5" t="str">
        <f t="shared" si="23"/>
        <v/>
      </c>
      <c r="BX116" s="5" t="str">
        <f t="shared" si="24"/>
        <v/>
      </c>
      <c r="BY116" s="14" t="str">
        <f t="shared" si="25"/>
        <v/>
      </c>
      <c r="BZ116" s="28"/>
      <c r="CA116" s="15"/>
      <c r="CB116" s="5" t="str">
        <f t="shared" si="32"/>
        <v/>
      </c>
      <c r="CE116" s="5" t="str">
        <f t="shared" si="30"/>
        <v/>
      </c>
      <c r="CF116" s="5" t="str">
        <f>IF(J116="","",IFERROR(IF(VLOOKUP(J116,J$2:J115,1,0)=0,"",""),J116))</f>
        <v/>
      </c>
      <c r="CG116" s="24" t="str">
        <f>IF(CF116="","",(IFERROR(VLOOKUP(MID(CF116,1,1),$CX$2:DB$28,3,0),0)+IFERROR(VLOOKUP(MID(CF116,2,1),CX$2:DB$28,4,0),0)+IFERROR(VLOOKUP(MID(CF116,3,1),CX$2:DB$28,5,0),0)+(ROW(CF116)/1000000000000)))</f>
        <v/>
      </c>
      <c r="CI116" s="5">
        <v>115</v>
      </c>
      <c r="CJ116" s="5" t="str">
        <f>IFERROR(VLOOKUP(CI116,CE$2:CF1192,2,0),"")</f>
        <v/>
      </c>
      <c r="DD116" s="5" t="e">
        <f>IF(REPORTE!AH$2="si",IF(C116=VALUE(REPORTE!C$11),IF(SUM(DD117:DD$1993),CONCATENATE(INT(B116),", "),INT(B116)),""),IF(C116=VALUE(REPORTE!C$10),IF(SUM(DD117:DD$1993),CONCATENATE(INT(B116),",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68"/>
      <c r="AV117" s="97"/>
      <c r="AW117" s="97"/>
      <c r="AX117" s="97"/>
      <c r="AY117" s="110"/>
      <c r="AZ117" s="97"/>
      <c r="BA117" s="97"/>
      <c r="BB117" s="4"/>
      <c r="BC117" s="100"/>
      <c r="BD117" s="4"/>
      <c r="BE117" s="4"/>
      <c r="BF117" s="9"/>
      <c r="BG117" s="7"/>
      <c r="BH117" s="7"/>
      <c r="BI117" s="7" t="str">
        <f t="shared" ca="1" si="21"/>
        <v/>
      </c>
      <c r="BJ117" s="4" t="str">
        <f t="shared" si="31"/>
        <v/>
      </c>
      <c r="BK117" s="96" t="str">
        <f t="shared" si="22"/>
        <v/>
      </c>
      <c r="BL117" s="107" t="str">
        <f t="shared" si="29"/>
        <v/>
      </c>
      <c r="BR117" s="4" t="str">
        <f>IF(IFERROR(VLOOKUP(C117,C118:C$1993,1,0),"")="","",COUNTIF(C:C,C117))</f>
        <v/>
      </c>
      <c r="BV117" s="5" t="str">
        <f>IF(B117="","",IF(BR117="",1+(MAX(BV$2:BV116)),""))</f>
        <v/>
      </c>
      <c r="BW117" s="5" t="str">
        <f t="shared" si="23"/>
        <v/>
      </c>
      <c r="BX117" s="5" t="str">
        <f t="shared" si="24"/>
        <v/>
      </c>
      <c r="BY117" s="14" t="str">
        <f t="shared" si="25"/>
        <v/>
      </c>
      <c r="BZ117" s="28"/>
      <c r="CA117" s="15"/>
      <c r="CB117" s="5" t="str">
        <f t="shared" si="32"/>
        <v/>
      </c>
      <c r="CE117" s="5" t="str">
        <f t="shared" si="30"/>
        <v/>
      </c>
      <c r="CF117" s="5" t="str">
        <f>IF(J117="","",IFERROR(IF(VLOOKUP(J117,J$2:J116,1,0)=0,"",""),J117))</f>
        <v/>
      </c>
      <c r="CG117" s="24" t="str">
        <f>IF(CF117="","",(IFERROR(VLOOKUP(MID(CF117,1,1),$CX$2:DB$28,3,0),0)+IFERROR(VLOOKUP(MID(CF117,2,1),CX$2:DB$28,4,0),0)+IFERROR(VLOOKUP(MID(CF117,3,1),CX$2:DB$28,5,0),0)+(ROW(CF117)/1000000000000)))</f>
        <v/>
      </c>
      <c r="CI117" s="5">
        <v>116</v>
      </c>
      <c r="CJ117" s="5" t="str">
        <f>IFERROR(VLOOKUP(CI117,CE$2:CF1193,2,0),"")</f>
        <v/>
      </c>
      <c r="DD117" s="5" t="e">
        <f>IF(REPORTE!AH$2="si",IF(C117=VALUE(REPORTE!C$11),IF(SUM(DD118:DD$1993),CONCATENATE(INT(B117),", "),INT(B117)),""),IF(C117=VALUE(REPORTE!C$10),IF(SUM(DD118:DD$1993),CONCATENATE(INT(B117),",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68"/>
      <c r="AV118" s="97"/>
      <c r="AW118" s="97"/>
      <c r="AX118" s="97"/>
      <c r="AY118" s="110"/>
      <c r="AZ118" s="97"/>
      <c r="BA118" s="97"/>
      <c r="BB118" s="4"/>
      <c r="BC118" s="100"/>
      <c r="BD118" s="4"/>
      <c r="BE118" s="4"/>
      <c r="BF118" s="9" t="s">
        <v>157</v>
      </c>
      <c r="BG118" s="7"/>
      <c r="BH118" s="7"/>
      <c r="BI118" s="7" t="str">
        <f t="shared" ca="1" si="21"/>
        <v/>
      </c>
      <c r="BJ118" s="4" t="str">
        <f t="shared" si="31"/>
        <v/>
      </c>
      <c r="BK118" s="96" t="str">
        <f t="shared" si="22"/>
        <v/>
      </c>
      <c r="BL118" s="107" t="str">
        <f t="shared" si="29"/>
        <v/>
      </c>
      <c r="BR118" s="4" t="str">
        <f>IF(IFERROR(VLOOKUP(C118,C119:C$1993,1,0),"")="","",COUNTIF(C:C,C118))</f>
        <v/>
      </c>
      <c r="BV118" s="5" t="str">
        <f>IF(B118="","",IF(BR118="",1+(MAX(BV$2:BV117)),""))</f>
        <v/>
      </c>
      <c r="BW118" s="5" t="str">
        <f t="shared" si="23"/>
        <v/>
      </c>
      <c r="BX118" s="5" t="str">
        <f t="shared" si="24"/>
        <v/>
      </c>
      <c r="BY118" s="14" t="str">
        <f t="shared" si="25"/>
        <v/>
      </c>
      <c r="BZ118" s="28"/>
      <c r="CA118" s="15"/>
      <c r="CB118" s="5" t="str">
        <f t="shared" si="32"/>
        <v/>
      </c>
      <c r="CE118" s="5" t="str">
        <f t="shared" si="30"/>
        <v/>
      </c>
      <c r="CF118" s="5" t="str">
        <f>IF(J118="","",IFERROR(IF(VLOOKUP(J118,J$2:J117,1,0)=0,"",""),J118))</f>
        <v/>
      </c>
      <c r="CG118" s="24" t="str">
        <f>IF(CF118="","",(IFERROR(VLOOKUP(MID(CF118,1,1),$CX$2:DB$28,3,0),0)+IFERROR(VLOOKUP(MID(CF118,2,1),CX$2:DB$28,4,0),0)+IFERROR(VLOOKUP(MID(CF118,3,1),CX$2:DB$28,5,0),0)+(ROW(CF118)/1000000000000)))</f>
        <v/>
      </c>
      <c r="CI118" s="5">
        <v>117</v>
      </c>
      <c r="CJ118" s="5" t="str">
        <f>IFERROR(VLOOKUP(CI118,CE$2:CF1194,2,0),"")</f>
        <v/>
      </c>
      <c r="DD118" s="5" t="e">
        <f>IF(REPORTE!AH$2="si",IF(C118=VALUE(REPORTE!C$11),IF(SUM(DD119:DD$1993),CONCATENATE(INT(B118),", "),INT(B118)),""),IF(C118=VALUE(REPORTE!C$10),IF(SUM(DD119:DD$1993),CONCATENATE(INT(B118),",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68"/>
      <c r="AV119" s="97"/>
      <c r="AW119" s="97"/>
      <c r="AX119" s="97"/>
      <c r="AY119" s="110"/>
      <c r="AZ119" s="97"/>
      <c r="BA119" s="97"/>
      <c r="BB119" s="4"/>
      <c r="BC119" s="100"/>
      <c r="BD119" s="4"/>
      <c r="BE119" s="4"/>
      <c r="BF119" s="9"/>
      <c r="BG119" s="7"/>
      <c r="BH119" s="7"/>
      <c r="BI119" s="7" t="str">
        <f t="shared" ca="1" si="21"/>
        <v/>
      </c>
      <c r="BJ119" s="4" t="str">
        <f t="shared" si="31"/>
        <v/>
      </c>
      <c r="BK119" s="96" t="str">
        <f t="shared" si="22"/>
        <v/>
      </c>
      <c r="BL119" s="107" t="str">
        <f t="shared" si="29"/>
        <v/>
      </c>
      <c r="BR119" s="4" t="str">
        <f>IF(IFERROR(VLOOKUP(C119,C120:C$1993,1,0),"")="","",COUNTIF(C:C,C119))</f>
        <v/>
      </c>
      <c r="BV119" s="5" t="str">
        <f>IF(B119="","",IF(BR119="",1+(MAX(BV$2:BV118)),""))</f>
        <v/>
      </c>
      <c r="BW119" s="5" t="str">
        <f t="shared" si="23"/>
        <v/>
      </c>
      <c r="BX119" s="5" t="str">
        <f t="shared" si="24"/>
        <v/>
      </c>
      <c r="BY119" s="14" t="str">
        <f t="shared" si="25"/>
        <v/>
      </c>
      <c r="BZ119" s="28"/>
      <c r="CA119" s="15"/>
      <c r="CB119" s="5" t="str">
        <f t="shared" ref="CB119:CB146" si="33">CONCATENATE(AI119,AK119,AL119,AM119,AN119)</f>
        <v/>
      </c>
      <c r="CE119" s="5" t="str">
        <f t="shared" si="30"/>
        <v/>
      </c>
      <c r="CF119" s="5" t="str">
        <f>IF(J119="","",IFERROR(IF(VLOOKUP(J119,J$2:J118,1,0)=0,"",""),J119))</f>
        <v/>
      </c>
      <c r="CG119" s="24" t="str">
        <f>IF(CF119="","",(IFERROR(VLOOKUP(MID(CF119,1,1),$CX$2:DB$28,3,0),0)+IFERROR(VLOOKUP(MID(CF119,2,1),CX$2:DB$28,4,0),0)+IFERROR(VLOOKUP(MID(CF119,3,1),CX$2:DB$28,5,0),0)+(ROW(CF119)/1000000000000)))</f>
        <v/>
      </c>
      <c r="CI119" s="5">
        <v>118</v>
      </c>
      <c r="CJ119" s="5" t="str">
        <f>IFERROR(VLOOKUP(CI119,CE$2:CF1195,2,0),"")</f>
        <v/>
      </c>
      <c r="DD119" s="5" t="e">
        <f>IF(REPORTE!AH$2="si",IF(C119=VALUE(REPORTE!C$11),IF(SUM(DD120:DD$1993),CONCATENATE(INT(B119),", "),INT(B119)),""),IF(C119=VALUE(REPORTE!C$10),IF(SUM(DD120:DD$1993),CONCATENATE(INT(B119),",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68"/>
      <c r="AV120" s="97"/>
      <c r="AW120" s="97"/>
      <c r="AX120" s="97"/>
      <c r="AY120" s="110"/>
      <c r="AZ120" s="97"/>
      <c r="BA120" s="97"/>
      <c r="BB120" s="4"/>
      <c r="BC120" s="100"/>
      <c r="BD120" s="4"/>
      <c r="BE120" s="4"/>
      <c r="BF120" s="9" t="s">
        <v>157</v>
      </c>
      <c r="BG120" s="7"/>
      <c r="BH120" s="7"/>
      <c r="BI120" s="7" t="str">
        <f t="shared" ca="1" si="21"/>
        <v/>
      </c>
      <c r="BJ120" s="4" t="str">
        <f t="shared" si="31"/>
        <v/>
      </c>
      <c r="BK120" s="96" t="str">
        <f t="shared" si="22"/>
        <v/>
      </c>
      <c r="BL120" s="107" t="str">
        <f t="shared" si="29"/>
        <v/>
      </c>
      <c r="BR120" s="4" t="str">
        <f>IF(IFERROR(VLOOKUP(C120,C121:C$1993,1,0),"")="","",COUNTIF(C:C,C120))</f>
        <v/>
      </c>
      <c r="BV120" s="5" t="str">
        <f>IF(B120="","",IF(BR120="",1+(MAX(BV$2:BV119)),""))</f>
        <v/>
      </c>
      <c r="BW120" s="5" t="str">
        <f t="shared" si="23"/>
        <v/>
      </c>
      <c r="BX120" s="5" t="str">
        <f t="shared" si="24"/>
        <v/>
      </c>
      <c r="BY120" s="14" t="str">
        <f t="shared" si="25"/>
        <v/>
      </c>
      <c r="BZ120" s="28"/>
      <c r="CA120" s="15"/>
      <c r="CB120" s="5" t="str">
        <f t="shared" si="33"/>
        <v/>
      </c>
      <c r="CE120" s="5" t="str">
        <f t="shared" si="30"/>
        <v/>
      </c>
      <c r="CF120" s="5" t="str">
        <f>IF(J120="","",IFERROR(IF(VLOOKUP(J120,J$2:J119,1,0)=0,"",""),J120))</f>
        <v/>
      </c>
      <c r="CG120" s="24" t="str">
        <f>IF(CF120="","",(IFERROR(VLOOKUP(MID(CF120,1,1),$CX$2:DB$28,3,0),0)+IFERROR(VLOOKUP(MID(CF120,2,1),CX$2:DB$28,4,0),0)+IFERROR(VLOOKUP(MID(CF120,3,1),CX$2:DB$28,5,0),0)+(ROW(CF120)/1000000000000)))</f>
        <v/>
      </c>
      <c r="CI120" s="5">
        <v>119</v>
      </c>
      <c r="CJ120" s="5" t="str">
        <f>IFERROR(VLOOKUP(CI120,CE$2:CF1196,2,0),"")</f>
        <v/>
      </c>
      <c r="DD120" s="5" t="e">
        <f>IF(REPORTE!AH$2="si",IF(C120=VALUE(REPORTE!C$11),IF(SUM(DD121:DD$1993),CONCATENATE(INT(B120),", "),INT(B120)),""),IF(C120=VALUE(REPORTE!C$10),IF(SUM(DD121:DD$1993),CONCATENATE(INT(B120),",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68"/>
      <c r="AV121" s="97"/>
      <c r="AW121" s="97"/>
      <c r="AX121" s="97"/>
      <c r="AY121" s="110"/>
      <c r="AZ121" s="97"/>
      <c r="BA121" s="97"/>
      <c r="BB121" s="4"/>
      <c r="BC121" s="100"/>
      <c r="BD121" s="4"/>
      <c r="BE121" s="4"/>
      <c r="BF121" s="9"/>
      <c r="BG121" s="7"/>
      <c r="BH121" s="7"/>
      <c r="BI121" s="7" t="str">
        <f t="shared" ca="1" si="21"/>
        <v/>
      </c>
      <c r="BJ121" s="4" t="str">
        <f t="shared" si="31"/>
        <v/>
      </c>
      <c r="BK121" s="96" t="str">
        <f t="shared" si="22"/>
        <v/>
      </c>
      <c r="BL121" s="107" t="str">
        <f t="shared" si="29"/>
        <v/>
      </c>
      <c r="BR121" s="4" t="str">
        <f>IF(IFERROR(VLOOKUP(C121,C122:C$1993,1,0),"")="","",COUNTIF(C:C,C121))</f>
        <v/>
      </c>
      <c r="BV121" s="5" t="str">
        <f>IF(B121="","",IF(BR121="",1+(MAX(BV$2:BV120)),""))</f>
        <v/>
      </c>
      <c r="BW121" s="5" t="str">
        <f t="shared" si="23"/>
        <v/>
      </c>
      <c r="BX121" s="5" t="str">
        <f t="shared" si="24"/>
        <v/>
      </c>
      <c r="BY121" s="14" t="str">
        <f t="shared" si="25"/>
        <v/>
      </c>
      <c r="BZ121" s="28"/>
      <c r="CA121" s="15"/>
      <c r="CB121" s="5" t="str">
        <f t="shared" si="33"/>
        <v/>
      </c>
      <c r="CE121" s="5" t="str">
        <f t="shared" si="30"/>
        <v/>
      </c>
      <c r="CF121" s="5" t="str">
        <f>IF(J121="","",IFERROR(IF(VLOOKUP(J121,J$2:J120,1,0)=0,"",""),J121))</f>
        <v/>
      </c>
      <c r="CG121" s="24" t="str">
        <f>IF(CF121="","",(IFERROR(VLOOKUP(MID(CF121,1,1),$CX$2:DB$28,3,0),0)+IFERROR(VLOOKUP(MID(CF121,2,1),CX$2:DB$28,4,0),0)+IFERROR(VLOOKUP(MID(CF121,3,1),CX$2:DB$28,5,0),0)+(ROW(CF121)/1000000000000)))</f>
        <v/>
      </c>
      <c r="CI121" s="5">
        <v>120</v>
      </c>
      <c r="CJ121" s="5" t="str">
        <f>IFERROR(VLOOKUP(CI121,CE$2:CF1197,2,0),"")</f>
        <v/>
      </c>
      <c r="DD121" s="5" t="e">
        <f>IF(REPORTE!AH$2="si",IF(C121=VALUE(REPORTE!C$11),IF(SUM(DD122:DD$1993),CONCATENATE(INT(B121),", "),INT(B121)),""),IF(C121=VALUE(REPORTE!C$10),IF(SUM(DD122:DD$1993),CONCATENATE(INT(B121),",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68"/>
      <c r="AV122" s="97"/>
      <c r="AW122" s="97"/>
      <c r="AX122" s="97"/>
      <c r="AY122" s="110"/>
      <c r="AZ122" s="97"/>
      <c r="BA122" s="97"/>
      <c r="BB122" s="4"/>
      <c r="BC122" s="100"/>
      <c r="BD122" s="4"/>
      <c r="BE122" s="4"/>
      <c r="BF122" s="9" t="s">
        <v>157</v>
      </c>
      <c r="BG122" s="7"/>
      <c r="BH122" s="7"/>
      <c r="BI122" s="7" t="str">
        <f t="shared" ca="1" si="21"/>
        <v/>
      </c>
      <c r="BJ122" s="4" t="str">
        <f t="shared" si="31"/>
        <v/>
      </c>
      <c r="BK122" s="96" t="str">
        <f t="shared" si="22"/>
        <v/>
      </c>
      <c r="BL122" s="107" t="str">
        <f t="shared" si="29"/>
        <v/>
      </c>
      <c r="BR122" s="4" t="str">
        <f>IF(IFERROR(VLOOKUP(C122,C123:C$1993,1,0),"")="","",COUNTIF(C:C,C122))</f>
        <v/>
      </c>
      <c r="BV122" s="5" t="str">
        <f>IF(B122="","",IF(BR122="",1+(MAX(BV$2:BV121)),""))</f>
        <v/>
      </c>
      <c r="BW122" s="5" t="str">
        <f t="shared" si="23"/>
        <v/>
      </c>
      <c r="BX122" s="5" t="str">
        <f t="shared" si="24"/>
        <v/>
      </c>
      <c r="BY122" s="14" t="str">
        <f t="shared" si="25"/>
        <v/>
      </c>
      <c r="BZ122" s="28"/>
      <c r="CA122" s="15"/>
      <c r="CB122" s="5" t="str">
        <f t="shared" si="33"/>
        <v/>
      </c>
      <c r="CE122" s="5" t="str">
        <f t="shared" si="30"/>
        <v/>
      </c>
      <c r="CF122" s="5" t="str">
        <f>IF(J122="","",IFERROR(IF(VLOOKUP(J122,J$2:J121,1,0)=0,"",""),J122))</f>
        <v/>
      </c>
      <c r="CG122" s="24" t="str">
        <f>IF(CF122="","",(IFERROR(VLOOKUP(MID(CF122,1,1),$CX$2:DB$28,3,0),0)+IFERROR(VLOOKUP(MID(CF122,2,1),CX$2:DB$28,4,0),0)+IFERROR(VLOOKUP(MID(CF122,3,1),CX$2:DB$28,5,0),0)+(ROW(CF122)/1000000000000)))</f>
        <v/>
      </c>
      <c r="CI122" s="5">
        <v>121</v>
      </c>
      <c r="CJ122" s="5" t="str">
        <f>IFERROR(VLOOKUP(CI122,CE$2:CF1198,2,0),"")</f>
        <v/>
      </c>
      <c r="DD122" s="5" t="e">
        <f>IF(REPORTE!AH$2="si",IF(C122=VALUE(REPORTE!C$11),IF(SUM(DD123:DD$1993),CONCATENATE(INT(B122),", "),INT(B122)),""),IF(C122=VALUE(REPORTE!C$10),IF(SUM(DD123:DD$1993),CONCATENATE(INT(B122),",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68"/>
      <c r="AV123" s="97"/>
      <c r="AW123" s="97"/>
      <c r="AX123" s="97"/>
      <c r="AY123" s="110"/>
      <c r="AZ123" s="97"/>
      <c r="BA123" s="97"/>
      <c r="BB123" s="4"/>
      <c r="BC123" s="100"/>
      <c r="BD123" s="4"/>
      <c r="BE123" s="4"/>
      <c r="BF123" s="9"/>
      <c r="BG123" s="7"/>
      <c r="BH123" s="7"/>
      <c r="BI123" s="7" t="str">
        <f t="shared" ca="1" si="21"/>
        <v/>
      </c>
      <c r="BJ123" s="4" t="str">
        <f t="shared" si="31"/>
        <v/>
      </c>
      <c r="BK123" s="96" t="str">
        <f t="shared" si="22"/>
        <v/>
      </c>
      <c r="BL123" s="107" t="str">
        <f t="shared" si="29"/>
        <v/>
      </c>
      <c r="BR123" s="4" t="str">
        <f>IF(IFERROR(VLOOKUP(C123,C124:C$1993,1,0),"")="","",COUNTIF(C:C,C123))</f>
        <v/>
      </c>
      <c r="BV123" s="5" t="str">
        <f>IF(B123="","",IF(BR123="",1+(MAX(BV$2:BV122)),""))</f>
        <v/>
      </c>
      <c r="BW123" s="5" t="str">
        <f t="shared" si="23"/>
        <v/>
      </c>
      <c r="BX123" s="5" t="str">
        <f t="shared" si="24"/>
        <v/>
      </c>
      <c r="BY123" s="14" t="str">
        <f t="shared" si="25"/>
        <v/>
      </c>
      <c r="BZ123" s="28"/>
      <c r="CA123" s="15"/>
      <c r="CB123" s="5" t="str">
        <f t="shared" si="33"/>
        <v/>
      </c>
      <c r="CE123" s="5" t="str">
        <f t="shared" si="30"/>
        <v/>
      </c>
      <c r="CF123" s="5" t="str">
        <f>IF(J123="","",IFERROR(IF(VLOOKUP(J123,J$2:J122,1,0)=0,"",""),J123))</f>
        <v/>
      </c>
      <c r="CG123" s="24" t="str">
        <f>IF(CF123="","",(IFERROR(VLOOKUP(MID(CF123,1,1),$CX$2:DB$28,3,0),0)+IFERROR(VLOOKUP(MID(CF123,2,1),CX$2:DB$28,4,0),0)+IFERROR(VLOOKUP(MID(CF123,3,1),CX$2:DB$28,5,0),0)+(ROW(CF123)/1000000000000)))</f>
        <v/>
      </c>
      <c r="CI123" s="5">
        <v>122</v>
      </c>
      <c r="CJ123" s="5" t="str">
        <f>IFERROR(VLOOKUP(CI123,CE$2:CF1199,2,0),"")</f>
        <v/>
      </c>
      <c r="CL123" s="14"/>
      <c r="DD123" s="5" t="e">
        <f>IF(REPORTE!AH$2="si",IF(C123=VALUE(REPORTE!C$11),IF(SUM(DD124:DD$1993),CONCATENATE(INT(B123),", "),INT(B123)),""),IF(C123=VALUE(REPORTE!C$10),IF(SUM(DD124:DD$1993),CONCATENATE(INT(B123),",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68"/>
      <c r="AV124" s="97"/>
      <c r="AW124" s="97"/>
      <c r="AX124" s="97"/>
      <c r="AY124" s="110"/>
      <c r="AZ124" s="97"/>
      <c r="BA124" s="97"/>
      <c r="BB124" s="4"/>
      <c r="BC124" s="100"/>
      <c r="BD124" s="4"/>
      <c r="BE124" s="4"/>
      <c r="BF124" s="9" t="s">
        <v>157</v>
      </c>
      <c r="BG124" s="7"/>
      <c r="BH124" s="7"/>
      <c r="BI124" s="7" t="str">
        <f t="shared" ca="1" si="21"/>
        <v/>
      </c>
      <c r="BJ124" s="4" t="str">
        <f t="shared" si="31"/>
        <v/>
      </c>
      <c r="BK124" s="96" t="str">
        <f t="shared" si="22"/>
        <v/>
      </c>
      <c r="BL124" s="107" t="str">
        <f t="shared" si="29"/>
        <v/>
      </c>
      <c r="BR124" s="4" t="str">
        <f>IF(IFERROR(VLOOKUP(C124,C125:C$1993,1,0),"")="","",COUNTIF(C:C,C124))</f>
        <v/>
      </c>
      <c r="BV124" s="5" t="str">
        <f>IF(B124="","",IF(BR124="",1+(MAX(BV$2:BV123)),""))</f>
        <v/>
      </c>
      <c r="BW124" s="5" t="str">
        <f t="shared" si="23"/>
        <v/>
      </c>
      <c r="BX124" s="5" t="str">
        <f t="shared" si="24"/>
        <v/>
      </c>
      <c r="BY124" s="14" t="str">
        <f t="shared" si="25"/>
        <v/>
      </c>
      <c r="BZ124" s="28"/>
      <c r="CA124" s="15"/>
      <c r="CB124" s="5" t="str">
        <f t="shared" si="33"/>
        <v/>
      </c>
      <c r="CE124" s="5" t="str">
        <f t="shared" si="30"/>
        <v/>
      </c>
      <c r="CF124" s="5" t="str">
        <f>IF(J124="","",IFERROR(IF(VLOOKUP(J124,J$2:J123,1,0)=0,"",""),J124))</f>
        <v/>
      </c>
      <c r="CG124" s="24" t="str">
        <f>IF(CF124="","",(IFERROR(VLOOKUP(MID(CF124,1,1),$CX$2:DB$28,3,0),0)+IFERROR(VLOOKUP(MID(CF124,2,1),CX$2:DB$28,4,0),0)+IFERROR(VLOOKUP(MID(CF124,3,1),CX$2:DB$28,5,0),0)+(ROW(CF124)/1000000000000)))</f>
        <v/>
      </c>
      <c r="CI124" s="5">
        <v>123</v>
      </c>
      <c r="CJ124" s="5" t="str">
        <f>IFERROR(VLOOKUP(CI124,CE$2:CF1200,2,0),"")</f>
        <v/>
      </c>
      <c r="DD124" s="5" t="e">
        <f>IF(REPORTE!AH$2="si",IF(C124=VALUE(REPORTE!C$11),IF(SUM(DD125:DD$1993),CONCATENATE(INT(B124),", "),INT(B124)),""),IF(C124=VALUE(REPORTE!C$10),IF(SUM(DD125:DD$1993),CONCATENATE(INT(B124),",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68"/>
      <c r="AV125" s="97"/>
      <c r="AW125" s="97"/>
      <c r="AX125" s="97"/>
      <c r="AY125" s="110"/>
      <c r="AZ125" s="97"/>
      <c r="BA125" s="97"/>
      <c r="BB125" s="4"/>
      <c r="BC125" s="100"/>
      <c r="BD125" s="4"/>
      <c r="BE125" s="4"/>
      <c r="BF125" s="9"/>
      <c r="BG125" s="7"/>
      <c r="BH125" s="7"/>
      <c r="BI125" s="7" t="str">
        <f t="shared" ca="1" si="21"/>
        <v/>
      </c>
      <c r="BJ125" s="4" t="str">
        <f t="shared" si="31"/>
        <v/>
      </c>
      <c r="BK125" s="96" t="str">
        <f t="shared" si="22"/>
        <v/>
      </c>
      <c r="BL125" s="107" t="str">
        <f t="shared" si="29"/>
        <v/>
      </c>
      <c r="BR125" s="4" t="str">
        <f>IF(IFERROR(VLOOKUP(C125,C126:C$1993,1,0),"")="","",COUNTIF(C:C,C125))</f>
        <v/>
      </c>
      <c r="BV125" s="5" t="str">
        <f>IF(B125="","",IF(BR125="",1+(MAX(BV$2:BV124)),""))</f>
        <v/>
      </c>
      <c r="BW125" s="5" t="str">
        <f t="shared" si="23"/>
        <v/>
      </c>
      <c r="BX125" s="5" t="str">
        <f t="shared" si="24"/>
        <v/>
      </c>
      <c r="BY125" s="14" t="str">
        <f t="shared" si="25"/>
        <v/>
      </c>
      <c r="BZ125" s="28"/>
      <c r="CA125" s="15"/>
      <c r="CB125" s="5" t="str">
        <f t="shared" si="33"/>
        <v/>
      </c>
      <c r="CE125" s="5" t="str">
        <f t="shared" si="30"/>
        <v/>
      </c>
      <c r="CF125" s="5" t="str">
        <f>IF(J125="","",IFERROR(IF(VLOOKUP(J125,J$2:J124,1,0)=0,"",""),J125))</f>
        <v/>
      </c>
      <c r="CG125" s="24" t="str">
        <f>IF(CF125="","",(IFERROR(VLOOKUP(MID(CF125,1,1),$CX$2:DB$28,3,0),0)+IFERROR(VLOOKUP(MID(CF125,2,1),CX$2:DB$28,4,0),0)+IFERROR(VLOOKUP(MID(CF125,3,1),CX$2:DB$28,5,0),0)+(ROW(CF125)/1000000000000)))</f>
        <v/>
      </c>
      <c r="CI125" s="5">
        <v>124</v>
      </c>
      <c r="CJ125" s="5" t="str">
        <f>IFERROR(VLOOKUP(CI125,CE$2:CF1201,2,0),"")</f>
        <v/>
      </c>
      <c r="DD125" s="5" t="e">
        <f>IF(REPORTE!AH$2="si",IF(C125=VALUE(REPORTE!C$11),IF(SUM(DD126:DD$1993),CONCATENATE(INT(B125),", "),INT(B125)),""),IF(C125=VALUE(REPORTE!C$10),IF(SUM(DD126:DD$1993),CONCATENATE(INT(B125),",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68"/>
      <c r="AV126" s="97"/>
      <c r="AW126" s="97"/>
      <c r="AX126" s="97"/>
      <c r="AY126" s="110"/>
      <c r="AZ126" s="97"/>
      <c r="BA126" s="97"/>
      <c r="BB126" s="4"/>
      <c r="BC126" s="100"/>
      <c r="BD126" s="4"/>
      <c r="BE126" s="4"/>
      <c r="BF126" s="9" t="s">
        <v>157</v>
      </c>
      <c r="BG126" s="7"/>
      <c r="BH126" s="7"/>
      <c r="BI126" s="7" t="str">
        <f t="shared" ca="1" si="21"/>
        <v/>
      </c>
      <c r="BJ126" s="4" t="str">
        <f t="shared" si="31"/>
        <v/>
      </c>
      <c r="BK126" s="96" t="str">
        <f t="shared" si="22"/>
        <v/>
      </c>
      <c r="BL126" s="107" t="str">
        <f t="shared" si="29"/>
        <v/>
      </c>
      <c r="BR126" s="4" t="str">
        <f>IF(IFERROR(VLOOKUP(C126,C127:C$1993,1,0),"")="","",COUNTIF(C:C,C126))</f>
        <v/>
      </c>
      <c r="BV126" s="5" t="str">
        <f>IF(B126="","",IF(BR126="",1+(MAX(BV$2:BV125)),""))</f>
        <v/>
      </c>
      <c r="BW126" s="5" t="str">
        <f t="shared" si="23"/>
        <v/>
      </c>
      <c r="BX126" s="5" t="str">
        <f t="shared" si="24"/>
        <v/>
      </c>
      <c r="BY126" s="14" t="str">
        <f t="shared" si="25"/>
        <v/>
      </c>
      <c r="BZ126" s="28"/>
      <c r="CA126" s="15"/>
      <c r="CB126" s="5" t="str">
        <f t="shared" si="33"/>
        <v/>
      </c>
      <c r="CE126" s="5" t="str">
        <f t="shared" si="30"/>
        <v/>
      </c>
      <c r="CF126" s="5" t="str">
        <f>IF(J126="","",IFERROR(IF(VLOOKUP(J126,J$2:J125,1,0)=0,"",""),J126))</f>
        <v/>
      </c>
      <c r="CG126" s="24" t="str">
        <f>IF(CF126="","",(IFERROR(VLOOKUP(MID(CF126,1,1),$CX$2:DB$28,3,0),0)+IFERROR(VLOOKUP(MID(CF126,2,1),CX$2:DB$28,4,0),0)+IFERROR(VLOOKUP(MID(CF126,3,1),CX$2:DB$28,5,0),0)+(ROW(CF126)/1000000000000)))</f>
        <v/>
      </c>
      <c r="CI126" s="5">
        <v>125</v>
      </c>
      <c r="CJ126" s="5" t="str">
        <f>IFERROR(VLOOKUP(CI126,CE$2:CF1202,2,0),"")</f>
        <v/>
      </c>
      <c r="DD126" s="5" t="e">
        <f>IF(REPORTE!AH$2="si",IF(C126=VALUE(REPORTE!C$11),IF(SUM(DD127:DD$1993),CONCATENATE(INT(B126),", "),INT(B126)),""),IF(C126=VALUE(REPORTE!C$10),IF(SUM(DD127:DD$1993),CONCATENATE(INT(B126),",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68"/>
      <c r="AV127" s="97"/>
      <c r="AW127" s="97"/>
      <c r="AX127" s="97"/>
      <c r="AY127" s="110"/>
      <c r="AZ127" s="97"/>
      <c r="BA127" s="97"/>
      <c r="BB127" s="4"/>
      <c r="BC127" s="100"/>
      <c r="BD127" s="4"/>
      <c r="BE127" s="4"/>
      <c r="BF127" s="9"/>
      <c r="BG127" s="7"/>
      <c r="BH127" s="7"/>
      <c r="BI127" s="7" t="str">
        <f t="shared" ca="1" si="21"/>
        <v/>
      </c>
      <c r="BJ127" s="4" t="str">
        <f t="shared" si="31"/>
        <v/>
      </c>
      <c r="BK127" s="96" t="str">
        <f t="shared" si="22"/>
        <v/>
      </c>
      <c r="BL127" s="107" t="str">
        <f t="shared" si="29"/>
        <v/>
      </c>
      <c r="BR127" s="4" t="str">
        <f>IF(IFERROR(VLOOKUP(C127,C128:C$1993,1,0),"")="","",COUNTIF(C:C,C127))</f>
        <v/>
      </c>
      <c r="BV127" s="5" t="str">
        <f>IF(B127="","",IF(BR127="",1+(MAX(BV$2:BV126)),""))</f>
        <v/>
      </c>
      <c r="BW127" s="5" t="str">
        <f t="shared" si="23"/>
        <v/>
      </c>
      <c r="BX127" s="5" t="str">
        <f t="shared" si="24"/>
        <v/>
      </c>
      <c r="BY127" s="14" t="str">
        <f t="shared" si="25"/>
        <v/>
      </c>
      <c r="BZ127" s="28"/>
      <c r="CA127" s="15"/>
      <c r="CB127" s="5" t="str">
        <f t="shared" si="33"/>
        <v/>
      </c>
      <c r="CE127" s="5" t="str">
        <f t="shared" si="30"/>
        <v/>
      </c>
      <c r="CF127" s="5" t="str">
        <f>IF(J127="","",IFERROR(IF(VLOOKUP(J127,J$2:J126,1,0)=0,"",""),J127))</f>
        <v/>
      </c>
      <c r="CG127" s="24" t="str">
        <f>IF(CF127="","",(IFERROR(VLOOKUP(MID(CF127,1,1),$CX$2:DB$28,3,0),0)+IFERROR(VLOOKUP(MID(CF127,2,1),CX$2:DB$28,4,0),0)+IFERROR(VLOOKUP(MID(CF127,3,1),CX$2:DB$28,5,0),0)+(ROW(CF127)/1000000000000)))</f>
        <v/>
      </c>
      <c r="CI127" s="5">
        <v>126</v>
      </c>
      <c r="CJ127" s="5" t="str">
        <f>IFERROR(VLOOKUP(CI127,CE$2:CF1203,2,0),"")</f>
        <v/>
      </c>
      <c r="DD127" s="5" t="e">
        <f>IF(REPORTE!AH$2="si",IF(C127=VALUE(REPORTE!C$11),IF(SUM(DD128:DD$1993),CONCATENATE(INT(B127),", "),INT(B127)),""),IF(C127=VALUE(REPORTE!C$10),IF(SUM(DD128:DD$1993),CONCATENATE(INT(B127),", "),INT(B127)),""))</f>
        <v>#VALUE!</v>
      </c>
      <c r="DJ127" s="5" t="s">
        <v>197</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68"/>
      <c r="AV128" s="97"/>
      <c r="AW128" s="97"/>
      <c r="AX128" s="97"/>
      <c r="AY128" s="110"/>
      <c r="AZ128" s="97"/>
      <c r="BA128" s="97"/>
      <c r="BB128" s="4"/>
      <c r="BC128" s="100"/>
      <c r="BD128" s="4"/>
      <c r="BE128" s="4"/>
      <c r="BF128" s="9" t="s">
        <v>157</v>
      </c>
      <c r="BG128" s="7"/>
      <c r="BH128" s="7"/>
      <c r="BI128" s="7" t="str">
        <f t="shared" ca="1" si="21"/>
        <v/>
      </c>
      <c r="BJ128" s="4" t="str">
        <f t="shared" si="31"/>
        <v/>
      </c>
      <c r="BK128" s="96" t="str">
        <f t="shared" si="22"/>
        <v/>
      </c>
      <c r="BL128" s="107" t="str">
        <f t="shared" si="29"/>
        <v/>
      </c>
      <c r="BR128" s="4" t="str">
        <f>IF(IFERROR(VLOOKUP(C128,C129:C$1993,1,0),"")="","",COUNTIF(C:C,C128))</f>
        <v/>
      </c>
      <c r="BV128" s="5" t="str">
        <f>IF(B128="","",IF(BR128="",1+(MAX(BV$2:BV127)),""))</f>
        <v/>
      </c>
      <c r="BW128" s="5" t="str">
        <f t="shared" si="23"/>
        <v/>
      </c>
      <c r="BX128" s="5" t="str">
        <f t="shared" si="24"/>
        <v/>
      </c>
      <c r="BY128" s="14" t="str">
        <f t="shared" si="25"/>
        <v/>
      </c>
      <c r="BZ128" s="28"/>
      <c r="CA128" s="15"/>
      <c r="CB128" s="5" t="str">
        <f t="shared" si="33"/>
        <v/>
      </c>
      <c r="CE128" s="5" t="str">
        <f t="shared" si="30"/>
        <v/>
      </c>
      <c r="CF128" s="5" t="str">
        <f>IF(J128="","",IFERROR(IF(VLOOKUP(J128,J$2:J127,1,0)=0,"",""),J128))</f>
        <v/>
      </c>
      <c r="CG128" s="24" t="str">
        <f>IF(CF128="","",(IFERROR(VLOOKUP(MID(CF128,1,1),$CX$2:DB$28,3,0),0)+IFERROR(VLOOKUP(MID(CF128,2,1),CX$2:DB$28,4,0),0)+IFERROR(VLOOKUP(MID(CF128,3,1),CX$2:DB$28,5,0),0)+(ROW(CF128)/1000000000000)))</f>
        <v/>
      </c>
      <c r="CI128" s="5">
        <v>127</v>
      </c>
      <c r="CJ128" s="5" t="str">
        <f>IFERROR(VLOOKUP(CI128,CE$2:CF1204,2,0),"")</f>
        <v/>
      </c>
      <c r="DD128" s="5" t="e">
        <f>IF(REPORTE!AH$2="si",IF(C128=VALUE(REPORTE!C$11),IF(SUM(DD129:DD$1993),CONCATENATE(INT(B128),", "),INT(B128)),""),IF(C128=VALUE(REPORTE!C$10),IF(SUM(DD129:DD$1993),CONCATENATE(INT(B128),",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68"/>
      <c r="AV129" s="97"/>
      <c r="AW129" s="97"/>
      <c r="AX129" s="97"/>
      <c r="AY129" s="110"/>
      <c r="AZ129" s="97"/>
      <c r="BA129" s="97"/>
      <c r="BB129" s="4"/>
      <c r="BC129" s="100"/>
      <c r="BD129" s="4"/>
      <c r="BE129" s="4"/>
      <c r="BF129" s="9"/>
      <c r="BG129" s="7"/>
      <c r="BH129" s="7"/>
      <c r="BI129" s="7" t="str">
        <f t="shared" ca="1" si="21"/>
        <v/>
      </c>
      <c r="BJ129" s="4" t="str">
        <f t="shared" si="31"/>
        <v/>
      </c>
      <c r="BK129" s="96" t="str">
        <f t="shared" si="22"/>
        <v/>
      </c>
      <c r="BL129" s="107" t="str">
        <f t="shared" si="29"/>
        <v/>
      </c>
      <c r="BR129" s="4" t="str">
        <f>IF(IFERROR(VLOOKUP(C129,C130:C$1993,1,0),"")="","",COUNTIF(C:C,C129))</f>
        <v/>
      </c>
      <c r="BV129" s="5" t="str">
        <f>IF(B129="","",IF(BR129="",1+(MAX(BV$2:BV128)),""))</f>
        <v/>
      </c>
      <c r="BW129" s="5" t="str">
        <f t="shared" si="23"/>
        <v/>
      </c>
      <c r="BX129" s="5" t="str">
        <f t="shared" si="24"/>
        <v/>
      </c>
      <c r="BY129" s="14" t="str">
        <f t="shared" si="25"/>
        <v/>
      </c>
      <c r="BZ129" s="28"/>
      <c r="CA129" s="15"/>
      <c r="CB129" s="5" t="str">
        <f t="shared" si="33"/>
        <v/>
      </c>
      <c r="CE129" s="5" t="str">
        <f t="shared" si="30"/>
        <v/>
      </c>
      <c r="CF129" s="5" t="str">
        <f>IF(J129="","",IFERROR(IF(VLOOKUP(J129,J$2:J128,1,0)=0,"",""),J129))</f>
        <v/>
      </c>
      <c r="CG129" s="24" t="str">
        <f>IF(CF129="","",(IFERROR(VLOOKUP(MID(CF129,1,1),$CX$2:DB$28,3,0),0)+IFERROR(VLOOKUP(MID(CF129,2,1),CX$2:DB$28,4,0),0)+IFERROR(VLOOKUP(MID(CF129,3,1),CX$2:DB$28,5,0),0)+(ROW(CF129)/1000000000000)))</f>
        <v/>
      </c>
      <c r="CI129" s="5">
        <v>128</v>
      </c>
      <c r="CJ129" s="5" t="str">
        <f>IFERROR(VLOOKUP(CI129,CE$2:CF1205,2,0),"")</f>
        <v/>
      </c>
      <c r="DD129" s="5" t="e">
        <f>IF(REPORTE!AH$2="si",IF(C129=VALUE(REPORTE!C$11),IF(SUM(DD130:DD$1993),CONCATENATE(INT(B129),", "),INT(B129)),""),IF(C129=VALUE(REPORTE!C$10),IF(SUM(DD130:DD$1993),CONCATENATE(INT(B129),",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68"/>
      <c r="AV130" s="97"/>
      <c r="AW130" s="97"/>
      <c r="AX130" s="97"/>
      <c r="AY130" s="110"/>
      <c r="AZ130" s="97"/>
      <c r="BA130" s="97"/>
      <c r="BB130" s="4"/>
      <c r="BC130" s="100"/>
      <c r="BD130" s="4"/>
      <c r="BE130" s="4"/>
      <c r="BF130" s="9" t="s">
        <v>157</v>
      </c>
      <c r="BG130" s="7"/>
      <c r="BH130" s="7"/>
      <c r="BI130" s="7" t="str">
        <f t="shared" ref="BI130:BI193" ca="1" si="35">IFERROR(IF(BF130="","",IF(BB130=5,"",IF(BF130-TODAY()&gt;0,"VIGENTE","VENCIDO"))),"")</f>
        <v/>
      </c>
      <c r="BJ130" s="4" t="str">
        <f t="shared" si="31"/>
        <v/>
      </c>
      <c r="BK130" s="96" t="str">
        <f t="shared" ref="BK130:BK193" si="36">IFERROR(IF(AA130="","",AA130/V130),"")</f>
        <v/>
      </c>
      <c r="BL130" s="107"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8"/>
      <c r="CA130" s="15"/>
      <c r="CB130" s="5" t="str">
        <f t="shared" si="33"/>
        <v/>
      </c>
      <c r="CE130" s="5" t="str">
        <f t="shared" si="30"/>
        <v/>
      </c>
      <c r="CF130" s="5" t="str">
        <f>IF(J130="","",IFERROR(IF(VLOOKUP(J130,J$2:J129,1,0)=0,"",""),J130))</f>
        <v/>
      </c>
      <c r="CG130" s="24" t="str">
        <f>IF(CF130="","",(IFERROR(VLOOKUP(MID(CF130,1,1),$CX$2:DB$28,3,0),0)+IFERROR(VLOOKUP(MID(CF130,2,1),CX$2:DB$28,4,0),0)+IFERROR(VLOOKUP(MID(CF130,3,1),CX$2:DB$28,5,0),0)+(ROW(CF130)/1000000000000)))</f>
        <v/>
      </c>
      <c r="CI130" s="5">
        <v>129</v>
      </c>
      <c r="CJ130" s="5" t="str">
        <f>IFERROR(VLOOKUP(CI130,CE$2:CF1206,2,0),"")</f>
        <v/>
      </c>
      <c r="DD130" s="5" t="e">
        <f>IF(REPORTE!AH$2="si",IF(C130=VALUE(REPORTE!C$11),IF(SUM(DD131:DD$1993),CONCATENATE(INT(B130),", "),INT(B130)),""),IF(C130=VALUE(REPORTE!C$10),IF(SUM(DD131:DD$1993),CONCATENATE(INT(B130),",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68"/>
      <c r="AV131" s="97"/>
      <c r="AW131" s="97"/>
      <c r="AX131" s="97"/>
      <c r="AY131" s="110"/>
      <c r="AZ131" s="97"/>
      <c r="BA131" s="97"/>
      <c r="BB131" s="4"/>
      <c r="BC131" s="100"/>
      <c r="BD131" s="4"/>
      <c r="BE131" s="4"/>
      <c r="BF131" s="9"/>
      <c r="BG131" s="7"/>
      <c r="BH131" s="7"/>
      <c r="BI131" s="7" t="str">
        <f t="shared" ca="1" si="35"/>
        <v/>
      </c>
      <c r="BJ131" s="4" t="str">
        <f t="shared" si="31"/>
        <v/>
      </c>
      <c r="BK131" s="96" t="str">
        <f t="shared" si="36"/>
        <v/>
      </c>
      <c r="BL131" s="107"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8"/>
      <c r="CA131" s="15"/>
      <c r="CB131" s="5" t="str">
        <f t="shared" si="33"/>
        <v/>
      </c>
      <c r="CE131" s="5" t="str">
        <f t="shared" si="30"/>
        <v/>
      </c>
      <c r="CF131" s="5" t="str">
        <f>IF(J131="","",IFERROR(IF(VLOOKUP(J131,J$2:J130,1,0)=0,"",""),J131))</f>
        <v/>
      </c>
      <c r="CG131" s="24" t="str">
        <f>IF(CF131="","",(IFERROR(VLOOKUP(MID(CF131,1,1),$CX$2:DB$28,3,0),0)+IFERROR(VLOOKUP(MID(CF131,2,1),CX$2:DB$28,4,0),0)+IFERROR(VLOOKUP(MID(CF131,3,1),CX$2:DB$28,5,0),0)+(ROW(CF131)/1000000000000)))</f>
        <v/>
      </c>
      <c r="CI131" s="5">
        <v>130</v>
      </c>
      <c r="CJ131" s="5" t="str">
        <f>IFERROR(VLOOKUP(CI131,CE$2:CF1207,2,0),"")</f>
        <v/>
      </c>
      <c r="DD131" s="5" t="e">
        <f>IF(REPORTE!AH$2="si",IF(C131=VALUE(REPORTE!C$11),IF(SUM(DD132:DD$1993),CONCATENATE(INT(B131),", "),INT(B131)),""),IF(C131=VALUE(REPORTE!C$10),IF(SUM(DD132:DD$1993),CONCATENATE(INT(B131),",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68"/>
      <c r="AV132" s="97"/>
      <c r="AW132" s="97"/>
      <c r="AX132" s="97"/>
      <c r="AY132" s="110"/>
      <c r="AZ132" s="97"/>
      <c r="BA132" s="97"/>
      <c r="BB132" s="4"/>
      <c r="BC132" s="100"/>
      <c r="BD132" s="4"/>
      <c r="BE132" s="4"/>
      <c r="BF132" s="9" t="s">
        <v>157</v>
      </c>
      <c r="BG132" s="7"/>
      <c r="BH132" s="7"/>
      <c r="BI132" s="7" t="str">
        <f t="shared" ca="1" si="35"/>
        <v/>
      </c>
      <c r="BJ132" s="4" t="str">
        <f t="shared" si="31"/>
        <v/>
      </c>
      <c r="BK132" s="96" t="str">
        <f t="shared" si="36"/>
        <v/>
      </c>
      <c r="BL132" s="107" t="str">
        <f t="shared" si="42"/>
        <v/>
      </c>
      <c r="BR132" s="4" t="str">
        <f>IF(IFERROR(VLOOKUP(C132,C133:C$1993,1,0),"")="","",COUNTIF(C:C,C132))</f>
        <v/>
      </c>
      <c r="BV132" s="5" t="str">
        <f>IF(B132="","",IF(BR132="",1+(MAX(BV$2:BV131)),""))</f>
        <v/>
      </c>
      <c r="BW132" s="5" t="str">
        <f t="shared" si="37"/>
        <v/>
      </c>
      <c r="BX132" s="5" t="str">
        <f t="shared" si="38"/>
        <v/>
      </c>
      <c r="BY132" s="14" t="str">
        <f t="shared" si="39"/>
        <v/>
      </c>
      <c r="BZ132" s="28"/>
      <c r="CA132" s="15"/>
      <c r="CB132" s="5" t="str">
        <f t="shared" si="33"/>
        <v/>
      </c>
      <c r="CE132" s="5" t="str">
        <f t="shared" si="30"/>
        <v/>
      </c>
      <c r="CF132" s="5" t="str">
        <f>IF(J132="","",IFERROR(IF(VLOOKUP(J132,J$2:J131,1,0)=0,"",""),J132))</f>
        <v/>
      </c>
      <c r="CG132" s="24" t="str">
        <f>IF(CF132="","",(IFERROR(VLOOKUP(MID(CF132,1,1),$CX$2:DB$28,3,0),0)+IFERROR(VLOOKUP(MID(CF132,2,1),CX$2:DB$28,4,0),0)+IFERROR(VLOOKUP(MID(CF132,3,1),CX$2:DB$28,5,0),0)+(ROW(CF132)/1000000000000)))</f>
        <v/>
      </c>
      <c r="CI132" s="5">
        <v>131</v>
      </c>
      <c r="CJ132" s="5" t="str">
        <f>IFERROR(VLOOKUP(CI132,CE$2:CF1208,2,0),"")</f>
        <v/>
      </c>
      <c r="DD132" s="5" t="e">
        <f>IF(REPORTE!AH$2="si",IF(C132=VALUE(REPORTE!C$11),IF(SUM(DD133:DD$1993),CONCATENATE(INT(B132),", "),INT(B132)),""),IF(C132=VALUE(REPORTE!C$10),IF(SUM(DD133:DD$1993),CONCATENATE(INT(B132),",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68"/>
      <c r="AV133" s="97"/>
      <c r="AW133" s="97"/>
      <c r="AX133" s="97"/>
      <c r="AY133" s="110"/>
      <c r="AZ133" s="97"/>
      <c r="BA133" s="97"/>
      <c r="BB133" s="4"/>
      <c r="BC133" s="100"/>
      <c r="BD133" s="4"/>
      <c r="BE133" s="4"/>
      <c r="BF133" s="9"/>
      <c r="BG133" s="7"/>
      <c r="BH133" s="7"/>
      <c r="BI133" s="7" t="str">
        <f t="shared" ca="1" si="35"/>
        <v/>
      </c>
      <c r="BJ133" s="4" t="str">
        <f t="shared" si="31"/>
        <v/>
      </c>
      <c r="BK133" s="96" t="str">
        <f t="shared" si="36"/>
        <v/>
      </c>
      <c r="BL133" s="107" t="str">
        <f t="shared" si="42"/>
        <v/>
      </c>
      <c r="BR133" s="4" t="str">
        <f>IF(IFERROR(VLOOKUP(C133,C134:C$1993,1,0),"")="","",COUNTIF(C:C,C133))</f>
        <v/>
      </c>
      <c r="BV133" s="5" t="str">
        <f>IF(B133="","",IF(BR133="",1+(MAX(BV$2:BV132)),""))</f>
        <v/>
      </c>
      <c r="BW133" s="5" t="str">
        <f t="shared" si="37"/>
        <v/>
      </c>
      <c r="BX133" s="5" t="str">
        <f t="shared" si="38"/>
        <v/>
      </c>
      <c r="BY133" s="14" t="str">
        <f t="shared" si="39"/>
        <v/>
      </c>
      <c r="BZ133" s="28"/>
      <c r="CA133" s="15"/>
      <c r="CB133" s="5" t="str">
        <f t="shared" si="33"/>
        <v/>
      </c>
      <c r="CE133" s="5" t="str">
        <f t="shared" si="30"/>
        <v/>
      </c>
      <c r="CF133" s="5" t="str">
        <f>IF(J133="","",IFERROR(IF(VLOOKUP(J133,J$2:J132,1,0)=0,"",""),J133))</f>
        <v/>
      </c>
      <c r="CG133" s="24" t="str">
        <f>IF(CF133="","",(IFERROR(VLOOKUP(MID(CF133,1,1),$CX$2:DB$28,3,0),0)+IFERROR(VLOOKUP(MID(CF133,2,1),CX$2:DB$28,4,0),0)+IFERROR(VLOOKUP(MID(CF133,3,1),CX$2:DB$28,5,0),0)+(ROW(CF133)/1000000000000)))</f>
        <v/>
      </c>
      <c r="CI133" s="5">
        <v>132</v>
      </c>
      <c r="CJ133" s="5" t="str">
        <f>IFERROR(VLOOKUP(CI133,CE$2:CF1209,2,0),"")</f>
        <v/>
      </c>
      <c r="DD133" s="5" t="e">
        <f>IF(REPORTE!AH$2="si",IF(C133=VALUE(REPORTE!C$11),IF(SUM(DD134:DD$1993),CONCATENATE(INT(B133),", "),INT(B133)),""),IF(C133=VALUE(REPORTE!C$10),IF(SUM(DD134:DD$1993),CONCATENATE(INT(B133),",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68"/>
      <c r="AV134" s="97"/>
      <c r="AW134" s="97"/>
      <c r="AX134" s="97"/>
      <c r="AY134" s="110"/>
      <c r="AZ134" s="97"/>
      <c r="BA134" s="97"/>
      <c r="BB134" s="4"/>
      <c r="BC134" s="100"/>
      <c r="BD134" s="4"/>
      <c r="BE134" s="4"/>
      <c r="BF134" s="9" t="s">
        <v>157</v>
      </c>
      <c r="BG134" s="7"/>
      <c r="BH134" s="7"/>
      <c r="BI134" s="7" t="str">
        <f t="shared" ca="1" si="35"/>
        <v/>
      </c>
      <c r="BJ134" s="4" t="str">
        <f t="shared" si="31"/>
        <v/>
      </c>
      <c r="BK134" s="96" t="str">
        <f t="shared" si="36"/>
        <v/>
      </c>
      <c r="BL134" s="107" t="str">
        <f t="shared" si="42"/>
        <v/>
      </c>
      <c r="BR134" s="4" t="str">
        <f>IF(IFERROR(VLOOKUP(C134,C135:C$1993,1,0),"")="","",COUNTIF(C:C,C134))</f>
        <v/>
      </c>
      <c r="BV134" s="5" t="str">
        <f>IF(B134="","",IF(BR134="",1+(MAX(BV$2:BV133)),""))</f>
        <v/>
      </c>
      <c r="BW134" s="5" t="str">
        <f t="shared" si="37"/>
        <v/>
      </c>
      <c r="BX134" s="5" t="str">
        <f t="shared" si="38"/>
        <v/>
      </c>
      <c r="BY134" s="14" t="str">
        <f t="shared" si="39"/>
        <v/>
      </c>
      <c r="BZ134" s="28"/>
      <c r="CA134" s="15"/>
      <c r="CB134" s="5" t="str">
        <f t="shared" si="33"/>
        <v/>
      </c>
      <c r="CE134" s="5" t="str">
        <f t="shared" si="30"/>
        <v/>
      </c>
      <c r="CF134" s="5" t="str">
        <f>IF(J134="","",IFERROR(IF(VLOOKUP(J134,J$2:J133,1,0)=0,"",""),J134))</f>
        <v/>
      </c>
      <c r="CG134" s="24" t="str">
        <f>IF(CF134="","",(IFERROR(VLOOKUP(MID(CF134,1,1),$CX$2:DB$28,3,0),0)+IFERROR(VLOOKUP(MID(CF134,2,1),CX$2:DB$28,4,0),0)+IFERROR(VLOOKUP(MID(CF134,3,1),CX$2:DB$28,5,0),0)+(ROW(CF134)/1000000000000)))</f>
        <v/>
      </c>
      <c r="CI134" s="5">
        <v>133</v>
      </c>
      <c r="CJ134" s="5" t="str">
        <f>IFERROR(VLOOKUP(CI134,CE$2:CF1210,2,0),"")</f>
        <v/>
      </c>
      <c r="DD134" s="5" t="e">
        <f>IF(REPORTE!AH$2="si",IF(C134=VALUE(REPORTE!C$11),IF(SUM(DD135:DD$1993),CONCATENATE(INT(B134),", "),INT(B134)),""),IF(C134=VALUE(REPORTE!C$10),IF(SUM(DD135:DD$1993),CONCATENATE(INT(B134),",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68"/>
      <c r="AV135" s="97"/>
      <c r="AW135" s="97"/>
      <c r="AX135" s="97"/>
      <c r="AY135" s="110"/>
      <c r="AZ135" s="97"/>
      <c r="BA135" s="97"/>
      <c r="BB135" s="4"/>
      <c r="BC135" s="100"/>
      <c r="BD135" s="4"/>
      <c r="BE135" s="4"/>
      <c r="BF135" s="9"/>
      <c r="BG135" s="7"/>
      <c r="BH135" s="7"/>
      <c r="BI135" s="7" t="str">
        <f t="shared" ca="1" si="35"/>
        <v/>
      </c>
      <c r="BJ135" s="4" t="str">
        <f t="shared" si="31"/>
        <v/>
      </c>
      <c r="BK135" s="96" t="str">
        <f t="shared" si="36"/>
        <v/>
      </c>
      <c r="BL135" s="107" t="str">
        <f t="shared" si="42"/>
        <v/>
      </c>
      <c r="BR135" s="4" t="str">
        <f>IF(IFERROR(VLOOKUP(C135,C136:C$1993,1,0),"")="","",COUNTIF(C:C,C135))</f>
        <v/>
      </c>
      <c r="BV135" s="5" t="str">
        <f>IF(B135="","",IF(BR135="",1+(MAX(BV$2:BV134)),""))</f>
        <v/>
      </c>
      <c r="BW135" s="5" t="str">
        <f t="shared" si="37"/>
        <v/>
      </c>
      <c r="BX135" s="5" t="str">
        <f t="shared" si="38"/>
        <v/>
      </c>
      <c r="BY135" s="14" t="str">
        <f t="shared" si="39"/>
        <v/>
      </c>
      <c r="BZ135" s="28"/>
      <c r="CA135" s="15"/>
      <c r="CB135" s="5" t="str">
        <f t="shared" si="33"/>
        <v/>
      </c>
      <c r="CE135" s="5" t="str">
        <f t="shared" si="30"/>
        <v/>
      </c>
      <c r="CF135" s="5" t="str">
        <f>IF(J135="","",IFERROR(IF(VLOOKUP(J135,J$2:J134,1,0)=0,"",""),J135))</f>
        <v/>
      </c>
      <c r="CG135" s="24" t="str">
        <f>IF(CF135="","",(IFERROR(VLOOKUP(MID(CF135,1,1),$CX$2:DB$28,3,0),0)+IFERROR(VLOOKUP(MID(CF135,2,1),CX$2:DB$28,4,0),0)+IFERROR(VLOOKUP(MID(CF135,3,1),CX$2:DB$28,5,0),0)+(ROW(CF135)/1000000000000)))</f>
        <v/>
      </c>
      <c r="CI135" s="5">
        <v>134</v>
      </c>
      <c r="CJ135" s="5" t="str">
        <f>IFERROR(VLOOKUP(CI135,CE$2:CF1211,2,0),"")</f>
        <v/>
      </c>
      <c r="DD135" s="5" t="e">
        <f>IF(REPORTE!AH$2="si",IF(C135=VALUE(REPORTE!C$11),IF(SUM(DD136:DD$1993),CONCATENATE(INT(B135),", "),INT(B135)),""),IF(C135=VALUE(REPORTE!C$10),IF(SUM(DD136:DD$1993),CONCATENATE(INT(B135),",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68"/>
      <c r="AV136" s="97"/>
      <c r="AW136" s="97"/>
      <c r="AX136" s="97"/>
      <c r="AY136" s="110"/>
      <c r="AZ136" s="97"/>
      <c r="BA136" s="97"/>
      <c r="BB136" s="4"/>
      <c r="BC136" s="100"/>
      <c r="BD136" s="4"/>
      <c r="BE136" s="4"/>
      <c r="BF136" s="9" t="s">
        <v>157</v>
      </c>
      <c r="BG136" s="7"/>
      <c r="BH136" s="7"/>
      <c r="BI136" s="7" t="str">
        <f t="shared" ca="1" si="35"/>
        <v/>
      </c>
      <c r="BJ136" s="4" t="str">
        <f t="shared" si="31"/>
        <v/>
      </c>
      <c r="BK136" s="96" t="str">
        <f t="shared" si="36"/>
        <v/>
      </c>
      <c r="BL136" s="107" t="str">
        <f t="shared" si="42"/>
        <v/>
      </c>
      <c r="BR136" s="4" t="str">
        <f>IF(IFERROR(VLOOKUP(C136,C137:C$1993,1,0),"")="","",COUNTIF(C:C,C136))</f>
        <v/>
      </c>
      <c r="BV136" s="5" t="str">
        <f>IF(B136="","",IF(BR136="",1+(MAX(BV$2:BV135)),""))</f>
        <v/>
      </c>
      <c r="BW136" s="5" t="str">
        <f t="shared" si="37"/>
        <v/>
      </c>
      <c r="BX136" s="5" t="str">
        <f t="shared" si="38"/>
        <v/>
      </c>
      <c r="BY136" s="14" t="str">
        <f t="shared" si="39"/>
        <v/>
      </c>
      <c r="BZ136" s="28"/>
      <c r="CA136" s="15"/>
      <c r="CB136" s="5" t="str">
        <f t="shared" si="33"/>
        <v/>
      </c>
      <c r="CE136" s="5" t="str">
        <f t="shared" si="30"/>
        <v/>
      </c>
      <c r="CF136" s="5" t="str">
        <f>IF(J136="","",IFERROR(IF(VLOOKUP(J136,J$2:J135,1,0)=0,"",""),J136))</f>
        <v/>
      </c>
      <c r="CG136" s="24" t="str">
        <f>IF(CF136="","",(IFERROR(VLOOKUP(MID(CF136,1,1),$CX$2:DB$28,3,0),0)+IFERROR(VLOOKUP(MID(CF136,2,1),CX$2:DB$28,4,0),0)+IFERROR(VLOOKUP(MID(CF136,3,1),CX$2:DB$28,5,0),0)+(ROW(CF136)/1000000000000)))</f>
        <v/>
      </c>
      <c r="CI136" s="5">
        <v>135</v>
      </c>
      <c r="CJ136" s="5" t="str">
        <f>IFERROR(VLOOKUP(CI136,CE$2:CF1212,2,0),"")</f>
        <v/>
      </c>
      <c r="DD136" s="5" t="e">
        <f>IF(REPORTE!AH$2="si",IF(C136=VALUE(REPORTE!C$11),IF(SUM(DD137:DD$1993),CONCATENATE(INT(B136),", "),INT(B136)),""),IF(C136=VALUE(REPORTE!C$10),IF(SUM(DD137:DD$1993),CONCATENATE(INT(B136),",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68"/>
      <c r="AV137" s="97"/>
      <c r="AW137" s="97"/>
      <c r="AX137" s="97"/>
      <c r="AY137" s="110"/>
      <c r="AZ137" s="97"/>
      <c r="BA137" s="97"/>
      <c r="BB137" s="4"/>
      <c r="BC137" s="100"/>
      <c r="BD137" s="4"/>
      <c r="BE137" s="4"/>
      <c r="BF137" s="9"/>
      <c r="BG137" s="7"/>
      <c r="BH137" s="7"/>
      <c r="BI137" s="7" t="str">
        <f t="shared" ca="1" si="35"/>
        <v/>
      </c>
      <c r="BJ137" s="4" t="str">
        <f t="shared" si="31"/>
        <v/>
      </c>
      <c r="BK137" s="96" t="str">
        <f t="shared" si="36"/>
        <v/>
      </c>
      <c r="BL137" s="107" t="str">
        <f t="shared" si="42"/>
        <v/>
      </c>
      <c r="BR137" s="4" t="str">
        <f>IF(IFERROR(VLOOKUP(C137,C138:C$1993,1,0),"")="","",COUNTIF(C:C,C137))</f>
        <v/>
      </c>
      <c r="BV137" s="5" t="str">
        <f>IF(B137="","",IF(BR137="",1+(MAX(BV$2:BV136)),""))</f>
        <v/>
      </c>
      <c r="BW137" s="5" t="str">
        <f t="shared" si="37"/>
        <v/>
      </c>
      <c r="BX137" s="5" t="str">
        <f t="shared" si="38"/>
        <v/>
      </c>
      <c r="BY137" s="14" t="str">
        <f t="shared" si="39"/>
        <v/>
      </c>
      <c r="BZ137" s="28"/>
      <c r="CA137" s="15"/>
      <c r="CB137" s="5" t="str">
        <f t="shared" si="33"/>
        <v/>
      </c>
      <c r="CE137" s="5" t="str">
        <f t="shared" si="30"/>
        <v/>
      </c>
      <c r="CF137" s="5" t="str">
        <f>IF(J137="","",IFERROR(IF(VLOOKUP(J137,J$2:J136,1,0)=0,"",""),J137))</f>
        <v/>
      </c>
      <c r="CG137" s="24" t="str">
        <f>IF(CF137="","",(IFERROR(VLOOKUP(MID(CF137,1,1),$CX$2:DB$28,3,0),0)+IFERROR(VLOOKUP(MID(CF137,2,1),CX$2:DB$28,4,0),0)+IFERROR(VLOOKUP(MID(CF137,3,1),CX$2:DB$28,5,0),0)+(ROW(CF137)/1000000000000)))</f>
        <v/>
      </c>
      <c r="CI137" s="5">
        <v>136</v>
      </c>
      <c r="CJ137" s="5" t="str">
        <f>IFERROR(VLOOKUP(CI137,CE$2:CF1213,2,0),"")</f>
        <v/>
      </c>
      <c r="DD137" s="5" t="e">
        <f>IF(REPORTE!AH$2="si",IF(C137=VALUE(REPORTE!C$11),IF(SUM(DD138:DD$1993),CONCATENATE(INT(B137),", "),INT(B137)),""),IF(C137=VALUE(REPORTE!C$10),IF(SUM(DD138:DD$1993),CONCATENATE(INT(B137),",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68"/>
      <c r="AV138" s="97"/>
      <c r="AW138" s="97"/>
      <c r="AX138" s="97"/>
      <c r="AY138" s="110"/>
      <c r="AZ138" s="97"/>
      <c r="BA138" s="97"/>
      <c r="BB138" s="4"/>
      <c r="BC138" s="100"/>
      <c r="BD138" s="4"/>
      <c r="BE138" s="4"/>
      <c r="BF138" s="9" t="s">
        <v>157</v>
      </c>
      <c r="BG138" s="7"/>
      <c r="BH138" s="7"/>
      <c r="BI138" s="7" t="str">
        <f t="shared" ca="1" si="35"/>
        <v/>
      </c>
      <c r="BJ138" s="4" t="str">
        <f t="shared" si="31"/>
        <v/>
      </c>
      <c r="BK138" s="96" t="str">
        <f t="shared" si="36"/>
        <v/>
      </c>
      <c r="BL138" s="107" t="str">
        <f t="shared" si="42"/>
        <v/>
      </c>
      <c r="BR138" s="4" t="str">
        <f>IF(IFERROR(VLOOKUP(C138,C139:C$1993,1,0),"")="","",COUNTIF(C:C,C138))</f>
        <v/>
      </c>
      <c r="BV138" s="5" t="str">
        <f>IF(B138="","",IF(BR138="",1+(MAX(BV$2:BV137)),""))</f>
        <v/>
      </c>
      <c r="BW138" s="5" t="str">
        <f t="shared" si="37"/>
        <v/>
      </c>
      <c r="BX138" s="5" t="str">
        <f t="shared" si="38"/>
        <v/>
      </c>
      <c r="BY138" s="14" t="str">
        <f t="shared" si="39"/>
        <v/>
      </c>
      <c r="BZ138" s="28"/>
      <c r="CA138" s="15"/>
      <c r="CB138" s="5" t="str">
        <f t="shared" si="33"/>
        <v/>
      </c>
      <c r="CE138" s="5" t="str">
        <f t="shared" si="30"/>
        <v/>
      </c>
      <c r="CF138" s="5" t="str">
        <f>IF(J138="","",IFERROR(IF(VLOOKUP(J138,J$2:J137,1,0)=0,"",""),J138))</f>
        <v/>
      </c>
      <c r="CG138" s="24" t="str">
        <f>IF(CF138="","",(IFERROR(VLOOKUP(MID(CF138,1,1),$CX$2:DB$28,3,0),0)+IFERROR(VLOOKUP(MID(CF138,2,1),CX$2:DB$28,4,0),0)+IFERROR(VLOOKUP(MID(CF138,3,1),CX$2:DB$28,5,0),0)+(ROW(CF138)/1000000000000)))</f>
        <v/>
      </c>
      <c r="CI138" s="5">
        <v>137</v>
      </c>
      <c r="CJ138" s="5" t="str">
        <f>IFERROR(VLOOKUP(CI138,CE$2:CF1214,2,0),"")</f>
        <v/>
      </c>
      <c r="DD138" s="5" t="e">
        <f>IF(REPORTE!AH$2="si",IF(C138=VALUE(REPORTE!C$11),IF(SUM(DD139:DD$1993),CONCATENATE(INT(B138),", "),INT(B138)),""),IF(C138=VALUE(REPORTE!C$10),IF(SUM(DD139:DD$1993),CONCATENATE(INT(B138),",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68"/>
      <c r="AV139" s="97"/>
      <c r="AW139" s="97"/>
      <c r="AX139" s="97"/>
      <c r="AY139" s="110"/>
      <c r="AZ139" s="97"/>
      <c r="BA139" s="97"/>
      <c r="BB139" s="4"/>
      <c r="BC139" s="100"/>
      <c r="BD139" s="4"/>
      <c r="BE139" s="4"/>
      <c r="BF139" s="9"/>
      <c r="BG139" s="7"/>
      <c r="BH139" s="7"/>
      <c r="BI139" s="7" t="str">
        <f t="shared" ca="1" si="35"/>
        <v/>
      </c>
      <c r="BJ139" s="4" t="str">
        <f t="shared" si="31"/>
        <v/>
      </c>
      <c r="BK139" s="96" t="str">
        <f t="shared" si="36"/>
        <v/>
      </c>
      <c r="BL139" s="107" t="str">
        <f t="shared" si="42"/>
        <v/>
      </c>
      <c r="BR139" s="4" t="str">
        <f>IF(IFERROR(VLOOKUP(C139,C140:C$1993,1,0),"")="","",COUNTIF(C:C,C139))</f>
        <v/>
      </c>
      <c r="BV139" s="5" t="str">
        <f>IF(B139="","",IF(BR139="",1+(MAX(BV$2:BV138)),""))</f>
        <v/>
      </c>
      <c r="BW139" s="5" t="str">
        <f t="shared" si="37"/>
        <v/>
      </c>
      <c r="BX139" s="5" t="str">
        <f t="shared" si="38"/>
        <v/>
      </c>
      <c r="BY139" s="14" t="str">
        <f t="shared" si="39"/>
        <v/>
      </c>
      <c r="BZ139" s="28"/>
      <c r="CA139" s="15"/>
      <c r="CB139" s="5" t="str">
        <f t="shared" si="33"/>
        <v/>
      </c>
      <c r="CE139" s="5" t="str">
        <f t="shared" ref="CE139:CE202" si="43">IFERROR(RANK(CG139,CG$2:CG$1493,1),"")</f>
        <v/>
      </c>
      <c r="CF139" s="5" t="str">
        <f>IF(J139="","",IFERROR(IF(VLOOKUP(J139,J$2:J138,1,0)=0,"",""),J139))</f>
        <v/>
      </c>
      <c r="CG139" s="24" t="str">
        <f>IF(CF139="","",(IFERROR(VLOOKUP(MID(CF139,1,1),$CX$2:DB$28,3,0),0)+IFERROR(VLOOKUP(MID(CF139,2,1),CX$2:DB$28,4,0),0)+IFERROR(VLOOKUP(MID(CF139,3,1),CX$2:DB$28,5,0),0)+(ROW(CF139)/1000000000000)))</f>
        <v/>
      </c>
      <c r="CI139" s="5">
        <v>138</v>
      </c>
      <c r="CJ139" s="5" t="str">
        <f>IFERROR(VLOOKUP(CI139,CE$2:CF1215,2,0),"")</f>
        <v/>
      </c>
      <c r="DD139" s="5" t="e">
        <f>IF(REPORTE!AH$2="si",IF(C139=VALUE(REPORTE!C$11),IF(SUM(DD140:DD$1993),CONCATENATE(INT(B139),", "),INT(B139)),""),IF(C139=VALUE(REPORTE!C$10),IF(SUM(DD140:DD$1993),CONCATENATE(INT(B139),",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68"/>
      <c r="AV140" s="97"/>
      <c r="AW140" s="97"/>
      <c r="AX140" s="97"/>
      <c r="AY140" s="110"/>
      <c r="AZ140" s="97"/>
      <c r="BA140" s="97"/>
      <c r="BB140" s="4"/>
      <c r="BC140" s="100"/>
      <c r="BD140" s="4"/>
      <c r="BE140" s="4"/>
      <c r="BF140" s="9" t="s">
        <v>157</v>
      </c>
      <c r="BG140" s="7"/>
      <c r="BH140" s="7"/>
      <c r="BI140" s="7" t="str">
        <f t="shared" ca="1" si="35"/>
        <v/>
      </c>
      <c r="BJ140" s="4" t="str">
        <f t="shared" si="31"/>
        <v/>
      </c>
      <c r="BK140" s="96" t="str">
        <f t="shared" si="36"/>
        <v/>
      </c>
      <c r="BL140" s="107" t="str">
        <f t="shared" si="42"/>
        <v/>
      </c>
      <c r="BR140" s="4" t="str">
        <f>IF(IFERROR(VLOOKUP(C140,C141:C$1993,1,0),"")="","",COUNTIF(C:C,C140))</f>
        <v/>
      </c>
      <c r="BV140" s="5" t="str">
        <f>IF(B140="","",IF(BR140="",1+(MAX(BV$2:BV139)),""))</f>
        <v/>
      </c>
      <c r="BW140" s="5" t="str">
        <f t="shared" si="37"/>
        <v/>
      </c>
      <c r="BX140" s="5" t="str">
        <f t="shared" si="38"/>
        <v/>
      </c>
      <c r="BY140" s="14" t="str">
        <f t="shared" si="39"/>
        <v/>
      </c>
      <c r="BZ140" s="28"/>
      <c r="CA140" s="15"/>
      <c r="CB140" s="5" t="str">
        <f t="shared" si="33"/>
        <v/>
      </c>
      <c r="CE140" s="5" t="str">
        <f t="shared" si="43"/>
        <v/>
      </c>
      <c r="CF140" s="5" t="str">
        <f>IF(J140="","",IFERROR(IF(VLOOKUP(J140,J$2:J139,1,0)=0,"",""),J140))</f>
        <v/>
      </c>
      <c r="CG140" s="24" t="str">
        <f>IF(CF140="","",(IFERROR(VLOOKUP(MID(CF140,1,1),$CX$2:DB$28,3,0),0)+IFERROR(VLOOKUP(MID(CF140,2,1),CX$2:DB$28,4,0),0)+IFERROR(VLOOKUP(MID(CF140,3,1),CX$2:DB$28,5,0),0)+(ROW(CF140)/1000000000000)))</f>
        <v/>
      </c>
      <c r="CI140" s="5">
        <v>139</v>
      </c>
      <c r="CJ140" s="5" t="str">
        <f>IFERROR(VLOOKUP(CI140,CE$2:CF1216,2,0),"")</f>
        <v/>
      </c>
      <c r="DD140" s="5" t="e">
        <f>IF(REPORTE!AH$2="si",IF(C140=VALUE(REPORTE!C$11),IF(SUM(DD141:DD$1993),CONCATENATE(INT(B140),", "),INT(B140)),""),IF(C140=VALUE(REPORTE!C$10),IF(SUM(DD141:DD$1993),CONCATENATE(INT(B140),",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68"/>
      <c r="AV141" s="97"/>
      <c r="AW141" s="97"/>
      <c r="AX141" s="97"/>
      <c r="AY141" s="110"/>
      <c r="AZ141" s="97"/>
      <c r="BA141" s="97"/>
      <c r="BB141" s="4"/>
      <c r="BC141" s="100"/>
      <c r="BD141" s="4"/>
      <c r="BE141" s="4"/>
      <c r="BF141" s="9"/>
      <c r="BG141" s="7"/>
      <c r="BH141" s="7"/>
      <c r="BI141" s="7" t="str">
        <f t="shared" ca="1" si="35"/>
        <v/>
      </c>
      <c r="BJ141" s="4" t="str">
        <f t="shared" si="31"/>
        <v/>
      </c>
      <c r="BK141" s="96" t="str">
        <f t="shared" si="36"/>
        <v/>
      </c>
      <c r="BL141" s="107" t="str">
        <f t="shared" si="42"/>
        <v/>
      </c>
      <c r="BR141" s="4" t="str">
        <f>IF(IFERROR(VLOOKUP(C141,C142:C$1993,1,0),"")="","",COUNTIF(C:C,C141))</f>
        <v/>
      </c>
      <c r="BV141" s="5" t="str">
        <f>IF(B141="","",IF(BR141="",1+(MAX(BV$2:BV140)),""))</f>
        <v/>
      </c>
      <c r="BW141" s="5" t="str">
        <f t="shared" si="37"/>
        <v/>
      </c>
      <c r="BX141" s="5" t="str">
        <f t="shared" si="38"/>
        <v/>
      </c>
      <c r="BY141" s="14" t="str">
        <f t="shared" si="39"/>
        <v/>
      </c>
      <c r="BZ141" s="28"/>
      <c r="CA141" s="15"/>
      <c r="CB141" s="5" t="str">
        <f t="shared" si="33"/>
        <v/>
      </c>
      <c r="CE141" s="5" t="str">
        <f t="shared" si="43"/>
        <v/>
      </c>
      <c r="CF141" s="5" t="str">
        <f>IF(J141="","",IFERROR(IF(VLOOKUP(J141,J$2:J140,1,0)=0,"",""),J141))</f>
        <v/>
      </c>
      <c r="CG141" s="24" t="str">
        <f>IF(CF141="","",(IFERROR(VLOOKUP(MID(CF141,1,1),$CX$2:DB$28,3,0),0)+IFERROR(VLOOKUP(MID(CF141,2,1),CX$2:DB$28,4,0),0)+IFERROR(VLOOKUP(MID(CF141,3,1),CX$2:DB$28,5,0),0)+(ROW(CF141)/1000000000000)))</f>
        <v/>
      </c>
      <c r="CI141" s="5">
        <v>140</v>
      </c>
      <c r="CJ141" s="5" t="str">
        <f>IFERROR(VLOOKUP(CI141,CE$2:CF1217,2,0),"")</f>
        <v/>
      </c>
      <c r="DD141" s="5" t="e">
        <f>IF(REPORTE!AH$2="si",IF(C141=VALUE(REPORTE!C$11),IF(SUM(DD142:DD$1993),CONCATENATE(INT(B141),", "),INT(B141)),""),IF(C141=VALUE(REPORTE!C$10),IF(SUM(DD142:DD$1993),CONCATENATE(INT(B141),",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68"/>
      <c r="AV142" s="97"/>
      <c r="AW142" s="97"/>
      <c r="AX142" s="97"/>
      <c r="AY142" s="110"/>
      <c r="AZ142" s="97"/>
      <c r="BA142" s="97"/>
      <c r="BB142" s="4"/>
      <c r="BC142" s="100"/>
      <c r="BD142" s="4"/>
      <c r="BE142" s="4"/>
      <c r="BF142" s="9" t="s">
        <v>157</v>
      </c>
      <c r="BG142" s="7"/>
      <c r="BH142" s="7"/>
      <c r="BI142" s="7" t="str">
        <f t="shared" ca="1" si="35"/>
        <v/>
      </c>
      <c r="BJ142" s="4" t="str">
        <f t="shared" si="31"/>
        <v/>
      </c>
      <c r="BK142" s="96" t="str">
        <f t="shared" si="36"/>
        <v/>
      </c>
      <c r="BL142" s="107" t="str">
        <f t="shared" si="42"/>
        <v/>
      </c>
      <c r="BR142" s="4" t="str">
        <f>IF(IFERROR(VLOOKUP(C142,C143:C$1993,1,0),"")="","",COUNTIF(C:C,C142))</f>
        <v/>
      </c>
      <c r="BV142" s="5" t="str">
        <f>IF(B142="","",IF(BR142="",1+(MAX(BV$2:BV141)),""))</f>
        <v/>
      </c>
      <c r="BW142" s="5" t="str">
        <f t="shared" si="37"/>
        <v/>
      </c>
      <c r="BX142" s="5" t="str">
        <f t="shared" si="38"/>
        <v/>
      </c>
      <c r="BY142" s="14" t="str">
        <f t="shared" si="39"/>
        <v/>
      </c>
      <c r="BZ142" s="28"/>
      <c r="CA142" s="15"/>
      <c r="CB142" s="5" t="str">
        <f t="shared" si="33"/>
        <v/>
      </c>
      <c r="CE142" s="5" t="str">
        <f t="shared" si="43"/>
        <v/>
      </c>
      <c r="CF142" s="5" t="str">
        <f>IF(J142="","",IFERROR(IF(VLOOKUP(J142,J$2:J141,1,0)=0,"",""),J142))</f>
        <v/>
      </c>
      <c r="CG142" s="24" t="str">
        <f>IF(CF142="","",(IFERROR(VLOOKUP(MID(CF142,1,1),$CX$2:DB$28,3,0),0)+IFERROR(VLOOKUP(MID(CF142,2,1),CX$2:DB$28,4,0),0)+IFERROR(VLOOKUP(MID(CF142,3,1),CX$2:DB$28,5,0),0)+(ROW(CF142)/1000000000000)))</f>
        <v/>
      </c>
      <c r="CI142" s="5">
        <v>141</v>
      </c>
      <c r="CJ142" s="5" t="str">
        <f>IFERROR(VLOOKUP(CI142,CE$2:CF1218,2,0),"")</f>
        <v/>
      </c>
      <c r="DD142" s="5" t="e">
        <f>IF(REPORTE!AH$2="si",IF(C142=VALUE(REPORTE!C$11),IF(SUM(DD143:DD$1993),CONCATENATE(INT(B142),", "),INT(B142)),""),IF(C142=VALUE(REPORTE!C$10),IF(SUM(DD143:DD$1993),CONCATENATE(INT(B142),",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68"/>
      <c r="AV143" s="97"/>
      <c r="AW143" s="97"/>
      <c r="AX143" s="97"/>
      <c r="AY143" s="110"/>
      <c r="AZ143" s="97"/>
      <c r="BA143" s="97"/>
      <c r="BB143" s="4"/>
      <c r="BC143" s="100"/>
      <c r="BD143" s="4"/>
      <c r="BE143" s="4"/>
      <c r="BF143" s="9"/>
      <c r="BG143" s="7"/>
      <c r="BH143" s="7"/>
      <c r="BI143" s="7" t="str">
        <f t="shared" ca="1" si="35"/>
        <v/>
      </c>
      <c r="BJ143" s="4" t="str">
        <f t="shared" si="31"/>
        <v/>
      </c>
      <c r="BK143" s="96" t="str">
        <f t="shared" si="36"/>
        <v/>
      </c>
      <c r="BL143" s="107" t="str">
        <f t="shared" si="42"/>
        <v/>
      </c>
      <c r="BR143" s="4" t="str">
        <f>IF(IFERROR(VLOOKUP(C143,C144:C$1993,1,0),"")="","",COUNTIF(C:C,C143))</f>
        <v/>
      </c>
      <c r="BV143" s="5" t="str">
        <f>IF(B143="","",IF(BR143="",1+(MAX(BV$2:BV142)),""))</f>
        <v/>
      </c>
      <c r="BW143" s="5" t="str">
        <f t="shared" si="37"/>
        <v/>
      </c>
      <c r="BX143" s="5" t="str">
        <f t="shared" si="38"/>
        <v/>
      </c>
      <c r="BY143" s="14" t="str">
        <f t="shared" si="39"/>
        <v/>
      </c>
      <c r="BZ143" s="28"/>
      <c r="CA143" s="15"/>
      <c r="CB143" s="5" t="str">
        <f t="shared" si="33"/>
        <v/>
      </c>
      <c r="CE143" s="5" t="str">
        <f t="shared" si="43"/>
        <v/>
      </c>
      <c r="CF143" s="5" t="str">
        <f>IF(J143="","",IFERROR(IF(VLOOKUP(J143,J$2:J142,1,0)=0,"",""),J143))</f>
        <v/>
      </c>
      <c r="CG143" s="24" t="str">
        <f>IF(CF143="","",(IFERROR(VLOOKUP(MID(CF143,1,1),$CX$2:DB$28,3,0),0)+IFERROR(VLOOKUP(MID(CF143,2,1),CX$2:DB$28,4,0),0)+IFERROR(VLOOKUP(MID(CF143,3,1),CX$2:DB$28,5,0),0)+(ROW(CF143)/1000000000000)))</f>
        <v/>
      </c>
      <c r="CI143" s="5">
        <v>142</v>
      </c>
      <c r="CJ143" s="5" t="str">
        <f>IFERROR(VLOOKUP(CI143,CE$2:CF1219,2,0),"")</f>
        <v/>
      </c>
      <c r="DD143" s="5" t="e">
        <f>IF(REPORTE!AH$2="si",IF(C143=VALUE(REPORTE!C$11),IF(SUM(DD144:DD$1993),CONCATENATE(INT(B143),", "),INT(B143)),""),IF(C143=VALUE(REPORTE!C$10),IF(SUM(DD144:DD$1993),CONCATENATE(INT(B143),",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68"/>
      <c r="AV144" s="97"/>
      <c r="AW144" s="97"/>
      <c r="AX144" s="97"/>
      <c r="AY144" s="110"/>
      <c r="AZ144" s="97"/>
      <c r="BA144" s="97"/>
      <c r="BB144" s="4"/>
      <c r="BC144" s="100"/>
      <c r="BD144" s="4"/>
      <c r="BE144" s="4"/>
      <c r="BF144" s="9" t="s">
        <v>157</v>
      </c>
      <c r="BG144" s="7"/>
      <c r="BH144" s="7"/>
      <c r="BI144" s="7" t="str">
        <f t="shared" ca="1" si="35"/>
        <v/>
      </c>
      <c r="BJ144" s="4" t="str">
        <f t="shared" si="31"/>
        <v/>
      </c>
      <c r="BK144" s="96" t="str">
        <f t="shared" si="36"/>
        <v/>
      </c>
      <c r="BL144" s="107" t="str">
        <f t="shared" si="42"/>
        <v/>
      </c>
      <c r="BR144" s="4" t="str">
        <f>IF(IFERROR(VLOOKUP(C144,C145:C$1993,1,0),"")="","",COUNTIF(C:C,C144))</f>
        <v/>
      </c>
      <c r="BV144" s="5" t="str">
        <f>IF(B144="","",IF(BR144="",1+(MAX(BV$2:BV143)),""))</f>
        <v/>
      </c>
      <c r="BW144" s="5" t="str">
        <f t="shared" si="37"/>
        <v/>
      </c>
      <c r="BX144" s="5" t="str">
        <f t="shared" si="38"/>
        <v/>
      </c>
      <c r="BY144" s="14" t="str">
        <f t="shared" si="39"/>
        <v/>
      </c>
      <c r="BZ144" s="28"/>
      <c r="CA144" s="15"/>
      <c r="CB144" s="5" t="str">
        <f t="shared" si="33"/>
        <v/>
      </c>
      <c r="CE144" s="5" t="str">
        <f t="shared" si="43"/>
        <v/>
      </c>
      <c r="CF144" s="5" t="str">
        <f>IF(J144="","",IFERROR(IF(VLOOKUP(J144,J$2:J143,1,0)=0,"",""),J144))</f>
        <v/>
      </c>
      <c r="CG144" s="24" t="str">
        <f>IF(CF144="","",(IFERROR(VLOOKUP(MID(CF144,1,1),$CX$2:DB$28,3,0),0)+IFERROR(VLOOKUP(MID(CF144,2,1),CX$2:DB$28,4,0),0)+IFERROR(VLOOKUP(MID(CF144,3,1),CX$2:DB$28,5,0),0)+(ROW(CF144)/1000000000000)))</f>
        <v/>
      </c>
      <c r="CI144" s="5">
        <v>143</v>
      </c>
      <c r="CJ144" s="5" t="str">
        <f>IFERROR(VLOOKUP(CI144,CE$2:CF1220,2,0),"")</f>
        <v/>
      </c>
      <c r="DD144" s="5" t="e">
        <f>IF(REPORTE!AH$2="si",IF(C144=VALUE(REPORTE!C$11),IF(SUM(DD145:DD$1993),CONCATENATE(INT(B144),", "),INT(B144)),""),IF(C144=VALUE(REPORTE!C$10),IF(SUM(DD145:DD$1993),CONCATENATE(INT(B144),",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68"/>
      <c r="AV145" s="97"/>
      <c r="AW145" s="97"/>
      <c r="AX145" s="97"/>
      <c r="AY145" s="110"/>
      <c r="AZ145" s="97"/>
      <c r="BA145" s="97"/>
      <c r="BB145" s="4"/>
      <c r="BC145" s="100"/>
      <c r="BD145" s="4"/>
      <c r="BE145" s="4"/>
      <c r="BF145" s="9"/>
      <c r="BG145" s="7"/>
      <c r="BH145" s="7"/>
      <c r="BI145" s="7" t="str">
        <f t="shared" ca="1" si="35"/>
        <v/>
      </c>
      <c r="BJ145" s="4" t="str">
        <f t="shared" si="31"/>
        <v/>
      </c>
      <c r="BK145" s="96" t="str">
        <f t="shared" si="36"/>
        <v/>
      </c>
      <c r="BL145" s="107" t="str">
        <f t="shared" si="42"/>
        <v/>
      </c>
      <c r="BR145" s="4" t="str">
        <f>IF(IFERROR(VLOOKUP(C145,C146:C$1993,1,0),"")="","",COUNTIF(C:C,C145))</f>
        <v/>
      </c>
      <c r="BV145" s="5" t="str">
        <f>IF(B145="","",IF(BR145="",1+(MAX(BV$2:BV144)),""))</f>
        <v/>
      </c>
      <c r="BW145" s="5" t="str">
        <f t="shared" si="37"/>
        <v/>
      </c>
      <c r="BX145" s="5" t="str">
        <f t="shared" si="38"/>
        <v/>
      </c>
      <c r="BY145" s="14" t="str">
        <f t="shared" si="39"/>
        <v/>
      </c>
      <c r="BZ145" s="28"/>
      <c r="CA145" s="15"/>
      <c r="CB145" s="5" t="str">
        <f t="shared" si="33"/>
        <v/>
      </c>
      <c r="CE145" s="5" t="str">
        <f t="shared" si="43"/>
        <v/>
      </c>
      <c r="CF145" s="5" t="str">
        <f>IF(J145="","",IFERROR(IF(VLOOKUP(J145,J$2:J144,1,0)=0,"",""),J145))</f>
        <v/>
      </c>
      <c r="CG145" s="24" t="str">
        <f>IF(CF145="","",(IFERROR(VLOOKUP(MID(CF145,1,1),$CX$2:DB$28,3,0),0)+IFERROR(VLOOKUP(MID(CF145,2,1),CX$2:DB$28,4,0),0)+IFERROR(VLOOKUP(MID(CF145,3,1),CX$2:DB$28,5,0),0)+(ROW(CF145)/1000000000000)))</f>
        <v/>
      </c>
      <c r="CI145" s="5">
        <v>144</v>
      </c>
      <c r="CJ145" s="5" t="str">
        <f>IFERROR(VLOOKUP(CI145,CE$2:CF1221,2,0),"")</f>
        <v/>
      </c>
      <c r="DD145" s="5" t="e">
        <f>IF(REPORTE!AH$2="si",IF(C145=VALUE(REPORTE!C$11),IF(SUM(DD146:DD$1993),CONCATENATE(INT(B145),", "),INT(B145)),""),IF(C145=VALUE(REPORTE!C$10),IF(SUM(DD146:DD$1993),CONCATENATE(INT(B145),",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68"/>
      <c r="AV146" s="97"/>
      <c r="AW146" s="97"/>
      <c r="AX146" s="97"/>
      <c r="AY146" s="110"/>
      <c r="AZ146" s="97"/>
      <c r="BA146" s="97"/>
      <c r="BB146" s="4"/>
      <c r="BC146" s="100"/>
      <c r="BD146" s="4"/>
      <c r="BE146" s="4"/>
      <c r="BF146" s="9" t="s">
        <v>157</v>
      </c>
      <c r="BG146" s="7"/>
      <c r="BH146" s="7"/>
      <c r="BI146" s="7" t="str">
        <f t="shared" ca="1" si="35"/>
        <v/>
      </c>
      <c r="BJ146" s="4" t="str">
        <f t="shared" si="31"/>
        <v/>
      </c>
      <c r="BK146" s="96" t="str">
        <f t="shared" si="36"/>
        <v/>
      </c>
      <c r="BL146" s="107" t="str">
        <f t="shared" si="42"/>
        <v/>
      </c>
      <c r="BR146" s="4" t="str">
        <f>IF(IFERROR(VLOOKUP(C146,C147:C$1993,1,0),"")="","",COUNTIF(C:C,C146))</f>
        <v/>
      </c>
      <c r="BV146" s="5" t="str">
        <f>IF(B146="","",IF(BR146="",1+(MAX(BV$2:BV145)),""))</f>
        <v/>
      </c>
      <c r="BW146" s="5" t="str">
        <f t="shared" si="37"/>
        <v/>
      </c>
      <c r="BX146" s="5" t="str">
        <f t="shared" si="38"/>
        <v/>
      </c>
      <c r="BY146" s="14" t="str">
        <f t="shared" si="39"/>
        <v/>
      </c>
      <c r="BZ146" s="28"/>
      <c r="CA146" s="15"/>
      <c r="CB146" s="5" t="str">
        <f t="shared" si="33"/>
        <v/>
      </c>
      <c r="CE146" s="5" t="str">
        <f t="shared" si="43"/>
        <v/>
      </c>
      <c r="CF146" s="5" t="str">
        <f>IF(J146="","",IFERROR(IF(VLOOKUP(J146,J$2:J145,1,0)=0,"",""),J146))</f>
        <v/>
      </c>
      <c r="CG146" s="24" t="str">
        <f>IF(CF146="","",(IFERROR(VLOOKUP(MID(CF146,1,1),$CX$2:DB$28,3,0),0)+IFERROR(VLOOKUP(MID(CF146,2,1),CX$2:DB$28,4,0),0)+IFERROR(VLOOKUP(MID(CF146,3,1),CX$2:DB$28,5,0),0)+(ROW(CF146)/1000000000000)))</f>
        <v/>
      </c>
      <c r="CI146" s="5">
        <v>145</v>
      </c>
      <c r="CJ146" s="5" t="str">
        <f>IFERROR(VLOOKUP(CI146,CE$2:CF1222,2,0),"")</f>
        <v/>
      </c>
      <c r="DD146" s="5" t="e">
        <f>IF(REPORTE!AH$2="si",IF(C146=VALUE(REPORTE!C$11),IF(SUM(DD147:DD$1993),CONCATENATE(INT(B146),", "),INT(B146)),""),IF(C146=VALUE(REPORTE!C$10),IF(SUM(DD147:DD$1993),CONCATENATE(INT(B146),",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68"/>
      <c r="AV147" s="97"/>
      <c r="AW147" s="97"/>
      <c r="AX147" s="97"/>
      <c r="AY147" s="110"/>
      <c r="AZ147" s="97"/>
      <c r="BA147" s="97"/>
      <c r="BB147" s="4"/>
      <c r="BC147" s="100"/>
      <c r="BD147" s="4"/>
      <c r="BE147" s="4"/>
      <c r="BF147" s="9"/>
      <c r="BG147" s="7"/>
      <c r="BH147" s="7"/>
      <c r="BI147" s="7" t="str">
        <f t="shared" ca="1" si="35"/>
        <v/>
      </c>
      <c r="BJ147" s="4" t="str">
        <f t="shared" ref="BJ147:BJ210" si="44">IFERROR(IF(AA147=0,"",AA147/BC147),"")</f>
        <v/>
      </c>
      <c r="BK147" s="96" t="str">
        <f t="shared" si="36"/>
        <v/>
      </c>
      <c r="BL147" s="107" t="str">
        <f t="shared" si="42"/>
        <v/>
      </c>
      <c r="BR147" s="4" t="str">
        <f>IF(IFERROR(VLOOKUP(C147,C148:C$1993,1,0),"")="","",COUNTIF(C:C,C147))</f>
        <v/>
      </c>
      <c r="BV147" s="5" t="str">
        <f>IF(B147="","",IF(BR147="",1+(MAX(BV$2:BV146)),""))</f>
        <v/>
      </c>
      <c r="BW147" s="5" t="str">
        <f t="shared" si="37"/>
        <v/>
      </c>
      <c r="BX147" s="5" t="str">
        <f t="shared" si="38"/>
        <v/>
      </c>
      <c r="BY147" s="14" t="str">
        <f t="shared" si="39"/>
        <v/>
      </c>
      <c r="BZ147" s="28"/>
      <c r="CA147" s="15"/>
      <c r="CB147" s="5" t="str">
        <f t="shared" ref="CB147:CB178" si="45">CONCATENATE(AJ147,AK147,AL147,AM147,AN147)</f>
        <v/>
      </c>
      <c r="CE147" s="5" t="str">
        <f t="shared" si="43"/>
        <v/>
      </c>
      <c r="CF147" s="5" t="str">
        <f>IF(J147="","",IFERROR(IF(VLOOKUP(J147,J$2:J146,1,0)=0,"",""),J147))</f>
        <v/>
      </c>
      <c r="CG147" s="24" t="str">
        <f>IF(CF147="","",(IFERROR(VLOOKUP(MID(CF147,1,1),$CX$2:DB$28,3,0),0)+IFERROR(VLOOKUP(MID(CF147,2,1),CX$2:DB$28,4,0),0)+IFERROR(VLOOKUP(MID(CF147,3,1),CX$2:DB$28,5,0),0)+(ROW(CF147)/1000000000000)))</f>
        <v/>
      </c>
      <c r="CI147" s="5">
        <v>146</v>
      </c>
      <c r="CJ147" s="5" t="str">
        <f>IFERROR(VLOOKUP(CI147,CE$2:CF1223,2,0),"")</f>
        <v/>
      </c>
      <c r="DD147" s="5" t="e">
        <f>IF(REPORTE!AH$2="si",IF(C147=VALUE(REPORTE!C$11),IF(SUM(DD148:DD$1993),CONCATENATE(INT(B147),", "),INT(B147)),""),IF(C147=VALUE(REPORTE!C$10),IF(SUM(DD148:DD$1993),CONCATENATE(INT(B147),",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68"/>
      <c r="AV148" s="97"/>
      <c r="AW148" s="97"/>
      <c r="AX148" s="97"/>
      <c r="AY148" s="110"/>
      <c r="AZ148" s="97"/>
      <c r="BA148" s="97"/>
      <c r="BB148" s="4"/>
      <c r="BC148" s="100"/>
      <c r="BD148" s="4"/>
      <c r="BE148" s="4"/>
      <c r="BF148" s="9" t="s">
        <v>157</v>
      </c>
      <c r="BG148" s="7"/>
      <c r="BH148" s="7"/>
      <c r="BI148" s="7" t="str">
        <f t="shared" ca="1" si="35"/>
        <v/>
      </c>
      <c r="BJ148" s="4" t="str">
        <f t="shared" si="44"/>
        <v/>
      </c>
      <c r="BK148" s="96" t="str">
        <f t="shared" si="36"/>
        <v/>
      </c>
      <c r="BL148" s="107" t="str">
        <f t="shared" si="42"/>
        <v/>
      </c>
      <c r="BR148" s="4" t="str">
        <f>IF(IFERROR(VLOOKUP(C148,C149:C$1993,1,0),"")="","",COUNTIF(C:C,C148))</f>
        <v/>
      </c>
      <c r="BV148" s="5" t="str">
        <f>IF(B148="","",IF(BR148="",1+(MAX(BV$2:BV147)),""))</f>
        <v/>
      </c>
      <c r="BW148" s="5" t="str">
        <f t="shared" si="37"/>
        <v/>
      </c>
      <c r="BX148" s="5" t="str">
        <f t="shared" si="38"/>
        <v/>
      </c>
      <c r="BY148" s="14" t="str">
        <f t="shared" si="39"/>
        <v/>
      </c>
      <c r="BZ148" s="28"/>
      <c r="CA148" s="15"/>
      <c r="CB148" s="5" t="str">
        <f t="shared" si="45"/>
        <v/>
      </c>
      <c r="CE148" s="5" t="str">
        <f t="shared" si="43"/>
        <v/>
      </c>
      <c r="CF148" s="5" t="str">
        <f>IF(J148="","",IFERROR(IF(VLOOKUP(J148,J$2:J147,1,0)=0,"",""),J148))</f>
        <v/>
      </c>
      <c r="CG148" s="24" t="str">
        <f>IF(CF148="","",(IFERROR(VLOOKUP(MID(CF148,1,1),$CX$2:DB$28,3,0),0)+IFERROR(VLOOKUP(MID(CF148,2,1),CX$2:DB$28,4,0),0)+IFERROR(VLOOKUP(MID(CF148,3,1),CX$2:DB$28,5,0),0)+(ROW(CF148)/1000000000000)))</f>
        <v/>
      </c>
      <c r="CI148" s="5">
        <v>147</v>
      </c>
      <c r="CJ148" s="5" t="str">
        <f>IFERROR(VLOOKUP(CI148,CE$2:CF1224,2,0),"")</f>
        <v/>
      </c>
      <c r="DD148" s="5" t="e">
        <f>IF(REPORTE!AH$2="si",IF(C148=VALUE(REPORTE!C$11),IF(SUM(DD149:DD$1993),CONCATENATE(INT(B148),", "),INT(B148)),""),IF(C148=VALUE(REPORTE!C$10),IF(SUM(DD149:DD$1993),CONCATENATE(INT(B148),",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68"/>
      <c r="AV149" s="97"/>
      <c r="AW149" s="97"/>
      <c r="AX149" s="97"/>
      <c r="AY149" s="110"/>
      <c r="AZ149" s="97"/>
      <c r="BA149" s="97"/>
      <c r="BB149" s="4"/>
      <c r="BC149" s="100"/>
      <c r="BD149" s="4"/>
      <c r="BE149" s="4"/>
      <c r="BF149" s="9"/>
      <c r="BG149" s="7"/>
      <c r="BH149" s="7"/>
      <c r="BI149" s="7" t="str">
        <f t="shared" ca="1" si="35"/>
        <v/>
      </c>
      <c r="BJ149" s="4" t="str">
        <f t="shared" si="44"/>
        <v/>
      </c>
      <c r="BK149" s="96" t="str">
        <f t="shared" si="36"/>
        <v/>
      </c>
      <c r="BL149" s="107" t="str">
        <f t="shared" si="42"/>
        <v/>
      </c>
      <c r="BR149" s="4" t="str">
        <f>IF(IFERROR(VLOOKUP(C149,C150:C$1993,1,0),"")="","",COUNTIF(C:C,C149))</f>
        <v/>
      </c>
      <c r="BV149" s="5" t="str">
        <f>IF(B149="","",IF(BR149="",1+(MAX(BV$2:BV148)),""))</f>
        <v/>
      </c>
      <c r="BW149" s="5" t="str">
        <f t="shared" si="37"/>
        <v/>
      </c>
      <c r="BX149" s="5" t="str">
        <f t="shared" si="38"/>
        <v/>
      </c>
      <c r="BY149" s="14" t="str">
        <f t="shared" si="39"/>
        <v/>
      </c>
      <c r="BZ149" s="28"/>
      <c r="CA149" s="15"/>
      <c r="CB149" s="5" t="str">
        <f t="shared" si="45"/>
        <v/>
      </c>
      <c r="CE149" s="5" t="str">
        <f t="shared" si="43"/>
        <v/>
      </c>
      <c r="CF149" s="5" t="str">
        <f>IF(J149="","",IFERROR(IF(VLOOKUP(J149,J$2:J148,1,0)=0,"",""),J149))</f>
        <v/>
      </c>
      <c r="CG149" s="24" t="str">
        <f>IF(CF149="","",(IFERROR(VLOOKUP(MID(CF149,1,1),$CX$2:DB$28,3,0),0)+IFERROR(VLOOKUP(MID(CF149,2,1),CX$2:DB$28,4,0),0)+IFERROR(VLOOKUP(MID(CF149,3,1),CX$2:DB$28,5,0),0)+(ROW(CF149)/1000000000000)))</f>
        <v/>
      </c>
      <c r="CI149" s="5">
        <v>148</v>
      </c>
      <c r="CJ149" s="5" t="str">
        <f>IFERROR(VLOOKUP(CI149,CE$2:CF1225,2,0),"")</f>
        <v/>
      </c>
      <c r="DD149" s="5" t="e">
        <f>IF(REPORTE!AH$2="si",IF(C149=VALUE(REPORTE!C$11),IF(SUM(DD150:DD$1993),CONCATENATE(INT(B149),", "),INT(B149)),""),IF(C149=VALUE(REPORTE!C$10),IF(SUM(DD150:DD$1993),CONCATENATE(INT(B149),",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68"/>
      <c r="AV150" s="97"/>
      <c r="AW150" s="97"/>
      <c r="AX150" s="97"/>
      <c r="AY150" s="110"/>
      <c r="AZ150" s="97"/>
      <c r="BA150" s="97"/>
      <c r="BB150" s="4"/>
      <c r="BC150" s="100"/>
      <c r="BD150" s="4"/>
      <c r="BE150" s="4"/>
      <c r="BF150" s="9" t="s">
        <v>157</v>
      </c>
      <c r="BG150" s="7"/>
      <c r="BH150" s="7"/>
      <c r="BI150" s="7" t="str">
        <f t="shared" ca="1" si="35"/>
        <v/>
      </c>
      <c r="BJ150" s="4" t="str">
        <f t="shared" si="44"/>
        <v/>
      </c>
      <c r="BK150" s="96" t="str">
        <f t="shared" si="36"/>
        <v/>
      </c>
      <c r="BL150" s="107" t="str">
        <f t="shared" si="42"/>
        <v/>
      </c>
      <c r="BR150" s="4" t="str">
        <f>IF(IFERROR(VLOOKUP(C150,C151:C$1993,1,0),"")="","",COUNTIF(C:C,C150))</f>
        <v/>
      </c>
      <c r="BV150" s="5" t="str">
        <f>IF(B150="","",IF(BR150="",1+(MAX(BV$2:BV149)),""))</f>
        <v/>
      </c>
      <c r="BW150" s="5" t="str">
        <f t="shared" si="37"/>
        <v/>
      </c>
      <c r="BX150" s="5" t="str">
        <f t="shared" si="38"/>
        <v/>
      </c>
      <c r="BY150" s="14" t="str">
        <f t="shared" si="39"/>
        <v/>
      </c>
      <c r="BZ150" s="28"/>
      <c r="CA150" s="15"/>
      <c r="CB150" s="5" t="str">
        <f t="shared" si="45"/>
        <v/>
      </c>
      <c r="CE150" s="5" t="str">
        <f t="shared" si="43"/>
        <v/>
      </c>
      <c r="CF150" s="5" t="str">
        <f>IF(J150="","",IFERROR(IF(VLOOKUP(J150,J$2:J149,1,0)=0,"",""),J150))</f>
        <v/>
      </c>
      <c r="CG150" s="24" t="str">
        <f>IF(CF150="","",(IFERROR(VLOOKUP(MID(CF150,1,1),$CX$2:DB$28,3,0),0)+IFERROR(VLOOKUP(MID(CF150,2,1),CX$2:DB$28,4,0),0)+IFERROR(VLOOKUP(MID(CF150,3,1),CX$2:DB$28,5,0),0)+(ROW(CF150)/1000000000000)))</f>
        <v/>
      </c>
      <c r="CI150" s="5">
        <v>149</v>
      </c>
      <c r="CJ150" s="5" t="str">
        <f>IFERROR(VLOOKUP(CI150,CE$2:CF1226,2,0),"")</f>
        <v/>
      </c>
      <c r="DD150" s="5" t="e">
        <f>IF(REPORTE!AH$2="si",IF(C150=VALUE(REPORTE!C$11),IF(SUM(DD151:DD$1993),CONCATENATE(INT(B150),", "),INT(B150)),""),IF(C150=VALUE(REPORTE!C$10),IF(SUM(DD151:DD$1993),CONCATENATE(INT(B150),",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68"/>
      <c r="AV151" s="97"/>
      <c r="AW151" s="97"/>
      <c r="AX151" s="97"/>
      <c r="AY151" s="110"/>
      <c r="AZ151" s="97"/>
      <c r="BA151" s="97"/>
      <c r="BB151" s="4"/>
      <c r="BC151" s="100"/>
      <c r="BD151" s="4"/>
      <c r="BE151" s="4"/>
      <c r="BF151" s="9"/>
      <c r="BG151" s="7"/>
      <c r="BH151" s="7"/>
      <c r="BI151" s="7" t="str">
        <f t="shared" ca="1" si="35"/>
        <v/>
      </c>
      <c r="BJ151" s="4" t="str">
        <f t="shared" si="44"/>
        <v/>
      </c>
      <c r="BK151" s="96" t="str">
        <f t="shared" si="36"/>
        <v/>
      </c>
      <c r="BL151" s="107" t="str">
        <f t="shared" si="42"/>
        <v/>
      </c>
      <c r="BR151" s="4" t="str">
        <f>IF(IFERROR(VLOOKUP(C151,C152:C$1993,1,0),"")="","",COUNTIF(C:C,C151))</f>
        <v/>
      </c>
      <c r="BV151" s="5" t="str">
        <f>IF(B151="","",IF(BR151="",1+(MAX(BV$2:BV150)),""))</f>
        <v/>
      </c>
      <c r="BW151" s="5" t="str">
        <f t="shared" si="37"/>
        <v/>
      </c>
      <c r="BX151" s="5" t="str">
        <f t="shared" si="38"/>
        <v/>
      </c>
      <c r="BY151" s="14" t="str">
        <f t="shared" si="39"/>
        <v/>
      </c>
      <c r="BZ151" s="28"/>
      <c r="CA151" s="15"/>
      <c r="CB151" s="5" t="str">
        <f t="shared" si="45"/>
        <v/>
      </c>
      <c r="CE151" s="5" t="str">
        <f t="shared" si="43"/>
        <v/>
      </c>
      <c r="CF151" s="5" t="str">
        <f>IF(J151="","",IFERROR(IF(VLOOKUP(J151,J$2:J150,1,0)=0,"",""),J151))</f>
        <v/>
      </c>
      <c r="CG151" s="24" t="str">
        <f>IF(CF151="","",(IFERROR(VLOOKUP(MID(CF151,1,1),$CX$2:DB$28,3,0),0)+IFERROR(VLOOKUP(MID(CF151,2,1),CX$2:DB$28,4,0),0)+IFERROR(VLOOKUP(MID(CF151,3,1),CX$2:DB$28,5,0),0)+(ROW(CF151)/1000000000000)))</f>
        <v/>
      </c>
      <c r="CI151" s="5">
        <v>150</v>
      </c>
      <c r="CJ151" s="5" t="str">
        <f>IFERROR(VLOOKUP(CI151,CE$2:CF1227,2,0),"")</f>
        <v/>
      </c>
      <c r="DD151" s="5" t="e">
        <f>IF(REPORTE!AH$2="si",IF(C151=VALUE(REPORTE!C$11),IF(SUM(DD152:DD$1993),CONCATENATE(INT(B151),", "),INT(B151)),""),IF(C151=VALUE(REPORTE!C$10),IF(SUM(DD152:DD$1993),CONCATENATE(INT(B151),",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68"/>
      <c r="AV152" s="97"/>
      <c r="AW152" s="97"/>
      <c r="AX152" s="97"/>
      <c r="AY152" s="110"/>
      <c r="AZ152" s="97"/>
      <c r="BA152" s="97"/>
      <c r="BB152" s="4"/>
      <c r="BC152" s="100"/>
      <c r="BD152" s="4"/>
      <c r="BE152" s="4"/>
      <c r="BF152" s="9" t="s">
        <v>157</v>
      </c>
      <c r="BG152" s="7"/>
      <c r="BH152" s="7"/>
      <c r="BI152" s="7" t="str">
        <f t="shared" ca="1" si="35"/>
        <v/>
      </c>
      <c r="BJ152" s="4" t="str">
        <f t="shared" si="44"/>
        <v/>
      </c>
      <c r="BK152" s="96" t="str">
        <f t="shared" si="36"/>
        <v/>
      </c>
      <c r="BL152" s="107" t="str">
        <f t="shared" si="42"/>
        <v/>
      </c>
      <c r="BR152" s="4" t="str">
        <f>IF(IFERROR(VLOOKUP(C152,C153:C$1993,1,0),"")="","",COUNTIF(C:C,C152))</f>
        <v/>
      </c>
      <c r="BV152" s="5" t="str">
        <f>IF(B152="","",IF(BR152="",1+(MAX(BV$2:BV151)),""))</f>
        <v/>
      </c>
      <c r="BW152" s="5" t="str">
        <f t="shared" si="37"/>
        <v/>
      </c>
      <c r="BX152" s="5" t="str">
        <f t="shared" si="38"/>
        <v/>
      </c>
      <c r="BY152" s="14" t="str">
        <f t="shared" si="39"/>
        <v/>
      </c>
      <c r="BZ152" s="28"/>
      <c r="CA152" s="15"/>
      <c r="CB152" s="5" t="str">
        <f t="shared" si="45"/>
        <v/>
      </c>
      <c r="CE152" s="5" t="str">
        <f t="shared" si="43"/>
        <v/>
      </c>
      <c r="CF152" s="5" t="str">
        <f>IF(J152="","",IFERROR(IF(VLOOKUP(J152,J$2:J151,1,0)=0,"",""),J152))</f>
        <v/>
      </c>
      <c r="CG152" s="24" t="str">
        <f>IF(CF152="","",(IFERROR(VLOOKUP(MID(CF152,1,1),$CX$2:DB$28,3,0),0)+IFERROR(VLOOKUP(MID(CF152,2,1),CX$2:DB$28,4,0),0)+IFERROR(VLOOKUP(MID(CF152,3,1),CX$2:DB$28,5,0),0)+(ROW(CF152)/1000000000000)))</f>
        <v/>
      </c>
      <c r="CI152" s="5">
        <v>151</v>
      </c>
      <c r="CJ152" s="5" t="str">
        <f>IFERROR(VLOOKUP(CI152,CE$2:CF1228,2,0),"")</f>
        <v/>
      </c>
      <c r="DD152" s="5" t="e">
        <f>IF(REPORTE!AH$2="si",IF(C152=VALUE(REPORTE!C$11),IF(SUM(DD153:DD$1993),CONCATENATE(INT(B152),", "),INT(B152)),""),IF(C152=VALUE(REPORTE!C$10),IF(SUM(DD153:DD$1993),CONCATENATE(INT(B152),",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68"/>
      <c r="AV153" s="97"/>
      <c r="AW153" s="97"/>
      <c r="AX153" s="97"/>
      <c r="AY153" s="110"/>
      <c r="AZ153" s="97"/>
      <c r="BA153" s="97"/>
      <c r="BB153" s="4"/>
      <c r="BC153" s="100"/>
      <c r="BD153" s="4"/>
      <c r="BE153" s="4"/>
      <c r="BF153" s="9"/>
      <c r="BG153" s="7"/>
      <c r="BH153" s="7"/>
      <c r="BI153" s="7" t="str">
        <f t="shared" ca="1" si="35"/>
        <v/>
      </c>
      <c r="BJ153" s="4" t="str">
        <f t="shared" si="44"/>
        <v/>
      </c>
      <c r="BK153" s="96" t="str">
        <f t="shared" si="36"/>
        <v/>
      </c>
      <c r="BL153" s="107" t="str">
        <f t="shared" si="42"/>
        <v/>
      </c>
      <c r="BR153" s="4" t="str">
        <f>IF(IFERROR(VLOOKUP(C153,C154:C$1993,1,0),"")="","",COUNTIF(C:C,C153))</f>
        <v/>
      </c>
      <c r="BV153" s="5" t="str">
        <f>IF(B153="","",IF(BR153="",1+(MAX(BV$2:BV152)),""))</f>
        <v/>
      </c>
      <c r="BW153" s="5" t="str">
        <f t="shared" si="37"/>
        <v/>
      </c>
      <c r="BX153" s="5" t="str">
        <f t="shared" si="38"/>
        <v/>
      </c>
      <c r="BY153" s="14" t="str">
        <f t="shared" si="39"/>
        <v/>
      </c>
      <c r="BZ153" s="28"/>
      <c r="CA153" s="15"/>
      <c r="CB153" s="5" t="str">
        <f t="shared" si="45"/>
        <v/>
      </c>
      <c r="CE153" s="5" t="str">
        <f t="shared" si="43"/>
        <v/>
      </c>
      <c r="CF153" s="5" t="str">
        <f>IF(J153="","",IFERROR(IF(VLOOKUP(J153,J$2:J152,1,0)=0,"",""),J153))</f>
        <v/>
      </c>
      <c r="CG153" s="24" t="str">
        <f>IF(CF153="","",(IFERROR(VLOOKUP(MID(CF153,1,1),$CX$2:DB$28,3,0),0)+IFERROR(VLOOKUP(MID(CF153,2,1),CX$2:DB$28,4,0),0)+IFERROR(VLOOKUP(MID(CF153,3,1),CX$2:DB$28,5,0),0)+(ROW(CF153)/1000000000000)))</f>
        <v/>
      </c>
      <c r="CI153" s="5">
        <v>152</v>
      </c>
      <c r="CJ153" s="5" t="str">
        <f>IFERROR(VLOOKUP(CI153,CE$2:CF1229,2,0),"")</f>
        <v/>
      </c>
      <c r="DD153" s="5" t="e">
        <f>IF(REPORTE!AH$2="si",IF(C153=VALUE(REPORTE!C$11),IF(SUM(DD154:DD$1993),CONCATENATE(INT(B153),", "),INT(B153)),""),IF(C153=VALUE(REPORTE!C$10),IF(SUM(DD154:DD$1993),CONCATENATE(INT(B153),",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68"/>
      <c r="AV154" s="97"/>
      <c r="AW154" s="97"/>
      <c r="AX154" s="97"/>
      <c r="AY154" s="110"/>
      <c r="AZ154" s="97"/>
      <c r="BA154" s="97"/>
      <c r="BB154" s="4"/>
      <c r="BC154" s="100"/>
      <c r="BD154" s="4"/>
      <c r="BE154" s="4"/>
      <c r="BF154" s="9" t="s">
        <v>157</v>
      </c>
      <c r="BG154" s="7"/>
      <c r="BH154" s="7"/>
      <c r="BI154" s="7" t="str">
        <f t="shared" ca="1" si="35"/>
        <v/>
      </c>
      <c r="BJ154" s="4" t="str">
        <f t="shared" si="44"/>
        <v/>
      </c>
      <c r="BK154" s="96" t="str">
        <f t="shared" si="36"/>
        <v/>
      </c>
      <c r="BL154" s="107" t="str">
        <f t="shared" si="42"/>
        <v/>
      </c>
      <c r="BR154" s="4" t="str">
        <f>IF(IFERROR(VLOOKUP(C154,C155:C$1993,1,0),"")="","",COUNTIF(C:C,C154))</f>
        <v/>
      </c>
      <c r="BV154" s="5" t="str">
        <f>IF(B154="","",IF(BR154="",1+(MAX(BV$2:BV153)),""))</f>
        <v/>
      </c>
      <c r="BW154" s="5" t="str">
        <f t="shared" si="37"/>
        <v/>
      </c>
      <c r="BX154" s="5" t="str">
        <f t="shared" si="38"/>
        <v/>
      </c>
      <c r="BY154" s="14" t="str">
        <f t="shared" si="39"/>
        <v/>
      </c>
      <c r="BZ154" s="28"/>
      <c r="CA154" s="15"/>
      <c r="CB154" s="5" t="str">
        <f t="shared" si="45"/>
        <v/>
      </c>
      <c r="CE154" s="5" t="str">
        <f t="shared" si="43"/>
        <v/>
      </c>
      <c r="CF154" s="5" t="str">
        <f>IF(J154="","",IFERROR(IF(VLOOKUP(J154,J$2:J153,1,0)=0,"",""),J154))</f>
        <v/>
      </c>
      <c r="CG154" s="24" t="str">
        <f>IF(CF154="","",(IFERROR(VLOOKUP(MID(CF154,1,1),$CX$2:DB$28,3,0),0)+IFERROR(VLOOKUP(MID(CF154,2,1),CX$2:DB$28,4,0),0)+IFERROR(VLOOKUP(MID(CF154,3,1),CX$2:DB$28,5,0),0)+(ROW(CF154)/1000000000000)))</f>
        <v/>
      </c>
      <c r="CI154" s="5">
        <v>153</v>
      </c>
      <c r="CJ154" s="5" t="str">
        <f>IFERROR(VLOOKUP(CI154,CE$2:CF1230,2,0),"")</f>
        <v/>
      </c>
      <c r="DD154" s="5" t="e">
        <f>IF(REPORTE!AH$2="si",IF(C154=VALUE(REPORTE!C$11),IF(SUM(DD155:DD$1993),CONCATENATE(INT(B154),", "),INT(B154)),""),IF(C154=VALUE(REPORTE!C$10),IF(SUM(DD155:DD$1993),CONCATENATE(INT(B154),",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68"/>
      <c r="AV155" s="97"/>
      <c r="AW155" s="97"/>
      <c r="AX155" s="97"/>
      <c r="AY155" s="110"/>
      <c r="AZ155" s="97"/>
      <c r="BA155" s="97"/>
      <c r="BB155" s="4"/>
      <c r="BC155" s="100"/>
      <c r="BD155" s="4"/>
      <c r="BE155" s="4"/>
      <c r="BF155" s="9"/>
      <c r="BG155" s="7"/>
      <c r="BH155" s="7"/>
      <c r="BI155" s="7" t="str">
        <f t="shared" ca="1" si="35"/>
        <v/>
      </c>
      <c r="BJ155" s="4" t="str">
        <f t="shared" si="44"/>
        <v/>
      </c>
      <c r="BK155" s="96" t="str">
        <f t="shared" si="36"/>
        <v/>
      </c>
      <c r="BL155" s="107" t="str">
        <f t="shared" si="42"/>
        <v/>
      </c>
      <c r="BR155" s="4" t="str">
        <f>IF(IFERROR(VLOOKUP(C155,C156:C$1993,1,0),"")="","",COUNTIF(C:C,C155))</f>
        <v/>
      </c>
      <c r="BV155" s="5" t="str">
        <f>IF(B155="","",IF(BR155="",1+(MAX(BV$2:BV154)),""))</f>
        <v/>
      </c>
      <c r="BW155" s="5" t="str">
        <f t="shared" si="37"/>
        <v/>
      </c>
      <c r="BX155" s="5" t="str">
        <f t="shared" si="38"/>
        <v/>
      </c>
      <c r="BY155" s="14" t="str">
        <f t="shared" si="39"/>
        <v/>
      </c>
      <c r="BZ155" s="28"/>
      <c r="CA155" s="15"/>
      <c r="CB155" s="5" t="str">
        <f t="shared" si="45"/>
        <v/>
      </c>
      <c r="CE155" s="5" t="str">
        <f t="shared" si="43"/>
        <v/>
      </c>
      <c r="CF155" s="5" t="str">
        <f>IF(J155="","",IFERROR(IF(VLOOKUP(J155,J$2:J154,1,0)=0,"",""),J155))</f>
        <v/>
      </c>
      <c r="CG155" s="24" t="str">
        <f>IF(CF155="","",(IFERROR(VLOOKUP(MID(CF155,1,1),$CX$2:DB$28,3,0),0)+IFERROR(VLOOKUP(MID(CF155,2,1),CX$2:DB$28,4,0),0)+IFERROR(VLOOKUP(MID(CF155,3,1),CX$2:DB$28,5,0),0)+(ROW(CF155)/1000000000000)))</f>
        <v/>
      </c>
      <c r="CI155" s="5">
        <v>154</v>
      </c>
      <c r="CJ155" s="5" t="str">
        <f>IFERROR(VLOOKUP(CI155,CE$2:CF1231,2,0),"")</f>
        <v/>
      </c>
      <c r="DD155" s="5" t="e">
        <f>IF(REPORTE!AH$2="si",IF(C155=VALUE(REPORTE!C$11),IF(SUM(DD156:DD$1993),CONCATENATE(INT(B155),", "),INT(B155)),""),IF(C155=VALUE(REPORTE!C$10),IF(SUM(DD156:DD$1993),CONCATENATE(INT(B155),",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68"/>
      <c r="AV156" s="97"/>
      <c r="AW156" s="97"/>
      <c r="AX156" s="97"/>
      <c r="AY156" s="110"/>
      <c r="AZ156" s="97"/>
      <c r="BA156" s="97"/>
      <c r="BB156" s="4"/>
      <c r="BC156" s="100"/>
      <c r="BD156" s="4"/>
      <c r="BE156" s="4"/>
      <c r="BF156" s="9" t="s">
        <v>157</v>
      </c>
      <c r="BG156" s="7"/>
      <c r="BH156" s="7"/>
      <c r="BI156" s="7" t="str">
        <f t="shared" ca="1" si="35"/>
        <v/>
      </c>
      <c r="BJ156" s="4" t="str">
        <f t="shared" si="44"/>
        <v/>
      </c>
      <c r="BK156" s="96" t="str">
        <f t="shared" si="36"/>
        <v/>
      </c>
      <c r="BL156" s="107" t="str">
        <f t="shared" si="42"/>
        <v/>
      </c>
      <c r="BR156" s="4" t="str">
        <f>IF(IFERROR(VLOOKUP(C156,C157:C$1993,1,0),"")="","",COUNTIF(C:C,C156))</f>
        <v/>
      </c>
      <c r="BV156" s="5" t="str">
        <f>IF(B156="","",IF(BR156="",1+(MAX(BV$2:BV155)),""))</f>
        <v/>
      </c>
      <c r="BW156" s="5" t="str">
        <f t="shared" si="37"/>
        <v/>
      </c>
      <c r="BX156" s="5" t="str">
        <f t="shared" si="38"/>
        <v/>
      </c>
      <c r="BY156" s="14" t="str">
        <f t="shared" si="39"/>
        <v/>
      </c>
      <c r="BZ156" s="28"/>
      <c r="CA156" s="15"/>
      <c r="CB156" s="5" t="str">
        <f t="shared" si="45"/>
        <v/>
      </c>
      <c r="CE156" s="5" t="str">
        <f t="shared" si="43"/>
        <v/>
      </c>
      <c r="CF156" s="5" t="str">
        <f>IF(J156="","",IFERROR(IF(VLOOKUP(J156,J$2:J155,1,0)=0,"",""),J156))</f>
        <v/>
      </c>
      <c r="CG156" s="24" t="str">
        <f>IF(CF156="","",(IFERROR(VLOOKUP(MID(CF156,1,1),$CX$2:DB$28,3,0),0)+IFERROR(VLOOKUP(MID(CF156,2,1),CX$2:DB$28,4,0),0)+IFERROR(VLOOKUP(MID(CF156,3,1),CX$2:DB$28,5,0),0)+(ROW(CF156)/1000000000000)))</f>
        <v/>
      </c>
      <c r="CI156" s="5">
        <v>155</v>
      </c>
      <c r="CJ156" s="5" t="str">
        <f>IFERROR(VLOOKUP(CI156,CE$2:CF1232,2,0),"")</f>
        <v/>
      </c>
      <c r="DD156" s="5" t="e">
        <f>IF(REPORTE!AH$2="si",IF(C156=VALUE(REPORTE!C$11),IF(SUM(DD157:DD$1993),CONCATENATE(INT(B156),", "),INT(B156)),""),IF(C156=VALUE(REPORTE!C$10),IF(SUM(DD157:DD$1993),CONCATENATE(INT(B156),",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68"/>
      <c r="AV157" s="97"/>
      <c r="AW157" s="97"/>
      <c r="AX157" s="97"/>
      <c r="AY157" s="110"/>
      <c r="AZ157" s="97"/>
      <c r="BA157" s="97"/>
      <c r="BB157" s="4"/>
      <c r="BC157" s="100"/>
      <c r="BD157" s="4"/>
      <c r="BE157" s="4"/>
      <c r="BF157" s="9"/>
      <c r="BG157" s="7"/>
      <c r="BH157" s="7"/>
      <c r="BI157" s="7" t="str">
        <f t="shared" ca="1" si="35"/>
        <v/>
      </c>
      <c r="BJ157" s="4" t="str">
        <f t="shared" si="44"/>
        <v/>
      </c>
      <c r="BK157" s="96" t="str">
        <f t="shared" si="36"/>
        <v/>
      </c>
      <c r="BL157" s="107" t="str">
        <f t="shared" si="42"/>
        <v/>
      </c>
      <c r="BR157" s="4" t="str">
        <f>IF(IFERROR(VLOOKUP(C157,C158:C$1993,1,0),"")="","",COUNTIF(C:C,C157))</f>
        <v/>
      </c>
      <c r="BV157" s="5" t="str">
        <f>IF(B157="","",IF(BR157="",1+(MAX(BV$2:BV156)),""))</f>
        <v/>
      </c>
      <c r="BW157" s="5" t="str">
        <f t="shared" si="37"/>
        <v/>
      </c>
      <c r="BX157" s="5" t="str">
        <f t="shared" si="38"/>
        <v/>
      </c>
      <c r="BY157" s="14" t="str">
        <f t="shared" si="39"/>
        <v/>
      </c>
      <c r="BZ157" s="28"/>
      <c r="CA157" s="15"/>
      <c r="CB157" s="5" t="str">
        <f t="shared" si="45"/>
        <v/>
      </c>
      <c r="CE157" s="5" t="str">
        <f t="shared" si="43"/>
        <v/>
      </c>
      <c r="CF157" s="5" t="str">
        <f>IF(J157="","",IFERROR(IF(VLOOKUP(J157,J$2:J156,1,0)=0,"",""),J157))</f>
        <v/>
      </c>
      <c r="CG157" s="24" t="str">
        <f>IF(CF157="","",(IFERROR(VLOOKUP(MID(CF157,1,1),$CX$2:DB$28,3,0),0)+IFERROR(VLOOKUP(MID(CF157,2,1),CX$2:DB$28,4,0),0)+IFERROR(VLOOKUP(MID(CF157,3,1),CX$2:DB$28,5,0),0)+(ROW(CF157)/1000000000000)))</f>
        <v/>
      </c>
      <c r="CI157" s="5">
        <v>156</v>
      </c>
      <c r="CJ157" s="5" t="str">
        <f>IFERROR(VLOOKUP(CI157,CE$2:CF1233,2,0),"")</f>
        <v/>
      </c>
      <c r="DD157" s="5" t="e">
        <f>IF(REPORTE!AH$2="si",IF(C157=VALUE(REPORTE!C$11),IF(SUM(DD158:DD$1993),CONCATENATE(INT(B157),", "),INT(B157)),""),IF(C157=VALUE(REPORTE!C$10),IF(SUM(DD158:DD$1993),CONCATENATE(INT(B157),",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68"/>
      <c r="AV158" s="97"/>
      <c r="AW158" s="97"/>
      <c r="AX158" s="97"/>
      <c r="AY158" s="110"/>
      <c r="AZ158" s="97"/>
      <c r="BA158" s="97"/>
      <c r="BB158" s="4"/>
      <c r="BC158" s="100"/>
      <c r="BD158" s="4"/>
      <c r="BE158" s="4"/>
      <c r="BF158" s="9" t="s">
        <v>157</v>
      </c>
      <c r="BG158" s="7"/>
      <c r="BH158" s="7"/>
      <c r="BI158" s="7" t="str">
        <f t="shared" ca="1" si="35"/>
        <v/>
      </c>
      <c r="BJ158" s="4" t="str">
        <f t="shared" si="44"/>
        <v/>
      </c>
      <c r="BK158" s="96" t="str">
        <f t="shared" si="36"/>
        <v/>
      </c>
      <c r="BL158" s="107" t="str">
        <f t="shared" si="42"/>
        <v/>
      </c>
      <c r="BR158" s="4" t="str">
        <f>IF(IFERROR(VLOOKUP(C158,C159:C$1993,1,0),"")="","",COUNTIF(C:C,C158))</f>
        <v/>
      </c>
      <c r="BV158" s="5" t="str">
        <f>IF(B158="","",IF(BR158="",1+(MAX(BV$2:BV157)),""))</f>
        <v/>
      </c>
      <c r="BW158" s="5" t="str">
        <f t="shared" si="37"/>
        <v/>
      </c>
      <c r="BX158" s="5" t="str">
        <f t="shared" si="38"/>
        <v/>
      </c>
      <c r="BY158" s="14" t="str">
        <f t="shared" si="39"/>
        <v/>
      </c>
      <c r="BZ158" s="28"/>
      <c r="CA158" s="15"/>
      <c r="CB158" s="5" t="str">
        <f t="shared" si="45"/>
        <v/>
      </c>
      <c r="CE158" s="5" t="str">
        <f t="shared" si="43"/>
        <v/>
      </c>
      <c r="CF158" s="5" t="str">
        <f>IF(J158="","",IFERROR(IF(VLOOKUP(J158,J$2:J157,1,0)=0,"",""),J158))</f>
        <v/>
      </c>
      <c r="CG158" s="24" t="str">
        <f>IF(CF158="","",(IFERROR(VLOOKUP(MID(CF158,1,1),$CX$2:DB$28,3,0),0)+IFERROR(VLOOKUP(MID(CF158,2,1),CX$2:DB$28,4,0),0)+IFERROR(VLOOKUP(MID(CF158,3,1),CX$2:DB$28,5,0),0)+(ROW(CF158)/1000000000000)))</f>
        <v/>
      </c>
      <c r="CI158" s="5">
        <v>157</v>
      </c>
      <c r="CJ158" s="5" t="str">
        <f>IFERROR(VLOOKUP(CI158,CE$2:CF1234,2,0),"")</f>
        <v/>
      </c>
      <c r="DD158" s="5" t="e">
        <f>IF(REPORTE!AH$2="si",IF(C158=VALUE(REPORTE!C$11),IF(SUM(DD159:DD$1993),CONCATENATE(INT(B158),", "),INT(B158)),""),IF(C158=VALUE(REPORTE!C$10),IF(SUM(DD159:DD$1993),CONCATENATE(INT(B158),",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68"/>
      <c r="AV159" s="97"/>
      <c r="AW159" s="97"/>
      <c r="AX159" s="97"/>
      <c r="AY159" s="110"/>
      <c r="AZ159" s="97"/>
      <c r="BA159" s="97"/>
      <c r="BB159" s="4"/>
      <c r="BC159" s="100"/>
      <c r="BD159" s="4"/>
      <c r="BE159" s="4"/>
      <c r="BF159" s="9"/>
      <c r="BG159" s="7"/>
      <c r="BH159" s="7"/>
      <c r="BI159" s="7" t="str">
        <f t="shared" ca="1" si="35"/>
        <v/>
      </c>
      <c r="BJ159" s="4" t="str">
        <f t="shared" si="44"/>
        <v/>
      </c>
      <c r="BK159" s="96" t="str">
        <f t="shared" si="36"/>
        <v/>
      </c>
      <c r="BL159" s="107" t="str">
        <f t="shared" si="42"/>
        <v/>
      </c>
      <c r="BR159" s="4" t="str">
        <f>IF(IFERROR(VLOOKUP(C159,C160:C$1993,1,0),"")="","",COUNTIF(C:C,C159))</f>
        <v/>
      </c>
      <c r="BV159" s="5" t="str">
        <f>IF(B159="","",IF(BR159="",1+(MAX(BV$2:BV158)),""))</f>
        <v/>
      </c>
      <c r="BW159" s="5" t="str">
        <f t="shared" si="37"/>
        <v/>
      </c>
      <c r="BX159" s="5" t="str">
        <f t="shared" si="38"/>
        <v/>
      </c>
      <c r="BY159" s="14" t="str">
        <f t="shared" si="39"/>
        <v/>
      </c>
      <c r="BZ159" s="28"/>
      <c r="CA159" s="15"/>
      <c r="CB159" s="5" t="str">
        <f t="shared" si="45"/>
        <v/>
      </c>
      <c r="CE159" s="5" t="str">
        <f t="shared" si="43"/>
        <v/>
      </c>
      <c r="CF159" s="5" t="str">
        <f>IF(J159="","",IFERROR(IF(VLOOKUP(J159,J$2:J158,1,0)=0,"",""),J159))</f>
        <v/>
      </c>
      <c r="CG159" s="24" t="str">
        <f>IF(CF159="","",(IFERROR(VLOOKUP(MID(CF159,1,1),$CX$2:DB$28,3,0),0)+IFERROR(VLOOKUP(MID(CF159,2,1),CX$2:DB$28,4,0),0)+IFERROR(VLOOKUP(MID(CF159,3,1),CX$2:DB$28,5,0),0)+(ROW(CF159)/1000000000000)))</f>
        <v/>
      </c>
      <c r="CI159" s="5">
        <v>158</v>
      </c>
      <c r="CJ159" s="5" t="str">
        <f>IFERROR(VLOOKUP(CI159,CE$2:CF1235,2,0),"")</f>
        <v/>
      </c>
      <c r="DD159" s="5" t="e">
        <f>IF(REPORTE!AH$2="si",IF(C159=VALUE(REPORTE!C$11),IF(SUM(DD160:DD$1993),CONCATENATE(INT(B159),", "),INT(B159)),""),IF(C159=VALUE(REPORTE!C$10),IF(SUM(DD160:DD$1993),CONCATENATE(INT(B159),",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68"/>
      <c r="AV160" s="97"/>
      <c r="AW160" s="97"/>
      <c r="AX160" s="97"/>
      <c r="AY160" s="110"/>
      <c r="AZ160" s="97"/>
      <c r="BA160" s="97"/>
      <c r="BB160" s="4"/>
      <c r="BC160" s="100"/>
      <c r="BD160" s="4"/>
      <c r="BE160" s="4"/>
      <c r="BF160" s="9" t="s">
        <v>157</v>
      </c>
      <c r="BG160" s="7"/>
      <c r="BH160" s="7"/>
      <c r="BI160" s="7" t="str">
        <f t="shared" ca="1" si="35"/>
        <v/>
      </c>
      <c r="BJ160" s="4" t="str">
        <f t="shared" si="44"/>
        <v/>
      </c>
      <c r="BK160" s="96" t="str">
        <f t="shared" si="36"/>
        <v/>
      </c>
      <c r="BL160" s="107" t="str">
        <f t="shared" si="42"/>
        <v/>
      </c>
      <c r="BR160" s="4" t="str">
        <f>IF(IFERROR(VLOOKUP(C160,C161:C$1993,1,0),"")="","",COUNTIF(C:C,C160))</f>
        <v/>
      </c>
      <c r="BV160" s="5" t="str">
        <f>IF(B160="","",IF(BR160="",1+(MAX(BV$2:BV159)),""))</f>
        <v/>
      </c>
      <c r="BW160" s="5" t="str">
        <f t="shared" si="37"/>
        <v/>
      </c>
      <c r="BX160" s="5" t="str">
        <f t="shared" si="38"/>
        <v/>
      </c>
      <c r="BY160" s="14" t="str">
        <f t="shared" si="39"/>
        <v/>
      </c>
      <c r="BZ160" s="28"/>
      <c r="CA160" s="15"/>
      <c r="CB160" s="5" t="str">
        <f t="shared" si="45"/>
        <v/>
      </c>
      <c r="CE160" s="5" t="str">
        <f t="shared" si="43"/>
        <v/>
      </c>
      <c r="CF160" s="5" t="str">
        <f>IF(J160="","",IFERROR(IF(VLOOKUP(J160,J$2:J159,1,0)=0,"",""),J160))</f>
        <v/>
      </c>
      <c r="CG160" s="24" t="str">
        <f>IF(CF160="","",(IFERROR(VLOOKUP(MID(CF160,1,1),$CX$2:DB$28,3,0),0)+IFERROR(VLOOKUP(MID(CF160,2,1),CX$2:DB$28,4,0),0)+IFERROR(VLOOKUP(MID(CF160,3,1),CX$2:DB$28,5,0),0)+(ROW(CF160)/1000000000000)))</f>
        <v/>
      </c>
      <c r="CI160" s="5">
        <v>159</v>
      </c>
      <c r="CJ160" s="5" t="str">
        <f>IFERROR(VLOOKUP(CI160,CE$2:CF1236,2,0),"")</f>
        <v/>
      </c>
      <c r="DD160" s="5" t="e">
        <f>IF(REPORTE!AH$2="si",IF(C160=VALUE(REPORTE!C$11),IF(SUM(DD161:DD$1993),CONCATENATE(INT(B160),", "),INT(B160)),""),IF(C160=VALUE(REPORTE!C$10),IF(SUM(DD161:DD$1993),CONCATENATE(INT(B160),",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68"/>
      <c r="AV161" s="97"/>
      <c r="AW161" s="97"/>
      <c r="AX161" s="97"/>
      <c r="AY161" s="110"/>
      <c r="AZ161" s="97"/>
      <c r="BA161" s="97"/>
      <c r="BB161" s="4"/>
      <c r="BC161" s="100"/>
      <c r="BD161" s="4"/>
      <c r="BE161" s="4"/>
      <c r="BF161" s="9"/>
      <c r="BG161" s="7"/>
      <c r="BH161" s="7"/>
      <c r="BI161" s="7" t="str">
        <f t="shared" ca="1" si="35"/>
        <v/>
      </c>
      <c r="BJ161" s="4" t="str">
        <f t="shared" si="44"/>
        <v/>
      </c>
      <c r="BK161" s="96" t="str">
        <f t="shared" si="36"/>
        <v/>
      </c>
      <c r="BL161" s="107" t="str">
        <f t="shared" si="42"/>
        <v/>
      </c>
      <c r="BR161" s="4" t="str">
        <f>IF(IFERROR(VLOOKUP(C161,C162:C$1993,1,0),"")="","",COUNTIF(C:C,C161))</f>
        <v/>
      </c>
      <c r="BV161" s="5" t="str">
        <f>IF(B161="","",IF(BR161="",1+(MAX(BV$2:BV160)),""))</f>
        <v/>
      </c>
      <c r="BW161" s="5" t="str">
        <f t="shared" si="37"/>
        <v/>
      </c>
      <c r="BX161" s="5" t="str">
        <f t="shared" si="38"/>
        <v/>
      </c>
      <c r="BY161" s="14" t="str">
        <f t="shared" si="39"/>
        <v/>
      </c>
      <c r="BZ161" s="28"/>
      <c r="CA161" s="15"/>
      <c r="CB161" s="5" t="str">
        <f t="shared" si="45"/>
        <v/>
      </c>
      <c r="CE161" s="5" t="str">
        <f t="shared" si="43"/>
        <v/>
      </c>
      <c r="CF161" s="5" t="str">
        <f>IF(J161="","",IFERROR(IF(VLOOKUP(J161,J$2:J160,1,0)=0,"",""),J161))</f>
        <v/>
      </c>
      <c r="CG161" s="24" t="str">
        <f>IF(CF161="","",(IFERROR(VLOOKUP(MID(CF161,1,1),$CX$2:DB$28,3,0),0)+IFERROR(VLOOKUP(MID(CF161,2,1),CX$2:DB$28,4,0),0)+IFERROR(VLOOKUP(MID(CF161,3,1),CX$2:DB$28,5,0),0)+(ROW(CF161)/1000000000000)))</f>
        <v/>
      </c>
      <c r="CI161" s="5">
        <v>160</v>
      </c>
      <c r="CJ161" s="5" t="str">
        <f>IFERROR(VLOOKUP(CI161,CE$2:CF1237,2,0),"")</f>
        <v/>
      </c>
      <c r="DD161" s="5" t="e">
        <f>IF(REPORTE!AH$2="si",IF(C161=VALUE(REPORTE!C$11),IF(SUM(DD162:DD$1993),CONCATENATE(INT(B161),", "),INT(B161)),""),IF(C161=VALUE(REPORTE!C$10),IF(SUM(DD162:DD$1993),CONCATENATE(INT(B161),",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68"/>
      <c r="AV162" s="97"/>
      <c r="AW162" s="97"/>
      <c r="AX162" s="97"/>
      <c r="AY162" s="110"/>
      <c r="AZ162" s="97"/>
      <c r="BA162" s="97"/>
      <c r="BB162" s="4"/>
      <c r="BC162" s="100"/>
      <c r="BD162" s="4"/>
      <c r="BE162" s="4"/>
      <c r="BF162" s="9" t="s">
        <v>157</v>
      </c>
      <c r="BG162" s="7"/>
      <c r="BH162" s="7"/>
      <c r="BI162" s="7" t="str">
        <f t="shared" ca="1" si="35"/>
        <v/>
      </c>
      <c r="BJ162" s="4" t="str">
        <f t="shared" si="44"/>
        <v/>
      </c>
      <c r="BK162" s="96" t="str">
        <f t="shared" si="36"/>
        <v/>
      </c>
      <c r="BL162" s="107" t="str">
        <f t="shared" si="42"/>
        <v/>
      </c>
      <c r="BR162" s="4" t="str">
        <f>IF(IFERROR(VLOOKUP(C162,C163:C$1993,1,0),"")="","",COUNTIF(C:C,C162))</f>
        <v/>
      </c>
      <c r="BV162" s="5" t="str">
        <f>IF(B162="","",IF(BR162="",1+(MAX(BV$2:BV161)),""))</f>
        <v/>
      </c>
      <c r="BW162" s="5" t="str">
        <f t="shared" si="37"/>
        <v/>
      </c>
      <c r="BX162" s="5" t="str">
        <f t="shared" si="38"/>
        <v/>
      </c>
      <c r="BY162" s="14" t="str">
        <f t="shared" si="39"/>
        <v/>
      </c>
      <c r="BZ162" s="28"/>
      <c r="CA162" s="15"/>
      <c r="CB162" s="5" t="str">
        <f t="shared" si="45"/>
        <v/>
      </c>
      <c r="CE162" s="5" t="str">
        <f t="shared" si="43"/>
        <v/>
      </c>
      <c r="CF162" s="5" t="str">
        <f>IF(J162="","",IFERROR(IF(VLOOKUP(J162,J$2:J161,1,0)=0,"",""),J162))</f>
        <v/>
      </c>
      <c r="CG162" s="24" t="str">
        <f>IF(CF162="","",(IFERROR(VLOOKUP(MID(CF162,1,1),$CX$2:DB$28,3,0),0)+IFERROR(VLOOKUP(MID(CF162,2,1),CX$2:DB$28,4,0),0)+IFERROR(VLOOKUP(MID(CF162,3,1),CX$2:DB$28,5,0),0)+(ROW(CF162)/1000000000000)))</f>
        <v/>
      </c>
      <c r="CI162" s="5">
        <v>161</v>
      </c>
      <c r="CJ162" s="5" t="str">
        <f>IFERROR(VLOOKUP(CI162,CE$2:CF1238,2,0),"")</f>
        <v/>
      </c>
      <c r="DD162" s="5" t="e">
        <f>IF(REPORTE!AH$2="si",IF(C162=VALUE(REPORTE!C$11),IF(SUM(DD163:DD$1993),CONCATENATE(INT(B162),", "),INT(B162)),""),IF(C162=VALUE(REPORTE!C$10),IF(SUM(DD163:DD$1993),CONCATENATE(INT(B162),",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68"/>
      <c r="AV163" s="97"/>
      <c r="AW163" s="97"/>
      <c r="AX163" s="97"/>
      <c r="AY163" s="110"/>
      <c r="AZ163" s="97"/>
      <c r="BA163" s="97"/>
      <c r="BB163" s="4"/>
      <c r="BC163" s="100"/>
      <c r="BD163" s="4"/>
      <c r="BE163" s="4"/>
      <c r="BF163" s="9"/>
      <c r="BG163" s="7"/>
      <c r="BH163" s="7"/>
      <c r="BI163" s="7" t="str">
        <f t="shared" ca="1" si="35"/>
        <v/>
      </c>
      <c r="BJ163" s="4" t="str">
        <f t="shared" si="44"/>
        <v/>
      </c>
      <c r="BK163" s="96" t="str">
        <f t="shared" si="36"/>
        <v/>
      </c>
      <c r="BL163" s="107" t="str">
        <f t="shared" si="42"/>
        <v/>
      </c>
      <c r="BR163" s="4" t="str">
        <f>IF(IFERROR(VLOOKUP(C163,C164:C$1993,1,0),"")="","",COUNTIF(C:C,C163))</f>
        <v/>
      </c>
      <c r="BV163" s="5" t="str">
        <f>IF(B163="","",IF(BR163="",1+(MAX(BV$2:BV162)),""))</f>
        <v/>
      </c>
      <c r="BW163" s="5" t="str">
        <f t="shared" si="37"/>
        <v/>
      </c>
      <c r="BX163" s="5" t="str">
        <f t="shared" si="38"/>
        <v/>
      </c>
      <c r="BY163" s="14" t="str">
        <f t="shared" si="39"/>
        <v/>
      </c>
      <c r="BZ163" s="28"/>
      <c r="CA163" s="15"/>
      <c r="CB163" s="5" t="str">
        <f t="shared" si="45"/>
        <v/>
      </c>
      <c r="CE163" s="5" t="str">
        <f t="shared" si="43"/>
        <v/>
      </c>
      <c r="CF163" s="5" t="str">
        <f>IF(J163="","",IFERROR(IF(VLOOKUP(J163,J$2:J162,1,0)=0,"",""),J163))</f>
        <v/>
      </c>
      <c r="CG163" s="24" t="str">
        <f>IF(CF163="","",(IFERROR(VLOOKUP(MID(CF163,1,1),$CX$2:DB$28,3,0),0)+IFERROR(VLOOKUP(MID(CF163,2,1),CX$2:DB$28,4,0),0)+IFERROR(VLOOKUP(MID(CF163,3,1),CX$2:DB$28,5,0),0)+(ROW(CF163)/1000000000000)))</f>
        <v/>
      </c>
      <c r="CI163" s="5">
        <v>162</v>
      </c>
      <c r="CJ163" s="5" t="str">
        <f>IFERROR(VLOOKUP(CI163,CE$2:CF1239,2,0),"")</f>
        <v/>
      </c>
      <c r="DD163" s="5" t="e">
        <f>IF(REPORTE!AH$2="si",IF(C163=VALUE(REPORTE!C$11),IF(SUM(DD164:DD$1993),CONCATENATE(INT(B163),", "),INT(B163)),""),IF(C163=VALUE(REPORTE!C$10),IF(SUM(DD164:DD$1993),CONCATENATE(INT(B163),",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68"/>
      <c r="AV164" s="97"/>
      <c r="AW164" s="97"/>
      <c r="AX164" s="97"/>
      <c r="AY164" s="110"/>
      <c r="AZ164" s="97"/>
      <c r="BA164" s="97"/>
      <c r="BB164" s="4"/>
      <c r="BC164" s="100"/>
      <c r="BD164" s="4"/>
      <c r="BE164" s="4"/>
      <c r="BF164" s="9" t="s">
        <v>157</v>
      </c>
      <c r="BG164" s="7"/>
      <c r="BH164" s="7"/>
      <c r="BI164" s="7" t="str">
        <f t="shared" ca="1" si="35"/>
        <v/>
      </c>
      <c r="BJ164" s="4" t="str">
        <f t="shared" si="44"/>
        <v/>
      </c>
      <c r="BK164" s="96" t="str">
        <f t="shared" si="36"/>
        <v/>
      </c>
      <c r="BL164" s="107" t="str">
        <f t="shared" si="42"/>
        <v/>
      </c>
      <c r="BR164" s="4" t="str">
        <f>IF(IFERROR(VLOOKUP(C164,C165:C$1993,1,0),"")="","",COUNTIF(C:C,C164))</f>
        <v/>
      </c>
      <c r="BV164" s="5" t="str">
        <f>IF(B164="","",IF(BR164="",1+(MAX(BV$2:BV163)),""))</f>
        <v/>
      </c>
      <c r="BW164" s="5" t="str">
        <f t="shared" si="37"/>
        <v/>
      </c>
      <c r="BX164" s="5" t="str">
        <f t="shared" si="38"/>
        <v/>
      </c>
      <c r="BY164" s="14" t="str">
        <f t="shared" si="39"/>
        <v/>
      </c>
      <c r="BZ164" s="28"/>
      <c r="CA164" s="15"/>
      <c r="CB164" s="5" t="str">
        <f t="shared" si="45"/>
        <v/>
      </c>
      <c r="CE164" s="5" t="str">
        <f t="shared" si="43"/>
        <v/>
      </c>
      <c r="CF164" s="5" t="str">
        <f>IF(J164="","",IFERROR(IF(VLOOKUP(J164,J$2:J163,1,0)=0,"",""),J164))</f>
        <v/>
      </c>
      <c r="CG164" s="24" t="str">
        <f>IF(CF164="","",(IFERROR(VLOOKUP(MID(CF164,1,1),$CX$2:DB$28,3,0),0)+IFERROR(VLOOKUP(MID(CF164,2,1),CX$2:DB$28,4,0),0)+IFERROR(VLOOKUP(MID(CF164,3,1),CX$2:DB$28,5,0),0)+(ROW(CF164)/1000000000000)))</f>
        <v/>
      </c>
      <c r="CI164" s="5">
        <v>163</v>
      </c>
      <c r="CJ164" s="5" t="str">
        <f>IFERROR(VLOOKUP(CI164,CE$2:CF1240,2,0),"")</f>
        <v/>
      </c>
      <c r="DD164" s="5" t="e">
        <f>IF(REPORTE!AH$2="si",IF(C164=VALUE(REPORTE!C$11),IF(SUM(DD165:DD$1993),CONCATENATE(INT(B164),", "),INT(B164)),""),IF(C164=VALUE(REPORTE!C$10),IF(SUM(DD165:DD$1993),CONCATENATE(INT(B164),",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68"/>
      <c r="AV165" s="97"/>
      <c r="AW165" s="97"/>
      <c r="AX165" s="97"/>
      <c r="AY165" s="110"/>
      <c r="AZ165" s="97"/>
      <c r="BA165" s="97"/>
      <c r="BB165" s="4"/>
      <c r="BC165" s="100"/>
      <c r="BD165" s="4"/>
      <c r="BE165" s="4"/>
      <c r="BF165" s="9"/>
      <c r="BG165" s="7"/>
      <c r="BH165" s="7"/>
      <c r="BI165" s="7" t="str">
        <f t="shared" ca="1" si="35"/>
        <v/>
      </c>
      <c r="BJ165" s="4" t="str">
        <f t="shared" si="44"/>
        <v/>
      </c>
      <c r="BK165" s="96" t="str">
        <f t="shared" si="36"/>
        <v/>
      </c>
      <c r="BL165" s="107" t="str">
        <f t="shared" si="42"/>
        <v/>
      </c>
      <c r="BR165" s="4" t="str">
        <f>IF(IFERROR(VLOOKUP(C165,C166:C$1993,1,0),"")="","",COUNTIF(C:C,C165))</f>
        <v/>
      </c>
      <c r="BV165" s="5" t="str">
        <f>IF(B165="","",IF(BR165="",1+(MAX(BV$2:BV164)),""))</f>
        <v/>
      </c>
      <c r="BW165" s="5" t="str">
        <f t="shared" si="37"/>
        <v/>
      </c>
      <c r="BX165" s="5" t="str">
        <f t="shared" si="38"/>
        <v/>
      </c>
      <c r="BY165" s="14" t="str">
        <f t="shared" si="39"/>
        <v/>
      </c>
      <c r="BZ165" s="28"/>
      <c r="CA165" s="15"/>
      <c r="CB165" s="5" t="str">
        <f t="shared" si="45"/>
        <v/>
      </c>
      <c r="CE165" s="5" t="str">
        <f t="shared" si="43"/>
        <v/>
      </c>
      <c r="CF165" s="5" t="str">
        <f>IF(J165="","",IFERROR(IF(VLOOKUP(J165,J$2:J164,1,0)=0,"",""),J165))</f>
        <v/>
      </c>
      <c r="CG165" s="24" t="str">
        <f>IF(CF165="","",(IFERROR(VLOOKUP(MID(CF165,1,1),$CX$2:DB$28,3,0),0)+IFERROR(VLOOKUP(MID(CF165,2,1),CX$2:DB$28,4,0),0)+IFERROR(VLOOKUP(MID(CF165,3,1),CX$2:DB$28,5,0),0)+(ROW(CF165)/1000000000000)))</f>
        <v/>
      </c>
      <c r="CI165" s="5">
        <v>164</v>
      </c>
      <c r="CJ165" s="5" t="str">
        <f>IFERROR(VLOOKUP(CI165,CE$2:CF1241,2,0),"")</f>
        <v/>
      </c>
      <c r="DD165" s="5" t="e">
        <f>IF(REPORTE!AH$2="si",IF(C165=VALUE(REPORTE!C$11),IF(SUM(DD166:DD$1993),CONCATENATE(INT(B165),", "),INT(B165)),""),IF(C165=VALUE(REPORTE!C$10),IF(SUM(DD166:DD$1993),CONCATENATE(INT(B165),",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68"/>
      <c r="AV166" s="97"/>
      <c r="AW166" s="97"/>
      <c r="AX166" s="97"/>
      <c r="AY166" s="110"/>
      <c r="AZ166" s="97"/>
      <c r="BA166" s="97"/>
      <c r="BB166" s="4"/>
      <c r="BC166" s="100"/>
      <c r="BD166" s="4"/>
      <c r="BE166" s="4"/>
      <c r="BF166" s="9" t="s">
        <v>157</v>
      </c>
      <c r="BG166" s="7"/>
      <c r="BH166" s="7"/>
      <c r="BI166" s="7" t="str">
        <f t="shared" ca="1" si="35"/>
        <v/>
      </c>
      <c r="BJ166" s="4" t="str">
        <f t="shared" si="44"/>
        <v/>
      </c>
      <c r="BK166" s="96" t="str">
        <f t="shared" si="36"/>
        <v/>
      </c>
      <c r="BL166" s="107" t="str">
        <f t="shared" si="42"/>
        <v/>
      </c>
      <c r="BR166" s="4" t="str">
        <f>IF(IFERROR(VLOOKUP(C166,C167:C$1993,1,0),"")="","",COUNTIF(C:C,C166))</f>
        <v/>
      </c>
      <c r="BV166" s="5" t="str">
        <f>IF(B166="","",IF(BR166="",1+(MAX(BV$2:BV165)),""))</f>
        <v/>
      </c>
      <c r="BW166" s="5" t="str">
        <f t="shared" si="37"/>
        <v/>
      </c>
      <c r="BX166" s="5" t="str">
        <f t="shared" si="38"/>
        <v/>
      </c>
      <c r="BY166" s="14" t="str">
        <f t="shared" si="39"/>
        <v/>
      </c>
      <c r="BZ166" s="28"/>
      <c r="CA166" s="15"/>
      <c r="CB166" s="5" t="str">
        <f t="shared" si="45"/>
        <v/>
      </c>
      <c r="CE166" s="5" t="str">
        <f t="shared" si="43"/>
        <v/>
      </c>
      <c r="CF166" s="5" t="str">
        <f>IF(J166="","",IFERROR(IF(VLOOKUP(J166,J$2:J165,1,0)=0,"",""),J166))</f>
        <v/>
      </c>
      <c r="CG166" s="24" t="str">
        <f>IF(CF166="","",(IFERROR(VLOOKUP(MID(CF166,1,1),$CX$2:DB$28,3,0),0)+IFERROR(VLOOKUP(MID(CF166,2,1),CX$2:DB$28,4,0),0)+IFERROR(VLOOKUP(MID(CF166,3,1),CX$2:DB$28,5,0),0)+(ROW(CF166)/1000000000000)))</f>
        <v/>
      </c>
      <c r="CI166" s="5">
        <v>165</v>
      </c>
      <c r="CJ166" s="5" t="str">
        <f>IFERROR(VLOOKUP(CI166,CE$2:CF1242,2,0),"")</f>
        <v/>
      </c>
      <c r="DD166" s="5" t="e">
        <f>IF(REPORTE!AH$2="si",IF(C166=VALUE(REPORTE!C$11),IF(SUM(DD167:DD$1993),CONCATENATE(INT(B166),", "),INT(B166)),""),IF(C166=VALUE(REPORTE!C$10),IF(SUM(DD167:DD$1993),CONCATENATE(INT(B166),",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68"/>
      <c r="AV167" s="97"/>
      <c r="AW167" s="97"/>
      <c r="AX167" s="97"/>
      <c r="AY167" s="110"/>
      <c r="AZ167" s="97"/>
      <c r="BA167" s="97"/>
      <c r="BB167" s="4"/>
      <c r="BC167" s="100"/>
      <c r="BD167" s="4"/>
      <c r="BE167" s="4"/>
      <c r="BF167" s="9"/>
      <c r="BG167" s="7"/>
      <c r="BH167" s="7"/>
      <c r="BI167" s="7" t="str">
        <f t="shared" ca="1" si="35"/>
        <v/>
      </c>
      <c r="BJ167" s="4" t="str">
        <f t="shared" si="44"/>
        <v/>
      </c>
      <c r="BK167" s="96" t="str">
        <f t="shared" si="36"/>
        <v/>
      </c>
      <c r="BL167" s="107" t="str">
        <f t="shared" si="42"/>
        <v/>
      </c>
      <c r="BR167" s="4" t="str">
        <f>IF(IFERROR(VLOOKUP(C167,C168:C$1993,1,0),"")="","",COUNTIF(C:C,C167))</f>
        <v/>
      </c>
      <c r="BV167" s="5" t="str">
        <f>IF(B167="","",IF(BR167="",1+(MAX(BV$2:BV166)),""))</f>
        <v/>
      </c>
      <c r="BW167" s="5" t="str">
        <f t="shared" si="37"/>
        <v/>
      </c>
      <c r="BX167" s="5" t="str">
        <f t="shared" si="38"/>
        <v/>
      </c>
      <c r="BY167" s="14" t="str">
        <f t="shared" si="39"/>
        <v/>
      </c>
      <c r="BZ167" s="28"/>
      <c r="CA167" s="15"/>
      <c r="CB167" s="5" t="str">
        <f t="shared" si="45"/>
        <v/>
      </c>
      <c r="CE167" s="5" t="str">
        <f t="shared" si="43"/>
        <v/>
      </c>
      <c r="CF167" s="5" t="str">
        <f>IF(J167="","",IFERROR(IF(VLOOKUP(J167,J$2:J166,1,0)=0,"",""),J167))</f>
        <v/>
      </c>
      <c r="CG167" s="24" t="str">
        <f>IF(CF167="","",(IFERROR(VLOOKUP(MID(CF167,1,1),$CX$2:DB$28,3,0),0)+IFERROR(VLOOKUP(MID(CF167,2,1),CX$2:DB$28,4,0),0)+IFERROR(VLOOKUP(MID(CF167,3,1),CX$2:DB$28,5,0),0)+(ROW(CF167)/1000000000000)))</f>
        <v/>
      </c>
      <c r="CI167" s="5">
        <v>166</v>
      </c>
      <c r="CJ167" s="5" t="str">
        <f>IFERROR(VLOOKUP(CI167,CE$2:CF1243,2,0),"")</f>
        <v/>
      </c>
      <c r="DD167" s="5" t="e">
        <f>IF(REPORTE!AH$2="si",IF(C167=VALUE(REPORTE!C$11),IF(SUM(DD168:DD$1993),CONCATENATE(INT(B167),", "),INT(B167)),""),IF(C167=VALUE(REPORTE!C$10),IF(SUM(DD168:DD$1993),CONCATENATE(INT(B167),",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68"/>
      <c r="AV168" s="97"/>
      <c r="AW168" s="97"/>
      <c r="AX168" s="97"/>
      <c r="AY168" s="110"/>
      <c r="AZ168" s="97"/>
      <c r="BA168" s="97"/>
      <c r="BB168" s="4"/>
      <c r="BC168" s="100"/>
      <c r="BD168" s="4"/>
      <c r="BE168" s="4"/>
      <c r="BF168" s="9" t="s">
        <v>157</v>
      </c>
      <c r="BG168" s="7"/>
      <c r="BH168" s="7"/>
      <c r="BI168" s="7" t="str">
        <f t="shared" ca="1" si="35"/>
        <v/>
      </c>
      <c r="BJ168" s="4" t="str">
        <f t="shared" si="44"/>
        <v/>
      </c>
      <c r="BK168" s="96" t="str">
        <f t="shared" si="36"/>
        <v/>
      </c>
      <c r="BL168" s="107" t="str">
        <f t="shared" si="42"/>
        <v/>
      </c>
      <c r="BR168" s="4" t="str">
        <f>IF(IFERROR(VLOOKUP(C168,C169:C$1993,1,0),"")="","",COUNTIF(C:C,C168))</f>
        <v/>
      </c>
      <c r="BV168" s="5" t="str">
        <f>IF(B168="","",IF(BR168="",1+(MAX(BV$2:BV167)),""))</f>
        <v/>
      </c>
      <c r="BW168" s="5" t="str">
        <f t="shared" si="37"/>
        <v/>
      </c>
      <c r="BX168" s="5" t="str">
        <f t="shared" si="38"/>
        <v/>
      </c>
      <c r="BY168" s="14" t="str">
        <f t="shared" si="39"/>
        <v/>
      </c>
      <c r="BZ168" s="28"/>
      <c r="CA168" s="15"/>
      <c r="CB168" s="5" t="str">
        <f t="shared" si="45"/>
        <v/>
      </c>
      <c r="CE168" s="5" t="str">
        <f t="shared" si="43"/>
        <v/>
      </c>
      <c r="CF168" s="5" t="str">
        <f>IF(J168="","",IFERROR(IF(VLOOKUP(J168,J$2:J167,1,0)=0,"",""),J168))</f>
        <v/>
      </c>
      <c r="CG168" s="24" t="str">
        <f>IF(CF168="","",(IFERROR(VLOOKUP(MID(CF168,1,1),$CX$2:DB$28,3,0),0)+IFERROR(VLOOKUP(MID(CF168,2,1),CX$2:DB$28,4,0),0)+IFERROR(VLOOKUP(MID(CF168,3,1),CX$2:DB$28,5,0),0)+(ROW(CF168)/1000000000000)))</f>
        <v/>
      </c>
      <c r="CI168" s="5">
        <v>167</v>
      </c>
      <c r="CJ168" s="5" t="str">
        <f>IFERROR(VLOOKUP(CI168,CE$2:CF1244,2,0),"")</f>
        <v/>
      </c>
      <c r="DD168" s="5" t="e">
        <f>IF(REPORTE!AH$2="si",IF(C168=VALUE(REPORTE!C$11),IF(SUM(DD169:DD$1993),CONCATENATE(INT(B168),", "),INT(B168)),""),IF(C168=VALUE(REPORTE!C$10),IF(SUM(DD169:DD$1993),CONCATENATE(INT(B168),",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68"/>
      <c r="AV169" s="97"/>
      <c r="AW169" s="97"/>
      <c r="AX169" s="97"/>
      <c r="AY169" s="110"/>
      <c r="AZ169" s="97"/>
      <c r="BA169" s="97"/>
      <c r="BB169" s="4"/>
      <c r="BC169" s="100"/>
      <c r="BD169" s="4"/>
      <c r="BE169" s="4"/>
      <c r="BF169" s="9"/>
      <c r="BG169" s="7"/>
      <c r="BH169" s="7"/>
      <c r="BI169" s="7" t="str">
        <f t="shared" ca="1" si="35"/>
        <v/>
      </c>
      <c r="BJ169" s="4" t="str">
        <f t="shared" si="44"/>
        <v/>
      </c>
      <c r="BK169" s="96" t="str">
        <f t="shared" si="36"/>
        <v/>
      </c>
      <c r="BL169" s="107" t="str">
        <f t="shared" si="42"/>
        <v/>
      </c>
      <c r="BR169" s="4" t="str">
        <f>IF(IFERROR(VLOOKUP(C169,C170:C$1993,1,0),"")="","",COUNTIF(C:C,C169))</f>
        <v/>
      </c>
      <c r="BV169" s="5" t="str">
        <f>IF(B169="","",IF(BR169="",1+(MAX(BV$2:BV168)),""))</f>
        <v/>
      </c>
      <c r="BW169" s="5" t="str">
        <f t="shared" si="37"/>
        <v/>
      </c>
      <c r="BX169" s="5" t="str">
        <f t="shared" si="38"/>
        <v/>
      </c>
      <c r="BY169" s="14" t="str">
        <f t="shared" si="39"/>
        <v/>
      </c>
      <c r="BZ169" s="28"/>
      <c r="CA169" s="15"/>
      <c r="CB169" s="5" t="str">
        <f t="shared" si="45"/>
        <v/>
      </c>
      <c r="CE169" s="5" t="str">
        <f t="shared" si="43"/>
        <v/>
      </c>
      <c r="CF169" s="5" t="str">
        <f>IF(J169="","",IFERROR(IF(VLOOKUP(J169,J$2:J168,1,0)=0,"",""),J169))</f>
        <v/>
      </c>
      <c r="CG169" s="24" t="str">
        <f>IF(CF169="","",(IFERROR(VLOOKUP(MID(CF169,1,1),$CX$2:DB$28,3,0),0)+IFERROR(VLOOKUP(MID(CF169,2,1),CX$2:DB$28,4,0),0)+IFERROR(VLOOKUP(MID(CF169,3,1),CX$2:DB$28,5,0),0)+(ROW(CF169)/1000000000000)))</f>
        <v/>
      </c>
      <c r="CI169" s="5">
        <v>168</v>
      </c>
      <c r="CJ169" s="5" t="str">
        <f>IFERROR(VLOOKUP(CI169,CE$2:CF1245,2,0),"")</f>
        <v/>
      </c>
      <c r="DD169" s="5" t="e">
        <f>IF(REPORTE!AH$2="si",IF(C169=VALUE(REPORTE!C$11),IF(SUM(DD170:DD$1993),CONCATENATE(INT(B169),", "),INT(B169)),""),IF(C169=VALUE(REPORTE!C$10),IF(SUM(DD170:DD$1993),CONCATENATE(INT(B169),",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68"/>
      <c r="AV170" s="97"/>
      <c r="AW170" s="97"/>
      <c r="AX170" s="97"/>
      <c r="AY170" s="110"/>
      <c r="AZ170" s="97"/>
      <c r="BA170" s="97"/>
      <c r="BB170" s="4"/>
      <c r="BC170" s="100"/>
      <c r="BD170" s="4"/>
      <c r="BE170" s="4"/>
      <c r="BF170" s="9" t="s">
        <v>157</v>
      </c>
      <c r="BG170" s="7"/>
      <c r="BH170" s="7"/>
      <c r="BI170" s="7" t="str">
        <f t="shared" ca="1" si="35"/>
        <v/>
      </c>
      <c r="BJ170" s="4" t="str">
        <f t="shared" si="44"/>
        <v/>
      </c>
      <c r="BK170" s="96" t="str">
        <f t="shared" si="36"/>
        <v/>
      </c>
      <c r="BL170" s="107" t="str">
        <f t="shared" si="42"/>
        <v/>
      </c>
      <c r="BR170" s="4" t="str">
        <f>IF(IFERROR(VLOOKUP(C170,C171:C$1993,1,0),"")="","",COUNTIF(C:C,C170))</f>
        <v/>
      </c>
      <c r="BV170" s="5" t="str">
        <f>IF(B170="","",IF(BR170="",1+(MAX(BV$2:BV169)),""))</f>
        <v/>
      </c>
      <c r="BW170" s="5" t="str">
        <f t="shared" si="37"/>
        <v/>
      </c>
      <c r="BX170" s="5" t="str">
        <f t="shared" si="38"/>
        <v/>
      </c>
      <c r="BY170" s="14" t="str">
        <f t="shared" si="39"/>
        <v/>
      </c>
      <c r="BZ170" s="28"/>
      <c r="CA170" s="15"/>
      <c r="CB170" s="5" t="str">
        <f t="shared" si="45"/>
        <v/>
      </c>
      <c r="CE170" s="5" t="str">
        <f t="shared" si="43"/>
        <v/>
      </c>
      <c r="CF170" s="5" t="str">
        <f>IF(J170="","",IFERROR(IF(VLOOKUP(J170,J$2:J169,1,0)=0,"",""),J170))</f>
        <v/>
      </c>
      <c r="CG170" s="24" t="str">
        <f>IF(CF170="","",(IFERROR(VLOOKUP(MID(CF170,1,1),$CX$2:DB$28,3,0),0)+IFERROR(VLOOKUP(MID(CF170,2,1),CX$2:DB$28,4,0),0)+IFERROR(VLOOKUP(MID(CF170,3,1),CX$2:DB$28,5,0),0)+(ROW(CF170)/1000000000000)))</f>
        <v/>
      </c>
      <c r="CI170" s="5">
        <v>169</v>
      </c>
      <c r="CJ170" s="5" t="str">
        <f>IFERROR(VLOOKUP(CI170,CE$2:CF1246,2,0),"")</f>
        <v/>
      </c>
      <c r="DD170" s="5" t="e">
        <f>IF(REPORTE!AH$2="si",IF(C170=VALUE(REPORTE!C$11),IF(SUM(DD171:DD$1993),CONCATENATE(INT(B170),", "),INT(B170)),""),IF(C170=VALUE(REPORTE!C$10),IF(SUM(DD171:DD$1993),CONCATENATE(INT(B170),",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68"/>
      <c r="AV171" s="97"/>
      <c r="AW171" s="97"/>
      <c r="AX171" s="97"/>
      <c r="AY171" s="110"/>
      <c r="AZ171" s="97"/>
      <c r="BA171" s="97"/>
      <c r="BB171" s="4"/>
      <c r="BC171" s="100"/>
      <c r="BD171" s="4"/>
      <c r="BE171" s="4"/>
      <c r="BF171" s="9"/>
      <c r="BG171" s="7"/>
      <c r="BH171" s="7"/>
      <c r="BI171" s="7" t="str">
        <f t="shared" ca="1" si="35"/>
        <v/>
      </c>
      <c r="BJ171" s="4" t="str">
        <f t="shared" si="44"/>
        <v/>
      </c>
      <c r="BK171" s="96" t="str">
        <f t="shared" si="36"/>
        <v/>
      </c>
      <c r="BL171" s="107" t="str">
        <f t="shared" si="42"/>
        <v/>
      </c>
      <c r="BR171" s="4" t="str">
        <f>IF(IFERROR(VLOOKUP(C171,C172:C$1993,1,0),"")="","",COUNTIF(C:C,C171))</f>
        <v/>
      </c>
      <c r="BV171" s="5" t="str">
        <f>IF(B171="","",IF(BR171="",1+(MAX(BV$2:BV170)),""))</f>
        <v/>
      </c>
      <c r="BW171" s="5" t="str">
        <f t="shared" si="37"/>
        <v/>
      </c>
      <c r="BX171" s="5" t="str">
        <f t="shared" si="38"/>
        <v/>
      </c>
      <c r="BY171" s="14" t="str">
        <f t="shared" si="39"/>
        <v/>
      </c>
      <c r="BZ171" s="28"/>
      <c r="CA171" s="15"/>
      <c r="CB171" s="5" t="str">
        <f t="shared" si="45"/>
        <v/>
      </c>
      <c r="CE171" s="5" t="str">
        <f t="shared" si="43"/>
        <v/>
      </c>
      <c r="CF171" s="5" t="str">
        <f>IF(J171="","",IFERROR(IF(VLOOKUP(J171,J$2:J170,1,0)=0,"",""),J171))</f>
        <v/>
      </c>
      <c r="CG171" s="24" t="str">
        <f>IF(CF171="","",(IFERROR(VLOOKUP(MID(CF171,1,1),$CX$2:DB$28,3,0),0)+IFERROR(VLOOKUP(MID(CF171,2,1),CX$2:DB$28,4,0),0)+IFERROR(VLOOKUP(MID(CF171,3,1),CX$2:DB$28,5,0),0)+(ROW(CF171)/1000000000000)))</f>
        <v/>
      </c>
      <c r="CI171" s="5">
        <v>170</v>
      </c>
      <c r="CJ171" s="5" t="str">
        <f>IFERROR(VLOOKUP(CI171,CE$2:CF1247,2,0),"")</f>
        <v/>
      </c>
      <c r="DD171" s="5" t="e">
        <f>IF(REPORTE!AH$2="si",IF(C171=VALUE(REPORTE!C$11),IF(SUM(DD172:DD$1993),CONCATENATE(INT(B171),", "),INT(B171)),""),IF(C171=VALUE(REPORTE!C$10),IF(SUM(DD172:DD$1993),CONCATENATE(INT(B171),",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68"/>
      <c r="AV172" s="97"/>
      <c r="AW172" s="97"/>
      <c r="AX172" s="97"/>
      <c r="AY172" s="110"/>
      <c r="AZ172" s="97"/>
      <c r="BA172" s="97"/>
      <c r="BB172" s="4"/>
      <c r="BC172" s="100"/>
      <c r="BD172" s="4"/>
      <c r="BE172" s="4"/>
      <c r="BF172" s="9" t="s">
        <v>157</v>
      </c>
      <c r="BG172" s="7"/>
      <c r="BH172" s="7"/>
      <c r="BI172" s="7" t="str">
        <f t="shared" ca="1" si="35"/>
        <v/>
      </c>
      <c r="BJ172" s="4" t="str">
        <f t="shared" si="44"/>
        <v/>
      </c>
      <c r="BK172" s="96" t="str">
        <f t="shared" si="36"/>
        <v/>
      </c>
      <c r="BL172" s="107" t="str">
        <f t="shared" si="42"/>
        <v/>
      </c>
      <c r="BR172" s="4" t="str">
        <f>IF(IFERROR(VLOOKUP(C172,C173:C$1993,1,0),"")="","",COUNTIF(C:C,C172))</f>
        <v/>
      </c>
      <c r="BV172" s="5" t="str">
        <f>IF(B172="","",IF(BR172="",1+(MAX(BV$2:BV171)),""))</f>
        <v/>
      </c>
      <c r="BW172" s="5" t="str">
        <f t="shared" si="37"/>
        <v/>
      </c>
      <c r="BX172" s="5" t="str">
        <f t="shared" si="38"/>
        <v/>
      </c>
      <c r="BY172" s="14" t="str">
        <f t="shared" si="39"/>
        <v/>
      </c>
      <c r="BZ172" s="28"/>
      <c r="CA172" s="15"/>
      <c r="CB172" s="5" t="str">
        <f t="shared" si="45"/>
        <v/>
      </c>
      <c r="CE172" s="5" t="str">
        <f t="shared" si="43"/>
        <v/>
      </c>
      <c r="CF172" s="5" t="str">
        <f>IF(J172="","",IFERROR(IF(VLOOKUP(J172,J$2:J171,1,0)=0,"",""),J172))</f>
        <v/>
      </c>
      <c r="CG172" s="24" t="str">
        <f>IF(CF172="","",(IFERROR(VLOOKUP(MID(CF172,1,1),$CX$2:DB$28,3,0),0)+IFERROR(VLOOKUP(MID(CF172,2,1),CX$2:DB$28,4,0),0)+IFERROR(VLOOKUP(MID(CF172,3,1),CX$2:DB$28,5,0),0)+(ROW(CF172)/1000000000000)))</f>
        <v/>
      </c>
      <c r="CI172" s="5">
        <v>171</v>
      </c>
      <c r="CJ172" s="5" t="str">
        <f>IFERROR(VLOOKUP(CI172,CE$2:CF1248,2,0),"")</f>
        <v/>
      </c>
      <c r="DD172" s="5" t="e">
        <f>IF(REPORTE!AH$2="si",IF(C172=VALUE(REPORTE!C$11),IF(SUM(DD173:DD$1993),CONCATENATE(INT(B172),", "),INT(B172)),""),IF(C172=VALUE(REPORTE!C$10),IF(SUM(DD173:DD$1993),CONCATENATE(INT(B172),",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68"/>
      <c r="AV173" s="97"/>
      <c r="AW173" s="97"/>
      <c r="AX173" s="97"/>
      <c r="AY173" s="110"/>
      <c r="AZ173" s="97"/>
      <c r="BA173" s="97"/>
      <c r="BB173" s="4"/>
      <c r="BC173" s="100"/>
      <c r="BD173" s="4"/>
      <c r="BE173" s="4"/>
      <c r="BF173" s="9"/>
      <c r="BG173" s="7"/>
      <c r="BH173" s="7"/>
      <c r="BI173" s="7" t="str">
        <f t="shared" ca="1" si="35"/>
        <v/>
      </c>
      <c r="BJ173" s="4" t="str">
        <f t="shared" si="44"/>
        <v/>
      </c>
      <c r="BK173" s="96" t="str">
        <f t="shared" si="36"/>
        <v/>
      </c>
      <c r="BL173" s="107" t="str">
        <f t="shared" si="42"/>
        <v/>
      </c>
      <c r="BR173" s="4" t="str">
        <f>IF(IFERROR(VLOOKUP(C173,C174:C$1993,1,0),"")="","",COUNTIF(C:C,C173))</f>
        <v/>
      </c>
      <c r="BV173" s="5" t="str">
        <f>IF(B173="","",IF(BR173="",1+(MAX(BV$2:BV172)),""))</f>
        <v/>
      </c>
      <c r="BW173" s="5" t="str">
        <f t="shared" si="37"/>
        <v/>
      </c>
      <c r="BX173" s="5" t="str">
        <f t="shared" si="38"/>
        <v/>
      </c>
      <c r="BY173" s="14" t="str">
        <f t="shared" si="39"/>
        <v/>
      </c>
      <c r="BZ173" s="28"/>
      <c r="CA173" s="15"/>
      <c r="CB173" s="5" t="str">
        <f t="shared" si="45"/>
        <v/>
      </c>
      <c r="CE173" s="5" t="str">
        <f t="shared" si="43"/>
        <v/>
      </c>
      <c r="CF173" s="5" t="str">
        <f>IF(J173="","",IFERROR(IF(VLOOKUP(J173,J$2:J172,1,0)=0,"",""),J173))</f>
        <v/>
      </c>
      <c r="CG173" s="24" t="str">
        <f>IF(CF173="","",(IFERROR(VLOOKUP(MID(CF173,1,1),$CX$2:DB$28,3,0),0)+IFERROR(VLOOKUP(MID(CF173,2,1),CX$2:DB$28,4,0),0)+IFERROR(VLOOKUP(MID(CF173,3,1),CX$2:DB$28,5,0),0)+(ROW(CF173)/1000000000000)))</f>
        <v/>
      </c>
      <c r="CI173" s="5">
        <v>172</v>
      </c>
      <c r="CJ173" s="5" t="str">
        <f>IFERROR(VLOOKUP(CI173,CE$2:CF1249,2,0),"")</f>
        <v/>
      </c>
      <c r="DD173" s="5" t="e">
        <f>IF(REPORTE!AH$2="si",IF(C173=VALUE(REPORTE!C$11),IF(SUM(DD174:DD$1993),CONCATENATE(INT(B173),", "),INT(B173)),""),IF(C173=VALUE(REPORTE!C$10),IF(SUM(DD174:DD$1993),CONCATENATE(INT(B173),",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68"/>
      <c r="AV174" s="97"/>
      <c r="AW174" s="97"/>
      <c r="AX174" s="97"/>
      <c r="AY174" s="110"/>
      <c r="AZ174" s="97"/>
      <c r="BA174" s="97"/>
      <c r="BB174" s="4"/>
      <c r="BC174" s="100"/>
      <c r="BD174" s="4"/>
      <c r="BE174" s="4"/>
      <c r="BF174" s="9" t="s">
        <v>157</v>
      </c>
      <c r="BG174" s="7"/>
      <c r="BH174" s="7"/>
      <c r="BI174" s="7" t="str">
        <f t="shared" ca="1" si="35"/>
        <v/>
      </c>
      <c r="BJ174" s="4" t="str">
        <f t="shared" si="44"/>
        <v/>
      </c>
      <c r="BK174" s="96" t="str">
        <f t="shared" si="36"/>
        <v/>
      </c>
      <c r="BL174" s="107" t="str">
        <f t="shared" si="42"/>
        <v/>
      </c>
      <c r="BR174" s="4" t="str">
        <f>IF(IFERROR(VLOOKUP(C174,C175:C$1993,1,0),"")="","",COUNTIF(C:C,C174))</f>
        <v/>
      </c>
      <c r="BV174" s="5" t="str">
        <f>IF(B174="","",IF(BR174="",1+(MAX(BV$2:BV173)),""))</f>
        <v/>
      </c>
      <c r="BW174" s="5" t="str">
        <f t="shared" si="37"/>
        <v/>
      </c>
      <c r="BX174" s="5" t="str">
        <f t="shared" si="38"/>
        <v/>
      </c>
      <c r="BY174" s="14" t="str">
        <f t="shared" si="39"/>
        <v/>
      </c>
      <c r="BZ174" s="28"/>
      <c r="CA174" s="15"/>
      <c r="CB174" s="5" t="str">
        <f t="shared" si="45"/>
        <v/>
      </c>
      <c r="CE174" s="5" t="str">
        <f t="shared" si="43"/>
        <v/>
      </c>
      <c r="CF174" s="5" t="str">
        <f>IF(J174="","",IFERROR(IF(VLOOKUP(J174,J$2:J173,1,0)=0,"",""),J174))</f>
        <v/>
      </c>
      <c r="CG174" s="24" t="str">
        <f>IF(CF174="","",(IFERROR(VLOOKUP(MID(CF174,1,1),$CX$2:DB$28,3,0),0)+IFERROR(VLOOKUP(MID(CF174,2,1),CX$2:DB$28,4,0),0)+IFERROR(VLOOKUP(MID(CF174,3,1),CX$2:DB$28,5,0),0)+(ROW(CF174)/1000000000000)))</f>
        <v/>
      </c>
      <c r="CI174" s="5">
        <v>173</v>
      </c>
      <c r="CJ174" s="5" t="str">
        <f>IFERROR(VLOOKUP(CI174,CE$2:CF1250,2,0),"")</f>
        <v/>
      </c>
      <c r="DD174" s="5" t="e">
        <f>IF(REPORTE!AH$2="si",IF(C174=VALUE(REPORTE!C$11),IF(SUM(DD175:DD$1993),CONCATENATE(INT(B174),", "),INT(B174)),""),IF(C174=VALUE(REPORTE!C$10),IF(SUM(DD175:DD$1993),CONCATENATE(INT(B174),",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68"/>
      <c r="AV175" s="97"/>
      <c r="AW175" s="97"/>
      <c r="AX175" s="97"/>
      <c r="AY175" s="110"/>
      <c r="AZ175" s="97"/>
      <c r="BA175" s="97"/>
      <c r="BB175" s="4"/>
      <c r="BC175" s="100"/>
      <c r="BD175" s="4"/>
      <c r="BE175" s="4"/>
      <c r="BF175" s="9"/>
      <c r="BG175" s="7"/>
      <c r="BH175" s="7"/>
      <c r="BI175" s="7" t="str">
        <f t="shared" ca="1" si="35"/>
        <v/>
      </c>
      <c r="BJ175" s="4" t="str">
        <f t="shared" si="44"/>
        <v/>
      </c>
      <c r="BK175" s="96" t="str">
        <f t="shared" si="36"/>
        <v/>
      </c>
      <c r="BL175" s="107" t="str">
        <f t="shared" si="42"/>
        <v/>
      </c>
      <c r="BR175" s="4" t="str">
        <f>IF(IFERROR(VLOOKUP(C175,C176:C$1993,1,0),"")="","",COUNTIF(C:C,C175))</f>
        <v/>
      </c>
      <c r="BV175" s="5" t="str">
        <f>IF(B175="","",IF(BR175="",1+(MAX(BV$2:BV174)),""))</f>
        <v/>
      </c>
      <c r="BW175" s="5" t="str">
        <f t="shared" si="37"/>
        <v/>
      </c>
      <c r="BX175" s="5" t="str">
        <f t="shared" si="38"/>
        <v/>
      </c>
      <c r="BY175" s="14" t="str">
        <f t="shared" si="39"/>
        <v/>
      </c>
      <c r="BZ175" s="28"/>
      <c r="CA175" s="15"/>
      <c r="CB175" s="5" t="str">
        <f t="shared" si="45"/>
        <v/>
      </c>
      <c r="CE175" s="5" t="str">
        <f t="shared" si="43"/>
        <v/>
      </c>
      <c r="CF175" s="5" t="str">
        <f>IF(J175="","",IFERROR(IF(VLOOKUP(J175,J$2:J174,1,0)=0,"",""),J175))</f>
        <v/>
      </c>
      <c r="CG175" s="24" t="str">
        <f>IF(CF175="","",(IFERROR(VLOOKUP(MID(CF175,1,1),$CX$2:DB$28,3,0),0)+IFERROR(VLOOKUP(MID(CF175,2,1),CX$2:DB$28,4,0),0)+IFERROR(VLOOKUP(MID(CF175,3,1),CX$2:DB$28,5,0),0)+(ROW(CF175)/1000000000000)))</f>
        <v/>
      </c>
      <c r="CI175" s="5">
        <v>174</v>
      </c>
      <c r="CJ175" s="5" t="str">
        <f>IFERROR(VLOOKUP(CI175,CE$2:CF1251,2,0),"")</f>
        <v/>
      </c>
      <c r="DD175" s="5" t="e">
        <f>IF(REPORTE!AH$2="si",IF(C175=VALUE(REPORTE!C$11),IF(SUM(DD176:DD$1993),CONCATENATE(INT(B175),", "),INT(B175)),""),IF(C175=VALUE(REPORTE!C$10),IF(SUM(DD176:DD$1993),CONCATENATE(INT(B175),",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68"/>
      <c r="AV176" s="97"/>
      <c r="AW176" s="97"/>
      <c r="AX176" s="97"/>
      <c r="AY176" s="110"/>
      <c r="AZ176" s="97"/>
      <c r="BA176" s="97"/>
      <c r="BB176" s="4"/>
      <c r="BC176" s="100"/>
      <c r="BD176" s="4"/>
      <c r="BE176" s="4"/>
      <c r="BF176" s="9" t="s">
        <v>157</v>
      </c>
      <c r="BG176" s="7"/>
      <c r="BH176" s="7"/>
      <c r="BI176" s="7" t="str">
        <f t="shared" ca="1" si="35"/>
        <v/>
      </c>
      <c r="BJ176" s="4" t="str">
        <f t="shared" si="44"/>
        <v/>
      </c>
      <c r="BK176" s="96" t="str">
        <f t="shared" si="36"/>
        <v/>
      </c>
      <c r="BL176" s="107" t="str">
        <f t="shared" si="42"/>
        <v/>
      </c>
      <c r="BR176" s="4" t="str">
        <f>IF(IFERROR(VLOOKUP(C176,C177:C$1993,1,0),"")="","",COUNTIF(C:C,C176))</f>
        <v/>
      </c>
      <c r="BV176" s="5" t="str">
        <f>IF(B176="","",IF(BR176="",1+(MAX(BV$2:BV175)),""))</f>
        <v/>
      </c>
      <c r="BW176" s="5" t="str">
        <f t="shared" si="37"/>
        <v/>
      </c>
      <c r="BX176" s="5" t="str">
        <f t="shared" si="38"/>
        <v/>
      </c>
      <c r="BY176" s="14" t="str">
        <f t="shared" si="39"/>
        <v/>
      </c>
      <c r="BZ176" s="28"/>
      <c r="CA176" s="15"/>
      <c r="CB176" s="5" t="str">
        <f t="shared" si="45"/>
        <v/>
      </c>
      <c r="CE176" s="5" t="str">
        <f t="shared" si="43"/>
        <v/>
      </c>
      <c r="CF176" s="5" t="str">
        <f>IF(J176="","",IFERROR(IF(VLOOKUP(J176,J$2:J175,1,0)=0,"",""),J176))</f>
        <v/>
      </c>
      <c r="CG176" s="24" t="str">
        <f>IF(CF176="","",(IFERROR(VLOOKUP(MID(CF176,1,1),$CX$2:DB$28,3,0),0)+IFERROR(VLOOKUP(MID(CF176,2,1),CX$2:DB$28,4,0),0)+IFERROR(VLOOKUP(MID(CF176,3,1),CX$2:DB$28,5,0),0)+(ROW(CF176)/1000000000000)))</f>
        <v/>
      </c>
      <c r="CI176" s="5">
        <v>175</v>
      </c>
      <c r="CJ176" s="5" t="str">
        <f>IFERROR(VLOOKUP(CI176,CE$2:CF1252,2,0),"")</f>
        <v/>
      </c>
      <c r="DD176" s="5" t="e">
        <f>IF(REPORTE!AH$2="si",IF(C176=VALUE(REPORTE!C$11),IF(SUM(DD177:DD$1993),CONCATENATE(INT(B176),", "),INT(B176)),""),IF(C176=VALUE(REPORTE!C$10),IF(SUM(DD177:DD$1993),CONCATENATE(INT(B176),",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68"/>
      <c r="AV177" s="97"/>
      <c r="AW177" s="97"/>
      <c r="AX177" s="97"/>
      <c r="AY177" s="110"/>
      <c r="AZ177" s="97"/>
      <c r="BA177" s="97"/>
      <c r="BB177" s="4"/>
      <c r="BC177" s="100"/>
      <c r="BD177" s="4"/>
      <c r="BE177" s="4"/>
      <c r="BF177" s="9"/>
      <c r="BG177" s="7"/>
      <c r="BH177" s="7"/>
      <c r="BI177" s="7" t="str">
        <f t="shared" ca="1" si="35"/>
        <v/>
      </c>
      <c r="BJ177" s="4" t="str">
        <f t="shared" si="44"/>
        <v/>
      </c>
      <c r="BK177" s="96" t="str">
        <f t="shared" si="36"/>
        <v/>
      </c>
      <c r="BL177" s="107" t="str">
        <f t="shared" si="42"/>
        <v/>
      </c>
      <c r="BR177" s="4" t="str">
        <f>IF(IFERROR(VLOOKUP(C177,C178:C$1993,1,0),"")="","",COUNTIF(C:C,C177))</f>
        <v/>
      </c>
      <c r="BV177" s="5" t="str">
        <f>IF(B177="","",IF(BR177="",1+(MAX(BV$2:BV176)),""))</f>
        <v/>
      </c>
      <c r="BW177" s="5" t="str">
        <f t="shared" si="37"/>
        <v/>
      </c>
      <c r="BX177" s="5" t="str">
        <f t="shared" si="38"/>
        <v/>
      </c>
      <c r="BY177" s="14" t="str">
        <f t="shared" si="39"/>
        <v/>
      </c>
      <c r="BZ177" s="28"/>
      <c r="CA177" s="15"/>
      <c r="CB177" s="5" t="str">
        <f t="shared" si="45"/>
        <v/>
      </c>
      <c r="CE177" s="5" t="str">
        <f t="shared" si="43"/>
        <v/>
      </c>
      <c r="CF177" s="5" t="str">
        <f>IF(J177="","",IFERROR(IF(VLOOKUP(J177,J$2:J176,1,0)=0,"",""),J177))</f>
        <v/>
      </c>
      <c r="CG177" s="24" t="str">
        <f>IF(CF177="","",(IFERROR(VLOOKUP(MID(CF177,1,1),$CX$2:DB$28,3,0),0)+IFERROR(VLOOKUP(MID(CF177,2,1),CX$2:DB$28,4,0),0)+IFERROR(VLOOKUP(MID(CF177,3,1),CX$2:DB$28,5,0),0)+(ROW(CF177)/1000000000000)))</f>
        <v/>
      </c>
      <c r="CI177" s="5">
        <v>176</v>
      </c>
      <c r="CJ177" s="5" t="str">
        <f>IFERROR(VLOOKUP(CI177,CE$2:CF1253,2,0),"")</f>
        <v/>
      </c>
      <c r="DD177" s="5" t="e">
        <f>IF(REPORTE!AH$2="si",IF(C177=VALUE(REPORTE!C$11),IF(SUM(DD178:DD$1993),CONCATENATE(INT(B177),", "),INT(B177)),""),IF(C177=VALUE(REPORTE!C$10),IF(SUM(DD178:DD$1993),CONCATENATE(INT(B177),",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68"/>
      <c r="AV178" s="97"/>
      <c r="AW178" s="97"/>
      <c r="AX178" s="97"/>
      <c r="AY178" s="110"/>
      <c r="AZ178" s="97"/>
      <c r="BA178" s="97"/>
      <c r="BB178" s="4"/>
      <c r="BC178" s="100"/>
      <c r="BD178" s="4"/>
      <c r="BE178" s="4"/>
      <c r="BF178" s="9" t="s">
        <v>157</v>
      </c>
      <c r="BG178" s="7"/>
      <c r="BH178" s="7"/>
      <c r="BI178" s="7" t="str">
        <f t="shared" ca="1" si="35"/>
        <v/>
      </c>
      <c r="BJ178" s="4" t="str">
        <f t="shared" si="44"/>
        <v/>
      </c>
      <c r="BK178" s="96" t="str">
        <f t="shared" si="36"/>
        <v/>
      </c>
      <c r="BL178" s="107" t="str">
        <f t="shared" si="42"/>
        <v/>
      </c>
      <c r="BR178" s="4" t="str">
        <f>IF(IFERROR(VLOOKUP(C178,C179:C$1993,1,0),"")="","",COUNTIF(C:C,C178))</f>
        <v/>
      </c>
      <c r="BV178" s="5" t="str">
        <f>IF(B178="","",IF(BR178="",1+(MAX(BV$2:BV177)),""))</f>
        <v/>
      </c>
      <c r="BW178" s="5" t="str">
        <f t="shared" si="37"/>
        <v/>
      </c>
      <c r="BX178" s="5" t="str">
        <f t="shared" si="38"/>
        <v/>
      </c>
      <c r="BY178" s="14" t="str">
        <f t="shared" si="39"/>
        <v/>
      </c>
      <c r="BZ178" s="28"/>
      <c r="CA178" s="15"/>
      <c r="CB178" s="5" t="str">
        <f t="shared" si="45"/>
        <v/>
      </c>
      <c r="CE178" s="5" t="str">
        <f t="shared" si="43"/>
        <v/>
      </c>
      <c r="CF178" s="5" t="str">
        <f>IF(J178="","",IFERROR(IF(VLOOKUP(J178,J$2:J177,1,0)=0,"",""),J178))</f>
        <v/>
      </c>
      <c r="CG178" s="24" t="str">
        <f>IF(CF178="","",(IFERROR(VLOOKUP(MID(CF178,1,1),$CX$2:DB$28,3,0),0)+IFERROR(VLOOKUP(MID(CF178,2,1),CX$2:DB$28,4,0),0)+IFERROR(VLOOKUP(MID(CF178,3,1),CX$2:DB$28,5,0),0)+(ROW(CF178)/1000000000000)))</f>
        <v/>
      </c>
      <c r="CI178" s="5">
        <v>177</v>
      </c>
      <c r="CJ178" s="5" t="str">
        <f>IFERROR(VLOOKUP(CI178,CE$2:CF1254,2,0),"")</f>
        <v/>
      </c>
      <c r="DD178" s="5" t="e">
        <f>IF(REPORTE!AH$2="si",IF(C178=VALUE(REPORTE!C$11),IF(SUM(DD179:DD$1993),CONCATENATE(INT(B178),", "),INT(B178)),""),IF(C178=VALUE(REPORTE!C$10),IF(SUM(DD179:DD$1993),CONCATENATE(INT(B178),",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68"/>
      <c r="AV179" s="97"/>
      <c r="AW179" s="97"/>
      <c r="AX179" s="97"/>
      <c r="AY179" s="110"/>
      <c r="AZ179" s="97"/>
      <c r="BA179" s="97"/>
      <c r="BB179" s="4"/>
      <c r="BC179" s="100"/>
      <c r="BD179" s="4"/>
      <c r="BE179" s="4"/>
      <c r="BF179" s="9"/>
      <c r="BG179" s="7"/>
      <c r="BH179" s="7"/>
      <c r="BI179" s="7" t="str">
        <f t="shared" ca="1" si="35"/>
        <v/>
      </c>
      <c r="BJ179" s="4" t="str">
        <f t="shared" si="44"/>
        <v/>
      </c>
      <c r="BK179" s="96" t="str">
        <f t="shared" si="36"/>
        <v/>
      </c>
      <c r="BL179" s="107" t="str">
        <f t="shared" si="42"/>
        <v/>
      </c>
      <c r="BR179" s="4" t="str">
        <f>IF(IFERROR(VLOOKUP(C179,C180:C$1993,1,0),"")="","",COUNTIF(C:C,C179))</f>
        <v/>
      </c>
      <c r="BV179" s="5" t="str">
        <f>IF(B179="","",IF(BR179="",1+(MAX(BV$2:BV178)),""))</f>
        <v/>
      </c>
      <c r="BW179" s="5" t="str">
        <f t="shared" si="37"/>
        <v/>
      </c>
      <c r="BX179" s="5" t="str">
        <f t="shared" si="38"/>
        <v/>
      </c>
      <c r="BY179" s="14" t="str">
        <f t="shared" si="39"/>
        <v/>
      </c>
      <c r="BZ179" s="28"/>
      <c r="CA179" s="15"/>
      <c r="CB179" s="5" t="str">
        <f t="shared" ref="CB179:CB201" si="46">CONCATENATE(AJ179,AK179,AL179,AM179,AN179)</f>
        <v/>
      </c>
      <c r="CE179" s="5" t="str">
        <f t="shared" si="43"/>
        <v/>
      </c>
      <c r="CF179" s="5" t="str">
        <f>IF(J179="","",IFERROR(IF(VLOOKUP(J179,J$2:J178,1,0)=0,"",""),J179))</f>
        <v/>
      </c>
      <c r="CG179" s="24" t="str">
        <f>IF(CF179="","",(IFERROR(VLOOKUP(MID(CF179,1,1),$CX$2:DB$28,3,0),0)+IFERROR(VLOOKUP(MID(CF179,2,1),CX$2:DB$28,4,0),0)+IFERROR(VLOOKUP(MID(CF179,3,1),CX$2:DB$28,5,0),0)+(ROW(CF179)/1000000000000)))</f>
        <v/>
      </c>
      <c r="CI179" s="5">
        <v>178</v>
      </c>
      <c r="CJ179" s="5" t="str">
        <f>IFERROR(VLOOKUP(CI179,CE$2:CF1255,2,0),"")</f>
        <v/>
      </c>
      <c r="DD179" s="5" t="e">
        <f>IF(REPORTE!AH$2="si",IF(C179=VALUE(REPORTE!C$11),IF(SUM(DD180:DD$1993),CONCATENATE(INT(B179),", "),INT(B179)),""),IF(C179=VALUE(REPORTE!C$10),IF(SUM(DD180:DD$1993),CONCATENATE(INT(B179),",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68"/>
      <c r="AV180" s="97"/>
      <c r="AW180" s="97"/>
      <c r="AX180" s="97"/>
      <c r="AY180" s="110"/>
      <c r="AZ180" s="97"/>
      <c r="BA180" s="97"/>
      <c r="BB180" s="4"/>
      <c r="BC180" s="100"/>
      <c r="BD180" s="4"/>
      <c r="BE180" s="4"/>
      <c r="BF180" s="9" t="s">
        <v>157</v>
      </c>
      <c r="BG180" s="7"/>
      <c r="BH180" s="7"/>
      <c r="BI180" s="7" t="str">
        <f t="shared" ca="1" si="35"/>
        <v/>
      </c>
      <c r="BJ180" s="4" t="str">
        <f t="shared" si="44"/>
        <v/>
      </c>
      <c r="BK180" s="96" t="str">
        <f t="shared" si="36"/>
        <v/>
      </c>
      <c r="BL180" s="107" t="str">
        <f t="shared" si="42"/>
        <v/>
      </c>
      <c r="BR180" s="4" t="str">
        <f>IF(IFERROR(VLOOKUP(C180,C181:C$1993,1,0),"")="","",COUNTIF(C:C,C180))</f>
        <v/>
      </c>
      <c r="BV180" s="5" t="str">
        <f>IF(B180="","",IF(BR180="",1+(MAX(BV$2:BV179)),""))</f>
        <v/>
      </c>
      <c r="BW180" s="5" t="str">
        <f t="shared" si="37"/>
        <v/>
      </c>
      <c r="BX180" s="5" t="str">
        <f t="shared" si="38"/>
        <v/>
      </c>
      <c r="BY180" s="14" t="str">
        <f t="shared" si="39"/>
        <v/>
      </c>
      <c r="BZ180" s="28"/>
      <c r="CA180" s="15"/>
      <c r="CB180" s="5" t="str">
        <f t="shared" si="46"/>
        <v/>
      </c>
      <c r="CE180" s="5" t="str">
        <f t="shared" si="43"/>
        <v/>
      </c>
      <c r="CF180" s="5" t="str">
        <f>IF(J180="","",IFERROR(IF(VLOOKUP(J180,J$2:J179,1,0)=0,"",""),J180))</f>
        <v/>
      </c>
      <c r="CG180" s="24" t="str">
        <f>IF(CF180="","",(IFERROR(VLOOKUP(MID(CF180,1,1),$CX$2:DB$28,3,0),0)+IFERROR(VLOOKUP(MID(CF180,2,1),CX$2:DB$28,4,0),0)+IFERROR(VLOOKUP(MID(CF180,3,1),CX$2:DB$28,5,0),0)+(ROW(CF180)/1000000000000)))</f>
        <v/>
      </c>
      <c r="CI180" s="5">
        <v>179</v>
      </c>
      <c r="CJ180" s="5" t="str">
        <f>IFERROR(VLOOKUP(CI180,CE$2:CF1256,2,0),"")</f>
        <v/>
      </c>
      <c r="DD180" s="5" t="e">
        <f>IF(REPORTE!AH$2="si",IF(C180=VALUE(REPORTE!C$11),IF(SUM(DD181:DD$1993),CONCATENATE(INT(B180),", "),INT(B180)),""),IF(C180=VALUE(REPORTE!C$10),IF(SUM(DD181:DD$1993),CONCATENATE(INT(B180),",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68"/>
      <c r="AV181" s="97"/>
      <c r="AW181" s="97"/>
      <c r="AX181" s="97"/>
      <c r="AY181" s="110"/>
      <c r="AZ181" s="97"/>
      <c r="BA181" s="97"/>
      <c r="BB181" s="4"/>
      <c r="BC181" s="100"/>
      <c r="BD181" s="4"/>
      <c r="BE181" s="4"/>
      <c r="BF181" s="9"/>
      <c r="BG181" s="7"/>
      <c r="BH181" s="7"/>
      <c r="BI181" s="7" t="str">
        <f t="shared" ca="1" si="35"/>
        <v/>
      </c>
      <c r="BJ181" s="4" t="str">
        <f t="shared" si="44"/>
        <v/>
      </c>
      <c r="BK181" s="96" t="str">
        <f t="shared" si="36"/>
        <v/>
      </c>
      <c r="BL181" s="107" t="str">
        <f t="shared" si="42"/>
        <v/>
      </c>
      <c r="BR181" s="4" t="str">
        <f>IF(IFERROR(VLOOKUP(C181,C182:C$1993,1,0),"")="","",COUNTIF(C:C,C181))</f>
        <v/>
      </c>
      <c r="BV181" s="5" t="str">
        <f>IF(B181="","",IF(BR181="",1+(MAX(BV$2:BV180)),""))</f>
        <v/>
      </c>
      <c r="BW181" s="5" t="str">
        <f t="shared" si="37"/>
        <v/>
      </c>
      <c r="BX181" s="5" t="str">
        <f t="shared" si="38"/>
        <v/>
      </c>
      <c r="BY181" s="14" t="str">
        <f t="shared" si="39"/>
        <v/>
      </c>
      <c r="BZ181" s="28"/>
      <c r="CA181" s="15"/>
      <c r="CB181" s="5" t="str">
        <f t="shared" si="46"/>
        <v/>
      </c>
      <c r="CE181" s="5" t="str">
        <f t="shared" si="43"/>
        <v/>
      </c>
      <c r="CF181" s="5" t="str">
        <f>IF(J181="","",IFERROR(IF(VLOOKUP(J181,J$2:J180,1,0)=0,"",""),J181))</f>
        <v/>
      </c>
      <c r="CG181" s="24" t="str">
        <f>IF(CF181="","",(IFERROR(VLOOKUP(MID(CF181,1,1),$CX$2:DB$28,3,0),0)+IFERROR(VLOOKUP(MID(CF181,2,1),CX$2:DB$28,4,0),0)+IFERROR(VLOOKUP(MID(CF181,3,1),CX$2:DB$28,5,0),0)+(ROW(CF181)/1000000000000)))</f>
        <v/>
      </c>
      <c r="CI181" s="5">
        <v>180</v>
      </c>
      <c r="CJ181" s="5" t="str">
        <f>IFERROR(VLOOKUP(CI181,CE$2:CF1257,2,0),"")</f>
        <v/>
      </c>
      <c r="DD181" s="5" t="e">
        <f>IF(REPORTE!AH$2="si",IF(C181=VALUE(REPORTE!C$11),IF(SUM(DD182:DD$1993),CONCATENATE(INT(B181),", "),INT(B181)),""),IF(C181=VALUE(REPORTE!C$10),IF(SUM(DD182:DD$1993),CONCATENATE(INT(B181),",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68"/>
      <c r="AV182" s="97"/>
      <c r="AW182" s="97"/>
      <c r="AX182" s="97"/>
      <c r="AY182" s="110"/>
      <c r="AZ182" s="97"/>
      <c r="BA182" s="97"/>
      <c r="BB182" s="4"/>
      <c r="BC182" s="100"/>
      <c r="BD182" s="4"/>
      <c r="BE182" s="4"/>
      <c r="BF182" s="9" t="s">
        <v>157</v>
      </c>
      <c r="BG182" s="7"/>
      <c r="BH182" s="7"/>
      <c r="BI182" s="7" t="str">
        <f t="shared" ca="1" si="35"/>
        <v/>
      </c>
      <c r="BJ182" s="4" t="str">
        <f t="shared" si="44"/>
        <v/>
      </c>
      <c r="BK182" s="96" t="str">
        <f t="shared" si="36"/>
        <v/>
      </c>
      <c r="BL182" s="107" t="str">
        <f t="shared" si="42"/>
        <v/>
      </c>
      <c r="BR182" s="4" t="str">
        <f>IF(IFERROR(VLOOKUP(C182,C183:C$1993,1,0),"")="","",COUNTIF(C:C,C182))</f>
        <v/>
      </c>
      <c r="BV182" s="5" t="str">
        <f>IF(B182="","",IF(BR182="",1+(MAX(BV$2:BV181)),""))</f>
        <v/>
      </c>
      <c r="BW182" s="5" t="str">
        <f t="shared" si="37"/>
        <v/>
      </c>
      <c r="BX182" s="5" t="str">
        <f t="shared" si="38"/>
        <v/>
      </c>
      <c r="BY182" s="14" t="str">
        <f t="shared" si="39"/>
        <v/>
      </c>
      <c r="BZ182" s="28"/>
      <c r="CA182" s="15"/>
      <c r="CB182" s="5" t="str">
        <f t="shared" si="46"/>
        <v/>
      </c>
      <c r="CE182" s="5" t="str">
        <f t="shared" si="43"/>
        <v/>
      </c>
      <c r="CF182" s="5" t="str">
        <f>IF(J182="","",IFERROR(IF(VLOOKUP(J182,J$2:J181,1,0)=0,"",""),J182))</f>
        <v/>
      </c>
      <c r="CG182" s="24" t="str">
        <f>IF(CF182="","",(IFERROR(VLOOKUP(MID(CF182,1,1),$CX$2:DB$28,3,0),0)+IFERROR(VLOOKUP(MID(CF182,2,1),CX$2:DB$28,4,0),0)+IFERROR(VLOOKUP(MID(CF182,3,1),CX$2:DB$28,5,0),0)+(ROW(CF182)/1000000000000)))</f>
        <v/>
      </c>
      <c r="CI182" s="5">
        <v>181</v>
      </c>
      <c r="CJ182" s="5" t="str">
        <f>IFERROR(VLOOKUP(CI182,CE$2:CF1258,2,0),"")</f>
        <v/>
      </c>
      <c r="DD182" s="5" t="e">
        <f>IF(REPORTE!AH$2="si",IF(C182=VALUE(REPORTE!C$11),IF(SUM(DD183:DD$1993),CONCATENATE(INT(B182),", "),INT(B182)),""),IF(C182=VALUE(REPORTE!C$10),IF(SUM(DD183:DD$1993),CONCATENATE(INT(B182),",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68"/>
      <c r="AV183" s="97"/>
      <c r="AW183" s="97"/>
      <c r="AX183" s="97"/>
      <c r="AY183" s="110"/>
      <c r="AZ183" s="97"/>
      <c r="BA183" s="97"/>
      <c r="BB183" s="4"/>
      <c r="BC183" s="100"/>
      <c r="BD183" s="4"/>
      <c r="BE183" s="4"/>
      <c r="BF183" s="9"/>
      <c r="BG183" s="7"/>
      <c r="BH183" s="7"/>
      <c r="BI183" s="7" t="str">
        <f t="shared" ca="1" si="35"/>
        <v/>
      </c>
      <c r="BJ183" s="4" t="str">
        <f t="shared" si="44"/>
        <v/>
      </c>
      <c r="BK183" s="96" t="str">
        <f t="shared" si="36"/>
        <v/>
      </c>
      <c r="BL183" s="107" t="str">
        <f t="shared" si="42"/>
        <v/>
      </c>
      <c r="BR183" s="4" t="str">
        <f>IF(IFERROR(VLOOKUP(C183,C184:C$1993,1,0),"")="","",COUNTIF(C:C,C183))</f>
        <v/>
      </c>
      <c r="BV183" s="5" t="str">
        <f>IF(B183="","",IF(BR183="",1+(MAX(BV$2:BV182)),""))</f>
        <v/>
      </c>
      <c r="BW183" s="5" t="str">
        <f t="shared" si="37"/>
        <v/>
      </c>
      <c r="BX183" s="5" t="str">
        <f t="shared" si="38"/>
        <v/>
      </c>
      <c r="BY183" s="14" t="str">
        <f t="shared" si="39"/>
        <v/>
      </c>
      <c r="BZ183" s="28"/>
      <c r="CA183" s="15"/>
      <c r="CB183" s="5" t="str">
        <f t="shared" si="46"/>
        <v/>
      </c>
      <c r="CE183" s="5" t="str">
        <f t="shared" si="43"/>
        <v/>
      </c>
      <c r="CF183" s="5" t="str">
        <f>IF(J183="","",IFERROR(IF(VLOOKUP(J183,J$2:J182,1,0)=0,"",""),J183))</f>
        <v/>
      </c>
      <c r="CG183" s="24" t="str">
        <f>IF(CF183="","",(IFERROR(VLOOKUP(MID(CF183,1,1),$CX$2:DB$28,3,0),0)+IFERROR(VLOOKUP(MID(CF183,2,1),CX$2:DB$28,4,0),0)+IFERROR(VLOOKUP(MID(CF183,3,1),CX$2:DB$28,5,0),0)+(ROW(CF183)/1000000000000)))</f>
        <v/>
      </c>
      <c r="CI183" s="5">
        <v>182</v>
      </c>
      <c r="CJ183" s="5" t="str">
        <f>IFERROR(VLOOKUP(CI183,CE$2:CF1259,2,0),"")</f>
        <v/>
      </c>
      <c r="DD183" s="5" t="e">
        <f>IF(REPORTE!AH$2="si",IF(C183=VALUE(REPORTE!C$11),IF(SUM(DD184:DD$1993),CONCATENATE(INT(B183),", "),INT(B183)),""),IF(C183=VALUE(REPORTE!C$10),IF(SUM(DD184:DD$1993),CONCATENATE(INT(B183),",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68"/>
      <c r="AV184" s="97"/>
      <c r="AW184" s="97"/>
      <c r="AX184" s="97"/>
      <c r="AY184" s="110"/>
      <c r="AZ184" s="97"/>
      <c r="BA184" s="97"/>
      <c r="BB184" s="4"/>
      <c r="BC184" s="100"/>
      <c r="BD184" s="4"/>
      <c r="BE184" s="4"/>
      <c r="BF184" s="9" t="s">
        <v>157</v>
      </c>
      <c r="BG184" s="7"/>
      <c r="BH184" s="7"/>
      <c r="BI184" s="7" t="str">
        <f t="shared" ca="1" si="35"/>
        <v/>
      </c>
      <c r="BJ184" s="4" t="str">
        <f t="shared" si="44"/>
        <v/>
      </c>
      <c r="BK184" s="96" t="str">
        <f t="shared" si="36"/>
        <v/>
      </c>
      <c r="BL184" s="107" t="str">
        <f t="shared" si="42"/>
        <v/>
      </c>
      <c r="BR184" s="4" t="str">
        <f>IF(IFERROR(VLOOKUP(C184,C185:C$1993,1,0),"")="","",COUNTIF(C:C,C184))</f>
        <v/>
      </c>
      <c r="BV184" s="5" t="str">
        <f>IF(B184="","",IF(BR184="",1+(MAX(BV$2:BV183)),""))</f>
        <v/>
      </c>
      <c r="BW184" s="5" t="str">
        <f t="shared" si="37"/>
        <v/>
      </c>
      <c r="BX184" s="5" t="str">
        <f t="shared" si="38"/>
        <v/>
      </c>
      <c r="BY184" s="14" t="str">
        <f t="shared" si="39"/>
        <v/>
      </c>
      <c r="BZ184" s="28"/>
      <c r="CA184" s="15"/>
      <c r="CB184" s="5" t="str">
        <f t="shared" si="46"/>
        <v/>
      </c>
      <c r="CE184" s="5" t="str">
        <f t="shared" si="43"/>
        <v/>
      </c>
      <c r="CF184" s="5" t="str">
        <f>IF(J184="","",IFERROR(IF(VLOOKUP(J184,J$2:J183,1,0)=0,"",""),J184))</f>
        <v/>
      </c>
      <c r="CG184" s="24" t="str">
        <f>IF(CF184="","",(IFERROR(VLOOKUP(MID(CF184,1,1),$CX$2:DB$28,3,0),0)+IFERROR(VLOOKUP(MID(CF184,2,1),CX$2:DB$28,4,0),0)+IFERROR(VLOOKUP(MID(CF184,3,1),CX$2:DB$28,5,0),0)+(ROW(CF184)/1000000000000)))</f>
        <v/>
      </c>
      <c r="CI184" s="5">
        <v>183</v>
      </c>
      <c r="CJ184" s="5" t="str">
        <f>IFERROR(VLOOKUP(CI184,CE$2:CF1260,2,0),"")</f>
        <v/>
      </c>
      <c r="DD184" s="5" t="e">
        <f>IF(REPORTE!AH$2="si",IF(C184=VALUE(REPORTE!C$11),IF(SUM(DD185:DD$1993),CONCATENATE(INT(B184),", "),INT(B184)),""),IF(C184=VALUE(REPORTE!C$10),IF(SUM(DD185:DD$1993),CONCATENATE(INT(B184),",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68"/>
      <c r="AV185" s="97"/>
      <c r="AW185" s="97"/>
      <c r="AX185" s="97"/>
      <c r="AY185" s="110"/>
      <c r="AZ185" s="97"/>
      <c r="BA185" s="97"/>
      <c r="BB185" s="4"/>
      <c r="BC185" s="100"/>
      <c r="BD185" s="4"/>
      <c r="BE185" s="4"/>
      <c r="BF185" s="9"/>
      <c r="BG185" s="7"/>
      <c r="BH185" s="7"/>
      <c r="BI185" s="7" t="str">
        <f t="shared" ca="1" si="35"/>
        <v/>
      </c>
      <c r="BJ185" s="4" t="str">
        <f t="shared" si="44"/>
        <v/>
      </c>
      <c r="BK185" s="96" t="str">
        <f t="shared" si="36"/>
        <v/>
      </c>
      <c r="BL185" s="107" t="str">
        <f t="shared" si="42"/>
        <v/>
      </c>
      <c r="BR185" s="4" t="str">
        <f>IF(IFERROR(VLOOKUP(C185,C186:C$1993,1,0),"")="","",COUNTIF(C:C,C185))</f>
        <v/>
      </c>
      <c r="BV185" s="5" t="str">
        <f>IF(B185="","",IF(BR185="",1+(MAX(BV$2:BV184)),""))</f>
        <v/>
      </c>
      <c r="BW185" s="5" t="str">
        <f t="shared" si="37"/>
        <v/>
      </c>
      <c r="BX185" s="5" t="str">
        <f t="shared" si="38"/>
        <v/>
      </c>
      <c r="BY185" s="14" t="str">
        <f t="shared" si="39"/>
        <v/>
      </c>
      <c r="BZ185" s="28"/>
      <c r="CA185" s="15"/>
      <c r="CB185" s="5" t="str">
        <f t="shared" si="46"/>
        <v/>
      </c>
      <c r="CE185" s="5" t="str">
        <f t="shared" si="43"/>
        <v/>
      </c>
      <c r="CF185" s="5" t="str">
        <f>IF(J185="","",IFERROR(IF(VLOOKUP(J185,J$2:J184,1,0)=0,"",""),J185))</f>
        <v/>
      </c>
      <c r="CG185" s="24" t="str">
        <f>IF(CF185="","",(IFERROR(VLOOKUP(MID(CF185,1,1),$CX$2:DB$28,3,0),0)+IFERROR(VLOOKUP(MID(CF185,2,1),CX$2:DB$28,4,0),0)+IFERROR(VLOOKUP(MID(CF185,3,1),CX$2:DB$28,5,0),0)+(ROW(CF185)/1000000000000)))</f>
        <v/>
      </c>
      <c r="CI185" s="5">
        <v>184</v>
      </c>
      <c r="CJ185" s="5" t="str">
        <f>IFERROR(VLOOKUP(CI185,CE$2:CF1261,2,0),"")</f>
        <v/>
      </c>
      <c r="DD185" s="5" t="e">
        <f>IF(REPORTE!AH$2="si",IF(C185=VALUE(REPORTE!C$11),IF(SUM(DD186:DD$1993),CONCATENATE(INT(B185),", "),INT(B185)),""),IF(C185=VALUE(REPORTE!C$10),IF(SUM(DD186:DD$1993),CONCATENATE(INT(B185),",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68"/>
      <c r="AV186" s="97"/>
      <c r="AW186" s="97"/>
      <c r="AX186" s="97"/>
      <c r="AY186" s="110"/>
      <c r="AZ186" s="97"/>
      <c r="BA186" s="97"/>
      <c r="BB186" s="4"/>
      <c r="BC186" s="100"/>
      <c r="BD186" s="4"/>
      <c r="BE186" s="4"/>
      <c r="BF186" s="9" t="s">
        <v>157</v>
      </c>
      <c r="BG186" s="7"/>
      <c r="BH186" s="7"/>
      <c r="BI186" s="7" t="str">
        <f t="shared" ca="1" si="35"/>
        <v/>
      </c>
      <c r="BJ186" s="4" t="str">
        <f t="shared" si="44"/>
        <v/>
      </c>
      <c r="BK186" s="96" t="str">
        <f t="shared" si="36"/>
        <v/>
      </c>
      <c r="BL186" s="107" t="str">
        <f t="shared" si="42"/>
        <v/>
      </c>
      <c r="BR186" s="4" t="str">
        <f>IF(IFERROR(VLOOKUP(C186,C187:C$1993,1,0),"")="","",COUNTIF(C:C,C186))</f>
        <v/>
      </c>
      <c r="BV186" s="5" t="str">
        <f>IF(B186="","",IF(BR186="",1+(MAX(BV$2:BV185)),""))</f>
        <v/>
      </c>
      <c r="BW186" s="5" t="str">
        <f t="shared" si="37"/>
        <v/>
      </c>
      <c r="BX186" s="5" t="str">
        <f t="shared" si="38"/>
        <v/>
      </c>
      <c r="BY186" s="14" t="str">
        <f t="shared" si="39"/>
        <v/>
      </c>
      <c r="BZ186" s="28"/>
      <c r="CA186" s="15"/>
      <c r="CB186" s="5" t="str">
        <f t="shared" si="46"/>
        <v/>
      </c>
      <c r="CE186" s="5" t="str">
        <f t="shared" si="43"/>
        <v/>
      </c>
      <c r="CF186" s="5" t="str">
        <f>IF(J186="","",IFERROR(IF(VLOOKUP(J186,J$2:J185,1,0)=0,"",""),J186))</f>
        <v/>
      </c>
      <c r="CG186" s="24" t="str">
        <f>IF(CF186="","",(IFERROR(VLOOKUP(MID(CF186,1,1),$CX$2:DB$28,3,0),0)+IFERROR(VLOOKUP(MID(CF186,2,1),CX$2:DB$28,4,0),0)+IFERROR(VLOOKUP(MID(CF186,3,1),CX$2:DB$28,5,0),0)+(ROW(CF186)/1000000000000)))</f>
        <v/>
      </c>
      <c r="CI186" s="5">
        <v>185</v>
      </c>
      <c r="CJ186" s="5" t="str">
        <f>IFERROR(VLOOKUP(CI186,CE$2:CF1262,2,0),"")</f>
        <v/>
      </c>
      <c r="DD186" s="5" t="e">
        <f>IF(REPORTE!AH$2="si",IF(C186=VALUE(REPORTE!C$11),IF(SUM(DD187:DD$1993),CONCATENATE(INT(B186),", "),INT(B186)),""),IF(C186=VALUE(REPORTE!C$10),IF(SUM(DD187:DD$1993),CONCATENATE(INT(B186),",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68"/>
      <c r="AV187" s="97"/>
      <c r="AW187" s="97"/>
      <c r="AX187" s="97"/>
      <c r="AY187" s="110"/>
      <c r="AZ187" s="97"/>
      <c r="BA187" s="97"/>
      <c r="BB187" s="4"/>
      <c r="BC187" s="100"/>
      <c r="BD187" s="4"/>
      <c r="BE187" s="4"/>
      <c r="BF187" s="9"/>
      <c r="BG187" s="7"/>
      <c r="BH187" s="7"/>
      <c r="BI187" s="7" t="str">
        <f t="shared" ca="1" si="35"/>
        <v/>
      </c>
      <c r="BJ187" s="4" t="str">
        <f t="shared" si="44"/>
        <v/>
      </c>
      <c r="BK187" s="96" t="str">
        <f t="shared" si="36"/>
        <v/>
      </c>
      <c r="BL187" s="107" t="str">
        <f t="shared" si="42"/>
        <v/>
      </c>
      <c r="BR187" s="4" t="str">
        <f>IF(IFERROR(VLOOKUP(C187,C188:C$1993,1,0),"")="","",COUNTIF(C:C,C187))</f>
        <v/>
      </c>
      <c r="BV187" s="5" t="str">
        <f>IF(B187="","",IF(BR187="",1+(MAX(BV$2:BV186)),""))</f>
        <v/>
      </c>
      <c r="BW187" s="5" t="str">
        <f t="shared" si="37"/>
        <v/>
      </c>
      <c r="BX187" s="5" t="str">
        <f t="shared" si="38"/>
        <v/>
      </c>
      <c r="BY187" s="14" t="str">
        <f t="shared" si="39"/>
        <v/>
      </c>
      <c r="BZ187" s="28"/>
      <c r="CA187" s="15"/>
      <c r="CB187" s="5" t="str">
        <f t="shared" si="46"/>
        <v/>
      </c>
      <c r="CE187" s="5" t="str">
        <f t="shared" si="43"/>
        <v/>
      </c>
      <c r="CF187" s="5" t="str">
        <f>IF(J187="","",IFERROR(IF(VLOOKUP(J187,J$2:J186,1,0)=0,"",""),J187))</f>
        <v/>
      </c>
      <c r="CG187" s="24" t="str">
        <f>IF(CF187="","",(IFERROR(VLOOKUP(MID(CF187,1,1),$CX$2:DB$28,3,0),0)+IFERROR(VLOOKUP(MID(CF187,2,1),CX$2:DB$28,4,0),0)+IFERROR(VLOOKUP(MID(CF187,3,1),CX$2:DB$28,5,0),0)+(ROW(CF187)/1000000000000)))</f>
        <v/>
      </c>
      <c r="CI187" s="5">
        <v>186</v>
      </c>
      <c r="CJ187" s="5" t="str">
        <f>IFERROR(VLOOKUP(CI187,CE$2:CF1263,2,0),"")</f>
        <v/>
      </c>
      <c r="DD187" s="5" t="e">
        <f>IF(REPORTE!AH$2="si",IF(C187=VALUE(REPORTE!C$11),IF(SUM(DD188:DD$1993),CONCATENATE(INT(B187),", "),INT(B187)),""),IF(C187=VALUE(REPORTE!C$10),IF(SUM(DD188:DD$1993),CONCATENATE(INT(B187),",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68"/>
      <c r="AV188" s="97"/>
      <c r="AW188" s="97"/>
      <c r="AX188" s="97"/>
      <c r="AY188" s="110"/>
      <c r="AZ188" s="97"/>
      <c r="BA188" s="97"/>
      <c r="BB188" s="4"/>
      <c r="BC188" s="100"/>
      <c r="BD188" s="4"/>
      <c r="BE188" s="4"/>
      <c r="BF188" s="9" t="s">
        <v>157</v>
      </c>
      <c r="BG188" s="7"/>
      <c r="BH188" s="7"/>
      <c r="BI188" s="7" t="str">
        <f t="shared" ca="1" si="35"/>
        <v/>
      </c>
      <c r="BJ188" s="4" t="str">
        <f t="shared" si="44"/>
        <v/>
      </c>
      <c r="BK188" s="96" t="str">
        <f t="shared" si="36"/>
        <v/>
      </c>
      <c r="BL188" s="107" t="str">
        <f t="shared" si="42"/>
        <v/>
      </c>
      <c r="BR188" s="4" t="str">
        <f>IF(IFERROR(VLOOKUP(C188,C189:C$1993,1,0),"")="","",COUNTIF(C:C,C188))</f>
        <v/>
      </c>
      <c r="BV188" s="5" t="str">
        <f>IF(B188="","",IF(BR188="",1+(MAX(BV$2:BV187)),""))</f>
        <v/>
      </c>
      <c r="BW188" s="5" t="str">
        <f t="shared" si="37"/>
        <v/>
      </c>
      <c r="BX188" s="5" t="str">
        <f t="shared" si="38"/>
        <v/>
      </c>
      <c r="BY188" s="14" t="str">
        <f t="shared" si="39"/>
        <v/>
      </c>
      <c r="BZ188" s="28"/>
      <c r="CA188" s="15"/>
      <c r="CB188" s="5" t="str">
        <f t="shared" si="46"/>
        <v/>
      </c>
      <c r="CE188" s="5" t="str">
        <f t="shared" si="43"/>
        <v/>
      </c>
      <c r="CF188" s="5" t="str">
        <f>IF(J188="","",IFERROR(IF(VLOOKUP(J188,J$2:J187,1,0)=0,"",""),J188))</f>
        <v/>
      </c>
      <c r="CG188" s="24" t="str">
        <f>IF(CF188="","",(IFERROR(VLOOKUP(MID(CF188,1,1),$CX$2:DB$28,3,0),0)+IFERROR(VLOOKUP(MID(CF188,2,1),CX$2:DB$28,4,0),0)+IFERROR(VLOOKUP(MID(CF188,3,1),CX$2:DB$28,5,0),0)+(ROW(CF188)/1000000000000)))</f>
        <v/>
      </c>
      <c r="CI188" s="5">
        <v>187</v>
      </c>
      <c r="CJ188" s="5" t="str">
        <f>IFERROR(VLOOKUP(CI188,CE$2:CF1264,2,0),"")</f>
        <v/>
      </c>
      <c r="DD188" s="5" t="e">
        <f>IF(REPORTE!AH$2="si",IF(C188=VALUE(REPORTE!C$11),IF(SUM(DD189:DD$1993),CONCATENATE(INT(B188),", "),INT(B188)),""),IF(C188=VALUE(REPORTE!C$10),IF(SUM(DD189:DD$1993),CONCATENATE(INT(B188),",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68"/>
      <c r="AV189" s="97"/>
      <c r="AW189" s="97"/>
      <c r="AX189" s="97"/>
      <c r="AY189" s="110"/>
      <c r="AZ189" s="97"/>
      <c r="BA189" s="97"/>
      <c r="BB189" s="4"/>
      <c r="BC189" s="100"/>
      <c r="BD189" s="4"/>
      <c r="BE189" s="4"/>
      <c r="BF189" s="9"/>
      <c r="BG189" s="7"/>
      <c r="BH189" s="7"/>
      <c r="BI189" s="7" t="str">
        <f t="shared" ca="1" si="35"/>
        <v/>
      </c>
      <c r="BJ189" s="4" t="str">
        <f t="shared" si="44"/>
        <v/>
      </c>
      <c r="BK189" s="96" t="str">
        <f t="shared" si="36"/>
        <v/>
      </c>
      <c r="BL189" s="107" t="str">
        <f t="shared" si="42"/>
        <v/>
      </c>
      <c r="BR189" s="4" t="str">
        <f>IF(IFERROR(VLOOKUP(C189,C190:C$1993,1,0),"")="","",COUNTIF(C:C,C189))</f>
        <v/>
      </c>
      <c r="BV189" s="5" t="str">
        <f>IF(B189="","",IF(BR189="",1+(MAX(BV$2:BV188)),""))</f>
        <v/>
      </c>
      <c r="BW189" s="5" t="str">
        <f t="shared" si="37"/>
        <v/>
      </c>
      <c r="BX189" s="5" t="str">
        <f t="shared" si="38"/>
        <v/>
      </c>
      <c r="BY189" s="14" t="str">
        <f t="shared" si="39"/>
        <v/>
      </c>
      <c r="BZ189" s="28"/>
      <c r="CA189" s="15"/>
      <c r="CB189" s="5" t="str">
        <f t="shared" si="46"/>
        <v/>
      </c>
      <c r="CE189" s="5" t="str">
        <f t="shared" si="43"/>
        <v/>
      </c>
      <c r="CF189" s="5" t="str">
        <f>IF(J189="","",IFERROR(IF(VLOOKUP(J189,J$2:J188,1,0)=0,"",""),J189))</f>
        <v/>
      </c>
      <c r="CG189" s="24" t="str">
        <f>IF(CF189="","",(IFERROR(VLOOKUP(MID(CF189,1,1),$CX$2:DB$28,3,0),0)+IFERROR(VLOOKUP(MID(CF189,2,1),CX$2:DB$28,4,0),0)+IFERROR(VLOOKUP(MID(CF189,3,1),CX$2:DB$28,5,0),0)+(ROW(CF189)/1000000000000)))</f>
        <v/>
      </c>
      <c r="CI189" s="5">
        <v>188</v>
      </c>
      <c r="CJ189" s="5" t="str">
        <f>IFERROR(VLOOKUP(CI189,CE$2:CF1265,2,0),"")</f>
        <v/>
      </c>
      <c r="CL189" s="14"/>
      <c r="DD189" s="5" t="e">
        <f>IF(REPORTE!AH$2="si",IF(C189=VALUE(REPORTE!C$11),IF(SUM(DD190:DD$1993),CONCATENATE(INT(B189),", "),INT(B189)),""),IF(C189=VALUE(REPORTE!C$10),IF(SUM(DD190:DD$1993),CONCATENATE(INT(B189),",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68"/>
      <c r="AV190" s="97"/>
      <c r="AW190" s="97"/>
      <c r="AX190" s="97"/>
      <c r="AY190" s="110"/>
      <c r="AZ190" s="97"/>
      <c r="BA190" s="97"/>
      <c r="BB190" s="4"/>
      <c r="BC190" s="100"/>
      <c r="BD190" s="4"/>
      <c r="BE190" s="4"/>
      <c r="BF190" s="9" t="s">
        <v>157</v>
      </c>
      <c r="BG190" s="7"/>
      <c r="BH190" s="7"/>
      <c r="BI190" s="7" t="str">
        <f t="shared" ca="1" si="35"/>
        <v/>
      </c>
      <c r="BJ190" s="4" t="str">
        <f t="shared" si="44"/>
        <v/>
      </c>
      <c r="BK190" s="96" t="str">
        <f t="shared" si="36"/>
        <v/>
      </c>
      <c r="BL190" s="107" t="str">
        <f t="shared" si="42"/>
        <v/>
      </c>
      <c r="BR190" s="4" t="str">
        <f>IF(IFERROR(VLOOKUP(C190,C191:C$1993,1,0),"")="","",COUNTIF(C:C,C190))</f>
        <v/>
      </c>
      <c r="BV190" s="5" t="str">
        <f>IF(B190="","",IF(BR190="",1+(MAX(BV$2:BV189)),""))</f>
        <v/>
      </c>
      <c r="BW190" s="5" t="str">
        <f t="shared" si="37"/>
        <v/>
      </c>
      <c r="BX190" s="5" t="str">
        <f t="shared" si="38"/>
        <v/>
      </c>
      <c r="BY190" s="14" t="str">
        <f t="shared" si="39"/>
        <v/>
      </c>
      <c r="BZ190" s="28"/>
      <c r="CA190" s="15"/>
      <c r="CB190" s="5" t="str">
        <f t="shared" si="46"/>
        <v/>
      </c>
      <c r="CE190" s="5" t="str">
        <f t="shared" si="43"/>
        <v/>
      </c>
      <c r="CF190" s="5" t="str">
        <f>IF(J190="","",IFERROR(IF(VLOOKUP(J190,J$2:J189,1,0)=0,"",""),J190))</f>
        <v/>
      </c>
      <c r="CG190" s="24" t="str">
        <f>IF(CF190="","",(IFERROR(VLOOKUP(MID(CF190,1,1),$CX$2:DB$28,3,0),0)+IFERROR(VLOOKUP(MID(CF190,2,1),CX$2:DB$28,4,0),0)+IFERROR(VLOOKUP(MID(CF190,3,1),CX$2:DB$28,5,0),0)+(ROW(CF190)/1000000000000)))</f>
        <v/>
      </c>
      <c r="CI190" s="5">
        <v>189</v>
      </c>
      <c r="CJ190" s="5" t="str">
        <f>IFERROR(VLOOKUP(CI190,CE$2:CF1266,2,0),"")</f>
        <v/>
      </c>
      <c r="DD190" s="5" t="e">
        <f>IF(REPORTE!AH$2="si",IF(C190=VALUE(REPORTE!C$11),IF(SUM(DD191:DD$1993),CONCATENATE(INT(B190),", "),INT(B190)),""),IF(C190=VALUE(REPORTE!C$10),IF(SUM(DD191:DD$1993),CONCATENATE(INT(B190),",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68"/>
      <c r="AV191" s="97"/>
      <c r="AW191" s="97"/>
      <c r="AX191" s="97"/>
      <c r="AY191" s="110"/>
      <c r="AZ191" s="97"/>
      <c r="BA191" s="97"/>
      <c r="BB191" s="4"/>
      <c r="BC191" s="100"/>
      <c r="BD191" s="4"/>
      <c r="BE191" s="4"/>
      <c r="BF191" s="9"/>
      <c r="BG191" s="7"/>
      <c r="BH191" s="7"/>
      <c r="BI191" s="7" t="str">
        <f t="shared" ca="1" si="35"/>
        <v/>
      </c>
      <c r="BJ191" s="4" t="str">
        <f t="shared" si="44"/>
        <v/>
      </c>
      <c r="BK191" s="96" t="str">
        <f t="shared" si="36"/>
        <v/>
      </c>
      <c r="BL191" s="107" t="str">
        <f t="shared" si="42"/>
        <v/>
      </c>
      <c r="BR191" s="4" t="str">
        <f>IF(IFERROR(VLOOKUP(C191,C192:C$1993,1,0),"")="","",COUNTIF(C:C,C191))</f>
        <v/>
      </c>
      <c r="BV191" s="5" t="str">
        <f>IF(B191="","",IF(BR191="",1+(MAX(BV$2:BV190)),""))</f>
        <v/>
      </c>
      <c r="BW191" s="5" t="str">
        <f t="shared" si="37"/>
        <v/>
      </c>
      <c r="BX191" s="5" t="str">
        <f t="shared" si="38"/>
        <v/>
      </c>
      <c r="BY191" s="14" t="str">
        <f t="shared" si="39"/>
        <v/>
      </c>
      <c r="BZ191" s="28"/>
      <c r="CA191" s="15"/>
      <c r="CB191" s="5" t="str">
        <f t="shared" si="46"/>
        <v/>
      </c>
      <c r="CE191" s="5" t="str">
        <f t="shared" si="43"/>
        <v/>
      </c>
      <c r="CF191" s="5" t="str">
        <f>IF(J191="","",IFERROR(IF(VLOOKUP(J191,J$2:J190,1,0)=0,"",""),J191))</f>
        <v/>
      </c>
      <c r="CG191" s="24" t="str">
        <f>IF(CF191="","",(IFERROR(VLOOKUP(MID(CF191,1,1),$CX$2:DB$28,3,0),0)+IFERROR(VLOOKUP(MID(CF191,2,1),CX$2:DB$28,4,0),0)+IFERROR(VLOOKUP(MID(CF191,3,1),CX$2:DB$28,5,0),0)+(ROW(CF191)/1000000000000)))</f>
        <v/>
      </c>
      <c r="CI191" s="5">
        <v>190</v>
      </c>
      <c r="CJ191" s="5" t="str">
        <f>IFERROR(VLOOKUP(CI191,CE$2:CF1267,2,0),"")</f>
        <v/>
      </c>
      <c r="DD191" s="5" t="e">
        <f>IF(REPORTE!AH$2="si",IF(C191=VALUE(REPORTE!C$11),IF(SUM(DD192:DD$1993),CONCATENATE(INT(B191),", "),INT(B191)),""),IF(C191=VALUE(REPORTE!C$10),IF(SUM(DD192:DD$1993),CONCATENATE(INT(B191),",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68"/>
      <c r="AV192" s="97"/>
      <c r="AW192" s="97"/>
      <c r="AX192" s="97"/>
      <c r="AY192" s="110"/>
      <c r="AZ192" s="97"/>
      <c r="BA192" s="97"/>
      <c r="BB192" s="4"/>
      <c r="BC192" s="100"/>
      <c r="BD192" s="4"/>
      <c r="BE192" s="4"/>
      <c r="BF192" s="9" t="s">
        <v>157</v>
      </c>
      <c r="BG192" s="7"/>
      <c r="BH192" s="7"/>
      <c r="BI192" s="7" t="str">
        <f t="shared" ca="1" si="35"/>
        <v/>
      </c>
      <c r="BJ192" s="4" t="str">
        <f t="shared" si="44"/>
        <v/>
      </c>
      <c r="BK192" s="96" t="str">
        <f t="shared" si="36"/>
        <v/>
      </c>
      <c r="BL192" s="107" t="str">
        <f t="shared" si="42"/>
        <v/>
      </c>
      <c r="BR192" s="4" t="str">
        <f>IF(IFERROR(VLOOKUP(C192,C193:C$1993,1,0),"")="","",COUNTIF(C:C,C192))</f>
        <v/>
      </c>
      <c r="BV192" s="5" t="str">
        <f>IF(B192="","",IF(BR192="",1+(MAX(BV$2:BV191)),""))</f>
        <v/>
      </c>
      <c r="BW192" s="5" t="str">
        <f t="shared" si="37"/>
        <v/>
      </c>
      <c r="BX192" s="5" t="str">
        <f t="shared" si="38"/>
        <v/>
      </c>
      <c r="BY192" s="14" t="str">
        <f t="shared" si="39"/>
        <v/>
      </c>
      <c r="BZ192" s="28"/>
      <c r="CA192" s="15"/>
      <c r="CB192" s="5" t="str">
        <f t="shared" si="46"/>
        <v/>
      </c>
      <c r="CE192" s="5" t="str">
        <f t="shared" si="43"/>
        <v/>
      </c>
      <c r="CF192" s="5" t="str">
        <f>IF(J192="","",IFERROR(IF(VLOOKUP(J192,J$2:J191,1,0)=0,"",""),J192))</f>
        <v/>
      </c>
      <c r="CG192" s="24" t="str">
        <f>IF(CF192="","",(IFERROR(VLOOKUP(MID(CF192,1,1),$CX$2:DB$28,3,0),0)+IFERROR(VLOOKUP(MID(CF192,2,1),CX$2:DB$28,4,0),0)+IFERROR(VLOOKUP(MID(CF192,3,1),CX$2:DB$28,5,0),0)+(ROW(CF192)/1000000000000)))</f>
        <v/>
      </c>
      <c r="CI192" s="5">
        <v>191</v>
      </c>
      <c r="CJ192" s="5" t="str">
        <f>IFERROR(VLOOKUP(CI192,CE$2:CF1268,2,0),"")</f>
        <v/>
      </c>
      <c r="DD192" s="5" t="e">
        <f>IF(REPORTE!AH$2="si",IF(C192=VALUE(REPORTE!C$11),IF(SUM(DD193:DD$1993),CONCATENATE(INT(B192),", "),INT(B192)),""),IF(C192=VALUE(REPORTE!C$10),IF(SUM(DD193:DD$1993),CONCATENATE(INT(B192),",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68"/>
      <c r="AV193" s="97"/>
      <c r="AW193" s="97"/>
      <c r="AX193" s="97"/>
      <c r="AY193" s="110"/>
      <c r="AZ193" s="97"/>
      <c r="BA193" s="97"/>
      <c r="BB193" s="4"/>
      <c r="BC193" s="100"/>
      <c r="BD193" s="4"/>
      <c r="BE193" s="4"/>
      <c r="BF193" s="9"/>
      <c r="BG193" s="7"/>
      <c r="BH193" s="7"/>
      <c r="BI193" s="7" t="str">
        <f t="shared" ca="1" si="35"/>
        <v/>
      </c>
      <c r="BJ193" s="4" t="str">
        <f t="shared" si="44"/>
        <v/>
      </c>
      <c r="BK193" s="96" t="str">
        <f t="shared" si="36"/>
        <v/>
      </c>
      <c r="BL193" s="107" t="str">
        <f t="shared" si="42"/>
        <v/>
      </c>
      <c r="BR193" s="4" t="str">
        <f>IF(IFERROR(VLOOKUP(C193,C194:C$1993,1,0),"")="","",COUNTIF(C:C,C193))</f>
        <v/>
      </c>
      <c r="BV193" s="5" t="str">
        <f>IF(B193="","",IF(BR193="",1+(MAX(BV$2:BV192)),""))</f>
        <v/>
      </c>
      <c r="BW193" s="5" t="str">
        <f t="shared" si="37"/>
        <v/>
      </c>
      <c r="BX193" s="5" t="str">
        <f t="shared" si="38"/>
        <v/>
      </c>
      <c r="BY193" s="14" t="str">
        <f t="shared" si="39"/>
        <v/>
      </c>
      <c r="BZ193" s="28"/>
      <c r="CA193" s="15"/>
      <c r="CB193" s="5" t="str">
        <f t="shared" si="46"/>
        <v/>
      </c>
      <c r="CE193" s="5" t="str">
        <f t="shared" si="43"/>
        <v/>
      </c>
      <c r="CF193" s="5" t="str">
        <f>IF(J193="","",IFERROR(IF(VLOOKUP(J193,J$2:J192,1,0)=0,"",""),J193))</f>
        <v/>
      </c>
      <c r="CG193" s="24" t="str">
        <f>IF(CF193="","",(IFERROR(VLOOKUP(MID(CF193,1,1),$CX$2:DB$28,3,0),0)+IFERROR(VLOOKUP(MID(CF193,2,1),CX$2:DB$28,4,0),0)+IFERROR(VLOOKUP(MID(CF193,3,1),CX$2:DB$28,5,0),0)+(ROW(CF193)/1000000000000)))</f>
        <v/>
      </c>
      <c r="CI193" s="5">
        <v>192</v>
      </c>
      <c r="CJ193" s="5" t="str">
        <f>IFERROR(VLOOKUP(CI193,CE$2:CF1269,2,0),"")</f>
        <v/>
      </c>
      <c r="DD193" s="5" t="e">
        <f>IF(REPORTE!AH$2="si",IF(C193=VALUE(REPORTE!C$11),IF(SUM(DD194:DD$1993),CONCATENATE(INT(B193),", "),INT(B193)),""),IF(C193=VALUE(REPORTE!C$10),IF(SUM(DD194:DD$1993),CONCATENATE(INT(B193),",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68"/>
      <c r="AV194" s="97"/>
      <c r="AW194" s="97"/>
      <c r="AX194" s="97"/>
      <c r="AY194" s="110"/>
      <c r="AZ194" s="97"/>
      <c r="BA194" s="97"/>
      <c r="BB194" s="4"/>
      <c r="BC194" s="100"/>
      <c r="BD194" s="4"/>
      <c r="BE194" s="4"/>
      <c r="BF194" s="9" t="s">
        <v>157</v>
      </c>
      <c r="BG194" s="7"/>
      <c r="BH194" s="7"/>
      <c r="BI194" s="7" t="str">
        <f t="shared" ref="BI194:BI257" ca="1" si="48">IFERROR(IF(BF194="","",IF(BB194=5,"",IF(BF194-TODAY()&gt;0,"VIGENTE","VENCIDO"))),"")</f>
        <v/>
      </c>
      <c r="BJ194" s="4" t="str">
        <f t="shared" si="44"/>
        <v/>
      </c>
      <c r="BK194" s="96" t="str">
        <f t="shared" ref="BK194:BK257" si="49">IFERROR(IF(AA194="","",AA194/V194),"")</f>
        <v/>
      </c>
      <c r="BL194" s="107"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8"/>
      <c r="CA194" s="15"/>
      <c r="CB194" s="5" t="str">
        <f t="shared" si="46"/>
        <v/>
      </c>
      <c r="CE194" s="5" t="str">
        <f t="shared" si="43"/>
        <v/>
      </c>
      <c r="CF194" s="5" t="str">
        <f>IF(J194="","",IFERROR(IF(VLOOKUP(J194,J$2:J193,1,0)=0,"",""),J194))</f>
        <v/>
      </c>
      <c r="CG194" s="24" t="str">
        <f>IF(CF194="","",(IFERROR(VLOOKUP(MID(CF194,1,1),$CX$2:DB$28,3,0),0)+IFERROR(VLOOKUP(MID(CF194,2,1),CX$2:DB$28,4,0),0)+IFERROR(VLOOKUP(MID(CF194,3,1),CX$2:DB$28,5,0),0)+(ROW(CF194)/1000000000000)))</f>
        <v/>
      </c>
      <c r="CI194" s="5">
        <v>193</v>
      </c>
      <c r="CJ194" s="5" t="str">
        <f>IFERROR(VLOOKUP(CI194,CE$2:CF1270,2,0),"")</f>
        <v/>
      </c>
      <c r="DD194" s="5" t="e">
        <f>IF(REPORTE!AH$2="si",IF(C194=VALUE(REPORTE!C$11),IF(SUM(DD195:DD$1993),CONCATENATE(INT(B194),", "),INT(B194)),""),IF(C194=VALUE(REPORTE!C$10),IF(SUM(DD195:DD$1993),CONCATENATE(INT(B194),",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68"/>
      <c r="AV195" s="97"/>
      <c r="AW195" s="97"/>
      <c r="AX195" s="97"/>
      <c r="AY195" s="110"/>
      <c r="AZ195" s="97"/>
      <c r="BA195" s="97"/>
      <c r="BB195" s="4"/>
      <c r="BC195" s="100"/>
      <c r="BD195" s="4"/>
      <c r="BE195" s="4"/>
      <c r="BF195" s="9"/>
      <c r="BG195" s="7"/>
      <c r="BH195" s="7"/>
      <c r="BI195" s="7" t="str">
        <f t="shared" ca="1" si="48"/>
        <v/>
      </c>
      <c r="BJ195" s="4" t="str">
        <f t="shared" si="44"/>
        <v/>
      </c>
      <c r="BK195" s="96" t="str">
        <f t="shared" si="49"/>
        <v/>
      </c>
      <c r="BL195" s="107"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8"/>
      <c r="CA195" s="15"/>
      <c r="CB195" s="5" t="str">
        <f t="shared" si="46"/>
        <v/>
      </c>
      <c r="CE195" s="5" t="str">
        <f t="shared" si="43"/>
        <v/>
      </c>
      <c r="CF195" s="5" t="str">
        <f>IF(J195="","",IFERROR(IF(VLOOKUP(J195,J$2:J194,1,0)=0,"",""),J195))</f>
        <v/>
      </c>
      <c r="CG195" s="24" t="str">
        <f>IF(CF195="","",(IFERROR(VLOOKUP(MID(CF195,1,1),$CX$2:DB$28,3,0),0)+IFERROR(VLOOKUP(MID(CF195,2,1),CX$2:DB$28,4,0),0)+IFERROR(VLOOKUP(MID(CF195,3,1),CX$2:DB$28,5,0),0)+(ROW(CF195)/1000000000000)))</f>
        <v/>
      </c>
      <c r="CI195" s="5">
        <v>194</v>
      </c>
      <c r="CJ195" s="5" t="str">
        <f>IFERROR(VLOOKUP(CI195,CE$2:CF1271,2,0),"")</f>
        <v/>
      </c>
      <c r="DD195" s="5" t="e">
        <f>IF(REPORTE!AH$2="si",IF(C195=VALUE(REPORTE!C$11),IF(SUM(DD196:DD$1993),CONCATENATE(INT(B195),", "),INT(B195)),""),IF(C195=VALUE(REPORTE!C$10),IF(SUM(DD196:DD$1993),CONCATENATE(INT(B195),",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68"/>
      <c r="AV196" s="97"/>
      <c r="AW196" s="97"/>
      <c r="AX196" s="97"/>
      <c r="AY196" s="110"/>
      <c r="AZ196" s="97"/>
      <c r="BA196" s="97"/>
      <c r="BB196" s="4"/>
      <c r="BC196" s="100"/>
      <c r="BD196" s="4"/>
      <c r="BE196" s="4"/>
      <c r="BF196" s="9" t="s">
        <v>157</v>
      </c>
      <c r="BG196" s="7"/>
      <c r="BH196" s="7"/>
      <c r="BI196" s="7" t="str">
        <f t="shared" ca="1" si="48"/>
        <v/>
      </c>
      <c r="BJ196" s="4" t="str">
        <f t="shared" si="44"/>
        <v/>
      </c>
      <c r="BK196" s="96" t="str">
        <f t="shared" si="49"/>
        <v/>
      </c>
      <c r="BL196" s="107" t="str">
        <f t="shared" si="55"/>
        <v/>
      </c>
      <c r="BR196" s="4" t="str">
        <f>IF(IFERROR(VLOOKUP(C196,C197:C$1993,1,0),"")="","",COUNTIF(C:C,C196))</f>
        <v/>
      </c>
      <c r="BV196" s="5" t="str">
        <f>IF(B196="","",IF(BR196="",1+(MAX(BV$2:BV195)),""))</f>
        <v/>
      </c>
      <c r="BW196" s="5" t="str">
        <f t="shared" si="50"/>
        <v/>
      </c>
      <c r="BX196" s="5" t="str">
        <f t="shared" si="51"/>
        <v/>
      </c>
      <c r="BY196" s="14" t="str">
        <f t="shared" si="52"/>
        <v/>
      </c>
      <c r="BZ196" s="28"/>
      <c r="CA196" s="15"/>
      <c r="CB196" s="5" t="str">
        <f t="shared" si="46"/>
        <v/>
      </c>
      <c r="CE196" s="5" t="str">
        <f t="shared" si="43"/>
        <v/>
      </c>
      <c r="CF196" s="5" t="str">
        <f>IF(J196="","",IFERROR(IF(VLOOKUP(J196,J$2:J195,1,0)=0,"",""),J196))</f>
        <v/>
      </c>
      <c r="CG196" s="24" t="str">
        <f>IF(CF196="","",(IFERROR(VLOOKUP(MID(CF196,1,1),$CX$2:DB$28,3,0),0)+IFERROR(VLOOKUP(MID(CF196,2,1),CX$2:DB$28,4,0),0)+IFERROR(VLOOKUP(MID(CF196,3,1),CX$2:DB$28,5,0),0)+(ROW(CF196)/1000000000000)))</f>
        <v/>
      </c>
      <c r="CI196" s="5">
        <v>195</v>
      </c>
      <c r="CJ196" s="5" t="str">
        <f>IFERROR(VLOOKUP(CI196,CE$2:CF1272,2,0),"")</f>
        <v/>
      </c>
      <c r="DD196" s="5" t="e">
        <f>IF(REPORTE!AH$2="si",IF(C196=VALUE(REPORTE!C$11),IF(SUM(DD197:DD$1993),CONCATENATE(INT(B196),", "),INT(B196)),""),IF(C196=VALUE(REPORTE!C$10),IF(SUM(DD197:DD$1993),CONCATENATE(INT(B196),",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68"/>
      <c r="AV197" s="97"/>
      <c r="AW197" s="97"/>
      <c r="AX197" s="97"/>
      <c r="AY197" s="110"/>
      <c r="AZ197" s="97"/>
      <c r="BA197" s="97"/>
      <c r="BB197" s="4"/>
      <c r="BC197" s="100"/>
      <c r="BD197" s="4"/>
      <c r="BE197" s="4"/>
      <c r="BF197" s="9"/>
      <c r="BG197" s="7"/>
      <c r="BH197" s="7"/>
      <c r="BI197" s="7" t="str">
        <f t="shared" ca="1" si="48"/>
        <v/>
      </c>
      <c r="BJ197" s="4" t="str">
        <f t="shared" si="44"/>
        <v/>
      </c>
      <c r="BK197" s="96" t="str">
        <f t="shared" si="49"/>
        <v/>
      </c>
      <c r="BL197" s="107" t="str">
        <f t="shared" si="55"/>
        <v/>
      </c>
      <c r="BR197" s="4" t="str">
        <f>IF(IFERROR(VLOOKUP(C197,C198:C$1993,1,0),"")="","",COUNTIF(C:C,C197))</f>
        <v/>
      </c>
      <c r="BV197" s="5" t="str">
        <f>IF(B197="","",IF(BR197="",1+(MAX(BV$2:BV196)),""))</f>
        <v/>
      </c>
      <c r="BW197" s="5" t="str">
        <f t="shared" si="50"/>
        <v/>
      </c>
      <c r="BX197" s="5" t="str">
        <f t="shared" si="51"/>
        <v/>
      </c>
      <c r="BY197" s="14" t="str">
        <f t="shared" si="52"/>
        <v/>
      </c>
      <c r="BZ197" s="28"/>
      <c r="CA197" s="15"/>
      <c r="CB197" s="5" t="str">
        <f t="shared" si="46"/>
        <v/>
      </c>
      <c r="CE197" s="5" t="str">
        <f t="shared" si="43"/>
        <v/>
      </c>
      <c r="CF197" s="5" t="str">
        <f>IF(J197="","",IFERROR(IF(VLOOKUP(J197,J$2:J196,1,0)=0,"",""),J197))</f>
        <v/>
      </c>
      <c r="CG197" s="24" t="str">
        <f>IF(CF197="","",(IFERROR(VLOOKUP(MID(CF197,1,1),$CX$2:DB$28,3,0),0)+IFERROR(VLOOKUP(MID(CF197,2,1),CX$2:DB$28,4,0),0)+IFERROR(VLOOKUP(MID(CF197,3,1),CX$2:DB$28,5,0),0)+(ROW(CF197)/1000000000000)))</f>
        <v/>
      </c>
      <c r="CI197" s="5">
        <v>196</v>
      </c>
      <c r="CJ197" s="5" t="str">
        <f>IFERROR(VLOOKUP(CI197,CE$2:CF1273,2,0),"")</f>
        <v/>
      </c>
      <c r="DD197" s="5" t="e">
        <f>IF(REPORTE!AH$2="si",IF(C197=VALUE(REPORTE!C$11),IF(SUM(DD198:DD$1993),CONCATENATE(INT(B197),", "),INT(B197)),""),IF(C197=VALUE(REPORTE!C$10),IF(SUM(DD198:DD$1993),CONCATENATE(INT(B197),",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68"/>
      <c r="AV198" s="97"/>
      <c r="AW198" s="97"/>
      <c r="AX198" s="97"/>
      <c r="AY198" s="110"/>
      <c r="AZ198" s="97"/>
      <c r="BA198" s="97"/>
      <c r="BB198" s="4"/>
      <c r="BC198" s="100"/>
      <c r="BD198" s="4"/>
      <c r="BE198" s="4"/>
      <c r="BF198" s="9" t="s">
        <v>157</v>
      </c>
      <c r="BG198" s="7"/>
      <c r="BH198" s="7"/>
      <c r="BI198" s="7" t="str">
        <f t="shared" ca="1" si="48"/>
        <v/>
      </c>
      <c r="BJ198" s="4" t="str">
        <f t="shared" si="44"/>
        <v/>
      </c>
      <c r="BK198" s="96" t="str">
        <f t="shared" si="49"/>
        <v/>
      </c>
      <c r="BL198" s="107" t="str">
        <f t="shared" si="55"/>
        <v/>
      </c>
      <c r="BR198" s="4" t="str">
        <f>IF(IFERROR(VLOOKUP(C198,C199:C$1993,1,0),"")="","",COUNTIF(C:C,C198))</f>
        <v/>
      </c>
      <c r="BV198" s="5" t="str">
        <f>IF(B198="","",IF(BR198="",1+(MAX(BV$2:BV197)),""))</f>
        <v/>
      </c>
      <c r="BW198" s="5" t="str">
        <f t="shared" si="50"/>
        <v/>
      </c>
      <c r="BX198" s="5" t="str">
        <f t="shared" si="51"/>
        <v/>
      </c>
      <c r="BY198" s="14" t="str">
        <f t="shared" si="52"/>
        <v/>
      </c>
      <c r="BZ198" s="28"/>
      <c r="CA198" s="15"/>
      <c r="CB198" s="5" t="str">
        <f t="shared" si="46"/>
        <v/>
      </c>
      <c r="CE198" s="5" t="str">
        <f t="shared" si="43"/>
        <v/>
      </c>
      <c r="CF198" s="5" t="str">
        <f>IF(J198="","",IFERROR(IF(VLOOKUP(J198,J$2:J197,1,0)=0,"",""),J198))</f>
        <v/>
      </c>
      <c r="CG198" s="24" t="str">
        <f>IF(CF198="","",(IFERROR(VLOOKUP(MID(CF198,1,1),$CX$2:DB$28,3,0),0)+IFERROR(VLOOKUP(MID(CF198,2,1),CX$2:DB$28,4,0),0)+IFERROR(VLOOKUP(MID(CF198,3,1),CX$2:DB$28,5,0),0)+(ROW(CF198)/1000000000000)))</f>
        <v/>
      </c>
      <c r="CI198" s="5">
        <v>197</v>
      </c>
      <c r="CJ198" s="5" t="str">
        <f>IFERROR(VLOOKUP(CI198,CE$2:CF1274,2,0),"")</f>
        <v/>
      </c>
      <c r="CL198" s="14"/>
      <c r="DD198" s="5" t="e">
        <f>IF(REPORTE!AH$2="si",IF(C198=VALUE(REPORTE!C$11),IF(SUM(DD199:DD$1993),CONCATENATE(INT(B198),", "),INT(B198)),""),IF(C198=VALUE(REPORTE!C$10),IF(SUM(DD199:DD$1993),CONCATENATE(INT(B198),",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68"/>
      <c r="AV199" s="97"/>
      <c r="AW199" s="97"/>
      <c r="AX199" s="97"/>
      <c r="AY199" s="110"/>
      <c r="AZ199" s="97"/>
      <c r="BA199" s="97"/>
      <c r="BB199" s="4"/>
      <c r="BC199" s="100"/>
      <c r="BD199" s="4"/>
      <c r="BE199" s="4"/>
      <c r="BF199" s="9"/>
      <c r="BG199" s="7"/>
      <c r="BH199" s="7"/>
      <c r="BI199" s="7" t="str">
        <f t="shared" ca="1" si="48"/>
        <v/>
      </c>
      <c r="BJ199" s="4" t="str">
        <f t="shared" si="44"/>
        <v/>
      </c>
      <c r="BK199" s="96" t="str">
        <f t="shared" si="49"/>
        <v/>
      </c>
      <c r="BL199" s="107" t="str">
        <f t="shared" si="55"/>
        <v/>
      </c>
      <c r="BR199" s="4" t="str">
        <f>IF(IFERROR(VLOOKUP(C199,C200:C$1993,1,0),"")="","",COUNTIF(C:C,C199))</f>
        <v/>
      </c>
      <c r="BV199" s="5" t="str">
        <f>IF(B199="","",IF(BR199="",1+(MAX(BV$2:BV198)),""))</f>
        <v/>
      </c>
      <c r="BW199" s="5" t="str">
        <f t="shared" si="50"/>
        <v/>
      </c>
      <c r="BX199" s="5" t="str">
        <f t="shared" si="51"/>
        <v/>
      </c>
      <c r="BY199" s="14" t="str">
        <f t="shared" si="52"/>
        <v/>
      </c>
      <c r="BZ199" s="28"/>
      <c r="CA199" s="15"/>
      <c r="CB199" s="5" t="str">
        <f t="shared" si="46"/>
        <v/>
      </c>
      <c r="CE199" s="5" t="str">
        <f t="shared" si="43"/>
        <v/>
      </c>
      <c r="CF199" s="5" t="str">
        <f>IF(J199="","",IFERROR(IF(VLOOKUP(J199,J$2:J198,1,0)=0,"",""),J199))</f>
        <v/>
      </c>
      <c r="CG199" s="24" t="str">
        <f>IF(CF199="","",(IFERROR(VLOOKUP(MID(CF199,1,1),$CX$2:DB$28,3,0),0)+IFERROR(VLOOKUP(MID(CF199,2,1),CX$2:DB$28,4,0),0)+IFERROR(VLOOKUP(MID(CF199,3,1),CX$2:DB$28,5,0),0)+(ROW(CF199)/1000000000000)))</f>
        <v/>
      </c>
      <c r="CI199" s="5">
        <v>198</v>
      </c>
      <c r="CJ199" s="5" t="str">
        <f>IFERROR(VLOOKUP(CI199,CE$2:CF1275,2,0),"")</f>
        <v/>
      </c>
      <c r="DD199" s="5" t="e">
        <f>IF(REPORTE!AH$2="si",IF(C199=VALUE(REPORTE!C$11),IF(SUM(DD200:DD$1993),CONCATENATE(INT(B199),", "),INT(B199)),""),IF(C199=VALUE(REPORTE!C$10),IF(SUM(DD200:DD$1993),CONCATENATE(INT(B199),",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68"/>
      <c r="AV200" s="97"/>
      <c r="AW200" s="97"/>
      <c r="AX200" s="97"/>
      <c r="AY200" s="110"/>
      <c r="AZ200" s="97"/>
      <c r="BA200" s="97"/>
      <c r="BB200" s="4"/>
      <c r="BC200" s="100"/>
      <c r="BD200" s="4"/>
      <c r="BE200" s="4"/>
      <c r="BF200" s="9" t="s">
        <v>157</v>
      </c>
      <c r="BG200" s="7"/>
      <c r="BH200" s="7"/>
      <c r="BI200" s="7" t="str">
        <f t="shared" ca="1" si="48"/>
        <v/>
      </c>
      <c r="BJ200" s="4" t="str">
        <f t="shared" si="44"/>
        <v/>
      </c>
      <c r="BK200" s="96" t="str">
        <f t="shared" si="49"/>
        <v/>
      </c>
      <c r="BL200" s="107" t="str">
        <f t="shared" si="55"/>
        <v/>
      </c>
      <c r="BR200" s="4" t="str">
        <f>IF(IFERROR(VLOOKUP(C200,C201:C$1993,1,0),"")="","",COUNTIF(C:C,C200))</f>
        <v/>
      </c>
      <c r="BV200" s="5" t="str">
        <f>IF(B200="","",IF(BR200="",1+(MAX(BV$2:BV199)),""))</f>
        <v/>
      </c>
      <c r="BW200" s="5" t="str">
        <f t="shared" si="50"/>
        <v/>
      </c>
      <c r="BX200" s="5" t="str">
        <f t="shared" si="51"/>
        <v/>
      </c>
      <c r="BY200" s="14" t="str">
        <f t="shared" si="52"/>
        <v/>
      </c>
      <c r="BZ200" s="28"/>
      <c r="CA200" s="15"/>
      <c r="CB200" s="5" t="str">
        <f t="shared" si="46"/>
        <v/>
      </c>
      <c r="CE200" s="5" t="str">
        <f t="shared" si="43"/>
        <v/>
      </c>
      <c r="CF200" s="5" t="str">
        <f>IF(J200="","",IFERROR(IF(VLOOKUP(J200,J$2:J199,1,0)=0,"",""),J200))</f>
        <v/>
      </c>
      <c r="CG200" s="24" t="str">
        <f>IF(CF200="","",(IFERROR(VLOOKUP(MID(CF200,1,1),$CX$2:DB$28,3,0),0)+IFERROR(VLOOKUP(MID(CF200,2,1),CX$2:DB$28,4,0),0)+IFERROR(VLOOKUP(MID(CF200,3,1),CX$2:DB$28,5,0),0)+(ROW(CF200)/1000000000000)))</f>
        <v/>
      </c>
      <c r="CI200" s="5">
        <v>199</v>
      </c>
      <c r="CJ200" s="5" t="str">
        <f>IFERROR(VLOOKUP(CI200,CE$2:CF1276,2,0),"")</f>
        <v/>
      </c>
      <c r="DD200" s="5" t="e">
        <f>IF(REPORTE!AH$2="si",IF(C200=VALUE(REPORTE!C$11),IF(SUM(DD201:DD$1993),CONCATENATE(INT(B200),", "),INT(B200)),""),IF(C200=VALUE(REPORTE!C$10),IF(SUM(DD201:DD$1993),CONCATENATE(INT(B200),",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68"/>
      <c r="AV201" s="97"/>
      <c r="AW201" s="97"/>
      <c r="AX201" s="97"/>
      <c r="AY201" s="110"/>
      <c r="AZ201" s="97"/>
      <c r="BA201" s="97"/>
      <c r="BB201" s="4"/>
      <c r="BC201" s="100"/>
      <c r="BD201" s="4"/>
      <c r="BE201" s="4"/>
      <c r="BF201" s="9"/>
      <c r="BG201" s="7"/>
      <c r="BH201" s="7"/>
      <c r="BI201" s="7" t="str">
        <f t="shared" ca="1" si="48"/>
        <v/>
      </c>
      <c r="BJ201" s="4" t="str">
        <f t="shared" si="44"/>
        <v/>
      </c>
      <c r="BK201" s="96" t="str">
        <f t="shared" si="49"/>
        <v/>
      </c>
      <c r="BL201" s="107" t="str">
        <f t="shared" si="55"/>
        <v/>
      </c>
      <c r="BR201" s="4" t="str">
        <f>IF(IFERROR(VLOOKUP(C201,C202:C$1993,1,0),"")="","",COUNTIF(C:C,C201))</f>
        <v/>
      </c>
      <c r="BV201" s="5" t="str">
        <f>IF(B201="","",IF(BR201="",1+(MAX(BV$2:BV200)),""))</f>
        <v/>
      </c>
      <c r="BW201" s="5" t="str">
        <f t="shared" si="50"/>
        <v/>
      </c>
      <c r="BX201" s="5" t="str">
        <f t="shared" si="51"/>
        <v/>
      </c>
      <c r="BY201" s="14" t="str">
        <f t="shared" si="52"/>
        <v/>
      </c>
      <c r="BZ201" s="28"/>
      <c r="CA201" s="15"/>
      <c r="CB201" s="5" t="str">
        <f t="shared" si="46"/>
        <v/>
      </c>
      <c r="CE201" s="5" t="str">
        <f t="shared" si="43"/>
        <v/>
      </c>
      <c r="CF201" s="5" t="str">
        <f>IF(J201="","",IFERROR(IF(VLOOKUP(J201,J$2:J200,1,0)=0,"",""),J201))</f>
        <v/>
      </c>
      <c r="CG201" s="24" t="str">
        <f>IF(CF201="","",(IFERROR(VLOOKUP(MID(CF201,1,1),$CX$2:DB$28,3,0),0)+IFERROR(VLOOKUP(MID(CF201,2,1),CX$2:DB$28,4,0),0)+IFERROR(VLOOKUP(MID(CF201,3,1),CX$2:DB$28,5,0),0)+(ROW(CF201)/1000000000000)))</f>
        <v/>
      </c>
      <c r="CI201" s="5">
        <v>200</v>
      </c>
      <c r="CJ201" s="5" t="str">
        <f>IFERROR(VLOOKUP(CI201,CE$2:CF1277,2,0),"")</f>
        <v/>
      </c>
      <c r="DD201" s="5" t="e">
        <f>IF(REPORTE!AH$2="si",IF(C201=VALUE(REPORTE!C$11),IF(SUM(DD202:DD$1993),CONCATENATE(INT(B201),", "),INT(B201)),""),IF(C201=VALUE(REPORTE!C$10),IF(SUM(DD202:DD$1993),CONCATENATE(INT(B201),",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68"/>
      <c r="AV202" s="97"/>
      <c r="AW202" s="97"/>
      <c r="AX202" s="97"/>
      <c r="AY202" s="110"/>
      <c r="AZ202" s="97"/>
      <c r="BA202" s="97"/>
      <c r="BB202" s="4"/>
      <c r="BC202" s="100"/>
      <c r="BD202" s="4"/>
      <c r="BE202" s="4"/>
      <c r="BF202" s="9" t="s">
        <v>157</v>
      </c>
      <c r="BG202" s="7"/>
      <c r="BH202" s="7"/>
      <c r="BI202" s="7" t="str">
        <f t="shared" ca="1" si="48"/>
        <v/>
      </c>
      <c r="BJ202" s="4" t="str">
        <f t="shared" si="44"/>
        <v/>
      </c>
      <c r="BK202" s="96" t="str">
        <f t="shared" si="49"/>
        <v/>
      </c>
      <c r="BL202" s="107" t="str">
        <f t="shared" si="55"/>
        <v/>
      </c>
      <c r="BR202" s="4" t="str">
        <f>IF(IFERROR(VLOOKUP(C202,C203:C$1993,1,0),"")="","",COUNTIF(C:C,C202))</f>
        <v/>
      </c>
      <c r="BV202" s="5" t="str">
        <f>IF(B202="","",IF(BR202="",1+(MAX(BV$2:BV201)),""))</f>
        <v/>
      </c>
      <c r="BW202" s="5" t="str">
        <f t="shared" si="50"/>
        <v/>
      </c>
      <c r="BX202" s="5" t="str">
        <f t="shared" si="51"/>
        <v/>
      </c>
      <c r="BY202" s="14" t="str">
        <f t="shared" si="52"/>
        <v/>
      </c>
      <c r="BZ202" s="28"/>
      <c r="CA202" s="15"/>
      <c r="CB202" s="5" t="str">
        <f t="shared" ref="CB202:CB210" si="56">CONCATENATE(AI202,AK202,AL202,AM202,AN202)</f>
        <v/>
      </c>
      <c r="CE202" s="5" t="str">
        <f t="shared" si="43"/>
        <v/>
      </c>
      <c r="CF202" s="5" t="str">
        <f>IF(J202="","",IFERROR(IF(VLOOKUP(J202,J$2:J201,1,0)=0,"",""),J202))</f>
        <v/>
      </c>
      <c r="CG202" s="24" t="str">
        <f>IF(CF202="","",(IFERROR(VLOOKUP(MID(CF202,1,1),$CX$2:DB$28,3,0),0)+IFERROR(VLOOKUP(MID(CF202,2,1),CX$2:DB$28,4,0),0)+IFERROR(VLOOKUP(MID(CF202,3,1),CX$2:DB$28,5,0),0)+(ROW(CF202)/1000000000000)))</f>
        <v/>
      </c>
      <c r="CI202" s="5">
        <v>201</v>
      </c>
      <c r="CJ202" s="5" t="str">
        <f>IFERROR(VLOOKUP(CI202,CE$2:CF1278,2,0),"")</f>
        <v/>
      </c>
      <c r="CL202" s="14"/>
      <c r="DD202" s="5" t="e">
        <f>IF(REPORTE!AH$2="si",IF(C202=VALUE(REPORTE!C$11),IF(SUM(DD203:DD$1993),CONCATENATE(INT(B202),", "),INT(B202)),""),IF(C202=VALUE(REPORTE!C$10),IF(SUM(DD203:DD$1993),CONCATENATE(INT(B202),",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68"/>
      <c r="AV203" s="97"/>
      <c r="AW203" s="97"/>
      <c r="AX203" s="97"/>
      <c r="AY203" s="110"/>
      <c r="AZ203" s="97"/>
      <c r="BA203" s="97"/>
      <c r="BB203" s="4"/>
      <c r="BC203" s="100"/>
      <c r="BD203" s="4"/>
      <c r="BE203" s="4"/>
      <c r="BF203" s="9"/>
      <c r="BG203" s="7"/>
      <c r="BH203" s="7"/>
      <c r="BI203" s="7" t="str">
        <f t="shared" ca="1" si="48"/>
        <v/>
      </c>
      <c r="BJ203" s="4" t="str">
        <f t="shared" si="44"/>
        <v/>
      </c>
      <c r="BK203" s="96" t="str">
        <f t="shared" si="49"/>
        <v/>
      </c>
      <c r="BL203" s="107" t="str">
        <f t="shared" si="55"/>
        <v/>
      </c>
      <c r="BR203" s="4" t="str">
        <f>IF(IFERROR(VLOOKUP(C203,C204:C$1993,1,0),"")="","",COUNTIF(C:C,C203))</f>
        <v/>
      </c>
      <c r="BV203" s="5" t="str">
        <f>IF(B203="","",IF(BR203="",1+(MAX(BV$2:BV202)),""))</f>
        <v/>
      </c>
      <c r="BW203" s="5" t="str">
        <f t="shared" si="50"/>
        <v/>
      </c>
      <c r="BX203" s="5" t="str">
        <f t="shared" si="51"/>
        <v/>
      </c>
      <c r="BY203" s="14" t="str">
        <f t="shared" si="52"/>
        <v/>
      </c>
      <c r="BZ203" s="28"/>
      <c r="CA203" s="15"/>
      <c r="CB203" s="5" t="str">
        <f t="shared" si="56"/>
        <v/>
      </c>
      <c r="CE203" s="5" t="str">
        <f t="shared" ref="CE203:CE266" si="57">IFERROR(RANK(CG203,CG$2:CG$1493,1),"")</f>
        <v/>
      </c>
      <c r="CF203" s="5" t="str">
        <f>IF(J203="","",IFERROR(IF(VLOOKUP(J203,J$2:J202,1,0)=0,"",""),J203))</f>
        <v/>
      </c>
      <c r="CG203" s="24" t="str">
        <f>IF(CF203="","",(IFERROR(VLOOKUP(MID(CF203,1,1),$CX$2:DB$28,3,0),0)+IFERROR(VLOOKUP(MID(CF203,2,1),CX$2:DB$28,4,0),0)+IFERROR(VLOOKUP(MID(CF203,3,1),CX$2:DB$28,5,0),0)+(ROW(CF203)/1000000000000)))</f>
        <v/>
      </c>
      <c r="CI203" s="5">
        <v>202</v>
      </c>
      <c r="CJ203" s="5" t="str">
        <f>IFERROR(VLOOKUP(CI203,CE$2:CF1279,2,0),"")</f>
        <v/>
      </c>
      <c r="DD203" s="5" t="e">
        <f>IF(REPORTE!AH$2="si",IF(C203=VALUE(REPORTE!C$11),IF(SUM(DD204:DD$1993),CONCATENATE(INT(B203),", "),INT(B203)),""),IF(C203=VALUE(REPORTE!C$10),IF(SUM(DD204:DD$1993),CONCATENATE(INT(B203),",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68"/>
      <c r="AV204" s="97"/>
      <c r="AW204" s="97"/>
      <c r="AX204" s="97"/>
      <c r="AY204" s="110"/>
      <c r="AZ204" s="97"/>
      <c r="BA204" s="97"/>
      <c r="BB204" s="4"/>
      <c r="BC204" s="100"/>
      <c r="BD204" s="4"/>
      <c r="BE204" s="4"/>
      <c r="BF204" s="9" t="s">
        <v>157</v>
      </c>
      <c r="BG204" s="7"/>
      <c r="BH204" s="7"/>
      <c r="BI204" s="7" t="str">
        <f t="shared" ca="1" si="48"/>
        <v/>
      </c>
      <c r="BJ204" s="4" t="str">
        <f t="shared" si="44"/>
        <v/>
      </c>
      <c r="BK204" s="96" t="str">
        <f t="shared" si="49"/>
        <v/>
      </c>
      <c r="BL204" s="107" t="str">
        <f t="shared" si="55"/>
        <v/>
      </c>
      <c r="BR204" s="4" t="str">
        <f>IF(IFERROR(VLOOKUP(C204,C205:C$1993,1,0),"")="","",COUNTIF(C:C,C204))</f>
        <v/>
      </c>
      <c r="BV204" s="5" t="str">
        <f>IF(B204="","",IF(BR204="",1+(MAX(BV$2:BV203)),""))</f>
        <v/>
      </c>
      <c r="BW204" s="5" t="str">
        <f t="shared" si="50"/>
        <v/>
      </c>
      <c r="BX204" s="5" t="str">
        <f t="shared" si="51"/>
        <v/>
      </c>
      <c r="BY204" s="14" t="str">
        <f t="shared" si="52"/>
        <v/>
      </c>
      <c r="BZ204" s="28"/>
      <c r="CA204" s="15"/>
      <c r="CB204" s="5" t="str">
        <f t="shared" si="56"/>
        <v/>
      </c>
      <c r="CE204" s="5" t="str">
        <f t="shared" si="57"/>
        <v/>
      </c>
      <c r="CF204" s="5" t="str">
        <f>IF(J204="","",IFERROR(IF(VLOOKUP(J204,J$2:J203,1,0)=0,"",""),J204))</f>
        <v/>
      </c>
      <c r="CG204" s="24" t="str">
        <f>IF(CF204="","",(IFERROR(VLOOKUP(MID(CF204,1,1),$CX$2:DB$28,3,0),0)+IFERROR(VLOOKUP(MID(CF204,2,1),CX$2:DB$28,4,0),0)+IFERROR(VLOOKUP(MID(CF204,3,1),CX$2:DB$28,5,0),0)+(ROW(CF204)/1000000000000)))</f>
        <v/>
      </c>
      <c r="CI204" s="5">
        <v>203</v>
      </c>
      <c r="CJ204" s="5" t="str">
        <f>IFERROR(VLOOKUP(CI204,CE$2:CF1280,2,0),"")</f>
        <v/>
      </c>
      <c r="DD204" s="5" t="e">
        <f>IF(REPORTE!AH$2="si",IF(C204=VALUE(REPORTE!C$11),IF(SUM(DD205:DD$1993),CONCATENATE(INT(B204),", "),INT(B204)),""),IF(C204=VALUE(REPORTE!C$10),IF(SUM(DD205:DD$1993),CONCATENATE(INT(B204),",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68"/>
      <c r="AV205" s="97"/>
      <c r="AW205" s="97"/>
      <c r="AX205" s="97"/>
      <c r="AY205" s="110"/>
      <c r="AZ205" s="97"/>
      <c r="BA205" s="97"/>
      <c r="BB205" s="4"/>
      <c r="BC205" s="100"/>
      <c r="BD205" s="4"/>
      <c r="BE205" s="4"/>
      <c r="BF205" s="9"/>
      <c r="BG205" s="7"/>
      <c r="BH205" s="7"/>
      <c r="BI205" s="7" t="str">
        <f t="shared" ca="1" si="48"/>
        <v/>
      </c>
      <c r="BJ205" s="4" t="str">
        <f t="shared" si="44"/>
        <v/>
      </c>
      <c r="BK205" s="96" t="str">
        <f t="shared" si="49"/>
        <v/>
      </c>
      <c r="BL205" s="107" t="str">
        <f t="shared" si="55"/>
        <v/>
      </c>
      <c r="BR205" s="4" t="str">
        <f>IF(IFERROR(VLOOKUP(C205,C206:C$1993,1,0),"")="","",COUNTIF(C:C,C205))</f>
        <v/>
      </c>
      <c r="BV205" s="5" t="str">
        <f>IF(B205="","",IF(BR205="",1+(MAX(BV$2:BV204)),""))</f>
        <v/>
      </c>
      <c r="BW205" s="5" t="str">
        <f t="shared" si="50"/>
        <v/>
      </c>
      <c r="BX205" s="5" t="str">
        <f t="shared" si="51"/>
        <v/>
      </c>
      <c r="BY205" s="14" t="str">
        <f t="shared" si="52"/>
        <v/>
      </c>
      <c r="BZ205" s="28"/>
      <c r="CA205" s="15"/>
      <c r="CB205" s="5" t="str">
        <f t="shared" si="56"/>
        <v/>
      </c>
      <c r="CE205" s="5" t="str">
        <f t="shared" si="57"/>
        <v/>
      </c>
      <c r="CF205" s="5" t="str">
        <f>IF(J205="","",IFERROR(IF(VLOOKUP(J205,J$2:J204,1,0)=0,"",""),J205))</f>
        <v/>
      </c>
      <c r="CG205" s="24" t="str">
        <f>IF(CF205="","",(IFERROR(VLOOKUP(MID(CF205,1,1),$CX$2:DB$28,3,0),0)+IFERROR(VLOOKUP(MID(CF205,2,1),CX$2:DB$28,4,0),0)+IFERROR(VLOOKUP(MID(CF205,3,1),CX$2:DB$28,5,0),0)+(ROW(CF205)/1000000000000)))</f>
        <v/>
      </c>
      <c r="CI205" s="5">
        <v>204</v>
      </c>
      <c r="CJ205" s="5" t="str">
        <f>IFERROR(VLOOKUP(CI205,CE$2:CF1281,2,0),"")</f>
        <v/>
      </c>
      <c r="DD205" s="5" t="e">
        <f>IF(REPORTE!AH$2="si",IF(C205=VALUE(REPORTE!C$11),IF(SUM(DD206:DD$1993),CONCATENATE(INT(B205),", "),INT(B205)),""),IF(C205=VALUE(REPORTE!C$10),IF(SUM(DD206:DD$1993),CONCATENATE(INT(B205),",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68"/>
      <c r="AV206" s="97"/>
      <c r="AW206" s="97"/>
      <c r="AX206" s="97"/>
      <c r="AY206" s="110"/>
      <c r="AZ206" s="97"/>
      <c r="BA206" s="97"/>
      <c r="BB206" s="4"/>
      <c r="BC206" s="100"/>
      <c r="BD206" s="4"/>
      <c r="BE206" s="4"/>
      <c r="BF206" s="9" t="s">
        <v>157</v>
      </c>
      <c r="BG206" s="7"/>
      <c r="BH206" s="7"/>
      <c r="BI206" s="7" t="str">
        <f t="shared" ca="1" si="48"/>
        <v/>
      </c>
      <c r="BJ206" s="4" t="str">
        <f t="shared" si="44"/>
        <v/>
      </c>
      <c r="BK206" s="96" t="str">
        <f t="shared" si="49"/>
        <v/>
      </c>
      <c r="BL206" s="107" t="str">
        <f t="shared" si="55"/>
        <v/>
      </c>
      <c r="BR206" s="4" t="str">
        <f>IF(IFERROR(VLOOKUP(C206,C207:C$1993,1,0),"")="","",COUNTIF(C:C,C206))</f>
        <v/>
      </c>
      <c r="BV206" s="5" t="str">
        <f>IF(B206="","",IF(BR206="",1+(MAX(BV$2:BV205)),""))</f>
        <v/>
      </c>
      <c r="BW206" s="5" t="str">
        <f t="shared" si="50"/>
        <v/>
      </c>
      <c r="BX206" s="5" t="str">
        <f t="shared" si="51"/>
        <v/>
      </c>
      <c r="BY206" s="14" t="str">
        <f t="shared" si="52"/>
        <v/>
      </c>
      <c r="BZ206" s="28"/>
      <c r="CA206" s="15"/>
      <c r="CB206" s="5" t="str">
        <f t="shared" si="56"/>
        <v/>
      </c>
      <c r="CE206" s="5" t="str">
        <f t="shared" si="57"/>
        <v/>
      </c>
      <c r="CF206" s="5" t="str">
        <f>IF(J206="","",IFERROR(IF(VLOOKUP(J206,J$2:J205,1,0)=0,"",""),J206))</f>
        <v/>
      </c>
      <c r="CG206" s="24" t="str">
        <f>IF(CF206="","",(IFERROR(VLOOKUP(MID(CF206,1,1),$CX$2:DB$28,3,0),0)+IFERROR(VLOOKUP(MID(CF206,2,1),CX$2:DB$28,4,0),0)+IFERROR(VLOOKUP(MID(CF206,3,1),CX$2:DB$28,5,0),0)+(ROW(CF206)/1000000000000)))</f>
        <v/>
      </c>
      <c r="CI206" s="5">
        <v>205</v>
      </c>
      <c r="CJ206" s="5" t="str">
        <f>IFERROR(VLOOKUP(CI206,CE$2:CF1282,2,0),"")</f>
        <v/>
      </c>
      <c r="DD206" s="5" t="e">
        <f>IF(REPORTE!AH$2="si",IF(C206=VALUE(REPORTE!C$11),IF(SUM(DD207:DD$1993),CONCATENATE(INT(B206),", "),INT(B206)),""),IF(C206=VALUE(REPORTE!C$10),IF(SUM(DD207:DD$1993),CONCATENATE(INT(B206),",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68"/>
      <c r="AV207" s="97"/>
      <c r="AW207" s="97"/>
      <c r="AX207" s="97"/>
      <c r="AY207" s="110"/>
      <c r="AZ207" s="97"/>
      <c r="BA207" s="97"/>
      <c r="BB207" s="4"/>
      <c r="BC207" s="100"/>
      <c r="BD207" s="4"/>
      <c r="BE207" s="4"/>
      <c r="BF207" s="9"/>
      <c r="BG207" s="7"/>
      <c r="BH207" s="7"/>
      <c r="BI207" s="7" t="str">
        <f t="shared" ca="1" si="48"/>
        <v/>
      </c>
      <c r="BJ207" s="4" t="str">
        <f t="shared" si="44"/>
        <v/>
      </c>
      <c r="BK207" s="96" t="str">
        <f t="shared" si="49"/>
        <v/>
      </c>
      <c r="BL207" s="107" t="str">
        <f t="shared" si="55"/>
        <v/>
      </c>
      <c r="BR207" s="4" t="str">
        <f>IF(IFERROR(VLOOKUP(C207,C208:C$1993,1,0),"")="","",COUNTIF(C:C,C207))</f>
        <v/>
      </c>
      <c r="BV207" s="5" t="str">
        <f>IF(B207="","",IF(BR207="",1+(MAX(BV$2:BV206)),""))</f>
        <v/>
      </c>
      <c r="BW207" s="5" t="str">
        <f t="shared" si="50"/>
        <v/>
      </c>
      <c r="BX207" s="5" t="str">
        <f t="shared" si="51"/>
        <v/>
      </c>
      <c r="BY207" s="14" t="str">
        <f t="shared" si="52"/>
        <v/>
      </c>
      <c r="BZ207" s="28"/>
      <c r="CA207" s="15"/>
      <c r="CB207" s="5" t="str">
        <f t="shared" si="56"/>
        <v/>
      </c>
      <c r="CE207" s="5" t="str">
        <f t="shared" si="57"/>
        <v/>
      </c>
      <c r="CF207" s="5" t="str">
        <f>IF(J207="","",IFERROR(IF(VLOOKUP(J207,J$2:J206,1,0)=0,"",""),J207))</f>
        <v/>
      </c>
      <c r="CG207" s="24" t="str">
        <f>IF(CF207="","",(IFERROR(VLOOKUP(MID(CF207,1,1),$CX$2:DB$28,3,0),0)+IFERROR(VLOOKUP(MID(CF207,2,1),CX$2:DB$28,4,0),0)+IFERROR(VLOOKUP(MID(CF207,3,1),CX$2:DB$28,5,0),0)+(ROW(CF207)/1000000000000)))</f>
        <v/>
      </c>
      <c r="CI207" s="5">
        <v>206</v>
      </c>
      <c r="CJ207" s="5" t="str">
        <f>IFERROR(VLOOKUP(CI207,CE$2:CF1283,2,0),"")</f>
        <v/>
      </c>
      <c r="DD207" s="5" t="e">
        <f>IF(REPORTE!AH$2="si",IF(C207=VALUE(REPORTE!C$11),IF(SUM(DD208:DD$1993),CONCATENATE(INT(B207),", "),INT(B207)),""),IF(C207=VALUE(REPORTE!C$10),IF(SUM(DD208:DD$1993),CONCATENATE(INT(B207),",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68"/>
      <c r="AV208" s="97"/>
      <c r="AW208" s="97"/>
      <c r="AX208" s="97"/>
      <c r="AY208" s="110"/>
      <c r="AZ208" s="97"/>
      <c r="BA208" s="97"/>
      <c r="BB208" s="4"/>
      <c r="BC208" s="100"/>
      <c r="BD208" s="4"/>
      <c r="BE208" s="4"/>
      <c r="BF208" s="9" t="s">
        <v>157</v>
      </c>
      <c r="BG208" s="7"/>
      <c r="BH208" s="7"/>
      <c r="BI208" s="7" t="str">
        <f t="shared" ca="1" si="48"/>
        <v/>
      </c>
      <c r="BJ208" s="4" t="str">
        <f t="shared" si="44"/>
        <v/>
      </c>
      <c r="BK208" s="96" t="str">
        <f t="shared" si="49"/>
        <v/>
      </c>
      <c r="BL208" s="107" t="str">
        <f t="shared" si="55"/>
        <v/>
      </c>
      <c r="BR208" s="4" t="str">
        <f>IF(IFERROR(VLOOKUP(C208,C209:C$1993,1,0),"")="","",COUNTIF(C:C,C208))</f>
        <v/>
      </c>
      <c r="BV208" s="5" t="str">
        <f>IF(B208="","",IF(BR208="",1+(MAX(BV$2:BV207)),""))</f>
        <v/>
      </c>
      <c r="BW208" s="5" t="str">
        <f t="shared" si="50"/>
        <v/>
      </c>
      <c r="BX208" s="5" t="str">
        <f t="shared" si="51"/>
        <v/>
      </c>
      <c r="BY208" s="14" t="str">
        <f t="shared" si="52"/>
        <v/>
      </c>
      <c r="BZ208" s="28"/>
      <c r="CA208" s="15"/>
      <c r="CB208" s="5" t="str">
        <f t="shared" si="56"/>
        <v/>
      </c>
      <c r="CE208" s="5" t="str">
        <f t="shared" si="57"/>
        <v/>
      </c>
      <c r="CF208" s="5" t="str">
        <f>IF(J208="","",IFERROR(IF(VLOOKUP(J208,J$2:J207,1,0)=0,"",""),J208))</f>
        <v/>
      </c>
      <c r="CG208" s="24" t="str">
        <f>IF(CF208="","",(IFERROR(VLOOKUP(MID(CF208,1,1),$CX$2:DB$28,3,0),0)+IFERROR(VLOOKUP(MID(CF208,2,1),CX$2:DB$28,4,0),0)+IFERROR(VLOOKUP(MID(CF208,3,1),CX$2:DB$28,5,0),0)+(ROW(CF208)/1000000000000)))</f>
        <v/>
      </c>
      <c r="CI208" s="5">
        <v>207</v>
      </c>
      <c r="CJ208" s="5" t="str">
        <f>IFERROR(VLOOKUP(CI208,CE$2:CF1284,2,0),"")</f>
        <v/>
      </c>
      <c r="DD208" s="5" t="e">
        <f>IF(REPORTE!AH$2="si",IF(C208=VALUE(REPORTE!C$11),IF(SUM(DD209:DD$1993),CONCATENATE(INT(B208),", "),INT(B208)),""),IF(C208=VALUE(REPORTE!C$10),IF(SUM(DD209:DD$1993),CONCATENATE(INT(B208),",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68"/>
      <c r="AV209" s="97"/>
      <c r="AW209" s="97"/>
      <c r="AX209" s="97"/>
      <c r="AY209" s="110"/>
      <c r="AZ209" s="97"/>
      <c r="BA209" s="97"/>
      <c r="BB209" s="4"/>
      <c r="BC209" s="100"/>
      <c r="BD209" s="4"/>
      <c r="BE209" s="4"/>
      <c r="BF209" s="9"/>
      <c r="BG209" s="7"/>
      <c r="BH209" s="7"/>
      <c r="BI209" s="7" t="str">
        <f t="shared" ca="1" si="48"/>
        <v/>
      </c>
      <c r="BJ209" s="4" t="str">
        <f t="shared" si="44"/>
        <v/>
      </c>
      <c r="BK209" s="96" t="str">
        <f t="shared" si="49"/>
        <v/>
      </c>
      <c r="BL209" s="107" t="str">
        <f t="shared" si="55"/>
        <v/>
      </c>
      <c r="BR209" s="4" t="str">
        <f>IF(IFERROR(VLOOKUP(C209,C210:C$1993,1,0),"")="","",COUNTIF(C:C,C209))</f>
        <v/>
      </c>
      <c r="BV209" s="5" t="str">
        <f>IF(B209="","",IF(BR209="",1+(MAX(BV$2:BV208)),""))</f>
        <v/>
      </c>
      <c r="BW209" s="5" t="str">
        <f t="shared" si="50"/>
        <v/>
      </c>
      <c r="BX209" s="5" t="str">
        <f t="shared" si="51"/>
        <v/>
      </c>
      <c r="BY209" s="14" t="str">
        <f t="shared" si="52"/>
        <v/>
      </c>
      <c r="BZ209" s="28"/>
      <c r="CA209" s="15"/>
      <c r="CB209" s="5" t="str">
        <f t="shared" si="56"/>
        <v/>
      </c>
      <c r="CE209" s="5" t="str">
        <f t="shared" si="57"/>
        <v/>
      </c>
      <c r="CF209" s="5" t="str">
        <f>IF(J209="","",IFERROR(IF(VLOOKUP(J209,J$2:J208,1,0)=0,"",""),J209))</f>
        <v/>
      </c>
      <c r="CG209" s="24" t="str">
        <f>IF(CF209="","",(IFERROR(VLOOKUP(MID(CF209,1,1),$CX$2:DB$28,3,0),0)+IFERROR(VLOOKUP(MID(CF209,2,1),CX$2:DB$28,4,0),0)+IFERROR(VLOOKUP(MID(CF209,3,1),CX$2:DB$28,5,0),0)+(ROW(CF209)/1000000000000)))</f>
        <v/>
      </c>
      <c r="CI209" s="5">
        <v>208</v>
      </c>
      <c r="CJ209" s="5" t="str">
        <f>IFERROR(VLOOKUP(CI209,CE$2:CF1285,2,0),"")</f>
        <v/>
      </c>
      <c r="DD209" s="5" t="e">
        <f>IF(REPORTE!AH$2="si",IF(C209=VALUE(REPORTE!C$11),IF(SUM(DD210:DD$1993),CONCATENATE(INT(B209),", "),INT(B209)),""),IF(C209=VALUE(REPORTE!C$10),IF(SUM(DD210:DD$1993),CONCATENATE(INT(B209),",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68"/>
      <c r="AV210" s="97"/>
      <c r="AW210" s="97"/>
      <c r="AX210" s="97"/>
      <c r="AY210" s="110"/>
      <c r="AZ210" s="97"/>
      <c r="BA210" s="97"/>
      <c r="BB210" s="4"/>
      <c r="BC210" s="100"/>
      <c r="BD210" s="4"/>
      <c r="BE210" s="4"/>
      <c r="BF210" s="9" t="s">
        <v>157</v>
      </c>
      <c r="BG210" s="7"/>
      <c r="BH210" s="7"/>
      <c r="BI210" s="7" t="str">
        <f t="shared" ca="1" si="48"/>
        <v/>
      </c>
      <c r="BJ210" s="4" t="str">
        <f t="shared" si="44"/>
        <v/>
      </c>
      <c r="BK210" s="96" t="str">
        <f t="shared" si="49"/>
        <v/>
      </c>
      <c r="BL210" s="107" t="str">
        <f t="shared" si="55"/>
        <v/>
      </c>
      <c r="BR210" s="4" t="str">
        <f>IF(IFERROR(VLOOKUP(C210,C211:C$1993,1,0),"")="","",COUNTIF(C:C,C210))</f>
        <v/>
      </c>
      <c r="BV210" s="5" t="str">
        <f>IF(B210="","",IF(BR210="",1+(MAX(BV$2:BV209)),""))</f>
        <v/>
      </c>
      <c r="BW210" s="5" t="str">
        <f t="shared" si="50"/>
        <v/>
      </c>
      <c r="BX210" s="5" t="str">
        <f t="shared" si="51"/>
        <v/>
      </c>
      <c r="BY210" s="14" t="str">
        <f t="shared" si="52"/>
        <v/>
      </c>
      <c r="BZ210" s="28"/>
      <c r="CA210" s="15"/>
      <c r="CB210" s="5" t="str">
        <f t="shared" si="56"/>
        <v/>
      </c>
      <c r="CE210" s="5" t="str">
        <f t="shared" si="57"/>
        <v/>
      </c>
      <c r="CF210" s="5" t="str">
        <f>IF(J210="","",IFERROR(IF(VLOOKUP(J210,J$2:J209,1,0)=0,"",""),J210))</f>
        <v/>
      </c>
      <c r="CG210" s="24" t="str">
        <f>IF(CF210="","",(IFERROR(VLOOKUP(MID(CF210,1,1),$CX$2:DB$28,3,0),0)+IFERROR(VLOOKUP(MID(CF210,2,1),CX$2:DB$28,4,0),0)+IFERROR(VLOOKUP(MID(CF210,3,1),CX$2:DB$28,5,0),0)+(ROW(CF210)/1000000000000)))</f>
        <v/>
      </c>
      <c r="CI210" s="5">
        <v>209</v>
      </c>
      <c r="CJ210" s="5" t="str">
        <f>IFERROR(VLOOKUP(CI210,CE$2:CF1286,2,0),"")</f>
        <v/>
      </c>
      <c r="DD210" s="5" t="e">
        <f>IF(REPORTE!AH$2="si",IF(C210=VALUE(REPORTE!C$11),IF(SUM(DD211:DD$1993),CONCATENATE(INT(B210),", "),INT(B210)),""),IF(C210=VALUE(REPORTE!C$10),IF(SUM(DD211:DD$1993),CONCATENATE(INT(B210),",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68"/>
      <c r="AV211" s="97"/>
      <c r="AW211" s="97"/>
      <c r="AX211" s="97"/>
      <c r="AY211" s="110"/>
      <c r="AZ211" s="97"/>
      <c r="BA211" s="97"/>
      <c r="BB211" s="4"/>
      <c r="BC211" s="100"/>
      <c r="BD211" s="4"/>
      <c r="BE211" s="4"/>
      <c r="BF211" s="9"/>
      <c r="BG211" s="7"/>
      <c r="BH211" s="7"/>
      <c r="BI211" s="7" t="str">
        <f t="shared" ca="1" si="48"/>
        <v/>
      </c>
      <c r="BJ211" s="4" t="str">
        <f t="shared" ref="BJ211:BJ274" si="58">IFERROR(IF(AA211=0,"",AA211/BC211),"")</f>
        <v/>
      </c>
      <c r="BK211" s="96" t="str">
        <f t="shared" si="49"/>
        <v/>
      </c>
      <c r="BL211" s="107" t="str">
        <f t="shared" si="55"/>
        <v/>
      </c>
      <c r="BR211" s="4" t="str">
        <f>IF(IFERROR(VLOOKUP(C211,C212:C$1993,1,0),"")="","",COUNTIF(C:C,C211))</f>
        <v/>
      </c>
      <c r="BV211" s="5" t="str">
        <f>IF(B211="","",IF(BR211="",1+(MAX(BV$2:BV210)),""))</f>
        <v/>
      </c>
      <c r="BW211" s="5" t="str">
        <f t="shared" si="50"/>
        <v/>
      </c>
      <c r="BX211" s="5" t="str">
        <f t="shared" si="51"/>
        <v/>
      </c>
      <c r="BY211" s="14" t="str">
        <f t="shared" si="52"/>
        <v/>
      </c>
      <c r="BZ211" s="28"/>
      <c r="CA211" s="15"/>
      <c r="CB211" s="5" t="str">
        <f t="shared" ref="CB211:CB216" si="59">CONCATENATE(AJ211,AK211,AL211,AM211,AN211)</f>
        <v/>
      </c>
      <c r="CE211" s="5" t="str">
        <f t="shared" si="57"/>
        <v/>
      </c>
      <c r="CF211" s="5" t="str">
        <f>IF(J211="","",IFERROR(IF(VLOOKUP(J211,J$2:J210,1,0)=0,"",""),J211))</f>
        <v/>
      </c>
      <c r="CG211" s="24" t="str">
        <f>IF(CF211="","",(IFERROR(VLOOKUP(MID(CF211,1,1),$CX$2:DB$28,3,0),0)+IFERROR(VLOOKUP(MID(CF211,2,1),CX$2:DB$28,4,0),0)+IFERROR(VLOOKUP(MID(CF211,3,1),CX$2:DB$28,5,0),0)+(ROW(CF211)/1000000000000)))</f>
        <v/>
      </c>
      <c r="CI211" s="5">
        <v>210</v>
      </c>
      <c r="CJ211" s="5" t="str">
        <f>IFERROR(VLOOKUP(CI211,CE$2:CF1287,2,0),"")</f>
        <v/>
      </c>
      <c r="DD211" s="5" t="e">
        <f>IF(REPORTE!AH$2="si",IF(C211=VALUE(REPORTE!C$11),IF(SUM(DD212:DD$1993),CONCATENATE(INT(B211),", "),INT(B211)),""),IF(C211=VALUE(REPORTE!C$10),IF(SUM(DD212:DD$1993),CONCATENATE(INT(B211),",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68"/>
      <c r="AV212" s="97"/>
      <c r="AW212" s="97"/>
      <c r="AX212" s="97"/>
      <c r="AY212" s="110"/>
      <c r="AZ212" s="97"/>
      <c r="BA212" s="97"/>
      <c r="BB212" s="4"/>
      <c r="BC212" s="100"/>
      <c r="BD212" s="4"/>
      <c r="BE212" s="4"/>
      <c r="BF212" s="9" t="s">
        <v>157</v>
      </c>
      <c r="BG212" s="7"/>
      <c r="BH212" s="7"/>
      <c r="BI212" s="7" t="str">
        <f t="shared" ca="1" si="48"/>
        <v/>
      </c>
      <c r="BJ212" s="4" t="str">
        <f t="shared" si="58"/>
        <v/>
      </c>
      <c r="BK212" s="96" t="str">
        <f t="shared" si="49"/>
        <v/>
      </c>
      <c r="BL212" s="107" t="str">
        <f t="shared" si="55"/>
        <v/>
      </c>
      <c r="BR212" s="4" t="str">
        <f>IF(IFERROR(VLOOKUP(C212,C213:C$1993,1,0),"")="","",COUNTIF(C:C,C212))</f>
        <v/>
      </c>
      <c r="BV212" s="5" t="str">
        <f>IF(B212="","",IF(BR212="",1+(MAX(BV$2:BV211)),""))</f>
        <v/>
      </c>
      <c r="BW212" s="5" t="str">
        <f t="shared" si="50"/>
        <v/>
      </c>
      <c r="BX212" s="5" t="str">
        <f t="shared" si="51"/>
        <v/>
      </c>
      <c r="BY212" s="14" t="str">
        <f t="shared" si="52"/>
        <v/>
      </c>
      <c r="BZ212" s="28"/>
      <c r="CA212" s="15"/>
      <c r="CB212" s="5" t="str">
        <f t="shared" si="59"/>
        <v/>
      </c>
      <c r="CE212" s="5" t="str">
        <f t="shared" si="57"/>
        <v/>
      </c>
      <c r="CF212" s="5" t="str">
        <f>IF(J212="","",IFERROR(IF(VLOOKUP(J212,J$2:J211,1,0)=0,"",""),J212))</f>
        <v/>
      </c>
      <c r="CG212" s="24" t="str">
        <f>IF(CF212="","",(IFERROR(VLOOKUP(MID(CF212,1,1),$CX$2:DB$28,3,0),0)+IFERROR(VLOOKUP(MID(CF212,2,1),CX$2:DB$28,4,0),0)+IFERROR(VLOOKUP(MID(CF212,3,1),CX$2:DB$28,5,0),0)+(ROW(CF212)/1000000000000)))</f>
        <v/>
      </c>
      <c r="CI212" s="5">
        <v>211</v>
      </c>
      <c r="CJ212" s="5" t="str">
        <f>IFERROR(VLOOKUP(CI212,CE$2:CF1288,2,0),"")</f>
        <v/>
      </c>
      <c r="DD212" s="5" t="e">
        <f>IF(REPORTE!AH$2="si",IF(C212=VALUE(REPORTE!C$11),IF(SUM(DD213:DD$1993),CONCATENATE(INT(B212),", "),INT(B212)),""),IF(C212=VALUE(REPORTE!C$10),IF(SUM(DD213:DD$1993),CONCATENATE(INT(B212),",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68"/>
      <c r="AV213" s="97"/>
      <c r="AW213" s="97"/>
      <c r="AX213" s="97"/>
      <c r="AY213" s="110"/>
      <c r="AZ213" s="97"/>
      <c r="BA213" s="97"/>
      <c r="BB213" s="4"/>
      <c r="BC213" s="100"/>
      <c r="BD213" s="4"/>
      <c r="BE213" s="4"/>
      <c r="BF213" s="9"/>
      <c r="BG213" s="7"/>
      <c r="BH213" s="7"/>
      <c r="BI213" s="7" t="str">
        <f t="shared" ca="1" si="48"/>
        <v/>
      </c>
      <c r="BJ213" s="4" t="str">
        <f t="shared" si="58"/>
        <v/>
      </c>
      <c r="BK213" s="96" t="str">
        <f t="shared" si="49"/>
        <v/>
      </c>
      <c r="BL213" s="107" t="str">
        <f t="shared" si="55"/>
        <v/>
      </c>
      <c r="BR213" s="4" t="str">
        <f>IF(IFERROR(VLOOKUP(C213,C214:C$1993,1,0),"")="","",COUNTIF(C:C,C213))</f>
        <v/>
      </c>
      <c r="BV213" s="5" t="str">
        <f>IF(B213="","",IF(BR213="",1+(MAX(BV$2:BV212)),""))</f>
        <v/>
      </c>
      <c r="BW213" s="5" t="str">
        <f t="shared" si="50"/>
        <v/>
      </c>
      <c r="BX213" s="5" t="str">
        <f t="shared" si="51"/>
        <v/>
      </c>
      <c r="BY213" s="14" t="str">
        <f t="shared" si="52"/>
        <v/>
      </c>
      <c r="BZ213" s="28"/>
      <c r="CA213" s="15"/>
      <c r="CB213" s="5" t="str">
        <f t="shared" si="59"/>
        <v/>
      </c>
      <c r="CE213" s="5" t="str">
        <f t="shared" si="57"/>
        <v/>
      </c>
      <c r="CF213" s="5" t="str">
        <f>IF(J213="","",IFERROR(IF(VLOOKUP(J213,J$2:J212,1,0)=0,"",""),J213))</f>
        <v/>
      </c>
      <c r="CG213" s="24" t="str">
        <f>IF(CF213="","",(IFERROR(VLOOKUP(MID(CF213,1,1),$CX$2:DB$28,3,0),0)+IFERROR(VLOOKUP(MID(CF213,2,1),CX$2:DB$28,4,0),0)+IFERROR(VLOOKUP(MID(CF213,3,1),CX$2:DB$28,5,0),0)+(ROW(CF213)/1000000000000)))</f>
        <v/>
      </c>
      <c r="CI213" s="5">
        <v>212</v>
      </c>
      <c r="CJ213" s="5" t="str">
        <f>IFERROR(VLOOKUP(CI213,CE$2:CF1289,2,0),"")</f>
        <v/>
      </c>
      <c r="DD213" s="5" t="e">
        <f>IF(REPORTE!AH$2="si",IF(C213=VALUE(REPORTE!C$11),IF(SUM(DD214:DD$1993),CONCATENATE(INT(B213),", "),INT(B213)),""),IF(C213=VALUE(REPORTE!C$10),IF(SUM(DD214:DD$1993),CONCATENATE(INT(B213),",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68"/>
      <c r="AV214" s="97"/>
      <c r="AW214" s="97"/>
      <c r="AX214" s="97"/>
      <c r="AY214" s="110"/>
      <c r="AZ214" s="97"/>
      <c r="BA214" s="97"/>
      <c r="BB214" s="4"/>
      <c r="BC214" s="100"/>
      <c r="BD214" s="4"/>
      <c r="BE214" s="4"/>
      <c r="BF214" s="9" t="s">
        <v>157</v>
      </c>
      <c r="BG214" s="7"/>
      <c r="BH214" s="7"/>
      <c r="BI214" s="7" t="str">
        <f t="shared" ca="1" si="48"/>
        <v/>
      </c>
      <c r="BJ214" s="4" t="str">
        <f t="shared" si="58"/>
        <v/>
      </c>
      <c r="BK214" s="96" t="str">
        <f t="shared" si="49"/>
        <v/>
      </c>
      <c r="BL214" s="107" t="str">
        <f t="shared" si="55"/>
        <v/>
      </c>
      <c r="BR214" s="4" t="str">
        <f>IF(IFERROR(VLOOKUP(C214,C215:C$1993,1,0),"")="","",COUNTIF(C:C,C214))</f>
        <v/>
      </c>
      <c r="BV214" s="5" t="str">
        <f>IF(B214="","",IF(BR214="",1+(MAX(BV$2:BV213)),""))</f>
        <v/>
      </c>
      <c r="BW214" s="5" t="str">
        <f t="shared" si="50"/>
        <v/>
      </c>
      <c r="BX214" s="5" t="str">
        <f t="shared" si="51"/>
        <v/>
      </c>
      <c r="BY214" s="14" t="str">
        <f t="shared" si="52"/>
        <v/>
      </c>
      <c r="BZ214" s="28"/>
      <c r="CA214" s="15"/>
      <c r="CB214" s="5" t="str">
        <f t="shared" si="59"/>
        <v/>
      </c>
      <c r="CE214" s="5" t="str">
        <f t="shared" si="57"/>
        <v/>
      </c>
      <c r="CF214" s="5" t="str">
        <f>IF(J214="","",IFERROR(IF(VLOOKUP(J214,J$2:J213,1,0)=0,"",""),J214))</f>
        <v/>
      </c>
      <c r="CG214" s="24" t="str">
        <f>IF(CF214="","",(IFERROR(VLOOKUP(MID(CF214,1,1),$CX$2:DB$28,3,0),0)+IFERROR(VLOOKUP(MID(CF214,2,1),CX$2:DB$28,4,0),0)+IFERROR(VLOOKUP(MID(CF214,3,1),CX$2:DB$28,5,0),0)+(ROW(CF214)/1000000000000)))</f>
        <v/>
      </c>
      <c r="CI214" s="5">
        <v>213</v>
      </c>
      <c r="CJ214" s="5" t="str">
        <f>IFERROR(VLOOKUP(CI214,CE$2:CF1290,2,0),"")</f>
        <v/>
      </c>
      <c r="DD214" s="5" t="e">
        <f>IF(REPORTE!AH$2="si",IF(C214=VALUE(REPORTE!C$11),IF(SUM(DD215:DD$1993),CONCATENATE(INT(B214),", "),INT(B214)),""),IF(C214=VALUE(REPORTE!C$10),IF(SUM(DD215:DD$1993),CONCATENATE(INT(B214),",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68"/>
      <c r="AV215" s="97"/>
      <c r="AW215" s="97"/>
      <c r="AX215" s="97"/>
      <c r="AY215" s="110"/>
      <c r="AZ215" s="97"/>
      <c r="BA215" s="97"/>
      <c r="BB215" s="4"/>
      <c r="BC215" s="100"/>
      <c r="BD215" s="4"/>
      <c r="BE215" s="4"/>
      <c r="BF215" s="9"/>
      <c r="BG215" s="7"/>
      <c r="BH215" s="7"/>
      <c r="BI215" s="7" t="str">
        <f t="shared" ca="1" si="48"/>
        <v/>
      </c>
      <c r="BJ215" s="4" t="str">
        <f t="shared" si="58"/>
        <v/>
      </c>
      <c r="BK215" s="96" t="str">
        <f t="shared" si="49"/>
        <v/>
      </c>
      <c r="BL215" s="107" t="str">
        <f t="shared" si="55"/>
        <v/>
      </c>
      <c r="BR215" s="4" t="str">
        <f>IF(IFERROR(VLOOKUP(C215,C216:C$1993,1,0),"")="","",COUNTIF(C:C,C215))</f>
        <v/>
      </c>
      <c r="BV215" s="5" t="str">
        <f>IF(B215="","",IF(BR215="",1+(MAX(BV$2:BV214)),""))</f>
        <v/>
      </c>
      <c r="BW215" s="5" t="str">
        <f t="shared" si="50"/>
        <v/>
      </c>
      <c r="BX215" s="5" t="str">
        <f t="shared" si="51"/>
        <v/>
      </c>
      <c r="BY215" s="14" t="str">
        <f t="shared" si="52"/>
        <v/>
      </c>
      <c r="BZ215" s="28"/>
      <c r="CA215" s="15"/>
      <c r="CB215" s="5" t="str">
        <f t="shared" si="59"/>
        <v/>
      </c>
      <c r="CE215" s="5" t="str">
        <f t="shared" si="57"/>
        <v/>
      </c>
      <c r="CF215" s="5" t="str">
        <f>IF(J215="","",IFERROR(IF(VLOOKUP(J215,J$2:J214,1,0)=0,"",""),J215))</f>
        <v/>
      </c>
      <c r="CG215" s="24" t="str">
        <f>IF(CF215="","",(IFERROR(VLOOKUP(MID(CF215,1,1),$CX$2:DB$28,3,0),0)+IFERROR(VLOOKUP(MID(CF215,2,1),CX$2:DB$28,4,0),0)+IFERROR(VLOOKUP(MID(CF215,3,1),CX$2:DB$28,5,0),0)+(ROW(CF215)/1000000000000)))</f>
        <v/>
      </c>
      <c r="CI215" s="5">
        <v>214</v>
      </c>
      <c r="CJ215" s="5" t="str">
        <f>IFERROR(VLOOKUP(CI215,CE$2:CF1291,2,0),"")</f>
        <v/>
      </c>
      <c r="DD215" s="5" t="e">
        <f>IF(REPORTE!AH$2="si",IF(C215=VALUE(REPORTE!C$11),IF(SUM(DD216:DD$1993),CONCATENATE(INT(B215),", "),INT(B215)),""),IF(C215=VALUE(REPORTE!C$10),IF(SUM(DD216:DD$1993),CONCATENATE(INT(B215),",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68"/>
      <c r="AV216" s="97"/>
      <c r="AW216" s="97"/>
      <c r="AX216" s="97"/>
      <c r="AY216" s="110"/>
      <c r="AZ216" s="97"/>
      <c r="BA216" s="97"/>
      <c r="BB216" s="4"/>
      <c r="BC216" s="100"/>
      <c r="BD216" s="4"/>
      <c r="BE216" s="4"/>
      <c r="BF216" s="9" t="s">
        <v>157</v>
      </c>
      <c r="BG216" s="7"/>
      <c r="BH216" s="7"/>
      <c r="BI216" s="7" t="str">
        <f t="shared" ca="1" si="48"/>
        <v/>
      </c>
      <c r="BJ216" s="4" t="str">
        <f t="shared" si="58"/>
        <v/>
      </c>
      <c r="BK216" s="96" t="str">
        <f t="shared" si="49"/>
        <v/>
      </c>
      <c r="BL216" s="107" t="str">
        <f t="shared" si="55"/>
        <v/>
      </c>
      <c r="BR216" s="4" t="str">
        <f>IF(IFERROR(VLOOKUP(C216,C217:C$1993,1,0),"")="","",COUNTIF(C:C,C216))</f>
        <v/>
      </c>
      <c r="BV216" s="5" t="str">
        <f>IF(B216="","",IF(BR216="",1+(MAX(BV$2:BV215)),""))</f>
        <v/>
      </c>
      <c r="BW216" s="5" t="str">
        <f t="shared" si="50"/>
        <v/>
      </c>
      <c r="BX216" s="5" t="str">
        <f t="shared" si="51"/>
        <v/>
      </c>
      <c r="BY216" s="14" t="str">
        <f t="shared" si="52"/>
        <v/>
      </c>
      <c r="BZ216" s="28"/>
      <c r="CA216" s="15"/>
      <c r="CB216" s="5" t="str">
        <f t="shared" si="59"/>
        <v/>
      </c>
      <c r="CE216" s="5" t="str">
        <f t="shared" si="57"/>
        <v/>
      </c>
      <c r="CF216" s="5" t="str">
        <f>IF(J216="","",IFERROR(IF(VLOOKUP(J216,J$2:J215,1,0)=0,"",""),J216))</f>
        <v/>
      </c>
      <c r="CG216" s="24" t="str">
        <f>IF(CF216="","",(IFERROR(VLOOKUP(MID(CF216,1,1),$CX$2:DB$28,3,0),0)+IFERROR(VLOOKUP(MID(CF216,2,1),CX$2:DB$28,4,0),0)+IFERROR(VLOOKUP(MID(CF216,3,1),CX$2:DB$28,5,0),0)+(ROW(CF216)/1000000000000)))</f>
        <v/>
      </c>
      <c r="CI216" s="5">
        <v>215</v>
      </c>
      <c r="CJ216" s="5" t="str">
        <f>IFERROR(VLOOKUP(CI216,CE$2:CF1292,2,0),"")</f>
        <v/>
      </c>
      <c r="DD216" s="5" t="e">
        <f>IF(REPORTE!AH$2="si",IF(C216=VALUE(REPORTE!C$11),IF(SUM(DD217:DD$1993),CONCATENATE(INT(B216),", "),INT(B216)),""),IF(C216=VALUE(REPORTE!C$10),IF(SUM(DD217:DD$1993),CONCATENATE(INT(B216),",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68"/>
      <c r="AV217" s="97"/>
      <c r="AW217" s="97"/>
      <c r="AX217" s="97"/>
      <c r="AY217" s="110"/>
      <c r="AZ217" s="97"/>
      <c r="BA217" s="97"/>
      <c r="BB217" s="4"/>
      <c r="BC217" s="100"/>
      <c r="BD217" s="4"/>
      <c r="BE217" s="4"/>
      <c r="BF217" s="9"/>
      <c r="BG217" s="7"/>
      <c r="BH217" s="7"/>
      <c r="BI217" s="7" t="str">
        <f t="shared" ca="1" si="48"/>
        <v/>
      </c>
      <c r="BJ217" s="4" t="str">
        <f t="shared" si="58"/>
        <v/>
      </c>
      <c r="BK217" s="96" t="str">
        <f t="shared" si="49"/>
        <v/>
      </c>
      <c r="BL217" s="107" t="str">
        <f t="shared" si="55"/>
        <v/>
      </c>
      <c r="BR217" s="4" t="str">
        <f>IF(IFERROR(VLOOKUP(C217,C218:C$1993,1,0),"")="","",COUNTIF(C:C,C217))</f>
        <v/>
      </c>
      <c r="BV217" s="5" t="str">
        <f>IF(B217="","",IF(BR217="",1+(MAX(BV$2:BV216)),""))</f>
        <v/>
      </c>
      <c r="BW217" s="5" t="str">
        <f t="shared" si="50"/>
        <v/>
      </c>
      <c r="BX217" s="5" t="str">
        <f t="shared" si="51"/>
        <v/>
      </c>
      <c r="BY217" s="14" t="str">
        <f t="shared" si="52"/>
        <v/>
      </c>
      <c r="BZ217" s="28"/>
      <c r="CA217" s="15"/>
      <c r="CB217" s="5" t="str">
        <f t="shared" ref="CB217:CB226" si="60">CONCATENATE(AI217,AK217,AL217,AM217,AN217)</f>
        <v/>
      </c>
      <c r="CE217" s="5" t="str">
        <f t="shared" si="57"/>
        <v/>
      </c>
      <c r="CF217" s="5" t="str">
        <f>IF(J217="","",IFERROR(IF(VLOOKUP(J217,J$2:J216,1,0)=0,"",""),J217))</f>
        <v/>
      </c>
      <c r="CG217" s="24" t="str">
        <f>IF(CF217="","",(IFERROR(VLOOKUP(MID(CF217,1,1),$CX$2:DB$28,3,0),0)+IFERROR(VLOOKUP(MID(CF217,2,1),CX$2:DB$28,4,0),0)+IFERROR(VLOOKUP(MID(CF217,3,1),CX$2:DB$28,5,0),0)+(ROW(CF217)/1000000000000)))</f>
        <v/>
      </c>
      <c r="CI217" s="5">
        <v>216</v>
      </c>
      <c r="CJ217" s="5" t="str">
        <f>IFERROR(VLOOKUP(CI217,CE$2:CF1293,2,0),"")</f>
        <v/>
      </c>
      <c r="DD217" s="5" t="e">
        <f>IF(REPORTE!AH$2="si",IF(C217=VALUE(REPORTE!C$11),IF(SUM(DD218:DD$1993),CONCATENATE(INT(B217),", "),INT(B217)),""),IF(C217=VALUE(REPORTE!C$10),IF(SUM(DD218:DD$1993),CONCATENATE(INT(B217),",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68"/>
      <c r="AV218" s="97"/>
      <c r="AW218" s="97"/>
      <c r="AX218" s="97"/>
      <c r="AY218" s="110"/>
      <c r="AZ218" s="97"/>
      <c r="BA218" s="97"/>
      <c r="BB218" s="4"/>
      <c r="BC218" s="100"/>
      <c r="BD218" s="4"/>
      <c r="BE218" s="4"/>
      <c r="BF218" s="9" t="s">
        <v>157</v>
      </c>
      <c r="BG218" s="7"/>
      <c r="BH218" s="7"/>
      <c r="BI218" s="7" t="str">
        <f t="shared" ca="1" si="48"/>
        <v/>
      </c>
      <c r="BJ218" s="4" t="str">
        <f t="shared" si="58"/>
        <v/>
      </c>
      <c r="BK218" s="96" t="str">
        <f t="shared" si="49"/>
        <v/>
      </c>
      <c r="BL218" s="107" t="str">
        <f t="shared" si="55"/>
        <v/>
      </c>
      <c r="BR218" s="4" t="str">
        <f>IF(IFERROR(VLOOKUP(C218,C219:C$1993,1,0),"")="","",COUNTIF(C:C,C218))</f>
        <v/>
      </c>
      <c r="BV218" s="5" t="str">
        <f>IF(B218="","",IF(BR218="",1+(MAX(BV$2:BV217)),""))</f>
        <v/>
      </c>
      <c r="BW218" s="5" t="str">
        <f t="shared" si="50"/>
        <v/>
      </c>
      <c r="BX218" s="5" t="str">
        <f t="shared" si="51"/>
        <v/>
      </c>
      <c r="BY218" s="14" t="str">
        <f t="shared" si="52"/>
        <v/>
      </c>
      <c r="BZ218" s="28"/>
      <c r="CA218" s="15"/>
      <c r="CB218" s="5" t="str">
        <f t="shared" si="60"/>
        <v/>
      </c>
      <c r="CE218" s="5" t="str">
        <f t="shared" si="57"/>
        <v/>
      </c>
      <c r="CF218" s="5" t="str">
        <f>IF(J218="","",IFERROR(IF(VLOOKUP(J218,J$2:J217,1,0)=0,"",""),J218))</f>
        <v/>
      </c>
      <c r="CG218" s="24" t="str">
        <f>IF(CF218="","",(IFERROR(VLOOKUP(MID(CF218,1,1),$CX$2:DB$28,3,0),0)+IFERROR(VLOOKUP(MID(CF218,2,1),CX$2:DB$28,4,0),0)+IFERROR(VLOOKUP(MID(CF218,3,1),CX$2:DB$28,5,0),0)+(ROW(CF218)/1000000000000)))</f>
        <v/>
      </c>
      <c r="CI218" s="5">
        <v>217</v>
      </c>
      <c r="CJ218" s="5" t="str">
        <f>IFERROR(VLOOKUP(CI218,CE$2:CF1294,2,0),"")</f>
        <v/>
      </c>
      <c r="DD218" s="5" t="e">
        <f>IF(REPORTE!AH$2="si",IF(C218=VALUE(REPORTE!C$11),IF(SUM(DD219:DD$1993),CONCATENATE(INT(B218),", "),INT(B218)),""),IF(C218=VALUE(REPORTE!C$10),IF(SUM(DD219:DD$1993),CONCATENATE(INT(B218),",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68"/>
      <c r="AV219" s="97"/>
      <c r="AW219" s="97"/>
      <c r="AX219" s="97"/>
      <c r="AY219" s="110"/>
      <c r="AZ219" s="97"/>
      <c r="BA219" s="97"/>
      <c r="BB219" s="4"/>
      <c r="BC219" s="100"/>
      <c r="BD219" s="4"/>
      <c r="BE219" s="4"/>
      <c r="BF219" s="9"/>
      <c r="BG219" s="7"/>
      <c r="BH219" s="7"/>
      <c r="BI219" s="7" t="str">
        <f t="shared" ca="1" si="48"/>
        <v/>
      </c>
      <c r="BJ219" s="4" t="str">
        <f t="shared" si="58"/>
        <v/>
      </c>
      <c r="BK219" s="96" t="str">
        <f t="shared" si="49"/>
        <v/>
      </c>
      <c r="BL219" s="107" t="str">
        <f t="shared" si="55"/>
        <v/>
      </c>
      <c r="BR219" s="4" t="str">
        <f>IF(IFERROR(VLOOKUP(C219,C220:C$1993,1,0),"")="","",COUNTIF(C:C,C219))</f>
        <v/>
      </c>
      <c r="BV219" s="5" t="str">
        <f>IF(B219="","",IF(BR219="",1+(MAX(BV$2:BV218)),""))</f>
        <v/>
      </c>
      <c r="BW219" s="5" t="str">
        <f t="shared" si="50"/>
        <v/>
      </c>
      <c r="BX219" s="5" t="str">
        <f t="shared" si="51"/>
        <v/>
      </c>
      <c r="BY219" s="14" t="str">
        <f t="shared" si="52"/>
        <v/>
      </c>
      <c r="BZ219" s="28"/>
      <c r="CA219" s="15"/>
      <c r="CB219" s="5" t="str">
        <f t="shared" si="60"/>
        <v/>
      </c>
      <c r="CE219" s="5" t="str">
        <f t="shared" si="57"/>
        <v/>
      </c>
      <c r="CF219" s="5" t="str">
        <f>IF(J219="","",IFERROR(IF(VLOOKUP(J219,J$2:J218,1,0)=0,"",""),J219))</f>
        <v/>
      </c>
      <c r="CG219" s="24" t="str">
        <f>IF(CF219="","",(IFERROR(VLOOKUP(MID(CF219,1,1),$CX$2:DB$28,3,0),0)+IFERROR(VLOOKUP(MID(CF219,2,1),CX$2:DB$28,4,0),0)+IFERROR(VLOOKUP(MID(CF219,3,1),CX$2:DB$28,5,0),0)+(ROW(CF219)/1000000000000)))</f>
        <v/>
      </c>
      <c r="CI219" s="5">
        <v>218</v>
      </c>
      <c r="CJ219" s="5" t="str">
        <f>IFERROR(VLOOKUP(CI219,CE$2:CF1295,2,0),"")</f>
        <v/>
      </c>
      <c r="DD219" s="5" t="e">
        <f>IF(REPORTE!AH$2="si",IF(C219=VALUE(REPORTE!C$11),IF(SUM(DD220:DD$1993),CONCATENATE(INT(B219),", "),INT(B219)),""),IF(C219=VALUE(REPORTE!C$10),IF(SUM(DD220:DD$1993),CONCATENATE(INT(B219),",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68"/>
      <c r="AV220" s="97"/>
      <c r="AW220" s="97"/>
      <c r="AX220" s="97"/>
      <c r="AY220" s="110"/>
      <c r="AZ220" s="97"/>
      <c r="BA220" s="97"/>
      <c r="BB220" s="4"/>
      <c r="BC220" s="100"/>
      <c r="BD220" s="4"/>
      <c r="BE220" s="4"/>
      <c r="BF220" s="9" t="s">
        <v>157</v>
      </c>
      <c r="BG220" s="7"/>
      <c r="BH220" s="7"/>
      <c r="BI220" s="7" t="str">
        <f t="shared" ca="1" si="48"/>
        <v/>
      </c>
      <c r="BJ220" s="4" t="str">
        <f t="shared" si="58"/>
        <v/>
      </c>
      <c r="BK220" s="96" t="str">
        <f t="shared" si="49"/>
        <v/>
      </c>
      <c r="BL220" s="107" t="str">
        <f t="shared" si="55"/>
        <v/>
      </c>
      <c r="BR220" s="4" t="str">
        <f>IF(IFERROR(VLOOKUP(C220,C221:C$1993,1,0),"")="","",COUNTIF(C:C,C220))</f>
        <v/>
      </c>
      <c r="BV220" s="5" t="str">
        <f>IF(B220="","",IF(BR220="",1+(MAX(BV$2:BV219)),""))</f>
        <v/>
      </c>
      <c r="BW220" s="5" t="str">
        <f t="shared" si="50"/>
        <v/>
      </c>
      <c r="BX220" s="5" t="str">
        <f t="shared" si="51"/>
        <v/>
      </c>
      <c r="BY220" s="14" t="str">
        <f t="shared" si="52"/>
        <v/>
      </c>
      <c r="BZ220" s="28"/>
      <c r="CA220" s="15"/>
      <c r="CB220" s="5" t="str">
        <f t="shared" si="60"/>
        <v/>
      </c>
      <c r="CE220" s="5" t="str">
        <f t="shared" si="57"/>
        <v/>
      </c>
      <c r="CF220" s="5" t="str">
        <f>IF(J220="","",IFERROR(IF(VLOOKUP(J220,J$2:J219,1,0)=0,"",""),J220))</f>
        <v/>
      </c>
      <c r="CG220" s="24" t="str">
        <f>IF(CF220="","",(IFERROR(VLOOKUP(MID(CF220,1,1),$CX$2:DB$28,3,0),0)+IFERROR(VLOOKUP(MID(CF220,2,1),CX$2:DB$28,4,0),0)+IFERROR(VLOOKUP(MID(CF220,3,1),CX$2:DB$28,5,0),0)+(ROW(CF220)/1000000000000)))</f>
        <v/>
      </c>
      <c r="CI220" s="5">
        <v>219</v>
      </c>
      <c r="CJ220" s="5" t="str">
        <f>IFERROR(VLOOKUP(CI220,CE$2:CF1296,2,0),"")</f>
        <v/>
      </c>
      <c r="DD220" s="5" t="e">
        <f>IF(REPORTE!AH$2="si",IF(C220=VALUE(REPORTE!C$11),IF(SUM(DD221:DD$1993),CONCATENATE(INT(B220),", "),INT(B220)),""),IF(C220=VALUE(REPORTE!C$10),IF(SUM(DD221:DD$1993),CONCATENATE(INT(B220),",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68"/>
      <c r="AV221" s="97"/>
      <c r="AW221" s="97"/>
      <c r="AX221" s="97"/>
      <c r="AY221" s="110"/>
      <c r="AZ221" s="97"/>
      <c r="BA221" s="97"/>
      <c r="BB221" s="4"/>
      <c r="BC221" s="100"/>
      <c r="BD221" s="4"/>
      <c r="BE221" s="4"/>
      <c r="BF221" s="9"/>
      <c r="BG221" s="7"/>
      <c r="BH221" s="7"/>
      <c r="BI221" s="7" t="str">
        <f t="shared" ca="1" si="48"/>
        <v/>
      </c>
      <c r="BJ221" s="4" t="str">
        <f t="shared" si="58"/>
        <v/>
      </c>
      <c r="BK221" s="96" t="str">
        <f t="shared" si="49"/>
        <v/>
      </c>
      <c r="BL221" s="107" t="str">
        <f t="shared" si="55"/>
        <v/>
      </c>
      <c r="BR221" s="4" t="str">
        <f>IF(IFERROR(VLOOKUP(C221,C222:C$1993,1,0),"")="","",COUNTIF(C:C,C221))</f>
        <v/>
      </c>
      <c r="BV221" s="5" t="str">
        <f>IF(B221="","",IF(BR221="",1+(MAX(BV$2:BV220)),""))</f>
        <v/>
      </c>
      <c r="BW221" s="5" t="str">
        <f t="shared" si="50"/>
        <v/>
      </c>
      <c r="BX221" s="5" t="str">
        <f t="shared" si="51"/>
        <v/>
      </c>
      <c r="BY221" s="14" t="str">
        <f t="shared" si="52"/>
        <v/>
      </c>
      <c r="BZ221" s="28"/>
      <c r="CA221" s="15"/>
      <c r="CB221" s="5" t="str">
        <f t="shared" si="60"/>
        <v/>
      </c>
      <c r="CE221" s="5" t="str">
        <f t="shared" si="57"/>
        <v/>
      </c>
      <c r="CF221" s="5" t="str">
        <f>IF(J221="","",IFERROR(IF(VLOOKUP(J221,J$2:J220,1,0)=0,"",""),J221))</f>
        <v/>
      </c>
      <c r="CG221" s="24" t="str">
        <f>IF(CF221="","",(IFERROR(VLOOKUP(MID(CF221,1,1),$CX$2:DB$28,3,0),0)+IFERROR(VLOOKUP(MID(CF221,2,1),CX$2:DB$28,4,0),0)+IFERROR(VLOOKUP(MID(CF221,3,1),CX$2:DB$28,5,0),0)+(ROW(CF221)/1000000000000)))</f>
        <v/>
      </c>
      <c r="CI221" s="5">
        <v>220</v>
      </c>
      <c r="CJ221" s="5" t="str">
        <f>IFERROR(VLOOKUP(CI221,CE$2:CF1297,2,0),"")</f>
        <v/>
      </c>
      <c r="DD221" s="5" t="e">
        <f>IF(REPORTE!AH$2="si",IF(C221=VALUE(REPORTE!C$11),IF(SUM(DD222:DD$1993),CONCATENATE(INT(B221),", "),INT(B221)),""),IF(C221=VALUE(REPORTE!C$10),IF(SUM(DD222:DD$1993),CONCATENATE(INT(B221),",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68"/>
      <c r="AV222" s="97"/>
      <c r="AW222" s="97"/>
      <c r="AX222" s="97"/>
      <c r="AY222" s="110"/>
      <c r="AZ222" s="97"/>
      <c r="BA222" s="97"/>
      <c r="BB222" s="4"/>
      <c r="BC222" s="100"/>
      <c r="BD222" s="4"/>
      <c r="BE222" s="4"/>
      <c r="BF222" s="9" t="s">
        <v>157</v>
      </c>
      <c r="BG222" s="7"/>
      <c r="BH222" s="7"/>
      <c r="BI222" s="7" t="str">
        <f t="shared" ca="1" si="48"/>
        <v/>
      </c>
      <c r="BJ222" s="4" t="str">
        <f t="shared" si="58"/>
        <v/>
      </c>
      <c r="BK222" s="96" t="str">
        <f t="shared" si="49"/>
        <v/>
      </c>
      <c r="BL222" s="107" t="str">
        <f t="shared" si="55"/>
        <v/>
      </c>
      <c r="BR222" s="4" t="str">
        <f>IF(IFERROR(VLOOKUP(C222,C223:C$1993,1,0),"")="","",COUNTIF(C:C,C222))</f>
        <v/>
      </c>
      <c r="BV222" s="5" t="str">
        <f>IF(B222="","",IF(BR222="",1+(MAX(BV$2:BV221)),""))</f>
        <v/>
      </c>
      <c r="BW222" s="5" t="str">
        <f t="shared" si="50"/>
        <v/>
      </c>
      <c r="BX222" s="5" t="str">
        <f t="shared" si="51"/>
        <v/>
      </c>
      <c r="BY222" s="14" t="str">
        <f t="shared" si="52"/>
        <v/>
      </c>
      <c r="BZ222" s="28"/>
      <c r="CA222" s="15"/>
      <c r="CB222" s="5" t="str">
        <f t="shared" si="60"/>
        <v/>
      </c>
      <c r="CE222" s="5" t="str">
        <f t="shared" si="57"/>
        <v/>
      </c>
      <c r="CF222" s="5" t="str">
        <f>IF(J222="","",IFERROR(IF(VLOOKUP(J222,J$2:J221,1,0)=0,"",""),J222))</f>
        <v/>
      </c>
      <c r="CG222" s="24" t="str">
        <f>IF(CF222="","",(IFERROR(VLOOKUP(MID(CF222,1,1),$CX$2:DB$28,3,0),0)+IFERROR(VLOOKUP(MID(CF222,2,1),CX$2:DB$28,4,0),0)+IFERROR(VLOOKUP(MID(CF222,3,1),CX$2:DB$28,5,0),0)+(ROW(CF222)/1000000000000)))</f>
        <v/>
      </c>
      <c r="CI222" s="5">
        <v>221</v>
      </c>
      <c r="CJ222" s="5" t="str">
        <f>IFERROR(VLOOKUP(CI222,CE$2:CF1298,2,0),"")</f>
        <v/>
      </c>
      <c r="DD222" s="5" t="e">
        <f>IF(REPORTE!AH$2="si",IF(C222=VALUE(REPORTE!C$11),IF(SUM(DD223:DD$1993),CONCATENATE(INT(B222),", "),INT(B222)),""),IF(C222=VALUE(REPORTE!C$10),IF(SUM(DD223:DD$1993),CONCATENATE(INT(B222),",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68"/>
      <c r="AV223" s="97"/>
      <c r="AW223" s="97"/>
      <c r="AX223" s="97"/>
      <c r="AY223" s="110"/>
      <c r="AZ223" s="97"/>
      <c r="BA223" s="97"/>
      <c r="BB223" s="4"/>
      <c r="BC223" s="100"/>
      <c r="BD223" s="4"/>
      <c r="BE223" s="4"/>
      <c r="BF223" s="9"/>
      <c r="BG223" s="7"/>
      <c r="BH223" s="7"/>
      <c r="BI223" s="7" t="str">
        <f t="shared" ca="1" si="48"/>
        <v/>
      </c>
      <c r="BJ223" s="4" t="str">
        <f t="shared" si="58"/>
        <v/>
      </c>
      <c r="BK223" s="96" t="str">
        <f t="shared" si="49"/>
        <v/>
      </c>
      <c r="BL223" s="107" t="str">
        <f t="shared" si="55"/>
        <v/>
      </c>
      <c r="BR223" s="4" t="str">
        <f>IF(IFERROR(VLOOKUP(C223,C224:C$1993,1,0),"")="","",COUNTIF(C:C,C223))</f>
        <v/>
      </c>
      <c r="BV223" s="5" t="str">
        <f>IF(B223="","",IF(BR223="",1+(MAX(BV$2:BV222)),""))</f>
        <v/>
      </c>
      <c r="BW223" s="5" t="str">
        <f t="shared" si="50"/>
        <v/>
      </c>
      <c r="BX223" s="5" t="str">
        <f t="shared" si="51"/>
        <v/>
      </c>
      <c r="BY223" s="14" t="str">
        <f t="shared" si="52"/>
        <v/>
      </c>
      <c r="BZ223" s="28"/>
      <c r="CA223" s="15"/>
      <c r="CB223" s="5" t="str">
        <f t="shared" si="60"/>
        <v/>
      </c>
      <c r="CE223" s="5" t="str">
        <f t="shared" si="57"/>
        <v/>
      </c>
      <c r="CF223" s="5" t="str">
        <f>IF(J223="","",IFERROR(IF(VLOOKUP(J223,J$2:J222,1,0)=0,"",""),J223))</f>
        <v/>
      </c>
      <c r="CG223" s="24" t="str">
        <f>IF(CF223="","",(IFERROR(VLOOKUP(MID(CF223,1,1),$CX$2:DB$28,3,0),0)+IFERROR(VLOOKUP(MID(CF223,2,1),CX$2:DB$28,4,0),0)+IFERROR(VLOOKUP(MID(CF223,3,1),CX$2:DB$28,5,0),0)+(ROW(CF223)/1000000000000)))</f>
        <v/>
      </c>
      <c r="CI223" s="5">
        <v>222</v>
      </c>
      <c r="CJ223" s="5" t="str">
        <f>IFERROR(VLOOKUP(CI223,CE$2:CF1299,2,0),"")</f>
        <v/>
      </c>
      <c r="DD223" s="5" t="e">
        <f>IF(REPORTE!AH$2="si",IF(C223=VALUE(REPORTE!C$11),IF(SUM(DD224:DD$1993),CONCATENATE(INT(B223),", "),INT(B223)),""),IF(C223=VALUE(REPORTE!C$10),IF(SUM(DD224:DD$1993),CONCATENATE(INT(B223),",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68"/>
      <c r="AV224" s="97"/>
      <c r="AW224" s="97"/>
      <c r="AX224" s="97"/>
      <c r="AY224" s="110"/>
      <c r="AZ224" s="97"/>
      <c r="BA224" s="97"/>
      <c r="BB224" s="4"/>
      <c r="BC224" s="100"/>
      <c r="BD224" s="4"/>
      <c r="BE224" s="4"/>
      <c r="BF224" s="9" t="s">
        <v>157</v>
      </c>
      <c r="BG224" s="7"/>
      <c r="BH224" s="7"/>
      <c r="BI224" s="7" t="str">
        <f t="shared" ca="1" si="48"/>
        <v/>
      </c>
      <c r="BJ224" s="4" t="str">
        <f t="shared" si="58"/>
        <v/>
      </c>
      <c r="BK224" s="96" t="str">
        <f t="shared" si="49"/>
        <v/>
      </c>
      <c r="BL224" s="107" t="str">
        <f t="shared" si="55"/>
        <v/>
      </c>
      <c r="BR224" s="4" t="str">
        <f>IF(IFERROR(VLOOKUP(C224,C225:C$1993,1,0),"")="","",COUNTIF(C:C,C224))</f>
        <v/>
      </c>
      <c r="BV224" s="5" t="str">
        <f>IF(B224="","",IF(BR224="",1+(MAX(BV$2:BV223)),""))</f>
        <v/>
      </c>
      <c r="BW224" s="5" t="str">
        <f t="shared" si="50"/>
        <v/>
      </c>
      <c r="BX224" s="5" t="str">
        <f t="shared" si="51"/>
        <v/>
      </c>
      <c r="BY224" s="14" t="str">
        <f t="shared" si="52"/>
        <v/>
      </c>
      <c r="BZ224" s="28"/>
      <c r="CA224" s="15"/>
      <c r="CB224" s="5" t="str">
        <f t="shared" si="60"/>
        <v/>
      </c>
      <c r="CE224" s="5" t="str">
        <f t="shared" si="57"/>
        <v/>
      </c>
      <c r="CF224" s="5" t="str">
        <f>IF(J224="","",IFERROR(IF(VLOOKUP(J224,J$2:J223,1,0)=0,"",""),J224))</f>
        <v/>
      </c>
      <c r="CG224" s="24" t="str">
        <f>IF(CF224="","",(IFERROR(VLOOKUP(MID(CF224,1,1),$CX$2:DB$28,3,0),0)+IFERROR(VLOOKUP(MID(CF224,2,1),CX$2:DB$28,4,0),0)+IFERROR(VLOOKUP(MID(CF224,3,1),CX$2:DB$28,5,0),0)+(ROW(CF224)/1000000000000)))</f>
        <v/>
      </c>
      <c r="CI224" s="5">
        <v>223</v>
      </c>
      <c r="CJ224" s="5" t="str">
        <f>IFERROR(VLOOKUP(CI224,CE$2:CF1300,2,0),"")</f>
        <v/>
      </c>
      <c r="DD224" s="5" t="e">
        <f>IF(REPORTE!AH$2="si",IF(C224=VALUE(REPORTE!C$11),IF(SUM(DD225:DD$1993),CONCATENATE(INT(B224),", "),INT(B224)),""),IF(C224=VALUE(REPORTE!C$10),IF(SUM(DD225:DD$1993),CONCATENATE(INT(B224),",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68"/>
      <c r="AV225" s="97"/>
      <c r="AW225" s="97"/>
      <c r="AX225" s="97"/>
      <c r="AY225" s="110"/>
      <c r="AZ225" s="97"/>
      <c r="BA225" s="97"/>
      <c r="BB225" s="4"/>
      <c r="BC225" s="100"/>
      <c r="BD225" s="4"/>
      <c r="BE225" s="4"/>
      <c r="BF225" s="9"/>
      <c r="BG225" s="7"/>
      <c r="BH225" s="7"/>
      <c r="BI225" s="7" t="str">
        <f t="shared" ca="1" si="48"/>
        <v/>
      </c>
      <c r="BJ225" s="4" t="str">
        <f t="shared" si="58"/>
        <v/>
      </c>
      <c r="BK225" s="96" t="str">
        <f t="shared" si="49"/>
        <v/>
      </c>
      <c r="BL225" s="107" t="str">
        <f t="shared" si="55"/>
        <v/>
      </c>
      <c r="BR225" s="4" t="str">
        <f>IF(IFERROR(VLOOKUP(C225,C226:C$1993,1,0),"")="","",COUNTIF(C:C,C225))</f>
        <v/>
      </c>
      <c r="BV225" s="5" t="str">
        <f>IF(B225="","",IF(BR225="",1+(MAX(BV$2:BV224)),""))</f>
        <v/>
      </c>
      <c r="BW225" s="5" t="str">
        <f t="shared" si="50"/>
        <v/>
      </c>
      <c r="BX225" s="5" t="str">
        <f t="shared" si="51"/>
        <v/>
      </c>
      <c r="BY225" s="14" t="str">
        <f t="shared" si="52"/>
        <v/>
      </c>
      <c r="BZ225" s="28"/>
      <c r="CA225" s="15"/>
      <c r="CB225" s="5" t="str">
        <f t="shared" si="60"/>
        <v/>
      </c>
      <c r="CE225" s="5" t="str">
        <f t="shared" si="57"/>
        <v/>
      </c>
      <c r="CF225" s="5" t="str">
        <f>IF(J225="","",IFERROR(IF(VLOOKUP(J225,J$2:J224,1,0)=0,"",""),J225))</f>
        <v/>
      </c>
      <c r="CG225" s="24" t="str">
        <f>IF(CF225="","",(IFERROR(VLOOKUP(MID(CF225,1,1),$CX$2:DB$28,3,0),0)+IFERROR(VLOOKUP(MID(CF225,2,1),CX$2:DB$28,4,0),0)+IFERROR(VLOOKUP(MID(CF225,3,1),CX$2:DB$28,5,0),0)+(ROW(CF225)/1000000000000)))</f>
        <v/>
      </c>
      <c r="CI225" s="5">
        <v>224</v>
      </c>
      <c r="CJ225" s="5" t="str">
        <f>IFERROR(VLOOKUP(CI225,CE$2:CF1301,2,0),"")</f>
        <v/>
      </c>
      <c r="DD225" s="5" t="e">
        <f>IF(REPORTE!AH$2="si",IF(C225=VALUE(REPORTE!C$11),IF(SUM(DD226:DD$1993),CONCATENATE(INT(B225),", "),INT(B225)),""),IF(C225=VALUE(REPORTE!C$10),IF(SUM(DD226:DD$1993),CONCATENATE(INT(B225),",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68"/>
      <c r="AV226" s="97"/>
      <c r="AW226" s="97"/>
      <c r="AX226" s="97"/>
      <c r="AY226" s="110"/>
      <c r="AZ226" s="97"/>
      <c r="BA226" s="97"/>
      <c r="BB226" s="4"/>
      <c r="BC226" s="100"/>
      <c r="BD226" s="4"/>
      <c r="BE226" s="4"/>
      <c r="BF226" s="9" t="s">
        <v>157</v>
      </c>
      <c r="BG226" s="7"/>
      <c r="BH226" s="7"/>
      <c r="BI226" s="7" t="str">
        <f t="shared" ca="1" si="48"/>
        <v/>
      </c>
      <c r="BJ226" s="4" t="str">
        <f t="shared" si="58"/>
        <v/>
      </c>
      <c r="BK226" s="96" t="str">
        <f t="shared" si="49"/>
        <v/>
      </c>
      <c r="BL226" s="107" t="str">
        <f t="shared" si="55"/>
        <v/>
      </c>
      <c r="BR226" s="4" t="str">
        <f>IF(IFERROR(VLOOKUP(C226,C227:C$1993,1,0),"")="","",COUNTIF(C:C,C226))</f>
        <v/>
      </c>
      <c r="BV226" s="5" t="str">
        <f>IF(B226="","",IF(BR226="",1+(MAX(BV$2:BV225)),""))</f>
        <v/>
      </c>
      <c r="BW226" s="5" t="str">
        <f t="shared" si="50"/>
        <v/>
      </c>
      <c r="BX226" s="5" t="str">
        <f t="shared" si="51"/>
        <v/>
      </c>
      <c r="BY226" s="14" t="str">
        <f t="shared" si="52"/>
        <v/>
      </c>
      <c r="BZ226" s="28"/>
      <c r="CA226" s="15"/>
      <c r="CB226" s="5" t="str">
        <f t="shared" si="60"/>
        <v/>
      </c>
      <c r="CE226" s="5" t="str">
        <f t="shared" si="57"/>
        <v/>
      </c>
      <c r="CF226" s="5" t="str">
        <f>IF(J226="","",IFERROR(IF(VLOOKUP(J226,J$2:J225,1,0)=0,"",""),J226))</f>
        <v/>
      </c>
      <c r="CG226" s="24" t="str">
        <f>IF(CF226="","",(IFERROR(VLOOKUP(MID(CF226,1,1),$CX$2:DB$28,3,0),0)+IFERROR(VLOOKUP(MID(CF226,2,1),CX$2:DB$28,4,0),0)+IFERROR(VLOOKUP(MID(CF226,3,1),CX$2:DB$28,5,0),0)+(ROW(CF226)/1000000000000)))</f>
        <v/>
      </c>
      <c r="CI226" s="5">
        <v>225</v>
      </c>
      <c r="CJ226" s="5" t="str">
        <f>IFERROR(VLOOKUP(CI226,CE$2:CF1302,2,0),"")</f>
        <v/>
      </c>
      <c r="DD226" s="5" t="e">
        <f>IF(REPORTE!AH$2="si",IF(C226=VALUE(REPORTE!C$11),IF(SUM(DD227:DD$1993),CONCATENATE(INT(B226),", "),INT(B226)),""),IF(C226=VALUE(REPORTE!C$10),IF(SUM(DD227:DD$1993),CONCATENATE(INT(B226),",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68"/>
      <c r="AV227" s="97"/>
      <c r="AW227" s="97"/>
      <c r="AX227" s="97"/>
      <c r="AY227" s="110"/>
      <c r="AZ227" s="97"/>
      <c r="BA227" s="97"/>
      <c r="BB227" s="4"/>
      <c r="BC227" s="100"/>
      <c r="BD227" s="4"/>
      <c r="BE227" s="4"/>
      <c r="BF227" s="9"/>
      <c r="BG227" s="7"/>
      <c r="BH227" s="7"/>
      <c r="BI227" s="7" t="str">
        <f t="shared" ca="1" si="48"/>
        <v/>
      </c>
      <c r="BJ227" s="4" t="str">
        <f t="shared" si="58"/>
        <v/>
      </c>
      <c r="BK227" s="96" t="str">
        <f t="shared" si="49"/>
        <v/>
      </c>
      <c r="BL227" s="107" t="str">
        <f t="shared" si="55"/>
        <v/>
      </c>
      <c r="BR227" s="4" t="str">
        <f>IF(IFERROR(VLOOKUP(C227,C228:C$1993,1,0),"")="","",COUNTIF(C:C,C227))</f>
        <v/>
      </c>
      <c r="BV227" s="5" t="str">
        <f>IF(B227="","",IF(BR227="",1+(MAX(BV$2:BV226)),""))</f>
        <v/>
      </c>
      <c r="BW227" s="5" t="str">
        <f t="shared" si="50"/>
        <v/>
      </c>
      <c r="BX227" s="5" t="str">
        <f t="shared" si="51"/>
        <v/>
      </c>
      <c r="BY227" s="14" t="str">
        <f t="shared" si="52"/>
        <v/>
      </c>
      <c r="BZ227" s="28"/>
      <c r="CA227" s="15"/>
      <c r="CB227" s="5" t="str">
        <f t="shared" ref="CB227:CB232" si="61">CONCATENATE(AJ227,AK227,AL227,AM227,AN227)</f>
        <v/>
      </c>
      <c r="CE227" s="5" t="str">
        <f t="shared" si="57"/>
        <v/>
      </c>
      <c r="CF227" s="5" t="str">
        <f>IF(J227="","",IFERROR(IF(VLOOKUP(J227,J$2:J226,1,0)=0,"",""),J227))</f>
        <v/>
      </c>
      <c r="CG227" s="24" t="str">
        <f>IF(CF227="","",(IFERROR(VLOOKUP(MID(CF227,1,1),$CX$2:DB$28,3,0),0)+IFERROR(VLOOKUP(MID(CF227,2,1),CX$2:DB$28,4,0),0)+IFERROR(VLOOKUP(MID(CF227,3,1),CX$2:DB$28,5,0),0)+(ROW(CF227)/1000000000000)))</f>
        <v/>
      </c>
      <c r="CI227" s="5">
        <v>226</v>
      </c>
      <c r="CJ227" s="5" t="str">
        <f>IFERROR(VLOOKUP(CI227,CE$2:CF1303,2,0),"")</f>
        <v/>
      </c>
      <c r="DD227" s="5" t="e">
        <f>IF(REPORTE!AH$2="si",IF(C227=VALUE(REPORTE!C$11),IF(SUM(DD228:DD$1993),CONCATENATE(INT(B227),", "),INT(B227)),""),IF(C227=VALUE(REPORTE!C$10),IF(SUM(DD228:DD$1993),CONCATENATE(INT(B227),",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68"/>
      <c r="AV228" s="97"/>
      <c r="AW228" s="97"/>
      <c r="AX228" s="97"/>
      <c r="AY228" s="110"/>
      <c r="AZ228" s="97"/>
      <c r="BA228" s="97"/>
      <c r="BB228" s="4"/>
      <c r="BC228" s="100"/>
      <c r="BD228" s="4"/>
      <c r="BE228" s="4"/>
      <c r="BF228" s="9" t="s">
        <v>157</v>
      </c>
      <c r="BG228" s="7"/>
      <c r="BH228" s="7"/>
      <c r="BI228" s="7" t="str">
        <f t="shared" ca="1" si="48"/>
        <v/>
      </c>
      <c r="BJ228" s="4" t="str">
        <f t="shared" si="58"/>
        <v/>
      </c>
      <c r="BK228" s="96" t="str">
        <f t="shared" si="49"/>
        <v/>
      </c>
      <c r="BL228" s="107" t="str">
        <f t="shared" si="55"/>
        <v/>
      </c>
      <c r="BR228" s="4" t="str">
        <f>IF(IFERROR(VLOOKUP(C228,C229:C$1993,1,0),"")="","",COUNTIF(C:C,C228))</f>
        <v/>
      </c>
      <c r="BV228" s="5" t="str">
        <f>IF(B228="","",IF(BR228="",1+(MAX(BV$2:BV227)),""))</f>
        <v/>
      </c>
      <c r="BW228" s="5" t="str">
        <f t="shared" si="50"/>
        <v/>
      </c>
      <c r="BX228" s="5" t="str">
        <f t="shared" si="51"/>
        <v/>
      </c>
      <c r="BY228" s="14" t="str">
        <f t="shared" si="52"/>
        <v/>
      </c>
      <c r="BZ228" s="28"/>
      <c r="CA228" s="15"/>
      <c r="CB228" s="5" t="str">
        <f t="shared" si="61"/>
        <v/>
      </c>
      <c r="CE228" s="5" t="str">
        <f t="shared" si="57"/>
        <v/>
      </c>
      <c r="CF228" s="5" t="str">
        <f>IF(J228="","",IFERROR(IF(VLOOKUP(J228,J$2:J227,1,0)=0,"",""),J228))</f>
        <v/>
      </c>
      <c r="CG228" s="24" t="str">
        <f>IF(CF228="","",(IFERROR(VLOOKUP(MID(CF228,1,1),$CX$2:DB$28,3,0),0)+IFERROR(VLOOKUP(MID(CF228,2,1),CX$2:DB$28,4,0),0)+IFERROR(VLOOKUP(MID(CF228,3,1),CX$2:DB$28,5,0),0)+(ROW(CF228)/1000000000000)))</f>
        <v/>
      </c>
      <c r="CI228" s="5">
        <v>227</v>
      </c>
      <c r="CJ228" s="5" t="str">
        <f>IFERROR(VLOOKUP(CI228,CE$2:CF1304,2,0),"")</f>
        <v/>
      </c>
      <c r="DD228" s="5" t="e">
        <f>IF(REPORTE!AH$2="si",IF(C228=VALUE(REPORTE!C$11),IF(SUM(DD229:DD$1993),CONCATENATE(INT(B228),", "),INT(B228)),""),IF(C228=VALUE(REPORTE!C$10),IF(SUM(DD229:DD$1993),CONCATENATE(INT(B228),",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68"/>
      <c r="AV229" s="97"/>
      <c r="AW229" s="97"/>
      <c r="AX229" s="97"/>
      <c r="AY229" s="110"/>
      <c r="AZ229" s="97"/>
      <c r="BA229" s="97"/>
      <c r="BB229" s="4"/>
      <c r="BC229" s="100"/>
      <c r="BD229" s="4"/>
      <c r="BE229" s="4"/>
      <c r="BF229" s="9"/>
      <c r="BG229" s="7"/>
      <c r="BH229" s="7"/>
      <c r="BI229" s="7" t="str">
        <f t="shared" ca="1" si="48"/>
        <v/>
      </c>
      <c r="BJ229" s="4" t="str">
        <f t="shared" si="58"/>
        <v/>
      </c>
      <c r="BK229" s="96" t="str">
        <f t="shared" si="49"/>
        <v/>
      </c>
      <c r="BL229" s="107" t="str">
        <f t="shared" si="55"/>
        <v/>
      </c>
      <c r="BR229" s="4" t="str">
        <f>IF(IFERROR(VLOOKUP(C229,C230:C$1993,1,0),"")="","",COUNTIF(C:C,C229))</f>
        <v/>
      </c>
      <c r="BV229" s="5" t="str">
        <f>IF(B229="","",IF(BR229="",1+(MAX(BV$2:BV228)),""))</f>
        <v/>
      </c>
      <c r="BW229" s="5" t="str">
        <f t="shared" si="50"/>
        <v/>
      </c>
      <c r="BX229" s="5" t="str">
        <f t="shared" si="51"/>
        <v/>
      </c>
      <c r="BY229" s="14" t="str">
        <f t="shared" si="52"/>
        <v/>
      </c>
      <c r="BZ229" s="28"/>
      <c r="CA229" s="15"/>
      <c r="CB229" s="5" t="str">
        <f t="shared" si="61"/>
        <v/>
      </c>
      <c r="CE229" s="5" t="str">
        <f t="shared" si="57"/>
        <v/>
      </c>
      <c r="CF229" s="5" t="str">
        <f>IF(J229="","",IFERROR(IF(VLOOKUP(J229,J$2:J228,1,0)=0,"",""),J229))</f>
        <v/>
      </c>
      <c r="CG229" s="24" t="str">
        <f>IF(CF229="","",(IFERROR(VLOOKUP(MID(CF229,1,1),$CX$2:DB$28,3,0),0)+IFERROR(VLOOKUP(MID(CF229,2,1),CX$2:DB$28,4,0),0)+IFERROR(VLOOKUP(MID(CF229,3,1),CX$2:DB$28,5,0),0)+(ROW(CF229)/1000000000000)))</f>
        <v/>
      </c>
      <c r="CI229" s="5">
        <v>228</v>
      </c>
      <c r="CJ229" s="5" t="str">
        <f>IFERROR(VLOOKUP(CI229,CE$2:CF1305,2,0),"")</f>
        <v/>
      </c>
      <c r="CL229" s="14"/>
      <c r="DD229" s="5" t="e">
        <f>IF(REPORTE!AH$2="si",IF(C229=VALUE(REPORTE!C$11),IF(SUM(DD230:DD$1993),CONCATENATE(INT(B229),", "),INT(B229)),""),IF(C229=VALUE(REPORTE!C$10),IF(SUM(DD230:DD$1993),CONCATENATE(INT(B229),",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68"/>
      <c r="AV230" s="97"/>
      <c r="AW230" s="97"/>
      <c r="AX230" s="97"/>
      <c r="AY230" s="110"/>
      <c r="AZ230" s="97"/>
      <c r="BA230" s="97"/>
      <c r="BB230" s="4"/>
      <c r="BC230" s="100"/>
      <c r="BD230" s="4"/>
      <c r="BE230" s="4"/>
      <c r="BF230" s="9" t="s">
        <v>157</v>
      </c>
      <c r="BG230" s="7"/>
      <c r="BH230" s="7"/>
      <c r="BI230" s="7" t="str">
        <f t="shared" ca="1" si="48"/>
        <v/>
      </c>
      <c r="BJ230" s="4" t="str">
        <f t="shared" si="58"/>
        <v/>
      </c>
      <c r="BK230" s="96" t="str">
        <f t="shared" si="49"/>
        <v/>
      </c>
      <c r="BL230" s="107" t="str">
        <f t="shared" si="55"/>
        <v/>
      </c>
      <c r="BR230" s="4" t="str">
        <f>IF(IFERROR(VLOOKUP(C230,C231:C$1993,1,0),"")="","",COUNTIF(C:C,C230))</f>
        <v/>
      </c>
      <c r="BV230" s="5" t="str">
        <f>IF(B230="","",IF(BR230="",1+(MAX(BV$2:BV229)),""))</f>
        <v/>
      </c>
      <c r="BW230" s="5" t="str">
        <f t="shared" si="50"/>
        <v/>
      </c>
      <c r="BX230" s="5" t="str">
        <f t="shared" si="51"/>
        <v/>
      </c>
      <c r="BY230" s="14" t="str">
        <f t="shared" si="52"/>
        <v/>
      </c>
      <c r="BZ230" s="28"/>
      <c r="CA230" s="15"/>
      <c r="CB230" s="5" t="str">
        <f t="shared" si="61"/>
        <v/>
      </c>
      <c r="CE230" s="5" t="str">
        <f t="shared" si="57"/>
        <v/>
      </c>
      <c r="CF230" s="5" t="str">
        <f>IF(J230="","",IFERROR(IF(VLOOKUP(J230,J$2:J229,1,0)=0,"",""),J230))</f>
        <v/>
      </c>
      <c r="CG230" s="24" t="str">
        <f>IF(CF230="","",(IFERROR(VLOOKUP(MID(CF230,1,1),$CX$2:DB$28,3,0),0)+IFERROR(VLOOKUP(MID(CF230,2,1),CX$2:DB$28,4,0),0)+IFERROR(VLOOKUP(MID(CF230,3,1),CX$2:DB$28,5,0),0)+(ROW(CF230)/1000000000000)))</f>
        <v/>
      </c>
      <c r="CI230" s="5">
        <v>229</v>
      </c>
      <c r="CJ230" s="5" t="str">
        <f>IFERROR(VLOOKUP(CI230,CE$2:CF1306,2,0),"")</f>
        <v/>
      </c>
      <c r="CL230" s="14"/>
      <c r="DD230" s="5" t="e">
        <f>IF(REPORTE!AH$2="si",IF(C230=VALUE(REPORTE!C$11),IF(SUM(DD231:DD$1993),CONCATENATE(INT(B230),", "),INT(B230)),""),IF(C230=VALUE(REPORTE!C$10),IF(SUM(DD231:DD$1993),CONCATENATE(INT(B230),",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68"/>
      <c r="AV231" s="97"/>
      <c r="AW231" s="97"/>
      <c r="AX231" s="97"/>
      <c r="AY231" s="110"/>
      <c r="AZ231" s="97"/>
      <c r="BA231" s="97"/>
      <c r="BB231" s="4"/>
      <c r="BC231" s="100"/>
      <c r="BD231" s="4"/>
      <c r="BE231" s="4"/>
      <c r="BF231" s="9"/>
      <c r="BG231" s="7"/>
      <c r="BH231" s="7"/>
      <c r="BI231" s="7" t="str">
        <f t="shared" ca="1" si="48"/>
        <v/>
      </c>
      <c r="BJ231" s="4" t="str">
        <f t="shared" si="58"/>
        <v/>
      </c>
      <c r="BK231" s="96" t="str">
        <f t="shared" si="49"/>
        <v/>
      </c>
      <c r="BL231" s="107" t="str">
        <f t="shared" si="55"/>
        <v/>
      </c>
      <c r="BR231" s="4" t="str">
        <f>IF(IFERROR(VLOOKUP(C231,C232:C$1993,1,0),"")="","",COUNTIF(C:C,C231))</f>
        <v/>
      </c>
      <c r="BV231" s="5" t="str">
        <f>IF(B231="","",IF(BR231="",1+(MAX(BV$2:BV230)),""))</f>
        <v/>
      </c>
      <c r="BW231" s="5" t="str">
        <f t="shared" si="50"/>
        <v/>
      </c>
      <c r="BX231" s="5" t="str">
        <f t="shared" si="51"/>
        <v/>
      </c>
      <c r="BY231" s="14" t="str">
        <f t="shared" si="52"/>
        <v/>
      </c>
      <c r="BZ231" s="28"/>
      <c r="CA231" s="15"/>
      <c r="CB231" s="5" t="str">
        <f t="shared" si="61"/>
        <v/>
      </c>
      <c r="CE231" s="5" t="str">
        <f t="shared" si="57"/>
        <v/>
      </c>
      <c r="CF231" s="5" t="str">
        <f>IF(J231="","",IFERROR(IF(VLOOKUP(J231,J$2:J230,1,0)=0,"",""),J231))</f>
        <v/>
      </c>
      <c r="CG231" s="24" t="str">
        <f>IF(CF231="","",(IFERROR(VLOOKUP(MID(CF231,1,1),$CX$2:DB$28,3,0),0)+IFERROR(VLOOKUP(MID(CF231,2,1),CX$2:DB$28,4,0),0)+IFERROR(VLOOKUP(MID(CF231,3,1),CX$2:DB$28,5,0),0)+(ROW(CF231)/1000000000000)))</f>
        <v/>
      </c>
      <c r="CI231" s="5">
        <v>230</v>
      </c>
      <c r="CJ231" s="5" t="str">
        <f>IFERROR(VLOOKUP(CI231,CE$2:CF1307,2,0),"")</f>
        <v/>
      </c>
      <c r="CL231" s="14"/>
      <c r="DD231" s="5" t="e">
        <f>IF(REPORTE!AH$2="si",IF(C231=VALUE(REPORTE!C$11),IF(SUM(DD232:DD$1993),CONCATENATE(INT(B231),", "),INT(B231)),""),IF(C231=VALUE(REPORTE!C$10),IF(SUM(DD232:DD$1993),CONCATENATE(INT(B231),",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68"/>
      <c r="AV232" s="97"/>
      <c r="AW232" s="97"/>
      <c r="AX232" s="97"/>
      <c r="AY232" s="110"/>
      <c r="AZ232" s="97"/>
      <c r="BA232" s="97"/>
      <c r="BB232" s="4"/>
      <c r="BC232" s="100"/>
      <c r="BD232" s="4"/>
      <c r="BE232" s="4"/>
      <c r="BF232" s="9" t="s">
        <v>157</v>
      </c>
      <c r="BG232" s="7"/>
      <c r="BH232" s="7"/>
      <c r="BI232" s="7" t="str">
        <f t="shared" ca="1" si="48"/>
        <v/>
      </c>
      <c r="BJ232" s="4" t="str">
        <f t="shared" si="58"/>
        <v/>
      </c>
      <c r="BK232" s="96" t="str">
        <f t="shared" si="49"/>
        <v/>
      </c>
      <c r="BL232" s="107" t="str">
        <f t="shared" si="55"/>
        <v/>
      </c>
      <c r="BR232" s="4" t="str">
        <f>IF(IFERROR(VLOOKUP(C232,C233:C$1993,1,0),"")="","",COUNTIF(C:C,C232))</f>
        <v/>
      </c>
      <c r="BV232" s="5" t="str">
        <f>IF(B232="","",IF(BR232="",1+(MAX(BV$2:BV231)),""))</f>
        <v/>
      </c>
      <c r="BW232" s="5" t="str">
        <f t="shared" si="50"/>
        <v/>
      </c>
      <c r="BX232" s="5" t="str">
        <f t="shared" si="51"/>
        <v/>
      </c>
      <c r="BY232" s="14" t="str">
        <f t="shared" si="52"/>
        <v/>
      </c>
      <c r="BZ232" s="28"/>
      <c r="CA232" s="15"/>
      <c r="CB232" s="5" t="str">
        <f t="shared" si="61"/>
        <v/>
      </c>
      <c r="CE232" s="5" t="str">
        <f t="shared" si="57"/>
        <v/>
      </c>
      <c r="CF232" s="5" t="str">
        <f>IF(J232="","",IFERROR(IF(VLOOKUP(J232,J$2:J231,1,0)=0,"",""),J232))</f>
        <v/>
      </c>
      <c r="CG232" s="24" t="str">
        <f>IF(CF232="","",(IFERROR(VLOOKUP(MID(CF232,1,1),$CX$2:DB$28,3,0),0)+IFERROR(VLOOKUP(MID(CF232,2,1),CX$2:DB$28,4,0),0)+IFERROR(VLOOKUP(MID(CF232,3,1),CX$2:DB$28,5,0),0)+(ROW(CF232)/1000000000000)))</f>
        <v/>
      </c>
      <c r="CI232" s="5">
        <v>231</v>
      </c>
      <c r="CJ232" s="5" t="str">
        <f>IFERROR(VLOOKUP(CI232,CE$2:CF1308,2,0),"")</f>
        <v/>
      </c>
      <c r="DD232" s="5" t="e">
        <f>IF(REPORTE!AH$2="si",IF(C232=VALUE(REPORTE!C$11),IF(SUM(DD233:DD$1993),CONCATENATE(INT(B232),", "),INT(B232)),""),IF(C232=VALUE(REPORTE!C$10),IF(SUM(DD233:DD$1993),CONCATENATE(INT(B232),",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68"/>
      <c r="AV233" s="97"/>
      <c r="AW233" s="97"/>
      <c r="AX233" s="97"/>
      <c r="AY233" s="110"/>
      <c r="AZ233" s="97"/>
      <c r="BA233" s="97"/>
      <c r="BB233" s="4"/>
      <c r="BC233" s="100"/>
      <c r="BD233" s="4"/>
      <c r="BE233" s="4"/>
      <c r="BF233" s="9"/>
      <c r="BG233" s="7"/>
      <c r="BH233" s="7"/>
      <c r="BI233" s="7" t="str">
        <f t="shared" ca="1" si="48"/>
        <v/>
      </c>
      <c r="BJ233" s="4" t="str">
        <f t="shared" si="58"/>
        <v/>
      </c>
      <c r="BK233" s="96" t="str">
        <f t="shared" si="49"/>
        <v/>
      </c>
      <c r="BL233" s="107" t="str">
        <f t="shared" si="55"/>
        <v/>
      </c>
      <c r="BR233" s="4" t="str">
        <f>IF(IFERROR(VLOOKUP(C233,C234:C$1993,1,0),"")="","",COUNTIF(C:C,C233))</f>
        <v/>
      </c>
      <c r="BV233" s="5" t="str">
        <f>IF(B233="","",IF(BR233="",1+(MAX(BV$2:BV232)),""))</f>
        <v/>
      </c>
      <c r="BW233" s="5" t="str">
        <f t="shared" si="50"/>
        <v/>
      </c>
      <c r="BX233" s="5" t="str">
        <f t="shared" si="51"/>
        <v/>
      </c>
      <c r="BY233" s="14" t="str">
        <f t="shared" si="52"/>
        <v/>
      </c>
      <c r="BZ233" s="28"/>
      <c r="CA233" s="15"/>
      <c r="CB233" s="5" t="str">
        <f t="shared" ref="CB233:CB264" si="62">CONCATENATE(AI233,AK233,AL233,AM233,AN233)</f>
        <v/>
      </c>
      <c r="CE233" s="5" t="str">
        <f t="shared" si="57"/>
        <v/>
      </c>
      <c r="CF233" s="5" t="str">
        <f>IF(J233="","",IFERROR(IF(VLOOKUP(J233,J$2:J232,1,0)=0,"",""),J233))</f>
        <v/>
      </c>
      <c r="CG233" s="24" t="str">
        <f>IF(CF233="","",(IFERROR(VLOOKUP(MID(CF233,1,1),$CX$2:DB$28,3,0),0)+IFERROR(VLOOKUP(MID(CF233,2,1),CX$2:DB$28,4,0),0)+IFERROR(VLOOKUP(MID(CF233,3,1),CX$2:DB$28,5,0),0)+(ROW(CF233)/1000000000000)))</f>
        <v/>
      </c>
      <c r="CI233" s="5">
        <v>232</v>
      </c>
      <c r="CJ233" s="5" t="str">
        <f>IFERROR(VLOOKUP(CI233,CE$2:CF1309,2,0),"")</f>
        <v/>
      </c>
      <c r="DD233" s="5" t="e">
        <f>IF(REPORTE!AH$2="si",IF(C233=VALUE(REPORTE!C$11),IF(SUM(DD234:DD$1993),CONCATENATE(INT(B233),", "),INT(B233)),""),IF(C233=VALUE(REPORTE!C$10),IF(SUM(DD234:DD$1993),CONCATENATE(INT(B233),",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68"/>
      <c r="AV234" s="97"/>
      <c r="AW234" s="97"/>
      <c r="AX234" s="97"/>
      <c r="AY234" s="110"/>
      <c r="AZ234" s="97"/>
      <c r="BA234" s="97"/>
      <c r="BB234" s="4"/>
      <c r="BC234" s="100"/>
      <c r="BD234" s="4"/>
      <c r="BE234" s="4"/>
      <c r="BF234" s="9" t="s">
        <v>157</v>
      </c>
      <c r="BG234" s="7"/>
      <c r="BH234" s="7"/>
      <c r="BI234" s="7" t="str">
        <f t="shared" ca="1" si="48"/>
        <v/>
      </c>
      <c r="BJ234" s="4" t="str">
        <f t="shared" si="58"/>
        <v/>
      </c>
      <c r="BK234" s="96" t="str">
        <f t="shared" si="49"/>
        <v/>
      </c>
      <c r="BL234" s="107" t="str">
        <f t="shared" si="55"/>
        <v/>
      </c>
      <c r="BR234" s="4" t="str">
        <f>IF(IFERROR(VLOOKUP(C234,C235:C$1993,1,0),"")="","",COUNTIF(C:C,C234))</f>
        <v/>
      </c>
      <c r="BV234" s="5" t="str">
        <f>IF(B234="","",IF(BR234="",1+(MAX(BV$2:BV233)),""))</f>
        <v/>
      </c>
      <c r="BW234" s="5" t="str">
        <f t="shared" si="50"/>
        <v/>
      </c>
      <c r="BX234" s="5" t="str">
        <f t="shared" si="51"/>
        <v/>
      </c>
      <c r="BY234" s="14" t="str">
        <f t="shared" si="52"/>
        <v/>
      </c>
      <c r="BZ234" s="28"/>
      <c r="CA234" s="15"/>
      <c r="CB234" s="5" t="str">
        <f t="shared" si="62"/>
        <v/>
      </c>
      <c r="CE234" s="5" t="str">
        <f t="shared" si="57"/>
        <v/>
      </c>
      <c r="CF234" s="5" t="str">
        <f>IF(J234="","",IFERROR(IF(VLOOKUP(J234,J$2:J233,1,0)=0,"",""),J234))</f>
        <v/>
      </c>
      <c r="CG234" s="24" t="str">
        <f>IF(CF234="","",(IFERROR(VLOOKUP(MID(CF234,1,1),$CX$2:DB$28,3,0),0)+IFERROR(VLOOKUP(MID(CF234,2,1),CX$2:DB$28,4,0),0)+IFERROR(VLOOKUP(MID(CF234,3,1),CX$2:DB$28,5,0),0)+(ROW(CF234)/1000000000000)))</f>
        <v/>
      </c>
      <c r="CI234" s="5">
        <v>233</v>
      </c>
      <c r="CJ234" s="5" t="str">
        <f>IFERROR(VLOOKUP(CI234,CE$2:CF1310,2,0),"")</f>
        <v/>
      </c>
      <c r="CL234" s="14"/>
      <c r="DD234" s="5" t="e">
        <f>IF(REPORTE!AH$2="si",IF(C234=VALUE(REPORTE!C$11),IF(SUM(DD235:DD$1993),CONCATENATE(INT(B234),", "),INT(B234)),""),IF(C234=VALUE(REPORTE!C$10),IF(SUM(DD235:DD$1993),CONCATENATE(INT(B234),",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68"/>
      <c r="AV235" s="97"/>
      <c r="AW235" s="97"/>
      <c r="AX235" s="97"/>
      <c r="AY235" s="110"/>
      <c r="AZ235" s="97"/>
      <c r="BA235" s="97"/>
      <c r="BB235" s="4"/>
      <c r="BC235" s="100"/>
      <c r="BD235" s="4"/>
      <c r="BE235" s="4"/>
      <c r="BF235" s="9"/>
      <c r="BG235" s="7"/>
      <c r="BH235" s="7"/>
      <c r="BI235" s="7" t="str">
        <f t="shared" ca="1" si="48"/>
        <v/>
      </c>
      <c r="BJ235" s="4" t="str">
        <f t="shared" si="58"/>
        <v/>
      </c>
      <c r="BK235" s="96" t="str">
        <f t="shared" si="49"/>
        <v/>
      </c>
      <c r="BL235" s="107" t="str">
        <f t="shared" si="55"/>
        <v/>
      </c>
      <c r="BR235" s="4" t="str">
        <f>IF(IFERROR(VLOOKUP(C235,C236:C$1993,1,0),"")="","",COUNTIF(C:C,C235))</f>
        <v/>
      </c>
      <c r="BV235" s="5" t="str">
        <f>IF(B235="","",IF(BR235="",1+(MAX(BV$2:BV234)),""))</f>
        <v/>
      </c>
      <c r="BW235" s="5" t="str">
        <f t="shared" si="50"/>
        <v/>
      </c>
      <c r="BX235" s="5" t="str">
        <f t="shared" si="51"/>
        <v/>
      </c>
      <c r="BY235" s="14" t="str">
        <f t="shared" si="52"/>
        <v/>
      </c>
      <c r="BZ235" s="28"/>
      <c r="CA235" s="15"/>
      <c r="CB235" s="5" t="str">
        <f t="shared" si="62"/>
        <v/>
      </c>
      <c r="CE235" s="5" t="str">
        <f t="shared" si="57"/>
        <v/>
      </c>
      <c r="CF235" s="5" t="str">
        <f>IF(J235="","",IFERROR(IF(VLOOKUP(J235,J$2:J234,1,0)=0,"",""),J235))</f>
        <v/>
      </c>
      <c r="CG235" s="24" t="str">
        <f>IF(CF235="","",(IFERROR(VLOOKUP(MID(CF235,1,1),$CX$2:DB$28,3,0),0)+IFERROR(VLOOKUP(MID(CF235,2,1),CX$2:DB$28,4,0),0)+IFERROR(VLOOKUP(MID(CF235,3,1),CX$2:DB$28,5,0),0)+(ROW(CF235)/1000000000000)))</f>
        <v/>
      </c>
      <c r="CI235" s="5">
        <v>234</v>
      </c>
      <c r="CJ235" s="5" t="str">
        <f>IFERROR(VLOOKUP(CI235,CE$2:CF1311,2,0),"")</f>
        <v/>
      </c>
      <c r="DD235" s="5" t="e">
        <f>IF(REPORTE!AH$2="si",IF(C235=VALUE(REPORTE!C$11),IF(SUM(DD236:DD$1993),CONCATENATE(INT(B235),", "),INT(B235)),""),IF(C235=VALUE(REPORTE!C$10),IF(SUM(DD236:DD$1993),CONCATENATE(INT(B235),",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68"/>
      <c r="AV236" s="97"/>
      <c r="AW236" s="97"/>
      <c r="AX236" s="97"/>
      <c r="AY236" s="110"/>
      <c r="AZ236" s="97"/>
      <c r="BA236" s="97"/>
      <c r="BB236" s="4"/>
      <c r="BC236" s="100"/>
      <c r="BD236" s="4"/>
      <c r="BE236" s="4"/>
      <c r="BF236" s="9" t="s">
        <v>157</v>
      </c>
      <c r="BG236" s="7"/>
      <c r="BH236" s="7"/>
      <c r="BI236" s="7" t="str">
        <f t="shared" ca="1" si="48"/>
        <v/>
      </c>
      <c r="BJ236" s="4" t="str">
        <f t="shared" si="58"/>
        <v/>
      </c>
      <c r="BK236" s="96" t="str">
        <f t="shared" si="49"/>
        <v/>
      </c>
      <c r="BL236" s="107" t="str">
        <f t="shared" si="55"/>
        <v/>
      </c>
      <c r="BR236" s="4" t="str">
        <f>IF(IFERROR(VLOOKUP(C236,C237:C$1993,1,0),"")="","",COUNTIF(C:C,C236))</f>
        <v/>
      </c>
      <c r="BV236" s="5" t="str">
        <f>IF(B236="","",IF(BR236="",1+(MAX(BV$2:BV235)),""))</f>
        <v/>
      </c>
      <c r="BW236" s="5" t="str">
        <f t="shared" si="50"/>
        <v/>
      </c>
      <c r="BX236" s="5" t="str">
        <f t="shared" si="51"/>
        <v/>
      </c>
      <c r="BY236" s="14" t="str">
        <f t="shared" si="52"/>
        <v/>
      </c>
      <c r="BZ236" s="28"/>
      <c r="CA236" s="15"/>
      <c r="CB236" s="5" t="str">
        <f t="shared" si="62"/>
        <v/>
      </c>
      <c r="CE236" s="5" t="str">
        <f t="shared" si="57"/>
        <v/>
      </c>
      <c r="CF236" s="5" t="str">
        <f>IF(J236="","",IFERROR(IF(VLOOKUP(J236,J$2:J235,1,0)=0,"",""),J236))</f>
        <v/>
      </c>
      <c r="CG236" s="24" t="str">
        <f>IF(CF236="","",(IFERROR(VLOOKUP(MID(CF236,1,1),$CX$2:DB$28,3,0),0)+IFERROR(VLOOKUP(MID(CF236,2,1),CX$2:DB$28,4,0),0)+IFERROR(VLOOKUP(MID(CF236,3,1),CX$2:DB$28,5,0),0)+(ROW(CF236)/1000000000000)))</f>
        <v/>
      </c>
      <c r="CI236" s="5">
        <v>235</v>
      </c>
      <c r="CJ236" s="5" t="str">
        <f>IFERROR(VLOOKUP(CI236,CE$2:CF1312,2,0),"")</f>
        <v/>
      </c>
      <c r="DD236" s="5" t="e">
        <f>IF(REPORTE!AH$2="si",IF(C236=VALUE(REPORTE!C$11),IF(SUM(DD237:DD$1993),CONCATENATE(INT(B236),", "),INT(B236)),""),IF(C236=VALUE(REPORTE!C$10),IF(SUM(DD237:DD$1993),CONCATENATE(INT(B236),",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68"/>
      <c r="AV237" s="97"/>
      <c r="AW237" s="97"/>
      <c r="AX237" s="97"/>
      <c r="AY237" s="110"/>
      <c r="AZ237" s="97"/>
      <c r="BA237" s="97"/>
      <c r="BB237" s="4"/>
      <c r="BC237" s="100"/>
      <c r="BD237" s="4"/>
      <c r="BE237" s="4"/>
      <c r="BF237" s="9"/>
      <c r="BG237" s="7"/>
      <c r="BH237" s="7"/>
      <c r="BI237" s="7" t="str">
        <f t="shared" ca="1" si="48"/>
        <v/>
      </c>
      <c r="BJ237" s="4" t="str">
        <f t="shared" si="58"/>
        <v/>
      </c>
      <c r="BK237" s="96" t="str">
        <f t="shared" si="49"/>
        <v/>
      </c>
      <c r="BL237" s="107" t="str">
        <f t="shared" si="55"/>
        <v/>
      </c>
      <c r="BR237" s="4" t="str">
        <f>IF(IFERROR(VLOOKUP(C237,C238:C$1993,1,0),"")="","",COUNTIF(C:C,C237))</f>
        <v/>
      </c>
      <c r="BV237" s="5" t="str">
        <f>IF(B237="","",IF(BR237="",1+(MAX(BV$2:BV236)),""))</f>
        <v/>
      </c>
      <c r="BW237" s="5" t="str">
        <f t="shared" si="50"/>
        <v/>
      </c>
      <c r="BX237" s="5" t="str">
        <f t="shared" si="51"/>
        <v/>
      </c>
      <c r="BY237" s="14" t="str">
        <f t="shared" si="52"/>
        <v/>
      </c>
      <c r="BZ237" s="28"/>
      <c r="CA237" s="15"/>
      <c r="CB237" s="5" t="str">
        <f t="shared" si="62"/>
        <v/>
      </c>
      <c r="CE237" s="5" t="str">
        <f t="shared" si="57"/>
        <v/>
      </c>
      <c r="CF237" s="5" t="str">
        <f>IF(J237="","",IFERROR(IF(VLOOKUP(J237,J$2:J236,1,0)=0,"",""),J237))</f>
        <v/>
      </c>
      <c r="CG237" s="24" t="str">
        <f>IF(CF237="","",(IFERROR(VLOOKUP(MID(CF237,1,1),$CX$2:DB$28,3,0),0)+IFERROR(VLOOKUP(MID(CF237,2,1),CX$2:DB$28,4,0),0)+IFERROR(VLOOKUP(MID(CF237,3,1),CX$2:DB$28,5,0),0)+(ROW(CF237)/1000000000000)))</f>
        <v/>
      </c>
      <c r="CI237" s="5">
        <v>236</v>
      </c>
      <c r="CJ237" s="5" t="str">
        <f>IFERROR(VLOOKUP(CI237,CE$2:CF1313,2,0),"")</f>
        <v/>
      </c>
      <c r="DD237" s="5" t="e">
        <f>IF(REPORTE!AH$2="si",IF(C237=VALUE(REPORTE!C$11),IF(SUM(DD238:DD$1993),CONCATENATE(INT(B237),", "),INT(B237)),""),IF(C237=VALUE(REPORTE!C$10),IF(SUM(DD238:DD$1993),CONCATENATE(INT(B237),",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68"/>
      <c r="AV238" s="97"/>
      <c r="AW238" s="97"/>
      <c r="AX238" s="97"/>
      <c r="AY238" s="110"/>
      <c r="AZ238" s="97"/>
      <c r="BA238" s="97"/>
      <c r="BB238" s="4"/>
      <c r="BC238" s="100"/>
      <c r="BD238" s="4"/>
      <c r="BE238" s="4"/>
      <c r="BF238" s="9" t="s">
        <v>157</v>
      </c>
      <c r="BG238" s="7"/>
      <c r="BH238" s="7"/>
      <c r="BI238" s="7" t="str">
        <f t="shared" ca="1" si="48"/>
        <v/>
      </c>
      <c r="BJ238" s="4" t="str">
        <f t="shared" si="58"/>
        <v/>
      </c>
      <c r="BK238" s="96" t="str">
        <f t="shared" si="49"/>
        <v/>
      </c>
      <c r="BL238" s="107" t="str">
        <f t="shared" si="55"/>
        <v/>
      </c>
      <c r="BR238" s="4" t="str">
        <f>IF(IFERROR(VLOOKUP(C238,C239:C$1993,1,0),"")="","",COUNTIF(C:C,C238))</f>
        <v/>
      </c>
      <c r="BV238" s="5" t="str">
        <f>IF(B238="","",IF(BR238="",1+(MAX(BV$2:BV237)),""))</f>
        <v/>
      </c>
      <c r="BW238" s="5" t="str">
        <f t="shared" si="50"/>
        <v/>
      </c>
      <c r="BX238" s="5" t="str">
        <f t="shared" si="51"/>
        <v/>
      </c>
      <c r="BY238" s="14" t="str">
        <f t="shared" si="52"/>
        <v/>
      </c>
      <c r="BZ238" s="28"/>
      <c r="CA238" s="15"/>
      <c r="CB238" s="5" t="str">
        <f t="shared" si="62"/>
        <v/>
      </c>
      <c r="CE238" s="5" t="str">
        <f t="shared" si="57"/>
        <v/>
      </c>
      <c r="CF238" s="5" t="str">
        <f>IF(J238="","",IFERROR(IF(VLOOKUP(J238,J$2:J237,1,0)=0,"",""),J238))</f>
        <v/>
      </c>
      <c r="CG238" s="24" t="str">
        <f>IF(CF238="","",(IFERROR(VLOOKUP(MID(CF238,1,1),$CX$2:DB$28,3,0),0)+IFERROR(VLOOKUP(MID(CF238,2,1),CX$2:DB$28,4,0),0)+IFERROR(VLOOKUP(MID(CF238,3,1),CX$2:DB$28,5,0),0)+(ROW(CF238)/1000000000000)))</f>
        <v/>
      </c>
      <c r="CI238" s="5">
        <v>237</v>
      </c>
      <c r="CJ238" s="5" t="str">
        <f>IFERROR(VLOOKUP(CI238,CE$2:CF1314,2,0),"")</f>
        <v/>
      </c>
      <c r="DD238" s="5" t="e">
        <f>IF(REPORTE!AH$2="si",IF(C238=VALUE(REPORTE!C$11),IF(SUM(DD239:DD$1993),CONCATENATE(INT(B238),", "),INT(B238)),""),IF(C238=VALUE(REPORTE!C$10),IF(SUM(DD239:DD$1993),CONCATENATE(INT(B238),",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68"/>
      <c r="AV239" s="97"/>
      <c r="AW239" s="97"/>
      <c r="AX239" s="97"/>
      <c r="AY239" s="110"/>
      <c r="AZ239" s="97"/>
      <c r="BA239" s="97"/>
      <c r="BB239" s="4"/>
      <c r="BC239" s="100"/>
      <c r="BD239" s="4"/>
      <c r="BE239" s="4"/>
      <c r="BF239" s="9"/>
      <c r="BG239" s="7"/>
      <c r="BH239" s="7"/>
      <c r="BI239" s="7" t="str">
        <f t="shared" ca="1" si="48"/>
        <v/>
      </c>
      <c r="BJ239" s="4" t="str">
        <f t="shared" si="58"/>
        <v/>
      </c>
      <c r="BK239" s="96" t="str">
        <f t="shared" si="49"/>
        <v/>
      </c>
      <c r="BL239" s="107" t="str">
        <f t="shared" si="55"/>
        <v/>
      </c>
      <c r="BR239" s="4" t="str">
        <f>IF(IFERROR(VLOOKUP(C239,C240:C$1993,1,0),"")="","",COUNTIF(C:C,C239))</f>
        <v/>
      </c>
      <c r="BV239" s="5" t="str">
        <f>IF(B239="","",IF(BR239="",1+(MAX(BV$2:BV238)),""))</f>
        <v/>
      </c>
      <c r="BW239" s="5" t="str">
        <f t="shared" si="50"/>
        <v/>
      </c>
      <c r="BX239" s="5" t="str">
        <f t="shared" si="51"/>
        <v/>
      </c>
      <c r="BY239" s="14" t="str">
        <f t="shared" si="52"/>
        <v/>
      </c>
      <c r="BZ239" s="28"/>
      <c r="CA239" s="15"/>
      <c r="CB239" s="5" t="str">
        <f t="shared" si="62"/>
        <v/>
      </c>
      <c r="CE239" s="5" t="str">
        <f t="shared" si="57"/>
        <v/>
      </c>
      <c r="CF239" s="5" t="str">
        <f>IF(J239="","",IFERROR(IF(VLOOKUP(J239,J$2:J238,1,0)=0,"",""),J239))</f>
        <v/>
      </c>
      <c r="CG239" s="24" t="str">
        <f>IF(CF239="","",(IFERROR(VLOOKUP(MID(CF239,1,1),$CX$2:DB$28,3,0),0)+IFERROR(VLOOKUP(MID(CF239,2,1),CX$2:DB$28,4,0),0)+IFERROR(VLOOKUP(MID(CF239,3,1),CX$2:DB$28,5,0),0)+(ROW(CF239)/1000000000000)))</f>
        <v/>
      </c>
      <c r="CI239" s="5">
        <v>238</v>
      </c>
      <c r="CJ239" s="5" t="str">
        <f>IFERROR(VLOOKUP(CI239,CE$2:CF1315,2,0),"")</f>
        <v/>
      </c>
      <c r="DD239" s="5" t="e">
        <f>IF(REPORTE!AH$2="si",IF(C239=VALUE(REPORTE!C$11),IF(SUM(DD240:DD$1993),CONCATENATE(INT(B239),", "),INT(B239)),""),IF(C239=VALUE(REPORTE!C$10),IF(SUM(DD240:DD$1993),CONCATENATE(INT(B239),",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68"/>
      <c r="AV240" s="97"/>
      <c r="AW240" s="97"/>
      <c r="AX240" s="97"/>
      <c r="AY240" s="110"/>
      <c r="AZ240" s="97"/>
      <c r="BA240" s="97"/>
      <c r="BB240" s="4"/>
      <c r="BC240" s="100"/>
      <c r="BD240" s="4"/>
      <c r="BE240" s="4"/>
      <c r="BF240" s="9" t="s">
        <v>157</v>
      </c>
      <c r="BG240" s="7"/>
      <c r="BH240" s="7"/>
      <c r="BI240" s="7" t="str">
        <f t="shared" ca="1" si="48"/>
        <v/>
      </c>
      <c r="BJ240" s="4" t="str">
        <f t="shared" si="58"/>
        <v/>
      </c>
      <c r="BK240" s="96" t="str">
        <f t="shared" si="49"/>
        <v/>
      </c>
      <c r="BL240" s="107" t="str">
        <f t="shared" si="55"/>
        <v/>
      </c>
      <c r="BR240" s="4" t="str">
        <f>IF(IFERROR(VLOOKUP(C240,C241:C$1993,1,0),"")="","",COUNTIF(C:C,C240))</f>
        <v/>
      </c>
      <c r="BV240" s="5" t="str">
        <f>IF(B240="","",IF(BR240="",1+(MAX(BV$2:BV239)),""))</f>
        <v/>
      </c>
      <c r="BW240" s="5" t="str">
        <f t="shared" si="50"/>
        <v/>
      </c>
      <c r="BX240" s="5" t="str">
        <f t="shared" si="51"/>
        <v/>
      </c>
      <c r="BY240" s="14" t="str">
        <f t="shared" si="52"/>
        <v/>
      </c>
      <c r="BZ240" s="28"/>
      <c r="CA240" s="15"/>
      <c r="CB240" s="5" t="str">
        <f t="shared" si="62"/>
        <v/>
      </c>
      <c r="CE240" s="5" t="str">
        <f t="shared" si="57"/>
        <v/>
      </c>
      <c r="CF240" s="5" t="str">
        <f>IF(J240="","",IFERROR(IF(VLOOKUP(J240,J$2:J239,1,0)=0,"",""),J240))</f>
        <v/>
      </c>
      <c r="CG240" s="24" t="str">
        <f>IF(CF240="","",(IFERROR(VLOOKUP(MID(CF240,1,1),$CX$2:DB$28,3,0),0)+IFERROR(VLOOKUP(MID(CF240,2,1),CX$2:DB$28,4,0),0)+IFERROR(VLOOKUP(MID(CF240,3,1),CX$2:DB$28,5,0),0)+(ROW(CF240)/1000000000000)))</f>
        <v/>
      </c>
      <c r="CI240" s="5">
        <v>239</v>
      </c>
      <c r="CJ240" s="5" t="str">
        <f>IFERROR(VLOOKUP(CI240,CE$2:CF1316,2,0),"")</f>
        <v/>
      </c>
      <c r="DD240" s="5" t="e">
        <f>IF(REPORTE!AH$2="si",IF(C240=VALUE(REPORTE!C$11),IF(SUM(DD241:DD$1993),CONCATENATE(INT(B240),", "),INT(B240)),""),IF(C240=VALUE(REPORTE!C$10),IF(SUM(DD241:DD$1993),CONCATENATE(INT(B240),",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68"/>
      <c r="AV241" s="97"/>
      <c r="AW241" s="97"/>
      <c r="AX241" s="97"/>
      <c r="AY241" s="110"/>
      <c r="AZ241" s="97"/>
      <c r="BA241" s="97"/>
      <c r="BB241" s="4"/>
      <c r="BC241" s="100"/>
      <c r="BD241" s="4"/>
      <c r="BE241" s="4"/>
      <c r="BF241" s="9"/>
      <c r="BG241" s="7"/>
      <c r="BH241" s="7"/>
      <c r="BI241" s="7" t="str">
        <f t="shared" ca="1" si="48"/>
        <v/>
      </c>
      <c r="BJ241" s="4" t="str">
        <f t="shared" si="58"/>
        <v/>
      </c>
      <c r="BK241" s="96" t="str">
        <f t="shared" si="49"/>
        <v/>
      </c>
      <c r="BL241" s="107" t="str">
        <f t="shared" si="55"/>
        <v/>
      </c>
      <c r="BR241" s="4" t="str">
        <f>IF(IFERROR(VLOOKUP(C241,C242:C$1993,1,0),"")="","",COUNTIF(C:C,C241))</f>
        <v/>
      </c>
      <c r="BV241" s="5" t="str">
        <f>IF(B241="","",IF(BR241="",1+(MAX(BV$2:BV240)),""))</f>
        <v/>
      </c>
      <c r="BW241" s="5" t="str">
        <f t="shared" si="50"/>
        <v/>
      </c>
      <c r="BX241" s="5" t="str">
        <f t="shared" si="51"/>
        <v/>
      </c>
      <c r="BY241" s="14" t="str">
        <f t="shared" si="52"/>
        <v/>
      </c>
      <c r="BZ241" s="28"/>
      <c r="CA241" s="15"/>
      <c r="CB241" s="5" t="str">
        <f t="shared" si="62"/>
        <v/>
      </c>
      <c r="CE241" s="5" t="str">
        <f t="shared" si="57"/>
        <v/>
      </c>
      <c r="CF241" s="5" t="str">
        <f>IF(J241="","",IFERROR(IF(VLOOKUP(J241,J$2:J240,1,0)=0,"",""),J241))</f>
        <v/>
      </c>
      <c r="CG241" s="24" t="str">
        <f>IF(CF241="","",(IFERROR(VLOOKUP(MID(CF241,1,1),$CX$2:DB$28,3,0),0)+IFERROR(VLOOKUP(MID(CF241,2,1),CX$2:DB$28,4,0),0)+IFERROR(VLOOKUP(MID(CF241,3,1),CX$2:DB$28,5,0),0)+(ROW(CF241)/1000000000000)))</f>
        <v/>
      </c>
      <c r="CI241" s="5">
        <v>240</v>
      </c>
      <c r="CJ241" s="5" t="str">
        <f>IFERROR(VLOOKUP(CI241,CE$2:CF1317,2,0),"")</f>
        <v/>
      </c>
      <c r="DD241" s="5" t="e">
        <f>IF(REPORTE!AH$2="si",IF(C241=VALUE(REPORTE!C$11),IF(SUM(DD242:DD$1993),CONCATENATE(INT(B241),", "),INT(B241)),""),IF(C241=VALUE(REPORTE!C$10),IF(SUM(DD242:DD$1993),CONCATENATE(INT(B241),",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68"/>
      <c r="AV242" s="97"/>
      <c r="AW242" s="97"/>
      <c r="AX242" s="97"/>
      <c r="AY242" s="110"/>
      <c r="AZ242" s="97"/>
      <c r="BA242" s="97"/>
      <c r="BB242" s="4"/>
      <c r="BC242" s="100"/>
      <c r="BD242" s="4"/>
      <c r="BE242" s="4"/>
      <c r="BF242" s="9" t="s">
        <v>157</v>
      </c>
      <c r="BG242" s="7"/>
      <c r="BH242" s="7"/>
      <c r="BI242" s="7" t="str">
        <f t="shared" ca="1" si="48"/>
        <v/>
      </c>
      <c r="BJ242" s="4" t="str">
        <f t="shared" si="58"/>
        <v/>
      </c>
      <c r="BK242" s="96" t="str">
        <f t="shared" si="49"/>
        <v/>
      </c>
      <c r="BL242" s="107" t="str">
        <f t="shared" si="55"/>
        <v/>
      </c>
      <c r="BR242" s="4" t="str">
        <f>IF(IFERROR(VLOOKUP(C242,C243:C$1993,1,0),"")="","",COUNTIF(C:C,C242))</f>
        <v/>
      </c>
      <c r="BV242" s="5" t="str">
        <f>IF(B242="","",IF(BR242="",1+(MAX(BV$2:BV241)),""))</f>
        <v/>
      </c>
      <c r="BW242" s="5" t="str">
        <f t="shared" si="50"/>
        <v/>
      </c>
      <c r="BX242" s="5" t="str">
        <f t="shared" si="51"/>
        <v/>
      </c>
      <c r="BY242" s="14" t="str">
        <f t="shared" si="52"/>
        <v/>
      </c>
      <c r="BZ242" s="28"/>
      <c r="CA242" s="15"/>
      <c r="CB242" s="5" t="str">
        <f t="shared" si="62"/>
        <v/>
      </c>
      <c r="CE242" s="5" t="str">
        <f t="shared" si="57"/>
        <v/>
      </c>
      <c r="CF242" s="5" t="str">
        <f>IF(J242="","",IFERROR(IF(VLOOKUP(J242,J$2:J241,1,0)=0,"",""),J242))</f>
        <v/>
      </c>
      <c r="CG242" s="24" t="str">
        <f>IF(CF242="","",(IFERROR(VLOOKUP(MID(CF242,1,1),$CX$2:DB$28,3,0),0)+IFERROR(VLOOKUP(MID(CF242,2,1),CX$2:DB$28,4,0),0)+IFERROR(VLOOKUP(MID(CF242,3,1),CX$2:DB$28,5,0),0)+(ROW(CF242)/1000000000000)))</f>
        <v/>
      </c>
      <c r="CI242" s="5">
        <v>241</v>
      </c>
      <c r="CJ242" s="5" t="str">
        <f>IFERROR(VLOOKUP(CI242,CE$2:CF1318,2,0),"")</f>
        <v/>
      </c>
      <c r="DD242" s="5" t="e">
        <f>IF(REPORTE!AH$2="si",IF(C242=VALUE(REPORTE!C$11),IF(SUM(DD243:DD$1993),CONCATENATE(INT(B242),", "),INT(B242)),""),IF(C242=VALUE(REPORTE!C$10),IF(SUM(DD243:DD$1993),CONCATENATE(INT(B242),",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68"/>
      <c r="AV243" s="97"/>
      <c r="AW243" s="97"/>
      <c r="AX243" s="97"/>
      <c r="AY243" s="110"/>
      <c r="AZ243" s="97"/>
      <c r="BA243" s="97"/>
      <c r="BB243" s="4"/>
      <c r="BC243" s="100"/>
      <c r="BD243" s="4"/>
      <c r="BE243" s="4"/>
      <c r="BF243" s="9"/>
      <c r="BG243" s="7"/>
      <c r="BH243" s="7"/>
      <c r="BI243" s="7" t="str">
        <f t="shared" ca="1" si="48"/>
        <v/>
      </c>
      <c r="BJ243" s="4" t="str">
        <f t="shared" si="58"/>
        <v/>
      </c>
      <c r="BK243" s="96" t="str">
        <f t="shared" si="49"/>
        <v/>
      </c>
      <c r="BL243" s="107" t="str">
        <f t="shared" si="55"/>
        <v/>
      </c>
      <c r="BR243" s="4" t="str">
        <f>IF(IFERROR(VLOOKUP(C243,C244:C$1993,1,0),"")="","",COUNTIF(C:C,C243))</f>
        <v/>
      </c>
      <c r="BV243" s="5" t="str">
        <f>IF(B243="","",IF(BR243="",1+(MAX(BV$2:BV242)),""))</f>
        <v/>
      </c>
      <c r="BW243" s="5" t="str">
        <f t="shared" si="50"/>
        <v/>
      </c>
      <c r="BX243" s="5" t="str">
        <f t="shared" si="51"/>
        <v/>
      </c>
      <c r="BY243" s="14" t="str">
        <f t="shared" si="52"/>
        <v/>
      </c>
      <c r="BZ243" s="28"/>
      <c r="CA243" s="15"/>
      <c r="CB243" s="5" t="str">
        <f t="shared" si="62"/>
        <v/>
      </c>
      <c r="CE243" s="5" t="str">
        <f t="shared" si="57"/>
        <v/>
      </c>
      <c r="CF243" s="5" t="str">
        <f>IF(J243="","",IFERROR(IF(VLOOKUP(J243,J$2:J242,1,0)=0,"",""),J243))</f>
        <v/>
      </c>
      <c r="CG243" s="24" t="str">
        <f>IF(CF243="","",(IFERROR(VLOOKUP(MID(CF243,1,1),$CX$2:DB$28,3,0),0)+IFERROR(VLOOKUP(MID(CF243,2,1),CX$2:DB$28,4,0),0)+IFERROR(VLOOKUP(MID(CF243,3,1),CX$2:DB$28,5,0),0)+(ROW(CF243)/1000000000000)))</f>
        <v/>
      </c>
      <c r="CI243" s="5">
        <v>242</v>
      </c>
      <c r="CJ243" s="5" t="str">
        <f>IFERROR(VLOOKUP(CI243,CE$2:CF1319,2,0),"")</f>
        <v/>
      </c>
      <c r="DD243" s="5" t="e">
        <f>IF(REPORTE!AH$2="si",IF(C243=VALUE(REPORTE!C$11),IF(SUM(DD244:DD$1993),CONCATENATE(INT(B243),", "),INT(B243)),""),IF(C243=VALUE(REPORTE!C$10),IF(SUM(DD244:DD$1993),CONCATENATE(INT(B243),",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68"/>
      <c r="AV244" s="97"/>
      <c r="AW244" s="97"/>
      <c r="AX244" s="97"/>
      <c r="AY244" s="110"/>
      <c r="AZ244" s="97"/>
      <c r="BA244" s="97"/>
      <c r="BB244" s="4"/>
      <c r="BC244" s="100"/>
      <c r="BD244" s="4"/>
      <c r="BE244" s="4"/>
      <c r="BF244" s="9" t="s">
        <v>157</v>
      </c>
      <c r="BG244" s="7"/>
      <c r="BH244" s="7"/>
      <c r="BI244" s="7" t="str">
        <f t="shared" ca="1" si="48"/>
        <v/>
      </c>
      <c r="BJ244" s="4" t="str">
        <f t="shared" si="58"/>
        <v/>
      </c>
      <c r="BK244" s="96" t="str">
        <f t="shared" si="49"/>
        <v/>
      </c>
      <c r="BL244" s="107" t="str">
        <f t="shared" si="55"/>
        <v/>
      </c>
      <c r="BR244" s="4" t="str">
        <f>IF(IFERROR(VLOOKUP(C244,C245:C$1993,1,0),"")="","",COUNTIF(C:C,C244))</f>
        <v/>
      </c>
      <c r="BV244" s="5" t="str">
        <f>IF(B244="","",IF(BR244="",1+(MAX(BV$2:BV243)),""))</f>
        <v/>
      </c>
      <c r="BW244" s="5" t="str">
        <f t="shared" si="50"/>
        <v/>
      </c>
      <c r="BX244" s="5" t="str">
        <f t="shared" si="51"/>
        <v/>
      </c>
      <c r="BY244" s="14" t="str">
        <f t="shared" si="52"/>
        <v/>
      </c>
      <c r="BZ244" s="28"/>
      <c r="CA244" s="15"/>
      <c r="CB244" s="5" t="str">
        <f t="shared" si="62"/>
        <v/>
      </c>
      <c r="CE244" s="5" t="str">
        <f t="shared" si="57"/>
        <v/>
      </c>
      <c r="CF244" s="5" t="str">
        <f>IF(J244="","",IFERROR(IF(VLOOKUP(J244,J$2:J243,1,0)=0,"",""),J244))</f>
        <v/>
      </c>
      <c r="CG244" s="24" t="str">
        <f>IF(CF244="","",(IFERROR(VLOOKUP(MID(CF244,1,1),$CX$2:DB$28,3,0),0)+IFERROR(VLOOKUP(MID(CF244,2,1),CX$2:DB$28,4,0),0)+IFERROR(VLOOKUP(MID(CF244,3,1),CX$2:DB$28,5,0),0)+(ROW(CF244)/1000000000000)))</f>
        <v/>
      </c>
      <c r="CI244" s="5">
        <v>243</v>
      </c>
      <c r="CJ244" s="5" t="str">
        <f>IFERROR(VLOOKUP(CI244,CE$2:CF1320,2,0),"")</f>
        <v/>
      </c>
      <c r="DD244" s="5" t="e">
        <f>IF(REPORTE!AH$2="si",IF(C244=VALUE(REPORTE!C$11),IF(SUM(DD245:DD$1993),CONCATENATE(INT(B244),", "),INT(B244)),""),IF(C244=VALUE(REPORTE!C$10),IF(SUM(DD245:DD$1993),CONCATENATE(INT(B244),",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68"/>
      <c r="AV245" s="97"/>
      <c r="AW245" s="97"/>
      <c r="AX245" s="97"/>
      <c r="AY245" s="110"/>
      <c r="AZ245" s="97"/>
      <c r="BA245" s="97"/>
      <c r="BB245" s="4"/>
      <c r="BC245" s="100"/>
      <c r="BD245" s="4"/>
      <c r="BE245" s="4"/>
      <c r="BF245" s="9"/>
      <c r="BG245" s="7"/>
      <c r="BH245" s="7"/>
      <c r="BI245" s="7" t="str">
        <f t="shared" ca="1" si="48"/>
        <v/>
      </c>
      <c r="BJ245" s="4" t="str">
        <f t="shared" si="58"/>
        <v/>
      </c>
      <c r="BK245" s="96" t="str">
        <f t="shared" si="49"/>
        <v/>
      </c>
      <c r="BL245" s="107" t="str">
        <f t="shared" si="55"/>
        <v/>
      </c>
      <c r="BR245" s="4" t="str">
        <f>IF(IFERROR(VLOOKUP(C245,C246:C$1993,1,0),"")="","",COUNTIF(C:C,C245))</f>
        <v/>
      </c>
      <c r="BV245" s="5" t="str">
        <f>IF(B245="","",IF(BR245="",1+(MAX(BV$2:BV244)),""))</f>
        <v/>
      </c>
      <c r="BW245" s="5" t="str">
        <f t="shared" si="50"/>
        <v/>
      </c>
      <c r="BX245" s="5" t="str">
        <f t="shared" si="51"/>
        <v/>
      </c>
      <c r="BY245" s="14" t="str">
        <f t="shared" si="52"/>
        <v/>
      </c>
      <c r="BZ245" s="28"/>
      <c r="CA245" s="15"/>
      <c r="CB245" s="5" t="str">
        <f t="shared" si="62"/>
        <v/>
      </c>
      <c r="CE245" s="5" t="str">
        <f t="shared" si="57"/>
        <v/>
      </c>
      <c r="CF245" s="5" t="str">
        <f>IF(J245="","",IFERROR(IF(VLOOKUP(J245,J$2:J244,1,0)=0,"",""),J245))</f>
        <v/>
      </c>
      <c r="CG245" s="24" t="str">
        <f>IF(CF245="","",(IFERROR(VLOOKUP(MID(CF245,1,1),$CX$2:DB$28,3,0),0)+IFERROR(VLOOKUP(MID(CF245,2,1),CX$2:DB$28,4,0),0)+IFERROR(VLOOKUP(MID(CF245,3,1),CX$2:DB$28,5,0),0)+(ROW(CF245)/1000000000000)))</f>
        <v/>
      </c>
      <c r="CI245" s="5">
        <v>244</v>
      </c>
      <c r="CJ245" s="5" t="str">
        <f>IFERROR(VLOOKUP(CI245,CE$2:CF1321,2,0),"")</f>
        <v/>
      </c>
      <c r="DD245" s="5" t="e">
        <f>IF(REPORTE!AH$2="si",IF(C245=VALUE(REPORTE!C$11),IF(SUM(DD246:DD$1993),CONCATENATE(INT(B245),", "),INT(B245)),""),IF(C245=VALUE(REPORTE!C$10),IF(SUM(DD246:DD$1993),CONCATENATE(INT(B245),",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68"/>
      <c r="AV246" s="97"/>
      <c r="AW246" s="97"/>
      <c r="AX246" s="97"/>
      <c r="AY246" s="110"/>
      <c r="AZ246" s="97"/>
      <c r="BA246" s="97"/>
      <c r="BB246" s="4"/>
      <c r="BC246" s="100"/>
      <c r="BD246" s="4"/>
      <c r="BE246" s="4"/>
      <c r="BF246" s="9" t="s">
        <v>157</v>
      </c>
      <c r="BG246" s="7"/>
      <c r="BH246" s="7"/>
      <c r="BI246" s="7" t="str">
        <f t="shared" ca="1" si="48"/>
        <v/>
      </c>
      <c r="BJ246" s="4" t="str">
        <f t="shared" si="58"/>
        <v/>
      </c>
      <c r="BK246" s="96" t="str">
        <f t="shared" si="49"/>
        <v/>
      </c>
      <c r="BL246" s="107" t="str">
        <f t="shared" si="55"/>
        <v/>
      </c>
      <c r="BR246" s="4" t="str">
        <f>IF(IFERROR(VLOOKUP(C246,C247:C$1993,1,0),"")="","",COUNTIF(C:C,C246))</f>
        <v/>
      </c>
      <c r="BV246" s="5" t="str">
        <f>IF(B246="","",IF(BR246="",1+(MAX(BV$2:BV245)),""))</f>
        <v/>
      </c>
      <c r="BW246" s="5" t="str">
        <f t="shared" si="50"/>
        <v/>
      </c>
      <c r="BX246" s="5" t="str">
        <f t="shared" si="51"/>
        <v/>
      </c>
      <c r="BY246" s="14" t="str">
        <f t="shared" si="52"/>
        <v/>
      </c>
      <c r="BZ246" s="28"/>
      <c r="CA246" s="15"/>
      <c r="CB246" s="5" t="str">
        <f t="shared" si="62"/>
        <v/>
      </c>
      <c r="CE246" s="5" t="str">
        <f t="shared" si="57"/>
        <v/>
      </c>
      <c r="CF246" s="5" t="str">
        <f>IF(J246="","",IFERROR(IF(VLOOKUP(J246,J$2:J245,1,0)=0,"",""),J246))</f>
        <v/>
      </c>
      <c r="CG246" s="24" t="str">
        <f>IF(CF246="","",(IFERROR(VLOOKUP(MID(CF246,1,1),$CX$2:DB$28,3,0),0)+IFERROR(VLOOKUP(MID(CF246,2,1),CX$2:DB$28,4,0),0)+IFERROR(VLOOKUP(MID(CF246,3,1),CX$2:DB$28,5,0),0)+(ROW(CF246)/1000000000000)))</f>
        <v/>
      </c>
      <c r="CI246" s="5">
        <v>245</v>
      </c>
      <c r="CJ246" s="5" t="str">
        <f>IFERROR(VLOOKUP(CI246,CE$2:CF1322,2,0),"")</f>
        <v/>
      </c>
      <c r="DD246" s="5" t="e">
        <f>IF(REPORTE!AH$2="si",IF(C246=VALUE(REPORTE!C$11),IF(SUM(DD247:DD$1993),CONCATENATE(INT(B246),", "),INT(B246)),""),IF(C246=VALUE(REPORTE!C$10),IF(SUM(DD247:DD$1993),CONCATENATE(INT(B246),",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68"/>
      <c r="AV247" s="97"/>
      <c r="AW247" s="97"/>
      <c r="AX247" s="97"/>
      <c r="AY247" s="110"/>
      <c r="AZ247" s="97"/>
      <c r="BA247" s="97"/>
      <c r="BB247" s="4"/>
      <c r="BC247" s="100"/>
      <c r="BD247" s="4"/>
      <c r="BE247" s="4"/>
      <c r="BF247" s="9"/>
      <c r="BG247" s="7"/>
      <c r="BH247" s="7"/>
      <c r="BI247" s="7" t="str">
        <f t="shared" ca="1" si="48"/>
        <v/>
      </c>
      <c r="BJ247" s="4" t="str">
        <f t="shared" si="58"/>
        <v/>
      </c>
      <c r="BK247" s="96" t="str">
        <f t="shared" si="49"/>
        <v/>
      </c>
      <c r="BL247" s="107" t="str">
        <f t="shared" si="55"/>
        <v/>
      </c>
      <c r="BR247" s="4" t="str">
        <f>IF(IFERROR(VLOOKUP(C247,C248:C$1993,1,0),"")="","",COUNTIF(C:C,C247))</f>
        <v/>
      </c>
      <c r="BV247" s="5" t="str">
        <f>IF(B247="","",IF(BR247="",1+(MAX(BV$2:BV246)),""))</f>
        <v/>
      </c>
      <c r="BW247" s="5" t="str">
        <f t="shared" si="50"/>
        <v/>
      </c>
      <c r="BX247" s="5" t="str">
        <f t="shared" si="51"/>
        <v/>
      </c>
      <c r="BY247" s="14" t="str">
        <f t="shared" si="52"/>
        <v/>
      </c>
      <c r="BZ247" s="28"/>
      <c r="CA247" s="15"/>
      <c r="CB247" s="5" t="str">
        <f t="shared" si="62"/>
        <v/>
      </c>
      <c r="CE247" s="5" t="str">
        <f t="shared" si="57"/>
        <v/>
      </c>
      <c r="CF247" s="5" t="str">
        <f>IF(J247="","",IFERROR(IF(VLOOKUP(J247,J$2:J246,1,0)=0,"",""),J247))</f>
        <v/>
      </c>
      <c r="CG247" s="24" t="str">
        <f>IF(CF247="","",(IFERROR(VLOOKUP(MID(CF247,1,1),$CX$2:DB$28,3,0),0)+IFERROR(VLOOKUP(MID(CF247,2,1),CX$2:DB$28,4,0),0)+IFERROR(VLOOKUP(MID(CF247,3,1),CX$2:DB$28,5,0),0)+(ROW(CF247)/1000000000000)))</f>
        <v/>
      </c>
      <c r="CI247" s="5">
        <v>246</v>
      </c>
      <c r="CJ247" s="5" t="str">
        <f>IFERROR(VLOOKUP(CI247,CE$2:CF1323,2,0),"")</f>
        <v/>
      </c>
      <c r="DD247" s="5" t="e">
        <f>IF(REPORTE!AH$2="si",IF(C247=VALUE(REPORTE!C$11),IF(SUM(DD248:DD$1993),CONCATENATE(INT(B247),", "),INT(B247)),""),IF(C247=VALUE(REPORTE!C$10),IF(SUM(DD248:DD$1993),CONCATENATE(INT(B247),",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68"/>
      <c r="AV248" s="97"/>
      <c r="AW248" s="97"/>
      <c r="AX248" s="97"/>
      <c r="AY248" s="110"/>
      <c r="AZ248" s="97"/>
      <c r="BA248" s="97"/>
      <c r="BB248" s="4"/>
      <c r="BC248" s="100"/>
      <c r="BD248" s="4"/>
      <c r="BE248" s="4"/>
      <c r="BF248" s="9" t="s">
        <v>157</v>
      </c>
      <c r="BG248" s="7"/>
      <c r="BH248" s="7"/>
      <c r="BI248" s="7" t="str">
        <f t="shared" ca="1" si="48"/>
        <v/>
      </c>
      <c r="BJ248" s="4" t="str">
        <f t="shared" si="58"/>
        <v/>
      </c>
      <c r="BK248" s="96" t="str">
        <f t="shared" si="49"/>
        <v/>
      </c>
      <c r="BL248" s="107" t="str">
        <f t="shared" si="55"/>
        <v/>
      </c>
      <c r="BR248" s="4" t="str">
        <f>IF(IFERROR(VLOOKUP(C248,C249:C$1993,1,0),"")="","",COUNTIF(C:C,C248))</f>
        <v/>
      </c>
      <c r="BV248" s="5" t="str">
        <f>IF(B248="","",IF(BR248="",1+(MAX(BV$2:BV247)),""))</f>
        <v/>
      </c>
      <c r="BW248" s="5" t="str">
        <f t="shared" si="50"/>
        <v/>
      </c>
      <c r="BX248" s="5" t="str">
        <f t="shared" si="51"/>
        <v/>
      </c>
      <c r="BY248" s="14" t="str">
        <f t="shared" si="52"/>
        <v/>
      </c>
      <c r="BZ248" s="28"/>
      <c r="CA248" s="15"/>
      <c r="CB248" s="5" t="str">
        <f t="shared" si="62"/>
        <v/>
      </c>
      <c r="CE248" s="5" t="str">
        <f t="shared" si="57"/>
        <v/>
      </c>
      <c r="CF248" s="5" t="str">
        <f>IF(J248="","",IFERROR(IF(VLOOKUP(J248,J$2:J247,1,0)=0,"",""),J248))</f>
        <v/>
      </c>
      <c r="CG248" s="24" t="str">
        <f>IF(CF248="","",(IFERROR(VLOOKUP(MID(CF248,1,1),$CX$2:DB$28,3,0),0)+IFERROR(VLOOKUP(MID(CF248,2,1),CX$2:DB$28,4,0),0)+IFERROR(VLOOKUP(MID(CF248,3,1),CX$2:DB$28,5,0),0)+(ROW(CF248)/1000000000000)))</f>
        <v/>
      </c>
      <c r="CI248" s="5">
        <v>247</v>
      </c>
      <c r="CJ248" s="5" t="str">
        <f>IFERROR(VLOOKUP(CI248,CE$2:CF1324,2,0),"")</f>
        <v/>
      </c>
      <c r="DD248" s="5" t="e">
        <f>IF(REPORTE!AH$2="si",IF(C248=VALUE(REPORTE!C$11),IF(SUM(DD249:DD$1993),CONCATENATE(INT(B248),", "),INT(B248)),""),IF(C248=VALUE(REPORTE!C$10),IF(SUM(DD249:DD$1993),CONCATENATE(INT(B248),",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68"/>
      <c r="AV249" s="97"/>
      <c r="AW249" s="97"/>
      <c r="AX249" s="97"/>
      <c r="AY249" s="110"/>
      <c r="AZ249" s="97"/>
      <c r="BA249" s="97"/>
      <c r="BB249" s="4"/>
      <c r="BC249" s="100"/>
      <c r="BD249" s="4"/>
      <c r="BE249" s="4"/>
      <c r="BF249" s="9"/>
      <c r="BG249" s="7"/>
      <c r="BH249" s="7"/>
      <c r="BI249" s="7" t="str">
        <f t="shared" ca="1" si="48"/>
        <v/>
      </c>
      <c r="BJ249" s="4" t="str">
        <f t="shared" si="58"/>
        <v/>
      </c>
      <c r="BK249" s="96" t="str">
        <f t="shared" si="49"/>
        <v/>
      </c>
      <c r="BL249" s="107" t="str">
        <f t="shared" si="55"/>
        <v/>
      </c>
      <c r="BR249" s="4" t="str">
        <f>IF(IFERROR(VLOOKUP(C249,C250:C$1993,1,0),"")="","",COUNTIF(C:C,C249))</f>
        <v/>
      </c>
      <c r="BV249" s="5" t="str">
        <f>IF(B249="","",IF(BR249="",1+(MAX(BV$2:BV248)),""))</f>
        <v/>
      </c>
      <c r="BW249" s="5" t="str">
        <f t="shared" si="50"/>
        <v/>
      </c>
      <c r="BX249" s="5" t="str">
        <f t="shared" si="51"/>
        <v/>
      </c>
      <c r="BY249" s="14" t="str">
        <f t="shared" si="52"/>
        <v/>
      </c>
      <c r="BZ249" s="28"/>
      <c r="CA249" s="15"/>
      <c r="CB249" s="5" t="str">
        <f t="shared" si="62"/>
        <v/>
      </c>
      <c r="CE249" s="5" t="str">
        <f t="shared" si="57"/>
        <v/>
      </c>
      <c r="CF249" s="5" t="str">
        <f>IF(J249="","",IFERROR(IF(VLOOKUP(J249,J$2:J248,1,0)=0,"",""),J249))</f>
        <v/>
      </c>
      <c r="CG249" s="24" t="str">
        <f>IF(CF249="","",(IFERROR(VLOOKUP(MID(CF249,1,1),$CX$2:DB$28,3,0),0)+IFERROR(VLOOKUP(MID(CF249,2,1),CX$2:DB$28,4,0),0)+IFERROR(VLOOKUP(MID(CF249,3,1),CX$2:DB$28,5,0),0)+(ROW(CF249)/1000000000000)))</f>
        <v/>
      </c>
      <c r="CI249" s="5">
        <v>248</v>
      </c>
      <c r="CJ249" s="5" t="str">
        <f>IFERROR(VLOOKUP(CI249,CE$2:CF1325,2,0),"")</f>
        <v/>
      </c>
      <c r="DD249" s="5" t="e">
        <f>IF(REPORTE!AH$2="si",IF(C249=VALUE(REPORTE!C$11),IF(SUM(DD250:DD$1993),CONCATENATE(INT(B249),", "),INT(B249)),""),IF(C249=VALUE(REPORTE!C$10),IF(SUM(DD250:DD$1993),CONCATENATE(INT(B249),",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68"/>
      <c r="AV250" s="97"/>
      <c r="AW250" s="97"/>
      <c r="AX250" s="97"/>
      <c r="AY250" s="110"/>
      <c r="AZ250" s="97"/>
      <c r="BA250" s="97"/>
      <c r="BB250" s="4"/>
      <c r="BC250" s="100"/>
      <c r="BD250" s="4"/>
      <c r="BE250" s="4"/>
      <c r="BF250" s="9" t="s">
        <v>157</v>
      </c>
      <c r="BG250" s="7"/>
      <c r="BH250" s="7"/>
      <c r="BI250" s="7" t="str">
        <f t="shared" ca="1" si="48"/>
        <v/>
      </c>
      <c r="BJ250" s="4" t="str">
        <f t="shared" si="58"/>
        <v/>
      </c>
      <c r="BK250" s="96" t="str">
        <f t="shared" si="49"/>
        <v/>
      </c>
      <c r="BL250" s="107" t="str">
        <f t="shared" si="55"/>
        <v/>
      </c>
      <c r="BR250" s="4" t="str">
        <f>IF(IFERROR(VLOOKUP(C250,C251:C$1993,1,0),"")="","",COUNTIF(C:C,C250))</f>
        <v/>
      </c>
      <c r="BV250" s="5" t="str">
        <f>IF(B250="","",IF(BR250="",1+(MAX(BV$2:BV249)),""))</f>
        <v/>
      </c>
      <c r="BW250" s="5" t="str">
        <f t="shared" si="50"/>
        <v/>
      </c>
      <c r="BX250" s="5" t="str">
        <f t="shared" si="51"/>
        <v/>
      </c>
      <c r="BY250" s="14" t="str">
        <f t="shared" si="52"/>
        <v/>
      </c>
      <c r="BZ250" s="28"/>
      <c r="CA250" s="15"/>
      <c r="CB250" s="5" t="str">
        <f t="shared" si="62"/>
        <v/>
      </c>
      <c r="CE250" s="5" t="str">
        <f t="shared" si="57"/>
        <v/>
      </c>
      <c r="CF250" s="5" t="str">
        <f>IF(J250="","",IFERROR(IF(VLOOKUP(J250,J$2:J249,1,0)=0,"",""),J250))</f>
        <v/>
      </c>
      <c r="CG250" s="24" t="str">
        <f>IF(CF250="","",(IFERROR(VLOOKUP(MID(CF250,1,1),$CX$2:DB$28,3,0),0)+IFERROR(VLOOKUP(MID(CF250,2,1),CX$2:DB$28,4,0),0)+IFERROR(VLOOKUP(MID(CF250,3,1),CX$2:DB$28,5,0),0)+(ROW(CF250)/1000000000000)))</f>
        <v/>
      </c>
      <c r="CI250" s="5">
        <v>249</v>
      </c>
      <c r="CJ250" s="5" t="str">
        <f>IFERROR(VLOOKUP(CI250,CE$2:CF1326,2,0),"")</f>
        <v/>
      </c>
      <c r="DD250" s="5" t="e">
        <f>IF(REPORTE!AH$2="si",IF(C250=VALUE(REPORTE!C$11),IF(SUM(DD251:DD$1993),CONCATENATE(INT(B250),", "),INT(B250)),""),IF(C250=VALUE(REPORTE!C$10),IF(SUM(DD251:DD$1993),CONCATENATE(INT(B250),",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68"/>
      <c r="AV251" s="97"/>
      <c r="AW251" s="97"/>
      <c r="AX251" s="97"/>
      <c r="AY251" s="110"/>
      <c r="AZ251" s="97"/>
      <c r="BA251" s="97"/>
      <c r="BB251" s="4"/>
      <c r="BC251" s="100"/>
      <c r="BD251" s="4"/>
      <c r="BE251" s="4"/>
      <c r="BF251" s="9"/>
      <c r="BG251" s="7"/>
      <c r="BH251" s="7"/>
      <c r="BI251" s="7" t="str">
        <f t="shared" ca="1" si="48"/>
        <v/>
      </c>
      <c r="BJ251" s="4" t="str">
        <f t="shared" si="58"/>
        <v/>
      </c>
      <c r="BK251" s="96" t="str">
        <f t="shared" si="49"/>
        <v/>
      </c>
      <c r="BL251" s="107" t="str">
        <f t="shared" si="55"/>
        <v/>
      </c>
      <c r="BR251" s="4" t="str">
        <f>IF(IFERROR(VLOOKUP(C251,C252:C$1993,1,0),"")="","",COUNTIF(C:C,C251))</f>
        <v/>
      </c>
      <c r="BV251" s="5" t="str">
        <f>IF(B251="","",IF(BR251="",1+(MAX(BV$2:BV250)),""))</f>
        <v/>
      </c>
      <c r="BW251" s="5" t="str">
        <f t="shared" si="50"/>
        <v/>
      </c>
      <c r="BX251" s="5" t="str">
        <f t="shared" si="51"/>
        <v/>
      </c>
      <c r="BY251" s="14" t="str">
        <f t="shared" si="52"/>
        <v/>
      </c>
      <c r="BZ251" s="28"/>
      <c r="CA251" s="15"/>
      <c r="CB251" s="5" t="str">
        <f t="shared" si="62"/>
        <v/>
      </c>
      <c r="CE251" s="5" t="str">
        <f t="shared" si="57"/>
        <v/>
      </c>
      <c r="CF251" s="5" t="str">
        <f>IF(J251="","",IFERROR(IF(VLOOKUP(J251,J$2:J250,1,0)=0,"",""),J251))</f>
        <v/>
      </c>
      <c r="CG251" s="24" t="str">
        <f>IF(CF251="","",(IFERROR(VLOOKUP(MID(CF251,1,1),$CX$2:DB$28,3,0),0)+IFERROR(VLOOKUP(MID(CF251,2,1),CX$2:DB$28,4,0),0)+IFERROR(VLOOKUP(MID(CF251,3,1),CX$2:DB$28,5,0),0)+(ROW(CF251)/1000000000000)))</f>
        <v/>
      </c>
      <c r="CI251" s="5">
        <v>250</v>
      </c>
      <c r="CJ251" s="5" t="str">
        <f>IFERROR(VLOOKUP(CI251,CE$2:CF1327,2,0),"")</f>
        <v/>
      </c>
      <c r="DD251" s="5" t="e">
        <f>IF(REPORTE!AH$2="si",IF(C251=VALUE(REPORTE!C$11),IF(SUM(DD252:DD$1993),CONCATENATE(INT(B251),", "),INT(B251)),""),IF(C251=VALUE(REPORTE!C$10),IF(SUM(DD252:DD$1993),CONCATENATE(INT(B251),",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68"/>
      <c r="AV252" s="97"/>
      <c r="AW252" s="97"/>
      <c r="AX252" s="97"/>
      <c r="AY252" s="110"/>
      <c r="AZ252" s="97"/>
      <c r="BA252" s="97"/>
      <c r="BB252" s="4"/>
      <c r="BC252" s="100"/>
      <c r="BD252" s="4"/>
      <c r="BE252" s="4"/>
      <c r="BF252" s="9" t="s">
        <v>157</v>
      </c>
      <c r="BG252" s="7"/>
      <c r="BH252" s="7"/>
      <c r="BI252" s="7" t="str">
        <f t="shared" ca="1" si="48"/>
        <v/>
      </c>
      <c r="BJ252" s="4" t="str">
        <f t="shared" si="58"/>
        <v/>
      </c>
      <c r="BK252" s="96" t="str">
        <f t="shared" si="49"/>
        <v/>
      </c>
      <c r="BL252" s="107" t="str">
        <f t="shared" si="55"/>
        <v/>
      </c>
      <c r="BR252" s="4" t="str">
        <f>IF(IFERROR(VLOOKUP(C252,C253:C$1993,1,0),"")="","",COUNTIF(C:C,C252))</f>
        <v/>
      </c>
      <c r="BV252" s="5" t="str">
        <f>IF(B252="","",IF(BR252="",1+(MAX(BV$2:BV251)),""))</f>
        <v/>
      </c>
      <c r="BW252" s="5" t="str">
        <f t="shared" si="50"/>
        <v/>
      </c>
      <c r="BX252" s="5" t="str">
        <f t="shared" si="51"/>
        <v/>
      </c>
      <c r="BY252" s="14" t="str">
        <f t="shared" si="52"/>
        <v/>
      </c>
      <c r="BZ252" s="28"/>
      <c r="CA252" s="15"/>
      <c r="CB252" s="5" t="str">
        <f t="shared" si="62"/>
        <v/>
      </c>
      <c r="CE252" s="5" t="str">
        <f t="shared" si="57"/>
        <v/>
      </c>
      <c r="CF252" s="5" t="str">
        <f>IF(J252="","",IFERROR(IF(VLOOKUP(J252,J$2:J251,1,0)=0,"",""),J252))</f>
        <v/>
      </c>
      <c r="CG252" s="24" t="str">
        <f>IF(CF252="","",(IFERROR(VLOOKUP(MID(CF252,1,1),$CX$2:DB$28,3,0),0)+IFERROR(VLOOKUP(MID(CF252,2,1),CX$2:DB$28,4,0),0)+IFERROR(VLOOKUP(MID(CF252,3,1),CX$2:DB$28,5,0),0)+(ROW(CF252)/1000000000000)))</f>
        <v/>
      </c>
      <c r="CI252" s="5">
        <v>251</v>
      </c>
      <c r="CJ252" s="5" t="str">
        <f>IFERROR(VLOOKUP(CI252,CE$2:CF1328,2,0),"")</f>
        <v/>
      </c>
      <c r="DD252" s="5" t="e">
        <f>IF(REPORTE!AH$2="si",IF(C252=VALUE(REPORTE!C$11),IF(SUM(DD253:DD$1993),CONCATENATE(INT(B252),", "),INT(B252)),""),IF(C252=VALUE(REPORTE!C$10),IF(SUM(DD253:DD$1993),CONCATENATE(INT(B252),",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68"/>
      <c r="AV253" s="97"/>
      <c r="AW253" s="97"/>
      <c r="AX253" s="97"/>
      <c r="AY253" s="110"/>
      <c r="AZ253" s="97"/>
      <c r="BA253" s="97"/>
      <c r="BB253" s="4"/>
      <c r="BC253" s="100"/>
      <c r="BD253" s="4"/>
      <c r="BE253" s="4"/>
      <c r="BF253" s="9"/>
      <c r="BG253" s="7"/>
      <c r="BH253" s="7"/>
      <c r="BI253" s="7" t="str">
        <f t="shared" ca="1" si="48"/>
        <v/>
      </c>
      <c r="BJ253" s="4" t="str">
        <f t="shared" si="58"/>
        <v/>
      </c>
      <c r="BK253" s="96" t="str">
        <f t="shared" si="49"/>
        <v/>
      </c>
      <c r="BL253" s="107" t="str">
        <f t="shared" si="55"/>
        <v/>
      </c>
      <c r="BR253" s="4" t="str">
        <f>IF(IFERROR(VLOOKUP(C253,C254:C$1993,1,0),"")="","",COUNTIF(C:C,C253))</f>
        <v/>
      </c>
      <c r="BV253" s="5" t="str">
        <f>IF(B253="","",IF(BR253="",1+(MAX(BV$2:BV252)),""))</f>
        <v/>
      </c>
      <c r="BW253" s="5" t="str">
        <f t="shared" si="50"/>
        <v/>
      </c>
      <c r="BX253" s="5" t="str">
        <f t="shared" si="51"/>
        <v/>
      </c>
      <c r="BY253" s="14" t="str">
        <f t="shared" si="52"/>
        <v/>
      </c>
      <c r="BZ253" s="28"/>
      <c r="CA253" s="15"/>
      <c r="CB253" s="5" t="str">
        <f t="shared" si="62"/>
        <v/>
      </c>
      <c r="CE253" s="5" t="str">
        <f t="shared" si="57"/>
        <v/>
      </c>
      <c r="CF253" s="5" t="str">
        <f>IF(J253="","",IFERROR(IF(VLOOKUP(J253,J$2:J252,1,0)=0,"",""),J253))</f>
        <v/>
      </c>
      <c r="CG253" s="24" t="str">
        <f>IF(CF253="","",(IFERROR(VLOOKUP(MID(CF253,1,1),$CX$2:DB$28,3,0),0)+IFERROR(VLOOKUP(MID(CF253,2,1),CX$2:DB$28,4,0),0)+IFERROR(VLOOKUP(MID(CF253,3,1),CX$2:DB$28,5,0),0)+(ROW(CF253)/1000000000000)))</f>
        <v/>
      </c>
      <c r="CI253" s="5">
        <v>252</v>
      </c>
      <c r="CJ253" s="5" t="str">
        <f>IFERROR(VLOOKUP(CI253,CE$2:CF1329,2,0),"")</f>
        <v/>
      </c>
      <c r="DD253" s="5" t="e">
        <f>IF(REPORTE!AH$2="si",IF(C253=VALUE(REPORTE!C$11),IF(SUM(DD254:DD$1993),CONCATENATE(INT(B253),", "),INT(B253)),""),IF(C253=VALUE(REPORTE!C$10),IF(SUM(DD254:DD$1993),CONCATENATE(INT(B253),",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68"/>
      <c r="AV254" s="97"/>
      <c r="AW254" s="97"/>
      <c r="AX254" s="97"/>
      <c r="AY254" s="110"/>
      <c r="AZ254" s="97"/>
      <c r="BA254" s="97"/>
      <c r="BB254" s="4"/>
      <c r="BC254" s="100"/>
      <c r="BD254" s="4"/>
      <c r="BE254" s="4"/>
      <c r="BF254" s="9" t="s">
        <v>157</v>
      </c>
      <c r="BG254" s="7"/>
      <c r="BH254" s="7"/>
      <c r="BI254" s="7" t="str">
        <f t="shared" ca="1" si="48"/>
        <v/>
      </c>
      <c r="BJ254" s="4" t="str">
        <f t="shared" si="58"/>
        <v/>
      </c>
      <c r="BK254" s="96" t="str">
        <f t="shared" si="49"/>
        <v/>
      </c>
      <c r="BL254" s="107" t="str">
        <f t="shared" si="55"/>
        <v/>
      </c>
      <c r="BR254" s="4" t="str">
        <f>IF(IFERROR(VLOOKUP(C254,C255:C$1993,1,0),"")="","",COUNTIF(C:C,C254))</f>
        <v/>
      </c>
      <c r="BV254" s="5" t="str">
        <f>IF(B254="","",IF(BR254="",1+(MAX(BV$2:BV253)),""))</f>
        <v/>
      </c>
      <c r="BW254" s="5" t="str">
        <f t="shared" si="50"/>
        <v/>
      </c>
      <c r="BX254" s="5" t="str">
        <f t="shared" si="51"/>
        <v/>
      </c>
      <c r="BY254" s="14" t="str">
        <f t="shared" si="52"/>
        <v/>
      </c>
      <c r="BZ254" s="28"/>
      <c r="CA254" s="15"/>
      <c r="CB254" s="5" t="str">
        <f t="shared" si="62"/>
        <v/>
      </c>
      <c r="CE254" s="5" t="str">
        <f t="shared" si="57"/>
        <v/>
      </c>
      <c r="CF254" s="5" t="str">
        <f>IF(J254="","",IFERROR(IF(VLOOKUP(J254,J$2:J253,1,0)=0,"",""),J254))</f>
        <v/>
      </c>
      <c r="CG254" s="24" t="str">
        <f>IF(CF254="","",(IFERROR(VLOOKUP(MID(CF254,1,1),$CX$2:DB$28,3,0),0)+IFERROR(VLOOKUP(MID(CF254,2,1),CX$2:DB$28,4,0),0)+IFERROR(VLOOKUP(MID(CF254,3,1),CX$2:DB$28,5,0),0)+(ROW(CF254)/1000000000000)))</f>
        <v/>
      </c>
      <c r="CI254" s="5">
        <v>253</v>
      </c>
      <c r="CJ254" s="5" t="str">
        <f>IFERROR(VLOOKUP(CI254,CE$2:CF1330,2,0),"")</f>
        <v/>
      </c>
      <c r="DD254" s="5" t="e">
        <f>IF(REPORTE!AH$2="si",IF(C254=VALUE(REPORTE!C$11),IF(SUM(DD255:DD$1993),CONCATENATE(INT(B254),", "),INT(B254)),""),IF(C254=VALUE(REPORTE!C$10),IF(SUM(DD255:DD$1993),CONCATENATE(INT(B254),",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68"/>
      <c r="AV255" s="97"/>
      <c r="AW255" s="97"/>
      <c r="AX255" s="97"/>
      <c r="AY255" s="110"/>
      <c r="AZ255" s="97"/>
      <c r="BA255" s="97"/>
      <c r="BB255" s="4"/>
      <c r="BC255" s="100"/>
      <c r="BD255" s="4"/>
      <c r="BE255" s="4"/>
      <c r="BF255" s="9"/>
      <c r="BG255" s="7"/>
      <c r="BH255" s="7"/>
      <c r="BI255" s="7" t="str">
        <f t="shared" ca="1" si="48"/>
        <v/>
      </c>
      <c r="BJ255" s="4" t="str">
        <f t="shared" si="58"/>
        <v/>
      </c>
      <c r="BK255" s="96" t="str">
        <f t="shared" si="49"/>
        <v/>
      </c>
      <c r="BL255" s="107" t="str">
        <f t="shared" si="55"/>
        <v/>
      </c>
      <c r="BR255" s="4" t="str">
        <f>IF(IFERROR(VLOOKUP(C255,C256:C$1993,1,0),"")="","",COUNTIF(C:C,C255))</f>
        <v/>
      </c>
      <c r="BV255" s="5" t="str">
        <f>IF(B255="","",IF(BR255="",1+(MAX(BV$2:BV254)),""))</f>
        <v/>
      </c>
      <c r="BW255" s="5" t="str">
        <f t="shared" si="50"/>
        <v/>
      </c>
      <c r="BX255" s="5" t="str">
        <f t="shared" si="51"/>
        <v/>
      </c>
      <c r="BY255" s="14" t="str">
        <f t="shared" si="52"/>
        <v/>
      </c>
      <c r="BZ255" s="28"/>
      <c r="CA255" s="15"/>
      <c r="CB255" s="5" t="str">
        <f t="shared" si="62"/>
        <v/>
      </c>
      <c r="CE255" s="5" t="str">
        <f t="shared" si="57"/>
        <v/>
      </c>
      <c r="CF255" s="5" t="str">
        <f>IF(J255="","",IFERROR(IF(VLOOKUP(J255,J$2:J254,1,0)=0,"",""),J255))</f>
        <v/>
      </c>
      <c r="CG255" s="24" t="str">
        <f>IF(CF255="","",(IFERROR(VLOOKUP(MID(CF255,1,1),$CX$2:DB$28,3,0),0)+IFERROR(VLOOKUP(MID(CF255,2,1),CX$2:DB$28,4,0),0)+IFERROR(VLOOKUP(MID(CF255,3,1),CX$2:DB$28,5,0),0)+(ROW(CF255)/1000000000000)))</f>
        <v/>
      </c>
      <c r="CI255" s="5">
        <v>254</v>
      </c>
      <c r="CJ255" s="5" t="str">
        <f>IFERROR(VLOOKUP(CI255,CE$2:CF1331,2,0),"")</f>
        <v/>
      </c>
      <c r="DD255" s="5" t="e">
        <f>IF(REPORTE!AH$2="si",IF(C255=VALUE(REPORTE!C$11),IF(SUM(DD256:DD$1993),CONCATENATE(INT(B255),", "),INT(B255)),""),IF(C255=VALUE(REPORTE!C$10),IF(SUM(DD256:DD$1993),CONCATENATE(INT(B255),",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68"/>
      <c r="AV256" s="97"/>
      <c r="AW256" s="97"/>
      <c r="AX256" s="97"/>
      <c r="AY256" s="110"/>
      <c r="AZ256" s="97"/>
      <c r="BA256" s="97"/>
      <c r="BB256" s="4"/>
      <c r="BC256" s="100"/>
      <c r="BD256" s="4"/>
      <c r="BE256" s="4"/>
      <c r="BF256" s="9" t="s">
        <v>157</v>
      </c>
      <c r="BG256" s="7"/>
      <c r="BH256" s="7"/>
      <c r="BI256" s="7" t="str">
        <f t="shared" ca="1" si="48"/>
        <v/>
      </c>
      <c r="BJ256" s="4" t="str">
        <f t="shared" si="58"/>
        <v/>
      </c>
      <c r="BK256" s="96" t="str">
        <f t="shared" si="49"/>
        <v/>
      </c>
      <c r="BL256" s="107" t="str">
        <f t="shared" si="55"/>
        <v/>
      </c>
      <c r="BR256" s="4" t="str">
        <f>IF(IFERROR(VLOOKUP(C256,C257:C$1993,1,0),"")="","",COUNTIF(C:C,C256))</f>
        <v/>
      </c>
      <c r="BV256" s="5" t="str">
        <f>IF(B256="","",IF(BR256="",1+(MAX(BV$2:BV255)),""))</f>
        <v/>
      </c>
      <c r="BW256" s="5" t="str">
        <f t="shared" si="50"/>
        <v/>
      </c>
      <c r="BX256" s="5" t="str">
        <f t="shared" si="51"/>
        <v/>
      </c>
      <c r="BY256" s="14" t="str">
        <f t="shared" si="52"/>
        <v/>
      </c>
      <c r="BZ256" s="28"/>
      <c r="CA256" s="15"/>
      <c r="CB256" s="5" t="str">
        <f t="shared" si="62"/>
        <v/>
      </c>
      <c r="CE256" s="5" t="str">
        <f t="shared" si="57"/>
        <v/>
      </c>
      <c r="CF256" s="5" t="str">
        <f>IF(J256="","",IFERROR(IF(VLOOKUP(J256,J$2:J255,1,0)=0,"",""),J256))</f>
        <v/>
      </c>
      <c r="CG256" s="24" t="str">
        <f>IF(CF256="","",(IFERROR(VLOOKUP(MID(CF256,1,1),$CX$2:DB$28,3,0),0)+IFERROR(VLOOKUP(MID(CF256,2,1),CX$2:DB$28,4,0),0)+IFERROR(VLOOKUP(MID(CF256,3,1),CX$2:DB$28,5,0),0)+(ROW(CF256)/1000000000000)))</f>
        <v/>
      </c>
      <c r="CI256" s="5">
        <v>255</v>
      </c>
      <c r="CJ256" s="5" t="str">
        <f>IFERROR(VLOOKUP(CI256,CE$2:CF1332,2,0),"")</f>
        <v/>
      </c>
      <c r="DD256" s="5" t="e">
        <f>IF(REPORTE!AH$2="si",IF(C256=VALUE(REPORTE!C$11),IF(SUM(DD257:DD$1993),CONCATENATE(INT(B256),", "),INT(B256)),""),IF(C256=VALUE(REPORTE!C$10),IF(SUM(DD257:DD$1993),CONCATENATE(INT(B256),",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68"/>
      <c r="AV257" s="97"/>
      <c r="AW257" s="97"/>
      <c r="AX257" s="97"/>
      <c r="AY257" s="110"/>
      <c r="AZ257" s="97"/>
      <c r="BA257" s="97"/>
      <c r="BB257" s="4"/>
      <c r="BC257" s="100"/>
      <c r="BD257" s="4"/>
      <c r="BE257" s="4"/>
      <c r="BF257" s="9"/>
      <c r="BG257" s="7"/>
      <c r="BH257" s="7"/>
      <c r="BI257" s="7" t="str">
        <f t="shared" ca="1" si="48"/>
        <v/>
      </c>
      <c r="BJ257" s="4" t="str">
        <f t="shared" si="58"/>
        <v/>
      </c>
      <c r="BK257" s="96" t="str">
        <f t="shared" si="49"/>
        <v/>
      </c>
      <c r="BL257" s="107" t="str">
        <f t="shared" si="55"/>
        <v/>
      </c>
      <c r="BR257" s="4" t="str">
        <f>IF(IFERROR(VLOOKUP(C257,C258:C$1993,1,0),"")="","",COUNTIF(C:C,C257))</f>
        <v/>
      </c>
      <c r="BV257" s="5" t="str">
        <f>IF(B257="","",IF(BR257="",1+(MAX(BV$2:BV256)),""))</f>
        <v/>
      </c>
      <c r="BW257" s="5" t="str">
        <f t="shared" si="50"/>
        <v/>
      </c>
      <c r="BX257" s="5" t="str">
        <f t="shared" si="51"/>
        <v/>
      </c>
      <c r="BY257" s="14" t="str">
        <f t="shared" si="52"/>
        <v/>
      </c>
      <c r="BZ257" s="28"/>
      <c r="CA257" s="15"/>
      <c r="CB257" s="5" t="str">
        <f t="shared" si="62"/>
        <v/>
      </c>
      <c r="CE257" s="5" t="str">
        <f t="shared" si="57"/>
        <v/>
      </c>
      <c r="CF257" s="5" t="str">
        <f>IF(J257="","",IFERROR(IF(VLOOKUP(J257,J$2:J256,1,0)=0,"",""),J257))</f>
        <v/>
      </c>
      <c r="CG257" s="24" t="str">
        <f>IF(CF257="","",(IFERROR(VLOOKUP(MID(CF257,1,1),$CX$2:DB$28,3,0),0)+IFERROR(VLOOKUP(MID(CF257,2,1),CX$2:DB$28,4,0),0)+IFERROR(VLOOKUP(MID(CF257,3,1),CX$2:DB$28,5,0),0)+(ROW(CF257)/1000000000000)))</f>
        <v/>
      </c>
      <c r="CI257" s="5">
        <v>256</v>
      </c>
      <c r="CJ257" s="5" t="str">
        <f>IFERROR(VLOOKUP(CI257,CE$2:CF1333,2,0),"")</f>
        <v/>
      </c>
      <c r="DD257" s="5" t="e">
        <f>IF(REPORTE!AH$2="si",IF(C257=VALUE(REPORTE!C$11),IF(SUM(DD258:DD$1993),CONCATENATE(INT(B257),", "),INT(B257)),""),IF(C257=VALUE(REPORTE!C$10),IF(SUM(DD258:DD$1993),CONCATENATE(INT(B257),",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68"/>
      <c r="AV258" s="97"/>
      <c r="AW258" s="97"/>
      <c r="AX258" s="97"/>
      <c r="AY258" s="110"/>
      <c r="AZ258" s="97"/>
      <c r="BA258" s="97"/>
      <c r="BB258" s="4"/>
      <c r="BC258" s="100"/>
      <c r="BD258" s="4"/>
      <c r="BE258" s="4"/>
      <c r="BF258" s="9" t="s">
        <v>157</v>
      </c>
      <c r="BG258" s="7"/>
      <c r="BH258" s="7"/>
      <c r="BI258" s="7" t="str">
        <f t="shared" ref="BI258:BI321" ca="1" si="64">IFERROR(IF(BF258="","",IF(BB258=5,"",IF(BF258-TODAY()&gt;0,"VIGENTE","VENCIDO"))),"")</f>
        <v/>
      </c>
      <c r="BJ258" s="4" t="str">
        <f t="shared" si="58"/>
        <v/>
      </c>
      <c r="BK258" s="96" t="str">
        <f t="shared" ref="BK258:BK321" si="65">IFERROR(IF(AA258="","",AA258/V258),"")</f>
        <v/>
      </c>
      <c r="BL258" s="107"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8"/>
      <c r="CA258" s="15"/>
      <c r="CB258" s="5" t="str">
        <f t="shared" si="62"/>
        <v/>
      </c>
      <c r="CE258" s="5" t="str">
        <f t="shared" si="57"/>
        <v/>
      </c>
      <c r="CF258" s="5" t="str">
        <f>IF(J258="","",IFERROR(IF(VLOOKUP(J258,J$2:J257,1,0)=0,"",""),J258))</f>
        <v/>
      </c>
      <c r="CG258" s="24" t="str">
        <f>IF(CF258="","",(IFERROR(VLOOKUP(MID(CF258,1,1),$CX$2:DB$28,3,0),0)+IFERROR(VLOOKUP(MID(CF258,2,1),CX$2:DB$28,4,0),0)+IFERROR(VLOOKUP(MID(CF258,3,1),CX$2:DB$28,5,0),0)+(ROW(CF258)/1000000000000)))</f>
        <v/>
      </c>
      <c r="CI258" s="5">
        <v>257</v>
      </c>
      <c r="CJ258" s="5" t="str">
        <f>IFERROR(VLOOKUP(CI258,CE$2:CF1334,2,0),"")</f>
        <v/>
      </c>
      <c r="DD258" s="5" t="e">
        <f>IF(REPORTE!AH$2="si",IF(C258=VALUE(REPORTE!C$11),IF(SUM(DD259:DD$1993),CONCATENATE(INT(B258),", "),INT(B258)),""),IF(C258=VALUE(REPORTE!C$10),IF(SUM(DD259:DD$1993),CONCATENATE(INT(B258),",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68"/>
      <c r="AV259" s="97"/>
      <c r="AW259" s="97"/>
      <c r="AX259" s="97"/>
      <c r="AY259" s="110"/>
      <c r="AZ259" s="97"/>
      <c r="BA259" s="97"/>
      <c r="BB259" s="4"/>
      <c r="BC259" s="100"/>
      <c r="BD259" s="4"/>
      <c r="BE259" s="4"/>
      <c r="BF259" s="9"/>
      <c r="BG259" s="7"/>
      <c r="BH259" s="7"/>
      <c r="BI259" s="7" t="str">
        <f t="shared" ca="1" si="64"/>
        <v/>
      </c>
      <c r="BJ259" s="4" t="str">
        <f t="shared" si="58"/>
        <v/>
      </c>
      <c r="BK259" s="96" t="str">
        <f t="shared" si="65"/>
        <v/>
      </c>
      <c r="BL259" s="107"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8"/>
      <c r="CA259" s="15"/>
      <c r="CB259" s="5" t="str">
        <f t="shared" si="62"/>
        <v/>
      </c>
      <c r="CE259" s="5" t="str">
        <f t="shared" si="57"/>
        <v/>
      </c>
      <c r="CF259" s="5" t="str">
        <f>IF(J259="","",IFERROR(IF(VLOOKUP(J259,J$2:J258,1,0)=0,"",""),J259))</f>
        <v/>
      </c>
      <c r="CG259" s="24" t="str">
        <f>IF(CF259="","",(IFERROR(VLOOKUP(MID(CF259,1,1),$CX$2:DB$28,3,0),0)+IFERROR(VLOOKUP(MID(CF259,2,1),CX$2:DB$28,4,0),0)+IFERROR(VLOOKUP(MID(CF259,3,1),CX$2:DB$28,5,0),0)+(ROW(CF259)/1000000000000)))</f>
        <v/>
      </c>
      <c r="CI259" s="5">
        <v>258</v>
      </c>
      <c r="CJ259" s="5" t="str">
        <f>IFERROR(VLOOKUP(CI259,CE$2:CF1335,2,0),"")</f>
        <v/>
      </c>
      <c r="DD259" s="5" t="e">
        <f>IF(REPORTE!AH$2="si",IF(C259=VALUE(REPORTE!C$11),IF(SUM(DD260:DD$1993),CONCATENATE(INT(B259),", "),INT(B259)),""),IF(C259=VALUE(REPORTE!C$10),IF(SUM(DD260:DD$1993),CONCATENATE(INT(B259),",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68"/>
      <c r="AV260" s="97"/>
      <c r="AW260" s="97"/>
      <c r="AX260" s="97"/>
      <c r="AY260" s="110"/>
      <c r="AZ260" s="97"/>
      <c r="BA260" s="97"/>
      <c r="BB260" s="4"/>
      <c r="BC260" s="100"/>
      <c r="BD260" s="4"/>
      <c r="BE260" s="4"/>
      <c r="BF260" s="9" t="s">
        <v>157</v>
      </c>
      <c r="BG260" s="7"/>
      <c r="BH260" s="7"/>
      <c r="BI260" s="7" t="str">
        <f t="shared" ca="1" si="64"/>
        <v/>
      </c>
      <c r="BJ260" s="4" t="str">
        <f t="shared" si="58"/>
        <v/>
      </c>
      <c r="BK260" s="96" t="str">
        <f t="shared" si="65"/>
        <v/>
      </c>
      <c r="BL260" s="107" t="str">
        <f t="shared" si="71"/>
        <v/>
      </c>
      <c r="BR260" s="4" t="str">
        <f>IF(IFERROR(VLOOKUP(C260,C261:C$1993,1,0),"")="","",COUNTIF(C:C,C260))</f>
        <v/>
      </c>
      <c r="BV260" s="5" t="str">
        <f>IF(B260="","",IF(BR260="",1+(MAX(BV$2:BV259)),""))</f>
        <v/>
      </c>
      <c r="BW260" s="5" t="str">
        <f t="shared" si="66"/>
        <v/>
      </c>
      <c r="BX260" s="5" t="str">
        <f t="shared" si="67"/>
        <v/>
      </c>
      <c r="BY260" s="14" t="str">
        <f t="shared" si="68"/>
        <v/>
      </c>
      <c r="BZ260" s="28"/>
      <c r="CA260" s="15"/>
      <c r="CB260" s="5" t="str">
        <f t="shared" si="62"/>
        <v/>
      </c>
      <c r="CE260" s="5" t="str">
        <f t="shared" si="57"/>
        <v/>
      </c>
      <c r="CF260" s="5" t="str">
        <f>IF(J260="","",IFERROR(IF(VLOOKUP(J260,J$2:J259,1,0)=0,"",""),J260))</f>
        <v/>
      </c>
      <c r="CG260" s="24" t="str">
        <f>IF(CF260="","",(IFERROR(VLOOKUP(MID(CF260,1,1),$CX$2:DB$28,3,0),0)+IFERROR(VLOOKUP(MID(CF260,2,1),CX$2:DB$28,4,0),0)+IFERROR(VLOOKUP(MID(CF260,3,1),CX$2:DB$28,5,0),0)+(ROW(CF260)/1000000000000)))</f>
        <v/>
      </c>
      <c r="CI260" s="5">
        <v>259</v>
      </c>
      <c r="CJ260" s="5" t="str">
        <f>IFERROR(VLOOKUP(CI260,CE$2:CF1336,2,0),"")</f>
        <v/>
      </c>
      <c r="DD260" s="5" t="e">
        <f>IF(REPORTE!AH$2="si",IF(C260=VALUE(REPORTE!C$11),IF(SUM(DD261:DD$1993),CONCATENATE(INT(B260),", "),INT(B260)),""),IF(C260=VALUE(REPORTE!C$10),IF(SUM(DD261:DD$1993),CONCATENATE(INT(B260),",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68"/>
      <c r="AV261" s="97"/>
      <c r="AW261" s="97"/>
      <c r="AX261" s="97"/>
      <c r="AY261" s="110"/>
      <c r="AZ261" s="97"/>
      <c r="BA261" s="97"/>
      <c r="BB261" s="4"/>
      <c r="BC261" s="100"/>
      <c r="BD261" s="4"/>
      <c r="BE261" s="4"/>
      <c r="BF261" s="9"/>
      <c r="BG261" s="7"/>
      <c r="BH261" s="7"/>
      <c r="BI261" s="7" t="str">
        <f t="shared" ca="1" si="64"/>
        <v/>
      </c>
      <c r="BJ261" s="4" t="str">
        <f t="shared" si="58"/>
        <v/>
      </c>
      <c r="BK261" s="96" t="str">
        <f t="shared" si="65"/>
        <v/>
      </c>
      <c r="BL261" s="107" t="str">
        <f t="shared" si="71"/>
        <v/>
      </c>
      <c r="BR261" s="4" t="str">
        <f>IF(IFERROR(VLOOKUP(C261,C262:C$1993,1,0),"")="","",COUNTIF(C:C,C261))</f>
        <v/>
      </c>
      <c r="BV261" s="5" t="str">
        <f>IF(B261="","",IF(BR261="",1+(MAX(BV$2:BV260)),""))</f>
        <v/>
      </c>
      <c r="BW261" s="5" t="str">
        <f t="shared" si="66"/>
        <v/>
      </c>
      <c r="BX261" s="5" t="str">
        <f t="shared" si="67"/>
        <v/>
      </c>
      <c r="BY261" s="14" t="str">
        <f t="shared" si="68"/>
        <v/>
      </c>
      <c r="BZ261" s="28"/>
      <c r="CA261" s="15"/>
      <c r="CB261" s="5" t="str">
        <f t="shared" si="62"/>
        <v/>
      </c>
      <c r="CE261" s="5" t="str">
        <f t="shared" si="57"/>
        <v/>
      </c>
      <c r="CF261" s="5" t="str">
        <f>IF(J261="","",IFERROR(IF(VLOOKUP(J261,J$2:J260,1,0)=0,"",""),J261))</f>
        <v/>
      </c>
      <c r="CG261" s="24" t="str">
        <f>IF(CF261="","",(IFERROR(VLOOKUP(MID(CF261,1,1),$CX$2:DB$28,3,0),0)+IFERROR(VLOOKUP(MID(CF261,2,1),CX$2:DB$28,4,0),0)+IFERROR(VLOOKUP(MID(CF261,3,1),CX$2:DB$28,5,0),0)+(ROW(CF261)/1000000000000)))</f>
        <v/>
      </c>
      <c r="CI261" s="5">
        <v>260</v>
      </c>
      <c r="CJ261" s="5" t="str">
        <f>IFERROR(VLOOKUP(CI261,CE$2:CF1337,2,0),"")</f>
        <v/>
      </c>
      <c r="DD261" s="5" t="e">
        <f>IF(REPORTE!AH$2="si",IF(C261=VALUE(REPORTE!C$11),IF(SUM(DD262:DD$1993),CONCATENATE(INT(B261),", "),INT(B261)),""),IF(C261=VALUE(REPORTE!C$10),IF(SUM(DD262:DD$1993),CONCATENATE(INT(B261),",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68"/>
      <c r="AV262" s="97"/>
      <c r="AW262" s="97"/>
      <c r="AX262" s="97"/>
      <c r="AY262" s="110"/>
      <c r="AZ262" s="97"/>
      <c r="BA262" s="97"/>
      <c r="BB262" s="4"/>
      <c r="BC262" s="100"/>
      <c r="BD262" s="4"/>
      <c r="BE262" s="4"/>
      <c r="BF262" s="9" t="s">
        <v>157</v>
      </c>
      <c r="BG262" s="7"/>
      <c r="BH262" s="7"/>
      <c r="BI262" s="7" t="str">
        <f t="shared" ca="1" si="64"/>
        <v/>
      </c>
      <c r="BJ262" s="4" t="str">
        <f t="shared" si="58"/>
        <v/>
      </c>
      <c r="BK262" s="96" t="str">
        <f t="shared" si="65"/>
        <v/>
      </c>
      <c r="BL262" s="107" t="str">
        <f t="shared" si="71"/>
        <v/>
      </c>
      <c r="BR262" s="4" t="str">
        <f>IF(IFERROR(VLOOKUP(C262,C263:C$1993,1,0),"")="","",COUNTIF(C:C,C262))</f>
        <v/>
      </c>
      <c r="BV262" s="5" t="str">
        <f>IF(B262="","",IF(BR262="",1+(MAX(BV$2:BV261)),""))</f>
        <v/>
      </c>
      <c r="BW262" s="5" t="str">
        <f t="shared" si="66"/>
        <v/>
      </c>
      <c r="BX262" s="5" t="str">
        <f t="shared" si="67"/>
        <v/>
      </c>
      <c r="BY262" s="14" t="str">
        <f t="shared" si="68"/>
        <v/>
      </c>
      <c r="BZ262" s="28"/>
      <c r="CA262" s="15"/>
      <c r="CB262" s="5" t="str">
        <f t="shared" si="62"/>
        <v/>
      </c>
      <c r="CE262" s="5" t="str">
        <f t="shared" si="57"/>
        <v/>
      </c>
      <c r="CF262" s="5" t="str">
        <f>IF(J262="","",IFERROR(IF(VLOOKUP(J262,J$2:J261,1,0)=0,"",""),J262))</f>
        <v/>
      </c>
      <c r="CG262" s="24" t="str">
        <f>IF(CF262="","",(IFERROR(VLOOKUP(MID(CF262,1,1),$CX$2:DB$28,3,0),0)+IFERROR(VLOOKUP(MID(CF262,2,1),CX$2:DB$28,4,0),0)+IFERROR(VLOOKUP(MID(CF262,3,1),CX$2:DB$28,5,0),0)+(ROW(CF262)/1000000000000)))</f>
        <v/>
      </c>
      <c r="CI262" s="5">
        <v>261</v>
      </c>
      <c r="CJ262" s="5" t="str">
        <f>IFERROR(VLOOKUP(CI262,CE$2:CF1338,2,0),"")</f>
        <v/>
      </c>
      <c r="DD262" s="5" t="e">
        <f>IF(REPORTE!AH$2="si",IF(C262=VALUE(REPORTE!C$11),IF(SUM(DD263:DD$1993),CONCATENATE(INT(B262),", "),INT(B262)),""),IF(C262=VALUE(REPORTE!C$10),IF(SUM(DD263:DD$1993),CONCATENATE(INT(B262),",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68"/>
      <c r="AV263" s="97"/>
      <c r="AW263" s="97"/>
      <c r="AX263" s="97"/>
      <c r="AY263" s="110"/>
      <c r="AZ263" s="97"/>
      <c r="BA263" s="97"/>
      <c r="BB263" s="4"/>
      <c r="BC263" s="100"/>
      <c r="BD263" s="4"/>
      <c r="BE263" s="4"/>
      <c r="BF263" s="9"/>
      <c r="BG263" s="7"/>
      <c r="BH263" s="7"/>
      <c r="BI263" s="7" t="str">
        <f t="shared" ca="1" si="64"/>
        <v/>
      </c>
      <c r="BJ263" s="4" t="str">
        <f t="shared" si="58"/>
        <v/>
      </c>
      <c r="BK263" s="96" t="str">
        <f t="shared" si="65"/>
        <v/>
      </c>
      <c r="BL263" s="107" t="str">
        <f t="shared" si="71"/>
        <v/>
      </c>
      <c r="BR263" s="4" t="str">
        <f>IF(IFERROR(VLOOKUP(C263,C264:C$1993,1,0),"")="","",COUNTIF(C:C,C263))</f>
        <v/>
      </c>
      <c r="BV263" s="5" t="str">
        <f>IF(B263="","",IF(BR263="",1+(MAX(BV$2:BV262)),""))</f>
        <v/>
      </c>
      <c r="BW263" s="5" t="str">
        <f t="shared" si="66"/>
        <v/>
      </c>
      <c r="BX263" s="5" t="str">
        <f t="shared" si="67"/>
        <v/>
      </c>
      <c r="BY263" s="14" t="str">
        <f t="shared" si="68"/>
        <v/>
      </c>
      <c r="BZ263" s="28"/>
      <c r="CA263" s="15"/>
      <c r="CB263" s="5" t="str">
        <f t="shared" si="62"/>
        <v/>
      </c>
      <c r="CE263" s="5" t="str">
        <f t="shared" si="57"/>
        <v/>
      </c>
      <c r="CF263" s="5" t="str">
        <f>IF(J263="","",IFERROR(IF(VLOOKUP(J263,J$2:J262,1,0)=0,"",""),J263))</f>
        <v/>
      </c>
      <c r="CG263" s="24" t="str">
        <f>IF(CF263="","",(IFERROR(VLOOKUP(MID(CF263,1,1),$CX$2:DB$28,3,0),0)+IFERROR(VLOOKUP(MID(CF263,2,1),CX$2:DB$28,4,0),0)+IFERROR(VLOOKUP(MID(CF263,3,1),CX$2:DB$28,5,0),0)+(ROW(CF263)/1000000000000)))</f>
        <v/>
      </c>
      <c r="CI263" s="5">
        <v>262</v>
      </c>
      <c r="CJ263" s="5" t="str">
        <f>IFERROR(VLOOKUP(CI263,CE$2:CF1339,2,0),"")</f>
        <v/>
      </c>
      <c r="DD263" s="5" t="e">
        <f>IF(REPORTE!AH$2="si",IF(C263=VALUE(REPORTE!C$11),IF(SUM(DD264:DD$1993),CONCATENATE(INT(B263),", "),INT(B263)),""),IF(C263=VALUE(REPORTE!C$10),IF(SUM(DD264:DD$1993),CONCATENATE(INT(B263),",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68"/>
      <c r="AV264" s="97"/>
      <c r="AW264" s="97"/>
      <c r="AX264" s="97"/>
      <c r="AY264" s="110"/>
      <c r="AZ264" s="97"/>
      <c r="BA264" s="97"/>
      <c r="BB264" s="4"/>
      <c r="BC264" s="100"/>
      <c r="BD264" s="4"/>
      <c r="BE264" s="4"/>
      <c r="BF264" s="9" t="s">
        <v>157</v>
      </c>
      <c r="BG264" s="7"/>
      <c r="BH264" s="7"/>
      <c r="BI264" s="7" t="str">
        <f t="shared" ca="1" si="64"/>
        <v/>
      </c>
      <c r="BJ264" s="4" t="str">
        <f t="shared" si="58"/>
        <v/>
      </c>
      <c r="BK264" s="96" t="str">
        <f t="shared" si="65"/>
        <v/>
      </c>
      <c r="BL264" s="107" t="str">
        <f t="shared" si="71"/>
        <v/>
      </c>
      <c r="BR264" s="4" t="str">
        <f>IF(IFERROR(VLOOKUP(C264,C265:C$1993,1,0),"")="","",COUNTIF(C:C,C264))</f>
        <v/>
      </c>
      <c r="BV264" s="5" t="str">
        <f>IF(B264="","",IF(BR264="",1+(MAX(BV$2:BV263)),""))</f>
        <v/>
      </c>
      <c r="BW264" s="5" t="str">
        <f t="shared" si="66"/>
        <v/>
      </c>
      <c r="BX264" s="5" t="str">
        <f t="shared" si="67"/>
        <v/>
      </c>
      <c r="BY264" s="14" t="str">
        <f t="shared" si="68"/>
        <v/>
      </c>
      <c r="BZ264" s="28"/>
      <c r="CA264" s="15"/>
      <c r="CB264" s="5" t="str">
        <f t="shared" si="62"/>
        <v/>
      </c>
      <c r="CE264" s="5" t="str">
        <f t="shared" si="57"/>
        <v/>
      </c>
      <c r="CF264" s="5" t="str">
        <f>IF(J264="","",IFERROR(IF(VLOOKUP(J264,J$2:J263,1,0)=0,"",""),J264))</f>
        <v/>
      </c>
      <c r="CG264" s="24" t="str">
        <f>IF(CF264="","",(IFERROR(VLOOKUP(MID(CF264,1,1),$CX$2:DB$28,3,0),0)+IFERROR(VLOOKUP(MID(CF264,2,1),CX$2:DB$28,4,0),0)+IFERROR(VLOOKUP(MID(CF264,3,1),CX$2:DB$28,5,0),0)+(ROW(CF264)/1000000000000)))</f>
        <v/>
      </c>
      <c r="CI264" s="5">
        <v>263</v>
      </c>
      <c r="CJ264" s="5" t="str">
        <f>IFERROR(VLOOKUP(CI264,CE$2:CF1340,2,0),"")</f>
        <v/>
      </c>
      <c r="DD264" s="5" t="e">
        <f>IF(REPORTE!AH$2="si",IF(C264=VALUE(REPORTE!C$11),IF(SUM(DD265:DD$1993),CONCATENATE(INT(B264),", "),INT(B264)),""),IF(C264=VALUE(REPORTE!C$10),IF(SUM(DD265:DD$1993),CONCATENATE(INT(B264),",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68"/>
      <c r="AV265" s="97"/>
      <c r="AW265" s="97"/>
      <c r="AX265" s="97"/>
      <c r="AY265" s="110"/>
      <c r="AZ265" s="97"/>
      <c r="BA265" s="97"/>
      <c r="BB265" s="4"/>
      <c r="BC265" s="100"/>
      <c r="BD265" s="4"/>
      <c r="BE265" s="4"/>
      <c r="BF265" s="9"/>
      <c r="BG265" s="7"/>
      <c r="BH265" s="7"/>
      <c r="BI265" s="7" t="str">
        <f t="shared" ca="1" si="64"/>
        <v/>
      </c>
      <c r="BJ265" s="4" t="str">
        <f t="shared" si="58"/>
        <v/>
      </c>
      <c r="BK265" s="96" t="str">
        <f t="shared" si="65"/>
        <v/>
      </c>
      <c r="BL265" s="107" t="str">
        <f t="shared" si="71"/>
        <v/>
      </c>
      <c r="BR265" s="4" t="str">
        <f>IF(IFERROR(VLOOKUP(C265,C266:C$1993,1,0),"")="","",COUNTIF(C:C,C265))</f>
        <v/>
      </c>
      <c r="BV265" s="5" t="str">
        <f>IF(B265="","",IF(BR265="",1+(MAX(BV$2:BV264)),""))</f>
        <v/>
      </c>
      <c r="BW265" s="5" t="str">
        <f t="shared" si="66"/>
        <v/>
      </c>
      <c r="BX265" s="5" t="str">
        <f t="shared" si="67"/>
        <v/>
      </c>
      <c r="BY265" s="14" t="str">
        <f t="shared" si="68"/>
        <v/>
      </c>
      <c r="BZ265" s="28"/>
      <c r="CA265" s="15"/>
      <c r="CB265" s="5" t="str">
        <f t="shared" ref="CB265:CB296" si="72">CONCATENATE(AI265,AK265,AL265,AM265,AN265)</f>
        <v/>
      </c>
      <c r="CE265" s="5" t="str">
        <f t="shared" si="57"/>
        <v/>
      </c>
      <c r="CF265" s="5" t="str">
        <f>IF(J265="","",IFERROR(IF(VLOOKUP(J265,J$2:J264,1,0)=0,"",""),J265))</f>
        <v/>
      </c>
      <c r="CG265" s="24" t="str">
        <f>IF(CF265="","",(IFERROR(VLOOKUP(MID(CF265,1,1),$CX$2:DB$28,3,0),0)+IFERROR(VLOOKUP(MID(CF265,2,1),CX$2:DB$28,4,0),0)+IFERROR(VLOOKUP(MID(CF265,3,1),CX$2:DB$28,5,0),0)+(ROW(CF265)/1000000000000)))</f>
        <v/>
      </c>
      <c r="CI265" s="5">
        <v>264</v>
      </c>
      <c r="CJ265" s="5" t="str">
        <f>IFERROR(VLOOKUP(CI265,CE$2:CF1341,2,0),"")</f>
        <v/>
      </c>
      <c r="DD265" s="5" t="e">
        <f>IF(REPORTE!AH$2="si",IF(C265=VALUE(REPORTE!C$11),IF(SUM(DD266:DD$1993),CONCATENATE(INT(B265),", "),INT(B265)),""),IF(C265=VALUE(REPORTE!C$10),IF(SUM(DD266:DD$1993),CONCATENATE(INT(B265),",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68"/>
      <c r="AV266" s="97"/>
      <c r="AW266" s="97"/>
      <c r="AX266" s="97"/>
      <c r="AY266" s="110"/>
      <c r="AZ266" s="97"/>
      <c r="BA266" s="97"/>
      <c r="BB266" s="4"/>
      <c r="BC266" s="100"/>
      <c r="BD266" s="4"/>
      <c r="BE266" s="4"/>
      <c r="BF266" s="9" t="s">
        <v>157</v>
      </c>
      <c r="BG266" s="7"/>
      <c r="BH266" s="7"/>
      <c r="BI266" s="7" t="str">
        <f t="shared" ca="1" si="64"/>
        <v/>
      </c>
      <c r="BJ266" s="4" t="str">
        <f t="shared" si="58"/>
        <v/>
      </c>
      <c r="BK266" s="96" t="str">
        <f t="shared" si="65"/>
        <v/>
      </c>
      <c r="BL266" s="107" t="str">
        <f t="shared" si="71"/>
        <v/>
      </c>
      <c r="BR266" s="4" t="str">
        <f>IF(IFERROR(VLOOKUP(C266,C267:C$1993,1,0),"")="","",COUNTIF(C:C,C266))</f>
        <v/>
      </c>
      <c r="BV266" s="5" t="str">
        <f>IF(B266="","",IF(BR266="",1+(MAX(BV$2:BV265)),""))</f>
        <v/>
      </c>
      <c r="BW266" s="5" t="str">
        <f t="shared" si="66"/>
        <v/>
      </c>
      <c r="BX266" s="5" t="str">
        <f t="shared" si="67"/>
        <v/>
      </c>
      <c r="BY266" s="14" t="str">
        <f t="shared" si="68"/>
        <v/>
      </c>
      <c r="BZ266" s="28"/>
      <c r="CA266" s="15"/>
      <c r="CB266" s="5" t="str">
        <f t="shared" si="72"/>
        <v/>
      </c>
      <c r="CE266" s="5" t="str">
        <f t="shared" si="57"/>
        <v/>
      </c>
      <c r="CF266" s="5" t="str">
        <f>IF(J266="","",IFERROR(IF(VLOOKUP(J266,J$2:J265,1,0)=0,"",""),J266))</f>
        <v/>
      </c>
      <c r="CG266" s="24" t="str">
        <f>IF(CF266="","",(IFERROR(VLOOKUP(MID(CF266,1,1),$CX$2:DB$28,3,0),0)+IFERROR(VLOOKUP(MID(CF266,2,1),CX$2:DB$28,4,0),0)+IFERROR(VLOOKUP(MID(CF266,3,1),CX$2:DB$28,5,0),0)+(ROW(CF266)/1000000000000)))</f>
        <v/>
      </c>
      <c r="CI266" s="5">
        <v>265</v>
      </c>
      <c r="CJ266" s="5" t="str">
        <f>IFERROR(VLOOKUP(CI266,CE$2:CF1342,2,0),"")</f>
        <v/>
      </c>
      <c r="DD266" s="5" t="e">
        <f>IF(REPORTE!AH$2="si",IF(C266=VALUE(REPORTE!C$11),IF(SUM(DD267:DD$1993),CONCATENATE(INT(B266),", "),INT(B266)),""),IF(C266=VALUE(REPORTE!C$10),IF(SUM(DD267:DD$1993),CONCATENATE(INT(B266),",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68"/>
      <c r="AV267" s="97"/>
      <c r="AW267" s="97"/>
      <c r="AX267" s="97"/>
      <c r="AY267" s="110"/>
      <c r="AZ267" s="97"/>
      <c r="BA267" s="97"/>
      <c r="BB267" s="4"/>
      <c r="BC267" s="100"/>
      <c r="BD267" s="4"/>
      <c r="BE267" s="4"/>
      <c r="BF267" s="9"/>
      <c r="BG267" s="7"/>
      <c r="BH267" s="7"/>
      <c r="BI267" s="7" t="str">
        <f t="shared" ca="1" si="64"/>
        <v/>
      </c>
      <c r="BJ267" s="4" t="str">
        <f t="shared" si="58"/>
        <v/>
      </c>
      <c r="BK267" s="96" t="str">
        <f t="shared" si="65"/>
        <v/>
      </c>
      <c r="BL267" s="107" t="str">
        <f t="shared" si="71"/>
        <v/>
      </c>
      <c r="BR267" s="4" t="str">
        <f>IF(IFERROR(VLOOKUP(C267,C268:C$1993,1,0),"")="","",COUNTIF(C:C,C267))</f>
        <v/>
      </c>
      <c r="BV267" s="5" t="str">
        <f>IF(B267="","",IF(BR267="",1+(MAX(BV$2:BV266)),""))</f>
        <v/>
      </c>
      <c r="BW267" s="5" t="str">
        <f t="shared" si="66"/>
        <v/>
      </c>
      <c r="BX267" s="5" t="str">
        <f t="shared" si="67"/>
        <v/>
      </c>
      <c r="BY267" s="14" t="str">
        <f t="shared" si="68"/>
        <v/>
      </c>
      <c r="BZ267" s="28"/>
      <c r="CA267" s="15"/>
      <c r="CB267" s="5" t="str">
        <f t="shared" si="72"/>
        <v/>
      </c>
      <c r="CE267" s="5" t="str">
        <f t="shared" ref="CE267:CE330" si="73">IFERROR(RANK(CG267,CG$2:CG$1493,1),"")</f>
        <v/>
      </c>
      <c r="CF267" s="5" t="str">
        <f>IF(J267="","",IFERROR(IF(VLOOKUP(J267,J$2:J266,1,0)=0,"",""),J267))</f>
        <v/>
      </c>
      <c r="CG267" s="24" t="str">
        <f>IF(CF267="","",(IFERROR(VLOOKUP(MID(CF267,1,1),$CX$2:DB$28,3,0),0)+IFERROR(VLOOKUP(MID(CF267,2,1),CX$2:DB$28,4,0),0)+IFERROR(VLOOKUP(MID(CF267,3,1),CX$2:DB$28,5,0),0)+(ROW(CF267)/1000000000000)))</f>
        <v/>
      </c>
      <c r="CI267" s="5">
        <v>266</v>
      </c>
      <c r="CJ267" s="5" t="str">
        <f>IFERROR(VLOOKUP(CI267,CE$2:CF1343,2,0),"")</f>
        <v/>
      </c>
      <c r="DD267" s="5" t="e">
        <f>IF(REPORTE!AH$2="si",IF(C267=VALUE(REPORTE!C$11),IF(SUM(DD268:DD$1993),CONCATENATE(INT(B267),", "),INT(B267)),""),IF(C267=VALUE(REPORTE!C$10),IF(SUM(DD268:DD$1993),CONCATENATE(INT(B267),",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68"/>
      <c r="AV268" s="97"/>
      <c r="AW268" s="97"/>
      <c r="AX268" s="97"/>
      <c r="AY268" s="110"/>
      <c r="AZ268" s="97"/>
      <c r="BA268" s="97"/>
      <c r="BB268" s="4"/>
      <c r="BC268" s="100"/>
      <c r="BD268" s="4"/>
      <c r="BE268" s="4"/>
      <c r="BF268" s="9" t="s">
        <v>157</v>
      </c>
      <c r="BG268" s="7"/>
      <c r="BH268" s="7"/>
      <c r="BI268" s="7" t="str">
        <f t="shared" ca="1" si="64"/>
        <v/>
      </c>
      <c r="BJ268" s="4" t="str">
        <f t="shared" si="58"/>
        <v/>
      </c>
      <c r="BK268" s="96" t="str">
        <f t="shared" si="65"/>
        <v/>
      </c>
      <c r="BL268" s="107" t="str">
        <f t="shared" si="71"/>
        <v/>
      </c>
      <c r="BR268" s="4" t="str">
        <f>IF(IFERROR(VLOOKUP(C268,C269:C$1993,1,0),"")="","",COUNTIF(C:C,C268))</f>
        <v/>
      </c>
      <c r="BV268" s="5" t="str">
        <f>IF(B268="","",IF(BR268="",1+(MAX(BV$2:BV267)),""))</f>
        <v/>
      </c>
      <c r="BW268" s="5" t="str">
        <f t="shared" si="66"/>
        <v/>
      </c>
      <c r="BX268" s="5" t="str">
        <f t="shared" si="67"/>
        <v/>
      </c>
      <c r="BY268" s="14" t="str">
        <f t="shared" si="68"/>
        <v/>
      </c>
      <c r="BZ268" s="28"/>
      <c r="CA268" s="15"/>
      <c r="CB268" s="5" t="str">
        <f t="shared" si="72"/>
        <v/>
      </c>
      <c r="CE268" s="5" t="str">
        <f t="shared" si="73"/>
        <v/>
      </c>
      <c r="CF268" s="5" t="str">
        <f>IF(J268="","",IFERROR(IF(VLOOKUP(J268,J$2:J267,1,0)=0,"",""),J268))</f>
        <v/>
      </c>
      <c r="CG268" s="24" t="str">
        <f>IF(CF268="","",(IFERROR(VLOOKUP(MID(CF268,1,1),$CX$2:DB$28,3,0),0)+IFERROR(VLOOKUP(MID(CF268,2,1),CX$2:DB$28,4,0),0)+IFERROR(VLOOKUP(MID(CF268,3,1),CX$2:DB$28,5,0),0)+(ROW(CF268)/1000000000000)))</f>
        <v/>
      </c>
      <c r="CI268" s="5">
        <v>267</v>
      </c>
      <c r="CJ268" s="5" t="str">
        <f>IFERROR(VLOOKUP(CI268,CE$2:CF1344,2,0),"")</f>
        <v/>
      </c>
      <c r="CL268" s="14"/>
      <c r="DD268" s="5" t="e">
        <f>IF(REPORTE!AH$2="si",IF(C268=VALUE(REPORTE!C$11),IF(SUM(DD269:DD$1993),CONCATENATE(INT(B268),", "),INT(B268)),""),IF(C268=VALUE(REPORTE!C$10),IF(SUM(DD269:DD$1993),CONCATENATE(INT(B268),",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68"/>
      <c r="AV269" s="97"/>
      <c r="AW269" s="97"/>
      <c r="AX269" s="97"/>
      <c r="AY269" s="110"/>
      <c r="AZ269" s="97"/>
      <c r="BA269" s="97"/>
      <c r="BB269" s="4"/>
      <c r="BC269" s="100"/>
      <c r="BD269" s="4"/>
      <c r="BE269" s="4"/>
      <c r="BF269" s="9"/>
      <c r="BG269" s="7"/>
      <c r="BH269" s="7"/>
      <c r="BI269" s="7" t="str">
        <f t="shared" ca="1" si="64"/>
        <v/>
      </c>
      <c r="BJ269" s="4" t="str">
        <f t="shared" si="58"/>
        <v/>
      </c>
      <c r="BK269" s="96" t="str">
        <f t="shared" si="65"/>
        <v/>
      </c>
      <c r="BL269" s="107" t="str">
        <f t="shared" si="71"/>
        <v/>
      </c>
      <c r="BR269" s="4" t="str">
        <f>IF(IFERROR(VLOOKUP(C269,C270:C$1993,1,0),"")="","",COUNTIF(C:C,C269))</f>
        <v/>
      </c>
      <c r="BV269" s="5" t="str">
        <f>IF(B269="","",IF(BR269="",1+(MAX(BV$2:BV268)),""))</f>
        <v/>
      </c>
      <c r="BW269" s="5" t="str">
        <f t="shared" si="66"/>
        <v/>
      </c>
      <c r="BX269" s="5" t="str">
        <f t="shared" si="67"/>
        <v/>
      </c>
      <c r="BY269" s="14" t="str">
        <f t="shared" si="68"/>
        <v/>
      </c>
      <c r="BZ269" s="28"/>
      <c r="CA269" s="15"/>
      <c r="CB269" s="5" t="str">
        <f t="shared" si="72"/>
        <v/>
      </c>
      <c r="CE269" s="5" t="str">
        <f t="shared" si="73"/>
        <v/>
      </c>
      <c r="CF269" s="5" t="str">
        <f>IF(J269="","",IFERROR(IF(VLOOKUP(J269,J$2:J268,1,0)=0,"",""),J269))</f>
        <v/>
      </c>
      <c r="CG269" s="24" t="str">
        <f>IF(CF269="","",(IFERROR(VLOOKUP(MID(CF269,1,1),$CX$2:DB$28,3,0),0)+IFERROR(VLOOKUP(MID(CF269,2,1),CX$2:DB$28,4,0),0)+IFERROR(VLOOKUP(MID(CF269,3,1),CX$2:DB$28,5,0),0)+(ROW(CF269)/1000000000000)))</f>
        <v/>
      </c>
      <c r="CI269" s="5">
        <v>268</v>
      </c>
      <c r="CJ269" s="5" t="str">
        <f>IFERROR(VLOOKUP(CI269,CE$2:CF1345,2,0),"")</f>
        <v/>
      </c>
      <c r="DD269" s="5" t="e">
        <f>IF(REPORTE!AH$2="si",IF(C269=VALUE(REPORTE!C$11),IF(SUM(DD270:DD$1993),CONCATENATE(INT(B269),", "),INT(B269)),""),IF(C269=VALUE(REPORTE!C$10),IF(SUM(DD270:DD$1993),CONCATENATE(INT(B269),",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68"/>
      <c r="AV270" s="97"/>
      <c r="AW270" s="97"/>
      <c r="AX270" s="97"/>
      <c r="AY270" s="110"/>
      <c r="AZ270" s="97"/>
      <c r="BA270" s="97"/>
      <c r="BB270" s="4"/>
      <c r="BC270" s="100"/>
      <c r="BD270" s="4"/>
      <c r="BE270" s="4"/>
      <c r="BF270" s="9" t="s">
        <v>157</v>
      </c>
      <c r="BG270" s="7"/>
      <c r="BH270" s="7"/>
      <c r="BI270" s="7" t="str">
        <f t="shared" ca="1" si="64"/>
        <v/>
      </c>
      <c r="BJ270" s="4" t="str">
        <f t="shared" si="58"/>
        <v/>
      </c>
      <c r="BK270" s="96" t="str">
        <f t="shared" si="65"/>
        <v/>
      </c>
      <c r="BL270" s="107" t="str">
        <f t="shared" si="71"/>
        <v/>
      </c>
      <c r="BR270" s="4" t="str">
        <f>IF(IFERROR(VLOOKUP(C270,C271:C$1993,1,0),"")="","",COUNTIF(C:C,C270))</f>
        <v/>
      </c>
      <c r="BV270" s="5" t="str">
        <f>IF(B270="","",IF(BR270="",1+(MAX(BV$2:BV269)),""))</f>
        <v/>
      </c>
      <c r="BW270" s="5" t="str">
        <f t="shared" si="66"/>
        <v/>
      </c>
      <c r="BX270" s="5" t="str">
        <f t="shared" si="67"/>
        <v/>
      </c>
      <c r="BY270" s="14" t="str">
        <f t="shared" si="68"/>
        <v/>
      </c>
      <c r="BZ270" s="28"/>
      <c r="CA270" s="15"/>
      <c r="CB270" s="5" t="str">
        <f t="shared" si="72"/>
        <v/>
      </c>
      <c r="CE270" s="5" t="str">
        <f t="shared" si="73"/>
        <v/>
      </c>
      <c r="CF270" s="5" t="str">
        <f>IF(J270="","",IFERROR(IF(VLOOKUP(J270,J$2:J269,1,0)=0,"",""),J270))</f>
        <v/>
      </c>
      <c r="CG270" s="24" t="str">
        <f>IF(CF270="","",(IFERROR(VLOOKUP(MID(CF270,1,1),$CX$2:DB$28,3,0),0)+IFERROR(VLOOKUP(MID(CF270,2,1),CX$2:DB$28,4,0),0)+IFERROR(VLOOKUP(MID(CF270,3,1),CX$2:DB$28,5,0),0)+(ROW(CF270)/1000000000000)))</f>
        <v/>
      </c>
      <c r="CI270" s="5">
        <v>269</v>
      </c>
      <c r="CJ270" s="5" t="str">
        <f>IFERROR(VLOOKUP(CI270,CE$2:CF1346,2,0),"")</f>
        <v/>
      </c>
      <c r="DD270" s="5" t="e">
        <f>IF(REPORTE!AH$2="si",IF(C270=VALUE(REPORTE!C$11),IF(SUM(DD271:DD$1993),CONCATENATE(INT(B270),", "),INT(B270)),""),IF(C270=VALUE(REPORTE!C$10),IF(SUM(DD271:DD$1993),CONCATENATE(INT(B270),",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68"/>
      <c r="AV271" s="97"/>
      <c r="AW271" s="97"/>
      <c r="AX271" s="97"/>
      <c r="AY271" s="110"/>
      <c r="AZ271" s="97"/>
      <c r="BA271" s="97"/>
      <c r="BB271" s="4"/>
      <c r="BC271" s="100"/>
      <c r="BD271" s="4"/>
      <c r="BE271" s="4"/>
      <c r="BF271" s="9"/>
      <c r="BG271" s="7"/>
      <c r="BH271" s="7"/>
      <c r="BI271" s="7" t="str">
        <f t="shared" ca="1" si="64"/>
        <v/>
      </c>
      <c r="BJ271" s="4" t="str">
        <f t="shared" si="58"/>
        <v/>
      </c>
      <c r="BK271" s="96" t="str">
        <f t="shared" si="65"/>
        <v/>
      </c>
      <c r="BL271" s="107" t="str">
        <f t="shared" si="71"/>
        <v/>
      </c>
      <c r="BR271" s="4" t="str">
        <f>IF(IFERROR(VLOOKUP(C271,C272:C$1993,1,0),"")="","",COUNTIF(C:C,C271))</f>
        <v/>
      </c>
      <c r="BV271" s="5" t="str">
        <f>IF(B271="","",IF(BR271="",1+(MAX(BV$2:BV270)),""))</f>
        <v/>
      </c>
      <c r="BW271" s="5" t="str">
        <f t="shared" si="66"/>
        <v/>
      </c>
      <c r="BX271" s="5" t="str">
        <f t="shared" si="67"/>
        <v/>
      </c>
      <c r="BY271" s="14" t="str">
        <f t="shared" si="68"/>
        <v/>
      </c>
      <c r="BZ271" s="28"/>
      <c r="CA271" s="15"/>
      <c r="CB271" s="5" t="str">
        <f t="shared" si="72"/>
        <v/>
      </c>
      <c r="CE271" s="5" t="str">
        <f t="shared" si="73"/>
        <v/>
      </c>
      <c r="CF271" s="5" t="str">
        <f>IF(J271="","",IFERROR(IF(VLOOKUP(J271,J$2:J270,1,0)=0,"",""),J271))</f>
        <v/>
      </c>
      <c r="CG271" s="24" t="str">
        <f>IF(CF271="","",(IFERROR(VLOOKUP(MID(CF271,1,1),$CX$2:DB$28,3,0),0)+IFERROR(VLOOKUP(MID(CF271,2,1),CX$2:DB$28,4,0),0)+IFERROR(VLOOKUP(MID(CF271,3,1),CX$2:DB$28,5,0),0)+(ROW(CF271)/1000000000000)))</f>
        <v/>
      </c>
      <c r="CI271" s="5">
        <v>270</v>
      </c>
      <c r="CJ271" s="5" t="str">
        <f>IFERROR(VLOOKUP(CI271,CE$2:CF1347,2,0),"")</f>
        <v/>
      </c>
      <c r="DD271" s="5" t="e">
        <f>IF(REPORTE!AH$2="si",IF(C271=VALUE(REPORTE!C$11),IF(SUM(DD272:DD$1993),CONCATENATE(INT(B271),", "),INT(B271)),""),IF(C271=VALUE(REPORTE!C$10),IF(SUM(DD272:DD$1993),CONCATENATE(INT(B271),",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68"/>
      <c r="AV272" s="97"/>
      <c r="AW272" s="97"/>
      <c r="AX272" s="97"/>
      <c r="AY272" s="110"/>
      <c r="AZ272" s="97"/>
      <c r="BA272" s="97"/>
      <c r="BB272" s="4"/>
      <c r="BC272" s="100"/>
      <c r="BD272" s="4"/>
      <c r="BE272" s="4"/>
      <c r="BF272" s="9" t="s">
        <v>157</v>
      </c>
      <c r="BG272" s="7"/>
      <c r="BH272" s="7"/>
      <c r="BI272" s="7" t="str">
        <f t="shared" ca="1" si="64"/>
        <v/>
      </c>
      <c r="BJ272" s="4" t="str">
        <f t="shared" si="58"/>
        <v/>
      </c>
      <c r="BK272" s="96" t="str">
        <f t="shared" si="65"/>
        <v/>
      </c>
      <c r="BL272" s="107" t="str">
        <f t="shared" si="71"/>
        <v/>
      </c>
      <c r="BR272" s="4" t="str">
        <f>IF(IFERROR(VLOOKUP(C272,C273:C$1993,1,0),"")="","",COUNTIF(C:C,C272))</f>
        <v/>
      </c>
      <c r="BV272" s="5" t="str">
        <f>IF(B272="","",IF(BR272="",1+(MAX(BV$2:BV271)),""))</f>
        <v/>
      </c>
      <c r="BW272" s="5" t="str">
        <f t="shared" si="66"/>
        <v/>
      </c>
      <c r="BX272" s="5" t="str">
        <f t="shared" si="67"/>
        <v/>
      </c>
      <c r="BY272" s="14" t="str">
        <f t="shared" si="68"/>
        <v/>
      </c>
      <c r="BZ272" s="28"/>
      <c r="CA272" s="15"/>
      <c r="CB272" s="5" t="str">
        <f t="shared" si="72"/>
        <v/>
      </c>
      <c r="CE272" s="5" t="str">
        <f t="shared" si="73"/>
        <v/>
      </c>
      <c r="CF272" s="5" t="str">
        <f>IF(J272="","",IFERROR(IF(VLOOKUP(J272,J$2:J271,1,0)=0,"",""),J272))</f>
        <v/>
      </c>
      <c r="CG272" s="24" t="str">
        <f>IF(CF272="","",(IFERROR(VLOOKUP(MID(CF272,1,1),$CX$2:DB$28,3,0),0)+IFERROR(VLOOKUP(MID(CF272,2,1),CX$2:DB$28,4,0),0)+IFERROR(VLOOKUP(MID(CF272,3,1),CX$2:DB$28,5,0),0)+(ROW(CF272)/1000000000000)))</f>
        <v/>
      </c>
      <c r="CI272" s="5">
        <v>271</v>
      </c>
      <c r="CJ272" s="5" t="str">
        <f>IFERROR(VLOOKUP(CI272,CE$2:CF1348,2,0),"")</f>
        <v/>
      </c>
      <c r="CL272" s="14"/>
      <c r="DD272" s="5" t="e">
        <f>IF(REPORTE!AH$2="si",IF(C272=VALUE(REPORTE!C$11),IF(SUM(DD273:DD$1993),CONCATENATE(INT(B272),", "),INT(B272)),""),IF(C272=VALUE(REPORTE!C$10),IF(SUM(DD273:DD$1993),CONCATENATE(INT(B272),",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68"/>
      <c r="AV273" s="97"/>
      <c r="AW273" s="97"/>
      <c r="AX273" s="97"/>
      <c r="AY273" s="110"/>
      <c r="AZ273" s="97"/>
      <c r="BA273" s="97"/>
      <c r="BB273" s="4"/>
      <c r="BC273" s="100"/>
      <c r="BD273" s="4"/>
      <c r="BE273" s="4"/>
      <c r="BF273" s="9"/>
      <c r="BG273" s="7"/>
      <c r="BH273" s="7"/>
      <c r="BI273" s="7" t="str">
        <f t="shared" ca="1" si="64"/>
        <v/>
      </c>
      <c r="BJ273" s="4" t="str">
        <f t="shared" si="58"/>
        <v/>
      </c>
      <c r="BK273" s="96" t="str">
        <f t="shared" si="65"/>
        <v/>
      </c>
      <c r="BL273" s="107" t="str">
        <f t="shared" si="71"/>
        <v/>
      </c>
      <c r="BR273" s="4" t="str">
        <f>IF(IFERROR(VLOOKUP(C273,C274:C$1993,1,0),"")="","",COUNTIF(C:C,C273))</f>
        <v/>
      </c>
      <c r="BV273" s="5" t="str">
        <f>IF(B273="","",IF(BR273="",1+(MAX(BV$2:BV272)),""))</f>
        <v/>
      </c>
      <c r="BW273" s="5" t="str">
        <f t="shared" si="66"/>
        <v/>
      </c>
      <c r="BX273" s="5" t="str">
        <f t="shared" si="67"/>
        <v/>
      </c>
      <c r="BY273" s="14" t="str">
        <f t="shared" si="68"/>
        <v/>
      </c>
      <c r="BZ273" s="28"/>
      <c r="CA273" s="15"/>
      <c r="CB273" s="5" t="str">
        <f t="shared" si="72"/>
        <v/>
      </c>
      <c r="CE273" s="5" t="str">
        <f t="shared" si="73"/>
        <v/>
      </c>
      <c r="CF273" s="5" t="str">
        <f>IF(J273="","",IFERROR(IF(VLOOKUP(J273,J$2:J272,1,0)=0,"",""),J273))</f>
        <v/>
      </c>
      <c r="CG273" s="24" t="str">
        <f>IF(CF273="","",(IFERROR(VLOOKUP(MID(CF273,1,1),$CX$2:DB$28,3,0),0)+IFERROR(VLOOKUP(MID(CF273,2,1),CX$2:DB$28,4,0),0)+IFERROR(VLOOKUP(MID(CF273,3,1),CX$2:DB$28,5,0),0)+(ROW(CF273)/1000000000000)))</f>
        <v/>
      </c>
      <c r="CI273" s="5">
        <v>272</v>
      </c>
      <c r="CJ273" s="5" t="str">
        <f>IFERROR(VLOOKUP(CI273,CE$2:CF1349,2,0),"")</f>
        <v/>
      </c>
      <c r="DD273" s="5" t="e">
        <f>IF(REPORTE!AH$2="si",IF(C273=VALUE(REPORTE!C$11),IF(SUM(DD274:DD$1993),CONCATENATE(INT(B273),", "),INT(B273)),""),IF(C273=VALUE(REPORTE!C$10),IF(SUM(DD274:DD$1993),CONCATENATE(INT(B273),",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68"/>
      <c r="AV274" s="97"/>
      <c r="AW274" s="97"/>
      <c r="AX274" s="97"/>
      <c r="AY274" s="110"/>
      <c r="AZ274" s="97"/>
      <c r="BA274" s="97"/>
      <c r="BB274" s="4"/>
      <c r="BC274" s="100"/>
      <c r="BD274" s="4"/>
      <c r="BE274" s="4"/>
      <c r="BF274" s="9" t="s">
        <v>157</v>
      </c>
      <c r="BG274" s="7"/>
      <c r="BH274" s="7"/>
      <c r="BI274" s="7" t="str">
        <f t="shared" ca="1" si="64"/>
        <v/>
      </c>
      <c r="BJ274" s="4" t="str">
        <f t="shared" si="58"/>
        <v/>
      </c>
      <c r="BK274" s="96" t="str">
        <f t="shared" si="65"/>
        <v/>
      </c>
      <c r="BL274" s="107" t="str">
        <f t="shared" si="71"/>
        <v/>
      </c>
      <c r="BR274" s="4" t="str">
        <f>IF(IFERROR(VLOOKUP(C274,C275:C$1993,1,0),"")="","",COUNTIF(C:C,C274))</f>
        <v/>
      </c>
      <c r="BV274" s="5" t="str">
        <f>IF(B274="","",IF(BR274="",1+(MAX(BV$2:BV273)),""))</f>
        <v/>
      </c>
      <c r="BW274" s="5" t="str">
        <f t="shared" si="66"/>
        <v/>
      </c>
      <c r="BX274" s="5" t="str">
        <f t="shared" si="67"/>
        <v/>
      </c>
      <c r="BY274" s="14" t="str">
        <f t="shared" si="68"/>
        <v/>
      </c>
      <c r="BZ274" s="28"/>
      <c r="CA274" s="15"/>
      <c r="CB274" s="5" t="str">
        <f t="shared" si="72"/>
        <v/>
      </c>
      <c r="CE274" s="5" t="str">
        <f t="shared" si="73"/>
        <v/>
      </c>
      <c r="CF274" s="5" t="str">
        <f>IF(J274="","",IFERROR(IF(VLOOKUP(J274,J$2:J273,1,0)=0,"",""),J274))</f>
        <v/>
      </c>
      <c r="CG274" s="24" t="str">
        <f>IF(CF274="","",(IFERROR(VLOOKUP(MID(CF274,1,1),$CX$2:DB$28,3,0),0)+IFERROR(VLOOKUP(MID(CF274,2,1),CX$2:DB$28,4,0),0)+IFERROR(VLOOKUP(MID(CF274,3,1),CX$2:DB$28,5,0),0)+(ROW(CF274)/1000000000000)))</f>
        <v/>
      </c>
      <c r="CI274" s="5">
        <v>273</v>
      </c>
      <c r="CJ274" s="5" t="str">
        <f>IFERROR(VLOOKUP(CI274,CE$2:CF1350,2,0),"")</f>
        <v/>
      </c>
      <c r="DD274" s="5" t="e">
        <f>IF(REPORTE!AH$2="si",IF(C274=VALUE(REPORTE!C$11),IF(SUM(DD275:DD$1993),CONCATENATE(INT(B274),", "),INT(B274)),""),IF(C274=VALUE(REPORTE!C$10),IF(SUM(DD275:DD$1993),CONCATENATE(INT(B274),",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68"/>
      <c r="AV275" s="97"/>
      <c r="AW275" s="97"/>
      <c r="AX275" s="97"/>
      <c r="AY275" s="110"/>
      <c r="AZ275" s="97"/>
      <c r="BA275" s="97"/>
      <c r="BB275" s="4"/>
      <c r="BC275" s="100"/>
      <c r="BD275" s="4"/>
      <c r="BE275" s="4"/>
      <c r="BF275" s="9"/>
      <c r="BG275" s="7"/>
      <c r="BH275" s="7"/>
      <c r="BI275" s="7" t="str">
        <f t="shared" ca="1" si="64"/>
        <v/>
      </c>
      <c r="BJ275" s="4" t="str">
        <f t="shared" ref="BJ275:BJ338" si="74">IFERROR(IF(AA275=0,"",AA275/BC275),"")</f>
        <v/>
      </c>
      <c r="BK275" s="96" t="str">
        <f t="shared" si="65"/>
        <v/>
      </c>
      <c r="BL275" s="107" t="str">
        <f t="shared" si="71"/>
        <v/>
      </c>
      <c r="BR275" s="4" t="str">
        <f>IF(IFERROR(VLOOKUP(C275,C276:C$1993,1,0),"")="","",COUNTIF(C:C,C275))</f>
        <v/>
      </c>
      <c r="BV275" s="5" t="str">
        <f>IF(B275="","",IF(BR275="",1+(MAX(BV$2:BV274)),""))</f>
        <v/>
      </c>
      <c r="BW275" s="5" t="str">
        <f t="shared" si="66"/>
        <v/>
      </c>
      <c r="BX275" s="5" t="str">
        <f t="shared" si="67"/>
        <v/>
      </c>
      <c r="BY275" s="14" t="str">
        <f t="shared" si="68"/>
        <v/>
      </c>
      <c r="BZ275" s="28"/>
      <c r="CA275" s="15"/>
      <c r="CB275" s="5" t="str">
        <f t="shared" si="72"/>
        <v/>
      </c>
      <c r="CE275" s="5" t="str">
        <f t="shared" si="73"/>
        <v/>
      </c>
      <c r="CF275" s="5" t="str">
        <f>IF(J275="","",IFERROR(IF(VLOOKUP(J275,J$2:J274,1,0)=0,"",""),J275))</f>
        <v/>
      </c>
      <c r="CG275" s="24" t="str">
        <f>IF(CF275="","",(IFERROR(VLOOKUP(MID(CF275,1,1),$CX$2:DB$28,3,0),0)+IFERROR(VLOOKUP(MID(CF275,2,1),CX$2:DB$28,4,0),0)+IFERROR(VLOOKUP(MID(CF275,3,1),CX$2:DB$28,5,0),0)+(ROW(CF275)/1000000000000)))</f>
        <v/>
      </c>
      <c r="CI275" s="5">
        <v>274</v>
      </c>
      <c r="CJ275" s="5" t="str">
        <f>IFERROR(VLOOKUP(CI275,CE$2:CF1351,2,0),"")</f>
        <v/>
      </c>
      <c r="DD275" s="5" t="e">
        <f>IF(REPORTE!AH$2="si",IF(C275=VALUE(REPORTE!C$11),IF(SUM(DD276:DD$1993),CONCATENATE(INT(B275),", "),INT(B275)),""),IF(C275=VALUE(REPORTE!C$10),IF(SUM(DD276:DD$1993),CONCATENATE(INT(B275),",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68"/>
      <c r="AV276" s="97"/>
      <c r="AW276" s="97"/>
      <c r="AX276" s="97"/>
      <c r="AY276" s="110"/>
      <c r="AZ276" s="97"/>
      <c r="BA276" s="97"/>
      <c r="BB276" s="4"/>
      <c r="BC276" s="100"/>
      <c r="BD276" s="4"/>
      <c r="BE276" s="4"/>
      <c r="BF276" s="9" t="s">
        <v>157</v>
      </c>
      <c r="BG276" s="7"/>
      <c r="BH276" s="7"/>
      <c r="BI276" s="7" t="str">
        <f t="shared" ca="1" si="64"/>
        <v/>
      </c>
      <c r="BJ276" s="4" t="str">
        <f t="shared" si="74"/>
        <v/>
      </c>
      <c r="BK276" s="96" t="str">
        <f t="shared" si="65"/>
        <v/>
      </c>
      <c r="BL276" s="107" t="str">
        <f t="shared" si="71"/>
        <v/>
      </c>
      <c r="BR276" s="4" t="str">
        <f>IF(IFERROR(VLOOKUP(C276,C277:C$1993,1,0),"")="","",COUNTIF(C:C,C276))</f>
        <v/>
      </c>
      <c r="BV276" s="5" t="str">
        <f>IF(B276="","",IF(BR276="",1+(MAX(BV$2:BV275)),""))</f>
        <v/>
      </c>
      <c r="BW276" s="5" t="str">
        <f t="shared" si="66"/>
        <v/>
      </c>
      <c r="BX276" s="5" t="str">
        <f t="shared" si="67"/>
        <v/>
      </c>
      <c r="BY276" s="14" t="str">
        <f t="shared" si="68"/>
        <v/>
      </c>
      <c r="BZ276" s="28"/>
      <c r="CA276" s="15"/>
      <c r="CB276" s="5" t="str">
        <f t="shared" si="72"/>
        <v/>
      </c>
      <c r="CE276" s="5" t="str">
        <f t="shared" si="73"/>
        <v/>
      </c>
      <c r="CF276" s="5" t="str">
        <f>IF(J276="","",IFERROR(IF(VLOOKUP(J276,J$2:J275,1,0)=0,"",""),J276))</f>
        <v/>
      </c>
      <c r="CG276" s="24" t="str">
        <f>IF(CF276="","",(IFERROR(VLOOKUP(MID(CF276,1,1),$CX$2:DB$28,3,0),0)+IFERROR(VLOOKUP(MID(CF276,2,1),CX$2:DB$28,4,0),0)+IFERROR(VLOOKUP(MID(CF276,3,1),CX$2:DB$28,5,0),0)+(ROW(CF276)/1000000000000)))</f>
        <v/>
      </c>
      <c r="CI276" s="5">
        <v>275</v>
      </c>
      <c r="CJ276" s="5" t="str">
        <f>IFERROR(VLOOKUP(CI276,CE$2:CF1352,2,0),"")</f>
        <v/>
      </c>
      <c r="DD276" s="5" t="e">
        <f>IF(REPORTE!AH$2="si",IF(C276=VALUE(REPORTE!C$11),IF(SUM(DD277:DD$1993),CONCATENATE(INT(B276),", "),INT(B276)),""),IF(C276=VALUE(REPORTE!C$10),IF(SUM(DD277:DD$1993),CONCATENATE(INT(B276),",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68"/>
      <c r="AV277" s="97"/>
      <c r="AW277" s="97"/>
      <c r="AX277" s="97"/>
      <c r="AY277" s="110"/>
      <c r="AZ277" s="97"/>
      <c r="BA277" s="97"/>
      <c r="BB277" s="4"/>
      <c r="BC277" s="100"/>
      <c r="BD277" s="4"/>
      <c r="BE277" s="4"/>
      <c r="BF277" s="9"/>
      <c r="BG277" s="7"/>
      <c r="BH277" s="7"/>
      <c r="BI277" s="7" t="str">
        <f t="shared" ca="1" si="64"/>
        <v/>
      </c>
      <c r="BJ277" s="4" t="str">
        <f t="shared" si="74"/>
        <v/>
      </c>
      <c r="BK277" s="96" t="str">
        <f t="shared" si="65"/>
        <v/>
      </c>
      <c r="BL277" s="107" t="str">
        <f t="shared" si="71"/>
        <v/>
      </c>
      <c r="BR277" s="4" t="str">
        <f>IF(IFERROR(VLOOKUP(C277,C278:C$1993,1,0),"")="","",COUNTIF(C:C,C277))</f>
        <v/>
      </c>
      <c r="BV277" s="5" t="str">
        <f>IF(B277="","",IF(BR277="",1+(MAX(BV$2:BV276)),""))</f>
        <v/>
      </c>
      <c r="BW277" s="5" t="str">
        <f t="shared" si="66"/>
        <v/>
      </c>
      <c r="BX277" s="5" t="str">
        <f t="shared" si="67"/>
        <v/>
      </c>
      <c r="BY277" s="14" t="str">
        <f t="shared" si="68"/>
        <v/>
      </c>
      <c r="BZ277" s="28"/>
      <c r="CA277" s="15"/>
      <c r="CB277" s="5" t="str">
        <f t="shared" si="72"/>
        <v/>
      </c>
      <c r="CE277" s="5" t="str">
        <f t="shared" si="73"/>
        <v/>
      </c>
      <c r="CF277" s="5" t="str">
        <f>IF(J277="","",IFERROR(IF(VLOOKUP(J277,J$2:J276,1,0)=0,"",""),J277))</f>
        <v/>
      </c>
      <c r="CG277" s="24" t="str">
        <f>IF(CF277="","",(IFERROR(VLOOKUP(MID(CF277,1,1),$CX$2:DB$28,3,0),0)+IFERROR(VLOOKUP(MID(CF277,2,1),CX$2:DB$28,4,0),0)+IFERROR(VLOOKUP(MID(CF277,3,1),CX$2:DB$28,5,0),0)+(ROW(CF277)/1000000000000)))</f>
        <v/>
      </c>
      <c r="CI277" s="5">
        <v>276</v>
      </c>
      <c r="CJ277" s="5" t="str">
        <f>IFERROR(VLOOKUP(CI277,CE$2:CF1353,2,0),"")</f>
        <v/>
      </c>
      <c r="DD277" s="5" t="e">
        <f>IF(REPORTE!AH$2="si",IF(C277=VALUE(REPORTE!C$11),IF(SUM(DD278:DD$1993),CONCATENATE(INT(B277),", "),INT(B277)),""),IF(C277=VALUE(REPORTE!C$10),IF(SUM(DD278:DD$1993),CONCATENATE(INT(B277),",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68"/>
      <c r="AV278" s="97"/>
      <c r="AW278" s="97"/>
      <c r="AX278" s="97"/>
      <c r="AY278" s="110"/>
      <c r="AZ278" s="97"/>
      <c r="BA278" s="97"/>
      <c r="BB278" s="4"/>
      <c r="BC278" s="100"/>
      <c r="BD278" s="4"/>
      <c r="BE278" s="4"/>
      <c r="BF278" s="9" t="s">
        <v>157</v>
      </c>
      <c r="BG278" s="7"/>
      <c r="BH278" s="7"/>
      <c r="BI278" s="7" t="str">
        <f t="shared" ca="1" si="64"/>
        <v/>
      </c>
      <c r="BJ278" s="4" t="str">
        <f t="shared" si="74"/>
        <v/>
      </c>
      <c r="BK278" s="96" t="str">
        <f t="shared" si="65"/>
        <v/>
      </c>
      <c r="BL278" s="107" t="str">
        <f t="shared" si="71"/>
        <v/>
      </c>
      <c r="BR278" s="4" t="str">
        <f>IF(IFERROR(VLOOKUP(C278,C279:C$1993,1,0),"")="","",COUNTIF(C:C,C278))</f>
        <v/>
      </c>
      <c r="BV278" s="5" t="str">
        <f>IF(B278="","",IF(BR278="",1+(MAX(BV$2:BV277)),""))</f>
        <v/>
      </c>
      <c r="BW278" s="5" t="str">
        <f t="shared" si="66"/>
        <v/>
      </c>
      <c r="BX278" s="5" t="str">
        <f t="shared" si="67"/>
        <v/>
      </c>
      <c r="BY278" s="14" t="str">
        <f t="shared" si="68"/>
        <v/>
      </c>
      <c r="BZ278" s="28"/>
      <c r="CA278" s="15"/>
      <c r="CB278" s="5" t="str">
        <f t="shared" si="72"/>
        <v/>
      </c>
      <c r="CE278" s="5" t="str">
        <f t="shared" si="73"/>
        <v/>
      </c>
      <c r="CF278" s="5" t="str">
        <f>IF(J278="","",IFERROR(IF(VLOOKUP(J278,J$2:J277,1,0)=0,"",""),J278))</f>
        <v/>
      </c>
      <c r="CG278" s="24" t="str">
        <f>IF(CF278="","",(IFERROR(VLOOKUP(MID(CF278,1,1),$CX$2:DB$28,3,0),0)+IFERROR(VLOOKUP(MID(CF278,2,1),CX$2:DB$28,4,0),0)+IFERROR(VLOOKUP(MID(CF278,3,1),CX$2:DB$28,5,0),0)+(ROW(CF278)/1000000000000)))</f>
        <v/>
      </c>
      <c r="CI278" s="5">
        <v>277</v>
      </c>
      <c r="CJ278" s="5" t="str">
        <f>IFERROR(VLOOKUP(CI278,CE$2:CF1354,2,0),"")</f>
        <v/>
      </c>
      <c r="DD278" s="5" t="e">
        <f>IF(REPORTE!AH$2="si",IF(C278=VALUE(REPORTE!C$11),IF(SUM(DD279:DD$1993),CONCATENATE(INT(B278),", "),INT(B278)),""),IF(C278=VALUE(REPORTE!C$10),IF(SUM(DD279:DD$1993),CONCATENATE(INT(B278),",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68"/>
      <c r="AV279" s="97"/>
      <c r="AW279" s="97"/>
      <c r="AX279" s="97"/>
      <c r="AY279" s="110"/>
      <c r="AZ279" s="97"/>
      <c r="BA279" s="97"/>
      <c r="BB279" s="4"/>
      <c r="BC279" s="100"/>
      <c r="BD279" s="4"/>
      <c r="BE279" s="4"/>
      <c r="BF279" s="9"/>
      <c r="BG279" s="7"/>
      <c r="BH279" s="7"/>
      <c r="BI279" s="7" t="str">
        <f t="shared" ca="1" si="64"/>
        <v/>
      </c>
      <c r="BJ279" s="4" t="str">
        <f t="shared" si="74"/>
        <v/>
      </c>
      <c r="BK279" s="96" t="str">
        <f t="shared" si="65"/>
        <v/>
      </c>
      <c r="BL279" s="107" t="str">
        <f t="shared" si="71"/>
        <v/>
      </c>
      <c r="BR279" s="4" t="str">
        <f>IF(IFERROR(VLOOKUP(C279,C280:C$1993,1,0),"")="","",COUNTIF(C:C,C279))</f>
        <v/>
      </c>
      <c r="BV279" s="5" t="str">
        <f>IF(B279="","",IF(BR279="",1+(MAX(BV$2:BV278)),""))</f>
        <v/>
      </c>
      <c r="BW279" s="5" t="str">
        <f t="shared" si="66"/>
        <v/>
      </c>
      <c r="BX279" s="5" t="str">
        <f t="shared" si="67"/>
        <v/>
      </c>
      <c r="BY279" s="14" t="str">
        <f t="shared" si="68"/>
        <v/>
      </c>
      <c r="BZ279" s="28"/>
      <c r="CA279" s="15"/>
      <c r="CB279" s="5" t="str">
        <f t="shared" si="72"/>
        <v/>
      </c>
      <c r="CE279" s="5" t="str">
        <f t="shared" si="73"/>
        <v/>
      </c>
      <c r="CF279" s="5" t="str">
        <f>IF(J279="","",IFERROR(IF(VLOOKUP(J279,J$2:J278,1,0)=0,"",""),J279))</f>
        <v/>
      </c>
      <c r="CG279" s="24" t="str">
        <f>IF(CF279="","",(IFERROR(VLOOKUP(MID(CF279,1,1),$CX$2:DB$28,3,0),0)+IFERROR(VLOOKUP(MID(CF279,2,1),CX$2:DB$28,4,0),0)+IFERROR(VLOOKUP(MID(CF279,3,1),CX$2:DB$28,5,0),0)+(ROW(CF279)/1000000000000)))</f>
        <v/>
      </c>
      <c r="CI279" s="5">
        <v>278</v>
      </c>
      <c r="CJ279" s="5" t="str">
        <f>IFERROR(VLOOKUP(CI279,CE$2:CF1355,2,0),"")</f>
        <v/>
      </c>
      <c r="DD279" s="5" t="e">
        <f>IF(REPORTE!AH$2="si",IF(C279=VALUE(REPORTE!C$11),IF(SUM(DD280:DD$1993),CONCATENATE(INT(B279),", "),INT(B279)),""),IF(C279=VALUE(REPORTE!C$10),IF(SUM(DD280:DD$1993),CONCATENATE(INT(B279),",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68"/>
      <c r="AV280" s="97"/>
      <c r="AW280" s="97"/>
      <c r="AX280" s="97"/>
      <c r="AY280" s="110"/>
      <c r="AZ280" s="97"/>
      <c r="BA280" s="97"/>
      <c r="BB280" s="4"/>
      <c r="BC280" s="100"/>
      <c r="BD280" s="4"/>
      <c r="BE280" s="4"/>
      <c r="BF280" s="9" t="s">
        <v>157</v>
      </c>
      <c r="BG280" s="7"/>
      <c r="BH280" s="7"/>
      <c r="BI280" s="7" t="str">
        <f t="shared" ca="1" si="64"/>
        <v/>
      </c>
      <c r="BJ280" s="4" t="str">
        <f t="shared" si="74"/>
        <v/>
      </c>
      <c r="BK280" s="96" t="str">
        <f t="shared" si="65"/>
        <v/>
      </c>
      <c r="BL280" s="107" t="str">
        <f t="shared" si="71"/>
        <v/>
      </c>
      <c r="BR280" s="4" t="str">
        <f>IF(IFERROR(VLOOKUP(C280,C281:C$1993,1,0),"")="","",COUNTIF(C:C,C280))</f>
        <v/>
      </c>
      <c r="BV280" s="5" t="str">
        <f>IF(B280="","",IF(BR280="",1+(MAX(BV$2:BV279)),""))</f>
        <v/>
      </c>
      <c r="BW280" s="5" t="str">
        <f t="shared" si="66"/>
        <v/>
      </c>
      <c r="BX280" s="5" t="str">
        <f t="shared" si="67"/>
        <v/>
      </c>
      <c r="BY280" s="14" t="str">
        <f t="shared" si="68"/>
        <v/>
      </c>
      <c r="BZ280" s="28"/>
      <c r="CA280" s="15"/>
      <c r="CB280" s="5" t="str">
        <f t="shared" si="72"/>
        <v/>
      </c>
      <c r="CE280" s="5" t="str">
        <f t="shared" si="73"/>
        <v/>
      </c>
      <c r="CF280" s="5" t="str">
        <f>IF(J280="","",IFERROR(IF(VLOOKUP(J280,J$2:J279,1,0)=0,"",""),J280))</f>
        <v/>
      </c>
      <c r="CG280" s="24" t="str">
        <f>IF(CF280="","",(IFERROR(VLOOKUP(MID(CF280,1,1),$CX$2:DB$28,3,0),0)+IFERROR(VLOOKUP(MID(CF280,2,1),CX$2:DB$28,4,0),0)+IFERROR(VLOOKUP(MID(CF280,3,1),CX$2:DB$28,5,0),0)+(ROW(CF280)/1000000000000)))</f>
        <v/>
      </c>
      <c r="CI280" s="5">
        <v>279</v>
      </c>
      <c r="CJ280" s="5" t="str">
        <f>IFERROR(VLOOKUP(CI280,CE$2:CF1356,2,0),"")</f>
        <v/>
      </c>
      <c r="DD280" s="5" t="e">
        <f>IF(REPORTE!AH$2="si",IF(C280=VALUE(REPORTE!C$11),IF(SUM(DD281:DD$1993),CONCATENATE(INT(B280),", "),INT(B280)),""),IF(C280=VALUE(REPORTE!C$10),IF(SUM(DD281:DD$1993),CONCATENATE(INT(B280),",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68"/>
      <c r="AV281" s="97"/>
      <c r="AW281" s="97"/>
      <c r="AX281" s="97"/>
      <c r="AY281" s="110"/>
      <c r="AZ281" s="97"/>
      <c r="BA281" s="97"/>
      <c r="BB281" s="4"/>
      <c r="BC281" s="100"/>
      <c r="BD281" s="4"/>
      <c r="BE281" s="4"/>
      <c r="BF281" s="9"/>
      <c r="BG281" s="7"/>
      <c r="BH281" s="7"/>
      <c r="BI281" s="7" t="str">
        <f t="shared" ca="1" si="64"/>
        <v/>
      </c>
      <c r="BJ281" s="4" t="str">
        <f t="shared" si="74"/>
        <v/>
      </c>
      <c r="BK281" s="96" t="str">
        <f t="shared" si="65"/>
        <v/>
      </c>
      <c r="BL281" s="107" t="str">
        <f t="shared" si="71"/>
        <v/>
      </c>
      <c r="BR281" s="4" t="str">
        <f>IF(IFERROR(VLOOKUP(C281,C282:C$1993,1,0),"")="","",COUNTIF(C:C,C281))</f>
        <v/>
      </c>
      <c r="BV281" s="5" t="str">
        <f>IF(B281="","",IF(BR281="",1+(MAX(BV$2:BV280)),""))</f>
        <v/>
      </c>
      <c r="BW281" s="5" t="str">
        <f t="shared" si="66"/>
        <v/>
      </c>
      <c r="BX281" s="5" t="str">
        <f t="shared" si="67"/>
        <v/>
      </c>
      <c r="BY281" s="14" t="str">
        <f t="shared" si="68"/>
        <v/>
      </c>
      <c r="BZ281" s="28"/>
      <c r="CA281" s="15"/>
      <c r="CB281" s="5" t="str">
        <f t="shared" si="72"/>
        <v/>
      </c>
      <c r="CE281" s="5" t="str">
        <f t="shared" si="73"/>
        <v/>
      </c>
      <c r="CF281" s="5" t="str">
        <f>IF(J281="","",IFERROR(IF(VLOOKUP(J281,J$2:J280,1,0)=0,"",""),J281))</f>
        <v/>
      </c>
      <c r="CG281" s="24" t="str">
        <f>IF(CF281="","",(IFERROR(VLOOKUP(MID(CF281,1,1),$CX$2:DB$28,3,0),0)+IFERROR(VLOOKUP(MID(CF281,2,1),CX$2:DB$28,4,0),0)+IFERROR(VLOOKUP(MID(CF281,3,1),CX$2:DB$28,5,0),0)+(ROW(CF281)/1000000000000)))</f>
        <v/>
      </c>
      <c r="CI281" s="5">
        <v>280</v>
      </c>
      <c r="CJ281" s="5" t="str">
        <f>IFERROR(VLOOKUP(CI281,CE$2:CF1357,2,0),"")</f>
        <v/>
      </c>
      <c r="DD281" s="5" t="e">
        <f>IF(REPORTE!AH$2="si",IF(C281=VALUE(REPORTE!C$11),IF(SUM(DD282:DD$1993),CONCATENATE(INT(B281),", "),INT(B281)),""),IF(C281=VALUE(REPORTE!C$10),IF(SUM(DD282:DD$1993),CONCATENATE(INT(B281),",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68"/>
      <c r="AV282" s="97"/>
      <c r="AW282" s="97"/>
      <c r="AX282" s="97"/>
      <c r="AY282" s="110"/>
      <c r="AZ282" s="97"/>
      <c r="BA282" s="97"/>
      <c r="BB282" s="4"/>
      <c r="BC282" s="100"/>
      <c r="BD282" s="4"/>
      <c r="BE282" s="4"/>
      <c r="BF282" s="9" t="s">
        <v>157</v>
      </c>
      <c r="BG282" s="7"/>
      <c r="BH282" s="7"/>
      <c r="BI282" s="7" t="str">
        <f t="shared" ca="1" si="64"/>
        <v/>
      </c>
      <c r="BJ282" s="4" t="str">
        <f t="shared" si="74"/>
        <v/>
      </c>
      <c r="BK282" s="96" t="str">
        <f t="shared" si="65"/>
        <v/>
      </c>
      <c r="BL282" s="107" t="str">
        <f t="shared" si="71"/>
        <v/>
      </c>
      <c r="BR282" s="4" t="str">
        <f>IF(IFERROR(VLOOKUP(C282,C283:C$1993,1,0),"")="","",COUNTIF(C:C,C282))</f>
        <v/>
      </c>
      <c r="BV282" s="5" t="str">
        <f>IF(B282="","",IF(BR282="",1+(MAX(BV$2:BV281)),""))</f>
        <v/>
      </c>
      <c r="BW282" s="5" t="str">
        <f t="shared" si="66"/>
        <v/>
      </c>
      <c r="BX282" s="5" t="str">
        <f t="shared" si="67"/>
        <v/>
      </c>
      <c r="BY282" s="14" t="str">
        <f t="shared" si="68"/>
        <v/>
      </c>
      <c r="BZ282" s="28"/>
      <c r="CA282" s="15"/>
      <c r="CB282" s="5" t="str">
        <f t="shared" si="72"/>
        <v/>
      </c>
      <c r="CE282" s="5" t="str">
        <f t="shared" si="73"/>
        <v/>
      </c>
      <c r="CF282" s="5" t="str">
        <f>IF(J282="","",IFERROR(IF(VLOOKUP(J282,J$2:J281,1,0)=0,"",""),J282))</f>
        <v/>
      </c>
      <c r="CG282" s="24" t="str">
        <f>IF(CF282="","",(IFERROR(VLOOKUP(MID(CF282,1,1),$CX$2:DB$28,3,0),0)+IFERROR(VLOOKUP(MID(CF282,2,1),CX$2:DB$28,4,0),0)+IFERROR(VLOOKUP(MID(CF282,3,1),CX$2:DB$28,5,0),0)+(ROW(CF282)/1000000000000)))</f>
        <v/>
      </c>
      <c r="CI282" s="5">
        <v>281</v>
      </c>
      <c r="CJ282" s="5" t="str">
        <f>IFERROR(VLOOKUP(CI282,CE$2:CF1358,2,0),"")</f>
        <v/>
      </c>
      <c r="CL282" s="14"/>
      <c r="DD282" s="5" t="e">
        <f>IF(REPORTE!AH$2="si",IF(C282=VALUE(REPORTE!C$11),IF(SUM(DD283:DD$1993),CONCATENATE(INT(B282),", "),INT(B282)),""),IF(C282=VALUE(REPORTE!C$10),IF(SUM(DD283:DD$1993),CONCATENATE(INT(B282),",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68"/>
      <c r="AV283" s="97"/>
      <c r="AW283" s="97"/>
      <c r="AX283" s="97"/>
      <c r="AY283" s="110"/>
      <c r="AZ283" s="97"/>
      <c r="BA283" s="97"/>
      <c r="BB283" s="4"/>
      <c r="BC283" s="100"/>
      <c r="BD283" s="4"/>
      <c r="BE283" s="4"/>
      <c r="BF283" s="9"/>
      <c r="BG283" s="7"/>
      <c r="BH283" s="7"/>
      <c r="BI283" s="7" t="str">
        <f t="shared" ca="1" si="64"/>
        <v/>
      </c>
      <c r="BJ283" s="4" t="str">
        <f t="shared" si="74"/>
        <v/>
      </c>
      <c r="BK283" s="96" t="str">
        <f t="shared" si="65"/>
        <v/>
      </c>
      <c r="BL283" s="107" t="str">
        <f t="shared" si="71"/>
        <v/>
      </c>
      <c r="BR283" s="4" t="str">
        <f>IF(IFERROR(VLOOKUP(C283,C284:C$1993,1,0),"")="","",COUNTIF(C:C,C283))</f>
        <v/>
      </c>
      <c r="BV283" s="5" t="str">
        <f>IF(B283="","",IF(BR283="",1+(MAX(BV$2:BV282)),""))</f>
        <v/>
      </c>
      <c r="BW283" s="5" t="str">
        <f t="shared" si="66"/>
        <v/>
      </c>
      <c r="BX283" s="5" t="str">
        <f t="shared" si="67"/>
        <v/>
      </c>
      <c r="BY283" s="14" t="str">
        <f t="shared" si="68"/>
        <v/>
      </c>
      <c r="BZ283" s="28"/>
      <c r="CA283" s="15"/>
      <c r="CB283" s="5" t="str">
        <f t="shared" si="72"/>
        <v/>
      </c>
      <c r="CE283" s="5" t="str">
        <f t="shared" si="73"/>
        <v/>
      </c>
      <c r="CF283" s="5" t="str">
        <f>IF(J283="","",IFERROR(IF(VLOOKUP(J283,J$2:J282,1,0)=0,"",""),J283))</f>
        <v/>
      </c>
      <c r="CG283" s="24" t="str">
        <f>IF(CF283="","",(IFERROR(VLOOKUP(MID(CF283,1,1),$CX$2:DB$28,3,0),0)+IFERROR(VLOOKUP(MID(CF283,2,1),CX$2:DB$28,4,0),0)+IFERROR(VLOOKUP(MID(CF283,3,1),CX$2:DB$28,5,0),0)+(ROW(CF283)/1000000000000)))</f>
        <v/>
      </c>
      <c r="CI283" s="5">
        <v>282</v>
      </c>
      <c r="CJ283" s="5" t="str">
        <f>IFERROR(VLOOKUP(CI283,CE$2:CF1359,2,0),"")</f>
        <v/>
      </c>
      <c r="DD283" s="5" t="e">
        <f>IF(REPORTE!AH$2="si",IF(C283=VALUE(REPORTE!C$11),IF(SUM(DD284:DD$1993),CONCATENATE(INT(B283),", "),INT(B283)),""),IF(C283=VALUE(REPORTE!C$10),IF(SUM(DD284:DD$1993),CONCATENATE(INT(B283),",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68"/>
      <c r="AV284" s="97"/>
      <c r="AW284" s="97"/>
      <c r="AX284" s="97"/>
      <c r="AY284" s="110"/>
      <c r="AZ284" s="97"/>
      <c r="BA284" s="97"/>
      <c r="BB284" s="4"/>
      <c r="BC284" s="100"/>
      <c r="BD284" s="4"/>
      <c r="BE284" s="4"/>
      <c r="BF284" s="9" t="s">
        <v>157</v>
      </c>
      <c r="BG284" s="7"/>
      <c r="BH284" s="7"/>
      <c r="BI284" s="7" t="str">
        <f t="shared" ca="1" si="64"/>
        <v/>
      </c>
      <c r="BJ284" s="4" t="str">
        <f t="shared" si="74"/>
        <v/>
      </c>
      <c r="BK284" s="96" t="str">
        <f t="shared" si="65"/>
        <v/>
      </c>
      <c r="BL284" s="107" t="str">
        <f t="shared" si="71"/>
        <v/>
      </c>
      <c r="BR284" s="4" t="str">
        <f>IF(IFERROR(VLOOKUP(C284,C285:C$1993,1,0),"")="","",COUNTIF(C:C,C284))</f>
        <v/>
      </c>
      <c r="BV284" s="5" t="str">
        <f>IF(B284="","",IF(BR284="",1+(MAX(BV$2:BV283)),""))</f>
        <v/>
      </c>
      <c r="BW284" s="5" t="str">
        <f t="shared" si="66"/>
        <v/>
      </c>
      <c r="BX284" s="5" t="str">
        <f t="shared" si="67"/>
        <v/>
      </c>
      <c r="BY284" s="14" t="str">
        <f t="shared" si="68"/>
        <v/>
      </c>
      <c r="BZ284" s="28"/>
      <c r="CA284" s="15"/>
      <c r="CB284" s="5" t="str">
        <f t="shared" si="72"/>
        <v/>
      </c>
      <c r="CE284" s="5" t="str">
        <f t="shared" si="73"/>
        <v/>
      </c>
      <c r="CF284" s="5" t="str">
        <f>IF(J284="","",IFERROR(IF(VLOOKUP(J284,J$2:J283,1,0)=0,"",""),J284))</f>
        <v/>
      </c>
      <c r="CG284" s="24" t="str">
        <f>IF(CF284="","",(IFERROR(VLOOKUP(MID(CF284,1,1),$CX$2:DB$28,3,0),0)+IFERROR(VLOOKUP(MID(CF284,2,1),CX$2:DB$28,4,0),0)+IFERROR(VLOOKUP(MID(CF284,3,1),CX$2:DB$28,5,0),0)+(ROW(CF284)/1000000000000)))</f>
        <v/>
      </c>
      <c r="CI284" s="5">
        <v>283</v>
      </c>
      <c r="CJ284" s="5" t="str">
        <f>IFERROR(VLOOKUP(CI284,CE$2:CF1360,2,0),"")</f>
        <v/>
      </c>
      <c r="DD284" s="5" t="e">
        <f>IF(REPORTE!AH$2="si",IF(C284=VALUE(REPORTE!C$11),IF(SUM(DD285:DD$1993),CONCATENATE(INT(B284),", "),INT(B284)),""),IF(C284=VALUE(REPORTE!C$10),IF(SUM(DD285:DD$1993),CONCATENATE(INT(B284),",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68"/>
      <c r="AV285" s="97"/>
      <c r="AW285" s="97"/>
      <c r="AX285" s="97"/>
      <c r="AY285" s="110"/>
      <c r="AZ285" s="97"/>
      <c r="BA285" s="97"/>
      <c r="BB285" s="4"/>
      <c r="BC285" s="100"/>
      <c r="BD285" s="4"/>
      <c r="BE285" s="4"/>
      <c r="BF285" s="9"/>
      <c r="BG285" s="7"/>
      <c r="BH285" s="7"/>
      <c r="BI285" s="7" t="str">
        <f t="shared" ca="1" si="64"/>
        <v/>
      </c>
      <c r="BJ285" s="4" t="str">
        <f t="shared" si="74"/>
        <v/>
      </c>
      <c r="BK285" s="96" t="str">
        <f t="shared" si="65"/>
        <v/>
      </c>
      <c r="BL285" s="107" t="str">
        <f t="shared" si="71"/>
        <v/>
      </c>
      <c r="BR285" s="4" t="str">
        <f>IF(IFERROR(VLOOKUP(C285,C286:C$1993,1,0),"")="","",COUNTIF(C:C,C285))</f>
        <v/>
      </c>
      <c r="BV285" s="5" t="str">
        <f>IF(B285="","",IF(BR285="",1+(MAX(BV$2:BV284)),""))</f>
        <v/>
      </c>
      <c r="BW285" s="5" t="str">
        <f t="shared" si="66"/>
        <v/>
      </c>
      <c r="BX285" s="5" t="str">
        <f t="shared" si="67"/>
        <v/>
      </c>
      <c r="BY285" s="14" t="str">
        <f t="shared" si="68"/>
        <v/>
      </c>
      <c r="BZ285" s="28"/>
      <c r="CA285" s="15"/>
      <c r="CB285" s="5" t="str">
        <f t="shared" si="72"/>
        <v/>
      </c>
      <c r="CE285" s="5" t="str">
        <f t="shared" si="73"/>
        <v/>
      </c>
      <c r="CF285" s="5" t="str">
        <f>IF(J285="","",IFERROR(IF(VLOOKUP(J285,J$2:J284,1,0)=0,"",""),J285))</f>
        <v/>
      </c>
      <c r="CG285" s="24" t="str">
        <f>IF(CF285="","",(IFERROR(VLOOKUP(MID(CF285,1,1),$CX$2:DB$28,3,0),0)+IFERROR(VLOOKUP(MID(CF285,2,1),CX$2:DB$28,4,0),0)+IFERROR(VLOOKUP(MID(CF285,3,1),CX$2:DB$28,5,0),0)+(ROW(CF285)/1000000000000)))</f>
        <v/>
      </c>
      <c r="CI285" s="5">
        <v>284</v>
      </c>
      <c r="CJ285" s="5" t="str">
        <f>IFERROR(VLOOKUP(CI285,CE$2:CF1361,2,0),"")</f>
        <v/>
      </c>
      <c r="DD285" s="5" t="e">
        <f>IF(REPORTE!AH$2="si",IF(C285=VALUE(REPORTE!C$11),IF(SUM(DD286:DD$1993),CONCATENATE(INT(B285),", "),INT(B285)),""),IF(C285=VALUE(REPORTE!C$10),IF(SUM(DD286:DD$1993),CONCATENATE(INT(B285),",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68"/>
      <c r="AV286" s="97"/>
      <c r="AW286" s="97"/>
      <c r="AX286" s="97"/>
      <c r="AY286" s="110"/>
      <c r="AZ286" s="97"/>
      <c r="BA286" s="97"/>
      <c r="BB286" s="4"/>
      <c r="BC286" s="100"/>
      <c r="BD286" s="4"/>
      <c r="BE286" s="4"/>
      <c r="BF286" s="9" t="s">
        <v>157</v>
      </c>
      <c r="BG286" s="7"/>
      <c r="BH286" s="7"/>
      <c r="BI286" s="7" t="str">
        <f t="shared" ca="1" si="64"/>
        <v/>
      </c>
      <c r="BJ286" s="4" t="str">
        <f t="shared" si="74"/>
        <v/>
      </c>
      <c r="BK286" s="96" t="str">
        <f t="shared" si="65"/>
        <v/>
      </c>
      <c r="BL286" s="107" t="str">
        <f t="shared" si="71"/>
        <v/>
      </c>
      <c r="BR286" s="4" t="str">
        <f>IF(IFERROR(VLOOKUP(C286,C287:C$1993,1,0),"")="","",COUNTIF(C:C,C286))</f>
        <v/>
      </c>
      <c r="BV286" s="5" t="str">
        <f>IF(B286="","",IF(BR286="",1+(MAX(BV$2:BV285)),""))</f>
        <v/>
      </c>
      <c r="BW286" s="5" t="str">
        <f t="shared" si="66"/>
        <v/>
      </c>
      <c r="BX286" s="5" t="str">
        <f t="shared" si="67"/>
        <v/>
      </c>
      <c r="BY286" s="14" t="str">
        <f t="shared" si="68"/>
        <v/>
      </c>
      <c r="BZ286" s="28"/>
      <c r="CA286" s="15"/>
      <c r="CB286" s="5" t="str">
        <f t="shared" si="72"/>
        <v/>
      </c>
      <c r="CE286" s="5" t="str">
        <f t="shared" si="73"/>
        <v/>
      </c>
      <c r="CF286" s="5" t="str">
        <f>IF(J286="","",IFERROR(IF(VLOOKUP(J286,J$2:J285,1,0)=0,"",""),J286))</f>
        <v/>
      </c>
      <c r="CG286" s="24" t="str">
        <f>IF(CF286="","",(IFERROR(VLOOKUP(MID(CF286,1,1),$CX$2:DB$28,3,0),0)+IFERROR(VLOOKUP(MID(CF286,2,1),CX$2:DB$28,4,0),0)+IFERROR(VLOOKUP(MID(CF286,3,1),CX$2:DB$28,5,0),0)+(ROW(CF286)/1000000000000)))</f>
        <v/>
      </c>
      <c r="CI286" s="5">
        <v>285</v>
      </c>
      <c r="CJ286" s="5" t="str">
        <f>IFERROR(VLOOKUP(CI286,CE$2:CF1362,2,0),"")</f>
        <v/>
      </c>
      <c r="DD286" s="5" t="e">
        <f>IF(REPORTE!AH$2="si",IF(C286=VALUE(REPORTE!C$11),IF(SUM(DD287:DD$1993),CONCATENATE(INT(B286),", "),INT(B286)),""),IF(C286=VALUE(REPORTE!C$10),IF(SUM(DD287:DD$1993),CONCATENATE(INT(B286),",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68"/>
      <c r="AV287" s="97"/>
      <c r="AW287" s="97"/>
      <c r="AX287" s="97"/>
      <c r="AY287" s="110"/>
      <c r="AZ287" s="97"/>
      <c r="BA287" s="97"/>
      <c r="BB287" s="4"/>
      <c r="BC287" s="100"/>
      <c r="BD287" s="4"/>
      <c r="BE287" s="4"/>
      <c r="BF287" s="9"/>
      <c r="BG287" s="7"/>
      <c r="BH287" s="7"/>
      <c r="BI287" s="7" t="str">
        <f t="shared" ca="1" si="64"/>
        <v/>
      </c>
      <c r="BJ287" s="4" t="str">
        <f t="shared" si="74"/>
        <v/>
      </c>
      <c r="BK287" s="96" t="str">
        <f t="shared" si="65"/>
        <v/>
      </c>
      <c r="BL287" s="107" t="str">
        <f t="shared" si="71"/>
        <v/>
      </c>
      <c r="BR287" s="4" t="str">
        <f>IF(IFERROR(VLOOKUP(C287,C288:C$1993,1,0),"")="","",COUNTIF(C:C,C287))</f>
        <v/>
      </c>
      <c r="BV287" s="5" t="str">
        <f>IF(B287="","",IF(BR287="",1+(MAX(BV$2:BV286)),""))</f>
        <v/>
      </c>
      <c r="BW287" s="5" t="str">
        <f t="shared" si="66"/>
        <v/>
      </c>
      <c r="BX287" s="5" t="str">
        <f t="shared" si="67"/>
        <v/>
      </c>
      <c r="BY287" s="14" t="str">
        <f t="shared" si="68"/>
        <v/>
      </c>
      <c r="BZ287" s="28"/>
      <c r="CA287" s="15"/>
      <c r="CB287" s="5" t="str">
        <f t="shared" si="72"/>
        <v/>
      </c>
      <c r="CE287" s="5" t="str">
        <f t="shared" si="73"/>
        <v/>
      </c>
      <c r="CF287" s="5" t="str">
        <f>IF(J287="","",IFERROR(IF(VLOOKUP(J287,J$2:J286,1,0)=0,"",""),J287))</f>
        <v/>
      </c>
      <c r="CG287" s="24" t="str">
        <f>IF(CF287="","",(IFERROR(VLOOKUP(MID(CF287,1,1),$CX$2:DB$28,3,0),0)+IFERROR(VLOOKUP(MID(CF287,2,1),CX$2:DB$28,4,0),0)+IFERROR(VLOOKUP(MID(CF287,3,1),CX$2:DB$28,5,0),0)+(ROW(CF287)/1000000000000)))</f>
        <v/>
      </c>
      <c r="CI287" s="5">
        <v>286</v>
      </c>
      <c r="CJ287" s="5" t="str">
        <f>IFERROR(VLOOKUP(CI287,CE$2:CF1363,2,0),"")</f>
        <v/>
      </c>
      <c r="DD287" s="5" t="e">
        <f>IF(REPORTE!AH$2="si",IF(C287=VALUE(REPORTE!C$11),IF(SUM(DD288:DD$1993),CONCATENATE(INT(B287),", "),INT(B287)),""),IF(C287=VALUE(REPORTE!C$10),IF(SUM(DD288:DD$1993),CONCATENATE(INT(B287),",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68"/>
      <c r="AV288" s="97"/>
      <c r="AW288" s="97"/>
      <c r="AX288" s="97"/>
      <c r="AY288" s="110"/>
      <c r="AZ288" s="97"/>
      <c r="BA288" s="97"/>
      <c r="BB288" s="4"/>
      <c r="BC288" s="100"/>
      <c r="BD288" s="4"/>
      <c r="BE288" s="4"/>
      <c r="BF288" s="9" t="s">
        <v>157</v>
      </c>
      <c r="BG288" s="7"/>
      <c r="BH288" s="7"/>
      <c r="BI288" s="7" t="str">
        <f t="shared" ca="1" si="64"/>
        <v/>
      </c>
      <c r="BJ288" s="4" t="str">
        <f t="shared" si="74"/>
        <v/>
      </c>
      <c r="BK288" s="96" t="str">
        <f t="shared" si="65"/>
        <v/>
      </c>
      <c r="BL288" s="107" t="str">
        <f t="shared" si="71"/>
        <v/>
      </c>
      <c r="BR288" s="4" t="str">
        <f>IF(IFERROR(VLOOKUP(C288,C289:C$1993,1,0),"")="","",COUNTIF(C:C,C288))</f>
        <v/>
      </c>
      <c r="BV288" s="5" t="str">
        <f>IF(B288="","",IF(BR288="",1+(MAX(BV$2:BV287)),""))</f>
        <v/>
      </c>
      <c r="BW288" s="5" t="str">
        <f t="shared" si="66"/>
        <v/>
      </c>
      <c r="BX288" s="5" t="str">
        <f t="shared" si="67"/>
        <v/>
      </c>
      <c r="BY288" s="14" t="str">
        <f t="shared" si="68"/>
        <v/>
      </c>
      <c r="BZ288" s="28"/>
      <c r="CA288" s="15"/>
      <c r="CB288" s="5" t="str">
        <f t="shared" si="72"/>
        <v/>
      </c>
      <c r="CE288" s="5" t="str">
        <f t="shared" si="73"/>
        <v/>
      </c>
      <c r="CF288" s="5" t="str">
        <f>IF(J288="","",IFERROR(IF(VLOOKUP(J288,J$2:J287,1,0)=0,"",""),J288))</f>
        <v/>
      </c>
      <c r="CG288" s="24" t="str">
        <f>IF(CF288="","",(IFERROR(VLOOKUP(MID(CF288,1,1),$CX$2:DB$28,3,0),0)+IFERROR(VLOOKUP(MID(CF288,2,1),CX$2:DB$28,4,0),0)+IFERROR(VLOOKUP(MID(CF288,3,1),CX$2:DB$28,5,0),0)+(ROW(CF288)/1000000000000)))</f>
        <v/>
      </c>
      <c r="CI288" s="5">
        <v>287</v>
      </c>
      <c r="CJ288" s="5" t="str">
        <f>IFERROR(VLOOKUP(CI288,CE$2:CF1364,2,0),"")</f>
        <v/>
      </c>
      <c r="DD288" s="5" t="e">
        <f>IF(REPORTE!AH$2="si",IF(C288=VALUE(REPORTE!C$11),IF(SUM(DD289:DD$1993),CONCATENATE(INT(B288),", "),INT(B288)),""),IF(C288=VALUE(REPORTE!C$10),IF(SUM(DD289:DD$1993),CONCATENATE(INT(B288),",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68"/>
      <c r="AV289" s="97"/>
      <c r="AW289" s="97"/>
      <c r="AX289" s="97"/>
      <c r="AY289" s="110"/>
      <c r="AZ289" s="97"/>
      <c r="BA289" s="97"/>
      <c r="BB289" s="4"/>
      <c r="BC289" s="100"/>
      <c r="BD289" s="4"/>
      <c r="BE289" s="4"/>
      <c r="BF289" s="9"/>
      <c r="BG289" s="7"/>
      <c r="BH289" s="7"/>
      <c r="BI289" s="7" t="str">
        <f t="shared" ca="1" si="64"/>
        <v/>
      </c>
      <c r="BJ289" s="4" t="str">
        <f t="shared" si="74"/>
        <v/>
      </c>
      <c r="BK289" s="96" t="str">
        <f t="shared" si="65"/>
        <v/>
      </c>
      <c r="BL289" s="107" t="str">
        <f t="shared" si="71"/>
        <v/>
      </c>
      <c r="BR289" s="4" t="str">
        <f>IF(IFERROR(VLOOKUP(C289,C290:C$1993,1,0),"")="","",COUNTIF(C:C,C289))</f>
        <v/>
      </c>
      <c r="BV289" s="5" t="str">
        <f>IF(B289="","",IF(BR289="",1+(MAX(BV$2:BV288)),""))</f>
        <v/>
      </c>
      <c r="BW289" s="5" t="str">
        <f t="shared" si="66"/>
        <v/>
      </c>
      <c r="BX289" s="5" t="str">
        <f t="shared" si="67"/>
        <v/>
      </c>
      <c r="BY289" s="14" t="str">
        <f t="shared" si="68"/>
        <v/>
      </c>
      <c r="BZ289" s="28"/>
      <c r="CA289" s="15"/>
      <c r="CB289" s="5" t="str">
        <f t="shared" si="72"/>
        <v/>
      </c>
      <c r="CE289" s="5" t="str">
        <f t="shared" si="73"/>
        <v/>
      </c>
      <c r="CF289" s="5" t="str">
        <f>IF(J289="","",IFERROR(IF(VLOOKUP(J289,J$2:J288,1,0)=0,"",""),J289))</f>
        <v/>
      </c>
      <c r="CG289" s="24" t="str">
        <f>IF(CF289="","",(IFERROR(VLOOKUP(MID(CF289,1,1),$CX$2:DB$28,3,0),0)+IFERROR(VLOOKUP(MID(CF289,2,1),CX$2:DB$28,4,0),0)+IFERROR(VLOOKUP(MID(CF289,3,1),CX$2:DB$28,5,0),0)+(ROW(CF289)/1000000000000)))</f>
        <v/>
      </c>
      <c r="CI289" s="5">
        <v>288</v>
      </c>
      <c r="CJ289" s="5" t="str">
        <f>IFERROR(VLOOKUP(CI289,CE$2:CF1365,2,0),"")</f>
        <v/>
      </c>
      <c r="DD289" s="5" t="e">
        <f>IF(REPORTE!AH$2="si",IF(C289=VALUE(REPORTE!C$11),IF(SUM(DD290:DD$1993),CONCATENATE(INT(B289),", "),INT(B289)),""),IF(C289=VALUE(REPORTE!C$10),IF(SUM(DD290:DD$1993),CONCATENATE(INT(B289),",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68"/>
      <c r="AV290" s="97"/>
      <c r="AW290" s="97"/>
      <c r="AX290" s="97"/>
      <c r="AY290" s="110"/>
      <c r="AZ290" s="97"/>
      <c r="BA290" s="97"/>
      <c r="BB290" s="4"/>
      <c r="BC290" s="100"/>
      <c r="BD290" s="4"/>
      <c r="BE290" s="4"/>
      <c r="BF290" s="9" t="s">
        <v>157</v>
      </c>
      <c r="BG290" s="7"/>
      <c r="BH290" s="7"/>
      <c r="BI290" s="7" t="str">
        <f t="shared" ca="1" si="64"/>
        <v/>
      </c>
      <c r="BJ290" s="4" t="str">
        <f t="shared" si="74"/>
        <v/>
      </c>
      <c r="BK290" s="96" t="str">
        <f t="shared" si="65"/>
        <v/>
      </c>
      <c r="BL290" s="107" t="str">
        <f t="shared" si="71"/>
        <v/>
      </c>
      <c r="BR290" s="4" t="str">
        <f>IF(IFERROR(VLOOKUP(C290,C291:C$1993,1,0),"")="","",COUNTIF(C:C,C290))</f>
        <v/>
      </c>
      <c r="BV290" s="5" t="str">
        <f>IF(B290="","",IF(BR290="",1+(MAX(BV$2:BV289)),""))</f>
        <v/>
      </c>
      <c r="BW290" s="5" t="str">
        <f t="shared" si="66"/>
        <v/>
      </c>
      <c r="BX290" s="5" t="str">
        <f t="shared" si="67"/>
        <v/>
      </c>
      <c r="BY290" s="14" t="str">
        <f t="shared" si="68"/>
        <v/>
      </c>
      <c r="BZ290" s="28"/>
      <c r="CA290" s="15"/>
      <c r="CB290" s="5" t="str">
        <f t="shared" si="72"/>
        <v/>
      </c>
      <c r="CE290" s="5" t="str">
        <f t="shared" si="73"/>
        <v/>
      </c>
      <c r="CF290" s="5" t="str">
        <f>IF(J290="","",IFERROR(IF(VLOOKUP(J290,J$2:J289,1,0)=0,"",""),J290))</f>
        <v/>
      </c>
      <c r="CG290" s="24" t="str">
        <f>IF(CF290="","",(IFERROR(VLOOKUP(MID(CF290,1,1),$CX$2:DB$28,3,0),0)+IFERROR(VLOOKUP(MID(CF290,2,1),CX$2:DB$28,4,0),0)+IFERROR(VLOOKUP(MID(CF290,3,1),CX$2:DB$28,5,0),0)+(ROW(CF290)/1000000000000)))</f>
        <v/>
      </c>
      <c r="CI290" s="5">
        <v>289</v>
      </c>
      <c r="CJ290" s="5" t="str">
        <f>IFERROR(VLOOKUP(CI290,CE$2:CF1366,2,0),"")</f>
        <v/>
      </c>
      <c r="DD290" s="5" t="e">
        <f>IF(REPORTE!AH$2="si",IF(C290=VALUE(REPORTE!C$11),IF(SUM(DD291:DD$1993),CONCATENATE(INT(B290),", "),INT(B290)),""),IF(C290=VALUE(REPORTE!C$10),IF(SUM(DD291:DD$1993),CONCATENATE(INT(B290),",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68"/>
      <c r="AV291" s="97"/>
      <c r="AW291" s="97"/>
      <c r="AX291" s="97"/>
      <c r="AY291" s="110"/>
      <c r="AZ291" s="97"/>
      <c r="BA291" s="97"/>
      <c r="BB291" s="4"/>
      <c r="BC291" s="100"/>
      <c r="BD291" s="4"/>
      <c r="BE291" s="4"/>
      <c r="BF291" s="9"/>
      <c r="BG291" s="7"/>
      <c r="BH291" s="7"/>
      <c r="BI291" s="7" t="str">
        <f t="shared" ca="1" si="64"/>
        <v/>
      </c>
      <c r="BJ291" s="4" t="str">
        <f t="shared" si="74"/>
        <v/>
      </c>
      <c r="BK291" s="96" t="str">
        <f t="shared" si="65"/>
        <v/>
      </c>
      <c r="BL291" s="107" t="str">
        <f t="shared" si="71"/>
        <v/>
      </c>
      <c r="BR291" s="4" t="str">
        <f>IF(IFERROR(VLOOKUP(C291,C292:C$1993,1,0),"")="","",COUNTIF(C:C,C291))</f>
        <v/>
      </c>
      <c r="BV291" s="5" t="str">
        <f>IF(B291="","",IF(BR291="",1+(MAX(BV$2:BV290)),""))</f>
        <v/>
      </c>
      <c r="BW291" s="5" t="str">
        <f t="shared" si="66"/>
        <v/>
      </c>
      <c r="BX291" s="5" t="str">
        <f t="shared" si="67"/>
        <v/>
      </c>
      <c r="BY291" s="14" t="str">
        <f t="shared" si="68"/>
        <v/>
      </c>
      <c r="BZ291" s="28"/>
      <c r="CA291" s="15"/>
      <c r="CB291" s="5" t="str">
        <f t="shared" si="72"/>
        <v/>
      </c>
      <c r="CE291" s="5" t="str">
        <f t="shared" si="73"/>
        <v/>
      </c>
      <c r="CF291" s="5" t="str">
        <f>IF(J291="","",IFERROR(IF(VLOOKUP(J291,J$2:J290,1,0)=0,"",""),J291))</f>
        <v/>
      </c>
      <c r="CG291" s="24" t="str">
        <f>IF(CF291="","",(IFERROR(VLOOKUP(MID(CF291,1,1),$CX$2:DB$28,3,0),0)+IFERROR(VLOOKUP(MID(CF291,2,1),CX$2:DB$28,4,0),0)+IFERROR(VLOOKUP(MID(CF291,3,1),CX$2:DB$28,5,0),0)+(ROW(CF291)/1000000000000)))</f>
        <v/>
      </c>
      <c r="CI291" s="5">
        <v>290</v>
      </c>
      <c r="CJ291" s="5" t="str">
        <f>IFERROR(VLOOKUP(CI291,CE$2:CF1367,2,0),"")</f>
        <v/>
      </c>
      <c r="DD291" s="5" t="e">
        <f>IF(REPORTE!AH$2="si",IF(C291=VALUE(REPORTE!C$11),IF(SUM(DD292:DD$1993),CONCATENATE(INT(B291),", "),INT(B291)),""),IF(C291=VALUE(REPORTE!C$10),IF(SUM(DD292:DD$1993),CONCATENATE(INT(B291),",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68"/>
      <c r="AV292" s="97"/>
      <c r="AW292" s="97"/>
      <c r="AX292" s="97"/>
      <c r="AY292" s="110"/>
      <c r="AZ292" s="97"/>
      <c r="BA292" s="97"/>
      <c r="BB292" s="4"/>
      <c r="BC292" s="100"/>
      <c r="BD292" s="4"/>
      <c r="BE292" s="4"/>
      <c r="BF292" s="9" t="s">
        <v>157</v>
      </c>
      <c r="BG292" s="7"/>
      <c r="BH292" s="7"/>
      <c r="BI292" s="7" t="str">
        <f t="shared" ca="1" si="64"/>
        <v/>
      </c>
      <c r="BJ292" s="4" t="str">
        <f t="shared" si="74"/>
        <v/>
      </c>
      <c r="BK292" s="96" t="str">
        <f t="shared" si="65"/>
        <v/>
      </c>
      <c r="BL292" s="107" t="str">
        <f t="shared" si="71"/>
        <v/>
      </c>
      <c r="BR292" s="4" t="str">
        <f>IF(IFERROR(VLOOKUP(C292,C293:C$1993,1,0),"")="","",COUNTIF(C:C,C292))</f>
        <v/>
      </c>
      <c r="BV292" s="5" t="str">
        <f>IF(B292="","",IF(BR292="",1+(MAX(BV$2:BV291)),""))</f>
        <v/>
      </c>
      <c r="BW292" s="5" t="str">
        <f t="shared" si="66"/>
        <v/>
      </c>
      <c r="BX292" s="5" t="str">
        <f t="shared" si="67"/>
        <v/>
      </c>
      <c r="BY292" s="14" t="str">
        <f t="shared" si="68"/>
        <v/>
      </c>
      <c r="BZ292" s="28"/>
      <c r="CA292" s="15"/>
      <c r="CB292" s="5" t="str">
        <f t="shared" si="72"/>
        <v/>
      </c>
      <c r="CE292" s="5" t="str">
        <f t="shared" si="73"/>
        <v/>
      </c>
      <c r="CF292" s="5" t="str">
        <f>IF(J292="","",IFERROR(IF(VLOOKUP(J292,J$2:J291,1,0)=0,"",""),J292))</f>
        <v/>
      </c>
      <c r="CG292" s="24" t="str">
        <f>IF(CF292="","",(IFERROR(VLOOKUP(MID(CF292,1,1),$CX$2:DB$28,3,0),0)+IFERROR(VLOOKUP(MID(CF292,2,1),CX$2:DB$28,4,0),0)+IFERROR(VLOOKUP(MID(CF292,3,1),CX$2:DB$28,5,0),0)+(ROW(CF292)/1000000000000)))</f>
        <v/>
      </c>
      <c r="CI292" s="5">
        <v>291</v>
      </c>
      <c r="CJ292" s="5" t="str">
        <f>IFERROR(VLOOKUP(CI292,CE$2:CF1368,2,0),"")</f>
        <v/>
      </c>
      <c r="DD292" s="5" t="e">
        <f>IF(REPORTE!AH$2="si",IF(C292=VALUE(REPORTE!C$11),IF(SUM(DD293:DD$1993),CONCATENATE(INT(B292),", "),INT(B292)),""),IF(C292=VALUE(REPORTE!C$10),IF(SUM(DD293:DD$1993),CONCATENATE(INT(B292),",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68"/>
      <c r="AV293" s="97"/>
      <c r="AW293" s="97"/>
      <c r="AX293" s="97"/>
      <c r="AY293" s="110"/>
      <c r="AZ293" s="97"/>
      <c r="BA293" s="97"/>
      <c r="BB293" s="4"/>
      <c r="BC293" s="100"/>
      <c r="BD293" s="4"/>
      <c r="BE293" s="4"/>
      <c r="BF293" s="9"/>
      <c r="BG293" s="7"/>
      <c r="BH293" s="7"/>
      <c r="BI293" s="7" t="str">
        <f t="shared" ca="1" si="64"/>
        <v/>
      </c>
      <c r="BJ293" s="4" t="str">
        <f t="shared" si="74"/>
        <v/>
      </c>
      <c r="BK293" s="96" t="str">
        <f t="shared" si="65"/>
        <v/>
      </c>
      <c r="BL293" s="107" t="str">
        <f t="shared" si="71"/>
        <v/>
      </c>
      <c r="BR293" s="4" t="str">
        <f>IF(IFERROR(VLOOKUP(C293,C294:C$1993,1,0),"")="","",COUNTIF(C:C,C293))</f>
        <v/>
      </c>
      <c r="BV293" s="5" t="str">
        <f>IF(B293="","",IF(BR293="",1+(MAX(BV$2:BV292)),""))</f>
        <v/>
      </c>
      <c r="BW293" s="5" t="str">
        <f t="shared" si="66"/>
        <v/>
      </c>
      <c r="BX293" s="5" t="str">
        <f t="shared" si="67"/>
        <v/>
      </c>
      <c r="BY293" s="14" t="str">
        <f t="shared" si="68"/>
        <v/>
      </c>
      <c r="BZ293" s="28"/>
      <c r="CA293" s="15"/>
      <c r="CB293" s="5" t="str">
        <f t="shared" si="72"/>
        <v/>
      </c>
      <c r="CE293" s="5" t="str">
        <f t="shared" si="73"/>
        <v/>
      </c>
      <c r="CF293" s="5" t="str">
        <f>IF(J293="","",IFERROR(IF(VLOOKUP(J293,J$2:J292,1,0)=0,"",""),J293))</f>
        <v/>
      </c>
      <c r="CG293" s="24" t="str">
        <f>IF(CF293="","",(IFERROR(VLOOKUP(MID(CF293,1,1),$CX$2:DB$28,3,0),0)+IFERROR(VLOOKUP(MID(CF293,2,1),CX$2:DB$28,4,0),0)+IFERROR(VLOOKUP(MID(CF293,3,1),CX$2:DB$28,5,0),0)+(ROW(CF293)/1000000000000)))</f>
        <v/>
      </c>
      <c r="CI293" s="5">
        <v>292</v>
      </c>
      <c r="CJ293" s="5" t="str">
        <f>IFERROR(VLOOKUP(CI293,CE$2:CF1369,2,0),"")</f>
        <v/>
      </c>
      <c r="DD293" s="5" t="e">
        <f>IF(REPORTE!AH$2="si",IF(C293=VALUE(REPORTE!C$11),IF(SUM(DD294:DD$1993),CONCATENATE(INT(B293),", "),INT(B293)),""),IF(C293=VALUE(REPORTE!C$10),IF(SUM(DD294:DD$1993),CONCATENATE(INT(B293),",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68"/>
      <c r="AV294" s="97"/>
      <c r="AW294" s="97"/>
      <c r="AX294" s="97"/>
      <c r="AY294" s="110"/>
      <c r="AZ294" s="97"/>
      <c r="BA294" s="97"/>
      <c r="BB294" s="4"/>
      <c r="BC294" s="100"/>
      <c r="BD294" s="4"/>
      <c r="BE294" s="4"/>
      <c r="BF294" s="9" t="s">
        <v>157</v>
      </c>
      <c r="BG294" s="7"/>
      <c r="BH294" s="7"/>
      <c r="BI294" s="7" t="str">
        <f t="shared" ca="1" si="64"/>
        <v/>
      </c>
      <c r="BJ294" s="4" t="str">
        <f t="shared" si="74"/>
        <v/>
      </c>
      <c r="BK294" s="96" t="str">
        <f t="shared" si="65"/>
        <v/>
      </c>
      <c r="BL294" s="107" t="str">
        <f t="shared" si="71"/>
        <v/>
      </c>
      <c r="BR294" s="4" t="str">
        <f>IF(IFERROR(VLOOKUP(C294,C295:C$1993,1,0),"")="","",COUNTIF(C:C,C294))</f>
        <v/>
      </c>
      <c r="BV294" s="5" t="str">
        <f>IF(B294="","",IF(BR294="",1+(MAX(BV$2:BV293)),""))</f>
        <v/>
      </c>
      <c r="BW294" s="5" t="str">
        <f t="shared" si="66"/>
        <v/>
      </c>
      <c r="BX294" s="5" t="str">
        <f t="shared" si="67"/>
        <v/>
      </c>
      <c r="BY294" s="14" t="str">
        <f t="shared" si="68"/>
        <v/>
      </c>
      <c r="BZ294" s="28"/>
      <c r="CA294" s="15"/>
      <c r="CB294" s="5" t="str">
        <f t="shared" si="72"/>
        <v/>
      </c>
      <c r="CE294" s="5" t="str">
        <f t="shared" si="73"/>
        <v/>
      </c>
      <c r="CF294" s="5" t="str">
        <f>IF(J294="","",IFERROR(IF(VLOOKUP(J294,J$2:J293,1,0)=0,"",""),J294))</f>
        <v/>
      </c>
      <c r="CG294" s="24" t="str">
        <f>IF(CF294="","",(IFERROR(VLOOKUP(MID(CF294,1,1),$CX$2:DB$28,3,0),0)+IFERROR(VLOOKUP(MID(CF294,2,1),CX$2:DB$28,4,0),0)+IFERROR(VLOOKUP(MID(CF294,3,1),CX$2:DB$28,5,0),0)+(ROW(CF294)/1000000000000)))</f>
        <v/>
      </c>
      <c r="CI294" s="5">
        <v>293</v>
      </c>
      <c r="CJ294" s="5" t="str">
        <f>IFERROR(VLOOKUP(CI294,CE$2:CF1370,2,0),"")</f>
        <v/>
      </c>
      <c r="DD294" s="5" t="e">
        <f>IF(REPORTE!AH$2="si",IF(C294=VALUE(REPORTE!C$11),IF(SUM(DD295:DD$1993),CONCATENATE(INT(B294),", "),INT(B294)),""),IF(C294=VALUE(REPORTE!C$10),IF(SUM(DD295:DD$1993),CONCATENATE(INT(B294),",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68"/>
      <c r="AV295" s="97"/>
      <c r="AW295" s="97"/>
      <c r="AX295" s="97"/>
      <c r="AY295" s="110"/>
      <c r="AZ295" s="97"/>
      <c r="BA295" s="97"/>
      <c r="BB295" s="4"/>
      <c r="BC295" s="100"/>
      <c r="BD295" s="4"/>
      <c r="BE295" s="4"/>
      <c r="BF295" s="9"/>
      <c r="BG295" s="7"/>
      <c r="BH295" s="7"/>
      <c r="BI295" s="7" t="str">
        <f t="shared" ca="1" si="64"/>
        <v/>
      </c>
      <c r="BJ295" s="4" t="str">
        <f t="shared" si="74"/>
        <v/>
      </c>
      <c r="BK295" s="96" t="str">
        <f t="shared" si="65"/>
        <v/>
      </c>
      <c r="BL295" s="107" t="str">
        <f t="shared" si="71"/>
        <v/>
      </c>
      <c r="BR295" s="4" t="str">
        <f>IF(IFERROR(VLOOKUP(C295,C296:C$1993,1,0),"")="","",COUNTIF(C:C,C295))</f>
        <v/>
      </c>
      <c r="BV295" s="5" t="str">
        <f>IF(B295="","",IF(BR295="",1+(MAX(BV$2:BV294)),""))</f>
        <v/>
      </c>
      <c r="BW295" s="5" t="str">
        <f t="shared" si="66"/>
        <v/>
      </c>
      <c r="BX295" s="5" t="str">
        <f t="shared" si="67"/>
        <v/>
      </c>
      <c r="BY295" s="14" t="str">
        <f t="shared" si="68"/>
        <v/>
      </c>
      <c r="BZ295" s="28"/>
      <c r="CA295" s="15"/>
      <c r="CB295" s="5" t="str">
        <f t="shared" si="72"/>
        <v/>
      </c>
      <c r="CE295" s="5" t="str">
        <f t="shared" si="73"/>
        <v/>
      </c>
      <c r="CF295" s="5" t="str">
        <f>IF(J295="","",IFERROR(IF(VLOOKUP(J295,J$2:J294,1,0)=0,"",""),J295))</f>
        <v/>
      </c>
      <c r="CG295" s="24" t="str">
        <f>IF(CF295="","",(IFERROR(VLOOKUP(MID(CF295,1,1),$CX$2:DB$28,3,0),0)+IFERROR(VLOOKUP(MID(CF295,2,1),CX$2:DB$28,4,0),0)+IFERROR(VLOOKUP(MID(CF295,3,1),CX$2:DB$28,5,0),0)+(ROW(CF295)/1000000000000)))</f>
        <v/>
      </c>
      <c r="CI295" s="5">
        <v>294</v>
      </c>
      <c r="CJ295" s="5" t="str">
        <f>IFERROR(VLOOKUP(CI295,CE$2:CF1371,2,0),"")</f>
        <v/>
      </c>
      <c r="DD295" s="5" t="e">
        <f>IF(REPORTE!AH$2="si",IF(C295=VALUE(REPORTE!C$11),IF(SUM(DD296:DD$1993),CONCATENATE(INT(B295),", "),INT(B295)),""),IF(C295=VALUE(REPORTE!C$10),IF(SUM(DD296:DD$1993),CONCATENATE(INT(B295),",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68"/>
      <c r="AV296" s="97"/>
      <c r="AW296" s="97"/>
      <c r="AX296" s="97"/>
      <c r="AY296" s="110"/>
      <c r="AZ296" s="97"/>
      <c r="BA296" s="97"/>
      <c r="BB296" s="4"/>
      <c r="BC296" s="100"/>
      <c r="BD296" s="4"/>
      <c r="BE296" s="4"/>
      <c r="BF296" s="9" t="s">
        <v>157</v>
      </c>
      <c r="BG296" s="7"/>
      <c r="BH296" s="7"/>
      <c r="BI296" s="7" t="str">
        <f t="shared" ca="1" si="64"/>
        <v/>
      </c>
      <c r="BJ296" s="4" t="str">
        <f t="shared" si="74"/>
        <v/>
      </c>
      <c r="BK296" s="96" t="str">
        <f t="shared" si="65"/>
        <v/>
      </c>
      <c r="BL296" s="107" t="str">
        <f t="shared" si="71"/>
        <v/>
      </c>
      <c r="BR296" s="4" t="str">
        <f>IF(IFERROR(VLOOKUP(C296,C297:C$1993,1,0),"")="","",COUNTIF(C:C,C296))</f>
        <v/>
      </c>
      <c r="BV296" s="5" t="str">
        <f>IF(B296="","",IF(BR296="",1+(MAX(BV$2:BV295)),""))</f>
        <v/>
      </c>
      <c r="BW296" s="5" t="str">
        <f t="shared" si="66"/>
        <v/>
      </c>
      <c r="BX296" s="5" t="str">
        <f t="shared" si="67"/>
        <v/>
      </c>
      <c r="BY296" s="14" t="str">
        <f t="shared" si="68"/>
        <v/>
      </c>
      <c r="BZ296" s="28"/>
      <c r="CA296" s="15"/>
      <c r="CB296" s="5" t="str">
        <f t="shared" si="72"/>
        <v/>
      </c>
      <c r="CE296" s="5" t="str">
        <f t="shared" si="73"/>
        <v/>
      </c>
      <c r="CF296" s="5" t="str">
        <f>IF(J296="","",IFERROR(IF(VLOOKUP(J296,J$2:J295,1,0)=0,"",""),J296))</f>
        <v/>
      </c>
      <c r="CG296" s="24" t="str">
        <f>IF(CF296="","",(IFERROR(VLOOKUP(MID(CF296,1,1),$CX$2:DB$28,3,0),0)+IFERROR(VLOOKUP(MID(CF296,2,1),CX$2:DB$28,4,0),0)+IFERROR(VLOOKUP(MID(CF296,3,1),CX$2:DB$28,5,0),0)+(ROW(CF296)/1000000000000)))</f>
        <v/>
      </c>
      <c r="CI296" s="5">
        <v>295</v>
      </c>
      <c r="CJ296" s="5" t="str">
        <f>IFERROR(VLOOKUP(CI296,CE$2:CF1372,2,0),"")</f>
        <v/>
      </c>
      <c r="DD296" s="5" t="e">
        <f>IF(REPORTE!AH$2="si",IF(C296=VALUE(REPORTE!C$11),IF(SUM(DD297:DD$1993),CONCATENATE(INT(B296),", "),INT(B296)),""),IF(C296=VALUE(REPORTE!C$10),IF(SUM(DD297:DD$1993),CONCATENATE(INT(B296),",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68"/>
      <c r="AV297" s="97"/>
      <c r="AW297" s="97"/>
      <c r="AX297" s="97"/>
      <c r="AY297" s="110"/>
      <c r="AZ297" s="97"/>
      <c r="BA297" s="97"/>
      <c r="BB297" s="4"/>
      <c r="BC297" s="100"/>
      <c r="BD297" s="4"/>
      <c r="BE297" s="4"/>
      <c r="BF297" s="9"/>
      <c r="BG297" s="7"/>
      <c r="BH297" s="7"/>
      <c r="BI297" s="7" t="str">
        <f t="shared" ca="1" si="64"/>
        <v/>
      </c>
      <c r="BJ297" s="4" t="str">
        <f t="shared" si="74"/>
        <v/>
      </c>
      <c r="BK297" s="96" t="str">
        <f t="shared" si="65"/>
        <v/>
      </c>
      <c r="BL297" s="107" t="str">
        <f t="shared" si="71"/>
        <v/>
      </c>
      <c r="BR297" s="4" t="str">
        <f>IF(IFERROR(VLOOKUP(C297,C298:C$1993,1,0),"")="","",COUNTIF(C:C,C297))</f>
        <v/>
      </c>
      <c r="BV297" s="5" t="str">
        <f>IF(B297="","",IF(BR297="",1+(MAX(BV$2:BV296)),""))</f>
        <v/>
      </c>
      <c r="BW297" s="5" t="str">
        <f t="shared" si="66"/>
        <v/>
      </c>
      <c r="BX297" s="5" t="str">
        <f t="shared" si="67"/>
        <v/>
      </c>
      <c r="BY297" s="14" t="str">
        <f t="shared" si="68"/>
        <v/>
      </c>
      <c r="BZ297" s="28"/>
      <c r="CA297" s="15"/>
      <c r="CB297" s="5" t="str">
        <f t="shared" ref="CB297:CB328" si="75">CONCATENATE(AI297,AK297,AL297,AM297,AN297)</f>
        <v/>
      </c>
      <c r="CE297" s="5" t="str">
        <f t="shared" si="73"/>
        <v/>
      </c>
      <c r="CF297" s="5" t="str">
        <f>IF(J297="","",IFERROR(IF(VLOOKUP(J297,J$2:J296,1,0)=0,"",""),J297))</f>
        <v/>
      </c>
      <c r="CG297" s="24" t="str">
        <f>IF(CF297="","",(IFERROR(VLOOKUP(MID(CF297,1,1),$CX$2:DB$28,3,0),0)+IFERROR(VLOOKUP(MID(CF297,2,1),CX$2:DB$28,4,0),0)+IFERROR(VLOOKUP(MID(CF297,3,1),CX$2:DB$28,5,0),0)+(ROW(CF297)/1000000000000)))</f>
        <v/>
      </c>
      <c r="CI297" s="5">
        <v>296</v>
      </c>
      <c r="CJ297" s="5" t="str">
        <f>IFERROR(VLOOKUP(CI297,CE$2:CF1373,2,0),"")</f>
        <v/>
      </c>
      <c r="DD297" s="5" t="e">
        <f>IF(REPORTE!AH$2="si",IF(C297=VALUE(REPORTE!C$11),IF(SUM(DD298:DD$1993),CONCATENATE(INT(B297),", "),INT(B297)),""),IF(C297=VALUE(REPORTE!C$10),IF(SUM(DD298:DD$1993),CONCATENATE(INT(B297),",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68"/>
      <c r="AV298" s="97"/>
      <c r="AW298" s="97"/>
      <c r="AX298" s="97"/>
      <c r="AY298" s="110"/>
      <c r="AZ298" s="97"/>
      <c r="BA298" s="97"/>
      <c r="BB298" s="4"/>
      <c r="BC298" s="100"/>
      <c r="BD298" s="4"/>
      <c r="BE298" s="4"/>
      <c r="BF298" s="9" t="s">
        <v>157</v>
      </c>
      <c r="BG298" s="7"/>
      <c r="BH298" s="7"/>
      <c r="BI298" s="7" t="str">
        <f t="shared" ca="1" si="64"/>
        <v/>
      </c>
      <c r="BJ298" s="4" t="str">
        <f t="shared" si="74"/>
        <v/>
      </c>
      <c r="BK298" s="96" t="str">
        <f t="shared" si="65"/>
        <v/>
      </c>
      <c r="BL298" s="107" t="str">
        <f t="shared" si="71"/>
        <v/>
      </c>
      <c r="BR298" s="4" t="str">
        <f>IF(IFERROR(VLOOKUP(C298,C299:C$1993,1,0),"")="","",COUNTIF(C:C,C298))</f>
        <v/>
      </c>
      <c r="BV298" s="5" t="str">
        <f>IF(B298="","",IF(BR298="",1+(MAX(BV$2:BV297)),""))</f>
        <v/>
      </c>
      <c r="BW298" s="5" t="str">
        <f t="shared" si="66"/>
        <v/>
      </c>
      <c r="BX298" s="5" t="str">
        <f t="shared" si="67"/>
        <v/>
      </c>
      <c r="BY298" s="14" t="str">
        <f t="shared" si="68"/>
        <v/>
      </c>
      <c r="BZ298" s="28"/>
      <c r="CA298" s="15"/>
      <c r="CB298" s="5" t="str">
        <f t="shared" si="75"/>
        <v/>
      </c>
      <c r="CE298" s="5" t="str">
        <f t="shared" si="73"/>
        <v/>
      </c>
      <c r="CF298" s="5" t="str">
        <f>IF(J298="","",IFERROR(IF(VLOOKUP(J298,J$2:J297,1,0)=0,"",""),J298))</f>
        <v/>
      </c>
      <c r="CG298" s="24" t="str">
        <f>IF(CF298="","",(IFERROR(VLOOKUP(MID(CF298,1,1),$CX$2:DB$28,3,0),0)+IFERROR(VLOOKUP(MID(CF298,2,1),CX$2:DB$28,4,0),0)+IFERROR(VLOOKUP(MID(CF298,3,1),CX$2:DB$28,5,0),0)+(ROW(CF298)/1000000000000)))</f>
        <v/>
      </c>
      <c r="CI298" s="5">
        <v>297</v>
      </c>
      <c r="CJ298" s="5" t="str">
        <f>IFERROR(VLOOKUP(CI298,CE$2:CF1374,2,0),"")</f>
        <v/>
      </c>
      <c r="DD298" s="5" t="e">
        <f>IF(REPORTE!AH$2="si",IF(C298=VALUE(REPORTE!C$11),IF(SUM(DD299:DD$1993),CONCATENATE(INT(B298),", "),INT(B298)),""),IF(C298=VALUE(REPORTE!C$10),IF(SUM(DD299:DD$1993),CONCATENATE(INT(B298),",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68"/>
      <c r="AV299" s="97"/>
      <c r="AW299" s="97"/>
      <c r="AX299" s="97"/>
      <c r="AY299" s="110"/>
      <c r="AZ299" s="97"/>
      <c r="BA299" s="97"/>
      <c r="BB299" s="4"/>
      <c r="BC299" s="100"/>
      <c r="BD299" s="4"/>
      <c r="BE299" s="4"/>
      <c r="BF299" s="9"/>
      <c r="BG299" s="7"/>
      <c r="BH299" s="7"/>
      <c r="BI299" s="7" t="str">
        <f t="shared" ca="1" si="64"/>
        <v/>
      </c>
      <c r="BJ299" s="4" t="str">
        <f t="shared" si="74"/>
        <v/>
      </c>
      <c r="BK299" s="96" t="str">
        <f t="shared" si="65"/>
        <v/>
      </c>
      <c r="BL299" s="107" t="str">
        <f t="shared" si="71"/>
        <v/>
      </c>
      <c r="BR299" s="4" t="str">
        <f>IF(IFERROR(VLOOKUP(C299,C300:C$1993,1,0),"")="","",COUNTIF(C:C,C299))</f>
        <v/>
      </c>
      <c r="BV299" s="5" t="str">
        <f>IF(B299="","",IF(BR299="",1+(MAX(BV$2:BV298)),""))</f>
        <v/>
      </c>
      <c r="BW299" s="5" t="str">
        <f t="shared" si="66"/>
        <v/>
      </c>
      <c r="BX299" s="5" t="str">
        <f t="shared" si="67"/>
        <v/>
      </c>
      <c r="BY299" s="14" t="str">
        <f t="shared" si="68"/>
        <v/>
      </c>
      <c r="BZ299" s="28"/>
      <c r="CA299" s="15"/>
      <c r="CB299" s="5" t="str">
        <f t="shared" si="75"/>
        <v/>
      </c>
      <c r="CE299" s="5" t="str">
        <f t="shared" si="73"/>
        <v/>
      </c>
      <c r="CF299" s="5" t="str">
        <f>IF(J299="","",IFERROR(IF(VLOOKUP(J299,J$2:J298,1,0)=0,"",""),J299))</f>
        <v/>
      </c>
      <c r="CG299" s="24" t="str">
        <f>IF(CF299="","",(IFERROR(VLOOKUP(MID(CF299,1,1),$CX$2:DB$28,3,0),0)+IFERROR(VLOOKUP(MID(CF299,2,1),CX$2:DB$28,4,0),0)+IFERROR(VLOOKUP(MID(CF299,3,1),CX$2:DB$28,5,0),0)+(ROW(CF299)/1000000000000)))</f>
        <v/>
      </c>
      <c r="CI299" s="5">
        <v>298</v>
      </c>
      <c r="CJ299" s="5" t="str">
        <f>IFERROR(VLOOKUP(CI299,CE$2:CF1375,2,0),"")</f>
        <v/>
      </c>
      <c r="DD299" s="5" t="e">
        <f>IF(REPORTE!AH$2="si",IF(C299=VALUE(REPORTE!C$11),IF(SUM(DD300:DD$1993),CONCATENATE(INT(B299),", "),INT(B299)),""),IF(C299=VALUE(REPORTE!C$10),IF(SUM(DD300:DD$1993),CONCATENATE(INT(B299),",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68"/>
      <c r="AV300" s="97"/>
      <c r="AW300" s="97"/>
      <c r="AX300" s="97"/>
      <c r="AY300" s="110"/>
      <c r="AZ300" s="97"/>
      <c r="BA300" s="97"/>
      <c r="BB300" s="4"/>
      <c r="BC300" s="100"/>
      <c r="BD300" s="4"/>
      <c r="BE300" s="4"/>
      <c r="BF300" s="9" t="s">
        <v>157</v>
      </c>
      <c r="BG300" s="7"/>
      <c r="BH300" s="7"/>
      <c r="BI300" s="7" t="str">
        <f t="shared" ca="1" si="64"/>
        <v/>
      </c>
      <c r="BJ300" s="4" t="str">
        <f t="shared" si="74"/>
        <v/>
      </c>
      <c r="BK300" s="96" t="str">
        <f t="shared" si="65"/>
        <v/>
      </c>
      <c r="BL300" s="107" t="str">
        <f t="shared" si="71"/>
        <v/>
      </c>
      <c r="BR300" s="4" t="str">
        <f>IF(IFERROR(VLOOKUP(C300,C301:C$1993,1,0),"")="","",COUNTIF(C:C,C300))</f>
        <v/>
      </c>
      <c r="BV300" s="5" t="str">
        <f>IF(B300="","",IF(BR300="",1+(MAX(BV$2:BV299)),""))</f>
        <v/>
      </c>
      <c r="BW300" s="5" t="str">
        <f t="shared" si="66"/>
        <v/>
      </c>
      <c r="BX300" s="5" t="str">
        <f t="shared" si="67"/>
        <v/>
      </c>
      <c r="BY300" s="14" t="str">
        <f t="shared" si="68"/>
        <v/>
      </c>
      <c r="BZ300" s="28"/>
      <c r="CA300" s="15"/>
      <c r="CB300" s="5" t="str">
        <f t="shared" si="75"/>
        <v/>
      </c>
      <c r="CE300" s="5" t="str">
        <f t="shared" si="73"/>
        <v/>
      </c>
      <c r="CF300" s="5" t="str">
        <f>IF(J300="","",IFERROR(IF(VLOOKUP(J300,J$2:J299,1,0)=0,"",""),J300))</f>
        <v/>
      </c>
      <c r="CG300" s="24" t="str">
        <f>IF(CF300="","",(IFERROR(VLOOKUP(MID(CF300,1,1),$CX$2:DB$28,3,0),0)+IFERROR(VLOOKUP(MID(CF300,2,1),CX$2:DB$28,4,0),0)+IFERROR(VLOOKUP(MID(CF300,3,1),CX$2:DB$28,5,0),0)+(ROW(CF300)/1000000000000)))</f>
        <v/>
      </c>
      <c r="CI300" s="5">
        <v>299</v>
      </c>
      <c r="CJ300" s="5" t="str">
        <f>IFERROR(VLOOKUP(CI300,CE$2:CF1376,2,0),"")</f>
        <v/>
      </c>
      <c r="DD300" s="5" t="e">
        <f>IF(REPORTE!AH$2="si",IF(C300=VALUE(REPORTE!C$11),IF(SUM(DD301:DD$1993),CONCATENATE(INT(B300),", "),INT(B300)),""),IF(C300=VALUE(REPORTE!C$10),IF(SUM(DD301:DD$1993),CONCATENATE(INT(B300),",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68"/>
      <c r="AV301" s="97"/>
      <c r="AW301" s="97"/>
      <c r="AX301" s="97"/>
      <c r="AY301" s="110"/>
      <c r="AZ301" s="97"/>
      <c r="BA301" s="97"/>
      <c r="BB301" s="4"/>
      <c r="BC301" s="100"/>
      <c r="BD301" s="4"/>
      <c r="BE301" s="4"/>
      <c r="BF301" s="9"/>
      <c r="BG301" s="7"/>
      <c r="BH301" s="7"/>
      <c r="BI301" s="7" t="str">
        <f t="shared" ca="1" si="64"/>
        <v/>
      </c>
      <c r="BJ301" s="4" t="str">
        <f t="shared" si="74"/>
        <v/>
      </c>
      <c r="BK301" s="96" t="str">
        <f t="shared" si="65"/>
        <v/>
      </c>
      <c r="BL301" s="107" t="str">
        <f t="shared" si="71"/>
        <v/>
      </c>
      <c r="BR301" s="4" t="str">
        <f>IF(IFERROR(VLOOKUP(C301,C302:C$1993,1,0),"")="","",COUNTIF(C:C,C301))</f>
        <v/>
      </c>
      <c r="BV301" s="5" t="str">
        <f>IF(B301="","",IF(BR301="",1+(MAX(BV$2:BV300)),""))</f>
        <v/>
      </c>
      <c r="BW301" s="5" t="str">
        <f t="shared" si="66"/>
        <v/>
      </c>
      <c r="BX301" s="5" t="str">
        <f t="shared" si="67"/>
        <v/>
      </c>
      <c r="BY301" s="14" t="str">
        <f t="shared" si="68"/>
        <v/>
      </c>
      <c r="BZ301" s="28"/>
      <c r="CA301" s="15"/>
      <c r="CB301" s="5" t="str">
        <f t="shared" si="75"/>
        <v/>
      </c>
      <c r="CE301" s="5" t="str">
        <f t="shared" si="73"/>
        <v/>
      </c>
      <c r="CF301" s="5" t="str">
        <f>IF(J301="","",IFERROR(IF(VLOOKUP(J301,J$2:J300,1,0)=0,"",""),J301))</f>
        <v/>
      </c>
      <c r="CG301" s="24" t="str">
        <f>IF(CF301="","",(IFERROR(VLOOKUP(MID(CF301,1,1),$CX$2:DB$28,3,0),0)+IFERROR(VLOOKUP(MID(CF301,2,1),CX$2:DB$28,4,0),0)+IFERROR(VLOOKUP(MID(CF301,3,1),CX$2:DB$28,5,0),0)+(ROW(CF301)/1000000000000)))</f>
        <v/>
      </c>
      <c r="CI301" s="5">
        <v>300</v>
      </c>
      <c r="CJ301" s="5" t="str">
        <f>IFERROR(VLOOKUP(CI301,CE$2:CF1377,2,0),"")</f>
        <v/>
      </c>
      <c r="DD301" s="5" t="e">
        <f>IF(REPORTE!AH$2="si",IF(C301=VALUE(REPORTE!C$11),IF(SUM(DD302:DD$1993),CONCATENATE(INT(B301),", "),INT(B301)),""),IF(C301=VALUE(REPORTE!C$10),IF(SUM(DD302:DD$1993),CONCATENATE(INT(B301),",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68"/>
      <c r="AV302" s="97"/>
      <c r="AW302" s="97"/>
      <c r="AX302" s="97"/>
      <c r="AY302" s="110"/>
      <c r="AZ302" s="97"/>
      <c r="BA302" s="97"/>
      <c r="BB302" s="4"/>
      <c r="BC302" s="100"/>
      <c r="BD302" s="4"/>
      <c r="BE302" s="4"/>
      <c r="BF302" s="9" t="s">
        <v>157</v>
      </c>
      <c r="BG302" s="7"/>
      <c r="BH302" s="7"/>
      <c r="BI302" s="7" t="str">
        <f t="shared" ca="1" si="64"/>
        <v/>
      </c>
      <c r="BJ302" s="4" t="str">
        <f t="shared" si="74"/>
        <v/>
      </c>
      <c r="BK302" s="96" t="str">
        <f t="shared" si="65"/>
        <v/>
      </c>
      <c r="BL302" s="107" t="str">
        <f t="shared" si="71"/>
        <v/>
      </c>
      <c r="BR302" s="4" t="str">
        <f>IF(IFERROR(VLOOKUP(C302,C303:C$1993,1,0),"")="","",COUNTIF(C:C,C302))</f>
        <v/>
      </c>
      <c r="BV302" s="5" t="str">
        <f>IF(B302="","",IF(BR302="",1+(MAX(BV$2:BV301)),""))</f>
        <v/>
      </c>
      <c r="BW302" s="5" t="str">
        <f t="shared" si="66"/>
        <v/>
      </c>
      <c r="BX302" s="5" t="str">
        <f t="shared" si="67"/>
        <v/>
      </c>
      <c r="BY302" s="14" t="str">
        <f t="shared" si="68"/>
        <v/>
      </c>
      <c r="BZ302" s="28"/>
      <c r="CA302" s="15"/>
      <c r="CB302" s="5" t="str">
        <f t="shared" si="75"/>
        <v/>
      </c>
      <c r="CE302" s="5" t="str">
        <f t="shared" si="73"/>
        <v/>
      </c>
      <c r="CF302" s="5" t="str">
        <f>IF(J302="","",IFERROR(IF(VLOOKUP(J302,J$2:J301,1,0)=0,"",""),J302))</f>
        <v/>
      </c>
      <c r="CG302" s="24" t="str">
        <f>IF(CF302="","",(IFERROR(VLOOKUP(MID(CF302,1,1),$CX$2:DB$28,3,0),0)+IFERROR(VLOOKUP(MID(CF302,2,1),CX$2:DB$28,4,0),0)+IFERROR(VLOOKUP(MID(CF302,3,1),CX$2:DB$28,5,0),0)+(ROW(CF302)/1000000000000)))</f>
        <v/>
      </c>
      <c r="CI302" s="5">
        <v>301</v>
      </c>
      <c r="CJ302" s="5" t="str">
        <f>IFERROR(VLOOKUP(CI302,CE$2:CF1378,2,0),"")</f>
        <v/>
      </c>
      <c r="DD302" s="5" t="e">
        <f>IF(REPORTE!AH$2="si",IF(C302=VALUE(REPORTE!C$11),IF(SUM(DD303:DD$1993),CONCATENATE(INT(B302),", "),INT(B302)),""),IF(C302=VALUE(REPORTE!C$10),IF(SUM(DD303:DD$1993),CONCATENATE(INT(B302),",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68"/>
      <c r="AV303" s="97"/>
      <c r="AW303" s="97"/>
      <c r="AX303" s="97"/>
      <c r="AY303" s="110"/>
      <c r="AZ303" s="97"/>
      <c r="BA303" s="97"/>
      <c r="BB303" s="4"/>
      <c r="BC303" s="100"/>
      <c r="BD303" s="4"/>
      <c r="BE303" s="4"/>
      <c r="BF303" s="9"/>
      <c r="BG303" s="7"/>
      <c r="BH303" s="7"/>
      <c r="BI303" s="7" t="str">
        <f t="shared" ca="1" si="64"/>
        <v/>
      </c>
      <c r="BJ303" s="4" t="str">
        <f t="shared" si="74"/>
        <v/>
      </c>
      <c r="BK303" s="96" t="str">
        <f t="shared" si="65"/>
        <v/>
      </c>
      <c r="BL303" s="107" t="str">
        <f t="shared" si="71"/>
        <v/>
      </c>
      <c r="BR303" s="4" t="str">
        <f>IF(IFERROR(VLOOKUP(C303,C304:C$1993,1,0),"")="","",COUNTIF(C:C,C303))</f>
        <v/>
      </c>
      <c r="BV303" s="5" t="str">
        <f>IF(B303="","",IF(BR303="",1+(MAX(BV$2:BV302)),""))</f>
        <v/>
      </c>
      <c r="BW303" s="5" t="str">
        <f t="shared" si="66"/>
        <v/>
      </c>
      <c r="BX303" s="5" t="str">
        <f t="shared" si="67"/>
        <v/>
      </c>
      <c r="BY303" s="14" t="str">
        <f t="shared" si="68"/>
        <v/>
      </c>
      <c r="BZ303" s="28"/>
      <c r="CA303" s="15"/>
      <c r="CB303" s="5" t="str">
        <f t="shared" si="75"/>
        <v/>
      </c>
      <c r="CE303" s="5" t="str">
        <f t="shared" si="73"/>
        <v/>
      </c>
      <c r="CF303" s="5" t="str">
        <f>IF(J303="","",IFERROR(IF(VLOOKUP(J303,J$2:J302,1,0)=0,"",""),J303))</f>
        <v/>
      </c>
      <c r="CG303" s="24" t="str">
        <f>IF(CF303="","",(IFERROR(VLOOKUP(MID(CF303,1,1),$CX$2:DB$28,3,0),0)+IFERROR(VLOOKUP(MID(CF303,2,1),CX$2:DB$28,4,0),0)+IFERROR(VLOOKUP(MID(CF303,3,1),CX$2:DB$28,5,0),0)+(ROW(CF303)/1000000000000)))</f>
        <v/>
      </c>
      <c r="CI303" s="5">
        <v>302</v>
      </c>
      <c r="CJ303" s="5" t="str">
        <f>IFERROR(VLOOKUP(CI303,CE$2:CF1379,2,0),"")</f>
        <v/>
      </c>
      <c r="DD303" s="5" t="e">
        <f>IF(REPORTE!AH$2="si",IF(C303=VALUE(REPORTE!C$11),IF(SUM(DD304:DD$1993),CONCATENATE(INT(B303),", "),INT(B303)),""),IF(C303=VALUE(REPORTE!C$10),IF(SUM(DD304:DD$1993),CONCATENATE(INT(B303),",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68"/>
      <c r="AV304" s="97"/>
      <c r="AW304" s="97"/>
      <c r="AX304" s="97"/>
      <c r="AY304" s="110"/>
      <c r="AZ304" s="97"/>
      <c r="BA304" s="97"/>
      <c r="BB304" s="4"/>
      <c r="BC304" s="100"/>
      <c r="BD304" s="4"/>
      <c r="BE304" s="4"/>
      <c r="BF304" s="9" t="s">
        <v>157</v>
      </c>
      <c r="BG304" s="7"/>
      <c r="BH304" s="7"/>
      <c r="BI304" s="7" t="str">
        <f t="shared" ca="1" si="64"/>
        <v/>
      </c>
      <c r="BJ304" s="4" t="str">
        <f t="shared" si="74"/>
        <v/>
      </c>
      <c r="BK304" s="96" t="str">
        <f t="shared" si="65"/>
        <v/>
      </c>
      <c r="BL304" s="107" t="str">
        <f t="shared" si="71"/>
        <v/>
      </c>
      <c r="BR304" s="4" t="str">
        <f>IF(IFERROR(VLOOKUP(C304,C305:C$1993,1,0),"")="","",COUNTIF(C:C,C304))</f>
        <v/>
      </c>
      <c r="BV304" s="5" t="str">
        <f>IF(B304="","",IF(BR304="",1+(MAX(BV$2:BV303)),""))</f>
        <v/>
      </c>
      <c r="BW304" s="5" t="str">
        <f t="shared" si="66"/>
        <v/>
      </c>
      <c r="BX304" s="5" t="str">
        <f t="shared" si="67"/>
        <v/>
      </c>
      <c r="BY304" s="14" t="str">
        <f t="shared" si="68"/>
        <v/>
      </c>
      <c r="BZ304" s="28"/>
      <c r="CA304" s="15"/>
      <c r="CB304" s="5" t="str">
        <f t="shared" si="75"/>
        <v/>
      </c>
      <c r="CE304" s="5" t="str">
        <f t="shared" si="73"/>
        <v/>
      </c>
      <c r="CF304" s="5" t="str">
        <f>IF(J304="","",IFERROR(IF(VLOOKUP(J304,J$2:J303,1,0)=0,"",""),J304))</f>
        <v/>
      </c>
      <c r="CG304" s="24" t="str">
        <f>IF(CF304="","",(IFERROR(VLOOKUP(MID(CF304,1,1),$CX$2:DB$28,3,0),0)+IFERROR(VLOOKUP(MID(CF304,2,1),CX$2:DB$28,4,0),0)+IFERROR(VLOOKUP(MID(CF304,3,1),CX$2:DB$28,5,0),0)+(ROW(CF304)/1000000000000)))</f>
        <v/>
      </c>
      <c r="CI304" s="5">
        <v>303</v>
      </c>
      <c r="CJ304" s="5" t="str">
        <f>IFERROR(VLOOKUP(CI304,CE$2:CF1380,2,0),"")</f>
        <v/>
      </c>
      <c r="DD304" s="5" t="e">
        <f>IF(REPORTE!AH$2="si",IF(C304=VALUE(REPORTE!C$11),IF(SUM(DD305:DD$1993),CONCATENATE(INT(B304),", "),INT(B304)),""),IF(C304=VALUE(REPORTE!C$10),IF(SUM(DD305:DD$1993),CONCATENATE(INT(B304),",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68"/>
      <c r="AV305" s="97"/>
      <c r="AW305" s="97"/>
      <c r="AX305" s="97"/>
      <c r="AY305" s="110"/>
      <c r="AZ305" s="97"/>
      <c r="BA305" s="97"/>
      <c r="BB305" s="4"/>
      <c r="BC305" s="100"/>
      <c r="BD305" s="4"/>
      <c r="BE305" s="4"/>
      <c r="BF305" s="9"/>
      <c r="BG305" s="7"/>
      <c r="BH305" s="7"/>
      <c r="BI305" s="7" t="str">
        <f t="shared" ca="1" si="64"/>
        <v/>
      </c>
      <c r="BJ305" s="4" t="str">
        <f t="shared" si="74"/>
        <v/>
      </c>
      <c r="BK305" s="96" t="str">
        <f t="shared" si="65"/>
        <v/>
      </c>
      <c r="BL305" s="107" t="str">
        <f t="shared" si="71"/>
        <v/>
      </c>
      <c r="BR305" s="4" t="str">
        <f>IF(IFERROR(VLOOKUP(C305,C306:C$1993,1,0),"")="","",COUNTIF(C:C,C305))</f>
        <v/>
      </c>
      <c r="BV305" s="5" t="str">
        <f>IF(B305="","",IF(BR305="",1+(MAX(BV$2:BV304)),""))</f>
        <v/>
      </c>
      <c r="BW305" s="5" t="str">
        <f t="shared" si="66"/>
        <v/>
      </c>
      <c r="BX305" s="5" t="str">
        <f t="shared" si="67"/>
        <v/>
      </c>
      <c r="BY305" s="14" t="str">
        <f t="shared" si="68"/>
        <v/>
      </c>
      <c r="BZ305" s="28"/>
      <c r="CA305" s="15"/>
      <c r="CB305" s="5" t="str">
        <f t="shared" si="75"/>
        <v/>
      </c>
      <c r="CE305" s="5" t="str">
        <f t="shared" si="73"/>
        <v/>
      </c>
      <c r="CF305" s="5" t="str">
        <f>IF(J305="","",IFERROR(IF(VLOOKUP(J305,J$2:J304,1,0)=0,"",""),J305))</f>
        <v/>
      </c>
      <c r="CG305" s="24" t="str">
        <f>IF(CF305="","",(IFERROR(VLOOKUP(MID(CF305,1,1),$CX$2:DB$28,3,0),0)+IFERROR(VLOOKUP(MID(CF305,2,1),CX$2:DB$28,4,0),0)+IFERROR(VLOOKUP(MID(CF305,3,1),CX$2:DB$28,5,0),0)+(ROW(CF305)/1000000000000)))</f>
        <v/>
      </c>
      <c r="CI305" s="5">
        <v>304</v>
      </c>
      <c r="CJ305" s="5" t="str">
        <f>IFERROR(VLOOKUP(CI305,CE$2:CF1381,2,0),"")</f>
        <v/>
      </c>
      <c r="DD305" s="5" t="e">
        <f>IF(REPORTE!AH$2="si",IF(C305=VALUE(REPORTE!C$11),IF(SUM(DD306:DD$1993),CONCATENATE(INT(B305),", "),INT(B305)),""),IF(C305=VALUE(REPORTE!C$10),IF(SUM(DD306:DD$1993),CONCATENATE(INT(B305),",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68"/>
      <c r="AV306" s="97"/>
      <c r="AW306" s="97"/>
      <c r="AX306" s="97"/>
      <c r="AY306" s="110"/>
      <c r="AZ306" s="97"/>
      <c r="BA306" s="97"/>
      <c r="BB306" s="4"/>
      <c r="BC306" s="100"/>
      <c r="BD306" s="4"/>
      <c r="BE306" s="4"/>
      <c r="BF306" s="9" t="s">
        <v>157</v>
      </c>
      <c r="BG306" s="7"/>
      <c r="BH306" s="7"/>
      <c r="BI306" s="7" t="str">
        <f t="shared" ca="1" si="64"/>
        <v/>
      </c>
      <c r="BJ306" s="4" t="str">
        <f t="shared" si="74"/>
        <v/>
      </c>
      <c r="BK306" s="96" t="str">
        <f t="shared" si="65"/>
        <v/>
      </c>
      <c r="BL306" s="107" t="str">
        <f t="shared" si="71"/>
        <v/>
      </c>
      <c r="BR306" s="4" t="str">
        <f>IF(IFERROR(VLOOKUP(C306,C307:C$1993,1,0),"")="","",COUNTIF(C:C,C306))</f>
        <v/>
      </c>
      <c r="BV306" s="5" t="str">
        <f>IF(B306="","",IF(BR306="",1+(MAX(BV$2:BV305)),""))</f>
        <v/>
      </c>
      <c r="BW306" s="5" t="str">
        <f t="shared" si="66"/>
        <v/>
      </c>
      <c r="BX306" s="5" t="str">
        <f t="shared" si="67"/>
        <v/>
      </c>
      <c r="BY306" s="14" t="str">
        <f t="shared" si="68"/>
        <v/>
      </c>
      <c r="BZ306" s="28"/>
      <c r="CA306" s="15"/>
      <c r="CB306" s="5" t="str">
        <f t="shared" si="75"/>
        <v/>
      </c>
      <c r="CE306" s="5" t="str">
        <f t="shared" si="73"/>
        <v/>
      </c>
      <c r="CF306" s="5" t="str">
        <f>IF(J306="","",IFERROR(IF(VLOOKUP(J306,J$2:J305,1,0)=0,"",""),J306))</f>
        <v/>
      </c>
      <c r="CG306" s="24" t="str">
        <f>IF(CF306="","",(IFERROR(VLOOKUP(MID(CF306,1,1),$CX$2:DB$28,3,0),0)+IFERROR(VLOOKUP(MID(CF306,2,1),CX$2:DB$28,4,0),0)+IFERROR(VLOOKUP(MID(CF306,3,1),CX$2:DB$28,5,0),0)+(ROW(CF306)/1000000000000)))</f>
        <v/>
      </c>
      <c r="CI306" s="5">
        <v>305</v>
      </c>
      <c r="CJ306" s="5" t="str">
        <f>IFERROR(VLOOKUP(CI306,CE$2:CF1382,2,0),"")</f>
        <v/>
      </c>
      <c r="DD306" s="5" t="e">
        <f>IF(REPORTE!AH$2="si",IF(C306=VALUE(REPORTE!C$11),IF(SUM(DD307:DD$1993),CONCATENATE(INT(B306),", "),INT(B306)),""),IF(C306=VALUE(REPORTE!C$10),IF(SUM(DD307:DD$1993),CONCATENATE(INT(B306),",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68"/>
      <c r="AV307" s="97"/>
      <c r="AW307" s="97"/>
      <c r="AX307" s="97"/>
      <c r="AY307" s="110"/>
      <c r="AZ307" s="97"/>
      <c r="BA307" s="97"/>
      <c r="BB307" s="4"/>
      <c r="BC307" s="100"/>
      <c r="BD307" s="4"/>
      <c r="BE307" s="4"/>
      <c r="BF307" s="9"/>
      <c r="BG307" s="7"/>
      <c r="BH307" s="7"/>
      <c r="BI307" s="7" t="str">
        <f t="shared" ca="1" si="64"/>
        <v/>
      </c>
      <c r="BJ307" s="4" t="str">
        <f t="shared" si="74"/>
        <v/>
      </c>
      <c r="BK307" s="96" t="str">
        <f t="shared" si="65"/>
        <v/>
      </c>
      <c r="BL307" s="107" t="str">
        <f t="shared" si="71"/>
        <v/>
      </c>
      <c r="BR307" s="4" t="str">
        <f>IF(IFERROR(VLOOKUP(C307,C308:C$1993,1,0),"")="","",COUNTIF(C:C,C307))</f>
        <v/>
      </c>
      <c r="BV307" s="5" t="str">
        <f>IF(B307="","",IF(BR307="",1+(MAX(BV$2:BV306)),""))</f>
        <v/>
      </c>
      <c r="BW307" s="5" t="str">
        <f t="shared" si="66"/>
        <v/>
      </c>
      <c r="BX307" s="5" t="str">
        <f t="shared" si="67"/>
        <v/>
      </c>
      <c r="BY307" s="14" t="str">
        <f t="shared" si="68"/>
        <v/>
      </c>
      <c r="BZ307" s="28"/>
      <c r="CA307" s="15"/>
      <c r="CB307" s="5" t="str">
        <f t="shared" si="75"/>
        <v/>
      </c>
      <c r="CE307" s="5" t="str">
        <f t="shared" si="73"/>
        <v/>
      </c>
      <c r="CF307" s="5" t="str">
        <f>IF(J307="","",IFERROR(IF(VLOOKUP(J307,J$2:J306,1,0)=0,"",""),J307))</f>
        <v/>
      </c>
      <c r="CG307" s="24" t="str">
        <f>IF(CF307="","",(IFERROR(VLOOKUP(MID(CF307,1,1),$CX$2:DB$28,3,0),0)+IFERROR(VLOOKUP(MID(CF307,2,1),CX$2:DB$28,4,0),0)+IFERROR(VLOOKUP(MID(CF307,3,1),CX$2:DB$28,5,0),0)+(ROW(CF307)/1000000000000)))</f>
        <v/>
      </c>
      <c r="CI307" s="5">
        <v>306</v>
      </c>
      <c r="CJ307" s="5" t="str">
        <f>IFERROR(VLOOKUP(CI307,CE$2:CF1383,2,0),"")</f>
        <v/>
      </c>
      <c r="DD307" s="5" t="e">
        <f>IF(REPORTE!AH$2="si",IF(C307=VALUE(REPORTE!C$11),IF(SUM(DD308:DD$1993),CONCATENATE(INT(B307),", "),INT(B307)),""),IF(C307=VALUE(REPORTE!C$10),IF(SUM(DD308:DD$1993),CONCATENATE(INT(B307),",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68"/>
      <c r="AV308" s="97"/>
      <c r="AW308" s="97"/>
      <c r="AX308" s="97"/>
      <c r="AY308" s="110"/>
      <c r="AZ308" s="97"/>
      <c r="BA308" s="97"/>
      <c r="BB308" s="4"/>
      <c r="BC308" s="100"/>
      <c r="BD308" s="4"/>
      <c r="BE308" s="4"/>
      <c r="BF308" s="9" t="s">
        <v>157</v>
      </c>
      <c r="BG308" s="7"/>
      <c r="BH308" s="7"/>
      <c r="BI308" s="7" t="str">
        <f t="shared" ca="1" si="64"/>
        <v/>
      </c>
      <c r="BJ308" s="4" t="str">
        <f t="shared" si="74"/>
        <v/>
      </c>
      <c r="BK308" s="96" t="str">
        <f t="shared" si="65"/>
        <v/>
      </c>
      <c r="BL308" s="107" t="str">
        <f t="shared" si="71"/>
        <v/>
      </c>
      <c r="BR308" s="4" t="str">
        <f>IF(IFERROR(VLOOKUP(C308,C309:C$1993,1,0),"")="","",COUNTIF(C:C,C308))</f>
        <v/>
      </c>
      <c r="BV308" s="5" t="str">
        <f>IF(B308="","",IF(BR308="",1+(MAX(BV$2:BV307)),""))</f>
        <v/>
      </c>
      <c r="BW308" s="5" t="str">
        <f t="shared" si="66"/>
        <v/>
      </c>
      <c r="BX308" s="5" t="str">
        <f t="shared" si="67"/>
        <v/>
      </c>
      <c r="BY308" s="14" t="str">
        <f t="shared" si="68"/>
        <v/>
      </c>
      <c r="BZ308" s="28"/>
      <c r="CA308" s="15"/>
      <c r="CB308" s="5" t="str">
        <f t="shared" si="75"/>
        <v/>
      </c>
      <c r="CE308" s="5" t="str">
        <f t="shared" si="73"/>
        <v/>
      </c>
      <c r="CF308" s="5" t="str">
        <f>IF(J308="","",IFERROR(IF(VLOOKUP(J308,J$2:J307,1,0)=0,"",""),J308))</f>
        <v/>
      </c>
      <c r="CG308" s="24" t="str">
        <f>IF(CF308="","",(IFERROR(VLOOKUP(MID(CF308,1,1),$CX$2:DB$28,3,0),0)+IFERROR(VLOOKUP(MID(CF308,2,1),CX$2:DB$28,4,0),0)+IFERROR(VLOOKUP(MID(CF308,3,1),CX$2:DB$28,5,0),0)+(ROW(CF308)/1000000000000)))</f>
        <v/>
      </c>
      <c r="CI308" s="5">
        <v>307</v>
      </c>
      <c r="CJ308" s="5" t="str">
        <f>IFERROR(VLOOKUP(CI308,CE$2:CF1384,2,0),"")</f>
        <v/>
      </c>
      <c r="DD308" s="5" t="e">
        <f>IF(REPORTE!AH$2="si",IF(C308=VALUE(REPORTE!C$11),IF(SUM(DD309:DD$1993),CONCATENATE(INT(B308),", "),INT(B308)),""),IF(C308=VALUE(REPORTE!C$10),IF(SUM(DD309:DD$1993),CONCATENATE(INT(B308),",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68"/>
      <c r="AV309" s="97"/>
      <c r="AW309" s="97"/>
      <c r="AX309" s="97"/>
      <c r="AY309" s="110"/>
      <c r="AZ309" s="97"/>
      <c r="BA309" s="97"/>
      <c r="BB309" s="4"/>
      <c r="BC309" s="100"/>
      <c r="BD309" s="4"/>
      <c r="BE309" s="4"/>
      <c r="BF309" s="9"/>
      <c r="BG309" s="7"/>
      <c r="BH309" s="7"/>
      <c r="BI309" s="7" t="str">
        <f t="shared" ca="1" si="64"/>
        <v/>
      </c>
      <c r="BJ309" s="4" t="str">
        <f t="shared" si="74"/>
        <v/>
      </c>
      <c r="BK309" s="96" t="str">
        <f t="shared" si="65"/>
        <v/>
      </c>
      <c r="BL309" s="107" t="str">
        <f t="shared" si="71"/>
        <v/>
      </c>
      <c r="BR309" s="4" t="str">
        <f>IF(IFERROR(VLOOKUP(C309,C310:C$1993,1,0),"")="","",COUNTIF(C:C,C309))</f>
        <v/>
      </c>
      <c r="BV309" s="5" t="str">
        <f>IF(B309="","",IF(BR309="",1+(MAX(BV$2:BV308)),""))</f>
        <v/>
      </c>
      <c r="BW309" s="5" t="str">
        <f t="shared" si="66"/>
        <v/>
      </c>
      <c r="BX309" s="5" t="str">
        <f t="shared" si="67"/>
        <v/>
      </c>
      <c r="BY309" s="14" t="str">
        <f t="shared" si="68"/>
        <v/>
      </c>
      <c r="BZ309" s="28"/>
      <c r="CA309" s="15"/>
      <c r="CB309" s="5" t="str">
        <f t="shared" si="75"/>
        <v/>
      </c>
      <c r="CE309" s="5" t="str">
        <f t="shared" si="73"/>
        <v/>
      </c>
      <c r="CF309" s="5" t="str">
        <f>IF(J309="","",IFERROR(IF(VLOOKUP(J309,J$2:J308,1,0)=0,"",""),J309))</f>
        <v/>
      </c>
      <c r="CG309" s="24" t="str">
        <f>IF(CF309="","",(IFERROR(VLOOKUP(MID(CF309,1,1),$CX$2:DB$28,3,0),0)+IFERROR(VLOOKUP(MID(CF309,2,1),CX$2:DB$28,4,0),0)+IFERROR(VLOOKUP(MID(CF309,3,1),CX$2:DB$28,5,0),0)+(ROW(CF309)/1000000000000)))</f>
        <v/>
      </c>
      <c r="CI309" s="5">
        <v>308</v>
      </c>
      <c r="CJ309" s="5" t="str">
        <f>IFERROR(VLOOKUP(CI309,CE$2:CF1385,2,0),"")</f>
        <v/>
      </c>
      <c r="DD309" s="5" t="e">
        <f>IF(REPORTE!AH$2="si",IF(C309=VALUE(REPORTE!C$11),IF(SUM(DD310:DD$1993),CONCATENATE(INT(B309),", "),INT(B309)),""),IF(C309=VALUE(REPORTE!C$10),IF(SUM(DD310:DD$1993),CONCATENATE(INT(B309),",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68"/>
      <c r="AV310" s="97"/>
      <c r="AW310" s="97"/>
      <c r="AX310" s="97"/>
      <c r="AY310" s="110"/>
      <c r="AZ310" s="97"/>
      <c r="BA310" s="97"/>
      <c r="BB310" s="4"/>
      <c r="BC310" s="100"/>
      <c r="BD310" s="4"/>
      <c r="BE310" s="4"/>
      <c r="BF310" s="9" t="s">
        <v>157</v>
      </c>
      <c r="BG310" s="7"/>
      <c r="BH310" s="7"/>
      <c r="BI310" s="7" t="str">
        <f t="shared" ca="1" si="64"/>
        <v/>
      </c>
      <c r="BJ310" s="4" t="str">
        <f t="shared" si="74"/>
        <v/>
      </c>
      <c r="BK310" s="96" t="str">
        <f t="shared" si="65"/>
        <v/>
      </c>
      <c r="BL310" s="107" t="str">
        <f t="shared" si="71"/>
        <v/>
      </c>
      <c r="BR310" s="4" t="str">
        <f>IF(IFERROR(VLOOKUP(C310,C311:C$1993,1,0),"")="","",COUNTIF(C:C,C310))</f>
        <v/>
      </c>
      <c r="BV310" s="5" t="str">
        <f>IF(B310="","",IF(BR310="",1+(MAX(BV$2:BV309)),""))</f>
        <v/>
      </c>
      <c r="BW310" s="5" t="str">
        <f t="shared" si="66"/>
        <v/>
      </c>
      <c r="BX310" s="5" t="str">
        <f t="shared" si="67"/>
        <v/>
      </c>
      <c r="BY310" s="14" t="str">
        <f t="shared" si="68"/>
        <v/>
      </c>
      <c r="BZ310" s="28"/>
      <c r="CA310" s="15"/>
      <c r="CB310" s="5" t="str">
        <f t="shared" si="75"/>
        <v/>
      </c>
      <c r="CE310" s="5" t="str">
        <f t="shared" si="73"/>
        <v/>
      </c>
      <c r="CF310" s="5" t="str">
        <f>IF(J310="","",IFERROR(IF(VLOOKUP(J310,J$2:J309,1,0)=0,"",""),J310))</f>
        <v/>
      </c>
      <c r="CG310" s="24" t="str">
        <f>IF(CF310="","",(IFERROR(VLOOKUP(MID(CF310,1,1),$CX$2:DB$28,3,0),0)+IFERROR(VLOOKUP(MID(CF310,2,1),CX$2:DB$28,4,0),0)+IFERROR(VLOOKUP(MID(CF310,3,1),CX$2:DB$28,5,0),0)+(ROW(CF310)/1000000000000)))</f>
        <v/>
      </c>
      <c r="CI310" s="5">
        <v>309</v>
      </c>
      <c r="CJ310" s="5" t="str">
        <f>IFERROR(VLOOKUP(CI310,CE$2:CF1386,2,0),"")</f>
        <v/>
      </c>
      <c r="DD310" s="5" t="e">
        <f>IF(REPORTE!AH$2="si",IF(C310=VALUE(REPORTE!C$11),IF(SUM(DD311:DD$1993),CONCATENATE(INT(B310),", "),INT(B310)),""),IF(C310=VALUE(REPORTE!C$10),IF(SUM(DD311:DD$1993),CONCATENATE(INT(B310),",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68"/>
      <c r="AV311" s="97"/>
      <c r="AW311" s="97"/>
      <c r="AX311" s="97"/>
      <c r="AY311" s="110"/>
      <c r="AZ311" s="97"/>
      <c r="BA311" s="97"/>
      <c r="BB311" s="4"/>
      <c r="BC311" s="100"/>
      <c r="BD311" s="4"/>
      <c r="BE311" s="4"/>
      <c r="BF311" s="9"/>
      <c r="BG311" s="7"/>
      <c r="BH311" s="7"/>
      <c r="BI311" s="7" t="str">
        <f t="shared" ca="1" si="64"/>
        <v/>
      </c>
      <c r="BJ311" s="4" t="str">
        <f t="shared" si="74"/>
        <v/>
      </c>
      <c r="BK311" s="96" t="str">
        <f t="shared" si="65"/>
        <v/>
      </c>
      <c r="BL311" s="107" t="str">
        <f t="shared" si="71"/>
        <v/>
      </c>
      <c r="BR311" s="4" t="str">
        <f>IF(IFERROR(VLOOKUP(C311,C312:C$1993,1,0),"")="","",COUNTIF(C:C,C311))</f>
        <v/>
      </c>
      <c r="BV311" s="5" t="str">
        <f>IF(B311="","",IF(BR311="",1+(MAX(BV$2:BV310)),""))</f>
        <v/>
      </c>
      <c r="BW311" s="5" t="str">
        <f t="shared" si="66"/>
        <v/>
      </c>
      <c r="BX311" s="5" t="str">
        <f t="shared" si="67"/>
        <v/>
      </c>
      <c r="BY311" s="14" t="str">
        <f t="shared" si="68"/>
        <v/>
      </c>
      <c r="BZ311" s="28"/>
      <c r="CA311" s="15"/>
      <c r="CB311" s="5" t="str">
        <f t="shared" si="75"/>
        <v/>
      </c>
      <c r="CE311" s="5" t="str">
        <f t="shared" si="73"/>
        <v/>
      </c>
      <c r="CF311" s="5" t="str">
        <f>IF(J311="","",IFERROR(IF(VLOOKUP(J311,J$2:J310,1,0)=0,"",""),J311))</f>
        <v/>
      </c>
      <c r="CG311" s="24" t="str">
        <f>IF(CF311="","",(IFERROR(VLOOKUP(MID(CF311,1,1),$CX$2:DB$28,3,0),0)+IFERROR(VLOOKUP(MID(CF311,2,1),CX$2:DB$28,4,0),0)+IFERROR(VLOOKUP(MID(CF311,3,1),CX$2:DB$28,5,0),0)+(ROW(CF311)/1000000000000)))</f>
        <v/>
      </c>
      <c r="CI311" s="5">
        <v>310</v>
      </c>
      <c r="CJ311" s="5" t="str">
        <f>IFERROR(VLOOKUP(CI311,CE$2:CF1387,2,0),"")</f>
        <v/>
      </c>
      <c r="DD311" s="5" t="e">
        <f>IF(REPORTE!AH$2="si",IF(C311=VALUE(REPORTE!C$11),IF(SUM(DD312:DD$1993),CONCATENATE(INT(B311),", "),INT(B311)),""),IF(C311=VALUE(REPORTE!C$10),IF(SUM(DD312:DD$1993),CONCATENATE(INT(B311),",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68"/>
      <c r="AV312" s="97"/>
      <c r="AW312" s="97"/>
      <c r="AX312" s="97"/>
      <c r="AY312" s="110"/>
      <c r="AZ312" s="97"/>
      <c r="BA312" s="97"/>
      <c r="BB312" s="4"/>
      <c r="BC312" s="100"/>
      <c r="BD312" s="4"/>
      <c r="BE312" s="4"/>
      <c r="BF312" s="9" t="s">
        <v>157</v>
      </c>
      <c r="BG312" s="7"/>
      <c r="BH312" s="7"/>
      <c r="BI312" s="7" t="str">
        <f t="shared" ca="1" si="64"/>
        <v/>
      </c>
      <c r="BJ312" s="4" t="str">
        <f t="shared" si="74"/>
        <v/>
      </c>
      <c r="BK312" s="96" t="str">
        <f t="shared" si="65"/>
        <v/>
      </c>
      <c r="BL312" s="107" t="str">
        <f t="shared" si="71"/>
        <v/>
      </c>
      <c r="BR312" s="4" t="str">
        <f>IF(IFERROR(VLOOKUP(C312,C313:C$1993,1,0),"")="","",COUNTIF(C:C,C312))</f>
        <v/>
      </c>
      <c r="BV312" s="5" t="str">
        <f>IF(B312="","",IF(BR312="",1+(MAX(BV$2:BV311)),""))</f>
        <v/>
      </c>
      <c r="BW312" s="5" t="str">
        <f t="shared" si="66"/>
        <v/>
      </c>
      <c r="BX312" s="5" t="str">
        <f t="shared" si="67"/>
        <v/>
      </c>
      <c r="BY312" s="14" t="str">
        <f t="shared" si="68"/>
        <v/>
      </c>
      <c r="BZ312" s="28"/>
      <c r="CA312" s="15"/>
      <c r="CB312" s="5" t="str">
        <f t="shared" si="75"/>
        <v/>
      </c>
      <c r="CE312" s="5" t="str">
        <f t="shared" si="73"/>
        <v/>
      </c>
      <c r="CF312" s="5" t="str">
        <f>IF(J312="","",IFERROR(IF(VLOOKUP(J312,J$2:J311,1,0)=0,"",""),J312))</f>
        <v/>
      </c>
      <c r="CG312" s="24" t="str">
        <f>IF(CF312="","",(IFERROR(VLOOKUP(MID(CF312,1,1),$CX$2:DB$28,3,0),0)+IFERROR(VLOOKUP(MID(CF312,2,1),CX$2:DB$28,4,0),0)+IFERROR(VLOOKUP(MID(CF312,3,1),CX$2:DB$28,5,0),0)+(ROW(CF312)/1000000000000)))</f>
        <v/>
      </c>
      <c r="CI312" s="5">
        <v>311</v>
      </c>
      <c r="CJ312" s="5" t="str">
        <f>IFERROR(VLOOKUP(CI312,CE$2:CF1388,2,0),"")</f>
        <v/>
      </c>
      <c r="DD312" s="5" t="e">
        <f>IF(REPORTE!AH$2="si",IF(C312=VALUE(REPORTE!C$11),IF(SUM(DD313:DD$1993),CONCATENATE(INT(B312),", "),INT(B312)),""),IF(C312=VALUE(REPORTE!C$10),IF(SUM(DD313:DD$1993),CONCATENATE(INT(B312),",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68"/>
      <c r="AV313" s="97"/>
      <c r="AW313" s="97"/>
      <c r="AX313" s="97"/>
      <c r="AY313" s="110"/>
      <c r="AZ313" s="97"/>
      <c r="BA313" s="97"/>
      <c r="BB313" s="4"/>
      <c r="BC313" s="100"/>
      <c r="BD313" s="4"/>
      <c r="BE313" s="4"/>
      <c r="BF313" s="9"/>
      <c r="BG313" s="7"/>
      <c r="BH313" s="7"/>
      <c r="BI313" s="7" t="str">
        <f t="shared" ca="1" si="64"/>
        <v/>
      </c>
      <c r="BJ313" s="4" t="str">
        <f t="shared" si="74"/>
        <v/>
      </c>
      <c r="BK313" s="96" t="str">
        <f t="shared" si="65"/>
        <v/>
      </c>
      <c r="BL313" s="107" t="str">
        <f t="shared" si="71"/>
        <v/>
      </c>
      <c r="BR313" s="4" t="str">
        <f>IF(IFERROR(VLOOKUP(C313,C314:C$1993,1,0),"")="","",COUNTIF(C:C,C313))</f>
        <v/>
      </c>
      <c r="BV313" s="5" t="str">
        <f>IF(B313="","",IF(BR313="",1+(MAX(BV$2:BV312)),""))</f>
        <v/>
      </c>
      <c r="BW313" s="5" t="str">
        <f t="shared" si="66"/>
        <v/>
      </c>
      <c r="BX313" s="5" t="str">
        <f t="shared" si="67"/>
        <v/>
      </c>
      <c r="BY313" s="14" t="str">
        <f t="shared" si="68"/>
        <v/>
      </c>
      <c r="BZ313" s="28"/>
      <c r="CA313" s="15"/>
      <c r="CB313" s="5" t="str">
        <f t="shared" si="75"/>
        <v/>
      </c>
      <c r="CE313" s="5" t="str">
        <f t="shared" si="73"/>
        <v/>
      </c>
      <c r="CF313" s="5" t="str">
        <f>IF(J313="","",IFERROR(IF(VLOOKUP(J313,J$2:J312,1,0)=0,"",""),J313))</f>
        <v/>
      </c>
      <c r="CG313" s="24" t="str">
        <f>IF(CF313="","",(IFERROR(VLOOKUP(MID(CF313,1,1),$CX$2:DB$28,3,0),0)+IFERROR(VLOOKUP(MID(CF313,2,1),CX$2:DB$28,4,0),0)+IFERROR(VLOOKUP(MID(CF313,3,1),CX$2:DB$28,5,0),0)+(ROW(CF313)/1000000000000)))</f>
        <v/>
      </c>
      <c r="CI313" s="5">
        <v>312</v>
      </c>
      <c r="CJ313" s="5" t="str">
        <f>IFERROR(VLOOKUP(CI313,CE$2:CF1389,2,0),"")</f>
        <v/>
      </c>
      <c r="DD313" s="5" t="e">
        <f>IF(REPORTE!AH$2="si",IF(C313=VALUE(REPORTE!C$11),IF(SUM(DD314:DD$1993),CONCATENATE(INT(B313),", "),INT(B313)),""),IF(C313=VALUE(REPORTE!C$10),IF(SUM(DD314:DD$1993),CONCATENATE(INT(B313),",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68"/>
      <c r="AV314" s="97"/>
      <c r="AW314" s="97"/>
      <c r="AX314" s="97"/>
      <c r="AY314" s="110"/>
      <c r="AZ314" s="97"/>
      <c r="BA314" s="97"/>
      <c r="BB314" s="4"/>
      <c r="BC314" s="100"/>
      <c r="BD314" s="4"/>
      <c r="BE314" s="4"/>
      <c r="BF314" s="9" t="s">
        <v>157</v>
      </c>
      <c r="BG314" s="7"/>
      <c r="BH314" s="7"/>
      <c r="BI314" s="7" t="str">
        <f t="shared" ca="1" si="64"/>
        <v/>
      </c>
      <c r="BJ314" s="4" t="str">
        <f t="shared" si="74"/>
        <v/>
      </c>
      <c r="BK314" s="96" t="str">
        <f t="shared" si="65"/>
        <v/>
      </c>
      <c r="BL314" s="107" t="str">
        <f t="shared" si="71"/>
        <v/>
      </c>
      <c r="BR314" s="4" t="str">
        <f>IF(IFERROR(VLOOKUP(C314,C315:C$1993,1,0),"")="","",COUNTIF(C:C,C314))</f>
        <v/>
      </c>
      <c r="BV314" s="5" t="str">
        <f>IF(B314="","",IF(BR314="",1+(MAX(BV$2:BV313)),""))</f>
        <v/>
      </c>
      <c r="BW314" s="5" t="str">
        <f t="shared" si="66"/>
        <v/>
      </c>
      <c r="BX314" s="5" t="str">
        <f t="shared" si="67"/>
        <v/>
      </c>
      <c r="BY314" s="14" t="str">
        <f t="shared" si="68"/>
        <v/>
      </c>
      <c r="BZ314" s="28"/>
      <c r="CA314" s="15"/>
      <c r="CB314" s="5" t="str">
        <f t="shared" si="75"/>
        <v/>
      </c>
      <c r="CE314" s="5" t="str">
        <f t="shared" si="73"/>
        <v/>
      </c>
      <c r="CF314" s="5" t="str">
        <f>IF(J314="","",IFERROR(IF(VLOOKUP(J314,J$2:J313,1,0)=0,"",""),J314))</f>
        <v/>
      </c>
      <c r="CG314" s="24" t="str">
        <f>IF(CF314="","",(IFERROR(VLOOKUP(MID(CF314,1,1),$CX$2:DB$28,3,0),0)+IFERROR(VLOOKUP(MID(CF314,2,1),CX$2:DB$28,4,0),0)+IFERROR(VLOOKUP(MID(CF314,3,1),CX$2:DB$28,5,0),0)+(ROW(CF314)/1000000000000)))</f>
        <v/>
      </c>
      <c r="CI314" s="5">
        <v>313</v>
      </c>
      <c r="CJ314" s="5" t="str">
        <f>IFERROR(VLOOKUP(CI314,CE$2:CF1390,2,0),"")</f>
        <v/>
      </c>
      <c r="DD314" s="5" t="e">
        <f>IF(REPORTE!AH$2="si",IF(C314=VALUE(REPORTE!C$11),IF(SUM(DD315:DD$1993),CONCATENATE(INT(B314),", "),INT(B314)),""),IF(C314=VALUE(REPORTE!C$10),IF(SUM(DD315:DD$1993),CONCATENATE(INT(B314),",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68"/>
      <c r="AV315" s="97"/>
      <c r="AW315" s="97"/>
      <c r="AX315" s="97"/>
      <c r="AY315" s="110"/>
      <c r="AZ315" s="97"/>
      <c r="BA315" s="97"/>
      <c r="BB315" s="4"/>
      <c r="BC315" s="100"/>
      <c r="BD315" s="4"/>
      <c r="BE315" s="4"/>
      <c r="BF315" s="9"/>
      <c r="BG315" s="7"/>
      <c r="BH315" s="7"/>
      <c r="BI315" s="7" t="str">
        <f t="shared" ca="1" si="64"/>
        <v/>
      </c>
      <c r="BJ315" s="4" t="str">
        <f t="shared" si="74"/>
        <v/>
      </c>
      <c r="BK315" s="96" t="str">
        <f t="shared" si="65"/>
        <v/>
      </c>
      <c r="BL315" s="107" t="str">
        <f t="shared" si="71"/>
        <v/>
      </c>
      <c r="BR315" s="4" t="str">
        <f>IF(IFERROR(VLOOKUP(C315,C316:C$1993,1,0),"")="","",COUNTIF(C:C,C315))</f>
        <v/>
      </c>
      <c r="BV315" s="5" t="str">
        <f>IF(B315="","",IF(BR315="",1+(MAX(BV$2:BV314)),""))</f>
        <v/>
      </c>
      <c r="BW315" s="5" t="str">
        <f t="shared" si="66"/>
        <v/>
      </c>
      <c r="BX315" s="5" t="str">
        <f t="shared" si="67"/>
        <v/>
      </c>
      <c r="BY315" s="14" t="str">
        <f t="shared" si="68"/>
        <v/>
      </c>
      <c r="BZ315" s="28"/>
      <c r="CA315" s="15"/>
      <c r="CB315" s="5" t="str">
        <f t="shared" si="75"/>
        <v/>
      </c>
      <c r="CE315" s="5" t="str">
        <f t="shared" si="73"/>
        <v/>
      </c>
      <c r="CF315" s="5" t="str">
        <f>IF(J315="","",IFERROR(IF(VLOOKUP(J315,J$2:J314,1,0)=0,"",""),J315))</f>
        <v/>
      </c>
      <c r="CG315" s="24" t="str">
        <f>IF(CF315="","",(IFERROR(VLOOKUP(MID(CF315,1,1),$CX$2:DB$28,3,0),0)+IFERROR(VLOOKUP(MID(CF315,2,1),CX$2:DB$28,4,0),0)+IFERROR(VLOOKUP(MID(CF315,3,1),CX$2:DB$28,5,0),0)+(ROW(CF315)/1000000000000)))</f>
        <v/>
      </c>
      <c r="CI315" s="5">
        <v>314</v>
      </c>
      <c r="CJ315" s="5" t="str">
        <f>IFERROR(VLOOKUP(CI315,CE$2:CF1391,2,0),"")</f>
        <v/>
      </c>
      <c r="DD315" s="5" t="e">
        <f>IF(REPORTE!AH$2="si",IF(C315=VALUE(REPORTE!C$11),IF(SUM(DD316:DD$1993),CONCATENATE(INT(B315),", "),INT(B315)),""),IF(C315=VALUE(REPORTE!C$10),IF(SUM(DD316:DD$1993),CONCATENATE(INT(B315),",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68"/>
      <c r="AV316" s="97"/>
      <c r="AW316" s="97"/>
      <c r="AX316" s="97"/>
      <c r="AY316" s="110"/>
      <c r="AZ316" s="97"/>
      <c r="BA316" s="97"/>
      <c r="BB316" s="4"/>
      <c r="BC316" s="100"/>
      <c r="BD316" s="4"/>
      <c r="BE316" s="4"/>
      <c r="BF316" s="9" t="s">
        <v>157</v>
      </c>
      <c r="BG316" s="7"/>
      <c r="BH316" s="7"/>
      <c r="BI316" s="7" t="str">
        <f t="shared" ca="1" si="64"/>
        <v/>
      </c>
      <c r="BJ316" s="4" t="str">
        <f t="shared" si="74"/>
        <v/>
      </c>
      <c r="BK316" s="96" t="str">
        <f t="shared" si="65"/>
        <v/>
      </c>
      <c r="BL316" s="107" t="str">
        <f t="shared" si="71"/>
        <v/>
      </c>
      <c r="BR316" s="4" t="str">
        <f>IF(IFERROR(VLOOKUP(C316,C317:C$1993,1,0),"")="","",COUNTIF(C:C,C316))</f>
        <v/>
      </c>
      <c r="BV316" s="5" t="str">
        <f>IF(B316="","",IF(BR316="",1+(MAX(BV$2:BV315)),""))</f>
        <v/>
      </c>
      <c r="BW316" s="5" t="str">
        <f t="shared" si="66"/>
        <v/>
      </c>
      <c r="BX316" s="5" t="str">
        <f t="shared" si="67"/>
        <v/>
      </c>
      <c r="BY316" s="14" t="str">
        <f t="shared" si="68"/>
        <v/>
      </c>
      <c r="BZ316" s="28"/>
      <c r="CA316" s="15"/>
      <c r="CB316" s="5" t="str">
        <f t="shared" si="75"/>
        <v/>
      </c>
      <c r="CE316" s="5" t="str">
        <f t="shared" si="73"/>
        <v/>
      </c>
      <c r="CF316" s="5" t="str">
        <f>IF(J316="","",IFERROR(IF(VLOOKUP(J316,J$2:J315,1,0)=0,"",""),J316))</f>
        <v/>
      </c>
      <c r="CG316" s="24" t="str">
        <f>IF(CF316="","",(IFERROR(VLOOKUP(MID(CF316,1,1),$CX$2:DB$28,3,0),0)+IFERROR(VLOOKUP(MID(CF316,2,1),CX$2:DB$28,4,0),0)+IFERROR(VLOOKUP(MID(CF316,3,1),CX$2:DB$28,5,0),0)+(ROW(CF316)/1000000000000)))</f>
        <v/>
      </c>
      <c r="CI316" s="5">
        <v>315</v>
      </c>
      <c r="CJ316" s="5" t="str">
        <f>IFERROR(VLOOKUP(CI316,CE$2:CF1392,2,0),"")</f>
        <v/>
      </c>
      <c r="DD316" s="5" t="e">
        <f>IF(REPORTE!AH$2="si",IF(C316=VALUE(REPORTE!C$11),IF(SUM(DD317:DD$1993),CONCATENATE(INT(B316),", "),INT(B316)),""),IF(C316=VALUE(REPORTE!C$10),IF(SUM(DD317:DD$1993),CONCATENATE(INT(B316),",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68"/>
      <c r="AV317" s="97"/>
      <c r="AW317" s="97"/>
      <c r="AX317" s="97"/>
      <c r="AY317" s="110"/>
      <c r="AZ317" s="97"/>
      <c r="BA317" s="97"/>
      <c r="BB317" s="4"/>
      <c r="BC317" s="100"/>
      <c r="BD317" s="4"/>
      <c r="BE317" s="4"/>
      <c r="BF317" s="9"/>
      <c r="BG317" s="7"/>
      <c r="BH317" s="7"/>
      <c r="BI317" s="7" t="str">
        <f t="shared" ca="1" si="64"/>
        <v/>
      </c>
      <c r="BJ317" s="4" t="str">
        <f t="shared" si="74"/>
        <v/>
      </c>
      <c r="BK317" s="96" t="str">
        <f t="shared" si="65"/>
        <v/>
      </c>
      <c r="BL317" s="107" t="str">
        <f t="shared" si="71"/>
        <v/>
      </c>
      <c r="BR317" s="4" t="str">
        <f>IF(IFERROR(VLOOKUP(C317,C318:C$1993,1,0),"")="","",COUNTIF(C:C,C317))</f>
        <v/>
      </c>
      <c r="BV317" s="5" t="str">
        <f>IF(B317="","",IF(BR317="",1+(MAX(BV$2:BV316)),""))</f>
        <v/>
      </c>
      <c r="BW317" s="5" t="str">
        <f t="shared" si="66"/>
        <v/>
      </c>
      <c r="BX317" s="5" t="str">
        <f t="shared" si="67"/>
        <v/>
      </c>
      <c r="BY317" s="14" t="str">
        <f t="shared" si="68"/>
        <v/>
      </c>
      <c r="BZ317" s="28"/>
      <c r="CA317" s="15"/>
      <c r="CB317" s="5" t="str">
        <f t="shared" si="75"/>
        <v/>
      </c>
      <c r="CE317" s="5" t="str">
        <f t="shared" si="73"/>
        <v/>
      </c>
      <c r="CF317" s="5" t="str">
        <f>IF(J317="","",IFERROR(IF(VLOOKUP(J317,J$2:J316,1,0)=0,"",""),J317))</f>
        <v/>
      </c>
      <c r="CG317" s="24" t="str">
        <f>IF(CF317="","",(IFERROR(VLOOKUP(MID(CF317,1,1),$CX$2:DB$28,3,0),0)+IFERROR(VLOOKUP(MID(CF317,2,1),CX$2:DB$28,4,0),0)+IFERROR(VLOOKUP(MID(CF317,3,1),CX$2:DB$28,5,0),0)+(ROW(CF317)/1000000000000)))</f>
        <v/>
      </c>
      <c r="CI317" s="5">
        <v>316</v>
      </c>
      <c r="CJ317" s="5" t="str">
        <f>IFERROR(VLOOKUP(CI317,CE$2:CF1393,2,0),"")</f>
        <v/>
      </c>
      <c r="DD317" s="5" t="e">
        <f>IF(REPORTE!AH$2="si",IF(C317=VALUE(REPORTE!C$11),IF(SUM(DD318:DD$1993),CONCATENATE(INT(B317),", "),INT(B317)),""),IF(C317=VALUE(REPORTE!C$10),IF(SUM(DD318:DD$1993),CONCATENATE(INT(B317),",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68"/>
      <c r="AV318" s="97"/>
      <c r="AW318" s="97"/>
      <c r="AX318" s="97"/>
      <c r="AY318" s="110"/>
      <c r="AZ318" s="97"/>
      <c r="BA318" s="97"/>
      <c r="BB318" s="4"/>
      <c r="BC318" s="100"/>
      <c r="BD318" s="4"/>
      <c r="BE318" s="4"/>
      <c r="BF318" s="9" t="s">
        <v>157</v>
      </c>
      <c r="BG318" s="7"/>
      <c r="BH318" s="7"/>
      <c r="BI318" s="7" t="str">
        <f t="shared" ca="1" si="64"/>
        <v/>
      </c>
      <c r="BJ318" s="4" t="str">
        <f t="shared" si="74"/>
        <v/>
      </c>
      <c r="BK318" s="96" t="str">
        <f t="shared" si="65"/>
        <v/>
      </c>
      <c r="BL318" s="107" t="str">
        <f t="shared" si="71"/>
        <v/>
      </c>
      <c r="BR318" s="4" t="str">
        <f>IF(IFERROR(VLOOKUP(C318,C319:C$1993,1,0),"")="","",COUNTIF(C:C,C318))</f>
        <v/>
      </c>
      <c r="BV318" s="5" t="str">
        <f>IF(B318="","",IF(BR318="",1+(MAX(BV$2:BV317)),""))</f>
        <v/>
      </c>
      <c r="BW318" s="5" t="str">
        <f t="shared" si="66"/>
        <v/>
      </c>
      <c r="BX318" s="5" t="str">
        <f t="shared" si="67"/>
        <v/>
      </c>
      <c r="BY318" s="14" t="str">
        <f t="shared" si="68"/>
        <v/>
      </c>
      <c r="BZ318" s="28"/>
      <c r="CA318" s="15"/>
      <c r="CB318" s="5" t="str">
        <f t="shared" si="75"/>
        <v/>
      </c>
      <c r="CE318" s="5" t="str">
        <f t="shared" si="73"/>
        <v/>
      </c>
      <c r="CF318" s="5" t="str">
        <f>IF(J318="","",IFERROR(IF(VLOOKUP(J318,J$2:J317,1,0)=0,"",""),J318))</f>
        <v/>
      </c>
      <c r="CG318" s="24" t="str">
        <f>IF(CF318="","",(IFERROR(VLOOKUP(MID(CF318,1,1),$CX$2:DB$28,3,0),0)+IFERROR(VLOOKUP(MID(CF318,2,1),CX$2:DB$28,4,0),0)+IFERROR(VLOOKUP(MID(CF318,3,1),CX$2:DB$28,5,0),0)+(ROW(CF318)/1000000000000)))</f>
        <v/>
      </c>
      <c r="CI318" s="5">
        <v>317</v>
      </c>
      <c r="CJ318" s="5" t="str">
        <f>IFERROR(VLOOKUP(CI318,CE$2:CF1394,2,0),"")</f>
        <v/>
      </c>
      <c r="DD318" s="5" t="e">
        <f>IF(REPORTE!AH$2="si",IF(C318=VALUE(REPORTE!C$11),IF(SUM(DD319:DD$1993),CONCATENATE(INT(B318),", "),INT(B318)),""),IF(C318=VALUE(REPORTE!C$10),IF(SUM(DD319:DD$1993),CONCATENATE(INT(B318),",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68"/>
      <c r="AV319" s="97"/>
      <c r="AW319" s="97"/>
      <c r="AX319" s="97"/>
      <c r="AY319" s="110"/>
      <c r="AZ319" s="97"/>
      <c r="BA319" s="97"/>
      <c r="BB319" s="4"/>
      <c r="BC319" s="100"/>
      <c r="BD319" s="4"/>
      <c r="BE319" s="4"/>
      <c r="BF319" s="9"/>
      <c r="BG319" s="7"/>
      <c r="BH319" s="7"/>
      <c r="BI319" s="7" t="str">
        <f t="shared" ca="1" si="64"/>
        <v/>
      </c>
      <c r="BJ319" s="4" t="str">
        <f t="shared" si="74"/>
        <v/>
      </c>
      <c r="BK319" s="96" t="str">
        <f t="shared" si="65"/>
        <v/>
      </c>
      <c r="BL319" s="107" t="str">
        <f t="shared" si="71"/>
        <v/>
      </c>
      <c r="BR319" s="4" t="str">
        <f>IF(IFERROR(VLOOKUP(C319,C320:C$1993,1,0),"")="","",COUNTIF(C:C,C319))</f>
        <v/>
      </c>
      <c r="BV319" s="5" t="str">
        <f>IF(B319="","",IF(BR319="",1+(MAX(BV$2:BV318)),""))</f>
        <v/>
      </c>
      <c r="BW319" s="5" t="str">
        <f t="shared" si="66"/>
        <v/>
      </c>
      <c r="BX319" s="5" t="str">
        <f t="shared" si="67"/>
        <v/>
      </c>
      <c r="BY319" s="14" t="str">
        <f t="shared" si="68"/>
        <v/>
      </c>
      <c r="BZ319" s="28"/>
      <c r="CA319" s="15"/>
      <c r="CB319" s="5" t="str">
        <f t="shared" si="75"/>
        <v/>
      </c>
      <c r="CE319" s="5" t="str">
        <f t="shared" si="73"/>
        <v/>
      </c>
      <c r="CF319" s="5" t="str">
        <f>IF(J319="","",IFERROR(IF(VLOOKUP(J319,J$2:J318,1,0)=0,"",""),J319))</f>
        <v/>
      </c>
      <c r="CG319" s="24" t="str">
        <f>IF(CF319="","",(IFERROR(VLOOKUP(MID(CF319,1,1),$CX$2:DB$28,3,0),0)+IFERROR(VLOOKUP(MID(CF319,2,1),CX$2:DB$28,4,0),0)+IFERROR(VLOOKUP(MID(CF319,3,1),CX$2:DB$28,5,0),0)+(ROW(CF319)/1000000000000)))</f>
        <v/>
      </c>
      <c r="CI319" s="5">
        <v>318</v>
      </c>
      <c r="CJ319" s="5" t="str">
        <f>IFERROR(VLOOKUP(CI319,CE$2:CF1395,2,0),"")</f>
        <v/>
      </c>
      <c r="DD319" s="5" t="e">
        <f>IF(REPORTE!AH$2="si",IF(C319=VALUE(REPORTE!C$11),IF(SUM(DD320:DD$1993),CONCATENATE(INT(B319),", "),INT(B319)),""),IF(C319=VALUE(REPORTE!C$10),IF(SUM(DD320:DD$1993),CONCATENATE(INT(B319),",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68"/>
      <c r="AV320" s="97"/>
      <c r="AW320" s="97"/>
      <c r="AX320" s="97"/>
      <c r="AY320" s="110"/>
      <c r="AZ320" s="97"/>
      <c r="BA320" s="97"/>
      <c r="BB320" s="4"/>
      <c r="BC320" s="100"/>
      <c r="BD320" s="4"/>
      <c r="BE320" s="4"/>
      <c r="BF320" s="9" t="s">
        <v>157</v>
      </c>
      <c r="BG320" s="7"/>
      <c r="BH320" s="7"/>
      <c r="BI320" s="7" t="str">
        <f t="shared" ca="1" si="64"/>
        <v/>
      </c>
      <c r="BJ320" s="4" t="str">
        <f t="shared" si="74"/>
        <v/>
      </c>
      <c r="BK320" s="96" t="str">
        <f t="shared" si="65"/>
        <v/>
      </c>
      <c r="BL320" s="107" t="str">
        <f t="shared" si="71"/>
        <v/>
      </c>
      <c r="BR320" s="4" t="str">
        <f>IF(IFERROR(VLOOKUP(C320,C321:C$1993,1,0),"")="","",COUNTIF(C:C,C320))</f>
        <v/>
      </c>
      <c r="BV320" s="5" t="str">
        <f>IF(B320="","",IF(BR320="",1+(MAX(BV$2:BV319)),""))</f>
        <v/>
      </c>
      <c r="BW320" s="5" t="str">
        <f t="shared" si="66"/>
        <v/>
      </c>
      <c r="BX320" s="5" t="str">
        <f t="shared" si="67"/>
        <v/>
      </c>
      <c r="BY320" s="14" t="str">
        <f t="shared" si="68"/>
        <v/>
      </c>
      <c r="BZ320" s="28"/>
      <c r="CA320" s="15"/>
      <c r="CB320" s="5" t="str">
        <f t="shared" si="75"/>
        <v/>
      </c>
      <c r="CE320" s="5" t="str">
        <f t="shared" si="73"/>
        <v/>
      </c>
      <c r="CF320" s="5" t="str">
        <f>IF(J320="","",IFERROR(IF(VLOOKUP(J320,J$2:J319,1,0)=0,"",""),J320))</f>
        <v/>
      </c>
      <c r="CG320" s="24" t="str">
        <f>IF(CF320="","",(IFERROR(VLOOKUP(MID(CF320,1,1),$CX$2:DB$28,3,0),0)+IFERROR(VLOOKUP(MID(CF320,2,1),CX$2:DB$28,4,0),0)+IFERROR(VLOOKUP(MID(CF320,3,1),CX$2:DB$28,5,0),0)+(ROW(CF320)/1000000000000)))</f>
        <v/>
      </c>
      <c r="CI320" s="5">
        <v>319</v>
      </c>
      <c r="CJ320" s="5" t="str">
        <f>IFERROR(VLOOKUP(CI320,CE$2:CF1396,2,0),"")</f>
        <v/>
      </c>
      <c r="DD320" s="5" t="e">
        <f>IF(REPORTE!AH$2="si",IF(C320=VALUE(REPORTE!C$11),IF(SUM(DD321:DD$1993),CONCATENATE(INT(B320),", "),INT(B320)),""),IF(C320=VALUE(REPORTE!C$10),IF(SUM(DD321:DD$1993),CONCATENATE(INT(B320),",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68"/>
      <c r="AV321" s="97"/>
      <c r="AW321" s="97"/>
      <c r="AX321" s="97"/>
      <c r="AY321" s="110"/>
      <c r="AZ321" s="97"/>
      <c r="BA321" s="97"/>
      <c r="BB321" s="4"/>
      <c r="BC321" s="100"/>
      <c r="BD321" s="4"/>
      <c r="BE321" s="4"/>
      <c r="BF321" s="9"/>
      <c r="BG321" s="7"/>
      <c r="BH321" s="7"/>
      <c r="BI321" s="7" t="str">
        <f t="shared" ca="1" si="64"/>
        <v/>
      </c>
      <c r="BJ321" s="4" t="str">
        <f t="shared" si="74"/>
        <v/>
      </c>
      <c r="BK321" s="96" t="str">
        <f t="shared" si="65"/>
        <v/>
      </c>
      <c r="BL321" s="107" t="str">
        <f t="shared" si="71"/>
        <v/>
      </c>
      <c r="BR321" s="4" t="str">
        <f>IF(IFERROR(VLOOKUP(C321,C322:C$1993,1,0),"")="","",COUNTIF(C:C,C321))</f>
        <v/>
      </c>
      <c r="BV321" s="5" t="str">
        <f>IF(B321="","",IF(BR321="",1+(MAX(BV$2:BV320)),""))</f>
        <v/>
      </c>
      <c r="BW321" s="5" t="str">
        <f t="shared" si="66"/>
        <v/>
      </c>
      <c r="BX321" s="5" t="str">
        <f t="shared" si="67"/>
        <v/>
      </c>
      <c r="BY321" s="14" t="str">
        <f t="shared" si="68"/>
        <v/>
      </c>
      <c r="BZ321" s="28"/>
      <c r="CA321" s="15"/>
      <c r="CB321" s="5" t="str">
        <f t="shared" si="75"/>
        <v/>
      </c>
      <c r="CE321" s="5" t="str">
        <f t="shared" si="73"/>
        <v/>
      </c>
      <c r="CF321" s="5" t="str">
        <f>IF(J321="","",IFERROR(IF(VLOOKUP(J321,J$2:J320,1,0)=0,"",""),J321))</f>
        <v/>
      </c>
      <c r="CG321" s="24" t="str">
        <f>IF(CF321="","",(IFERROR(VLOOKUP(MID(CF321,1,1),$CX$2:DB$28,3,0),0)+IFERROR(VLOOKUP(MID(CF321,2,1),CX$2:DB$28,4,0),0)+IFERROR(VLOOKUP(MID(CF321,3,1),CX$2:DB$28,5,0),0)+(ROW(CF321)/1000000000000)))</f>
        <v/>
      </c>
      <c r="CI321" s="5">
        <v>320</v>
      </c>
      <c r="CJ321" s="5" t="str">
        <f>IFERROR(VLOOKUP(CI321,CE$2:CF1397,2,0),"")</f>
        <v/>
      </c>
      <c r="DD321" s="5" t="e">
        <f>IF(REPORTE!AH$2="si",IF(C321=VALUE(REPORTE!C$11),IF(SUM(DD322:DD$1993),CONCATENATE(INT(B321),", "),INT(B321)),""),IF(C321=VALUE(REPORTE!C$10),IF(SUM(DD322:DD$1993),CONCATENATE(INT(B321),",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68"/>
      <c r="AV322" s="97"/>
      <c r="AW322" s="97"/>
      <c r="AX322" s="97"/>
      <c r="AY322" s="110"/>
      <c r="AZ322" s="97"/>
      <c r="BA322" s="97"/>
      <c r="BB322" s="4"/>
      <c r="BC322" s="100"/>
      <c r="BD322" s="4"/>
      <c r="BE322" s="4"/>
      <c r="BF322" s="9" t="s">
        <v>157</v>
      </c>
      <c r="BG322" s="7"/>
      <c r="BH322" s="7"/>
      <c r="BI322" s="7" t="str">
        <f t="shared" ref="BI322:BI385" ca="1" si="77">IFERROR(IF(BF322="","",IF(BB322=5,"",IF(BF322-TODAY()&gt;0,"VIGENTE","VENCIDO"))),"")</f>
        <v/>
      </c>
      <c r="BJ322" s="4" t="str">
        <f t="shared" si="74"/>
        <v/>
      </c>
      <c r="BK322" s="96" t="str">
        <f t="shared" ref="BK322:BK385" si="78">IFERROR(IF(AA322="","",AA322/V322),"")</f>
        <v/>
      </c>
      <c r="BL322" s="107"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8"/>
      <c r="CA322" s="15"/>
      <c r="CB322" s="5" t="str">
        <f t="shared" si="75"/>
        <v/>
      </c>
      <c r="CE322" s="5" t="str">
        <f t="shared" si="73"/>
        <v/>
      </c>
      <c r="CF322" s="5" t="str">
        <f>IF(J322="","",IFERROR(IF(VLOOKUP(J322,J$2:J321,1,0)=0,"",""),J322))</f>
        <v/>
      </c>
      <c r="CG322" s="24" t="str">
        <f>IF(CF322="","",(IFERROR(VLOOKUP(MID(CF322,1,1),$CX$2:DB$28,3,0),0)+IFERROR(VLOOKUP(MID(CF322,2,1),CX$2:DB$28,4,0),0)+IFERROR(VLOOKUP(MID(CF322,3,1),CX$2:DB$28,5,0),0)+(ROW(CF322)/1000000000000)))</f>
        <v/>
      </c>
      <c r="CI322" s="5">
        <v>321</v>
      </c>
      <c r="CJ322" s="5" t="str">
        <f>IFERROR(VLOOKUP(CI322,CE$2:CF1398,2,0),"")</f>
        <v/>
      </c>
      <c r="DD322" s="5" t="e">
        <f>IF(REPORTE!AH$2="si",IF(C322=VALUE(REPORTE!C$11),IF(SUM(DD323:DD$1993),CONCATENATE(INT(B322),", "),INT(B322)),""),IF(C322=VALUE(REPORTE!C$10),IF(SUM(DD323:DD$1993),CONCATENATE(INT(B322),",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68"/>
      <c r="AV323" s="97"/>
      <c r="AW323" s="97"/>
      <c r="AX323" s="97"/>
      <c r="AY323" s="110"/>
      <c r="AZ323" s="97"/>
      <c r="BA323" s="97"/>
      <c r="BB323" s="4"/>
      <c r="BC323" s="100"/>
      <c r="BD323" s="4"/>
      <c r="BE323" s="4"/>
      <c r="BF323" s="9"/>
      <c r="BG323" s="7"/>
      <c r="BH323" s="7"/>
      <c r="BI323" s="7" t="str">
        <f t="shared" ca="1" si="77"/>
        <v/>
      </c>
      <c r="BJ323" s="4" t="str">
        <f t="shared" si="74"/>
        <v/>
      </c>
      <c r="BK323" s="96" t="str">
        <f t="shared" si="78"/>
        <v/>
      </c>
      <c r="BL323" s="107"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8"/>
      <c r="CA323" s="15"/>
      <c r="CB323" s="5" t="str">
        <f t="shared" si="75"/>
        <v/>
      </c>
      <c r="CE323" s="5" t="str">
        <f t="shared" si="73"/>
        <v/>
      </c>
      <c r="CF323" s="5" t="str">
        <f>IF(J323="","",IFERROR(IF(VLOOKUP(J323,J$2:J322,1,0)=0,"",""),J323))</f>
        <v/>
      </c>
      <c r="CG323" s="24" t="str">
        <f>IF(CF323="","",(IFERROR(VLOOKUP(MID(CF323,1,1),$CX$2:DB$28,3,0),0)+IFERROR(VLOOKUP(MID(CF323,2,1),CX$2:DB$28,4,0),0)+IFERROR(VLOOKUP(MID(CF323,3,1),CX$2:DB$28,5,0),0)+(ROW(CF323)/1000000000000)))</f>
        <v/>
      </c>
      <c r="CI323" s="5">
        <v>322</v>
      </c>
      <c r="CJ323" s="5" t="str">
        <f>IFERROR(VLOOKUP(CI323,CE$2:CF1399,2,0),"")</f>
        <v/>
      </c>
      <c r="DD323" s="5" t="e">
        <f>IF(REPORTE!AH$2="si",IF(C323=VALUE(REPORTE!C$11),IF(SUM(DD324:DD$1993),CONCATENATE(INT(B323),", "),INT(B323)),""),IF(C323=VALUE(REPORTE!C$10),IF(SUM(DD324:DD$1993),CONCATENATE(INT(B323),",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68"/>
      <c r="AV324" s="97"/>
      <c r="AW324" s="97"/>
      <c r="AX324" s="97"/>
      <c r="AY324" s="110"/>
      <c r="AZ324" s="97"/>
      <c r="BA324" s="97"/>
      <c r="BB324" s="4"/>
      <c r="BC324" s="100"/>
      <c r="BD324" s="4"/>
      <c r="BE324" s="4"/>
      <c r="BF324" s="9" t="s">
        <v>157</v>
      </c>
      <c r="BG324" s="7"/>
      <c r="BH324" s="7"/>
      <c r="BI324" s="7" t="str">
        <f t="shared" ca="1" si="77"/>
        <v/>
      </c>
      <c r="BJ324" s="4" t="str">
        <f t="shared" si="74"/>
        <v/>
      </c>
      <c r="BK324" s="96" t="str">
        <f t="shared" si="78"/>
        <v/>
      </c>
      <c r="BL324" s="107" t="str">
        <f t="shared" si="84"/>
        <v/>
      </c>
      <c r="BR324" s="4" t="str">
        <f>IF(IFERROR(VLOOKUP(C324,C325:C$1993,1,0),"")="","",COUNTIF(C:C,C324))</f>
        <v/>
      </c>
      <c r="BV324" s="5" t="str">
        <f>IF(B324="","",IF(BR324="",1+(MAX(BV$2:BV323)),""))</f>
        <v/>
      </c>
      <c r="BW324" s="5" t="str">
        <f t="shared" si="79"/>
        <v/>
      </c>
      <c r="BX324" s="5" t="str">
        <f t="shared" si="80"/>
        <v/>
      </c>
      <c r="BY324" s="14" t="str">
        <f t="shared" si="81"/>
        <v/>
      </c>
      <c r="BZ324" s="28"/>
      <c r="CA324" s="15"/>
      <c r="CB324" s="5" t="str">
        <f t="shared" si="75"/>
        <v/>
      </c>
      <c r="CE324" s="5" t="str">
        <f t="shared" si="73"/>
        <v/>
      </c>
      <c r="CF324" s="5" t="str">
        <f>IF(J324="","",IFERROR(IF(VLOOKUP(J324,J$2:J323,1,0)=0,"",""),J324))</f>
        <v/>
      </c>
      <c r="CG324" s="24" t="str">
        <f>IF(CF324="","",(IFERROR(VLOOKUP(MID(CF324,1,1),$CX$2:DB$28,3,0),0)+IFERROR(VLOOKUP(MID(CF324,2,1),CX$2:DB$28,4,0),0)+IFERROR(VLOOKUP(MID(CF324,3,1),CX$2:DB$28,5,0),0)+(ROW(CF324)/1000000000000)))</f>
        <v/>
      </c>
      <c r="CI324" s="5">
        <v>323</v>
      </c>
      <c r="CJ324" s="5" t="str">
        <f>IFERROR(VLOOKUP(CI324,CE$2:CF1400,2,0),"")</f>
        <v/>
      </c>
      <c r="CL324" s="14"/>
      <c r="DD324" s="5" t="e">
        <f>IF(REPORTE!AH$2="si",IF(C324=VALUE(REPORTE!C$11),IF(SUM(DD325:DD$1993),CONCATENATE(INT(B324),", "),INT(B324)),""),IF(C324=VALUE(REPORTE!C$10),IF(SUM(DD325:DD$1993),CONCATENATE(INT(B324),",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68"/>
      <c r="AV325" s="97"/>
      <c r="AW325" s="97"/>
      <c r="AX325" s="97"/>
      <c r="AY325" s="110"/>
      <c r="AZ325" s="97"/>
      <c r="BA325" s="97"/>
      <c r="BB325" s="4"/>
      <c r="BC325" s="100"/>
      <c r="BD325" s="4"/>
      <c r="BE325" s="4"/>
      <c r="BF325" s="9"/>
      <c r="BG325" s="7"/>
      <c r="BH325" s="7"/>
      <c r="BI325" s="7" t="str">
        <f t="shared" ca="1" si="77"/>
        <v/>
      </c>
      <c r="BJ325" s="4" t="str">
        <f t="shared" si="74"/>
        <v/>
      </c>
      <c r="BK325" s="96" t="str">
        <f t="shared" si="78"/>
        <v/>
      </c>
      <c r="BL325" s="107" t="str">
        <f t="shared" si="84"/>
        <v/>
      </c>
      <c r="BR325" s="4" t="str">
        <f>IF(IFERROR(VLOOKUP(C325,C326:C$1993,1,0),"")="","",COUNTIF(C:C,C325))</f>
        <v/>
      </c>
      <c r="BV325" s="5" t="str">
        <f>IF(B325="","",IF(BR325="",1+(MAX(BV$2:BV324)),""))</f>
        <v/>
      </c>
      <c r="BW325" s="5" t="str">
        <f t="shared" si="79"/>
        <v/>
      </c>
      <c r="BX325" s="5" t="str">
        <f t="shared" si="80"/>
        <v/>
      </c>
      <c r="BY325" s="14" t="str">
        <f t="shared" si="81"/>
        <v/>
      </c>
      <c r="BZ325" s="28"/>
      <c r="CA325" s="15"/>
      <c r="CB325" s="5" t="str">
        <f t="shared" si="75"/>
        <v/>
      </c>
      <c r="CE325" s="5" t="str">
        <f t="shared" si="73"/>
        <v/>
      </c>
      <c r="CF325" s="5" t="str">
        <f>IF(J325="","",IFERROR(IF(VLOOKUP(J325,J$2:J324,1,0)=0,"",""),J325))</f>
        <v/>
      </c>
      <c r="CG325" s="24" t="str">
        <f>IF(CF325="","",(IFERROR(VLOOKUP(MID(CF325,1,1),$CX$2:DB$28,3,0),0)+IFERROR(VLOOKUP(MID(CF325,2,1),CX$2:DB$28,4,0),0)+IFERROR(VLOOKUP(MID(CF325,3,1),CX$2:DB$28,5,0),0)+(ROW(CF325)/1000000000000)))</f>
        <v/>
      </c>
      <c r="CI325" s="5">
        <v>324</v>
      </c>
      <c r="CJ325" s="5" t="str">
        <f>IFERROR(VLOOKUP(CI325,CE$2:CF1401,2,0),"")</f>
        <v/>
      </c>
      <c r="DD325" s="5" t="e">
        <f>IF(REPORTE!AH$2="si",IF(C325=VALUE(REPORTE!C$11),IF(SUM(DD326:DD$1993),CONCATENATE(INT(B325),", "),INT(B325)),""),IF(C325=VALUE(REPORTE!C$10),IF(SUM(DD326:DD$1993),CONCATENATE(INT(B325),",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68"/>
      <c r="AV326" s="97"/>
      <c r="AW326" s="97"/>
      <c r="AX326" s="97"/>
      <c r="AY326" s="110"/>
      <c r="AZ326" s="97"/>
      <c r="BA326" s="97"/>
      <c r="BB326" s="4"/>
      <c r="BC326" s="100"/>
      <c r="BD326" s="4"/>
      <c r="BE326" s="4"/>
      <c r="BF326" s="9" t="s">
        <v>157</v>
      </c>
      <c r="BG326" s="7"/>
      <c r="BH326" s="7"/>
      <c r="BI326" s="7" t="str">
        <f t="shared" ca="1" si="77"/>
        <v/>
      </c>
      <c r="BJ326" s="4" t="str">
        <f t="shared" si="74"/>
        <v/>
      </c>
      <c r="BK326" s="96" t="str">
        <f t="shared" si="78"/>
        <v/>
      </c>
      <c r="BL326" s="107" t="str">
        <f t="shared" si="84"/>
        <v/>
      </c>
      <c r="BR326" s="4" t="str">
        <f>IF(IFERROR(VLOOKUP(C326,C327:C$1993,1,0),"")="","",COUNTIF(C:C,C326))</f>
        <v/>
      </c>
      <c r="BV326" s="5" t="str">
        <f>IF(B326="","",IF(BR326="",1+(MAX(BV$2:BV325)),""))</f>
        <v/>
      </c>
      <c r="BW326" s="5" t="str">
        <f t="shared" si="79"/>
        <v/>
      </c>
      <c r="BX326" s="5" t="str">
        <f t="shared" si="80"/>
        <v/>
      </c>
      <c r="BY326" s="14" t="str">
        <f t="shared" si="81"/>
        <v/>
      </c>
      <c r="BZ326" s="28"/>
      <c r="CA326" s="15"/>
      <c r="CB326" s="5" t="str">
        <f t="shared" si="75"/>
        <v/>
      </c>
      <c r="CE326" s="5" t="str">
        <f t="shared" si="73"/>
        <v/>
      </c>
      <c r="CF326" s="5" t="str">
        <f>IF(J326="","",IFERROR(IF(VLOOKUP(J326,J$2:J325,1,0)=0,"",""),J326))</f>
        <v/>
      </c>
      <c r="CG326" s="24" t="str">
        <f>IF(CF326="","",(IFERROR(VLOOKUP(MID(CF326,1,1),$CX$2:DB$28,3,0),0)+IFERROR(VLOOKUP(MID(CF326,2,1),CX$2:DB$28,4,0),0)+IFERROR(VLOOKUP(MID(CF326,3,1),CX$2:DB$28,5,0),0)+(ROW(CF326)/1000000000000)))</f>
        <v/>
      </c>
      <c r="CI326" s="5">
        <v>325</v>
      </c>
      <c r="CJ326" s="5" t="str">
        <f>IFERROR(VLOOKUP(CI326,CE$2:CF1402,2,0),"")</f>
        <v/>
      </c>
      <c r="CL326" s="14"/>
      <c r="DD326" s="5" t="e">
        <f>IF(REPORTE!AH$2="si",IF(C326=VALUE(REPORTE!C$11),IF(SUM(DD327:DD$1993),CONCATENATE(INT(B326),", "),INT(B326)),""),IF(C326=VALUE(REPORTE!C$10),IF(SUM(DD327:DD$1993),CONCATENATE(INT(B326),",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68"/>
      <c r="AV327" s="97"/>
      <c r="AW327" s="97"/>
      <c r="AX327" s="97"/>
      <c r="AY327" s="110"/>
      <c r="AZ327" s="97"/>
      <c r="BA327" s="97"/>
      <c r="BB327" s="4"/>
      <c r="BC327" s="100"/>
      <c r="BD327" s="4"/>
      <c r="BE327" s="4"/>
      <c r="BF327" s="9"/>
      <c r="BG327" s="7"/>
      <c r="BH327" s="7"/>
      <c r="BI327" s="7" t="str">
        <f t="shared" ca="1" si="77"/>
        <v/>
      </c>
      <c r="BJ327" s="4" t="str">
        <f t="shared" si="74"/>
        <v/>
      </c>
      <c r="BK327" s="96" t="str">
        <f t="shared" si="78"/>
        <v/>
      </c>
      <c r="BL327" s="107" t="str">
        <f t="shared" si="84"/>
        <v/>
      </c>
      <c r="BR327" s="4" t="str">
        <f>IF(IFERROR(VLOOKUP(C327,C328:C$1993,1,0),"")="","",COUNTIF(C:C,C327))</f>
        <v/>
      </c>
      <c r="BV327" s="5" t="str">
        <f>IF(B327="","",IF(BR327="",1+(MAX(BV$2:BV326)),""))</f>
        <v/>
      </c>
      <c r="BW327" s="5" t="str">
        <f t="shared" si="79"/>
        <v/>
      </c>
      <c r="BX327" s="5" t="str">
        <f t="shared" si="80"/>
        <v/>
      </c>
      <c r="BY327" s="14" t="str">
        <f t="shared" si="81"/>
        <v/>
      </c>
      <c r="BZ327" s="28"/>
      <c r="CA327" s="15"/>
      <c r="CB327" s="5" t="str">
        <f t="shared" si="75"/>
        <v/>
      </c>
      <c r="CE327" s="5" t="str">
        <f t="shared" si="73"/>
        <v/>
      </c>
      <c r="CF327" s="5" t="str">
        <f>IF(J327="","",IFERROR(IF(VLOOKUP(J327,J$2:J326,1,0)=0,"",""),J327))</f>
        <v/>
      </c>
      <c r="CG327" s="24" t="str">
        <f>IF(CF327="","",(IFERROR(VLOOKUP(MID(CF327,1,1),$CX$2:DB$28,3,0),0)+IFERROR(VLOOKUP(MID(CF327,2,1),CX$2:DB$28,4,0),0)+IFERROR(VLOOKUP(MID(CF327,3,1),CX$2:DB$28,5,0),0)+(ROW(CF327)/1000000000000)))</f>
        <v/>
      </c>
      <c r="CI327" s="5">
        <v>326</v>
      </c>
      <c r="CJ327" s="5" t="str">
        <f>IFERROR(VLOOKUP(CI327,CE$2:CF1403,2,0),"")</f>
        <v/>
      </c>
      <c r="DD327" s="5" t="e">
        <f>IF(REPORTE!AH$2="si",IF(C327=VALUE(REPORTE!C$11),IF(SUM(DD328:DD$1993),CONCATENATE(INT(B327),", "),INT(B327)),""),IF(C327=VALUE(REPORTE!C$10),IF(SUM(DD328:DD$1993),CONCATENATE(INT(B327),",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68"/>
      <c r="AV328" s="97"/>
      <c r="AW328" s="97"/>
      <c r="AX328" s="97"/>
      <c r="AY328" s="110"/>
      <c r="AZ328" s="97"/>
      <c r="BA328" s="97"/>
      <c r="BB328" s="4"/>
      <c r="BC328" s="100"/>
      <c r="BD328" s="4"/>
      <c r="BE328" s="4"/>
      <c r="BF328" s="9" t="s">
        <v>157</v>
      </c>
      <c r="BG328" s="7"/>
      <c r="BH328" s="7"/>
      <c r="BI328" s="7" t="str">
        <f t="shared" ca="1" si="77"/>
        <v/>
      </c>
      <c r="BJ328" s="4" t="str">
        <f t="shared" si="74"/>
        <v/>
      </c>
      <c r="BK328" s="96" t="str">
        <f t="shared" si="78"/>
        <v/>
      </c>
      <c r="BL328" s="107" t="str">
        <f t="shared" si="84"/>
        <v/>
      </c>
      <c r="BR328" s="4" t="str">
        <f>IF(IFERROR(VLOOKUP(C328,C329:C$1993,1,0),"")="","",COUNTIF(C:C,C328))</f>
        <v/>
      </c>
      <c r="BV328" s="5" t="str">
        <f>IF(B328="","",IF(BR328="",1+(MAX(BV$2:BV327)),""))</f>
        <v/>
      </c>
      <c r="BW328" s="5" t="str">
        <f t="shared" si="79"/>
        <v/>
      </c>
      <c r="BX328" s="5" t="str">
        <f t="shared" si="80"/>
        <v/>
      </c>
      <c r="BY328" s="14" t="str">
        <f t="shared" si="81"/>
        <v/>
      </c>
      <c r="BZ328" s="28"/>
      <c r="CA328" s="15"/>
      <c r="CB328" s="5" t="str">
        <f t="shared" si="75"/>
        <v/>
      </c>
      <c r="CE328" s="5" t="str">
        <f t="shared" si="73"/>
        <v/>
      </c>
      <c r="CF328" s="5" t="str">
        <f>IF(J328="","",IFERROR(IF(VLOOKUP(J328,J$2:J327,1,0)=0,"",""),J328))</f>
        <v/>
      </c>
      <c r="CG328" s="24" t="str">
        <f>IF(CF328="","",(IFERROR(VLOOKUP(MID(CF328,1,1),$CX$2:DB$28,3,0),0)+IFERROR(VLOOKUP(MID(CF328,2,1),CX$2:DB$28,4,0),0)+IFERROR(VLOOKUP(MID(CF328,3,1),CX$2:DB$28,5,0),0)+(ROW(CF328)/1000000000000)))</f>
        <v/>
      </c>
      <c r="CI328" s="5">
        <v>327</v>
      </c>
      <c r="CJ328" s="5" t="str">
        <f>IFERROR(VLOOKUP(CI328,CE$2:CF1404,2,0),"")</f>
        <v/>
      </c>
      <c r="DD328" s="5" t="e">
        <f>IF(REPORTE!AH$2="si",IF(C328=VALUE(REPORTE!C$11),IF(SUM(DD329:DD$1993),CONCATENATE(INT(B328),", "),INT(B328)),""),IF(C328=VALUE(REPORTE!C$10),IF(SUM(DD329:DD$1993),CONCATENATE(INT(B328),",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68"/>
      <c r="AV329" s="97"/>
      <c r="AW329" s="97"/>
      <c r="AX329" s="97"/>
      <c r="AY329" s="110"/>
      <c r="AZ329" s="97"/>
      <c r="BA329" s="97"/>
      <c r="BB329" s="4"/>
      <c r="BC329" s="100"/>
      <c r="BD329" s="4"/>
      <c r="BE329" s="4"/>
      <c r="BF329" s="9"/>
      <c r="BG329" s="7"/>
      <c r="BH329" s="7"/>
      <c r="BI329" s="7" t="str">
        <f t="shared" ca="1" si="77"/>
        <v/>
      </c>
      <c r="BJ329" s="4" t="str">
        <f t="shared" si="74"/>
        <v/>
      </c>
      <c r="BK329" s="96" t="str">
        <f t="shared" si="78"/>
        <v/>
      </c>
      <c r="BL329" s="107" t="str">
        <f t="shared" si="84"/>
        <v/>
      </c>
      <c r="BR329" s="4" t="str">
        <f>IF(IFERROR(VLOOKUP(C329,C330:C$1993,1,0),"")="","",COUNTIF(C:C,C329))</f>
        <v/>
      </c>
      <c r="BV329" s="5" t="str">
        <f>IF(B329="","",IF(BR329="",1+(MAX(BV$2:BV328)),""))</f>
        <v/>
      </c>
      <c r="BW329" s="5" t="str">
        <f t="shared" si="79"/>
        <v/>
      </c>
      <c r="BX329" s="5" t="str">
        <f t="shared" si="80"/>
        <v/>
      </c>
      <c r="BY329" s="14" t="str">
        <f t="shared" si="81"/>
        <v/>
      </c>
      <c r="BZ329" s="28"/>
      <c r="CA329" s="15"/>
      <c r="CB329" s="5" t="str">
        <f t="shared" ref="CB329:CB360" si="85">CONCATENATE(AI329,AK329,AL329,AM329,AN329)</f>
        <v/>
      </c>
      <c r="CE329" s="5" t="str">
        <f t="shared" si="73"/>
        <v/>
      </c>
      <c r="CF329" s="5" t="str">
        <f>IF(J329="","",IFERROR(IF(VLOOKUP(J329,J$2:J328,1,0)=0,"",""),J329))</f>
        <v/>
      </c>
      <c r="CG329" s="24" t="str">
        <f>IF(CF329="","",(IFERROR(VLOOKUP(MID(CF329,1,1),$CX$2:DB$28,3,0),0)+IFERROR(VLOOKUP(MID(CF329,2,1),CX$2:DB$28,4,0),0)+IFERROR(VLOOKUP(MID(CF329,3,1),CX$2:DB$28,5,0),0)+(ROW(CF329)/1000000000000)))</f>
        <v/>
      </c>
      <c r="CI329" s="5">
        <v>328</v>
      </c>
      <c r="CJ329" s="5" t="str">
        <f>IFERROR(VLOOKUP(CI329,CE$2:CF1405,2,0),"")</f>
        <v/>
      </c>
      <c r="DD329" s="5" t="e">
        <f>IF(REPORTE!AH$2="si",IF(C329=VALUE(REPORTE!C$11),IF(SUM(DD330:DD$1993),CONCATENATE(INT(B329),", "),INT(B329)),""),IF(C329=VALUE(REPORTE!C$10),IF(SUM(DD330:DD$1993),CONCATENATE(INT(B329),",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68"/>
      <c r="AV330" s="97"/>
      <c r="AW330" s="97"/>
      <c r="AX330" s="97"/>
      <c r="AY330" s="110"/>
      <c r="AZ330" s="97"/>
      <c r="BA330" s="97"/>
      <c r="BB330" s="4"/>
      <c r="BC330" s="100"/>
      <c r="BD330" s="4"/>
      <c r="BE330" s="4"/>
      <c r="BF330" s="9" t="s">
        <v>157</v>
      </c>
      <c r="BG330" s="7"/>
      <c r="BH330" s="7"/>
      <c r="BI330" s="7" t="str">
        <f t="shared" ca="1" si="77"/>
        <v/>
      </c>
      <c r="BJ330" s="4" t="str">
        <f t="shared" si="74"/>
        <v/>
      </c>
      <c r="BK330" s="96" t="str">
        <f t="shared" si="78"/>
        <v/>
      </c>
      <c r="BL330" s="107" t="str">
        <f t="shared" si="84"/>
        <v/>
      </c>
      <c r="BR330" s="4" t="str">
        <f>IF(IFERROR(VLOOKUP(C330,C331:C$1993,1,0),"")="","",COUNTIF(C:C,C330))</f>
        <v/>
      </c>
      <c r="BV330" s="5" t="str">
        <f>IF(B330="","",IF(BR330="",1+(MAX(BV$2:BV329)),""))</f>
        <v/>
      </c>
      <c r="BW330" s="5" t="str">
        <f t="shared" si="79"/>
        <v/>
      </c>
      <c r="BX330" s="5" t="str">
        <f t="shared" si="80"/>
        <v/>
      </c>
      <c r="BY330" s="14" t="str">
        <f t="shared" si="81"/>
        <v/>
      </c>
      <c r="BZ330" s="28"/>
      <c r="CA330" s="15"/>
      <c r="CB330" s="5" t="str">
        <f t="shared" si="85"/>
        <v/>
      </c>
      <c r="CE330" s="5" t="str">
        <f t="shared" si="73"/>
        <v/>
      </c>
      <c r="CF330" s="5" t="str">
        <f>IF(J330="","",IFERROR(IF(VLOOKUP(J330,J$2:J329,1,0)=0,"",""),J330))</f>
        <v/>
      </c>
      <c r="CG330" s="24" t="str">
        <f>IF(CF330="","",(IFERROR(VLOOKUP(MID(CF330,1,1),$CX$2:DB$28,3,0),0)+IFERROR(VLOOKUP(MID(CF330,2,1),CX$2:DB$28,4,0),0)+IFERROR(VLOOKUP(MID(CF330,3,1),CX$2:DB$28,5,0),0)+(ROW(CF330)/1000000000000)))</f>
        <v/>
      </c>
      <c r="CI330" s="5">
        <v>329</v>
      </c>
      <c r="CJ330" s="5" t="str">
        <f>IFERROR(VLOOKUP(CI330,CE$2:CF1406,2,0),"")</f>
        <v/>
      </c>
      <c r="DD330" s="5" t="e">
        <f>IF(REPORTE!AH$2="si",IF(C330=VALUE(REPORTE!C$11),IF(SUM(DD331:DD$1993),CONCATENATE(INT(B330),", "),INT(B330)),""),IF(C330=VALUE(REPORTE!C$10),IF(SUM(DD331:DD$1993),CONCATENATE(INT(B330),",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68"/>
      <c r="AV331" s="97"/>
      <c r="AW331" s="97"/>
      <c r="AX331" s="97"/>
      <c r="AY331" s="110"/>
      <c r="AZ331" s="97"/>
      <c r="BA331" s="97"/>
      <c r="BB331" s="4"/>
      <c r="BC331" s="100"/>
      <c r="BD331" s="4"/>
      <c r="BE331" s="4"/>
      <c r="BF331" s="9"/>
      <c r="BG331" s="7"/>
      <c r="BH331" s="7"/>
      <c r="BI331" s="7" t="str">
        <f t="shared" ca="1" si="77"/>
        <v/>
      </c>
      <c r="BJ331" s="4" t="str">
        <f t="shared" si="74"/>
        <v/>
      </c>
      <c r="BK331" s="96" t="str">
        <f t="shared" si="78"/>
        <v/>
      </c>
      <c r="BL331" s="107" t="str">
        <f t="shared" si="84"/>
        <v/>
      </c>
      <c r="BR331" s="4" t="str">
        <f>IF(IFERROR(VLOOKUP(C331,C332:C$1993,1,0),"")="","",COUNTIF(C:C,C331))</f>
        <v/>
      </c>
      <c r="BV331" s="5" t="str">
        <f>IF(B331="","",IF(BR331="",1+(MAX(BV$2:BV330)),""))</f>
        <v/>
      </c>
      <c r="BW331" s="5" t="str">
        <f t="shared" si="79"/>
        <v/>
      </c>
      <c r="BX331" s="5" t="str">
        <f t="shared" si="80"/>
        <v/>
      </c>
      <c r="BY331" s="14" t="str">
        <f t="shared" si="81"/>
        <v/>
      </c>
      <c r="BZ331" s="28"/>
      <c r="CA331" s="15"/>
      <c r="CB331" s="5" t="str">
        <f t="shared" si="85"/>
        <v/>
      </c>
      <c r="CE331" s="5" t="str">
        <f t="shared" ref="CE331:CE376" si="86">IFERROR(RANK(CG331,CG$2:CG$1493,1),"")</f>
        <v/>
      </c>
      <c r="CF331" s="5" t="str">
        <f>IF(J331="","",IFERROR(IF(VLOOKUP(J331,J$2:J330,1,0)=0,"",""),J331))</f>
        <v/>
      </c>
      <c r="CG331" s="24" t="str">
        <f>IF(CF331="","",(IFERROR(VLOOKUP(MID(CF331,1,1),$CX$2:DB$28,3,0),0)+IFERROR(VLOOKUP(MID(CF331,2,1),CX$2:DB$28,4,0),0)+IFERROR(VLOOKUP(MID(CF331,3,1),CX$2:DB$28,5,0),0)+(ROW(CF331)/1000000000000)))</f>
        <v/>
      </c>
      <c r="CI331" s="5">
        <v>330</v>
      </c>
      <c r="CJ331" s="5" t="str">
        <f>IFERROR(VLOOKUP(CI331,CE$2:CF1407,2,0),"")</f>
        <v/>
      </c>
      <c r="DD331" s="5" t="e">
        <f>IF(REPORTE!AH$2="si",IF(C331=VALUE(REPORTE!C$11),IF(SUM(DD332:DD$1993),CONCATENATE(INT(B331),", "),INT(B331)),""),IF(C331=VALUE(REPORTE!C$10),IF(SUM(DD332:DD$1993),CONCATENATE(INT(B331),",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68"/>
      <c r="AV332" s="97"/>
      <c r="AW332" s="97"/>
      <c r="AX332" s="97"/>
      <c r="AY332" s="110"/>
      <c r="AZ332" s="97"/>
      <c r="BA332" s="97"/>
      <c r="BB332" s="4"/>
      <c r="BC332" s="100"/>
      <c r="BD332" s="4"/>
      <c r="BE332" s="4"/>
      <c r="BF332" s="9" t="s">
        <v>157</v>
      </c>
      <c r="BG332" s="7"/>
      <c r="BH332" s="7"/>
      <c r="BI332" s="7" t="str">
        <f t="shared" ca="1" si="77"/>
        <v/>
      </c>
      <c r="BJ332" s="4" t="str">
        <f t="shared" si="74"/>
        <v/>
      </c>
      <c r="BK332" s="96" t="str">
        <f t="shared" si="78"/>
        <v/>
      </c>
      <c r="BL332" s="107" t="str">
        <f t="shared" si="84"/>
        <v/>
      </c>
      <c r="BR332" s="4" t="str">
        <f>IF(IFERROR(VLOOKUP(C332,C333:C$1993,1,0),"")="","",COUNTIF(C:C,C332))</f>
        <v/>
      </c>
      <c r="BV332" s="5" t="str">
        <f>IF(B332="","",IF(BR332="",1+(MAX(BV$2:BV331)),""))</f>
        <v/>
      </c>
      <c r="BW332" s="5" t="str">
        <f t="shared" si="79"/>
        <v/>
      </c>
      <c r="BX332" s="5" t="str">
        <f t="shared" si="80"/>
        <v/>
      </c>
      <c r="BY332" s="14" t="str">
        <f t="shared" si="81"/>
        <v/>
      </c>
      <c r="BZ332" s="28"/>
      <c r="CA332" s="15"/>
      <c r="CB332" s="5" t="str">
        <f t="shared" si="85"/>
        <v/>
      </c>
      <c r="CE332" s="5" t="str">
        <f t="shared" si="86"/>
        <v/>
      </c>
      <c r="CF332" s="5" t="str">
        <f>IF(J332="","",IFERROR(IF(VLOOKUP(J332,J$2:J331,1,0)=0,"",""),J332))</f>
        <v/>
      </c>
      <c r="CG332" s="24" t="str">
        <f>IF(CF332="","",(IFERROR(VLOOKUP(MID(CF332,1,1),$CX$2:DB$28,3,0),0)+IFERROR(VLOOKUP(MID(CF332,2,1),CX$2:DB$28,4,0),0)+IFERROR(VLOOKUP(MID(CF332,3,1),CX$2:DB$28,5,0),0)+(ROW(CF332)/1000000000000)))</f>
        <v/>
      </c>
      <c r="CI332" s="5">
        <v>331</v>
      </c>
      <c r="CJ332" s="5" t="str">
        <f>IFERROR(VLOOKUP(CI332,CE$2:CF1408,2,0),"")</f>
        <v/>
      </c>
      <c r="DD332" s="5" t="e">
        <f>IF(REPORTE!AH$2="si",IF(C332=VALUE(REPORTE!C$11),IF(SUM(DD333:DD$1993),CONCATENATE(INT(B332),", "),INT(B332)),""),IF(C332=VALUE(REPORTE!C$10),IF(SUM(DD333:DD$1993),CONCATENATE(INT(B332),",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68"/>
      <c r="AV333" s="97"/>
      <c r="AW333" s="97"/>
      <c r="AX333" s="97"/>
      <c r="AY333" s="110"/>
      <c r="AZ333" s="97"/>
      <c r="BA333" s="97"/>
      <c r="BB333" s="4"/>
      <c r="BC333" s="100"/>
      <c r="BD333" s="4"/>
      <c r="BE333" s="4"/>
      <c r="BF333" s="9"/>
      <c r="BG333" s="7"/>
      <c r="BH333" s="7"/>
      <c r="BI333" s="7" t="str">
        <f t="shared" ca="1" si="77"/>
        <v/>
      </c>
      <c r="BJ333" s="4" t="str">
        <f t="shared" si="74"/>
        <v/>
      </c>
      <c r="BK333" s="96" t="str">
        <f t="shared" si="78"/>
        <v/>
      </c>
      <c r="BL333" s="107" t="str">
        <f t="shared" si="84"/>
        <v/>
      </c>
      <c r="BR333" s="4" t="str">
        <f>IF(IFERROR(VLOOKUP(C333,C334:C$1993,1,0),"")="","",COUNTIF(C:C,C333))</f>
        <v/>
      </c>
      <c r="BV333" s="5" t="str">
        <f>IF(B333="","",IF(BR333="",1+(MAX(BV$2:BV332)),""))</f>
        <v/>
      </c>
      <c r="BW333" s="5" t="str">
        <f t="shared" si="79"/>
        <v/>
      </c>
      <c r="BX333" s="5" t="str">
        <f t="shared" si="80"/>
        <v/>
      </c>
      <c r="BY333" s="14" t="str">
        <f t="shared" si="81"/>
        <v/>
      </c>
      <c r="BZ333" s="28"/>
      <c r="CA333" s="15"/>
      <c r="CB333" s="5" t="str">
        <f t="shared" si="85"/>
        <v/>
      </c>
      <c r="CE333" s="5" t="str">
        <f t="shared" si="86"/>
        <v/>
      </c>
      <c r="CF333" s="5" t="str">
        <f>IF(J333="","",IFERROR(IF(VLOOKUP(J333,J$2:J332,1,0)=0,"",""),J333))</f>
        <v/>
      </c>
      <c r="CG333" s="24" t="str">
        <f>IF(CF333="","",(IFERROR(VLOOKUP(MID(CF333,1,1),$CX$2:DB$28,3,0),0)+IFERROR(VLOOKUP(MID(CF333,2,1),CX$2:DB$28,4,0),0)+IFERROR(VLOOKUP(MID(CF333,3,1),CX$2:DB$28,5,0),0)+(ROW(CF333)/1000000000000)))</f>
        <v/>
      </c>
      <c r="CI333" s="5">
        <v>332</v>
      </c>
      <c r="CJ333" s="5" t="str">
        <f>IFERROR(VLOOKUP(CI333,CE$2:CF1409,2,0),"")</f>
        <v/>
      </c>
      <c r="DD333" s="5" t="e">
        <f>IF(REPORTE!AH$2="si",IF(C333=VALUE(REPORTE!C$11),IF(SUM(DD334:DD$1993),CONCATENATE(INT(B333),", "),INT(B333)),""),IF(C333=VALUE(REPORTE!C$10),IF(SUM(DD334:DD$1993),CONCATENATE(INT(B333),",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68"/>
      <c r="AV334" s="97"/>
      <c r="AW334" s="97"/>
      <c r="AX334" s="97"/>
      <c r="AY334" s="110"/>
      <c r="AZ334" s="97"/>
      <c r="BA334" s="97"/>
      <c r="BB334" s="4"/>
      <c r="BC334" s="100"/>
      <c r="BD334" s="4"/>
      <c r="BE334" s="4"/>
      <c r="BF334" s="9" t="s">
        <v>157</v>
      </c>
      <c r="BG334" s="7"/>
      <c r="BH334" s="7"/>
      <c r="BI334" s="7" t="str">
        <f t="shared" ca="1" si="77"/>
        <v/>
      </c>
      <c r="BJ334" s="4" t="str">
        <f t="shared" si="74"/>
        <v/>
      </c>
      <c r="BK334" s="96" t="str">
        <f t="shared" si="78"/>
        <v/>
      </c>
      <c r="BL334" s="107" t="str">
        <f t="shared" si="84"/>
        <v/>
      </c>
      <c r="BR334" s="4" t="str">
        <f>IF(IFERROR(VLOOKUP(C334,C335:C$1993,1,0),"")="","",COUNTIF(C:C,C334))</f>
        <v/>
      </c>
      <c r="BV334" s="5" t="str">
        <f>IF(B334="","",IF(BR334="",1+(MAX(BV$2:BV333)),""))</f>
        <v/>
      </c>
      <c r="BW334" s="5" t="str">
        <f t="shared" si="79"/>
        <v/>
      </c>
      <c r="BX334" s="5" t="str">
        <f t="shared" si="80"/>
        <v/>
      </c>
      <c r="BY334" s="14" t="str">
        <f t="shared" si="81"/>
        <v/>
      </c>
      <c r="BZ334" s="28"/>
      <c r="CA334" s="15"/>
      <c r="CB334" s="5" t="str">
        <f t="shared" si="85"/>
        <v/>
      </c>
      <c r="CE334" s="5" t="str">
        <f t="shared" si="86"/>
        <v/>
      </c>
      <c r="CF334" s="5" t="str">
        <f>IF(J334="","",IFERROR(IF(VLOOKUP(J334,J$2:J333,1,0)=0,"",""),J334))</f>
        <v/>
      </c>
      <c r="CG334" s="24" t="str">
        <f>IF(CF334="","",(IFERROR(VLOOKUP(MID(CF334,1,1),$CX$2:DB$28,3,0),0)+IFERROR(VLOOKUP(MID(CF334,2,1),CX$2:DB$28,4,0),0)+IFERROR(VLOOKUP(MID(CF334,3,1),CX$2:DB$28,5,0),0)+(ROW(CF334)/1000000000000)))</f>
        <v/>
      </c>
      <c r="CI334" s="5">
        <v>333</v>
      </c>
      <c r="CJ334" s="5" t="str">
        <f>IFERROR(VLOOKUP(CI334,CE$2:CF1410,2,0),"")</f>
        <v/>
      </c>
      <c r="DD334" s="5" t="e">
        <f>IF(REPORTE!AH$2="si",IF(C334=VALUE(REPORTE!C$11),IF(SUM(DD335:DD$1993),CONCATENATE(INT(B334),", "),INT(B334)),""),IF(C334=VALUE(REPORTE!C$10),IF(SUM(DD335:DD$1993),CONCATENATE(INT(B334),",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68"/>
      <c r="AV335" s="97"/>
      <c r="AW335" s="97"/>
      <c r="AX335" s="97"/>
      <c r="AY335" s="110"/>
      <c r="AZ335" s="97"/>
      <c r="BA335" s="97"/>
      <c r="BB335" s="4"/>
      <c r="BC335" s="100"/>
      <c r="BD335" s="4"/>
      <c r="BE335" s="4"/>
      <c r="BF335" s="9"/>
      <c r="BG335" s="7"/>
      <c r="BH335" s="7"/>
      <c r="BI335" s="7" t="str">
        <f t="shared" ca="1" si="77"/>
        <v/>
      </c>
      <c r="BJ335" s="4" t="str">
        <f t="shared" si="74"/>
        <v/>
      </c>
      <c r="BK335" s="96" t="str">
        <f t="shared" si="78"/>
        <v/>
      </c>
      <c r="BL335" s="107" t="str">
        <f t="shared" si="84"/>
        <v/>
      </c>
      <c r="BR335" s="4" t="str">
        <f>IF(IFERROR(VLOOKUP(C335,C336:C$1993,1,0),"")="","",COUNTIF(C:C,C335))</f>
        <v/>
      </c>
      <c r="BV335" s="5" t="str">
        <f>IF(B335="","",IF(BR335="",1+(MAX(BV$2:BV334)),""))</f>
        <v/>
      </c>
      <c r="BW335" s="5" t="str">
        <f t="shared" si="79"/>
        <v/>
      </c>
      <c r="BX335" s="5" t="str">
        <f t="shared" si="80"/>
        <v/>
      </c>
      <c r="BY335" s="14" t="str">
        <f t="shared" si="81"/>
        <v/>
      </c>
      <c r="BZ335" s="28"/>
      <c r="CA335" s="15"/>
      <c r="CB335" s="5" t="str">
        <f t="shared" si="85"/>
        <v/>
      </c>
      <c r="CE335" s="5" t="str">
        <f t="shared" si="86"/>
        <v/>
      </c>
      <c r="CF335" s="5" t="str">
        <f>IF(J335="","",IFERROR(IF(VLOOKUP(J335,J$2:J334,1,0)=0,"",""),J335))</f>
        <v/>
      </c>
      <c r="CG335" s="24" t="str">
        <f>IF(CF335="","",(IFERROR(VLOOKUP(MID(CF335,1,1),$CX$2:DB$28,3,0),0)+IFERROR(VLOOKUP(MID(CF335,2,1),CX$2:DB$28,4,0),0)+IFERROR(VLOOKUP(MID(CF335,3,1),CX$2:DB$28,5,0),0)+(ROW(CF335)/1000000000000)))</f>
        <v/>
      </c>
      <c r="CI335" s="5">
        <v>334</v>
      </c>
      <c r="CJ335" s="5" t="str">
        <f>IFERROR(VLOOKUP(CI335,CE$2:CF1411,2,0),"")</f>
        <v/>
      </c>
      <c r="DD335" s="5" t="e">
        <f>IF(REPORTE!AH$2="si",IF(C335=VALUE(REPORTE!C$11),IF(SUM(DD336:DD$1993),CONCATENATE(INT(B335),", "),INT(B335)),""),IF(C335=VALUE(REPORTE!C$10),IF(SUM(DD336:DD$1993),CONCATENATE(INT(B335),",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68"/>
      <c r="AV336" s="97"/>
      <c r="AW336" s="97"/>
      <c r="AX336" s="97"/>
      <c r="AY336" s="110"/>
      <c r="AZ336" s="97"/>
      <c r="BA336" s="97"/>
      <c r="BB336" s="4"/>
      <c r="BC336" s="100"/>
      <c r="BD336" s="4"/>
      <c r="BE336" s="4"/>
      <c r="BF336" s="9" t="s">
        <v>157</v>
      </c>
      <c r="BG336" s="7"/>
      <c r="BH336" s="7"/>
      <c r="BI336" s="7" t="str">
        <f t="shared" ca="1" si="77"/>
        <v/>
      </c>
      <c r="BJ336" s="4" t="str">
        <f t="shared" si="74"/>
        <v/>
      </c>
      <c r="BK336" s="96" t="str">
        <f t="shared" si="78"/>
        <v/>
      </c>
      <c r="BL336" s="107" t="str">
        <f t="shared" si="84"/>
        <v/>
      </c>
      <c r="BR336" s="4" t="str">
        <f>IF(IFERROR(VLOOKUP(C336,C337:C$1993,1,0),"")="","",COUNTIF(C:C,C336))</f>
        <v/>
      </c>
      <c r="BV336" s="5" t="str">
        <f>IF(B336="","",IF(BR336="",1+(MAX(BV$2:BV335)),""))</f>
        <v/>
      </c>
      <c r="BW336" s="5" t="str">
        <f t="shared" si="79"/>
        <v/>
      </c>
      <c r="BX336" s="5" t="str">
        <f t="shared" si="80"/>
        <v/>
      </c>
      <c r="BY336" s="14" t="str">
        <f t="shared" si="81"/>
        <v/>
      </c>
      <c r="BZ336" s="28"/>
      <c r="CA336" s="15"/>
      <c r="CB336" s="5" t="str">
        <f t="shared" si="85"/>
        <v/>
      </c>
      <c r="CE336" s="5" t="str">
        <f t="shared" si="86"/>
        <v/>
      </c>
      <c r="CF336" s="5" t="str">
        <f>IF(J336="","",IFERROR(IF(VLOOKUP(J336,J$2:J335,1,0)=0,"",""),J336))</f>
        <v/>
      </c>
      <c r="CG336" s="24" t="str">
        <f>IF(CF336="","",(IFERROR(VLOOKUP(MID(CF336,1,1),$CX$2:DB$28,3,0),0)+IFERROR(VLOOKUP(MID(CF336,2,1),CX$2:DB$28,4,0),0)+IFERROR(VLOOKUP(MID(CF336,3,1),CX$2:DB$28,5,0),0)+(ROW(CF336)/1000000000000)))</f>
        <v/>
      </c>
      <c r="CI336" s="5">
        <v>335</v>
      </c>
      <c r="CJ336" s="5" t="str">
        <f>IFERROR(VLOOKUP(CI336,CE$2:CF1412,2,0),"")</f>
        <v/>
      </c>
      <c r="DD336" s="5" t="e">
        <f>IF(REPORTE!AH$2="si",IF(C336=VALUE(REPORTE!C$11),IF(SUM(DD337:DD$1993),CONCATENATE(INT(B336),", "),INT(B336)),""),IF(C336=VALUE(REPORTE!C$10),IF(SUM(DD337:DD$1993),CONCATENATE(INT(B336),",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68"/>
      <c r="AV337" s="97"/>
      <c r="AW337" s="97"/>
      <c r="AX337" s="97"/>
      <c r="AY337" s="110"/>
      <c r="AZ337" s="97"/>
      <c r="BA337" s="97"/>
      <c r="BB337" s="4"/>
      <c r="BC337" s="100"/>
      <c r="BD337" s="4"/>
      <c r="BE337" s="4"/>
      <c r="BF337" s="9"/>
      <c r="BG337" s="7"/>
      <c r="BH337" s="7"/>
      <c r="BI337" s="7" t="str">
        <f t="shared" ca="1" si="77"/>
        <v/>
      </c>
      <c r="BJ337" s="4" t="str">
        <f t="shared" si="74"/>
        <v/>
      </c>
      <c r="BK337" s="96" t="str">
        <f t="shared" si="78"/>
        <v/>
      </c>
      <c r="BL337" s="107" t="str">
        <f t="shared" si="84"/>
        <v/>
      </c>
      <c r="BR337" s="4" t="str">
        <f>IF(IFERROR(VLOOKUP(C337,C338:C$1993,1,0),"")="","",COUNTIF(C:C,C337))</f>
        <v/>
      </c>
      <c r="BV337" s="5" t="str">
        <f>IF(B337="","",IF(BR337="",1+(MAX(BV$2:BV336)),""))</f>
        <v/>
      </c>
      <c r="BW337" s="5" t="str">
        <f t="shared" si="79"/>
        <v/>
      </c>
      <c r="BX337" s="5" t="str">
        <f t="shared" si="80"/>
        <v/>
      </c>
      <c r="BY337" s="14" t="str">
        <f t="shared" si="81"/>
        <v/>
      </c>
      <c r="BZ337" s="28"/>
      <c r="CA337" s="15"/>
      <c r="CB337" s="5" t="str">
        <f t="shared" si="85"/>
        <v/>
      </c>
      <c r="CE337" s="5" t="str">
        <f t="shared" si="86"/>
        <v/>
      </c>
      <c r="CF337" s="5" t="str">
        <f>IF(J337="","",IFERROR(IF(VLOOKUP(J337,J$2:J336,1,0)=0,"",""),J337))</f>
        <v/>
      </c>
      <c r="CG337" s="24" t="str">
        <f>IF(CF337="","",(IFERROR(VLOOKUP(MID(CF337,1,1),$CX$2:DB$28,3,0),0)+IFERROR(VLOOKUP(MID(CF337,2,1),CX$2:DB$28,4,0),0)+IFERROR(VLOOKUP(MID(CF337,3,1),CX$2:DB$28,5,0),0)+(ROW(CF337)/1000000000000)))</f>
        <v/>
      </c>
      <c r="CI337" s="5">
        <v>336</v>
      </c>
      <c r="CJ337" s="5" t="str">
        <f>IFERROR(VLOOKUP(CI337,CE$2:CF1413,2,0),"")</f>
        <v/>
      </c>
      <c r="DD337" s="5" t="e">
        <f>IF(REPORTE!AH$2="si",IF(C337=VALUE(REPORTE!C$11),IF(SUM(DD338:DD$1993),CONCATENATE(INT(B337),", "),INT(B337)),""),IF(C337=VALUE(REPORTE!C$10),IF(SUM(DD338:DD$1993),CONCATENATE(INT(B337),",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68"/>
      <c r="AV338" s="97"/>
      <c r="AW338" s="97"/>
      <c r="AX338" s="97"/>
      <c r="AY338" s="110"/>
      <c r="AZ338" s="97"/>
      <c r="BA338" s="97"/>
      <c r="BB338" s="4"/>
      <c r="BC338" s="100"/>
      <c r="BD338" s="4"/>
      <c r="BE338" s="4"/>
      <c r="BF338" s="9" t="s">
        <v>157</v>
      </c>
      <c r="BG338" s="7"/>
      <c r="BH338" s="7"/>
      <c r="BI338" s="7" t="str">
        <f t="shared" ca="1" si="77"/>
        <v/>
      </c>
      <c r="BJ338" s="4" t="str">
        <f t="shared" si="74"/>
        <v/>
      </c>
      <c r="BK338" s="96" t="str">
        <f t="shared" si="78"/>
        <v/>
      </c>
      <c r="BL338" s="107" t="str">
        <f t="shared" si="84"/>
        <v/>
      </c>
      <c r="BR338" s="4" t="str">
        <f>IF(IFERROR(VLOOKUP(C338,C339:C$1993,1,0),"")="","",COUNTIF(C:C,C338))</f>
        <v/>
      </c>
      <c r="BV338" s="5" t="str">
        <f>IF(B338="","",IF(BR338="",1+(MAX(BV$2:BV337)),""))</f>
        <v/>
      </c>
      <c r="BW338" s="5" t="str">
        <f t="shared" si="79"/>
        <v/>
      </c>
      <c r="BX338" s="5" t="str">
        <f t="shared" si="80"/>
        <v/>
      </c>
      <c r="BY338" s="14" t="str">
        <f t="shared" si="81"/>
        <v/>
      </c>
      <c r="BZ338" s="28"/>
      <c r="CA338" s="15"/>
      <c r="CB338" s="5" t="str">
        <f t="shared" si="85"/>
        <v/>
      </c>
      <c r="CE338" s="5" t="str">
        <f t="shared" si="86"/>
        <v/>
      </c>
      <c r="CF338" s="5" t="str">
        <f>IF(J338="","",IFERROR(IF(VLOOKUP(J338,J$2:J337,1,0)=0,"",""),J338))</f>
        <v/>
      </c>
      <c r="CG338" s="24" t="str">
        <f>IF(CF338="","",(IFERROR(VLOOKUP(MID(CF338,1,1),$CX$2:DB$28,3,0),0)+IFERROR(VLOOKUP(MID(CF338,2,1),CX$2:DB$28,4,0),0)+IFERROR(VLOOKUP(MID(CF338,3,1),CX$2:DB$28,5,0),0)+(ROW(CF338)/1000000000000)))</f>
        <v/>
      </c>
      <c r="CI338" s="5">
        <v>337</v>
      </c>
      <c r="CJ338" s="5" t="str">
        <f>IFERROR(VLOOKUP(CI338,CE$2:CF1414,2,0),"")</f>
        <v/>
      </c>
      <c r="DD338" s="5" t="e">
        <f>IF(REPORTE!AH$2="si",IF(C338=VALUE(REPORTE!C$11),IF(SUM(DD339:DD$1993),CONCATENATE(INT(B338),", "),INT(B338)),""),IF(C338=VALUE(REPORTE!C$10),IF(SUM(DD339:DD$1993),CONCATENATE(INT(B338),",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68"/>
      <c r="AV339" s="97"/>
      <c r="AW339" s="97"/>
      <c r="AX339" s="97"/>
      <c r="AY339" s="110"/>
      <c r="AZ339" s="97"/>
      <c r="BA339" s="97"/>
      <c r="BB339" s="4"/>
      <c r="BC339" s="100"/>
      <c r="BD339" s="4"/>
      <c r="BE339" s="4"/>
      <c r="BF339" s="9"/>
      <c r="BG339" s="7"/>
      <c r="BH339" s="7"/>
      <c r="BI339" s="7" t="str">
        <f t="shared" ca="1" si="77"/>
        <v/>
      </c>
      <c r="BJ339" s="4" t="str">
        <f t="shared" ref="BJ339:BJ402" si="87">IFERROR(IF(AA339=0,"",AA339/BC339),"")</f>
        <v/>
      </c>
      <c r="BK339" s="96" t="str">
        <f t="shared" si="78"/>
        <v/>
      </c>
      <c r="BL339" s="107" t="str">
        <f t="shared" si="84"/>
        <v/>
      </c>
      <c r="BR339" s="4" t="str">
        <f>IF(IFERROR(VLOOKUP(C339,C340:C$1993,1,0),"")="","",COUNTIF(C:C,C339))</f>
        <v/>
      </c>
      <c r="BV339" s="5" t="str">
        <f>IF(B339="","",IF(BR339="",1+(MAX(BV$2:BV338)),""))</f>
        <v/>
      </c>
      <c r="BW339" s="5" t="str">
        <f t="shared" si="79"/>
        <v/>
      </c>
      <c r="BX339" s="5" t="str">
        <f t="shared" si="80"/>
        <v/>
      </c>
      <c r="BY339" s="14" t="str">
        <f t="shared" si="81"/>
        <v/>
      </c>
      <c r="BZ339" s="28"/>
      <c r="CA339" s="15"/>
      <c r="CB339" s="5" t="str">
        <f t="shared" si="85"/>
        <v/>
      </c>
      <c r="CE339" s="5" t="str">
        <f t="shared" si="86"/>
        <v/>
      </c>
      <c r="CF339" s="5" t="str">
        <f>IF(J339="","",IFERROR(IF(VLOOKUP(J339,J$2:J338,1,0)=0,"",""),J339))</f>
        <v/>
      </c>
      <c r="CG339" s="24" t="str">
        <f>IF(CF339="","",(IFERROR(VLOOKUP(MID(CF339,1,1),$CX$2:DB$28,3,0),0)+IFERROR(VLOOKUP(MID(CF339,2,1),CX$2:DB$28,4,0),0)+IFERROR(VLOOKUP(MID(CF339,3,1),CX$2:DB$28,5,0),0)+(ROW(CF339)/1000000000000)))</f>
        <v/>
      </c>
      <c r="CI339" s="5">
        <v>338</v>
      </c>
      <c r="CJ339" s="5" t="str">
        <f>IFERROR(VLOOKUP(CI339,CE$2:CF1415,2,0),"")</f>
        <v/>
      </c>
      <c r="DD339" s="5" t="e">
        <f>IF(REPORTE!AH$2="si",IF(C339=VALUE(REPORTE!C$11),IF(SUM(DD340:DD$1993),CONCATENATE(INT(B339),", "),INT(B339)),""),IF(C339=VALUE(REPORTE!C$10),IF(SUM(DD340:DD$1993),CONCATENATE(INT(B339),",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68"/>
      <c r="AV340" s="97"/>
      <c r="AW340" s="97"/>
      <c r="AX340" s="97"/>
      <c r="AY340" s="110"/>
      <c r="AZ340" s="97"/>
      <c r="BA340" s="97"/>
      <c r="BB340" s="4"/>
      <c r="BC340" s="100"/>
      <c r="BD340" s="4"/>
      <c r="BE340" s="4"/>
      <c r="BF340" s="9" t="s">
        <v>157</v>
      </c>
      <c r="BG340" s="7"/>
      <c r="BH340" s="7"/>
      <c r="BI340" s="7" t="str">
        <f t="shared" ca="1" si="77"/>
        <v/>
      </c>
      <c r="BJ340" s="4" t="str">
        <f t="shared" si="87"/>
        <v/>
      </c>
      <c r="BK340" s="96" t="str">
        <f t="shared" si="78"/>
        <v/>
      </c>
      <c r="BL340" s="107" t="str">
        <f t="shared" si="84"/>
        <v/>
      </c>
      <c r="BR340" s="4" t="str">
        <f>IF(IFERROR(VLOOKUP(C340,C341:C$1993,1,0),"")="","",COUNTIF(C:C,C340))</f>
        <v/>
      </c>
      <c r="BV340" s="5" t="str">
        <f>IF(B340="","",IF(BR340="",1+(MAX(BV$2:BV339)),""))</f>
        <v/>
      </c>
      <c r="BW340" s="5" t="str">
        <f t="shared" si="79"/>
        <v/>
      </c>
      <c r="BX340" s="5" t="str">
        <f t="shared" si="80"/>
        <v/>
      </c>
      <c r="BY340" s="14" t="str">
        <f t="shared" si="81"/>
        <v/>
      </c>
      <c r="BZ340" s="28"/>
      <c r="CA340" s="15"/>
      <c r="CB340" s="5" t="str">
        <f t="shared" si="85"/>
        <v/>
      </c>
      <c r="CE340" s="5" t="str">
        <f t="shared" si="86"/>
        <v/>
      </c>
      <c r="CF340" s="5" t="str">
        <f>IF(J340="","",IFERROR(IF(VLOOKUP(J340,J$2:J339,1,0)=0,"",""),J340))</f>
        <v/>
      </c>
      <c r="CG340" s="24" t="str">
        <f>IF(CF340="","",(IFERROR(VLOOKUP(MID(CF340,1,1),$CX$2:DB$28,3,0),0)+IFERROR(VLOOKUP(MID(CF340,2,1),CX$2:DB$28,4,0),0)+IFERROR(VLOOKUP(MID(CF340,3,1),CX$2:DB$28,5,0),0)+(ROW(CF340)/1000000000000)))</f>
        <v/>
      </c>
      <c r="CI340" s="5">
        <v>339</v>
      </c>
      <c r="CJ340" s="5" t="str">
        <f>IFERROR(VLOOKUP(CI340,CE$2:CF1416,2,0),"")</f>
        <v/>
      </c>
      <c r="DD340" s="5" t="e">
        <f>IF(REPORTE!AH$2="si",IF(C340=VALUE(REPORTE!C$11),IF(SUM(DD341:DD$1993),CONCATENATE(INT(B340),", "),INT(B340)),""),IF(C340=VALUE(REPORTE!C$10),IF(SUM(DD341:DD$1993),CONCATENATE(INT(B340),",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68"/>
      <c r="AV341" s="97"/>
      <c r="AW341" s="97"/>
      <c r="AX341" s="97"/>
      <c r="AY341" s="110"/>
      <c r="AZ341" s="97"/>
      <c r="BA341" s="97"/>
      <c r="BB341" s="4"/>
      <c r="BC341" s="100"/>
      <c r="BD341" s="4"/>
      <c r="BE341" s="4"/>
      <c r="BF341" s="9"/>
      <c r="BG341" s="7"/>
      <c r="BH341" s="7"/>
      <c r="BI341" s="7" t="str">
        <f t="shared" ca="1" si="77"/>
        <v/>
      </c>
      <c r="BJ341" s="4" t="str">
        <f t="shared" si="87"/>
        <v/>
      </c>
      <c r="BK341" s="96" t="str">
        <f t="shared" si="78"/>
        <v/>
      </c>
      <c r="BL341" s="107" t="str">
        <f t="shared" si="84"/>
        <v/>
      </c>
      <c r="BR341" s="4" t="str">
        <f>IF(IFERROR(VLOOKUP(C341,C342:C$1993,1,0),"")="","",COUNTIF(C:C,C341))</f>
        <v/>
      </c>
      <c r="BV341" s="5" t="str">
        <f>IF(B341="","",IF(BR341="",1+(MAX(BV$2:BV340)),""))</f>
        <v/>
      </c>
      <c r="BW341" s="5" t="str">
        <f t="shared" si="79"/>
        <v/>
      </c>
      <c r="BX341" s="5" t="str">
        <f t="shared" si="80"/>
        <v/>
      </c>
      <c r="BY341" s="14" t="str">
        <f t="shared" si="81"/>
        <v/>
      </c>
      <c r="BZ341" s="28"/>
      <c r="CA341" s="15"/>
      <c r="CB341" s="5" t="str">
        <f t="shared" si="85"/>
        <v/>
      </c>
      <c r="CE341" s="5" t="str">
        <f t="shared" si="86"/>
        <v/>
      </c>
      <c r="CF341" s="5" t="str">
        <f>IF(J341="","",IFERROR(IF(VLOOKUP(J341,J$2:J340,1,0)=0,"",""),J341))</f>
        <v/>
      </c>
      <c r="CG341" s="24" t="str">
        <f>IF(CF341="","",(IFERROR(VLOOKUP(MID(CF341,1,1),$CX$2:DB$28,3,0),0)+IFERROR(VLOOKUP(MID(CF341,2,1),CX$2:DB$28,4,0),0)+IFERROR(VLOOKUP(MID(CF341,3,1),CX$2:DB$28,5,0),0)+(ROW(CF341)/1000000000000)))</f>
        <v/>
      </c>
      <c r="CI341" s="5">
        <v>340</v>
      </c>
      <c r="CJ341" s="5" t="str">
        <f>IFERROR(VLOOKUP(CI341,CE$2:CF1417,2,0),"")</f>
        <v/>
      </c>
      <c r="DD341" s="5" t="e">
        <f>IF(REPORTE!AH$2="si",IF(C341=VALUE(REPORTE!C$11),IF(SUM(DD342:DD$1993),CONCATENATE(INT(B341),", "),INT(B341)),""),IF(C341=VALUE(REPORTE!C$10),IF(SUM(DD342:DD$1993),CONCATENATE(INT(B341),",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68"/>
      <c r="AV342" s="97"/>
      <c r="AW342" s="97"/>
      <c r="AX342" s="97"/>
      <c r="AY342" s="110"/>
      <c r="AZ342" s="97"/>
      <c r="BA342" s="97"/>
      <c r="BB342" s="4"/>
      <c r="BC342" s="100"/>
      <c r="BD342" s="4"/>
      <c r="BE342" s="4"/>
      <c r="BF342" s="9" t="s">
        <v>157</v>
      </c>
      <c r="BG342" s="7"/>
      <c r="BH342" s="7"/>
      <c r="BI342" s="7" t="str">
        <f t="shared" ca="1" si="77"/>
        <v/>
      </c>
      <c r="BJ342" s="4" t="str">
        <f t="shared" si="87"/>
        <v/>
      </c>
      <c r="BK342" s="96" t="str">
        <f t="shared" si="78"/>
        <v/>
      </c>
      <c r="BL342" s="107" t="str">
        <f t="shared" si="84"/>
        <v/>
      </c>
      <c r="BR342" s="4" t="str">
        <f>IF(IFERROR(VLOOKUP(C342,C343:C$1993,1,0),"")="","",COUNTIF(C:C,C342))</f>
        <v/>
      </c>
      <c r="BV342" s="5" t="str">
        <f>IF(B342="","",IF(BR342="",1+(MAX(BV$2:BV341)),""))</f>
        <v/>
      </c>
      <c r="BW342" s="5" t="str">
        <f t="shared" si="79"/>
        <v/>
      </c>
      <c r="BX342" s="5" t="str">
        <f t="shared" si="80"/>
        <v/>
      </c>
      <c r="BY342" s="14" t="str">
        <f t="shared" si="81"/>
        <v/>
      </c>
      <c r="BZ342" s="28"/>
      <c r="CA342" s="15"/>
      <c r="CB342" s="5" t="str">
        <f t="shared" si="85"/>
        <v/>
      </c>
      <c r="CE342" s="5" t="str">
        <f t="shared" si="86"/>
        <v/>
      </c>
      <c r="CF342" s="5" t="str">
        <f>IF(J342="","",IFERROR(IF(VLOOKUP(J342,J$2:J341,1,0)=0,"",""),J342))</f>
        <v/>
      </c>
      <c r="CG342" s="24" t="str">
        <f>IF(CF342="","",(IFERROR(VLOOKUP(MID(CF342,1,1),$CX$2:DB$28,3,0),0)+IFERROR(VLOOKUP(MID(CF342,2,1),CX$2:DB$28,4,0),0)+IFERROR(VLOOKUP(MID(CF342,3,1),CX$2:DB$28,5,0),0)+(ROW(CF342)/1000000000000)))</f>
        <v/>
      </c>
      <c r="CI342" s="5">
        <v>341</v>
      </c>
      <c r="CJ342" s="5" t="str">
        <f>IFERROR(VLOOKUP(CI342,CE$2:CF1418,2,0),"")</f>
        <v/>
      </c>
      <c r="DD342" s="5" t="e">
        <f>IF(REPORTE!AH$2="si",IF(C342=VALUE(REPORTE!C$11),IF(SUM(DD343:DD$1993),CONCATENATE(INT(B342),", "),INT(B342)),""),IF(C342=VALUE(REPORTE!C$10),IF(SUM(DD343:DD$1993),CONCATENATE(INT(B342),",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68"/>
      <c r="AV343" s="97"/>
      <c r="AW343" s="97"/>
      <c r="AX343" s="97"/>
      <c r="AY343" s="110"/>
      <c r="AZ343" s="97"/>
      <c r="BA343" s="97"/>
      <c r="BB343" s="4"/>
      <c r="BC343" s="100"/>
      <c r="BD343" s="4"/>
      <c r="BE343" s="4"/>
      <c r="BF343" s="9"/>
      <c r="BG343" s="7"/>
      <c r="BH343" s="7"/>
      <c r="BI343" s="7" t="str">
        <f t="shared" ca="1" si="77"/>
        <v/>
      </c>
      <c r="BJ343" s="4" t="str">
        <f t="shared" si="87"/>
        <v/>
      </c>
      <c r="BK343" s="96" t="str">
        <f t="shared" si="78"/>
        <v/>
      </c>
      <c r="BL343" s="107" t="str">
        <f t="shared" si="84"/>
        <v/>
      </c>
      <c r="BR343" s="4" t="str">
        <f>IF(IFERROR(VLOOKUP(C343,C344:C$1993,1,0),"")="","",COUNTIF(C:C,C343))</f>
        <v/>
      </c>
      <c r="BV343" s="5" t="str">
        <f>IF(B343="","",IF(BR343="",1+(MAX(BV$2:BV342)),""))</f>
        <v/>
      </c>
      <c r="BW343" s="5" t="str">
        <f t="shared" si="79"/>
        <v/>
      </c>
      <c r="BX343" s="5" t="str">
        <f t="shared" si="80"/>
        <v/>
      </c>
      <c r="BY343" s="14" t="str">
        <f t="shared" si="81"/>
        <v/>
      </c>
      <c r="BZ343" s="28"/>
      <c r="CA343" s="15"/>
      <c r="CB343" s="5" t="str">
        <f t="shared" si="85"/>
        <v/>
      </c>
      <c r="CE343" s="5" t="str">
        <f t="shared" si="86"/>
        <v/>
      </c>
      <c r="CF343" s="5" t="str">
        <f>IF(J343="","",IFERROR(IF(VLOOKUP(J343,J$2:J342,1,0)=0,"",""),J343))</f>
        <v/>
      </c>
      <c r="CG343" s="24" t="str">
        <f>IF(CF343="","",(IFERROR(VLOOKUP(MID(CF343,1,1),$CX$2:DB$28,3,0),0)+IFERROR(VLOOKUP(MID(CF343,2,1),CX$2:DB$28,4,0),0)+IFERROR(VLOOKUP(MID(CF343,3,1),CX$2:DB$28,5,0),0)+(ROW(CF343)/1000000000000)))</f>
        <v/>
      </c>
      <c r="CI343" s="5">
        <v>342</v>
      </c>
      <c r="CJ343" s="5" t="str">
        <f>IFERROR(VLOOKUP(CI343,CE$2:CF1419,2,0),"")</f>
        <v/>
      </c>
      <c r="DD343" s="5" t="e">
        <f>IF(REPORTE!AH$2="si",IF(C343=VALUE(REPORTE!C$11),IF(SUM(DD344:DD$1993),CONCATENATE(INT(B343),", "),INT(B343)),""),IF(C343=VALUE(REPORTE!C$10),IF(SUM(DD344:DD$1993),CONCATENATE(INT(B343),",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68"/>
      <c r="AV344" s="97"/>
      <c r="AW344" s="97"/>
      <c r="AX344" s="97"/>
      <c r="AY344" s="110"/>
      <c r="AZ344" s="97"/>
      <c r="BA344" s="97"/>
      <c r="BB344" s="4"/>
      <c r="BC344" s="100"/>
      <c r="BD344" s="4"/>
      <c r="BE344" s="4"/>
      <c r="BF344" s="9" t="s">
        <v>157</v>
      </c>
      <c r="BG344" s="7"/>
      <c r="BH344" s="7"/>
      <c r="BI344" s="7" t="str">
        <f t="shared" ca="1" si="77"/>
        <v/>
      </c>
      <c r="BJ344" s="4" t="str">
        <f t="shared" si="87"/>
        <v/>
      </c>
      <c r="BK344" s="96" t="str">
        <f t="shared" si="78"/>
        <v/>
      </c>
      <c r="BL344" s="107" t="str">
        <f t="shared" si="84"/>
        <v/>
      </c>
      <c r="BR344" s="4" t="str">
        <f>IF(IFERROR(VLOOKUP(C344,C345:C$1993,1,0),"")="","",COUNTIF(C:C,C344))</f>
        <v/>
      </c>
      <c r="BV344" s="5" t="str">
        <f>IF(B344="","",IF(BR344="",1+(MAX(BV$2:BV343)),""))</f>
        <v/>
      </c>
      <c r="BW344" s="5" t="str">
        <f t="shared" si="79"/>
        <v/>
      </c>
      <c r="BX344" s="5" t="str">
        <f t="shared" si="80"/>
        <v/>
      </c>
      <c r="BY344" s="14" t="str">
        <f t="shared" si="81"/>
        <v/>
      </c>
      <c r="BZ344" s="28"/>
      <c r="CA344" s="15"/>
      <c r="CB344" s="5" t="str">
        <f t="shared" si="85"/>
        <v/>
      </c>
      <c r="CE344" s="5" t="str">
        <f t="shared" si="86"/>
        <v/>
      </c>
      <c r="CF344" s="5" t="str">
        <f>IF(J344="","",IFERROR(IF(VLOOKUP(J344,J$2:J343,1,0)=0,"",""),J344))</f>
        <v/>
      </c>
      <c r="CG344" s="24" t="str">
        <f>IF(CF344="","",(IFERROR(VLOOKUP(MID(CF344,1,1),$CX$2:DB$28,3,0),0)+IFERROR(VLOOKUP(MID(CF344,2,1),CX$2:DB$28,4,0),0)+IFERROR(VLOOKUP(MID(CF344,3,1),CX$2:DB$28,5,0),0)+(ROW(CF344)/1000000000000)))</f>
        <v/>
      </c>
      <c r="CI344" s="5">
        <v>343</v>
      </c>
      <c r="CJ344" s="5" t="str">
        <f>IFERROR(VLOOKUP(CI344,CE$2:CF1420,2,0),"")</f>
        <v/>
      </c>
      <c r="DD344" s="5" t="e">
        <f>IF(REPORTE!AH$2="si",IF(C344=VALUE(REPORTE!C$11),IF(SUM(DD345:DD$1993),CONCATENATE(INT(B344),", "),INT(B344)),""),IF(C344=VALUE(REPORTE!C$10),IF(SUM(DD345:DD$1993),CONCATENATE(INT(B344),",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68"/>
      <c r="AV345" s="97"/>
      <c r="AW345" s="97"/>
      <c r="AX345" s="97"/>
      <c r="AY345" s="110"/>
      <c r="AZ345" s="97"/>
      <c r="BA345" s="97"/>
      <c r="BB345" s="4"/>
      <c r="BC345" s="100"/>
      <c r="BD345" s="4"/>
      <c r="BE345" s="4"/>
      <c r="BF345" s="9"/>
      <c r="BG345" s="7"/>
      <c r="BH345" s="7"/>
      <c r="BI345" s="7" t="str">
        <f t="shared" ca="1" si="77"/>
        <v/>
      </c>
      <c r="BJ345" s="4" t="str">
        <f t="shared" si="87"/>
        <v/>
      </c>
      <c r="BK345" s="96" t="str">
        <f t="shared" si="78"/>
        <v/>
      </c>
      <c r="BL345" s="107" t="str">
        <f t="shared" si="84"/>
        <v/>
      </c>
      <c r="BR345" s="4" t="str">
        <f>IF(IFERROR(VLOOKUP(C345,C346:C$1993,1,0),"")="","",COUNTIF(C:C,C345))</f>
        <v/>
      </c>
      <c r="BV345" s="5" t="str">
        <f>IF(B345="","",IF(BR345="",1+(MAX(BV$2:BV344)),""))</f>
        <v/>
      </c>
      <c r="BW345" s="5" t="str">
        <f t="shared" si="79"/>
        <v/>
      </c>
      <c r="BX345" s="5" t="str">
        <f t="shared" si="80"/>
        <v/>
      </c>
      <c r="BY345" s="14" t="str">
        <f t="shared" si="81"/>
        <v/>
      </c>
      <c r="BZ345" s="28"/>
      <c r="CA345" s="15"/>
      <c r="CB345" s="5" t="str">
        <f t="shared" si="85"/>
        <v/>
      </c>
      <c r="CE345" s="5" t="str">
        <f t="shared" si="86"/>
        <v/>
      </c>
      <c r="CF345" s="5" t="str">
        <f>IF(J345="","",IFERROR(IF(VLOOKUP(J345,J$2:J344,1,0)=0,"",""),J345))</f>
        <v/>
      </c>
      <c r="CG345" s="24" t="str">
        <f>IF(CF345="","",(IFERROR(VLOOKUP(MID(CF345,1,1),$CX$2:DB$28,3,0),0)+IFERROR(VLOOKUP(MID(CF345,2,1),CX$2:DB$28,4,0),0)+IFERROR(VLOOKUP(MID(CF345,3,1),CX$2:DB$28,5,0),0)+(ROW(CF345)/1000000000000)))</f>
        <v/>
      </c>
      <c r="CI345" s="5">
        <v>344</v>
      </c>
      <c r="CJ345" s="5" t="str">
        <f>IFERROR(VLOOKUP(CI345,CE$2:CF1421,2,0),"")</f>
        <v/>
      </c>
      <c r="CL345" s="14"/>
      <c r="DD345" s="5" t="e">
        <f>IF(REPORTE!AH$2="si",IF(C345=VALUE(REPORTE!C$11),IF(SUM(DD346:DD$1993),CONCATENATE(INT(B345),", "),INT(B345)),""),IF(C345=VALUE(REPORTE!C$10),IF(SUM(DD346:DD$1993),CONCATENATE(INT(B345),",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68"/>
      <c r="AV346" s="97"/>
      <c r="AW346" s="97"/>
      <c r="AX346" s="97"/>
      <c r="AY346" s="110"/>
      <c r="AZ346" s="97"/>
      <c r="BA346" s="97"/>
      <c r="BB346" s="4"/>
      <c r="BC346" s="100"/>
      <c r="BD346" s="4"/>
      <c r="BE346" s="4"/>
      <c r="BF346" s="9" t="s">
        <v>157</v>
      </c>
      <c r="BG346" s="7"/>
      <c r="BH346" s="7"/>
      <c r="BI346" s="7" t="str">
        <f t="shared" ca="1" si="77"/>
        <v/>
      </c>
      <c r="BJ346" s="4" t="str">
        <f t="shared" si="87"/>
        <v/>
      </c>
      <c r="BK346" s="96" t="str">
        <f t="shared" si="78"/>
        <v/>
      </c>
      <c r="BL346" s="107" t="str">
        <f t="shared" si="84"/>
        <v/>
      </c>
      <c r="BR346" s="4" t="str">
        <f>IF(IFERROR(VLOOKUP(C346,C347:C$1993,1,0),"")="","",COUNTIF(C:C,C346))</f>
        <v/>
      </c>
      <c r="BV346" s="5" t="str">
        <f>IF(B346="","",IF(BR346="",1+(MAX(BV$2:BV345)),""))</f>
        <v/>
      </c>
      <c r="BW346" s="5" t="str">
        <f t="shared" si="79"/>
        <v/>
      </c>
      <c r="BX346" s="5" t="str">
        <f t="shared" si="80"/>
        <v/>
      </c>
      <c r="BY346" s="14" t="str">
        <f t="shared" si="81"/>
        <v/>
      </c>
      <c r="BZ346" s="28"/>
      <c r="CA346" s="15"/>
      <c r="CB346" s="5" t="str">
        <f t="shared" si="85"/>
        <v/>
      </c>
      <c r="CE346" s="5" t="str">
        <f t="shared" si="86"/>
        <v/>
      </c>
      <c r="CF346" s="5" t="str">
        <f>IF(J346="","",IFERROR(IF(VLOOKUP(J346,J$2:J345,1,0)=0,"",""),J346))</f>
        <v/>
      </c>
      <c r="CG346" s="24" t="str">
        <f>IF(CF346="","",(IFERROR(VLOOKUP(MID(CF346,1,1),$CX$2:DB$28,3,0),0)+IFERROR(VLOOKUP(MID(CF346,2,1),CX$2:DB$28,4,0),0)+IFERROR(VLOOKUP(MID(CF346,3,1),CX$2:DB$28,5,0),0)+(ROW(CF346)/1000000000000)))</f>
        <v/>
      </c>
      <c r="CI346" s="5">
        <v>345</v>
      </c>
      <c r="CJ346" s="5" t="str">
        <f>IFERROR(VLOOKUP(CI346,CE$2:CF1422,2,0),"")</f>
        <v/>
      </c>
      <c r="CL346" s="14"/>
      <c r="DD346" s="5" t="e">
        <f>IF(REPORTE!AH$2="si",IF(C346=VALUE(REPORTE!C$11),IF(SUM(DD347:DD$1993),CONCATENATE(INT(B346),", "),INT(B346)),""),IF(C346=VALUE(REPORTE!C$10),IF(SUM(DD347:DD$1993),CONCATENATE(INT(B346),",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68"/>
      <c r="AV347" s="97"/>
      <c r="AW347" s="97"/>
      <c r="AX347" s="97"/>
      <c r="AY347" s="110"/>
      <c r="AZ347" s="97"/>
      <c r="BA347" s="97"/>
      <c r="BB347" s="4"/>
      <c r="BC347" s="100"/>
      <c r="BD347" s="4"/>
      <c r="BE347" s="4"/>
      <c r="BF347" s="9"/>
      <c r="BG347" s="7"/>
      <c r="BH347" s="7"/>
      <c r="BI347" s="7" t="str">
        <f t="shared" ca="1" si="77"/>
        <v/>
      </c>
      <c r="BJ347" s="4" t="str">
        <f t="shared" si="87"/>
        <v/>
      </c>
      <c r="BK347" s="96" t="str">
        <f t="shared" si="78"/>
        <v/>
      </c>
      <c r="BL347" s="107" t="str">
        <f t="shared" si="84"/>
        <v/>
      </c>
      <c r="BR347" s="4" t="str">
        <f>IF(IFERROR(VLOOKUP(C347,C348:C$1993,1,0),"")="","",COUNTIF(C:C,C347))</f>
        <v/>
      </c>
      <c r="BV347" s="5" t="str">
        <f>IF(B347="","",IF(BR347="",1+(MAX(BV$2:BV346)),""))</f>
        <v/>
      </c>
      <c r="BW347" s="5" t="str">
        <f t="shared" si="79"/>
        <v/>
      </c>
      <c r="BX347" s="5" t="str">
        <f t="shared" si="80"/>
        <v/>
      </c>
      <c r="BY347" s="14" t="str">
        <f t="shared" si="81"/>
        <v/>
      </c>
      <c r="BZ347" s="28"/>
      <c r="CA347" s="15"/>
      <c r="CB347" s="5" t="str">
        <f t="shared" si="85"/>
        <v/>
      </c>
      <c r="CE347" s="5" t="str">
        <f t="shared" si="86"/>
        <v/>
      </c>
      <c r="CF347" s="5" t="str">
        <f>IF(J347="","",IFERROR(IF(VLOOKUP(J347,J$2:J346,1,0)=0,"",""),J347))</f>
        <v/>
      </c>
      <c r="CG347" s="24" t="str">
        <f>IF(CF347="","",(IFERROR(VLOOKUP(MID(CF347,1,1),$CX$2:DB$28,3,0),0)+IFERROR(VLOOKUP(MID(CF347,2,1),CX$2:DB$28,4,0),0)+IFERROR(VLOOKUP(MID(CF347,3,1),CX$2:DB$28,5,0),0)+(ROW(CF347)/1000000000000)))</f>
        <v/>
      </c>
      <c r="CI347" s="5">
        <v>346</v>
      </c>
      <c r="CJ347" s="5" t="str">
        <f>IFERROR(VLOOKUP(CI347,CE$2:CF1423,2,0),"")</f>
        <v/>
      </c>
      <c r="DD347" s="5" t="e">
        <f>IF(REPORTE!AH$2="si",IF(C347=VALUE(REPORTE!C$11),IF(SUM(DD348:DD$1993),CONCATENATE(INT(B347),", "),INT(B347)),""),IF(C347=VALUE(REPORTE!C$10),IF(SUM(DD348:DD$1993),CONCATENATE(INT(B347),",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68"/>
      <c r="AV348" s="97"/>
      <c r="AW348" s="97"/>
      <c r="AX348" s="97"/>
      <c r="AY348" s="110"/>
      <c r="AZ348" s="97"/>
      <c r="BA348" s="97"/>
      <c r="BB348" s="4"/>
      <c r="BC348" s="100"/>
      <c r="BD348" s="4"/>
      <c r="BE348" s="4"/>
      <c r="BF348" s="9" t="s">
        <v>157</v>
      </c>
      <c r="BG348" s="7"/>
      <c r="BH348" s="7"/>
      <c r="BI348" s="7" t="str">
        <f t="shared" ca="1" si="77"/>
        <v/>
      </c>
      <c r="BJ348" s="4" t="str">
        <f t="shared" si="87"/>
        <v/>
      </c>
      <c r="BK348" s="96" t="str">
        <f t="shared" si="78"/>
        <v/>
      </c>
      <c r="BL348" s="107" t="str">
        <f t="shared" si="84"/>
        <v/>
      </c>
      <c r="BR348" s="4" t="str">
        <f>IF(IFERROR(VLOOKUP(C348,C349:C$1993,1,0),"")="","",COUNTIF(C:C,C348))</f>
        <v/>
      </c>
      <c r="BV348" s="5" t="str">
        <f>IF(B348="","",IF(BR348="",1+(MAX(BV$2:BV347)),""))</f>
        <v/>
      </c>
      <c r="BW348" s="5" t="str">
        <f t="shared" si="79"/>
        <v/>
      </c>
      <c r="BX348" s="5" t="str">
        <f t="shared" si="80"/>
        <v/>
      </c>
      <c r="BY348" s="14" t="str">
        <f t="shared" si="81"/>
        <v/>
      </c>
      <c r="BZ348" s="28"/>
      <c r="CA348" s="15"/>
      <c r="CB348" s="5" t="str">
        <f t="shared" si="85"/>
        <v/>
      </c>
      <c r="CE348" s="5" t="str">
        <f t="shared" si="86"/>
        <v/>
      </c>
      <c r="CF348" s="5" t="str">
        <f>IF(J348="","",IFERROR(IF(VLOOKUP(J348,J$2:J347,1,0)=0,"",""),J348))</f>
        <v/>
      </c>
      <c r="CG348" s="24" t="str">
        <f>IF(CF348="","",(IFERROR(VLOOKUP(MID(CF348,1,1),$CX$2:DB$28,3,0),0)+IFERROR(VLOOKUP(MID(CF348,2,1),CX$2:DB$28,4,0),0)+IFERROR(VLOOKUP(MID(CF348,3,1),CX$2:DB$28,5,0),0)+(ROW(CF348)/1000000000000)))</f>
        <v/>
      </c>
      <c r="CI348" s="5">
        <v>347</v>
      </c>
      <c r="CJ348" s="5" t="str">
        <f>IFERROR(VLOOKUP(CI348,CE$2:CF1424,2,0),"")</f>
        <v/>
      </c>
      <c r="DD348" s="5" t="e">
        <f>IF(REPORTE!AH$2="si",IF(C348=VALUE(REPORTE!C$11),IF(SUM(DD349:DD$1993),CONCATENATE(INT(B348),", "),INT(B348)),""),IF(C348=VALUE(REPORTE!C$10),IF(SUM(DD349:DD$1993),CONCATENATE(INT(B348),",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68"/>
      <c r="AV349" s="97"/>
      <c r="AW349" s="97"/>
      <c r="AX349" s="97"/>
      <c r="AY349" s="110"/>
      <c r="AZ349" s="97"/>
      <c r="BA349" s="97"/>
      <c r="BB349" s="4"/>
      <c r="BC349" s="100"/>
      <c r="BD349" s="4"/>
      <c r="BE349" s="4"/>
      <c r="BF349" s="9"/>
      <c r="BG349" s="7"/>
      <c r="BH349" s="7"/>
      <c r="BI349" s="7" t="str">
        <f t="shared" ca="1" si="77"/>
        <v/>
      </c>
      <c r="BJ349" s="4" t="str">
        <f t="shared" si="87"/>
        <v/>
      </c>
      <c r="BK349" s="96" t="str">
        <f t="shared" si="78"/>
        <v/>
      </c>
      <c r="BL349" s="107" t="str">
        <f t="shared" si="84"/>
        <v/>
      </c>
      <c r="BR349" s="4" t="str">
        <f>IF(IFERROR(VLOOKUP(C349,C350:C$1993,1,0),"")="","",COUNTIF(C:C,C349))</f>
        <v/>
      </c>
      <c r="BV349" s="5" t="str">
        <f>IF(B349="","",IF(BR349="",1+(MAX(BV$2:BV348)),""))</f>
        <v/>
      </c>
      <c r="BW349" s="5" t="str">
        <f t="shared" si="79"/>
        <v/>
      </c>
      <c r="BX349" s="5" t="str">
        <f t="shared" si="80"/>
        <v/>
      </c>
      <c r="BY349" s="14" t="str">
        <f t="shared" si="81"/>
        <v/>
      </c>
      <c r="BZ349" s="28"/>
      <c r="CA349" s="15"/>
      <c r="CB349" s="5" t="str">
        <f t="shared" si="85"/>
        <v/>
      </c>
      <c r="CE349" s="5" t="str">
        <f t="shared" si="86"/>
        <v/>
      </c>
      <c r="CF349" s="5" t="str">
        <f>IF(J349="","",IFERROR(IF(VLOOKUP(J349,J$2:J348,1,0)=0,"",""),J349))</f>
        <v/>
      </c>
      <c r="CG349" s="24" t="str">
        <f>IF(CF349="","",(IFERROR(VLOOKUP(MID(CF349,1,1),$CX$2:DB$28,3,0),0)+IFERROR(VLOOKUP(MID(CF349,2,1),CX$2:DB$28,4,0),0)+IFERROR(VLOOKUP(MID(CF349,3,1),CX$2:DB$28,5,0),0)+(ROW(CF349)/1000000000000)))</f>
        <v/>
      </c>
      <c r="CI349" s="5">
        <v>348</v>
      </c>
      <c r="CJ349" s="5" t="str">
        <f>IFERROR(VLOOKUP(CI349,CE$2:CF1425,2,0),"")</f>
        <v/>
      </c>
      <c r="DD349" s="5" t="e">
        <f>IF(REPORTE!AH$2="si",IF(C349=VALUE(REPORTE!C$11),IF(SUM(DD350:DD$1993),CONCATENATE(INT(B349),", "),INT(B349)),""),IF(C349=VALUE(REPORTE!C$10),IF(SUM(DD350:DD$1993),CONCATENATE(INT(B349),",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68"/>
      <c r="AV350" s="97"/>
      <c r="AW350" s="97"/>
      <c r="AX350" s="97"/>
      <c r="AY350" s="110"/>
      <c r="AZ350" s="97"/>
      <c r="BA350" s="97"/>
      <c r="BB350" s="4"/>
      <c r="BC350" s="100"/>
      <c r="BD350" s="4"/>
      <c r="BE350" s="4"/>
      <c r="BF350" s="9" t="s">
        <v>157</v>
      </c>
      <c r="BG350" s="7"/>
      <c r="BH350" s="7"/>
      <c r="BI350" s="7" t="str">
        <f t="shared" ca="1" si="77"/>
        <v/>
      </c>
      <c r="BJ350" s="4" t="str">
        <f t="shared" si="87"/>
        <v/>
      </c>
      <c r="BK350" s="96" t="str">
        <f t="shared" si="78"/>
        <v/>
      </c>
      <c r="BL350" s="107" t="str">
        <f t="shared" si="84"/>
        <v/>
      </c>
      <c r="BR350" s="4" t="str">
        <f>IF(IFERROR(VLOOKUP(C350,C351:C$1993,1,0),"")="","",COUNTIF(C:C,C350))</f>
        <v/>
      </c>
      <c r="BV350" s="5" t="str">
        <f>IF(B350="","",IF(BR350="",1+(MAX(BV$2:BV349)),""))</f>
        <v/>
      </c>
      <c r="BW350" s="5" t="str">
        <f t="shared" si="79"/>
        <v/>
      </c>
      <c r="BX350" s="5" t="str">
        <f t="shared" si="80"/>
        <v/>
      </c>
      <c r="BY350" s="14" t="str">
        <f t="shared" si="81"/>
        <v/>
      </c>
      <c r="BZ350" s="28"/>
      <c r="CA350" s="15"/>
      <c r="CB350" s="5" t="str">
        <f t="shared" si="85"/>
        <v/>
      </c>
      <c r="CE350" s="5" t="str">
        <f t="shared" si="86"/>
        <v/>
      </c>
      <c r="CF350" s="5" t="str">
        <f>IF(J350="","",IFERROR(IF(VLOOKUP(J350,J$2:J349,1,0)=0,"",""),J350))</f>
        <v/>
      </c>
      <c r="CG350" s="24" t="str">
        <f>IF(CF350="","",(IFERROR(VLOOKUP(MID(CF350,1,1),$CX$2:DB$28,3,0),0)+IFERROR(VLOOKUP(MID(CF350,2,1),CX$2:DB$28,4,0),0)+IFERROR(VLOOKUP(MID(CF350,3,1),CX$2:DB$28,5,0),0)+(ROW(CF350)/1000000000000)))</f>
        <v/>
      </c>
      <c r="CI350" s="5">
        <v>349</v>
      </c>
      <c r="CJ350" s="5" t="str">
        <f>IFERROR(VLOOKUP(CI350,CE$2:CF1426,2,0),"")</f>
        <v/>
      </c>
      <c r="DD350" s="5" t="e">
        <f>IF(REPORTE!AH$2="si",IF(C350=VALUE(REPORTE!C$11),IF(SUM(DD351:DD$1993),CONCATENATE(INT(B350),", "),INT(B350)),""),IF(C350=VALUE(REPORTE!C$10),IF(SUM(DD351:DD$1993),CONCATENATE(INT(B350),",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68"/>
      <c r="AV351" s="97"/>
      <c r="AW351" s="97"/>
      <c r="AX351" s="97"/>
      <c r="AY351" s="110"/>
      <c r="AZ351" s="97"/>
      <c r="BA351" s="97"/>
      <c r="BB351" s="4"/>
      <c r="BC351" s="100"/>
      <c r="BD351" s="4"/>
      <c r="BE351" s="4"/>
      <c r="BF351" s="9"/>
      <c r="BG351" s="7"/>
      <c r="BH351" s="7"/>
      <c r="BI351" s="7" t="str">
        <f t="shared" ca="1" si="77"/>
        <v/>
      </c>
      <c r="BJ351" s="4" t="str">
        <f t="shared" si="87"/>
        <v/>
      </c>
      <c r="BK351" s="96" t="str">
        <f t="shared" si="78"/>
        <v/>
      </c>
      <c r="BL351" s="107" t="str">
        <f t="shared" si="84"/>
        <v/>
      </c>
      <c r="BR351" s="4" t="str">
        <f>IF(IFERROR(VLOOKUP(C351,C352:C$1993,1,0),"")="","",COUNTIF(C:C,C351))</f>
        <v/>
      </c>
      <c r="BV351" s="5" t="str">
        <f>IF(B351="","",IF(BR351="",1+(MAX(BV$2:BV350)),""))</f>
        <v/>
      </c>
      <c r="BW351" s="5" t="str">
        <f t="shared" si="79"/>
        <v/>
      </c>
      <c r="BX351" s="5" t="str">
        <f t="shared" si="80"/>
        <v/>
      </c>
      <c r="BY351" s="14" t="str">
        <f t="shared" si="81"/>
        <v/>
      </c>
      <c r="BZ351" s="28"/>
      <c r="CA351" s="15"/>
      <c r="CB351" s="5" t="str">
        <f t="shared" si="85"/>
        <v/>
      </c>
      <c r="CE351" s="5" t="str">
        <f t="shared" si="86"/>
        <v/>
      </c>
      <c r="CF351" s="5" t="str">
        <f>IF(J351="","",IFERROR(IF(VLOOKUP(J351,J$2:J350,1,0)=0,"",""),J351))</f>
        <v/>
      </c>
      <c r="CG351" s="24" t="str">
        <f>IF(CF351="","",(IFERROR(VLOOKUP(MID(CF351,1,1),$CX$2:DB$28,3,0),0)+IFERROR(VLOOKUP(MID(CF351,2,1),CX$2:DB$28,4,0),0)+IFERROR(VLOOKUP(MID(CF351,3,1),CX$2:DB$28,5,0),0)+(ROW(CF351)/1000000000000)))</f>
        <v/>
      </c>
      <c r="CI351" s="5">
        <v>350</v>
      </c>
      <c r="CJ351" s="5" t="str">
        <f>IFERROR(VLOOKUP(CI351,CE$2:CF1427,2,0),"")</f>
        <v/>
      </c>
      <c r="DD351" s="5" t="e">
        <f>IF(REPORTE!AH$2="si",IF(C351=VALUE(REPORTE!C$11),IF(SUM(DD352:DD$1993),CONCATENATE(INT(B351),", "),INT(B351)),""),IF(C351=VALUE(REPORTE!C$10),IF(SUM(DD352:DD$1993),CONCATENATE(INT(B351),",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68"/>
      <c r="AV352" s="97"/>
      <c r="AW352" s="97"/>
      <c r="AX352" s="97"/>
      <c r="AY352" s="110"/>
      <c r="AZ352" s="97"/>
      <c r="BA352" s="97"/>
      <c r="BB352" s="4"/>
      <c r="BC352" s="100"/>
      <c r="BD352" s="4"/>
      <c r="BE352" s="4"/>
      <c r="BF352" s="9" t="s">
        <v>157</v>
      </c>
      <c r="BG352" s="7"/>
      <c r="BH352" s="7"/>
      <c r="BI352" s="7" t="str">
        <f t="shared" ca="1" si="77"/>
        <v/>
      </c>
      <c r="BJ352" s="4" t="str">
        <f t="shared" si="87"/>
        <v/>
      </c>
      <c r="BK352" s="96" t="str">
        <f t="shared" si="78"/>
        <v/>
      </c>
      <c r="BL352" s="107" t="str">
        <f t="shared" si="84"/>
        <v/>
      </c>
      <c r="BR352" s="4" t="str">
        <f>IF(IFERROR(VLOOKUP(C352,C353:C$1993,1,0),"")="","",COUNTIF(C:C,C352))</f>
        <v/>
      </c>
      <c r="BV352" s="5" t="str">
        <f>IF(B352="","",IF(BR352="",1+(MAX(BV$2:BV351)),""))</f>
        <v/>
      </c>
      <c r="BW352" s="5" t="str">
        <f t="shared" si="79"/>
        <v/>
      </c>
      <c r="BX352" s="5" t="str">
        <f t="shared" si="80"/>
        <v/>
      </c>
      <c r="BY352" s="14" t="str">
        <f t="shared" si="81"/>
        <v/>
      </c>
      <c r="BZ352" s="28"/>
      <c r="CA352" s="15"/>
      <c r="CB352" s="5" t="str">
        <f t="shared" si="85"/>
        <v/>
      </c>
      <c r="CE352" s="5" t="str">
        <f t="shared" si="86"/>
        <v/>
      </c>
      <c r="CF352" s="5" t="str">
        <f>IF(J352="","",IFERROR(IF(VLOOKUP(J352,J$2:J351,1,0)=0,"",""),J352))</f>
        <v/>
      </c>
      <c r="CG352" s="24" t="str">
        <f>IF(CF352="","",(IFERROR(VLOOKUP(MID(CF352,1,1),$CX$2:DB$28,3,0),0)+IFERROR(VLOOKUP(MID(CF352,2,1),CX$2:DB$28,4,0),0)+IFERROR(VLOOKUP(MID(CF352,3,1),CX$2:DB$28,5,0),0)+(ROW(CF352)/1000000000000)))</f>
        <v/>
      </c>
      <c r="CI352" s="5">
        <v>351</v>
      </c>
      <c r="CJ352" s="5" t="str">
        <f>IFERROR(VLOOKUP(CI352,CE$2:CF1428,2,0),"")</f>
        <v/>
      </c>
      <c r="DD352" s="5" t="e">
        <f>IF(REPORTE!AH$2="si",IF(C352=VALUE(REPORTE!C$11),IF(SUM(DD353:DD$1993),CONCATENATE(INT(B352),", "),INT(B352)),""),IF(C352=VALUE(REPORTE!C$10),IF(SUM(DD353:DD$1993),CONCATENATE(INT(B352),",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68"/>
      <c r="AV353" s="97"/>
      <c r="AW353" s="97"/>
      <c r="AX353" s="97"/>
      <c r="AY353" s="110"/>
      <c r="AZ353" s="97"/>
      <c r="BA353" s="97"/>
      <c r="BB353" s="4"/>
      <c r="BC353" s="100"/>
      <c r="BD353" s="4"/>
      <c r="BE353" s="4"/>
      <c r="BF353" s="9"/>
      <c r="BG353" s="7"/>
      <c r="BH353" s="7"/>
      <c r="BI353" s="7" t="str">
        <f t="shared" ca="1" si="77"/>
        <v/>
      </c>
      <c r="BJ353" s="4" t="str">
        <f t="shared" si="87"/>
        <v/>
      </c>
      <c r="BK353" s="96" t="str">
        <f t="shared" si="78"/>
        <v/>
      </c>
      <c r="BL353" s="107" t="str">
        <f t="shared" si="84"/>
        <v/>
      </c>
      <c r="BR353" s="4" t="str">
        <f>IF(IFERROR(VLOOKUP(C353,C354:C$1993,1,0),"")="","",COUNTIF(C:C,C353))</f>
        <v/>
      </c>
      <c r="BV353" s="5" t="str">
        <f>IF(B353="","",IF(BR353="",1+(MAX(BV$2:BV352)),""))</f>
        <v/>
      </c>
      <c r="BW353" s="5" t="str">
        <f t="shared" si="79"/>
        <v/>
      </c>
      <c r="BX353" s="5" t="str">
        <f t="shared" si="80"/>
        <v/>
      </c>
      <c r="BY353" s="14" t="str">
        <f t="shared" si="81"/>
        <v/>
      </c>
      <c r="BZ353" s="28"/>
      <c r="CA353" s="15"/>
      <c r="CB353" s="5" t="str">
        <f t="shared" si="85"/>
        <v/>
      </c>
      <c r="CE353" s="5" t="str">
        <f t="shared" si="86"/>
        <v/>
      </c>
      <c r="CF353" s="5" t="str">
        <f>IF(J353="","",IFERROR(IF(VLOOKUP(J353,J$2:J352,1,0)=0,"",""),J353))</f>
        <v/>
      </c>
      <c r="CG353" s="24" t="str">
        <f>IF(CF353="","",(IFERROR(VLOOKUP(MID(CF353,1,1),$CX$2:DB$28,3,0),0)+IFERROR(VLOOKUP(MID(CF353,2,1),CX$2:DB$28,4,0),0)+IFERROR(VLOOKUP(MID(CF353,3,1),CX$2:DB$28,5,0),0)+(ROW(CF353)/1000000000000)))</f>
        <v/>
      </c>
      <c r="CI353" s="5">
        <v>352</v>
      </c>
      <c r="CJ353" s="5" t="str">
        <f>IFERROR(VLOOKUP(CI353,CE$2:CF1429,2,0),"")</f>
        <v/>
      </c>
      <c r="DD353" s="5" t="e">
        <f>IF(REPORTE!AH$2="si",IF(C353=VALUE(REPORTE!C$11),IF(SUM(DD354:DD$1993),CONCATENATE(INT(B353),", "),INT(B353)),""),IF(C353=VALUE(REPORTE!C$10),IF(SUM(DD354:DD$1993),CONCATENATE(INT(B353),",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68"/>
      <c r="AV354" s="97"/>
      <c r="AW354" s="97"/>
      <c r="AX354" s="97"/>
      <c r="AY354" s="110"/>
      <c r="AZ354" s="97"/>
      <c r="BA354" s="97"/>
      <c r="BB354" s="4"/>
      <c r="BC354" s="100"/>
      <c r="BD354" s="4"/>
      <c r="BE354" s="4"/>
      <c r="BF354" s="9" t="s">
        <v>157</v>
      </c>
      <c r="BG354" s="7"/>
      <c r="BH354" s="7"/>
      <c r="BI354" s="7" t="str">
        <f t="shared" ca="1" si="77"/>
        <v/>
      </c>
      <c r="BJ354" s="4" t="str">
        <f t="shared" si="87"/>
        <v/>
      </c>
      <c r="BK354" s="96" t="str">
        <f t="shared" si="78"/>
        <v/>
      </c>
      <c r="BL354" s="107" t="str">
        <f t="shared" si="84"/>
        <v/>
      </c>
      <c r="BR354" s="4" t="str">
        <f>IF(IFERROR(VLOOKUP(C354,C355:C$1993,1,0),"")="","",COUNTIF(C:C,C354))</f>
        <v/>
      </c>
      <c r="BV354" s="5" t="str">
        <f>IF(B354="","",IF(BR354="",1+(MAX(BV$2:BV353)),""))</f>
        <v/>
      </c>
      <c r="BW354" s="5" t="str">
        <f t="shared" si="79"/>
        <v/>
      </c>
      <c r="BX354" s="5" t="str">
        <f t="shared" si="80"/>
        <v/>
      </c>
      <c r="BY354" s="14" t="str">
        <f t="shared" si="81"/>
        <v/>
      </c>
      <c r="BZ354" s="28"/>
      <c r="CA354" s="15"/>
      <c r="CB354" s="5" t="str">
        <f t="shared" si="85"/>
        <v/>
      </c>
      <c r="CE354" s="5" t="str">
        <f t="shared" si="86"/>
        <v/>
      </c>
      <c r="CF354" s="5" t="str">
        <f>IF(J354="","",IFERROR(IF(VLOOKUP(J354,J$2:J353,1,0)=0,"",""),J354))</f>
        <v/>
      </c>
      <c r="CG354" s="24" t="str">
        <f>IF(CF354="","",(IFERROR(VLOOKUP(MID(CF354,1,1),$CX$2:DB$28,3,0),0)+IFERROR(VLOOKUP(MID(CF354,2,1),CX$2:DB$28,4,0),0)+IFERROR(VLOOKUP(MID(CF354,3,1),CX$2:DB$28,5,0),0)+(ROW(CF354)/1000000000000)))</f>
        <v/>
      </c>
      <c r="CI354" s="5">
        <v>353</v>
      </c>
      <c r="CJ354" s="5" t="str">
        <f>IFERROR(VLOOKUP(CI354,CE$2:CF1430,2,0),"")</f>
        <v/>
      </c>
      <c r="DD354" s="5" t="e">
        <f>IF(REPORTE!AH$2="si",IF(C354=VALUE(REPORTE!C$11),IF(SUM(DD355:DD$1993),CONCATENATE(INT(B354),", "),INT(B354)),""),IF(C354=VALUE(REPORTE!C$10),IF(SUM(DD355:DD$1993),CONCATENATE(INT(B354),",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68"/>
      <c r="AV355" s="97"/>
      <c r="AW355" s="97"/>
      <c r="AX355" s="97"/>
      <c r="AY355" s="110"/>
      <c r="AZ355" s="97"/>
      <c r="BA355" s="97"/>
      <c r="BB355" s="4"/>
      <c r="BC355" s="100"/>
      <c r="BD355" s="4"/>
      <c r="BE355" s="4"/>
      <c r="BF355" s="9"/>
      <c r="BG355" s="7"/>
      <c r="BH355" s="7"/>
      <c r="BI355" s="7" t="str">
        <f t="shared" ca="1" si="77"/>
        <v/>
      </c>
      <c r="BJ355" s="4" t="str">
        <f t="shared" si="87"/>
        <v/>
      </c>
      <c r="BK355" s="96" t="str">
        <f t="shared" si="78"/>
        <v/>
      </c>
      <c r="BL355" s="107" t="str">
        <f t="shared" si="84"/>
        <v/>
      </c>
      <c r="BR355" s="4" t="str">
        <f>IF(IFERROR(VLOOKUP(C355,C356:C$1993,1,0),"")="","",COUNTIF(C:C,C355))</f>
        <v/>
      </c>
      <c r="BV355" s="5" t="str">
        <f>IF(B355="","",IF(BR355="",1+(MAX(BV$2:BV354)),""))</f>
        <v/>
      </c>
      <c r="BW355" s="5" t="str">
        <f t="shared" si="79"/>
        <v/>
      </c>
      <c r="BX355" s="5" t="str">
        <f t="shared" si="80"/>
        <v/>
      </c>
      <c r="BY355" s="14" t="str">
        <f t="shared" si="81"/>
        <v/>
      </c>
      <c r="BZ355" s="28"/>
      <c r="CA355" s="15"/>
      <c r="CB355" s="5" t="str">
        <f t="shared" si="85"/>
        <v/>
      </c>
      <c r="CE355" s="5" t="str">
        <f t="shared" si="86"/>
        <v/>
      </c>
      <c r="CF355" s="5" t="str">
        <f>IF(J355="","",IFERROR(IF(VLOOKUP(J355,J$2:J354,1,0)=0,"",""),J355))</f>
        <v/>
      </c>
      <c r="CG355" s="24" t="str">
        <f>IF(CF355="","",(IFERROR(VLOOKUP(MID(CF355,1,1),$CX$2:DB$28,3,0),0)+IFERROR(VLOOKUP(MID(CF355,2,1),CX$2:DB$28,4,0),0)+IFERROR(VLOOKUP(MID(CF355,3,1),CX$2:DB$28,5,0),0)+(ROW(CF355)/1000000000000)))</f>
        <v/>
      </c>
      <c r="CI355" s="5">
        <v>354</v>
      </c>
      <c r="CJ355" s="5" t="str">
        <f>IFERROR(VLOOKUP(CI355,CE$2:CF1431,2,0),"")</f>
        <v/>
      </c>
      <c r="DD355" s="5" t="e">
        <f>IF(REPORTE!AH$2="si",IF(C355=VALUE(REPORTE!C$11),IF(SUM(DD356:DD$1993),CONCATENATE(INT(B355),", "),INT(B355)),""),IF(C355=VALUE(REPORTE!C$10),IF(SUM(DD356:DD$1993),CONCATENATE(INT(B355),",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68"/>
      <c r="AV356" s="97"/>
      <c r="AW356" s="97"/>
      <c r="AX356" s="97"/>
      <c r="AY356" s="110"/>
      <c r="AZ356" s="97"/>
      <c r="BA356" s="97"/>
      <c r="BB356" s="4"/>
      <c r="BC356" s="100"/>
      <c r="BD356" s="4"/>
      <c r="BE356" s="4"/>
      <c r="BF356" s="9" t="s">
        <v>157</v>
      </c>
      <c r="BG356" s="7"/>
      <c r="BH356" s="7"/>
      <c r="BI356" s="7" t="str">
        <f t="shared" ca="1" si="77"/>
        <v/>
      </c>
      <c r="BJ356" s="4" t="str">
        <f t="shared" si="87"/>
        <v/>
      </c>
      <c r="BK356" s="96" t="str">
        <f t="shared" si="78"/>
        <v/>
      </c>
      <c r="BL356" s="107" t="str">
        <f t="shared" si="84"/>
        <v/>
      </c>
      <c r="BR356" s="4" t="str">
        <f>IF(IFERROR(VLOOKUP(C356,C357:C$1993,1,0),"")="","",COUNTIF(C:C,C356))</f>
        <v/>
      </c>
      <c r="BV356" s="5" t="str">
        <f>IF(B356="","",IF(BR356="",1+(MAX(BV$2:BV355)),""))</f>
        <v/>
      </c>
      <c r="BW356" s="5" t="str">
        <f t="shared" si="79"/>
        <v/>
      </c>
      <c r="BX356" s="5" t="str">
        <f t="shared" si="80"/>
        <v/>
      </c>
      <c r="BY356" s="14" t="str">
        <f t="shared" si="81"/>
        <v/>
      </c>
      <c r="BZ356" s="28"/>
      <c r="CA356" s="15"/>
      <c r="CB356" s="5" t="str">
        <f t="shared" si="85"/>
        <v/>
      </c>
      <c r="CE356" s="5" t="str">
        <f t="shared" si="86"/>
        <v/>
      </c>
      <c r="CF356" s="5" t="str">
        <f>IF(J356="","",IFERROR(IF(VLOOKUP(J356,J$2:J355,1,0)=0,"",""),J356))</f>
        <v/>
      </c>
      <c r="CG356" s="24" t="str">
        <f>IF(CF356="","",(IFERROR(VLOOKUP(MID(CF356,1,1),$CX$2:DB$28,3,0),0)+IFERROR(VLOOKUP(MID(CF356,2,1),CX$2:DB$28,4,0),0)+IFERROR(VLOOKUP(MID(CF356,3,1),CX$2:DB$28,5,0),0)+(ROW(CF356)/1000000000000)))</f>
        <v/>
      </c>
      <c r="CI356" s="5">
        <v>355</v>
      </c>
      <c r="CJ356" s="5" t="str">
        <f>IFERROR(VLOOKUP(CI356,CE$2:CF1432,2,0),"")</f>
        <v/>
      </c>
      <c r="DD356" s="5" t="e">
        <f>IF(REPORTE!AH$2="si",IF(C356=VALUE(REPORTE!C$11),IF(SUM(DD357:DD$1993),CONCATENATE(INT(B356),", "),INT(B356)),""),IF(C356=VALUE(REPORTE!C$10),IF(SUM(DD357:DD$1993),CONCATENATE(INT(B356),",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68"/>
      <c r="AV357" s="97"/>
      <c r="AW357" s="97"/>
      <c r="AX357" s="97"/>
      <c r="AY357" s="110"/>
      <c r="AZ357" s="97"/>
      <c r="BA357" s="97"/>
      <c r="BB357" s="4"/>
      <c r="BC357" s="100"/>
      <c r="BD357" s="4"/>
      <c r="BE357" s="4"/>
      <c r="BF357" s="9"/>
      <c r="BG357" s="7"/>
      <c r="BH357" s="7"/>
      <c r="BI357" s="7" t="str">
        <f t="shared" ca="1" si="77"/>
        <v/>
      </c>
      <c r="BJ357" s="4" t="str">
        <f t="shared" si="87"/>
        <v/>
      </c>
      <c r="BK357" s="96" t="str">
        <f t="shared" si="78"/>
        <v/>
      </c>
      <c r="BL357" s="107" t="str">
        <f t="shared" si="84"/>
        <v/>
      </c>
      <c r="BR357" s="4" t="str">
        <f>IF(IFERROR(VLOOKUP(C357,C358:C$1993,1,0),"")="","",COUNTIF(C:C,C357))</f>
        <v/>
      </c>
      <c r="BV357" s="5" t="str">
        <f>IF(B357="","",IF(BR357="",1+(MAX(BV$2:BV356)),""))</f>
        <v/>
      </c>
      <c r="BW357" s="5" t="str">
        <f t="shared" si="79"/>
        <v/>
      </c>
      <c r="BX357" s="5" t="str">
        <f t="shared" si="80"/>
        <v/>
      </c>
      <c r="BY357" s="14" t="str">
        <f t="shared" si="81"/>
        <v/>
      </c>
      <c r="BZ357" s="28"/>
      <c r="CA357" s="15"/>
      <c r="CB357" s="5" t="str">
        <f t="shared" si="85"/>
        <v/>
      </c>
      <c r="CE357" s="5" t="str">
        <f t="shared" si="86"/>
        <v/>
      </c>
      <c r="CF357" s="5" t="str">
        <f>IF(J357="","",IFERROR(IF(VLOOKUP(J357,J$2:J356,1,0)=0,"",""),J357))</f>
        <v/>
      </c>
      <c r="CG357" s="24" t="str">
        <f>IF(CF357="","",(IFERROR(VLOOKUP(MID(CF357,1,1),$CX$2:DB$28,3,0),0)+IFERROR(VLOOKUP(MID(CF357,2,1),CX$2:DB$28,4,0),0)+IFERROR(VLOOKUP(MID(CF357,3,1),CX$2:DB$28,5,0),0)+(ROW(CF357)/1000000000000)))</f>
        <v/>
      </c>
      <c r="CI357" s="5">
        <v>356</v>
      </c>
      <c r="CJ357" s="5" t="str">
        <f>IFERROR(VLOOKUP(CI357,CE$2:CF1433,2,0),"")</f>
        <v/>
      </c>
      <c r="DD357" s="5" t="e">
        <f>IF(REPORTE!AH$2="si",IF(C357=VALUE(REPORTE!C$11),IF(SUM(DD358:DD$1993),CONCATENATE(INT(B357),", "),INT(B357)),""),IF(C357=VALUE(REPORTE!C$10),IF(SUM(DD358:DD$1993),CONCATENATE(INT(B357),",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68"/>
      <c r="AV358" s="97"/>
      <c r="AW358" s="97"/>
      <c r="AX358" s="97"/>
      <c r="AY358" s="110"/>
      <c r="AZ358" s="97"/>
      <c r="BA358" s="97"/>
      <c r="BB358" s="4"/>
      <c r="BC358" s="100"/>
      <c r="BD358" s="4"/>
      <c r="BE358" s="4"/>
      <c r="BF358" s="9" t="s">
        <v>157</v>
      </c>
      <c r="BG358" s="7"/>
      <c r="BH358" s="7"/>
      <c r="BI358" s="7" t="str">
        <f t="shared" ca="1" si="77"/>
        <v/>
      </c>
      <c r="BJ358" s="4" t="str">
        <f t="shared" si="87"/>
        <v/>
      </c>
      <c r="BK358" s="96" t="str">
        <f t="shared" si="78"/>
        <v/>
      </c>
      <c r="BL358" s="107" t="str">
        <f t="shared" si="84"/>
        <v/>
      </c>
      <c r="BR358" s="4" t="str">
        <f>IF(IFERROR(VLOOKUP(C358,C359:C$1993,1,0),"")="","",COUNTIF(C:C,C358))</f>
        <v/>
      </c>
      <c r="BV358" s="5" t="str">
        <f>IF(B358="","",IF(BR358="",1+(MAX(BV$2:BV357)),""))</f>
        <v/>
      </c>
      <c r="BW358" s="5" t="str">
        <f t="shared" si="79"/>
        <v/>
      </c>
      <c r="BX358" s="5" t="str">
        <f t="shared" si="80"/>
        <v/>
      </c>
      <c r="BY358" s="14" t="str">
        <f t="shared" si="81"/>
        <v/>
      </c>
      <c r="BZ358" s="28"/>
      <c r="CA358" s="15"/>
      <c r="CB358" s="5" t="str">
        <f t="shared" si="85"/>
        <v/>
      </c>
      <c r="CE358" s="5" t="str">
        <f t="shared" si="86"/>
        <v/>
      </c>
      <c r="CF358" s="5" t="str">
        <f>IF(J358="","",IFERROR(IF(VLOOKUP(J358,J$2:J357,1,0)=0,"",""),J358))</f>
        <v/>
      </c>
      <c r="CG358" s="24" t="str">
        <f>IF(CF358="","",(IFERROR(VLOOKUP(MID(CF358,1,1),$CX$2:DB$28,3,0),0)+IFERROR(VLOOKUP(MID(CF358,2,1),CX$2:DB$28,4,0),0)+IFERROR(VLOOKUP(MID(CF358,3,1),CX$2:DB$28,5,0),0)+(ROW(CF358)/1000000000000)))</f>
        <v/>
      </c>
      <c r="CI358" s="5">
        <v>357</v>
      </c>
      <c r="CJ358" s="5" t="str">
        <f>IFERROR(VLOOKUP(CI358,CE$2:CF1434,2,0),"")</f>
        <v/>
      </c>
      <c r="DD358" s="5" t="e">
        <f>IF(REPORTE!AH$2="si",IF(C358=VALUE(REPORTE!C$11),IF(SUM(DD359:DD$1993),CONCATENATE(INT(B358),", "),INT(B358)),""),IF(C358=VALUE(REPORTE!C$10),IF(SUM(DD359:DD$1993),CONCATENATE(INT(B358),",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68"/>
      <c r="AV359" s="97"/>
      <c r="AW359" s="97"/>
      <c r="AX359" s="97"/>
      <c r="AY359" s="110"/>
      <c r="AZ359" s="97"/>
      <c r="BA359" s="97"/>
      <c r="BB359" s="4"/>
      <c r="BC359" s="100"/>
      <c r="BD359" s="4"/>
      <c r="BE359" s="4"/>
      <c r="BF359" s="9"/>
      <c r="BG359" s="7"/>
      <c r="BH359" s="7"/>
      <c r="BI359" s="7" t="str">
        <f t="shared" ca="1" si="77"/>
        <v/>
      </c>
      <c r="BJ359" s="4" t="str">
        <f t="shared" si="87"/>
        <v/>
      </c>
      <c r="BK359" s="96" t="str">
        <f t="shared" si="78"/>
        <v/>
      </c>
      <c r="BL359" s="107" t="str">
        <f t="shared" si="84"/>
        <v/>
      </c>
      <c r="BR359" s="4" t="str">
        <f>IF(IFERROR(VLOOKUP(C359,C360:C$1993,1,0),"")="","",COUNTIF(C:C,C359))</f>
        <v/>
      </c>
      <c r="BV359" s="5" t="str">
        <f>IF(B359="","",IF(BR359="",1+(MAX(BV$2:BV358)),""))</f>
        <v/>
      </c>
      <c r="BW359" s="5" t="str">
        <f t="shared" si="79"/>
        <v/>
      </c>
      <c r="BX359" s="5" t="str">
        <f t="shared" si="80"/>
        <v/>
      </c>
      <c r="BY359" s="14" t="str">
        <f t="shared" si="81"/>
        <v/>
      </c>
      <c r="BZ359" s="28"/>
      <c r="CA359" s="15"/>
      <c r="CB359" s="5" t="str">
        <f t="shared" si="85"/>
        <v/>
      </c>
      <c r="CE359" s="5" t="str">
        <f t="shared" si="86"/>
        <v/>
      </c>
      <c r="CF359" s="5" t="str">
        <f>IF(J359="","",IFERROR(IF(VLOOKUP(J359,J$2:J358,1,0)=0,"",""),J359))</f>
        <v/>
      </c>
      <c r="CG359" s="24" t="str">
        <f>IF(CF359="","",(IFERROR(VLOOKUP(MID(CF359,1,1),$CX$2:DB$28,3,0),0)+IFERROR(VLOOKUP(MID(CF359,2,1),CX$2:DB$28,4,0),0)+IFERROR(VLOOKUP(MID(CF359,3,1),CX$2:DB$28,5,0),0)+(ROW(CF359)/1000000000000)))</f>
        <v/>
      </c>
      <c r="CI359" s="5">
        <v>358</v>
      </c>
      <c r="CJ359" s="5" t="str">
        <f>IFERROR(VLOOKUP(CI359,CE$2:CF1435,2,0),"")</f>
        <v/>
      </c>
      <c r="DD359" s="5" t="e">
        <f>IF(REPORTE!AH$2="si",IF(C359=VALUE(REPORTE!C$11),IF(SUM(DD360:DD$1993),CONCATENATE(INT(B359),", "),INT(B359)),""),IF(C359=VALUE(REPORTE!C$10),IF(SUM(DD360:DD$1993),CONCATENATE(INT(B359),",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68"/>
      <c r="AV360" s="97"/>
      <c r="AW360" s="97"/>
      <c r="AX360" s="97"/>
      <c r="AY360" s="110"/>
      <c r="AZ360" s="97"/>
      <c r="BA360" s="97"/>
      <c r="BB360" s="4"/>
      <c r="BC360" s="100"/>
      <c r="BD360" s="4"/>
      <c r="BE360" s="4"/>
      <c r="BF360" s="9" t="s">
        <v>157</v>
      </c>
      <c r="BG360" s="7"/>
      <c r="BH360" s="7"/>
      <c r="BI360" s="7" t="str">
        <f t="shared" ca="1" si="77"/>
        <v/>
      </c>
      <c r="BJ360" s="4" t="str">
        <f t="shared" si="87"/>
        <v/>
      </c>
      <c r="BK360" s="96" t="str">
        <f t="shared" si="78"/>
        <v/>
      </c>
      <c r="BL360" s="107" t="str">
        <f t="shared" si="84"/>
        <v/>
      </c>
      <c r="BR360" s="4" t="str">
        <f>IF(IFERROR(VLOOKUP(C360,C361:C$1993,1,0),"")="","",COUNTIF(C:C,C360))</f>
        <v/>
      </c>
      <c r="BV360" s="5" t="str">
        <f>IF(B360="","",IF(BR360="",1+(MAX(BV$2:BV359)),""))</f>
        <v/>
      </c>
      <c r="BW360" s="5" t="str">
        <f t="shared" si="79"/>
        <v/>
      </c>
      <c r="BX360" s="5" t="str">
        <f t="shared" si="80"/>
        <v/>
      </c>
      <c r="BY360" s="14" t="str">
        <f t="shared" si="81"/>
        <v/>
      </c>
      <c r="BZ360" s="28"/>
      <c r="CA360" s="15"/>
      <c r="CB360" s="5" t="str">
        <f t="shared" si="85"/>
        <v/>
      </c>
      <c r="CE360" s="5" t="str">
        <f t="shared" si="86"/>
        <v/>
      </c>
      <c r="CF360" s="5" t="str">
        <f>IF(J360="","",IFERROR(IF(VLOOKUP(J360,J$2:J359,1,0)=0,"",""),J360))</f>
        <v/>
      </c>
      <c r="CG360" s="24" t="str">
        <f>IF(CF360="","",(IFERROR(VLOOKUP(MID(CF360,1,1),$CX$2:DB$28,3,0),0)+IFERROR(VLOOKUP(MID(CF360,2,1),CX$2:DB$28,4,0),0)+IFERROR(VLOOKUP(MID(CF360,3,1),CX$2:DB$28,5,0),0)+(ROW(CF360)/1000000000000)))</f>
        <v/>
      </c>
      <c r="CI360" s="5">
        <v>359</v>
      </c>
      <c r="CJ360" s="5" t="str">
        <f>IFERROR(VLOOKUP(CI360,CE$2:CF1436,2,0),"")</f>
        <v/>
      </c>
      <c r="DD360" s="5" t="e">
        <f>IF(REPORTE!AH$2="si",IF(C360=VALUE(REPORTE!C$11),IF(SUM(DD361:DD$1993),CONCATENATE(INT(B360),", "),INT(B360)),""),IF(C360=VALUE(REPORTE!C$10),IF(SUM(DD361:DD$1993),CONCATENATE(INT(B360),",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68"/>
      <c r="AV361" s="97"/>
      <c r="AW361" s="97"/>
      <c r="AX361" s="97"/>
      <c r="AY361" s="110"/>
      <c r="AZ361" s="97"/>
      <c r="BA361" s="97"/>
      <c r="BB361" s="4"/>
      <c r="BC361" s="100"/>
      <c r="BD361" s="4"/>
      <c r="BE361" s="4"/>
      <c r="BF361" s="9"/>
      <c r="BG361" s="7"/>
      <c r="BH361" s="7"/>
      <c r="BI361" s="7" t="str">
        <f t="shared" ca="1" si="77"/>
        <v/>
      </c>
      <c r="BJ361" s="4" t="str">
        <f t="shared" si="87"/>
        <v/>
      </c>
      <c r="BK361" s="96" t="str">
        <f t="shared" si="78"/>
        <v/>
      </c>
      <c r="BL361" s="107" t="str">
        <f t="shared" si="84"/>
        <v/>
      </c>
      <c r="BR361" s="4" t="str">
        <f>IF(IFERROR(VLOOKUP(C361,C362:C$1993,1,0),"")="","",COUNTIF(C:C,C361))</f>
        <v/>
      </c>
      <c r="BV361" s="5" t="str">
        <f>IF(B361="","",IF(BR361="",1+(MAX(BV$2:BV360)),""))</f>
        <v/>
      </c>
      <c r="BW361" s="5" t="str">
        <f t="shared" si="79"/>
        <v/>
      </c>
      <c r="BX361" s="5" t="str">
        <f t="shared" si="80"/>
        <v/>
      </c>
      <c r="BY361" s="14" t="str">
        <f t="shared" si="81"/>
        <v/>
      </c>
      <c r="BZ361" s="28"/>
      <c r="CA361" s="15"/>
      <c r="CB361" s="5" t="str">
        <f t="shared" ref="CB361:CB392" si="88">CONCATENATE(AI361,AK361,AL361,AM361,AN361)</f>
        <v/>
      </c>
      <c r="CE361" s="5" t="str">
        <f t="shared" si="86"/>
        <v/>
      </c>
      <c r="CF361" s="5" t="str">
        <f>IF(J361="","",IFERROR(IF(VLOOKUP(J361,J$2:J360,1,0)=0,"",""),J361))</f>
        <v/>
      </c>
      <c r="CG361" s="24" t="str">
        <f>IF(CF361="","",(IFERROR(VLOOKUP(MID(CF361,1,1),$CX$2:DB$28,3,0),0)+IFERROR(VLOOKUP(MID(CF361,2,1),CX$2:DB$28,4,0),0)+IFERROR(VLOOKUP(MID(CF361,3,1),CX$2:DB$28,5,0),0)+(ROW(CF361)/1000000000000)))</f>
        <v/>
      </c>
      <c r="CI361" s="5">
        <v>360</v>
      </c>
      <c r="CJ361" s="5" t="str">
        <f>IFERROR(VLOOKUP(CI361,CE$2:CF1437,2,0),"")</f>
        <v/>
      </c>
      <c r="DD361" s="5" t="e">
        <f>IF(REPORTE!AH$2="si",IF(C361=VALUE(REPORTE!C$11),IF(SUM(DD362:DD$1993),CONCATENATE(INT(B361),", "),INT(B361)),""),IF(C361=VALUE(REPORTE!C$10),IF(SUM(DD362:DD$1993),CONCATENATE(INT(B361),",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68"/>
      <c r="AV362" s="97"/>
      <c r="AW362" s="97"/>
      <c r="AX362" s="97"/>
      <c r="AY362" s="110"/>
      <c r="AZ362" s="97"/>
      <c r="BA362" s="97"/>
      <c r="BB362" s="4"/>
      <c r="BC362" s="100"/>
      <c r="BD362" s="4"/>
      <c r="BE362" s="4"/>
      <c r="BF362" s="9" t="s">
        <v>157</v>
      </c>
      <c r="BG362" s="7"/>
      <c r="BH362" s="7"/>
      <c r="BI362" s="7" t="str">
        <f t="shared" ca="1" si="77"/>
        <v/>
      </c>
      <c r="BJ362" s="4" t="str">
        <f t="shared" si="87"/>
        <v/>
      </c>
      <c r="BK362" s="96" t="str">
        <f t="shared" si="78"/>
        <v/>
      </c>
      <c r="BL362" s="107" t="str">
        <f t="shared" si="84"/>
        <v/>
      </c>
      <c r="BR362" s="4" t="str">
        <f>IF(IFERROR(VLOOKUP(C362,C363:C$1993,1,0),"")="","",COUNTIF(C:C,C362))</f>
        <v/>
      </c>
      <c r="BV362" s="5" t="str">
        <f>IF(B362="","",IF(BR362="",1+(MAX(BV$2:BV361)),""))</f>
        <v/>
      </c>
      <c r="BW362" s="5" t="str">
        <f t="shared" si="79"/>
        <v/>
      </c>
      <c r="BX362" s="5" t="str">
        <f t="shared" si="80"/>
        <v/>
      </c>
      <c r="BY362" s="14" t="str">
        <f t="shared" si="81"/>
        <v/>
      </c>
      <c r="BZ362" s="28"/>
      <c r="CA362" s="15"/>
      <c r="CB362" s="5" t="str">
        <f t="shared" si="88"/>
        <v/>
      </c>
      <c r="CE362" s="5" t="str">
        <f t="shared" si="86"/>
        <v/>
      </c>
      <c r="CF362" s="5" t="str">
        <f>IF(J362="","",IFERROR(IF(VLOOKUP(J362,J$2:J361,1,0)=0,"",""),J362))</f>
        <v/>
      </c>
      <c r="CG362" s="24" t="str">
        <f>IF(CF362="","",(IFERROR(VLOOKUP(MID(CF362,1,1),$CX$2:DB$28,3,0),0)+IFERROR(VLOOKUP(MID(CF362,2,1),CX$2:DB$28,4,0),0)+IFERROR(VLOOKUP(MID(CF362,3,1),CX$2:DB$28,5,0),0)+(ROW(CF362)/1000000000000)))</f>
        <v/>
      </c>
      <c r="CI362" s="5">
        <v>361</v>
      </c>
      <c r="CJ362" s="5" t="str">
        <f>IFERROR(VLOOKUP(CI362,CE$2:CF1438,2,0),"")</f>
        <v/>
      </c>
      <c r="DD362" s="5" t="e">
        <f>IF(REPORTE!AH$2="si",IF(C362=VALUE(REPORTE!C$11),IF(SUM(DD363:DD$1993),CONCATENATE(INT(B362),", "),INT(B362)),""),IF(C362=VALUE(REPORTE!C$10),IF(SUM(DD363:DD$1993),CONCATENATE(INT(B362),",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68"/>
      <c r="AV363" s="97"/>
      <c r="AW363" s="97"/>
      <c r="AX363" s="97"/>
      <c r="AY363" s="110"/>
      <c r="AZ363" s="97"/>
      <c r="BA363" s="97"/>
      <c r="BB363" s="4"/>
      <c r="BC363" s="100"/>
      <c r="BD363" s="4"/>
      <c r="BE363" s="4"/>
      <c r="BF363" s="9"/>
      <c r="BG363" s="7"/>
      <c r="BH363" s="7"/>
      <c r="BI363" s="7" t="str">
        <f t="shared" ca="1" si="77"/>
        <v/>
      </c>
      <c r="BJ363" s="4" t="str">
        <f t="shared" si="87"/>
        <v/>
      </c>
      <c r="BK363" s="96" t="str">
        <f t="shared" si="78"/>
        <v/>
      </c>
      <c r="BL363" s="107" t="str">
        <f t="shared" si="84"/>
        <v/>
      </c>
      <c r="BR363" s="4" t="str">
        <f>IF(IFERROR(VLOOKUP(C363,C364:C$1993,1,0),"")="","",COUNTIF(C:C,C363))</f>
        <v/>
      </c>
      <c r="BV363" s="5" t="str">
        <f>IF(B363="","",IF(BR363="",1+(MAX(BV$2:BV362)),""))</f>
        <v/>
      </c>
      <c r="BW363" s="5" t="str">
        <f t="shared" si="79"/>
        <v/>
      </c>
      <c r="BX363" s="5" t="str">
        <f t="shared" si="80"/>
        <v/>
      </c>
      <c r="BY363" s="14" t="str">
        <f t="shared" si="81"/>
        <v/>
      </c>
      <c r="BZ363" s="28"/>
      <c r="CA363" s="15"/>
      <c r="CB363" s="5" t="str">
        <f t="shared" si="88"/>
        <v/>
      </c>
      <c r="CE363" s="5" t="str">
        <f t="shared" si="86"/>
        <v/>
      </c>
      <c r="CF363" s="5" t="str">
        <f>IF(J363="","",IFERROR(IF(VLOOKUP(J363,J$2:J362,1,0)=0,"",""),J363))</f>
        <v/>
      </c>
      <c r="CG363" s="24" t="str">
        <f>IF(CF363="","",(IFERROR(VLOOKUP(MID(CF363,1,1),$CX$2:DB$28,3,0),0)+IFERROR(VLOOKUP(MID(CF363,2,1),CX$2:DB$28,4,0),0)+IFERROR(VLOOKUP(MID(CF363,3,1),CX$2:DB$28,5,0),0)+(ROW(CF363)/1000000000000)))</f>
        <v/>
      </c>
      <c r="CI363" s="5">
        <v>362</v>
      </c>
      <c r="CJ363" s="5" t="str">
        <f>IFERROR(VLOOKUP(CI363,CE$2:CF1439,2,0),"")</f>
        <v/>
      </c>
      <c r="DD363" s="5" t="e">
        <f>IF(REPORTE!AH$2="si",IF(C363=VALUE(REPORTE!C$11),IF(SUM(DD364:DD$1993),CONCATENATE(INT(B363),", "),INT(B363)),""),IF(C363=VALUE(REPORTE!C$10),IF(SUM(DD364:DD$1993),CONCATENATE(INT(B363),",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68"/>
      <c r="AV364" s="97"/>
      <c r="AW364" s="97"/>
      <c r="AX364" s="97"/>
      <c r="AY364" s="110"/>
      <c r="AZ364" s="97"/>
      <c r="BA364" s="97"/>
      <c r="BB364" s="4"/>
      <c r="BC364" s="100"/>
      <c r="BD364" s="4"/>
      <c r="BE364" s="4"/>
      <c r="BF364" s="9" t="s">
        <v>157</v>
      </c>
      <c r="BG364" s="7"/>
      <c r="BH364" s="7"/>
      <c r="BI364" s="7" t="str">
        <f t="shared" ca="1" si="77"/>
        <v/>
      </c>
      <c r="BJ364" s="4" t="str">
        <f t="shared" si="87"/>
        <v/>
      </c>
      <c r="BK364" s="96" t="str">
        <f t="shared" si="78"/>
        <v/>
      </c>
      <c r="BL364" s="107" t="str">
        <f t="shared" si="84"/>
        <v/>
      </c>
      <c r="BR364" s="4" t="str">
        <f>IF(IFERROR(VLOOKUP(C364,C365:C$1993,1,0),"")="","",COUNTIF(C:C,C364))</f>
        <v/>
      </c>
      <c r="BV364" s="5" t="str">
        <f>IF(B364="","",IF(BR364="",1+(MAX(BV$2:BV363)),""))</f>
        <v/>
      </c>
      <c r="BW364" s="5" t="str">
        <f t="shared" si="79"/>
        <v/>
      </c>
      <c r="BX364" s="5" t="str">
        <f t="shared" si="80"/>
        <v/>
      </c>
      <c r="BY364" s="14" t="str">
        <f t="shared" si="81"/>
        <v/>
      </c>
      <c r="BZ364" s="28"/>
      <c r="CA364" s="15"/>
      <c r="CB364" s="5" t="str">
        <f t="shared" si="88"/>
        <v/>
      </c>
      <c r="CE364" s="5" t="str">
        <f t="shared" si="86"/>
        <v/>
      </c>
      <c r="CF364" s="5" t="str">
        <f>IF(J364="","",IFERROR(IF(VLOOKUP(J364,J$2:J363,1,0)=0,"",""),J364))</f>
        <v/>
      </c>
      <c r="CG364" s="24" t="str">
        <f>IF(CF364="","",(IFERROR(VLOOKUP(MID(CF364,1,1),$CX$2:DB$28,3,0),0)+IFERROR(VLOOKUP(MID(CF364,2,1),CX$2:DB$28,4,0),0)+IFERROR(VLOOKUP(MID(CF364,3,1),CX$2:DB$28,5,0),0)+(ROW(CF364)/1000000000000)))</f>
        <v/>
      </c>
      <c r="CI364" s="5">
        <v>363</v>
      </c>
      <c r="CJ364" s="5" t="str">
        <f>IFERROR(VLOOKUP(CI364,CE$2:CF1440,2,0),"")</f>
        <v/>
      </c>
      <c r="DD364" s="5" t="e">
        <f>IF(REPORTE!AH$2="si",IF(C364=VALUE(REPORTE!C$11),IF(SUM(DD365:DD$1993),CONCATENATE(INT(B364),", "),INT(B364)),""),IF(C364=VALUE(REPORTE!C$10),IF(SUM(DD365:DD$1993),CONCATENATE(INT(B364),",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68"/>
      <c r="AV365" s="97"/>
      <c r="AW365" s="97"/>
      <c r="AX365" s="97"/>
      <c r="AY365" s="110"/>
      <c r="AZ365" s="97"/>
      <c r="BA365" s="97"/>
      <c r="BB365" s="4"/>
      <c r="BC365" s="100"/>
      <c r="BD365" s="4"/>
      <c r="BE365" s="4"/>
      <c r="BF365" s="9"/>
      <c r="BG365" s="7"/>
      <c r="BH365" s="7"/>
      <c r="BI365" s="7" t="str">
        <f t="shared" ca="1" si="77"/>
        <v/>
      </c>
      <c r="BJ365" s="4" t="str">
        <f t="shared" si="87"/>
        <v/>
      </c>
      <c r="BK365" s="96" t="str">
        <f t="shared" si="78"/>
        <v/>
      </c>
      <c r="BL365" s="107" t="str">
        <f t="shared" si="84"/>
        <v/>
      </c>
      <c r="BR365" s="4" t="str">
        <f>IF(IFERROR(VLOOKUP(C365,C366:C$1993,1,0),"")="","",COUNTIF(C:C,C365))</f>
        <v/>
      </c>
      <c r="BV365" s="5" t="str">
        <f>IF(B365="","",IF(BR365="",1+(MAX(BV$2:BV364)),""))</f>
        <v/>
      </c>
      <c r="BW365" s="5" t="str">
        <f t="shared" si="79"/>
        <v/>
      </c>
      <c r="BX365" s="5" t="str">
        <f t="shared" si="80"/>
        <v/>
      </c>
      <c r="BY365" s="14" t="str">
        <f t="shared" si="81"/>
        <v/>
      </c>
      <c r="BZ365" s="28"/>
      <c r="CA365" s="15"/>
      <c r="CB365" s="5" t="str">
        <f t="shared" si="88"/>
        <v/>
      </c>
      <c r="CE365" s="5" t="str">
        <f t="shared" si="86"/>
        <v/>
      </c>
      <c r="CF365" s="5" t="str">
        <f>IF(J365="","",IFERROR(IF(VLOOKUP(J365,J$2:J364,1,0)=0,"",""),J365))</f>
        <v/>
      </c>
      <c r="CG365" s="24" t="str">
        <f>IF(CF365="","",(IFERROR(VLOOKUP(MID(CF365,1,1),$CX$2:DB$28,3,0),0)+IFERROR(VLOOKUP(MID(CF365,2,1),CX$2:DB$28,4,0),0)+IFERROR(VLOOKUP(MID(CF365,3,1),CX$2:DB$28,5,0),0)+(ROW(CF365)/1000000000000)))</f>
        <v/>
      </c>
      <c r="CI365" s="5">
        <v>364</v>
      </c>
      <c r="CJ365" s="5" t="str">
        <f>IFERROR(VLOOKUP(CI365,CE$2:CF1441,2,0),"")</f>
        <v/>
      </c>
      <c r="DD365" s="5" t="e">
        <f>IF(REPORTE!AH$2="si",IF(C365=VALUE(REPORTE!C$11),IF(SUM(DD366:DD$1993),CONCATENATE(INT(B365),", "),INT(B365)),""),IF(C365=VALUE(REPORTE!C$10),IF(SUM(DD366:DD$1993),CONCATENATE(INT(B365),",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68"/>
      <c r="AV366" s="97"/>
      <c r="AW366" s="97"/>
      <c r="AX366" s="97"/>
      <c r="AY366" s="110"/>
      <c r="AZ366" s="97"/>
      <c r="BA366" s="97"/>
      <c r="BB366" s="4"/>
      <c r="BC366" s="100"/>
      <c r="BD366" s="4"/>
      <c r="BE366" s="4"/>
      <c r="BF366" s="9" t="s">
        <v>157</v>
      </c>
      <c r="BG366" s="7"/>
      <c r="BH366" s="7"/>
      <c r="BI366" s="7" t="str">
        <f t="shared" ca="1" si="77"/>
        <v/>
      </c>
      <c r="BJ366" s="4" t="str">
        <f t="shared" si="87"/>
        <v/>
      </c>
      <c r="BK366" s="96" t="str">
        <f t="shared" si="78"/>
        <v/>
      </c>
      <c r="BL366" s="107" t="str">
        <f t="shared" si="84"/>
        <v/>
      </c>
      <c r="BR366" s="4" t="str">
        <f>IF(IFERROR(VLOOKUP(C366,C367:C$1993,1,0),"")="","",COUNTIF(C:C,C366))</f>
        <v/>
      </c>
      <c r="BV366" s="5" t="str">
        <f>IF(B366="","",IF(BR366="",1+(MAX(BV$2:BV365)),""))</f>
        <v/>
      </c>
      <c r="BW366" s="5" t="str">
        <f t="shared" si="79"/>
        <v/>
      </c>
      <c r="BX366" s="5" t="str">
        <f t="shared" si="80"/>
        <v/>
      </c>
      <c r="BY366" s="14" t="str">
        <f t="shared" si="81"/>
        <v/>
      </c>
      <c r="BZ366" s="28"/>
      <c r="CA366" s="15"/>
      <c r="CB366" s="5" t="str">
        <f t="shared" si="88"/>
        <v/>
      </c>
      <c r="CE366" s="5" t="str">
        <f t="shared" si="86"/>
        <v/>
      </c>
      <c r="CF366" s="5" t="str">
        <f>IF(J366="","",IFERROR(IF(VLOOKUP(J366,J$2:J365,1,0)=0,"",""),J366))</f>
        <v/>
      </c>
      <c r="CG366" s="24" t="str">
        <f>IF(CF366="","",(IFERROR(VLOOKUP(MID(CF366,1,1),$CX$2:DB$28,3,0),0)+IFERROR(VLOOKUP(MID(CF366,2,1),CX$2:DB$28,4,0),0)+IFERROR(VLOOKUP(MID(CF366,3,1),CX$2:DB$28,5,0),0)+(ROW(CF366)/1000000000000)))</f>
        <v/>
      </c>
      <c r="CI366" s="5">
        <v>365</v>
      </c>
      <c r="CJ366" s="5" t="str">
        <f>IFERROR(VLOOKUP(CI366,CE$2:CF1442,2,0),"")</f>
        <v/>
      </c>
      <c r="DD366" s="5" t="e">
        <f>IF(REPORTE!AH$2="si",IF(C366=VALUE(REPORTE!C$11),IF(SUM(DD367:DD$1993),CONCATENATE(INT(B366),", "),INT(B366)),""),IF(C366=VALUE(REPORTE!C$10),IF(SUM(DD367:DD$1993),CONCATENATE(INT(B366),",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68"/>
      <c r="AV367" s="97"/>
      <c r="AW367" s="97"/>
      <c r="AX367" s="97"/>
      <c r="AY367" s="110"/>
      <c r="AZ367" s="97"/>
      <c r="BA367" s="97"/>
      <c r="BB367" s="4"/>
      <c r="BC367" s="100"/>
      <c r="BD367" s="4"/>
      <c r="BE367" s="4"/>
      <c r="BF367" s="9"/>
      <c r="BG367" s="7"/>
      <c r="BH367" s="7"/>
      <c r="BI367" s="7" t="str">
        <f t="shared" ca="1" si="77"/>
        <v/>
      </c>
      <c r="BJ367" s="4" t="str">
        <f t="shared" si="87"/>
        <v/>
      </c>
      <c r="BK367" s="96" t="str">
        <f t="shared" si="78"/>
        <v/>
      </c>
      <c r="BL367" s="107" t="str">
        <f t="shared" si="84"/>
        <v/>
      </c>
      <c r="BR367" s="4" t="str">
        <f>IF(IFERROR(VLOOKUP(C367,C368:C$1993,1,0),"")="","",COUNTIF(C:C,C367))</f>
        <v/>
      </c>
      <c r="BV367" s="5" t="str">
        <f>IF(B367="","",IF(BR367="",1+(MAX(BV$2:BV366)),""))</f>
        <v/>
      </c>
      <c r="BW367" s="5" t="str">
        <f t="shared" si="79"/>
        <v/>
      </c>
      <c r="BX367" s="5" t="str">
        <f t="shared" si="80"/>
        <v/>
      </c>
      <c r="BY367" s="14" t="str">
        <f t="shared" si="81"/>
        <v/>
      </c>
      <c r="BZ367" s="28"/>
      <c r="CA367" s="15"/>
      <c r="CB367" s="5" t="str">
        <f t="shared" si="88"/>
        <v/>
      </c>
      <c r="CE367" s="5" t="str">
        <f t="shared" si="86"/>
        <v/>
      </c>
      <c r="CF367" s="5" t="str">
        <f>IF(J367="","",IFERROR(IF(VLOOKUP(J367,J$2:J366,1,0)=0,"",""),J367))</f>
        <v/>
      </c>
      <c r="CG367" s="24" t="str">
        <f>IF(CF367="","",(IFERROR(VLOOKUP(MID(CF367,1,1),$CX$2:DB$28,3,0),0)+IFERROR(VLOOKUP(MID(CF367,2,1),CX$2:DB$28,4,0),0)+IFERROR(VLOOKUP(MID(CF367,3,1),CX$2:DB$28,5,0),0)+(ROW(CF367)/1000000000000)))</f>
        <v/>
      </c>
      <c r="CI367" s="5">
        <v>366</v>
      </c>
      <c r="CJ367" s="5" t="str">
        <f>IFERROR(VLOOKUP(CI367,CE$2:CF1443,2,0),"")</f>
        <v/>
      </c>
      <c r="DD367" s="5" t="e">
        <f>IF(REPORTE!AH$2="si",IF(C367=VALUE(REPORTE!C$11),IF(SUM(DD368:DD$1993),CONCATENATE(INT(B367),", "),INT(B367)),""),IF(C367=VALUE(REPORTE!C$10),IF(SUM(DD368:DD$1993),CONCATENATE(INT(B367),",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68"/>
      <c r="AV368" s="97"/>
      <c r="AW368" s="97"/>
      <c r="AX368" s="97"/>
      <c r="AY368" s="110"/>
      <c r="AZ368" s="97"/>
      <c r="BA368" s="97"/>
      <c r="BB368" s="4"/>
      <c r="BC368" s="100"/>
      <c r="BD368" s="4"/>
      <c r="BE368" s="4"/>
      <c r="BF368" s="9" t="s">
        <v>157</v>
      </c>
      <c r="BG368" s="7"/>
      <c r="BH368" s="7"/>
      <c r="BI368" s="7" t="str">
        <f t="shared" ca="1" si="77"/>
        <v/>
      </c>
      <c r="BJ368" s="4" t="str">
        <f t="shared" si="87"/>
        <v/>
      </c>
      <c r="BK368" s="96" t="str">
        <f t="shared" si="78"/>
        <v/>
      </c>
      <c r="BL368" s="107" t="str">
        <f t="shared" si="84"/>
        <v/>
      </c>
      <c r="BR368" s="4" t="str">
        <f>IF(IFERROR(VLOOKUP(C368,C369:C$1993,1,0),"")="","",COUNTIF(C:C,C368))</f>
        <v/>
      </c>
      <c r="BV368" s="5" t="str">
        <f>IF(B368="","",IF(BR368="",1+(MAX(BV$2:BV367)),""))</f>
        <v/>
      </c>
      <c r="BW368" s="5" t="str">
        <f t="shared" si="79"/>
        <v/>
      </c>
      <c r="BX368" s="5" t="str">
        <f t="shared" si="80"/>
        <v/>
      </c>
      <c r="BY368" s="14" t="str">
        <f t="shared" si="81"/>
        <v/>
      </c>
      <c r="BZ368" s="28"/>
      <c r="CA368" s="15"/>
      <c r="CB368" s="5" t="str">
        <f t="shared" si="88"/>
        <v/>
      </c>
      <c r="CE368" s="5" t="str">
        <f t="shared" si="86"/>
        <v/>
      </c>
      <c r="CF368" s="5" t="str">
        <f>IF(J368="","",IFERROR(IF(VLOOKUP(J368,J$2:J367,1,0)=0,"",""),J368))</f>
        <v/>
      </c>
      <c r="CG368" s="24" t="str">
        <f>IF(CF368="","",(IFERROR(VLOOKUP(MID(CF368,1,1),$CX$2:DB$28,3,0),0)+IFERROR(VLOOKUP(MID(CF368,2,1),CX$2:DB$28,4,0),0)+IFERROR(VLOOKUP(MID(CF368,3,1),CX$2:DB$28,5,0),0)+(ROW(CF368)/1000000000000)))</f>
        <v/>
      </c>
      <c r="CI368" s="5">
        <v>367</v>
      </c>
      <c r="CJ368" s="5" t="str">
        <f>IFERROR(VLOOKUP(CI368,CE$2:CF1444,2,0),"")</f>
        <v/>
      </c>
      <c r="DD368" s="5" t="e">
        <f>IF(REPORTE!AH$2="si",IF(C368=VALUE(REPORTE!C$11),IF(SUM(DD369:DD$1993),CONCATENATE(INT(B368),", "),INT(B368)),""),IF(C368=VALUE(REPORTE!C$10),IF(SUM(DD369:DD$1993),CONCATENATE(INT(B368),",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68"/>
      <c r="AV369" s="97"/>
      <c r="AW369" s="97"/>
      <c r="AX369" s="97"/>
      <c r="AY369" s="110"/>
      <c r="AZ369" s="97"/>
      <c r="BA369" s="97"/>
      <c r="BB369" s="4"/>
      <c r="BC369" s="100"/>
      <c r="BD369" s="4"/>
      <c r="BE369" s="4"/>
      <c r="BF369" s="9"/>
      <c r="BG369" s="7"/>
      <c r="BH369" s="7"/>
      <c r="BI369" s="7" t="str">
        <f t="shared" ca="1" si="77"/>
        <v/>
      </c>
      <c r="BJ369" s="4" t="str">
        <f t="shared" si="87"/>
        <v/>
      </c>
      <c r="BK369" s="96" t="str">
        <f t="shared" si="78"/>
        <v/>
      </c>
      <c r="BL369" s="107" t="str">
        <f t="shared" si="84"/>
        <v/>
      </c>
      <c r="BR369" s="4" t="str">
        <f>IF(IFERROR(VLOOKUP(C369,C370:C$1993,1,0),"")="","",COUNTIF(C:C,C369))</f>
        <v/>
      </c>
      <c r="BV369" s="5" t="str">
        <f>IF(B369="","",IF(BR369="",1+(MAX(BV$2:BV368)),""))</f>
        <v/>
      </c>
      <c r="BW369" s="5" t="str">
        <f t="shared" si="79"/>
        <v/>
      </c>
      <c r="BX369" s="5" t="str">
        <f t="shared" si="80"/>
        <v/>
      </c>
      <c r="BY369" s="14" t="str">
        <f t="shared" si="81"/>
        <v/>
      </c>
      <c r="BZ369" s="28"/>
      <c r="CA369" s="15"/>
      <c r="CB369" s="5" t="str">
        <f t="shared" si="88"/>
        <v/>
      </c>
      <c r="CE369" s="5" t="str">
        <f t="shared" si="86"/>
        <v/>
      </c>
      <c r="CF369" s="5" t="str">
        <f>IF(J369="","",IFERROR(IF(VLOOKUP(J369,J$2:J368,1,0)=0,"",""),J369))</f>
        <v/>
      </c>
      <c r="CG369" s="24" t="str">
        <f>IF(CF369="","",(IFERROR(VLOOKUP(MID(CF369,1,1),$CX$2:DB$28,3,0),0)+IFERROR(VLOOKUP(MID(CF369,2,1),CX$2:DB$28,4,0),0)+IFERROR(VLOOKUP(MID(CF369,3,1),CX$2:DB$28,5,0),0)+(ROW(CF369)/1000000000000)))</f>
        <v/>
      </c>
      <c r="CI369" s="5">
        <v>368</v>
      </c>
      <c r="CJ369" s="5" t="str">
        <f>IFERROR(VLOOKUP(CI369,CE$2:CF1445,2,0),"")</f>
        <v/>
      </c>
      <c r="DD369" s="5" t="e">
        <f>IF(REPORTE!AH$2="si",IF(C369=VALUE(REPORTE!C$11),IF(SUM(DD370:DD$1993),CONCATENATE(INT(B369),", "),INT(B369)),""),IF(C369=VALUE(REPORTE!C$10),IF(SUM(DD370:DD$1993),CONCATENATE(INT(B369),",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68"/>
      <c r="AV370" s="97"/>
      <c r="AW370" s="97"/>
      <c r="AX370" s="97"/>
      <c r="AY370" s="110"/>
      <c r="AZ370" s="97"/>
      <c r="BA370" s="97"/>
      <c r="BB370" s="4"/>
      <c r="BC370" s="100"/>
      <c r="BD370" s="4"/>
      <c r="BE370" s="4"/>
      <c r="BF370" s="9" t="s">
        <v>157</v>
      </c>
      <c r="BG370" s="7"/>
      <c r="BH370" s="7"/>
      <c r="BI370" s="7" t="str">
        <f t="shared" ca="1" si="77"/>
        <v/>
      </c>
      <c r="BJ370" s="4" t="str">
        <f t="shared" si="87"/>
        <v/>
      </c>
      <c r="BK370" s="96" t="str">
        <f t="shared" si="78"/>
        <v/>
      </c>
      <c r="BL370" s="107" t="str">
        <f t="shared" si="84"/>
        <v/>
      </c>
      <c r="BR370" s="4" t="str">
        <f>IF(IFERROR(VLOOKUP(C370,C371:C$1993,1,0),"")="","",COUNTIF(C:C,C370))</f>
        <v/>
      </c>
      <c r="BV370" s="5" t="str">
        <f>IF(B370="","",IF(BR370="",1+(MAX(BV$2:BV369)),""))</f>
        <v/>
      </c>
      <c r="BW370" s="5" t="str">
        <f t="shared" si="79"/>
        <v/>
      </c>
      <c r="BX370" s="5" t="str">
        <f t="shared" si="80"/>
        <v/>
      </c>
      <c r="BY370" s="14" t="str">
        <f t="shared" si="81"/>
        <v/>
      </c>
      <c r="BZ370" s="28"/>
      <c r="CA370" s="15"/>
      <c r="CB370" s="5" t="str">
        <f t="shared" si="88"/>
        <v/>
      </c>
      <c r="CE370" s="5" t="str">
        <f t="shared" si="86"/>
        <v/>
      </c>
      <c r="CF370" s="5" t="str">
        <f>IF(J370="","",IFERROR(IF(VLOOKUP(J370,J$2:J369,1,0)=0,"",""),J370))</f>
        <v/>
      </c>
      <c r="CG370" s="24" t="str">
        <f>IF(CF370="","",(IFERROR(VLOOKUP(MID(CF370,1,1),$CX$2:DB$28,3,0),0)+IFERROR(VLOOKUP(MID(CF370,2,1),CX$2:DB$28,4,0),0)+IFERROR(VLOOKUP(MID(CF370,3,1),CX$2:DB$28,5,0),0)+(ROW(CF370)/1000000000000)))</f>
        <v/>
      </c>
      <c r="CI370" s="5">
        <v>369</v>
      </c>
      <c r="CJ370" s="5" t="str">
        <f>IFERROR(VLOOKUP(CI370,CE$2:CF1446,2,0),"")</f>
        <v/>
      </c>
      <c r="DD370" s="5" t="e">
        <f>IF(REPORTE!AH$2="si",IF(C370=VALUE(REPORTE!C$11),IF(SUM(DD371:DD$1993),CONCATENATE(INT(B370),", "),INT(B370)),""),IF(C370=VALUE(REPORTE!C$10),IF(SUM(DD371:DD$1993),CONCATENATE(INT(B370),",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68"/>
      <c r="AV371" s="97"/>
      <c r="AW371" s="97"/>
      <c r="AX371" s="97"/>
      <c r="AY371" s="110"/>
      <c r="AZ371" s="97"/>
      <c r="BA371" s="97"/>
      <c r="BB371" s="4"/>
      <c r="BC371" s="100"/>
      <c r="BD371" s="4"/>
      <c r="BE371" s="4"/>
      <c r="BF371" s="9"/>
      <c r="BG371" s="7"/>
      <c r="BH371" s="7"/>
      <c r="BI371" s="7" t="str">
        <f t="shared" ca="1" si="77"/>
        <v/>
      </c>
      <c r="BJ371" s="4" t="str">
        <f t="shared" si="87"/>
        <v/>
      </c>
      <c r="BK371" s="96" t="str">
        <f t="shared" si="78"/>
        <v/>
      </c>
      <c r="BL371" s="107" t="str">
        <f t="shared" si="84"/>
        <v/>
      </c>
      <c r="BR371" s="4" t="str">
        <f>IF(IFERROR(VLOOKUP(C371,C372:C$1993,1,0),"")="","",COUNTIF(C:C,C371))</f>
        <v/>
      </c>
      <c r="BV371" s="5" t="str">
        <f>IF(B371="","",IF(BR371="",1+(MAX(BV$2:BV370)),""))</f>
        <v/>
      </c>
      <c r="BW371" s="5" t="str">
        <f t="shared" si="79"/>
        <v/>
      </c>
      <c r="BX371" s="5" t="str">
        <f t="shared" si="80"/>
        <v/>
      </c>
      <c r="BY371" s="14" t="str">
        <f t="shared" si="81"/>
        <v/>
      </c>
      <c r="BZ371" s="28"/>
      <c r="CA371" s="15"/>
      <c r="CB371" s="5" t="str">
        <f t="shared" si="88"/>
        <v/>
      </c>
      <c r="CE371" s="5" t="str">
        <f t="shared" si="86"/>
        <v/>
      </c>
      <c r="CF371" s="5" t="str">
        <f>IF(J371="","",IFERROR(IF(VLOOKUP(J371,J$2:J370,1,0)=0,"",""),J371))</f>
        <v/>
      </c>
      <c r="CG371" s="24" t="str">
        <f>IF(CF371="","",(IFERROR(VLOOKUP(MID(CF371,1,1),$CX$2:DB$28,3,0),0)+IFERROR(VLOOKUP(MID(CF371,2,1),CX$2:DB$28,4,0),0)+IFERROR(VLOOKUP(MID(CF371,3,1),CX$2:DB$28,5,0),0)+(ROW(CF371)/1000000000000)))</f>
        <v/>
      </c>
      <c r="CI371" s="5">
        <v>370</v>
      </c>
      <c r="CJ371" s="5" t="str">
        <f>IFERROR(VLOOKUP(CI371,CE$2:CF1447,2,0),"")</f>
        <v/>
      </c>
      <c r="DD371" s="5" t="e">
        <f>IF(REPORTE!AH$2="si",IF(C371=VALUE(REPORTE!C$11),IF(SUM(DD372:DD$1993),CONCATENATE(INT(B371),", "),INT(B371)),""),IF(C371=VALUE(REPORTE!C$10),IF(SUM(DD372:DD$1993),CONCATENATE(INT(B371),",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68"/>
      <c r="AV372" s="97"/>
      <c r="AW372" s="97"/>
      <c r="AX372" s="97"/>
      <c r="AY372" s="110"/>
      <c r="AZ372" s="97"/>
      <c r="BA372" s="97"/>
      <c r="BB372" s="4"/>
      <c r="BC372" s="100"/>
      <c r="BD372" s="4"/>
      <c r="BE372" s="4"/>
      <c r="BF372" s="9" t="s">
        <v>157</v>
      </c>
      <c r="BG372" s="7"/>
      <c r="BH372" s="7"/>
      <c r="BI372" s="7" t="str">
        <f t="shared" ca="1" si="77"/>
        <v/>
      </c>
      <c r="BJ372" s="4" t="str">
        <f t="shared" si="87"/>
        <v/>
      </c>
      <c r="BK372" s="96" t="str">
        <f t="shared" si="78"/>
        <v/>
      </c>
      <c r="BL372" s="107" t="str">
        <f t="shared" si="84"/>
        <v/>
      </c>
      <c r="BR372" s="4" t="str">
        <f>IF(IFERROR(VLOOKUP(C372,C373:C$1993,1,0),"")="","",COUNTIF(C:C,C372))</f>
        <v/>
      </c>
      <c r="BV372" s="5" t="str">
        <f>IF(B372="","",IF(BR372="",1+(MAX(BV$2:BV371)),""))</f>
        <v/>
      </c>
      <c r="BW372" s="5" t="str">
        <f t="shared" si="79"/>
        <v/>
      </c>
      <c r="BX372" s="5" t="str">
        <f t="shared" si="80"/>
        <v/>
      </c>
      <c r="BY372" s="14" t="str">
        <f t="shared" si="81"/>
        <v/>
      </c>
      <c r="BZ372" s="28"/>
      <c r="CA372" s="15"/>
      <c r="CB372" s="5" t="str">
        <f t="shared" si="88"/>
        <v/>
      </c>
      <c r="CE372" s="5" t="str">
        <f t="shared" si="86"/>
        <v/>
      </c>
      <c r="CF372" s="5" t="str">
        <f>IF(J372="","",IFERROR(IF(VLOOKUP(J372,J$2:J371,1,0)=0,"",""),J372))</f>
        <v/>
      </c>
      <c r="CG372" s="24" t="str">
        <f>IF(CF372="","",(IFERROR(VLOOKUP(MID(CF372,1,1),$CX$2:DB$28,3,0),0)+IFERROR(VLOOKUP(MID(CF372,2,1),CX$2:DB$28,4,0),0)+IFERROR(VLOOKUP(MID(CF372,3,1),CX$2:DB$28,5,0),0)+(ROW(CF372)/1000000000000)))</f>
        <v/>
      </c>
      <c r="CI372" s="5">
        <v>371</v>
      </c>
      <c r="CJ372" s="5" t="str">
        <f>IFERROR(VLOOKUP(CI372,CE$2:CF1448,2,0),"")</f>
        <v/>
      </c>
      <c r="DD372" s="5" t="e">
        <f>IF(REPORTE!AH$2="si",IF(C372=VALUE(REPORTE!C$11),IF(SUM(DD373:DD$1993),CONCATENATE(INT(B372),", "),INT(B372)),""),IF(C372=VALUE(REPORTE!C$10),IF(SUM(DD373:DD$1993),CONCATENATE(INT(B372),",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68"/>
      <c r="AV373" s="97"/>
      <c r="AW373" s="97"/>
      <c r="AX373" s="97"/>
      <c r="AY373" s="110"/>
      <c r="AZ373" s="97"/>
      <c r="BA373" s="97"/>
      <c r="BB373" s="4"/>
      <c r="BC373" s="100"/>
      <c r="BD373" s="4"/>
      <c r="BE373" s="4"/>
      <c r="BF373" s="9"/>
      <c r="BG373" s="7"/>
      <c r="BH373" s="7"/>
      <c r="BI373" s="7" t="str">
        <f t="shared" ca="1" si="77"/>
        <v/>
      </c>
      <c r="BJ373" s="4" t="str">
        <f t="shared" si="87"/>
        <v/>
      </c>
      <c r="BK373" s="96" t="str">
        <f t="shared" si="78"/>
        <v/>
      </c>
      <c r="BL373" s="107" t="str">
        <f t="shared" si="84"/>
        <v/>
      </c>
      <c r="BR373" s="4" t="str">
        <f>IF(IFERROR(VLOOKUP(C373,C374:C$1993,1,0),"")="","",COUNTIF(C:C,C373))</f>
        <v/>
      </c>
      <c r="BV373" s="5" t="str">
        <f>IF(B373="","",IF(BR373="",1+(MAX(BV$2:BV372)),""))</f>
        <v/>
      </c>
      <c r="BW373" s="5" t="str">
        <f t="shared" si="79"/>
        <v/>
      </c>
      <c r="BX373" s="5" t="str">
        <f t="shared" si="80"/>
        <v/>
      </c>
      <c r="BY373" s="14" t="str">
        <f t="shared" si="81"/>
        <v/>
      </c>
      <c r="BZ373" s="28"/>
      <c r="CA373" s="15"/>
      <c r="CB373" s="5" t="str">
        <f t="shared" si="88"/>
        <v/>
      </c>
      <c r="CE373" s="5" t="str">
        <f t="shared" si="86"/>
        <v/>
      </c>
      <c r="CF373" s="5" t="str">
        <f>IF(J373="","",IFERROR(IF(VLOOKUP(J373,J$2:J372,1,0)=0,"",""),J373))</f>
        <v/>
      </c>
      <c r="CG373" s="24" t="str">
        <f>IF(CF373="","",(IFERROR(VLOOKUP(MID(CF373,1,1),$CX$2:DB$28,3,0),0)+IFERROR(VLOOKUP(MID(CF373,2,1),CX$2:DB$28,4,0),0)+IFERROR(VLOOKUP(MID(CF373,3,1),CX$2:DB$28,5,0),0)+(ROW(CF373)/1000000000000)))</f>
        <v/>
      </c>
      <c r="CI373" s="5">
        <v>372</v>
      </c>
      <c r="CJ373" s="5" t="str">
        <f>IFERROR(VLOOKUP(CI373,CE$2:CF1449,2,0),"")</f>
        <v/>
      </c>
      <c r="DD373" s="5" t="e">
        <f>IF(REPORTE!AH$2="si",IF(C373=VALUE(REPORTE!C$11),IF(SUM(DD374:DD$1993),CONCATENATE(INT(B373),", "),INT(B373)),""),IF(C373=VALUE(REPORTE!C$10),IF(SUM(DD374:DD$1993),CONCATENATE(INT(B373),",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68"/>
      <c r="AV374" s="97"/>
      <c r="AW374" s="97"/>
      <c r="AX374" s="97"/>
      <c r="AY374" s="110"/>
      <c r="AZ374" s="97"/>
      <c r="BA374" s="97"/>
      <c r="BB374" s="4"/>
      <c r="BC374" s="100"/>
      <c r="BD374" s="4"/>
      <c r="BE374" s="4"/>
      <c r="BF374" s="9" t="s">
        <v>157</v>
      </c>
      <c r="BG374" s="7"/>
      <c r="BH374" s="7"/>
      <c r="BI374" s="7" t="str">
        <f t="shared" ca="1" si="77"/>
        <v/>
      </c>
      <c r="BJ374" s="4" t="str">
        <f t="shared" si="87"/>
        <v/>
      </c>
      <c r="BK374" s="96" t="str">
        <f t="shared" si="78"/>
        <v/>
      </c>
      <c r="BL374" s="107" t="str">
        <f t="shared" si="84"/>
        <v/>
      </c>
      <c r="BR374" s="4" t="str">
        <f>IF(IFERROR(VLOOKUP(C374,C375:C$1993,1,0),"")="","",COUNTIF(C:C,C374))</f>
        <v/>
      </c>
      <c r="BV374" s="5" t="str">
        <f>IF(B374="","",IF(BR374="",1+(MAX(BV$2:BV373)),""))</f>
        <v/>
      </c>
      <c r="BW374" s="5" t="str">
        <f t="shared" si="79"/>
        <v/>
      </c>
      <c r="BX374" s="5" t="str">
        <f t="shared" si="80"/>
        <v/>
      </c>
      <c r="BY374" s="14" t="str">
        <f t="shared" si="81"/>
        <v/>
      </c>
      <c r="BZ374" s="28"/>
      <c r="CA374" s="15"/>
      <c r="CB374" s="5" t="str">
        <f t="shared" si="88"/>
        <v/>
      </c>
      <c r="CE374" s="5" t="str">
        <f t="shared" si="86"/>
        <v/>
      </c>
      <c r="CF374" s="5" t="str">
        <f>IF(J374="","",IFERROR(IF(VLOOKUP(J374,J$2:J373,1,0)=0,"",""),J374))</f>
        <v/>
      </c>
      <c r="CG374" s="24" t="str">
        <f>IF(CF374="","",(IFERROR(VLOOKUP(MID(CF374,1,1),$CX$2:DB$28,3,0),0)+IFERROR(VLOOKUP(MID(CF374,2,1),CX$2:DB$28,4,0),0)+IFERROR(VLOOKUP(MID(CF374,3,1),CX$2:DB$28,5,0),0)+(ROW(CF374)/1000000000000)))</f>
        <v/>
      </c>
      <c r="CI374" s="5">
        <v>373</v>
      </c>
      <c r="CJ374" s="5" t="str">
        <f>IFERROR(VLOOKUP(CI374,CE$2:CF1450,2,0),"")</f>
        <v/>
      </c>
      <c r="DD374" s="5" t="e">
        <f>IF(REPORTE!AH$2="si",IF(C374=VALUE(REPORTE!C$11),IF(SUM(DD375:DD$1993),CONCATENATE(INT(B374),", "),INT(B374)),""),IF(C374=VALUE(REPORTE!C$10),IF(SUM(DD375:DD$1993),CONCATENATE(INT(B374),",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68"/>
      <c r="AV375" s="97"/>
      <c r="AW375" s="97"/>
      <c r="AX375" s="97"/>
      <c r="AY375" s="110"/>
      <c r="AZ375" s="97"/>
      <c r="BA375" s="97"/>
      <c r="BB375" s="4"/>
      <c r="BC375" s="100"/>
      <c r="BD375" s="4"/>
      <c r="BE375" s="4"/>
      <c r="BF375" s="9"/>
      <c r="BG375" s="7"/>
      <c r="BH375" s="7"/>
      <c r="BI375" s="7" t="str">
        <f t="shared" ca="1" si="77"/>
        <v/>
      </c>
      <c r="BJ375" s="4" t="str">
        <f t="shared" si="87"/>
        <v/>
      </c>
      <c r="BK375" s="96" t="str">
        <f t="shared" si="78"/>
        <v/>
      </c>
      <c r="BL375" s="107" t="str">
        <f t="shared" si="84"/>
        <v/>
      </c>
      <c r="BR375" s="4" t="str">
        <f>IF(IFERROR(VLOOKUP(C375,C376:C$1993,1,0),"")="","",COUNTIF(C:C,C375))</f>
        <v/>
      </c>
      <c r="BV375" s="5" t="str">
        <f>IF(B375="","",IF(BR375="",1+(MAX(BV$2:BV374)),""))</f>
        <v/>
      </c>
      <c r="BW375" s="5" t="str">
        <f t="shared" si="79"/>
        <v/>
      </c>
      <c r="BX375" s="5" t="str">
        <f t="shared" si="80"/>
        <v/>
      </c>
      <c r="BY375" s="14" t="str">
        <f t="shared" si="81"/>
        <v/>
      </c>
      <c r="BZ375" s="28"/>
      <c r="CA375" s="15"/>
      <c r="CB375" s="5" t="str">
        <f t="shared" si="88"/>
        <v/>
      </c>
      <c r="CE375" s="5" t="str">
        <f t="shared" si="86"/>
        <v/>
      </c>
      <c r="CF375" s="5" t="str">
        <f>IF(J375="","",IFERROR(IF(VLOOKUP(J375,J$2:J374,1,0)=0,"",""),J375))</f>
        <v/>
      </c>
      <c r="CG375" s="24" t="str">
        <f>IF(CF375="","",(IFERROR(VLOOKUP(MID(CF375,1,1),$CX$2:DB$28,3,0),0)+IFERROR(VLOOKUP(MID(CF375,2,1),CX$2:DB$28,4,0),0)+IFERROR(VLOOKUP(MID(CF375,3,1),CX$2:DB$28,5,0),0)+(ROW(CF375)/1000000000000)))</f>
        <v/>
      </c>
      <c r="CI375" s="5">
        <v>374</v>
      </c>
      <c r="CJ375" s="5" t="str">
        <f>IFERROR(VLOOKUP(CI375,CE$2:CF1451,2,0),"")</f>
        <v/>
      </c>
      <c r="DD375" s="5" t="e">
        <f>IF(REPORTE!AH$2="si",IF(C375=VALUE(REPORTE!C$11),IF(SUM(DD376:DD$1993),CONCATENATE(INT(B375),", "),INT(B375)),""),IF(C375=VALUE(REPORTE!C$10),IF(SUM(DD376:DD$1993),CONCATENATE(INT(B375),",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68"/>
      <c r="AV376" s="97"/>
      <c r="AW376" s="97"/>
      <c r="AX376" s="97"/>
      <c r="AY376" s="110"/>
      <c r="AZ376" s="97"/>
      <c r="BA376" s="97"/>
      <c r="BB376" s="4"/>
      <c r="BC376" s="100"/>
      <c r="BD376" s="4"/>
      <c r="BE376" s="4"/>
      <c r="BF376" s="9" t="s">
        <v>157</v>
      </c>
      <c r="BG376" s="7"/>
      <c r="BH376" s="7"/>
      <c r="BI376" s="7" t="str">
        <f t="shared" ca="1" si="77"/>
        <v/>
      </c>
      <c r="BJ376" s="4" t="str">
        <f t="shared" si="87"/>
        <v/>
      </c>
      <c r="BK376" s="96" t="str">
        <f t="shared" si="78"/>
        <v/>
      </c>
      <c r="BL376" s="107" t="str">
        <f t="shared" si="84"/>
        <v/>
      </c>
      <c r="BR376" s="4" t="str">
        <f>IF(IFERROR(VLOOKUP(C376,C377:C$1993,1,0),"")="","",COUNTIF(C:C,C376))</f>
        <v/>
      </c>
      <c r="BV376" s="5" t="str">
        <f>IF(B376="","",IF(BR376="",1+(MAX(BV$2:BV375)),""))</f>
        <v/>
      </c>
      <c r="BW376" s="5" t="str">
        <f t="shared" si="79"/>
        <v/>
      </c>
      <c r="BX376" s="5" t="str">
        <f t="shared" si="80"/>
        <v/>
      </c>
      <c r="BY376" s="14" t="str">
        <f t="shared" si="81"/>
        <v/>
      </c>
      <c r="BZ376" s="28"/>
      <c r="CA376" s="15"/>
      <c r="CB376" s="5" t="str">
        <f t="shared" si="88"/>
        <v/>
      </c>
      <c r="CE376" s="5" t="str">
        <f t="shared" si="86"/>
        <v/>
      </c>
      <c r="CF376" s="5" t="str">
        <f>IF(J376="","",IFERROR(IF(VLOOKUP(J376,J$2:J375,1,0)=0,"",""),J376))</f>
        <v/>
      </c>
      <c r="CG376" s="24" t="str">
        <f>IF(CF376="","",(IFERROR(VLOOKUP(MID(CF376,1,1),$CX$2:DB$28,3,0),0)+IFERROR(VLOOKUP(MID(CF376,2,1),CX$2:DB$28,4,0),0)+IFERROR(VLOOKUP(MID(CF376,3,1),CX$2:DB$28,5,0),0)+(ROW(CF376)/1000000000000)))</f>
        <v/>
      </c>
      <c r="CI376" s="5">
        <v>375</v>
      </c>
      <c r="CJ376" s="5" t="str">
        <f>IFERROR(VLOOKUP(CI376,CE$2:CF1452,2,0),"")</f>
        <v/>
      </c>
      <c r="DD376" s="5" t="e">
        <f>IF(REPORTE!AH$2="si",IF(C376=VALUE(REPORTE!C$11),IF(SUM(DD377:DD$1993),CONCATENATE(INT(B376),", "),INT(B376)),""),IF(C376=VALUE(REPORTE!C$10),IF(SUM(DD377:DD$1993),CONCATENATE(INT(B376),",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68"/>
      <c r="AV377" s="97"/>
      <c r="AW377" s="97"/>
      <c r="AX377" s="97"/>
      <c r="AY377" s="110"/>
      <c r="AZ377" s="97"/>
      <c r="BA377" s="97"/>
      <c r="BB377" s="4"/>
      <c r="BC377" s="100"/>
      <c r="BD377" s="4"/>
      <c r="BE377" s="4"/>
      <c r="BF377" s="9"/>
      <c r="BG377" s="7"/>
      <c r="BH377" s="7"/>
      <c r="BI377" s="7" t="str">
        <f t="shared" ca="1" si="77"/>
        <v/>
      </c>
      <c r="BJ377" s="4" t="str">
        <f t="shared" si="87"/>
        <v/>
      </c>
      <c r="BK377" s="96" t="str">
        <f t="shared" si="78"/>
        <v/>
      </c>
      <c r="BL377" s="107" t="str">
        <f t="shared" si="84"/>
        <v/>
      </c>
      <c r="BR377" s="4" t="str">
        <f>IF(IFERROR(VLOOKUP(C377,C378:C$1993,1,0),"")="","",COUNTIF(C:C,C377))</f>
        <v/>
      </c>
      <c r="BV377" s="5" t="str">
        <f>IF(B377="","",IF(BR377="",1+(MAX(BV$2:BV376)),""))</f>
        <v/>
      </c>
      <c r="BW377" s="5" t="str">
        <f t="shared" si="79"/>
        <v/>
      </c>
      <c r="BX377" s="5" t="str">
        <f t="shared" si="80"/>
        <v/>
      </c>
      <c r="BY377" s="14" t="str">
        <f t="shared" si="81"/>
        <v/>
      </c>
      <c r="BZ377" s="28"/>
      <c r="CA377" s="15"/>
      <c r="CB377" s="5" t="str">
        <f t="shared" si="88"/>
        <v/>
      </c>
      <c r="CE377" s="5" t="str">
        <f t="shared" ref="CE377:CE385" si="89">IFERROR(RANK(CG377,CG$2:CG$1493,1),"")</f>
        <v/>
      </c>
      <c r="CF377" s="5" t="str">
        <f>IF(J377="","",IFERROR(IF(VLOOKUP(J377,J$2:J376,1,0)=0,"",""),J377))</f>
        <v/>
      </c>
      <c r="CG377" s="24" t="str">
        <f>IF(CF377="","",(IFERROR(VLOOKUP(MID(CF377,1,1),$CX$2:DB$28,3,0),0)+IFERROR(VLOOKUP(MID(CF377,2,1),CX$2:DB$28,4,0),0)+IFERROR(VLOOKUP(MID(CF377,3,1),CX$2:DB$28,5,0),0)+(ROW(CF377)/1000000000000)))</f>
        <v/>
      </c>
      <c r="CI377" s="5">
        <v>376</v>
      </c>
      <c r="CJ377" s="5" t="str">
        <f>IFERROR(VLOOKUP(CI377,CE$2:CF1453,2,0),"")</f>
        <v/>
      </c>
      <c r="DD377" s="5" t="e">
        <f>IF(REPORTE!AH$2="si",IF(C377=VALUE(REPORTE!C$11),IF(SUM(DD378:DD$1993),CONCATENATE(INT(B377),", "),INT(B377)),""),IF(C377=VALUE(REPORTE!C$10),IF(SUM(DD378:DD$1993),CONCATENATE(INT(B377),",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68"/>
      <c r="AV378" s="97"/>
      <c r="AW378" s="97"/>
      <c r="AX378" s="97"/>
      <c r="AY378" s="110"/>
      <c r="AZ378" s="97"/>
      <c r="BA378" s="97"/>
      <c r="BB378" s="4"/>
      <c r="BC378" s="100"/>
      <c r="BD378" s="4"/>
      <c r="BE378" s="4"/>
      <c r="BF378" s="9" t="s">
        <v>157</v>
      </c>
      <c r="BG378" s="7"/>
      <c r="BH378" s="7"/>
      <c r="BI378" s="7" t="str">
        <f t="shared" ca="1" si="77"/>
        <v/>
      </c>
      <c r="BJ378" s="4" t="str">
        <f t="shared" si="87"/>
        <v/>
      </c>
      <c r="BK378" s="96" t="str">
        <f t="shared" si="78"/>
        <v/>
      </c>
      <c r="BL378" s="107" t="str">
        <f t="shared" si="84"/>
        <v/>
      </c>
      <c r="BR378" s="4" t="str">
        <f>IF(IFERROR(VLOOKUP(C378,C379:C$1993,1,0),"")="","",COUNTIF(C:C,C378))</f>
        <v/>
      </c>
      <c r="BV378" s="5" t="str">
        <f>IF(B378="","",IF(BR378="",1+(MAX(BV$2:BV377)),""))</f>
        <v/>
      </c>
      <c r="BW378" s="5" t="str">
        <f t="shared" si="79"/>
        <v/>
      </c>
      <c r="BX378" s="5" t="str">
        <f t="shared" si="80"/>
        <v/>
      </c>
      <c r="BY378" s="14" t="str">
        <f t="shared" si="81"/>
        <v/>
      </c>
      <c r="BZ378" s="28"/>
      <c r="CA378" s="15"/>
      <c r="CB378" s="5" t="str">
        <f t="shared" si="88"/>
        <v/>
      </c>
      <c r="CE378" s="5" t="str">
        <f t="shared" si="89"/>
        <v/>
      </c>
      <c r="CF378" s="5" t="str">
        <f>IF(J378="","",IFERROR(IF(VLOOKUP(J378,J$2:J377,1,0)=0,"",""),J378))</f>
        <v/>
      </c>
      <c r="CG378" s="24" t="str">
        <f>IF(CF378="","",(IFERROR(VLOOKUP(MID(CF378,1,1),$CX$2:DB$28,3,0),0)+IFERROR(VLOOKUP(MID(CF378,2,1),CX$2:DB$28,4,0),0)+IFERROR(VLOOKUP(MID(CF378,3,1),CX$2:DB$28,5,0),0)+(ROW(CF378)/1000000000000)))</f>
        <v/>
      </c>
      <c r="CI378" s="5">
        <v>377</v>
      </c>
      <c r="CJ378" s="5" t="str">
        <f>IFERROR(VLOOKUP(CI378,CE$2:CF1454,2,0),"")</f>
        <v/>
      </c>
      <c r="DD378" s="5" t="e">
        <f>IF(REPORTE!AH$2="si",IF(C378=VALUE(REPORTE!C$11),IF(SUM(DD379:DD$1993),CONCATENATE(INT(B378),", "),INT(B378)),""),IF(C378=VALUE(REPORTE!C$10),IF(SUM(DD379:DD$1993),CONCATENATE(INT(B378),",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68"/>
      <c r="AV379" s="97"/>
      <c r="AW379" s="97"/>
      <c r="AX379" s="97"/>
      <c r="AY379" s="110"/>
      <c r="AZ379" s="97"/>
      <c r="BA379" s="97"/>
      <c r="BB379" s="4"/>
      <c r="BC379" s="100"/>
      <c r="BD379" s="4"/>
      <c r="BE379" s="4"/>
      <c r="BF379" s="9"/>
      <c r="BG379" s="7"/>
      <c r="BH379" s="7"/>
      <c r="BI379" s="7" t="str">
        <f t="shared" ca="1" si="77"/>
        <v/>
      </c>
      <c r="BJ379" s="4" t="str">
        <f t="shared" si="87"/>
        <v/>
      </c>
      <c r="BK379" s="96" t="str">
        <f t="shared" si="78"/>
        <v/>
      </c>
      <c r="BL379" s="107" t="str">
        <f t="shared" si="84"/>
        <v/>
      </c>
      <c r="BR379" s="4" t="str">
        <f>IF(IFERROR(VLOOKUP(C379,C380:C$1993,1,0),"")="","",COUNTIF(C:C,C379))</f>
        <v/>
      </c>
      <c r="BV379" s="5" t="str">
        <f>IF(B379="","",IF(BR379="",1+(MAX(BV$2:BV378)),""))</f>
        <v/>
      </c>
      <c r="BW379" s="5" t="str">
        <f t="shared" si="79"/>
        <v/>
      </c>
      <c r="BX379" s="5" t="str">
        <f t="shared" si="80"/>
        <v/>
      </c>
      <c r="BY379" s="14" t="str">
        <f t="shared" si="81"/>
        <v/>
      </c>
      <c r="BZ379" s="28"/>
      <c r="CA379" s="15"/>
      <c r="CB379" s="5" t="str">
        <f t="shared" si="88"/>
        <v/>
      </c>
      <c r="CE379" s="5" t="str">
        <f t="shared" si="89"/>
        <v/>
      </c>
      <c r="CF379" s="5" t="str">
        <f>IF(J379="","",IFERROR(IF(VLOOKUP(J379,J$2:J378,1,0)=0,"",""),J379))</f>
        <v/>
      </c>
      <c r="CG379" s="24" t="str">
        <f>IF(CF379="","",(IFERROR(VLOOKUP(MID(CF379,1,1),$CX$2:DB$28,3,0),0)+IFERROR(VLOOKUP(MID(CF379,2,1),CX$2:DB$28,4,0),0)+IFERROR(VLOOKUP(MID(CF379,3,1),CX$2:DB$28,5,0),0)+(ROW(CF379)/1000000000000)))</f>
        <v/>
      </c>
      <c r="CI379" s="5">
        <v>378</v>
      </c>
      <c r="CJ379" s="5" t="str">
        <f>IFERROR(VLOOKUP(CI379,CE$2:CF1455,2,0),"")</f>
        <v/>
      </c>
      <c r="DD379" s="5" t="e">
        <f>IF(REPORTE!AH$2="si",IF(C379=VALUE(REPORTE!C$11),IF(SUM(DD380:DD$1993),CONCATENATE(INT(B379),", "),INT(B379)),""),IF(C379=VALUE(REPORTE!C$10),IF(SUM(DD380:DD$1993),CONCATENATE(INT(B379),",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68"/>
      <c r="AV380" s="97"/>
      <c r="AW380" s="97"/>
      <c r="AX380" s="97"/>
      <c r="AY380" s="110"/>
      <c r="AZ380" s="97"/>
      <c r="BA380" s="97"/>
      <c r="BB380" s="4"/>
      <c r="BC380" s="100"/>
      <c r="BD380" s="4"/>
      <c r="BE380" s="4"/>
      <c r="BF380" s="9" t="s">
        <v>157</v>
      </c>
      <c r="BG380" s="7"/>
      <c r="BH380" s="7"/>
      <c r="BI380" s="7" t="str">
        <f t="shared" ca="1" si="77"/>
        <v/>
      </c>
      <c r="BJ380" s="4" t="str">
        <f t="shared" si="87"/>
        <v/>
      </c>
      <c r="BK380" s="96" t="str">
        <f t="shared" si="78"/>
        <v/>
      </c>
      <c r="BL380" s="107" t="str">
        <f t="shared" si="84"/>
        <v/>
      </c>
      <c r="BR380" s="4" t="str">
        <f>IF(IFERROR(VLOOKUP(C380,C381:C$1993,1,0),"")="","",COUNTIF(C:C,C380))</f>
        <v/>
      </c>
      <c r="BV380" s="5" t="str">
        <f>IF(B380="","",IF(BR380="",1+(MAX(BV$2:BV379)),""))</f>
        <v/>
      </c>
      <c r="BW380" s="5" t="str">
        <f t="shared" si="79"/>
        <v/>
      </c>
      <c r="BX380" s="5" t="str">
        <f t="shared" si="80"/>
        <v/>
      </c>
      <c r="BY380" s="14" t="str">
        <f t="shared" si="81"/>
        <v/>
      </c>
      <c r="BZ380" s="28"/>
      <c r="CA380" s="15"/>
      <c r="CB380" s="5" t="str">
        <f t="shared" si="88"/>
        <v/>
      </c>
      <c r="CE380" s="5" t="str">
        <f t="shared" si="89"/>
        <v/>
      </c>
      <c r="CF380" s="5" t="str">
        <f>IF(J380="","",IFERROR(IF(VLOOKUP(J380,J$2:J379,1,0)=0,"",""),J380))</f>
        <v/>
      </c>
      <c r="CG380" s="24" t="str">
        <f>IF(CF380="","",(IFERROR(VLOOKUP(MID(CF380,1,1),$CX$2:DB$28,3,0),0)+IFERROR(VLOOKUP(MID(CF380,2,1),CX$2:DB$28,4,0),0)+IFERROR(VLOOKUP(MID(CF380,3,1),CX$2:DB$28,5,0),0)+(ROW(CF380)/1000000000000)))</f>
        <v/>
      </c>
      <c r="CI380" s="5">
        <v>379</v>
      </c>
      <c r="CJ380" s="5" t="str">
        <f>IFERROR(VLOOKUP(CI380,CE$2:CF1456,2,0),"")</f>
        <v/>
      </c>
      <c r="DD380" s="5" t="e">
        <f>IF(REPORTE!AH$2="si",IF(C380=VALUE(REPORTE!C$11),IF(SUM(DD381:DD$1993),CONCATENATE(INT(B380),", "),INT(B380)),""),IF(C380=VALUE(REPORTE!C$10),IF(SUM(DD381:DD$1993),CONCATENATE(INT(B380),",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68"/>
      <c r="AV381" s="97"/>
      <c r="AW381" s="97"/>
      <c r="AX381" s="97"/>
      <c r="AY381" s="110"/>
      <c r="AZ381" s="97"/>
      <c r="BA381" s="97"/>
      <c r="BB381" s="4"/>
      <c r="BC381" s="100"/>
      <c r="BD381" s="4"/>
      <c r="BE381" s="4"/>
      <c r="BF381" s="9"/>
      <c r="BG381" s="7"/>
      <c r="BH381" s="7"/>
      <c r="BI381" s="7" t="str">
        <f t="shared" ca="1" si="77"/>
        <v/>
      </c>
      <c r="BJ381" s="4" t="str">
        <f t="shared" si="87"/>
        <v/>
      </c>
      <c r="BK381" s="96" t="str">
        <f t="shared" si="78"/>
        <v/>
      </c>
      <c r="BL381" s="107" t="str">
        <f t="shared" si="84"/>
        <v/>
      </c>
      <c r="BR381" s="4" t="str">
        <f>IF(IFERROR(VLOOKUP(C381,C382:C$1993,1,0),"")="","",COUNTIF(C:C,C381))</f>
        <v/>
      </c>
      <c r="BV381" s="5" t="str">
        <f>IF(B381="","",IF(BR381="",1+(MAX(BV$2:BV380)),""))</f>
        <v/>
      </c>
      <c r="BW381" s="5" t="str">
        <f t="shared" si="79"/>
        <v/>
      </c>
      <c r="BX381" s="5" t="str">
        <f t="shared" si="80"/>
        <v/>
      </c>
      <c r="BY381" s="14" t="str">
        <f t="shared" si="81"/>
        <v/>
      </c>
      <c r="BZ381" s="28"/>
      <c r="CA381" s="15"/>
      <c r="CB381" s="5" t="str">
        <f t="shared" si="88"/>
        <v/>
      </c>
      <c r="CE381" s="5" t="str">
        <f t="shared" si="89"/>
        <v/>
      </c>
      <c r="CF381" s="5" t="str">
        <f>IF(J381="","",IFERROR(IF(VLOOKUP(J381,J$2:J380,1,0)=0,"",""),J381))</f>
        <v/>
      </c>
      <c r="CG381" s="24" t="str">
        <f>IF(CF381="","",(IFERROR(VLOOKUP(MID(CF381,1,1),$CX$2:DB$28,3,0),0)+IFERROR(VLOOKUP(MID(CF381,2,1),CX$2:DB$28,4,0),0)+IFERROR(VLOOKUP(MID(CF381,3,1),CX$2:DB$28,5,0),0)+(ROW(CF381)/1000000000000)))</f>
        <v/>
      </c>
      <c r="CI381" s="5">
        <v>380</v>
      </c>
      <c r="CJ381" s="5" t="str">
        <f>IFERROR(VLOOKUP(CI381,CE$2:CF1457,2,0),"")</f>
        <v/>
      </c>
      <c r="DD381" s="5" t="e">
        <f>IF(REPORTE!AH$2="si",IF(C381=VALUE(REPORTE!C$11),IF(SUM(DD382:DD$1993),CONCATENATE(INT(B381),", "),INT(B381)),""),IF(C381=VALUE(REPORTE!C$10),IF(SUM(DD382:DD$1993),CONCATENATE(INT(B381),",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68"/>
      <c r="AV382" s="97"/>
      <c r="AW382" s="97"/>
      <c r="AX382" s="97"/>
      <c r="AY382" s="110"/>
      <c r="AZ382" s="97"/>
      <c r="BA382" s="97"/>
      <c r="BB382" s="4"/>
      <c r="BC382" s="100"/>
      <c r="BD382" s="4"/>
      <c r="BE382" s="4"/>
      <c r="BF382" s="9" t="s">
        <v>157</v>
      </c>
      <c r="BG382" s="7"/>
      <c r="BH382" s="7"/>
      <c r="BI382" s="7" t="str">
        <f t="shared" ca="1" si="77"/>
        <v/>
      </c>
      <c r="BJ382" s="4" t="str">
        <f t="shared" si="87"/>
        <v/>
      </c>
      <c r="BK382" s="96" t="str">
        <f t="shared" si="78"/>
        <v/>
      </c>
      <c r="BL382" s="107" t="str">
        <f t="shared" si="84"/>
        <v/>
      </c>
      <c r="BR382" s="4" t="str">
        <f>IF(IFERROR(VLOOKUP(C382,C383:C$1993,1,0),"")="","",COUNTIF(C:C,C382))</f>
        <v/>
      </c>
      <c r="BV382" s="5" t="str">
        <f>IF(B382="","",IF(BR382="",1+(MAX(BV$2:BV381)),""))</f>
        <v/>
      </c>
      <c r="BW382" s="5" t="str">
        <f t="shared" si="79"/>
        <v/>
      </c>
      <c r="BX382" s="5" t="str">
        <f t="shared" si="80"/>
        <v/>
      </c>
      <c r="BY382" s="14" t="str">
        <f t="shared" si="81"/>
        <v/>
      </c>
      <c r="BZ382" s="28"/>
      <c r="CA382" s="15"/>
      <c r="CB382" s="5" t="str">
        <f t="shared" si="88"/>
        <v/>
      </c>
      <c r="CE382" s="5" t="str">
        <f t="shared" si="89"/>
        <v/>
      </c>
      <c r="CF382" s="5" t="str">
        <f>IF(J382="","",IFERROR(IF(VLOOKUP(J382,J$2:J381,1,0)=0,"",""),J382))</f>
        <v/>
      </c>
      <c r="CG382" s="24" t="str">
        <f>IF(CF382="","",(IFERROR(VLOOKUP(MID(CF382,1,1),$CX$2:DB$28,3,0),0)+IFERROR(VLOOKUP(MID(CF382,2,1),CX$2:DB$28,4,0),0)+IFERROR(VLOOKUP(MID(CF382,3,1),CX$2:DB$28,5,0),0)+(ROW(CF382)/1000000000000)))</f>
        <v/>
      </c>
      <c r="CI382" s="5">
        <v>381</v>
      </c>
      <c r="CJ382" s="5" t="str">
        <f>IFERROR(VLOOKUP(CI382,CE$2:CF1458,2,0),"")</f>
        <v/>
      </c>
      <c r="DD382" s="5" t="e">
        <f>IF(REPORTE!AH$2="si",IF(C382=VALUE(REPORTE!C$11),IF(SUM(DD383:DD$1993),CONCATENATE(INT(B382),", "),INT(B382)),""),IF(C382=VALUE(REPORTE!C$10),IF(SUM(DD383:DD$1993),CONCATENATE(INT(B382),",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68"/>
      <c r="AV383" s="97"/>
      <c r="AW383" s="97"/>
      <c r="AX383" s="97"/>
      <c r="AY383" s="110"/>
      <c r="AZ383" s="97"/>
      <c r="BA383" s="97"/>
      <c r="BB383" s="4"/>
      <c r="BC383" s="100"/>
      <c r="BD383" s="4"/>
      <c r="BE383" s="4"/>
      <c r="BF383" s="9"/>
      <c r="BG383" s="7"/>
      <c r="BH383" s="7"/>
      <c r="BI383" s="7" t="str">
        <f t="shared" ca="1" si="77"/>
        <v/>
      </c>
      <c r="BJ383" s="4" t="str">
        <f t="shared" si="87"/>
        <v/>
      </c>
      <c r="BK383" s="96" t="str">
        <f t="shared" si="78"/>
        <v/>
      </c>
      <c r="BL383" s="107" t="str">
        <f t="shared" si="84"/>
        <v/>
      </c>
      <c r="BR383" s="4" t="str">
        <f>IF(IFERROR(VLOOKUP(C383,C384:C$1993,1,0),"")="","",COUNTIF(C:C,C383))</f>
        <v/>
      </c>
      <c r="BV383" s="5" t="str">
        <f>IF(B383="","",IF(BR383="",1+(MAX(BV$2:BV382)),""))</f>
        <v/>
      </c>
      <c r="BW383" s="5" t="str">
        <f t="shared" si="79"/>
        <v/>
      </c>
      <c r="BX383" s="5" t="str">
        <f t="shared" si="80"/>
        <v/>
      </c>
      <c r="BY383" s="14" t="str">
        <f t="shared" si="81"/>
        <v/>
      </c>
      <c r="BZ383" s="28"/>
      <c r="CA383" s="15"/>
      <c r="CB383" s="5" t="str">
        <f t="shared" si="88"/>
        <v/>
      </c>
      <c r="CE383" s="5" t="str">
        <f t="shared" si="89"/>
        <v/>
      </c>
      <c r="CF383" s="5" t="str">
        <f>IF(J383="","",IFERROR(IF(VLOOKUP(J383,J$2:J382,1,0)=0,"",""),J383))</f>
        <v/>
      </c>
      <c r="CG383" s="24" t="str">
        <f>IF(CF383="","",(IFERROR(VLOOKUP(MID(CF383,1,1),$CX$2:DB$28,3,0),0)+IFERROR(VLOOKUP(MID(CF383,2,1),CX$2:DB$28,4,0),0)+IFERROR(VLOOKUP(MID(CF383,3,1),CX$2:DB$28,5,0),0)+(ROW(CF383)/1000000000000)))</f>
        <v/>
      </c>
      <c r="CI383" s="5">
        <v>382</v>
      </c>
      <c r="CJ383" s="5" t="str">
        <f>IFERROR(VLOOKUP(CI383,CE$2:CF1459,2,0),"")</f>
        <v/>
      </c>
      <c r="CL383" s="14"/>
      <c r="DD383" s="5" t="e">
        <f>IF(REPORTE!AH$2="si",IF(C383=VALUE(REPORTE!C$11),IF(SUM(DD384:DD$1993),CONCATENATE(INT(B383),", "),INT(B383)),""),IF(C383=VALUE(REPORTE!C$10),IF(SUM(DD384:DD$1993),CONCATENATE(INT(B383),",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68"/>
      <c r="AV384" s="97"/>
      <c r="AW384" s="97"/>
      <c r="AX384" s="97"/>
      <c r="AY384" s="110"/>
      <c r="AZ384" s="97"/>
      <c r="BA384" s="97"/>
      <c r="BB384" s="4"/>
      <c r="BC384" s="100"/>
      <c r="BD384" s="4"/>
      <c r="BE384" s="4"/>
      <c r="BF384" s="9" t="s">
        <v>157</v>
      </c>
      <c r="BG384" s="7"/>
      <c r="BH384" s="7"/>
      <c r="BI384" s="7" t="str">
        <f t="shared" ca="1" si="77"/>
        <v/>
      </c>
      <c r="BJ384" s="4" t="str">
        <f t="shared" si="87"/>
        <v/>
      </c>
      <c r="BK384" s="96" t="str">
        <f t="shared" si="78"/>
        <v/>
      </c>
      <c r="BL384" s="107" t="str">
        <f t="shared" si="84"/>
        <v/>
      </c>
      <c r="BR384" s="4" t="str">
        <f>IF(IFERROR(VLOOKUP(C384,C385:C$1993,1,0),"")="","",COUNTIF(C:C,C384))</f>
        <v/>
      </c>
      <c r="BV384" s="5" t="str">
        <f>IF(B384="","",IF(BR384="",1+(MAX(BV$2:BV383)),""))</f>
        <v/>
      </c>
      <c r="BW384" s="5" t="str">
        <f t="shared" si="79"/>
        <v/>
      </c>
      <c r="BX384" s="5" t="str">
        <f t="shared" si="80"/>
        <v/>
      </c>
      <c r="BY384" s="14" t="str">
        <f t="shared" si="81"/>
        <v/>
      </c>
      <c r="BZ384" s="28"/>
      <c r="CA384" s="15"/>
      <c r="CB384" s="5" t="str">
        <f t="shared" si="88"/>
        <v/>
      </c>
      <c r="CE384" s="5" t="str">
        <f t="shared" si="89"/>
        <v/>
      </c>
      <c r="CF384" s="5" t="str">
        <f>IF(J384="","",IFERROR(IF(VLOOKUP(J384,J$2:J383,1,0)=0,"",""),J384))</f>
        <v/>
      </c>
      <c r="CG384" s="24" t="str">
        <f>IF(CF384="","",(IFERROR(VLOOKUP(MID(CF384,1,1),$CX$2:DB$28,3,0),0)+IFERROR(VLOOKUP(MID(CF384,2,1),CX$2:DB$28,4,0),0)+IFERROR(VLOOKUP(MID(CF384,3,1),CX$2:DB$28,5,0),0)+(ROW(CF384)/1000000000000)))</f>
        <v/>
      </c>
      <c r="CI384" s="5">
        <v>383</v>
      </c>
      <c r="CJ384" s="5" t="str">
        <f>IFERROR(VLOOKUP(CI384,CE$2:CF1460,2,0),"")</f>
        <v/>
      </c>
      <c r="CL384" s="14"/>
      <c r="DD384" s="5" t="e">
        <f>IF(REPORTE!AH$2="si",IF(C384=VALUE(REPORTE!C$11),IF(SUM(DD385:DD$1993),CONCATENATE(INT(B384),", "),INT(B384)),""),IF(C384=VALUE(REPORTE!C$10),IF(SUM(DD385:DD$1993),CONCATENATE(INT(B384),",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68"/>
      <c r="AV385" s="97"/>
      <c r="AW385" s="97"/>
      <c r="AX385" s="97"/>
      <c r="AY385" s="110"/>
      <c r="AZ385" s="97"/>
      <c r="BA385" s="97"/>
      <c r="BB385" s="4"/>
      <c r="BC385" s="100"/>
      <c r="BD385" s="4"/>
      <c r="BE385" s="4"/>
      <c r="BF385" s="9"/>
      <c r="BG385" s="7"/>
      <c r="BH385" s="7"/>
      <c r="BI385" s="7" t="str">
        <f t="shared" ca="1" si="77"/>
        <v/>
      </c>
      <c r="BJ385" s="4" t="str">
        <f t="shared" si="87"/>
        <v/>
      </c>
      <c r="BK385" s="96" t="str">
        <f t="shared" si="78"/>
        <v/>
      </c>
      <c r="BL385" s="107" t="str">
        <f t="shared" si="84"/>
        <v/>
      </c>
      <c r="BR385" s="4" t="str">
        <f>IF(IFERROR(VLOOKUP(C385,C386:C$1993,1,0),"")="","",COUNTIF(C:C,C385))</f>
        <v/>
      </c>
      <c r="BV385" s="5" t="str">
        <f>IF(B385="","",IF(BR385="",1+(MAX(BV$2:BV384)),""))</f>
        <v/>
      </c>
      <c r="BW385" s="5" t="str">
        <f t="shared" si="79"/>
        <v/>
      </c>
      <c r="BX385" s="5" t="str">
        <f t="shared" si="80"/>
        <v/>
      </c>
      <c r="BY385" s="14" t="str">
        <f t="shared" si="81"/>
        <v/>
      </c>
      <c r="BZ385" s="28"/>
      <c r="CA385" s="15"/>
      <c r="CB385" s="5" t="str">
        <f t="shared" si="88"/>
        <v/>
      </c>
      <c r="CE385" s="5" t="str">
        <f t="shared" si="89"/>
        <v/>
      </c>
      <c r="CF385" s="5" t="str">
        <f>IF(J385="","",IFERROR(IF(VLOOKUP(J385,J$2:J384,1,0)=0,"",""),J385))</f>
        <v/>
      </c>
      <c r="CG385" s="24" t="str">
        <f>IF(CF385="","",(IFERROR(VLOOKUP(MID(CF385,1,1),$CX$2:DB$28,3,0),0)+IFERROR(VLOOKUP(MID(CF385,2,1),CX$2:DB$28,4,0),0)+IFERROR(VLOOKUP(MID(CF385,3,1),CX$2:DB$28,5,0),0)+(ROW(CF385)/1000000000000)))</f>
        <v/>
      </c>
      <c r="CI385" s="5">
        <v>384</v>
      </c>
      <c r="CJ385" s="5" t="str">
        <f>IFERROR(VLOOKUP(CI385,CE$2:CF1461,2,0),"")</f>
        <v/>
      </c>
      <c r="DD385" s="5" t="e">
        <f>IF(REPORTE!AH$2="si",IF(C385=VALUE(REPORTE!C$11),IF(SUM(DD386:DD$1993),CONCATENATE(INT(B385),", "),INT(B385)),""),IF(C385=VALUE(REPORTE!C$10),IF(SUM(DD386:DD$1993),CONCATENATE(INT(B385),",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68"/>
      <c r="AV386" s="97"/>
      <c r="AW386" s="97"/>
      <c r="AX386" s="97"/>
      <c r="AY386" s="110"/>
      <c r="AZ386" s="97"/>
      <c r="BA386" s="97"/>
      <c r="BB386" s="4"/>
      <c r="BC386" s="100"/>
      <c r="BD386" s="4"/>
      <c r="BE386" s="4"/>
      <c r="BF386" s="9" t="s">
        <v>157</v>
      </c>
      <c r="BG386" s="7"/>
      <c r="BH386" s="7"/>
      <c r="BI386" s="7" t="str">
        <f t="shared" ref="BI386:BI449" ca="1" si="91">IFERROR(IF(BF386="","",IF(BB386=5,"",IF(BF386-TODAY()&gt;0,"VIGENTE","VENCIDO"))),"")</f>
        <v/>
      </c>
      <c r="BJ386" s="4" t="str">
        <f t="shared" si="87"/>
        <v/>
      </c>
      <c r="BK386" s="96" t="str">
        <f t="shared" ref="BK386:BK449" si="92">IFERROR(IF(AA386="","",AA386/V386),"")</f>
        <v/>
      </c>
      <c r="BL386" s="107"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8"/>
      <c r="CA386" s="15"/>
      <c r="CB386" s="5" t="str">
        <f t="shared" si="88"/>
        <v/>
      </c>
      <c r="CE386" s="5" t="str">
        <f>IFERROR(RANK(CG386,CG$2:CG$1493,1),"")</f>
        <v/>
      </c>
      <c r="CF386" s="5" t="str">
        <f>IF(J386="","",IFERROR(IF(VLOOKUP(J386,J$2:J385,1,0)=0,"",""),J386))</f>
        <v/>
      </c>
      <c r="CG386" s="24" t="str">
        <f>IF(CF386="","",(IFERROR(VLOOKUP(MID(CF386,1,1),$CX$2:DB$28,3,0),0)+IFERROR(VLOOKUP(MID(CF386,2,1),CX$2:DB$28,4,0),0)+IFERROR(VLOOKUP(MID(CF386,3,1),CX$2:DB$28,5,0),0)+(ROW(CF386)/1000000000000)))</f>
        <v/>
      </c>
      <c r="CI386" s="5">
        <v>385</v>
      </c>
      <c r="CJ386" s="5" t="str">
        <f>IFERROR(VLOOKUP(CI386,CE$2:CF1462,2,0),"")</f>
        <v/>
      </c>
      <c r="DD386" s="5" t="e">
        <f>IF(REPORTE!AH$2="si",IF(C386=VALUE(REPORTE!C$11),IF(SUM(DD387:DD$1993),CONCATENATE(INT(B386),", "),INT(B386)),""),IF(C386=VALUE(REPORTE!C$10),IF(SUM(DD387:DD$1993),CONCATENATE(INT(B386),",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68"/>
      <c r="AV387" s="97"/>
      <c r="AW387" s="97"/>
      <c r="AX387" s="97"/>
      <c r="AY387" s="110"/>
      <c r="AZ387" s="97"/>
      <c r="BA387" s="97"/>
      <c r="BB387" s="4"/>
      <c r="BC387" s="100"/>
      <c r="BD387" s="4"/>
      <c r="BE387" s="4"/>
      <c r="BF387" s="9"/>
      <c r="BG387" s="7"/>
      <c r="BH387" s="7"/>
      <c r="BI387" s="7" t="str">
        <f t="shared" ca="1" si="91"/>
        <v/>
      </c>
      <c r="BJ387" s="4" t="str">
        <f t="shared" si="87"/>
        <v/>
      </c>
      <c r="BK387" s="96" t="str">
        <f t="shared" si="92"/>
        <v/>
      </c>
      <c r="BL387" s="107"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8"/>
      <c r="CA387" s="15"/>
      <c r="CB387" s="5" t="str">
        <f t="shared" si="88"/>
        <v/>
      </c>
      <c r="CE387" s="5" t="str">
        <f>IFERROR(RANK(CG387,CG$2:CG$1493,1),"")</f>
        <v/>
      </c>
      <c r="CF387" s="5" t="str">
        <f>IF(J387="","",IFERROR(IF(VLOOKUP(J387,J$2:J386,1,0)=0,"",""),J387))</f>
        <v/>
      </c>
      <c r="CG387" s="24" t="str">
        <f>IF(CF387="","",(IFERROR(VLOOKUP(MID(CF387,1,1),$CX$2:DB$28,3,0),0)+IFERROR(VLOOKUP(MID(CF387,2,1),CX$2:DB$28,4,0),0)+IFERROR(VLOOKUP(MID(CF387,3,1),CX$2:DB$28,5,0),0)+(ROW(CF387)/1000000000000)))</f>
        <v/>
      </c>
      <c r="CI387" s="5">
        <v>386</v>
      </c>
      <c r="CJ387" s="5" t="str">
        <f>IFERROR(VLOOKUP(CI387,CE$2:CF1463,2,0),"")</f>
        <v/>
      </c>
      <c r="DD387" s="5" t="e">
        <f>IF(REPORTE!AH$2="si",IF(C387=VALUE(REPORTE!C$11),IF(SUM(DD388:DD$1993),CONCATENATE(INT(B387),", "),INT(B387)),""),IF(C387=VALUE(REPORTE!C$10),IF(SUM(DD388:DD$1993),CONCATENATE(INT(B387),",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68"/>
      <c r="AV388" s="97"/>
      <c r="AW388" s="97"/>
      <c r="AX388" s="97"/>
      <c r="AY388" s="110"/>
      <c r="AZ388" s="97"/>
      <c r="BA388" s="97"/>
      <c r="BB388" s="4"/>
      <c r="BC388" s="100"/>
      <c r="BD388" s="4"/>
      <c r="BE388" s="4"/>
      <c r="BF388" s="9" t="s">
        <v>157</v>
      </c>
      <c r="BG388" s="7"/>
      <c r="BH388" s="7"/>
      <c r="BI388" s="7" t="str">
        <f t="shared" ca="1" si="91"/>
        <v/>
      </c>
      <c r="BJ388" s="4" t="str">
        <f t="shared" si="87"/>
        <v/>
      </c>
      <c r="BK388" s="96" t="str">
        <f t="shared" si="92"/>
        <v/>
      </c>
      <c r="BL388" s="107" t="str">
        <f t="shared" si="98"/>
        <v/>
      </c>
      <c r="BR388" s="4" t="str">
        <f>IF(IFERROR(VLOOKUP(C388,C389:C$1993,1,0),"")="","",COUNTIF(C:C,C388))</f>
        <v/>
      </c>
      <c r="BV388" s="5" t="str">
        <f>IF(B388="","",IF(BR388="",1+(MAX(BV$2:BV387)),""))</f>
        <v/>
      </c>
      <c r="BW388" s="5" t="str">
        <f t="shared" si="93"/>
        <v/>
      </c>
      <c r="BX388" s="5" t="str">
        <f t="shared" si="94"/>
        <v/>
      </c>
      <c r="BY388" s="14" t="str">
        <f t="shared" si="95"/>
        <v/>
      </c>
      <c r="BZ388" s="28"/>
      <c r="CA388" s="15"/>
      <c r="CB388" s="5" t="str">
        <f t="shared" si="88"/>
        <v/>
      </c>
      <c r="CE388" s="5" t="str">
        <f t="shared" ref="CE388:CE449" si="99">IFERROR(RANK(CG388,CG$2:CG$1493,1),"")</f>
        <v/>
      </c>
      <c r="CF388" s="5" t="str">
        <f>IF(J388="","",IFERROR(IF(VLOOKUP(J388,J$2:J387,1,0)=0,"",""),J388))</f>
        <v/>
      </c>
      <c r="CG388" s="24" t="str">
        <f>IF(CF388="","",(IFERROR(VLOOKUP(MID(CF388,1,1),$CX$2:DB$28,3,0),0)+IFERROR(VLOOKUP(MID(CF388,2,1),CX$2:DB$28,4,0),0)+IFERROR(VLOOKUP(MID(CF388,3,1),CX$2:DB$28,5,0),0)+(ROW(CF388)/1000000000000)))</f>
        <v/>
      </c>
      <c r="CI388" s="5">
        <v>387</v>
      </c>
      <c r="CJ388" s="5" t="str">
        <f>IFERROR(VLOOKUP(CI388,CE$2:CF1464,2,0),"")</f>
        <v/>
      </c>
      <c r="DD388" s="5" t="e">
        <f>IF(REPORTE!AH$2="si",IF(C388=VALUE(REPORTE!C$11),IF(SUM(DD389:DD$1993),CONCATENATE(INT(B388),", "),INT(B388)),""),IF(C388=VALUE(REPORTE!C$10),IF(SUM(DD389:DD$1993),CONCATENATE(INT(B388),",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68"/>
      <c r="AV389" s="97"/>
      <c r="AW389" s="97"/>
      <c r="AX389" s="97"/>
      <c r="AY389" s="110"/>
      <c r="AZ389" s="97"/>
      <c r="BA389" s="97"/>
      <c r="BB389" s="4"/>
      <c r="BC389" s="100"/>
      <c r="BD389" s="4"/>
      <c r="BE389" s="4"/>
      <c r="BF389" s="9"/>
      <c r="BG389" s="7"/>
      <c r="BH389" s="7"/>
      <c r="BI389" s="7" t="str">
        <f t="shared" ca="1" si="91"/>
        <v/>
      </c>
      <c r="BJ389" s="4" t="str">
        <f t="shared" si="87"/>
        <v/>
      </c>
      <c r="BK389" s="96" t="str">
        <f t="shared" si="92"/>
        <v/>
      </c>
      <c r="BL389" s="107" t="str">
        <f t="shared" si="98"/>
        <v/>
      </c>
      <c r="BR389" s="4" t="str">
        <f>IF(IFERROR(VLOOKUP(C389,C390:C$1993,1,0),"")="","",COUNTIF(C:C,C389))</f>
        <v/>
      </c>
      <c r="BV389" s="5" t="str">
        <f>IF(B389="","",IF(BR389="",1+(MAX(BV$2:BV388)),""))</f>
        <v/>
      </c>
      <c r="BW389" s="5" t="str">
        <f t="shared" si="93"/>
        <v/>
      </c>
      <c r="BX389" s="5" t="str">
        <f t="shared" si="94"/>
        <v/>
      </c>
      <c r="BY389" s="14" t="str">
        <f t="shared" si="95"/>
        <v/>
      </c>
      <c r="BZ389" s="28"/>
      <c r="CA389" s="15"/>
      <c r="CB389" s="5" t="str">
        <f t="shared" si="88"/>
        <v/>
      </c>
      <c r="CE389" s="5" t="str">
        <f t="shared" si="99"/>
        <v/>
      </c>
      <c r="CF389" s="5" t="str">
        <f>IF(J389="","",IFERROR(IF(VLOOKUP(J389,J$2:J388,1,0)=0,"",""),J389))</f>
        <v/>
      </c>
      <c r="CG389" s="24" t="str">
        <f>IF(CF389="","",(IFERROR(VLOOKUP(MID(CF389,1,1),$CX$2:DB$28,3,0),0)+IFERROR(VLOOKUP(MID(CF389,2,1),CX$2:DB$28,4,0),0)+IFERROR(VLOOKUP(MID(CF389,3,1),CX$2:DB$28,5,0),0)+(ROW(CF389)/1000000000000)))</f>
        <v/>
      </c>
      <c r="CI389" s="5">
        <v>388</v>
      </c>
      <c r="CJ389" s="5" t="str">
        <f>IFERROR(VLOOKUP(CI389,CE$2:CF1465,2,0),"")</f>
        <v/>
      </c>
      <c r="DD389" s="5" t="e">
        <f>IF(REPORTE!AH$2="si",IF(C389=VALUE(REPORTE!C$11),IF(SUM(DD390:DD$1993),CONCATENATE(INT(B389),", "),INT(B389)),""),IF(C389=VALUE(REPORTE!C$10),IF(SUM(DD390:DD$1993),CONCATENATE(INT(B389),",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68"/>
      <c r="AV390" s="97"/>
      <c r="AW390" s="97"/>
      <c r="AX390" s="97"/>
      <c r="AY390" s="110"/>
      <c r="AZ390" s="97"/>
      <c r="BA390" s="97"/>
      <c r="BB390" s="4"/>
      <c r="BC390" s="100"/>
      <c r="BD390" s="4"/>
      <c r="BE390" s="4"/>
      <c r="BF390" s="9" t="s">
        <v>157</v>
      </c>
      <c r="BG390" s="7"/>
      <c r="BH390" s="7"/>
      <c r="BI390" s="7" t="str">
        <f t="shared" ca="1" si="91"/>
        <v/>
      </c>
      <c r="BJ390" s="4" t="str">
        <f t="shared" si="87"/>
        <v/>
      </c>
      <c r="BK390" s="96" t="str">
        <f t="shared" si="92"/>
        <v/>
      </c>
      <c r="BL390" s="107" t="str">
        <f t="shared" si="98"/>
        <v/>
      </c>
      <c r="BR390" s="4" t="str">
        <f>IF(IFERROR(VLOOKUP(C390,C391:C$1993,1,0),"")="","",COUNTIF(C:C,C390))</f>
        <v/>
      </c>
      <c r="BV390" s="5" t="str">
        <f>IF(B390="","",IF(BR390="",1+(MAX(BV$2:BV389)),""))</f>
        <v/>
      </c>
      <c r="BW390" s="5" t="str">
        <f t="shared" si="93"/>
        <v/>
      </c>
      <c r="BX390" s="5" t="str">
        <f t="shared" si="94"/>
        <v/>
      </c>
      <c r="BY390" s="14" t="str">
        <f t="shared" si="95"/>
        <v/>
      </c>
      <c r="BZ390" s="28"/>
      <c r="CA390" s="15"/>
      <c r="CB390" s="5" t="str">
        <f t="shared" si="88"/>
        <v/>
      </c>
      <c r="CE390" s="5" t="str">
        <f t="shared" si="99"/>
        <v/>
      </c>
      <c r="CF390" s="5" t="str">
        <f>IF(J390="","",IFERROR(IF(VLOOKUP(J390,J$2:J389,1,0)=0,"",""),J390))</f>
        <v/>
      </c>
      <c r="CG390" s="24" t="str">
        <f>IF(CF390="","",(IFERROR(VLOOKUP(MID(CF390,1,1),$CX$2:DB$28,3,0),0)+IFERROR(VLOOKUP(MID(CF390,2,1),CX$2:DB$28,4,0),0)+IFERROR(VLOOKUP(MID(CF390,3,1),CX$2:DB$28,5,0),0)+(ROW(CF390)/1000000000000)))</f>
        <v/>
      </c>
      <c r="CI390" s="5">
        <v>389</v>
      </c>
      <c r="CJ390" s="5" t="str">
        <f>IFERROR(VLOOKUP(CI390,CE$2:CF1466,2,0),"")</f>
        <v/>
      </c>
      <c r="DD390" s="5" t="e">
        <f>IF(REPORTE!AH$2="si",IF(C390=VALUE(REPORTE!C$11),IF(SUM(DD391:DD$1993),CONCATENATE(INT(B390),", "),INT(B390)),""),IF(C390=VALUE(REPORTE!C$10),IF(SUM(DD391:DD$1993),CONCATENATE(INT(B390),",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68"/>
      <c r="AV391" s="97"/>
      <c r="AW391" s="97"/>
      <c r="AX391" s="97"/>
      <c r="AY391" s="110"/>
      <c r="AZ391" s="97"/>
      <c r="BA391" s="97"/>
      <c r="BB391" s="4"/>
      <c r="BC391" s="100"/>
      <c r="BD391" s="4"/>
      <c r="BE391" s="4"/>
      <c r="BF391" s="9"/>
      <c r="BG391" s="7"/>
      <c r="BH391" s="7"/>
      <c r="BI391" s="7" t="str">
        <f t="shared" ca="1" si="91"/>
        <v/>
      </c>
      <c r="BJ391" s="4" t="str">
        <f t="shared" si="87"/>
        <v/>
      </c>
      <c r="BK391" s="96" t="str">
        <f t="shared" si="92"/>
        <v/>
      </c>
      <c r="BL391" s="107" t="str">
        <f t="shared" si="98"/>
        <v/>
      </c>
      <c r="BR391" s="4" t="str">
        <f>IF(IFERROR(VLOOKUP(C391,C392:C$1993,1,0),"")="","",COUNTIF(C:C,C391))</f>
        <v/>
      </c>
      <c r="BV391" s="5" t="str">
        <f>IF(B391="","",IF(BR391="",1+(MAX(BV$2:BV390)),""))</f>
        <v/>
      </c>
      <c r="BW391" s="5" t="str">
        <f t="shared" si="93"/>
        <v/>
      </c>
      <c r="BX391" s="5" t="str">
        <f t="shared" si="94"/>
        <v/>
      </c>
      <c r="BY391" s="14" t="str">
        <f t="shared" si="95"/>
        <v/>
      </c>
      <c r="BZ391" s="28"/>
      <c r="CA391" s="15"/>
      <c r="CB391" s="5" t="str">
        <f t="shared" si="88"/>
        <v/>
      </c>
      <c r="CE391" s="5" t="str">
        <f t="shared" si="99"/>
        <v/>
      </c>
      <c r="CF391" s="5" t="str">
        <f>IF(J391="","",IFERROR(IF(VLOOKUP(J391,J$2:J390,1,0)=0,"",""),J391))</f>
        <v/>
      </c>
      <c r="CG391" s="24" t="str">
        <f>IF(CF391="","",(IFERROR(VLOOKUP(MID(CF391,1,1),$CX$2:DB$28,3,0),0)+IFERROR(VLOOKUP(MID(CF391,2,1),CX$2:DB$28,4,0),0)+IFERROR(VLOOKUP(MID(CF391,3,1),CX$2:DB$28,5,0),0)+(ROW(CF391)/1000000000000)))</f>
        <v/>
      </c>
      <c r="CI391" s="5">
        <v>390</v>
      </c>
      <c r="CJ391" s="5" t="str">
        <f>IFERROR(VLOOKUP(CI391,CE$2:CF1467,2,0),"")</f>
        <v/>
      </c>
      <c r="DD391" s="5" t="e">
        <f>IF(REPORTE!AH$2="si",IF(C391=VALUE(REPORTE!C$11),IF(SUM(DD392:DD$1993),CONCATENATE(INT(B391),", "),INT(B391)),""),IF(C391=VALUE(REPORTE!C$10),IF(SUM(DD392:DD$1993),CONCATENATE(INT(B391),",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68"/>
      <c r="AV392" s="97"/>
      <c r="AW392" s="97"/>
      <c r="AX392" s="97"/>
      <c r="AY392" s="110"/>
      <c r="AZ392" s="97"/>
      <c r="BA392" s="97"/>
      <c r="BB392" s="4"/>
      <c r="BC392" s="100"/>
      <c r="BD392" s="4"/>
      <c r="BE392" s="4"/>
      <c r="BF392" s="9" t="s">
        <v>157</v>
      </c>
      <c r="BG392" s="7"/>
      <c r="BH392" s="7"/>
      <c r="BI392" s="7" t="str">
        <f t="shared" ca="1" si="91"/>
        <v/>
      </c>
      <c r="BJ392" s="4" t="str">
        <f t="shared" si="87"/>
        <v/>
      </c>
      <c r="BK392" s="96" t="str">
        <f t="shared" si="92"/>
        <v/>
      </c>
      <c r="BL392" s="107" t="str">
        <f t="shared" si="98"/>
        <v/>
      </c>
      <c r="BR392" s="4" t="str">
        <f>IF(IFERROR(VLOOKUP(C392,C393:C$1993,1,0),"")="","",COUNTIF(C:C,C392))</f>
        <v/>
      </c>
      <c r="BV392" s="5" t="str">
        <f>IF(B392="","",IF(BR392="",1+(MAX(BV$2:BV391)),""))</f>
        <v/>
      </c>
      <c r="BW392" s="5" t="str">
        <f t="shared" si="93"/>
        <v/>
      </c>
      <c r="BX392" s="5" t="str">
        <f t="shared" si="94"/>
        <v/>
      </c>
      <c r="BY392" s="14" t="str">
        <f t="shared" si="95"/>
        <v/>
      </c>
      <c r="BZ392" s="28"/>
      <c r="CA392" s="15"/>
      <c r="CB392" s="5" t="str">
        <f t="shared" si="88"/>
        <v/>
      </c>
      <c r="CE392" s="5" t="str">
        <f t="shared" si="99"/>
        <v/>
      </c>
      <c r="CF392" s="5" t="str">
        <f>IF(J392="","",IFERROR(IF(VLOOKUP(J392,J$2:J391,1,0)=0,"",""),J392))</f>
        <v/>
      </c>
      <c r="CG392" s="24" t="str">
        <f>IF(CF392="","",(IFERROR(VLOOKUP(MID(CF392,1,1),$CX$2:DB$28,3,0),0)+IFERROR(VLOOKUP(MID(CF392,2,1),CX$2:DB$28,4,0),0)+IFERROR(VLOOKUP(MID(CF392,3,1),CX$2:DB$28,5,0),0)+(ROW(CF392)/1000000000000)))</f>
        <v/>
      </c>
      <c r="CI392" s="5">
        <v>391</v>
      </c>
      <c r="CJ392" s="5" t="str">
        <f>IFERROR(VLOOKUP(CI392,CE$2:CF1468,2,0),"")</f>
        <v/>
      </c>
      <c r="DD392" s="5" t="e">
        <f>IF(REPORTE!AH$2="si",IF(C392=VALUE(REPORTE!C$11),IF(SUM(DD393:DD$1993),CONCATENATE(INT(B392),", "),INT(B392)),""),IF(C392=VALUE(REPORTE!C$10),IF(SUM(DD393:DD$1993),CONCATENATE(INT(B392),",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68"/>
      <c r="AV393" s="97"/>
      <c r="AW393" s="97"/>
      <c r="AX393" s="97"/>
      <c r="AY393" s="110"/>
      <c r="AZ393" s="97"/>
      <c r="BA393" s="97"/>
      <c r="BB393" s="4"/>
      <c r="BC393" s="100"/>
      <c r="BD393" s="4"/>
      <c r="BE393" s="4"/>
      <c r="BF393" s="9"/>
      <c r="BG393" s="7"/>
      <c r="BH393" s="7"/>
      <c r="BI393" s="7" t="str">
        <f t="shared" ca="1" si="91"/>
        <v/>
      </c>
      <c r="BJ393" s="4" t="str">
        <f t="shared" si="87"/>
        <v/>
      </c>
      <c r="BK393" s="96" t="str">
        <f t="shared" si="92"/>
        <v/>
      </c>
      <c r="BL393" s="107" t="str">
        <f t="shared" si="98"/>
        <v/>
      </c>
      <c r="BR393" s="4" t="str">
        <f>IF(IFERROR(VLOOKUP(C393,C394:C$1993,1,0),"")="","",COUNTIF(C:C,C393))</f>
        <v/>
      </c>
      <c r="BV393" s="5" t="str">
        <f>IF(B393="","",IF(BR393="",1+(MAX(BV$2:BV392)),""))</f>
        <v/>
      </c>
      <c r="BW393" s="5" t="str">
        <f t="shared" si="93"/>
        <v/>
      </c>
      <c r="BX393" s="5" t="str">
        <f t="shared" si="94"/>
        <v/>
      </c>
      <c r="BY393" s="14" t="str">
        <f t="shared" si="95"/>
        <v/>
      </c>
      <c r="BZ393" s="28"/>
      <c r="CA393" s="15"/>
      <c r="CB393" s="5" t="str">
        <f t="shared" ref="CB393:CB405" si="100">CONCATENATE(AI393,AK393,AL393,AM393,AN393)</f>
        <v/>
      </c>
      <c r="CE393" s="5" t="str">
        <f t="shared" si="99"/>
        <v/>
      </c>
      <c r="CF393" s="5" t="str">
        <f>IF(J393="","",IFERROR(IF(VLOOKUP(J393,J$2:J392,1,0)=0,"",""),J393))</f>
        <v/>
      </c>
      <c r="CG393" s="24" t="str">
        <f>IF(CF393="","",(IFERROR(VLOOKUP(MID(CF393,1,1),$CX$2:DB$28,3,0),0)+IFERROR(VLOOKUP(MID(CF393,2,1),CX$2:DB$28,4,0),0)+IFERROR(VLOOKUP(MID(CF393,3,1),CX$2:DB$28,5,0),0)+(ROW(CF393)/1000000000000)))</f>
        <v/>
      </c>
      <c r="CI393" s="5">
        <v>392</v>
      </c>
      <c r="CJ393" s="5" t="str">
        <f>IFERROR(VLOOKUP(CI393,CE$2:CF1469,2,0),"")</f>
        <v/>
      </c>
      <c r="DD393" s="5" t="e">
        <f>IF(REPORTE!AH$2="si",IF(C393=VALUE(REPORTE!C$11),IF(SUM(DD394:DD$1993),CONCATENATE(INT(B393),", "),INT(B393)),""),IF(C393=VALUE(REPORTE!C$10),IF(SUM(DD394:DD$1993),CONCATENATE(INT(B393),",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68"/>
      <c r="AV394" s="97"/>
      <c r="AW394" s="97"/>
      <c r="AX394" s="97"/>
      <c r="AY394" s="110"/>
      <c r="AZ394" s="97"/>
      <c r="BA394" s="97"/>
      <c r="BB394" s="4"/>
      <c r="BC394" s="100"/>
      <c r="BD394" s="4"/>
      <c r="BE394" s="4"/>
      <c r="BF394" s="9" t="s">
        <v>157</v>
      </c>
      <c r="BG394" s="7"/>
      <c r="BH394" s="7"/>
      <c r="BI394" s="7" t="str">
        <f t="shared" ca="1" si="91"/>
        <v/>
      </c>
      <c r="BJ394" s="4" t="str">
        <f t="shared" si="87"/>
        <v/>
      </c>
      <c r="BK394" s="96" t="str">
        <f t="shared" si="92"/>
        <v/>
      </c>
      <c r="BL394" s="107" t="str">
        <f t="shared" si="98"/>
        <v/>
      </c>
      <c r="BR394" s="4" t="str">
        <f>IF(IFERROR(VLOOKUP(C394,C395:C$1993,1,0),"")="","",COUNTIF(C:C,C394))</f>
        <v/>
      </c>
      <c r="BV394" s="5" t="str">
        <f>IF(B394="","",IF(BR394="",1+(MAX(BV$2:BV393)),""))</f>
        <v/>
      </c>
      <c r="BW394" s="5" t="str">
        <f t="shared" si="93"/>
        <v/>
      </c>
      <c r="BX394" s="5" t="str">
        <f t="shared" si="94"/>
        <v/>
      </c>
      <c r="BY394" s="14" t="str">
        <f t="shared" si="95"/>
        <v/>
      </c>
      <c r="BZ394" s="28"/>
      <c r="CA394" s="15"/>
      <c r="CB394" s="5" t="str">
        <f t="shared" si="100"/>
        <v/>
      </c>
      <c r="CE394" s="5" t="str">
        <f t="shared" si="99"/>
        <v/>
      </c>
      <c r="CF394" s="5" t="str">
        <f>IF(J394="","",IFERROR(IF(VLOOKUP(J394,J$2:J393,1,0)=0,"",""),J394))</f>
        <v/>
      </c>
      <c r="CG394" s="24" t="str">
        <f>IF(CF394="","",(IFERROR(VLOOKUP(MID(CF394,1,1),$CX$2:DB$28,3,0),0)+IFERROR(VLOOKUP(MID(CF394,2,1),CX$2:DB$28,4,0),0)+IFERROR(VLOOKUP(MID(CF394,3,1),CX$2:DB$28,5,0),0)+(ROW(CF394)/1000000000000)))</f>
        <v/>
      </c>
      <c r="CI394" s="5">
        <v>393</v>
      </c>
      <c r="CJ394" s="5" t="str">
        <f>IFERROR(VLOOKUP(CI394,CE$2:CF1470,2,0),"")</f>
        <v/>
      </c>
      <c r="DD394" s="5" t="e">
        <f>IF(REPORTE!AH$2="si",IF(C394=VALUE(REPORTE!C$11),IF(SUM(DD395:DD$1993),CONCATENATE(INT(B394),", "),INT(B394)),""),IF(C394=VALUE(REPORTE!C$10),IF(SUM(DD395:DD$1993),CONCATENATE(INT(B394),",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68"/>
      <c r="AV395" s="97"/>
      <c r="AW395" s="97"/>
      <c r="AX395" s="97"/>
      <c r="AY395" s="110"/>
      <c r="AZ395" s="97"/>
      <c r="BA395" s="97"/>
      <c r="BB395" s="4"/>
      <c r="BC395" s="100"/>
      <c r="BD395" s="4"/>
      <c r="BE395" s="4"/>
      <c r="BF395" s="9"/>
      <c r="BG395" s="7"/>
      <c r="BH395" s="7"/>
      <c r="BI395" s="7" t="str">
        <f t="shared" ca="1" si="91"/>
        <v/>
      </c>
      <c r="BJ395" s="4" t="str">
        <f t="shared" si="87"/>
        <v/>
      </c>
      <c r="BK395" s="96" t="str">
        <f t="shared" si="92"/>
        <v/>
      </c>
      <c r="BL395" s="107" t="str">
        <f t="shared" si="98"/>
        <v/>
      </c>
      <c r="BR395" s="4" t="str">
        <f>IF(IFERROR(VLOOKUP(C395,C396:C$1993,1,0),"")="","",COUNTIF(C:C,C395))</f>
        <v/>
      </c>
      <c r="BV395" s="5" t="str">
        <f>IF(B395="","",IF(BR395="",1+(MAX(BV$2:BV394)),""))</f>
        <v/>
      </c>
      <c r="BW395" s="5" t="str">
        <f t="shared" si="93"/>
        <v/>
      </c>
      <c r="BX395" s="5" t="str">
        <f t="shared" si="94"/>
        <v/>
      </c>
      <c r="BY395" s="14" t="str">
        <f t="shared" si="95"/>
        <v/>
      </c>
      <c r="BZ395" s="28"/>
      <c r="CA395" s="15"/>
      <c r="CB395" s="5" t="str">
        <f t="shared" si="100"/>
        <v/>
      </c>
      <c r="CE395" s="5" t="str">
        <f t="shared" si="99"/>
        <v/>
      </c>
      <c r="CF395" s="5" t="str">
        <f>IF(J395="","",IFERROR(IF(VLOOKUP(J395,J$2:J394,1,0)=0,"",""),J395))</f>
        <v/>
      </c>
      <c r="CG395" s="24" t="str">
        <f>IF(CF395="","",(IFERROR(VLOOKUP(MID(CF395,1,1),$CX$2:DB$28,3,0),0)+IFERROR(VLOOKUP(MID(CF395,2,1),CX$2:DB$28,4,0),0)+IFERROR(VLOOKUP(MID(CF395,3,1),CX$2:DB$28,5,0),0)+(ROW(CF395)/1000000000000)))</f>
        <v/>
      </c>
      <c r="CI395" s="5">
        <v>394</v>
      </c>
      <c r="CJ395" s="5" t="str">
        <f>IFERROR(VLOOKUP(CI395,CE$2:CF1471,2,0),"")</f>
        <v/>
      </c>
      <c r="DD395" s="5" t="e">
        <f>IF(REPORTE!AH$2="si",IF(C395=VALUE(REPORTE!C$11),IF(SUM(DD396:DD$1993),CONCATENATE(INT(B395),", "),INT(B395)),""),IF(C395=VALUE(REPORTE!C$10),IF(SUM(DD396:DD$1993),CONCATENATE(INT(B395),",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68"/>
      <c r="AV396" s="97"/>
      <c r="AW396" s="97"/>
      <c r="AX396" s="97"/>
      <c r="AY396" s="110"/>
      <c r="AZ396" s="97"/>
      <c r="BA396" s="97"/>
      <c r="BB396" s="4"/>
      <c r="BC396" s="100"/>
      <c r="BD396" s="4"/>
      <c r="BE396" s="4"/>
      <c r="BF396" s="9"/>
      <c r="BG396" s="7"/>
      <c r="BH396" s="7"/>
      <c r="BI396" s="7" t="str">
        <f t="shared" ca="1" si="91"/>
        <v/>
      </c>
      <c r="BJ396" s="4" t="str">
        <f t="shared" si="87"/>
        <v/>
      </c>
      <c r="BK396" s="96" t="str">
        <f t="shared" si="92"/>
        <v/>
      </c>
      <c r="BL396" s="107" t="str">
        <f t="shared" si="98"/>
        <v/>
      </c>
      <c r="BR396" s="4" t="str">
        <f>IF(IFERROR(VLOOKUP(C396,C397:C$1993,1,0),"")="","",COUNTIF(C:C,C396))</f>
        <v/>
      </c>
      <c r="BV396" s="5" t="str">
        <f>IF(B396="","",IF(BR396="",1+(MAX(BV$2:BV395)),""))</f>
        <v/>
      </c>
      <c r="BW396" s="5" t="str">
        <f t="shared" si="93"/>
        <v/>
      </c>
      <c r="BX396" s="5" t="str">
        <f t="shared" si="94"/>
        <v/>
      </c>
      <c r="BY396" s="14" t="str">
        <f t="shared" si="95"/>
        <v/>
      </c>
      <c r="BZ396" s="28"/>
      <c r="CA396" s="15"/>
      <c r="CB396" s="5" t="str">
        <f t="shared" si="100"/>
        <v/>
      </c>
      <c r="CE396" s="5" t="str">
        <f t="shared" si="99"/>
        <v/>
      </c>
      <c r="CF396" s="5" t="str">
        <f>IF(J396="","",IFERROR(IF(VLOOKUP(J396,J$2:J395,1,0)=0,"",""),J396))</f>
        <v/>
      </c>
      <c r="CG396" s="24" t="str">
        <f>IF(CF396="","",(IFERROR(VLOOKUP(MID(CF396,1,1),$CX$2:DB$28,3,0),0)+IFERROR(VLOOKUP(MID(CF396,2,1),CX$2:DB$28,4,0),0)+IFERROR(VLOOKUP(MID(CF396,3,1),CX$2:DB$28,5,0),0)+(ROW(CF396)/1000000000000)))</f>
        <v/>
      </c>
      <c r="CI396" s="5">
        <v>395</v>
      </c>
      <c r="CJ396" s="5" t="str">
        <f>IFERROR(VLOOKUP(CI396,CE$2:CF1472,2,0),"")</f>
        <v/>
      </c>
      <c r="DD396" s="5" t="e">
        <f>IF(REPORTE!AH$2="si",IF(C396=VALUE(REPORTE!C$11),IF(SUM(DD397:DD$1993),CONCATENATE(INT(B396),", "),INT(B396)),""),IF(C396=VALUE(REPORTE!C$10),IF(SUM(DD397:DD$1993),CONCATENATE(INT(B396),",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68"/>
      <c r="AV397" s="97"/>
      <c r="AW397" s="97"/>
      <c r="AX397" s="97"/>
      <c r="AY397" s="110"/>
      <c r="AZ397" s="97"/>
      <c r="BA397" s="97"/>
      <c r="BB397" s="4"/>
      <c r="BC397" s="100"/>
      <c r="BD397" s="4"/>
      <c r="BE397" s="4"/>
      <c r="BF397" s="9"/>
      <c r="BG397" s="7"/>
      <c r="BH397" s="7"/>
      <c r="BI397" s="7" t="str">
        <f t="shared" ca="1" si="91"/>
        <v/>
      </c>
      <c r="BJ397" s="4" t="str">
        <f t="shared" si="87"/>
        <v/>
      </c>
      <c r="BK397" s="96" t="str">
        <f t="shared" si="92"/>
        <v/>
      </c>
      <c r="BL397" s="107" t="str">
        <f t="shared" si="98"/>
        <v/>
      </c>
      <c r="BR397" s="4" t="str">
        <f>IF(IFERROR(VLOOKUP(C397,C398:C$1993,1,0),"")="","",COUNTIF(C:C,C397))</f>
        <v/>
      </c>
      <c r="BV397" s="5" t="str">
        <f>IF(B397="","",IF(BR397="",1+(MAX(BV$2:BV396)),""))</f>
        <v/>
      </c>
      <c r="BW397" s="5" t="str">
        <f t="shared" si="93"/>
        <v/>
      </c>
      <c r="BX397" s="5" t="str">
        <f t="shared" si="94"/>
        <v/>
      </c>
      <c r="BY397" s="14" t="str">
        <f t="shared" si="95"/>
        <v/>
      </c>
      <c r="BZ397" s="28"/>
      <c r="CA397" s="15"/>
      <c r="CB397" s="5" t="str">
        <f t="shared" si="100"/>
        <v/>
      </c>
      <c r="CE397" s="5" t="str">
        <f t="shared" si="99"/>
        <v/>
      </c>
      <c r="CF397" s="5" t="str">
        <f>IF(J397="","",IFERROR(IF(VLOOKUP(J397,J$2:J396,1,0)=0,"",""),J397))</f>
        <v/>
      </c>
      <c r="CG397" s="24" t="str">
        <f>IF(CF397="","",(IFERROR(VLOOKUP(MID(CF397,1,1),$CX$2:DB$28,3,0),0)+IFERROR(VLOOKUP(MID(CF397,2,1),CX$2:DB$28,4,0),0)+IFERROR(VLOOKUP(MID(CF397,3,1),CX$2:DB$28,5,0),0)+(ROW(CF397)/1000000000000)))</f>
        <v/>
      </c>
      <c r="CI397" s="5">
        <v>396</v>
      </c>
      <c r="CJ397" s="5" t="str">
        <f>IFERROR(VLOOKUP(CI397,CE$2:CF1473,2,0),"")</f>
        <v/>
      </c>
      <c r="DD397" s="5" t="e">
        <f>IF(REPORTE!AH$2="si",IF(C397=VALUE(REPORTE!C$11),IF(SUM(DD398:DD$1993),CONCATENATE(INT(B397),", "),INT(B397)),""),IF(C397=VALUE(REPORTE!C$10),IF(SUM(DD398:DD$1993),CONCATENATE(INT(B397),",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68"/>
      <c r="AV398" s="97"/>
      <c r="AW398" s="97"/>
      <c r="AX398" s="97"/>
      <c r="AY398" s="110"/>
      <c r="AZ398" s="97"/>
      <c r="BA398" s="97"/>
      <c r="BB398" s="4"/>
      <c r="BC398" s="100"/>
      <c r="BD398" s="4"/>
      <c r="BE398" s="4"/>
      <c r="BF398" s="9"/>
      <c r="BG398" s="7"/>
      <c r="BH398" s="7"/>
      <c r="BI398" s="7" t="str">
        <f t="shared" ca="1" si="91"/>
        <v/>
      </c>
      <c r="BJ398" s="4" t="str">
        <f t="shared" si="87"/>
        <v/>
      </c>
      <c r="BK398" s="96" t="str">
        <f t="shared" si="92"/>
        <v/>
      </c>
      <c r="BL398" s="107" t="str">
        <f t="shared" si="98"/>
        <v/>
      </c>
      <c r="BR398" s="4" t="str">
        <f>IF(IFERROR(VLOOKUP(C398,C399:C$1993,1,0),"")="","",COUNTIF(C:C,C398))</f>
        <v/>
      </c>
      <c r="BV398" s="5" t="str">
        <f>IF(B398="","",IF(BR398="",1+(MAX(BV$2:BV397)),""))</f>
        <v/>
      </c>
      <c r="BW398" s="5" t="str">
        <f t="shared" si="93"/>
        <v/>
      </c>
      <c r="BX398" s="5" t="str">
        <f t="shared" si="94"/>
        <v/>
      </c>
      <c r="BY398" s="14" t="str">
        <f t="shared" si="95"/>
        <v/>
      </c>
      <c r="BZ398" s="28"/>
      <c r="CA398" s="15"/>
      <c r="CB398" s="5" t="str">
        <f t="shared" si="100"/>
        <v/>
      </c>
      <c r="CE398" s="5" t="str">
        <f t="shared" si="99"/>
        <v/>
      </c>
      <c r="CF398" s="5" t="str">
        <f>IF(J398="","",IFERROR(IF(VLOOKUP(J398,J$2:J397,1,0)=0,"",""),J398))</f>
        <v/>
      </c>
      <c r="CG398" s="24" t="str">
        <f>IF(CF398="","",(IFERROR(VLOOKUP(MID(CF398,1,1),$CX$2:DB$28,3,0),0)+IFERROR(VLOOKUP(MID(CF398,2,1),CX$2:DB$28,4,0),0)+IFERROR(VLOOKUP(MID(CF398,3,1),CX$2:DB$28,5,0),0)+(ROW(CF398)/1000000000000)))</f>
        <v/>
      </c>
      <c r="CI398" s="5">
        <v>397</v>
      </c>
      <c r="CJ398" s="5" t="str">
        <f>IFERROR(VLOOKUP(CI398,CE$2:CF1474,2,0),"")</f>
        <v/>
      </c>
      <c r="DD398" s="5" t="e">
        <f>IF(REPORTE!AH$2="si",IF(C398=VALUE(REPORTE!C$11),IF(SUM(DD399:DD$1993),CONCATENATE(INT(B398),", "),INT(B398)),""),IF(C398=VALUE(REPORTE!C$10),IF(SUM(DD399:DD$1993),CONCATENATE(INT(B398),",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68"/>
      <c r="AV399" s="97"/>
      <c r="AW399" s="97"/>
      <c r="AX399" s="97"/>
      <c r="AY399" s="110"/>
      <c r="AZ399" s="97"/>
      <c r="BA399" s="97"/>
      <c r="BB399" s="4"/>
      <c r="BC399" s="100"/>
      <c r="BD399" s="4"/>
      <c r="BE399" s="4"/>
      <c r="BF399" s="9"/>
      <c r="BG399" s="7"/>
      <c r="BH399" s="7"/>
      <c r="BI399" s="7" t="str">
        <f t="shared" ca="1" si="91"/>
        <v/>
      </c>
      <c r="BJ399" s="4" t="str">
        <f t="shared" si="87"/>
        <v/>
      </c>
      <c r="BK399" s="96" t="str">
        <f t="shared" si="92"/>
        <v/>
      </c>
      <c r="BL399" s="107" t="str">
        <f t="shared" si="98"/>
        <v/>
      </c>
      <c r="BR399" s="4" t="str">
        <f>IF(IFERROR(VLOOKUP(C399,C400:C$1993,1,0),"")="","",COUNTIF(C:C,C399))</f>
        <v/>
      </c>
      <c r="BV399" s="5" t="str">
        <f>IF(B399="","",IF(BR399="",1+(MAX(BV$2:BV398)),""))</f>
        <v/>
      </c>
      <c r="BW399" s="5" t="str">
        <f t="shared" si="93"/>
        <v/>
      </c>
      <c r="BX399" s="5" t="str">
        <f t="shared" si="94"/>
        <v/>
      </c>
      <c r="BY399" s="14" t="str">
        <f t="shared" si="95"/>
        <v/>
      </c>
      <c r="BZ399" s="28"/>
      <c r="CA399" s="15"/>
      <c r="CB399" s="5" t="str">
        <f t="shared" si="100"/>
        <v/>
      </c>
      <c r="CE399" s="5" t="str">
        <f t="shared" si="99"/>
        <v/>
      </c>
      <c r="CF399" s="5" t="str">
        <f>IF(J399="","",IFERROR(IF(VLOOKUP(J399,J$2:J398,1,0)=0,"",""),J399))</f>
        <v/>
      </c>
      <c r="CG399" s="24" t="str">
        <f>IF(CF399="","",(IFERROR(VLOOKUP(MID(CF399,1,1),$CX$2:DB$28,3,0),0)+IFERROR(VLOOKUP(MID(CF399,2,1),CX$2:DB$28,4,0),0)+IFERROR(VLOOKUP(MID(CF399,3,1),CX$2:DB$28,5,0),0)+(ROW(CF399)/1000000000000)))</f>
        <v/>
      </c>
      <c r="CI399" s="5">
        <v>398</v>
      </c>
      <c r="CJ399" s="5" t="str">
        <f>IFERROR(VLOOKUP(CI399,CE$2:CF1475,2,0),"")</f>
        <v/>
      </c>
      <c r="DD399" s="5" t="e">
        <f>IF(REPORTE!AH$2="si",IF(C399=VALUE(REPORTE!C$11),IF(SUM(DD400:DD$1993),CONCATENATE(INT(B399),", "),INT(B399)),""),IF(C399=VALUE(REPORTE!C$10),IF(SUM(DD400:DD$1993),CONCATENATE(INT(B399),",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68"/>
      <c r="AV400" s="97"/>
      <c r="AW400" s="97"/>
      <c r="AX400" s="97"/>
      <c r="AY400" s="110"/>
      <c r="AZ400" s="97"/>
      <c r="BA400" s="97"/>
      <c r="BB400" s="4"/>
      <c r="BC400" s="100"/>
      <c r="BD400" s="4"/>
      <c r="BE400" s="4"/>
      <c r="BF400" s="9"/>
      <c r="BG400" s="7"/>
      <c r="BH400" s="7"/>
      <c r="BI400" s="7" t="str">
        <f t="shared" ca="1" si="91"/>
        <v/>
      </c>
      <c r="BJ400" s="4" t="str">
        <f t="shared" si="87"/>
        <v/>
      </c>
      <c r="BK400" s="96" t="str">
        <f t="shared" si="92"/>
        <v/>
      </c>
      <c r="BL400" s="107" t="str">
        <f t="shared" si="98"/>
        <v/>
      </c>
      <c r="BR400" s="4" t="str">
        <f>IF(IFERROR(VLOOKUP(C400,C401:C$1993,1,0),"")="","",COUNTIF(C:C,C400))</f>
        <v/>
      </c>
      <c r="BV400" s="5" t="str">
        <f>IF(B400="","",IF(BR400="",1+(MAX(BV$2:BV399)),""))</f>
        <v/>
      </c>
      <c r="BW400" s="5" t="str">
        <f t="shared" si="93"/>
        <v/>
      </c>
      <c r="BX400" s="5" t="str">
        <f t="shared" si="94"/>
        <v/>
      </c>
      <c r="BY400" s="14" t="str">
        <f t="shared" si="95"/>
        <v/>
      </c>
      <c r="BZ400" s="28"/>
      <c r="CA400" s="15"/>
      <c r="CB400" s="5" t="str">
        <f t="shared" si="100"/>
        <v/>
      </c>
      <c r="CE400" s="5" t="str">
        <f t="shared" si="99"/>
        <v/>
      </c>
      <c r="CF400" s="5" t="str">
        <f>IF(J400="","",IFERROR(IF(VLOOKUP(J400,J$2:J399,1,0)=0,"",""),J400))</f>
        <v/>
      </c>
      <c r="CG400" s="24" t="str">
        <f>IF(CF400="","",(IFERROR(VLOOKUP(MID(CF400,1,1),$CX$2:DB$28,3,0),0)+IFERROR(VLOOKUP(MID(CF400,2,1),CX$2:DB$28,4,0),0)+IFERROR(VLOOKUP(MID(CF400,3,1),CX$2:DB$28,5,0),0)+(ROW(CF400)/1000000000000)))</f>
        <v/>
      </c>
      <c r="CI400" s="5">
        <v>399</v>
      </c>
      <c r="CJ400" s="5" t="str">
        <f>IFERROR(VLOOKUP(CI400,CE$2:CF1476,2,0),"")</f>
        <v/>
      </c>
      <c r="DD400" s="5" t="e">
        <f>IF(REPORTE!AH$2="si",IF(C400=VALUE(REPORTE!C$11),IF(SUM(DD401:DD$1993),CONCATENATE(INT(B400),", "),INT(B400)),""),IF(C400=VALUE(REPORTE!C$10),IF(SUM(DD401:DD$1993),CONCATENATE(INT(B400),",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68"/>
      <c r="AV401" s="97"/>
      <c r="AW401" s="97"/>
      <c r="AX401" s="97"/>
      <c r="AY401" s="110"/>
      <c r="AZ401" s="97"/>
      <c r="BA401" s="97"/>
      <c r="BB401" s="4"/>
      <c r="BC401" s="100"/>
      <c r="BD401" s="4"/>
      <c r="BE401" s="4"/>
      <c r="BF401" s="9"/>
      <c r="BG401" s="7"/>
      <c r="BH401" s="7"/>
      <c r="BI401" s="7" t="str">
        <f t="shared" ca="1" si="91"/>
        <v/>
      </c>
      <c r="BJ401" s="4" t="str">
        <f t="shared" si="87"/>
        <v/>
      </c>
      <c r="BK401" s="96" t="str">
        <f t="shared" si="92"/>
        <v/>
      </c>
      <c r="BL401" s="107" t="str">
        <f t="shared" si="98"/>
        <v/>
      </c>
      <c r="BR401" s="4" t="str">
        <f>IF(IFERROR(VLOOKUP(C401,C402:C$1993,1,0),"")="","",COUNTIF(C:C,C401))</f>
        <v/>
      </c>
      <c r="BV401" s="5" t="str">
        <f>IF(B401="","",IF(BR401="",1+(MAX(BV$2:BV400)),""))</f>
        <v/>
      </c>
      <c r="BW401" s="5" t="str">
        <f t="shared" si="93"/>
        <v/>
      </c>
      <c r="BX401" s="5" t="str">
        <f t="shared" si="94"/>
        <v/>
      </c>
      <c r="BY401" s="14" t="str">
        <f t="shared" si="95"/>
        <v/>
      </c>
      <c r="BZ401" s="28"/>
      <c r="CA401" s="15"/>
      <c r="CB401" s="5" t="str">
        <f t="shared" si="100"/>
        <v/>
      </c>
      <c r="CE401" s="5" t="str">
        <f t="shared" si="99"/>
        <v/>
      </c>
      <c r="CF401" s="5" t="str">
        <f>IF(J401="","",IFERROR(IF(VLOOKUP(J401,J$2:J400,1,0)=0,"",""),J401))</f>
        <v/>
      </c>
      <c r="CG401" s="24" t="str">
        <f>IF(CF401="","",(IFERROR(VLOOKUP(MID(CF401,1,1),$CX$2:DB$28,3,0),0)+IFERROR(VLOOKUP(MID(CF401,2,1),CX$2:DB$28,4,0),0)+IFERROR(VLOOKUP(MID(CF401,3,1),CX$2:DB$28,5,0),0)+(ROW(CF401)/1000000000000)))</f>
        <v/>
      </c>
      <c r="CI401" s="5">
        <v>400</v>
      </c>
      <c r="CJ401" s="5" t="str">
        <f>IFERROR(VLOOKUP(CI401,CE$2:CF1477,2,0),"")</f>
        <v/>
      </c>
      <c r="DD401" s="5" t="e">
        <f>IF(REPORTE!AH$2="si",IF(C401=VALUE(REPORTE!C$11),IF(SUM(DD402:DD$1993),CONCATENATE(INT(B401),", "),INT(B401)),""),IF(C401=VALUE(REPORTE!C$10),IF(SUM(DD402:DD$1993),CONCATENATE(INT(B401),",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68"/>
      <c r="AV402" s="97"/>
      <c r="AW402" s="97"/>
      <c r="AX402" s="97"/>
      <c r="AY402" s="110"/>
      <c r="AZ402" s="97"/>
      <c r="BA402" s="97"/>
      <c r="BB402" s="4"/>
      <c r="BC402" s="100"/>
      <c r="BD402" s="4"/>
      <c r="BE402" s="4"/>
      <c r="BF402" s="9"/>
      <c r="BG402" s="7"/>
      <c r="BH402" s="7"/>
      <c r="BI402" s="7" t="str">
        <f t="shared" ca="1" si="91"/>
        <v/>
      </c>
      <c r="BJ402" s="4" t="str">
        <f t="shared" si="87"/>
        <v/>
      </c>
      <c r="BK402" s="96" t="str">
        <f t="shared" si="92"/>
        <v/>
      </c>
      <c r="BL402" s="107" t="str">
        <f t="shared" si="98"/>
        <v/>
      </c>
      <c r="BR402" s="4" t="str">
        <f>IF(IFERROR(VLOOKUP(C402,C403:C$1993,1,0),"")="","",COUNTIF(C:C,C402))</f>
        <v/>
      </c>
      <c r="BV402" s="5" t="str">
        <f>IF(B402="","",IF(BR402="",1+(MAX(BV$2:BV401)),""))</f>
        <v/>
      </c>
      <c r="BW402" s="5" t="str">
        <f t="shared" si="93"/>
        <v/>
      </c>
      <c r="BX402" s="5" t="str">
        <f t="shared" si="94"/>
        <v/>
      </c>
      <c r="BY402" s="14" t="str">
        <f t="shared" si="95"/>
        <v/>
      </c>
      <c r="BZ402" s="28"/>
      <c r="CA402" s="15"/>
      <c r="CB402" s="5" t="str">
        <f t="shared" si="100"/>
        <v/>
      </c>
      <c r="CE402" s="5" t="str">
        <f t="shared" si="99"/>
        <v/>
      </c>
      <c r="CF402" s="5" t="str">
        <f>IF(J402="","",IFERROR(IF(VLOOKUP(J402,J$2:J401,1,0)=0,"",""),J402))</f>
        <v/>
      </c>
      <c r="CG402" s="24" t="str">
        <f>IF(CF402="","",(IFERROR(VLOOKUP(MID(CF402,1,1),$CX$2:DB$28,3,0),0)+IFERROR(VLOOKUP(MID(CF402,2,1),CX$2:DB$28,4,0),0)+IFERROR(VLOOKUP(MID(CF402,3,1),CX$2:DB$28,5,0),0)+(ROW(CF402)/1000000000000)))</f>
        <v/>
      </c>
      <c r="CI402" s="5">
        <v>401</v>
      </c>
      <c r="CJ402" s="5" t="str">
        <f>IFERROR(VLOOKUP(CI402,CE$2:CF1478,2,0),"")</f>
        <v/>
      </c>
      <c r="DD402" s="5" t="e">
        <f>IF(REPORTE!AH$2="si",IF(C402=VALUE(REPORTE!C$11),IF(SUM(DD403:DD$1993),CONCATENATE(INT(B402),", "),INT(B402)),""),IF(C402=VALUE(REPORTE!C$10),IF(SUM(DD403:DD$1993),CONCATENATE(INT(B402),",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68"/>
      <c r="AV403" s="97"/>
      <c r="AW403" s="97"/>
      <c r="AX403" s="97"/>
      <c r="AY403" s="110"/>
      <c r="AZ403" s="97"/>
      <c r="BA403" s="97"/>
      <c r="BB403" s="4"/>
      <c r="BC403" s="100"/>
      <c r="BD403" s="4"/>
      <c r="BE403" s="4"/>
      <c r="BF403" s="9"/>
      <c r="BG403" s="7"/>
      <c r="BH403" s="7"/>
      <c r="BI403" s="7" t="str">
        <f t="shared" ca="1" si="91"/>
        <v/>
      </c>
      <c r="BJ403" s="4" t="str">
        <f t="shared" ref="BJ403:BJ466" si="102">IFERROR(IF(AA403=0,"",AA403/BC403),"")</f>
        <v/>
      </c>
      <c r="BK403" s="96" t="str">
        <f t="shared" si="92"/>
        <v/>
      </c>
      <c r="BL403" s="107" t="str">
        <f t="shared" si="98"/>
        <v/>
      </c>
      <c r="BR403" s="4" t="str">
        <f>IF(IFERROR(VLOOKUP(C403,C404:C$1993,1,0),"")="","",COUNTIF(C:C,C403))</f>
        <v/>
      </c>
      <c r="BV403" s="5" t="str">
        <f>IF(B403="","",IF(BR403="",1+(MAX(BV$2:BV402)),""))</f>
        <v/>
      </c>
      <c r="BW403" s="5" t="str">
        <f t="shared" si="93"/>
        <v/>
      </c>
      <c r="BX403" s="5" t="str">
        <f t="shared" si="94"/>
        <v/>
      </c>
      <c r="BY403" s="14" t="str">
        <f t="shared" si="95"/>
        <v/>
      </c>
      <c r="BZ403" s="28"/>
      <c r="CA403" s="15"/>
      <c r="CB403" s="5" t="str">
        <f t="shared" si="100"/>
        <v/>
      </c>
      <c r="CE403" s="5" t="str">
        <f t="shared" si="99"/>
        <v/>
      </c>
      <c r="CF403" s="5" t="str">
        <f>IF(J403="","",IFERROR(IF(VLOOKUP(J403,J$2:J402,1,0)=0,"",""),J403))</f>
        <v/>
      </c>
      <c r="CG403" s="24" t="str">
        <f>IF(CF403="","",(IFERROR(VLOOKUP(MID(CF403,1,1),$CX$2:DB$28,3,0),0)+IFERROR(VLOOKUP(MID(CF403,2,1),CX$2:DB$28,4,0),0)+IFERROR(VLOOKUP(MID(CF403,3,1),CX$2:DB$28,5,0),0)+(ROW(CF403)/1000000000000)))</f>
        <v/>
      </c>
      <c r="CI403" s="5">
        <v>402</v>
      </c>
      <c r="CJ403" s="5" t="str">
        <f>IFERROR(VLOOKUP(CI403,CE$2:CF1479,2,0),"")</f>
        <v/>
      </c>
      <c r="DD403" s="5" t="e">
        <f>IF(REPORTE!AH$2="si",IF(C403=VALUE(REPORTE!C$11),IF(SUM(DD404:DD$1993),CONCATENATE(INT(B403),", "),INT(B403)),""),IF(C403=VALUE(REPORTE!C$10),IF(SUM(DD404:DD$1993),CONCATENATE(INT(B403),",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68"/>
      <c r="AV404" s="97"/>
      <c r="AW404" s="97"/>
      <c r="AX404" s="97"/>
      <c r="AY404" s="110"/>
      <c r="AZ404" s="97"/>
      <c r="BA404" s="97"/>
      <c r="BB404" s="4"/>
      <c r="BC404" s="100"/>
      <c r="BD404" s="4"/>
      <c r="BE404" s="4"/>
      <c r="BF404" s="9"/>
      <c r="BG404" s="7"/>
      <c r="BH404" s="7"/>
      <c r="BI404" s="7" t="str">
        <f t="shared" ca="1" si="91"/>
        <v/>
      </c>
      <c r="BJ404" s="4" t="str">
        <f t="shared" si="102"/>
        <v/>
      </c>
      <c r="BK404" s="96" t="str">
        <f t="shared" si="92"/>
        <v/>
      </c>
      <c r="BL404" s="107" t="str">
        <f t="shared" si="98"/>
        <v/>
      </c>
      <c r="BR404" s="4" t="str">
        <f>IF(IFERROR(VLOOKUP(C404,C405:C$1993,1,0),"")="","",COUNTIF(C:C,C404))</f>
        <v/>
      </c>
      <c r="BV404" s="5" t="str">
        <f>IF(B404="","",IF(BR404="",1+(MAX(BV$2:BV403)),""))</f>
        <v/>
      </c>
      <c r="BW404" s="5" t="str">
        <f t="shared" si="93"/>
        <v/>
      </c>
      <c r="BX404" s="5" t="str">
        <f t="shared" si="94"/>
        <v/>
      </c>
      <c r="BY404" s="14" t="str">
        <f t="shared" si="95"/>
        <v/>
      </c>
      <c r="BZ404" s="28"/>
      <c r="CA404" s="15"/>
      <c r="CB404" s="5" t="str">
        <f t="shared" si="100"/>
        <v/>
      </c>
      <c r="CE404" s="5" t="str">
        <f t="shared" si="99"/>
        <v/>
      </c>
      <c r="CF404" s="5" t="str">
        <f>IF(J404="","",IFERROR(IF(VLOOKUP(J404,J$2:J403,1,0)=0,"",""),J404))</f>
        <v/>
      </c>
      <c r="CG404" s="24" t="str">
        <f>IF(CF404="","",(IFERROR(VLOOKUP(MID(CF404,1,1),$CX$2:DB$28,3,0),0)+IFERROR(VLOOKUP(MID(CF404,2,1),CX$2:DB$28,4,0),0)+IFERROR(VLOOKUP(MID(CF404,3,1),CX$2:DB$28,5,0),0)+(ROW(CF404)/1000000000000)))</f>
        <v/>
      </c>
      <c r="CI404" s="5">
        <v>403</v>
      </c>
      <c r="CJ404" s="5" t="str">
        <f>IFERROR(VLOOKUP(CI404,CE$2:CF1480,2,0),"")</f>
        <v/>
      </c>
      <c r="DD404" s="5" t="e">
        <f>IF(REPORTE!AH$2="si",IF(C404=VALUE(REPORTE!C$11),IF(SUM(DD405:DD$1993),CONCATENATE(INT(B404),", "),INT(B404)),""),IF(C404=VALUE(REPORTE!C$10),IF(SUM(DD405:DD$1993),CONCATENATE(INT(B404),",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68"/>
      <c r="AV405" s="97"/>
      <c r="AW405" s="97"/>
      <c r="AX405" s="97"/>
      <c r="AY405" s="110"/>
      <c r="AZ405" s="97"/>
      <c r="BA405" s="97"/>
      <c r="BB405" s="4"/>
      <c r="BC405" s="100"/>
      <c r="BD405" s="4"/>
      <c r="BE405" s="4"/>
      <c r="BF405" s="9"/>
      <c r="BG405" s="7"/>
      <c r="BH405" s="7"/>
      <c r="BI405" s="7" t="str">
        <f t="shared" ca="1" si="91"/>
        <v/>
      </c>
      <c r="BJ405" s="4" t="str">
        <f t="shared" si="102"/>
        <v/>
      </c>
      <c r="BK405" s="96" t="str">
        <f t="shared" si="92"/>
        <v/>
      </c>
      <c r="BL405" s="107" t="str">
        <f t="shared" si="98"/>
        <v/>
      </c>
      <c r="BR405" s="4" t="str">
        <f>IF(IFERROR(VLOOKUP(C405,C406:C$1993,1,0),"")="","",COUNTIF(C:C,C405))</f>
        <v/>
      </c>
      <c r="BV405" s="5" t="str">
        <f>IF(B405="","",IF(BR405="",1+(MAX(BV$2:BV404)),""))</f>
        <v/>
      </c>
      <c r="BW405" s="5" t="str">
        <f t="shared" si="93"/>
        <v/>
      </c>
      <c r="BX405" s="5" t="str">
        <f t="shared" si="94"/>
        <v/>
      </c>
      <c r="BY405" s="14" t="str">
        <f t="shared" si="95"/>
        <v/>
      </c>
      <c r="BZ405" s="28"/>
      <c r="CA405" s="15"/>
      <c r="CB405" s="5" t="str">
        <f t="shared" si="100"/>
        <v/>
      </c>
      <c r="CE405" s="5" t="str">
        <f t="shared" si="99"/>
        <v/>
      </c>
      <c r="CF405" s="5" t="str">
        <f>IF(J405="","",IFERROR(IF(VLOOKUP(J405,J$2:J404,1,0)=0,"",""),J405))</f>
        <v/>
      </c>
      <c r="CG405" s="24" t="str">
        <f>IF(CF405="","",(IFERROR(VLOOKUP(MID(CF405,1,1),$CX$2:DB$28,3,0),0)+IFERROR(VLOOKUP(MID(CF405,2,1),CX$2:DB$28,4,0),0)+IFERROR(VLOOKUP(MID(CF405,3,1),CX$2:DB$28,5,0),0)+(ROW(CF405)/1000000000000)))</f>
        <v/>
      </c>
      <c r="CI405" s="5">
        <v>404</v>
      </c>
      <c r="CJ405" s="5" t="str">
        <f>IFERROR(VLOOKUP(CI405,CE$2:CF1481,2,0),"")</f>
        <v/>
      </c>
      <c r="DD405" s="5" t="e">
        <f>IF(REPORTE!AH$2="si",IF(C405=VALUE(REPORTE!C$11),IF(SUM(DD406:DD$1993),CONCATENATE(INT(B405),", "),INT(B405)),""),IF(C405=VALUE(REPORTE!C$10),IF(SUM(DD406:DD$1993),CONCATENATE(INT(B405),",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68"/>
      <c r="AV406" s="97"/>
      <c r="AW406" s="97"/>
      <c r="AX406" s="97"/>
      <c r="AY406" s="110"/>
      <c r="AZ406" s="97"/>
      <c r="BA406" s="97"/>
      <c r="BB406" s="4"/>
      <c r="BC406" s="100"/>
      <c r="BD406" s="4"/>
      <c r="BE406" s="4"/>
      <c r="BF406" s="9"/>
      <c r="BG406" s="7"/>
      <c r="BH406" s="7"/>
      <c r="BI406" s="7" t="str">
        <f t="shared" ca="1" si="91"/>
        <v/>
      </c>
      <c r="BJ406" s="4" t="str">
        <f t="shared" si="102"/>
        <v/>
      </c>
      <c r="BK406" s="96" t="str">
        <f t="shared" si="92"/>
        <v/>
      </c>
      <c r="BL406" s="107" t="str">
        <f t="shared" si="98"/>
        <v/>
      </c>
      <c r="BR406" s="4" t="str">
        <f>IF(IFERROR(VLOOKUP(C406,C407:C$1993,1,0),"")="","",COUNTIF(C:C,C406))</f>
        <v/>
      </c>
      <c r="BV406" s="5" t="str">
        <f>IF(B406="","",IF(BR406="",1+(MAX(BV$2:BV405)),""))</f>
        <v/>
      </c>
      <c r="BW406" s="5" t="str">
        <f t="shared" si="93"/>
        <v/>
      </c>
      <c r="BX406" s="5" t="str">
        <f t="shared" si="94"/>
        <v/>
      </c>
      <c r="BY406" s="14" t="str">
        <f t="shared" si="95"/>
        <v/>
      </c>
      <c r="BZ406" s="28"/>
      <c r="CA406" s="15"/>
      <c r="CB406" s="5" t="str">
        <f t="shared" ref="CB406:CB469" si="104">CONCATENATE(AJ406,AK406,AL406,AM406,AN406)</f>
        <v/>
      </c>
      <c r="CE406" s="5" t="str">
        <f t="shared" si="99"/>
        <v/>
      </c>
      <c r="CF406" s="5" t="str">
        <f>IF(J406="","",IFERROR(IF(VLOOKUP(J406,J$2:J405,1,0)=0,"",""),J406))</f>
        <v/>
      </c>
      <c r="CG406" s="24" t="str">
        <f>IF(CF406="","",(IFERROR(VLOOKUP(MID(CF406,1,1),$CX$2:DB$28,3,0),0)+IFERROR(VLOOKUP(MID(CF406,2,1),CX$2:DB$28,4,0),0)+IFERROR(VLOOKUP(MID(CF406,3,1),CX$2:DB$28,5,0),0)+(ROW(CF406)/1000000000000)))</f>
        <v/>
      </c>
      <c r="CI406" s="5">
        <v>405</v>
      </c>
      <c r="CJ406" s="5" t="str">
        <f>IFERROR(VLOOKUP(CI406,CE$2:CF1482,2,0),"")</f>
        <v/>
      </c>
      <c r="DD406" s="5" t="e">
        <f>IF(REPORTE!AH$2="si",IF(C406=VALUE(REPORTE!C$11),IF(SUM(DD407:DD$1993),CONCATENATE(INT(B406),", "),INT(B406)),""),IF(C406=VALUE(REPORTE!C$10),IF(SUM(DD407:DD$1993),CONCATENATE(INT(B406),",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68"/>
      <c r="AV407" s="97"/>
      <c r="AW407" s="97"/>
      <c r="AX407" s="97"/>
      <c r="AY407" s="110"/>
      <c r="AZ407" s="97"/>
      <c r="BA407" s="97"/>
      <c r="BB407" s="4"/>
      <c r="BC407" s="100"/>
      <c r="BD407" s="4"/>
      <c r="BE407" s="4"/>
      <c r="BF407" s="9"/>
      <c r="BG407" s="7"/>
      <c r="BH407" s="7"/>
      <c r="BI407" s="7" t="str">
        <f t="shared" ca="1" si="91"/>
        <v/>
      </c>
      <c r="BJ407" s="4" t="str">
        <f t="shared" si="102"/>
        <v/>
      </c>
      <c r="BK407" s="96" t="str">
        <f t="shared" si="92"/>
        <v/>
      </c>
      <c r="BL407" s="107" t="str">
        <f t="shared" si="98"/>
        <v/>
      </c>
      <c r="BR407" s="4" t="str">
        <f>IF(IFERROR(VLOOKUP(C407,C408:C$1993,1,0),"")="","",COUNTIF(C:C,C407))</f>
        <v/>
      </c>
      <c r="BV407" s="5" t="str">
        <f>IF(B407="","",IF(BR407="",1+(MAX(BV$2:BV406)),""))</f>
        <v/>
      </c>
      <c r="BW407" s="5" t="str">
        <f t="shared" si="93"/>
        <v/>
      </c>
      <c r="BX407" s="5" t="str">
        <f t="shared" si="94"/>
        <v/>
      </c>
      <c r="BY407" s="14" t="str">
        <f t="shared" si="95"/>
        <v/>
      </c>
      <c r="BZ407" s="28"/>
      <c r="CA407" s="15"/>
      <c r="CB407" s="5" t="str">
        <f t="shared" si="104"/>
        <v/>
      </c>
      <c r="CE407" s="5" t="str">
        <f t="shared" si="99"/>
        <v/>
      </c>
      <c r="CF407" s="5" t="str">
        <f>IF(J407="","",IFERROR(IF(VLOOKUP(J407,J$2:J406,1,0)=0,"",""),J407))</f>
        <v/>
      </c>
      <c r="CG407" s="24" t="str">
        <f>IF(CF407="","",(IFERROR(VLOOKUP(MID(CF407,1,1),$CX$2:DB$28,3,0),0)+IFERROR(VLOOKUP(MID(CF407,2,1),CX$2:DB$28,4,0),0)+IFERROR(VLOOKUP(MID(CF407,3,1),CX$2:DB$28,5,0),0)+(ROW(CF407)/1000000000000)))</f>
        <v/>
      </c>
      <c r="CI407" s="5">
        <v>406</v>
      </c>
      <c r="CJ407" s="5" t="str">
        <f>IFERROR(VLOOKUP(CI407,CE$2:CF1483,2,0),"")</f>
        <v/>
      </c>
      <c r="DD407" s="5" t="e">
        <f>IF(REPORTE!AH$2="si",IF(C407=VALUE(REPORTE!C$11),IF(SUM(DD408:DD$1993),CONCATENATE(INT(B407),", "),INT(B407)),""),IF(C407=VALUE(REPORTE!C$10),IF(SUM(DD408:DD$1993),CONCATENATE(INT(B407),",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68"/>
      <c r="AV408" s="97"/>
      <c r="AW408" s="97"/>
      <c r="AX408" s="97"/>
      <c r="AY408" s="110"/>
      <c r="AZ408" s="97"/>
      <c r="BA408" s="97"/>
      <c r="BB408" s="4"/>
      <c r="BC408" s="100"/>
      <c r="BD408" s="4"/>
      <c r="BE408" s="4"/>
      <c r="BF408" s="9"/>
      <c r="BG408" s="7"/>
      <c r="BH408" s="7"/>
      <c r="BI408" s="7" t="str">
        <f t="shared" ca="1" si="91"/>
        <v/>
      </c>
      <c r="BJ408" s="4" t="str">
        <f t="shared" si="102"/>
        <v/>
      </c>
      <c r="BK408" s="96" t="str">
        <f t="shared" si="92"/>
        <v/>
      </c>
      <c r="BL408" s="107" t="str">
        <f t="shared" si="98"/>
        <v/>
      </c>
      <c r="BR408" s="4" t="str">
        <f>IF(IFERROR(VLOOKUP(C408,C409:C$1993,1,0),"")="","",COUNTIF(C:C,C408))</f>
        <v/>
      </c>
      <c r="BV408" s="5" t="str">
        <f>IF(B408="","",IF(BR408="",1+(MAX(BV$2:BV407)),""))</f>
        <v/>
      </c>
      <c r="BW408" s="5" t="str">
        <f t="shared" si="93"/>
        <v/>
      </c>
      <c r="BX408" s="5" t="str">
        <f t="shared" si="94"/>
        <v/>
      </c>
      <c r="BY408" s="14" t="str">
        <f t="shared" si="95"/>
        <v/>
      </c>
      <c r="BZ408" s="28"/>
      <c r="CA408" s="15"/>
      <c r="CB408" s="5" t="str">
        <f t="shared" si="104"/>
        <v/>
      </c>
      <c r="CE408" s="5" t="str">
        <f t="shared" si="99"/>
        <v/>
      </c>
      <c r="CF408" s="5" t="str">
        <f>IF(J408="","",IFERROR(IF(VLOOKUP(J408,J$2:J407,1,0)=0,"",""),J408))</f>
        <v/>
      </c>
      <c r="CG408" s="24" t="str">
        <f>IF(CF408="","",(IFERROR(VLOOKUP(MID(CF408,1,1),$CX$2:DB$28,3,0),0)+IFERROR(VLOOKUP(MID(CF408,2,1),CX$2:DB$28,4,0),0)+IFERROR(VLOOKUP(MID(CF408,3,1),CX$2:DB$28,5,0),0)+(ROW(CF408)/1000000000000)))</f>
        <v/>
      </c>
      <c r="CI408" s="5">
        <v>407</v>
      </c>
      <c r="CJ408" s="5" t="str">
        <f>IFERROR(VLOOKUP(CI408,CE$2:CF1484,2,0),"")</f>
        <v/>
      </c>
      <c r="DD408" s="5" t="e">
        <f>IF(REPORTE!AH$2="si",IF(C408=VALUE(REPORTE!C$11),IF(SUM(DD409:DD$1993),CONCATENATE(INT(B408),", "),INT(B408)),""),IF(C408=VALUE(REPORTE!C$10),IF(SUM(DD409:DD$1993),CONCATENATE(INT(B408),",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68"/>
      <c r="AV409" s="97"/>
      <c r="AW409" s="97"/>
      <c r="AX409" s="97"/>
      <c r="AY409" s="110"/>
      <c r="AZ409" s="97"/>
      <c r="BA409" s="97"/>
      <c r="BB409" s="4"/>
      <c r="BC409" s="100"/>
      <c r="BD409" s="4"/>
      <c r="BE409" s="4"/>
      <c r="BF409" s="9"/>
      <c r="BG409" s="7"/>
      <c r="BH409" s="7"/>
      <c r="BI409" s="7" t="str">
        <f t="shared" ca="1" si="91"/>
        <v/>
      </c>
      <c r="BJ409" s="4" t="str">
        <f t="shared" si="102"/>
        <v/>
      </c>
      <c r="BK409" s="96" t="str">
        <f t="shared" si="92"/>
        <v/>
      </c>
      <c r="BL409" s="107" t="str">
        <f t="shared" si="98"/>
        <v/>
      </c>
      <c r="BR409" s="4" t="str">
        <f>IF(IFERROR(VLOOKUP(C409,C410:C$1993,1,0),"")="","",COUNTIF(C:C,C409))</f>
        <v/>
      </c>
      <c r="BV409" s="5" t="str">
        <f>IF(B409="","",IF(BR409="",1+(MAX(BV$2:BV408)),""))</f>
        <v/>
      </c>
      <c r="BW409" s="5" t="str">
        <f t="shared" si="93"/>
        <v/>
      </c>
      <c r="BX409" s="5" t="str">
        <f t="shared" si="94"/>
        <v/>
      </c>
      <c r="BY409" s="14" t="str">
        <f t="shared" si="95"/>
        <v/>
      </c>
      <c r="BZ409" s="28"/>
      <c r="CA409" s="15"/>
      <c r="CB409" s="5" t="str">
        <f t="shared" si="104"/>
        <v/>
      </c>
      <c r="CE409" s="5" t="str">
        <f t="shared" si="99"/>
        <v/>
      </c>
      <c r="CF409" s="5" t="str">
        <f>IF(J409="","",IFERROR(IF(VLOOKUP(J409,J$2:J408,1,0)=0,"",""),J409))</f>
        <v/>
      </c>
      <c r="CG409" s="24" t="str">
        <f>IF(CF409="","",(IFERROR(VLOOKUP(MID(CF409,1,1),$CX$2:DB$28,3,0),0)+IFERROR(VLOOKUP(MID(CF409,2,1),CX$2:DB$28,4,0),0)+IFERROR(VLOOKUP(MID(CF409,3,1),CX$2:DB$28,5,0),0)+(ROW(CF409)/1000000000000)))</f>
        <v/>
      </c>
      <c r="CI409" s="5">
        <v>408</v>
      </c>
      <c r="CJ409" s="5" t="str">
        <f>IFERROR(VLOOKUP(CI409,CE$2:CF1485,2,0),"")</f>
        <v/>
      </c>
      <c r="DD409" s="5" t="e">
        <f>IF(REPORTE!AH$2="si",IF(C409=VALUE(REPORTE!C$11),IF(SUM(DD410:DD$1993),CONCATENATE(INT(B409),", "),INT(B409)),""),IF(C409=VALUE(REPORTE!C$10),IF(SUM(DD410:DD$1993),CONCATENATE(INT(B409),",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68"/>
      <c r="AV410" s="97"/>
      <c r="AW410" s="97"/>
      <c r="AX410" s="97"/>
      <c r="AY410" s="110"/>
      <c r="AZ410" s="97"/>
      <c r="BA410" s="97"/>
      <c r="BB410" s="4"/>
      <c r="BC410" s="100"/>
      <c r="BD410" s="4"/>
      <c r="BE410" s="4"/>
      <c r="BF410" s="9"/>
      <c r="BG410" s="7"/>
      <c r="BH410" s="7"/>
      <c r="BI410" s="7" t="str">
        <f t="shared" ca="1" si="91"/>
        <v/>
      </c>
      <c r="BJ410" s="4" t="str">
        <f t="shared" si="102"/>
        <v/>
      </c>
      <c r="BK410" s="96" t="str">
        <f t="shared" si="92"/>
        <v/>
      </c>
      <c r="BL410" s="107" t="str">
        <f t="shared" si="98"/>
        <v/>
      </c>
      <c r="BR410" s="4" t="str">
        <f>IF(IFERROR(VLOOKUP(C410,C411:C$1993,1,0),"")="","",COUNTIF(C:C,C410))</f>
        <v/>
      </c>
      <c r="BV410" s="5" t="str">
        <f>IF(B410="","",IF(BR410="",1+(MAX(BV$2:BV409)),""))</f>
        <v/>
      </c>
      <c r="BW410" s="5" t="str">
        <f t="shared" si="93"/>
        <v/>
      </c>
      <c r="BX410" s="5" t="str">
        <f t="shared" si="94"/>
        <v/>
      </c>
      <c r="BY410" s="14" t="str">
        <f t="shared" si="95"/>
        <v/>
      </c>
      <c r="BZ410" s="28"/>
      <c r="CA410" s="15"/>
      <c r="CB410" s="5" t="str">
        <f t="shared" si="104"/>
        <v/>
      </c>
      <c r="CE410" s="5" t="str">
        <f t="shared" si="99"/>
        <v/>
      </c>
      <c r="CF410" s="5" t="str">
        <f>IF(J410="","",IFERROR(IF(VLOOKUP(J410,J$2:J409,1,0)=0,"",""),J410))</f>
        <v/>
      </c>
      <c r="CG410" s="24" t="str">
        <f>IF(CF410="","",(IFERROR(VLOOKUP(MID(CF410,1,1),$CX$2:DB$28,3,0),0)+IFERROR(VLOOKUP(MID(CF410,2,1),CX$2:DB$28,4,0),0)+IFERROR(VLOOKUP(MID(CF410,3,1),CX$2:DB$28,5,0),0)+(ROW(CF410)/1000000000000)))</f>
        <v/>
      </c>
      <c r="CI410" s="5">
        <v>409</v>
      </c>
      <c r="CJ410" s="5" t="str">
        <f>IFERROR(VLOOKUP(CI410,CE$2:CF1486,2,0),"")</f>
        <v/>
      </c>
      <c r="DD410" s="5" t="e">
        <f>IF(REPORTE!AH$2="si",IF(C410=VALUE(REPORTE!C$11),IF(SUM(DD411:DD$1993),CONCATENATE(INT(B410),", "),INT(B410)),""),IF(C410=VALUE(REPORTE!C$10),IF(SUM(DD411:DD$1993),CONCATENATE(INT(B410),",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68"/>
      <c r="AV411" s="97"/>
      <c r="AW411" s="97"/>
      <c r="AX411" s="97"/>
      <c r="AY411" s="110"/>
      <c r="AZ411" s="97"/>
      <c r="BA411" s="97"/>
      <c r="BB411" s="4"/>
      <c r="BC411" s="100"/>
      <c r="BD411" s="4"/>
      <c r="BE411" s="4"/>
      <c r="BF411" s="9"/>
      <c r="BG411" s="7"/>
      <c r="BH411" s="7"/>
      <c r="BI411" s="7" t="str">
        <f t="shared" ca="1" si="91"/>
        <v/>
      </c>
      <c r="BJ411" s="4" t="str">
        <f t="shared" si="102"/>
        <v/>
      </c>
      <c r="BK411" s="96" t="str">
        <f t="shared" si="92"/>
        <v/>
      </c>
      <c r="BL411" s="107" t="str">
        <f t="shared" si="98"/>
        <v/>
      </c>
      <c r="BR411" s="4" t="str">
        <f>IF(IFERROR(VLOOKUP(C411,C412:C$1993,1,0),"")="","",COUNTIF(C:C,C411))</f>
        <v/>
      </c>
      <c r="BV411" s="5" t="str">
        <f>IF(B411="","",IF(BR411="",1+(MAX(BV$2:BV410)),""))</f>
        <v/>
      </c>
      <c r="BW411" s="5" t="str">
        <f t="shared" si="93"/>
        <v/>
      </c>
      <c r="BX411" s="5" t="str">
        <f t="shared" si="94"/>
        <v/>
      </c>
      <c r="BY411" s="14" t="str">
        <f t="shared" si="95"/>
        <v/>
      </c>
      <c r="BZ411" s="28"/>
      <c r="CA411" s="15"/>
      <c r="CB411" s="5" t="str">
        <f t="shared" si="104"/>
        <v/>
      </c>
      <c r="CE411" s="5" t="str">
        <f t="shared" si="99"/>
        <v/>
      </c>
      <c r="CF411" s="5" t="str">
        <f>IF(J411="","",IFERROR(IF(VLOOKUP(J411,J$2:J410,1,0)=0,"",""),J411))</f>
        <v/>
      </c>
      <c r="CG411" s="24" t="str">
        <f>IF(CF411="","",(IFERROR(VLOOKUP(MID(CF411,1,1),$CX$2:DB$28,3,0),0)+IFERROR(VLOOKUP(MID(CF411,2,1),CX$2:DB$28,4,0),0)+IFERROR(VLOOKUP(MID(CF411,3,1),CX$2:DB$28,5,0),0)+(ROW(CF411)/1000000000000)))</f>
        <v/>
      </c>
      <c r="CI411" s="5">
        <v>410</v>
      </c>
      <c r="CJ411" s="5" t="str">
        <f>IFERROR(VLOOKUP(CI411,CE$2:CF1487,2,0),"")</f>
        <v/>
      </c>
      <c r="DD411" s="5" t="e">
        <f>IF(REPORTE!AH$2="si",IF(C411=VALUE(REPORTE!C$11),IF(SUM(DD412:DD$1993),CONCATENATE(INT(B411),", "),INT(B411)),""),IF(C411=VALUE(REPORTE!C$10),IF(SUM(DD412:DD$1993),CONCATENATE(INT(B411),",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68"/>
      <c r="AV412" s="97"/>
      <c r="AW412" s="97"/>
      <c r="AX412" s="97"/>
      <c r="AY412" s="110"/>
      <c r="AZ412" s="97"/>
      <c r="BA412" s="97"/>
      <c r="BB412" s="4"/>
      <c r="BC412" s="100"/>
      <c r="BD412" s="4"/>
      <c r="BE412" s="4"/>
      <c r="BF412" s="9"/>
      <c r="BG412" s="7"/>
      <c r="BH412" s="7"/>
      <c r="BI412" s="7" t="str">
        <f t="shared" ca="1" si="91"/>
        <v/>
      </c>
      <c r="BJ412" s="4" t="str">
        <f t="shared" si="102"/>
        <v/>
      </c>
      <c r="BK412" s="96" t="str">
        <f t="shared" si="92"/>
        <v/>
      </c>
      <c r="BL412" s="107" t="str">
        <f t="shared" si="98"/>
        <v/>
      </c>
      <c r="BR412" s="4" t="str">
        <f>IF(IFERROR(VLOOKUP(C412,C413:C$1993,1,0),"")="","",COUNTIF(C:C,C412))</f>
        <v/>
      </c>
      <c r="BV412" s="5" t="str">
        <f>IF(B412="","",IF(BR412="",1+(MAX(BV$2:BV411)),""))</f>
        <v/>
      </c>
      <c r="BW412" s="5" t="str">
        <f t="shared" si="93"/>
        <v/>
      </c>
      <c r="BX412" s="5" t="str">
        <f t="shared" si="94"/>
        <v/>
      </c>
      <c r="BY412" s="14" t="str">
        <f t="shared" si="95"/>
        <v/>
      </c>
      <c r="BZ412" s="28"/>
      <c r="CA412" s="15"/>
      <c r="CB412" s="5" t="str">
        <f t="shared" si="104"/>
        <v/>
      </c>
      <c r="CE412" s="5" t="str">
        <f t="shared" si="99"/>
        <v/>
      </c>
      <c r="CF412" s="5" t="str">
        <f>IF(J412="","",IFERROR(IF(VLOOKUP(J412,J$2:J411,1,0)=0,"",""),J412))</f>
        <v/>
      </c>
      <c r="CG412" s="24" t="str">
        <f>IF(CF412="","",(IFERROR(VLOOKUP(MID(CF412,1,1),$CX$2:DB$28,3,0),0)+IFERROR(VLOOKUP(MID(CF412,2,1),CX$2:DB$28,4,0),0)+IFERROR(VLOOKUP(MID(CF412,3,1),CX$2:DB$28,5,0),0)+(ROW(CF412)/1000000000000)))</f>
        <v/>
      </c>
      <c r="CI412" s="5">
        <v>411</v>
      </c>
      <c r="CJ412" s="5" t="str">
        <f>IFERROR(VLOOKUP(CI412,CE$2:CF1488,2,0),"")</f>
        <v/>
      </c>
      <c r="DD412" s="5" t="e">
        <f>IF(REPORTE!AH$2="si",IF(C412=VALUE(REPORTE!C$11),IF(SUM(DD413:DD$1993),CONCATENATE(INT(B412),", "),INT(B412)),""),IF(C412=VALUE(REPORTE!C$10),IF(SUM(DD413:DD$1993),CONCATENATE(INT(B412),",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68"/>
      <c r="AV413" s="97"/>
      <c r="AW413" s="97"/>
      <c r="AX413" s="97"/>
      <c r="AY413" s="110"/>
      <c r="AZ413" s="97"/>
      <c r="BA413" s="97"/>
      <c r="BB413" s="4"/>
      <c r="BC413" s="100"/>
      <c r="BD413" s="4"/>
      <c r="BE413" s="4"/>
      <c r="BF413" s="9"/>
      <c r="BG413" s="7"/>
      <c r="BH413" s="7"/>
      <c r="BI413" s="7" t="str">
        <f t="shared" ca="1" si="91"/>
        <v/>
      </c>
      <c r="BJ413" s="4" t="str">
        <f t="shared" si="102"/>
        <v/>
      </c>
      <c r="BK413" s="96" t="str">
        <f t="shared" si="92"/>
        <v/>
      </c>
      <c r="BL413" s="107" t="str">
        <f t="shared" si="98"/>
        <v/>
      </c>
      <c r="BR413" s="4" t="str">
        <f>IF(IFERROR(VLOOKUP(C413,C414:C$1993,1,0),"")="","",COUNTIF(C:C,C413))</f>
        <v/>
      </c>
      <c r="BV413" s="5" t="str">
        <f>IF(B413="","",IF(BR413="",1+(MAX(BV$2:BV412)),""))</f>
        <v/>
      </c>
      <c r="BW413" s="5" t="str">
        <f t="shared" si="93"/>
        <v/>
      </c>
      <c r="BX413" s="5" t="str">
        <f t="shared" si="94"/>
        <v/>
      </c>
      <c r="BY413" s="14" t="str">
        <f t="shared" si="95"/>
        <v/>
      </c>
      <c r="BZ413" s="28"/>
      <c r="CA413" s="15"/>
      <c r="CB413" s="5" t="str">
        <f t="shared" si="104"/>
        <v/>
      </c>
      <c r="CE413" s="5" t="str">
        <f t="shared" si="99"/>
        <v/>
      </c>
      <c r="CF413" s="5" t="str">
        <f>IF(J413="","",IFERROR(IF(VLOOKUP(J413,J$2:J412,1,0)=0,"",""),J413))</f>
        <v/>
      </c>
      <c r="CG413" s="24" t="str">
        <f>IF(CF413="","",(IFERROR(VLOOKUP(MID(CF413,1,1),$CX$2:DB$28,3,0),0)+IFERROR(VLOOKUP(MID(CF413,2,1),CX$2:DB$28,4,0),0)+IFERROR(VLOOKUP(MID(CF413,3,1),CX$2:DB$28,5,0),0)+(ROW(CF413)/1000000000000)))</f>
        <v/>
      </c>
      <c r="CI413" s="5">
        <v>412</v>
      </c>
      <c r="CJ413" s="5" t="str">
        <f>IFERROR(VLOOKUP(CI413,CE$2:CF1489,2,0),"")</f>
        <v/>
      </c>
      <c r="DD413" s="5" t="e">
        <f>IF(REPORTE!AH$2="si",IF(C413=VALUE(REPORTE!C$11),IF(SUM(DD414:DD$1993),CONCATENATE(INT(B413),", "),INT(B413)),""),IF(C413=VALUE(REPORTE!C$10),IF(SUM(DD414:DD$1993),CONCATENATE(INT(B413),",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68"/>
      <c r="AV414" s="97"/>
      <c r="AW414" s="97"/>
      <c r="AX414" s="97"/>
      <c r="AY414" s="110"/>
      <c r="AZ414" s="97"/>
      <c r="BA414" s="97"/>
      <c r="BB414" s="4"/>
      <c r="BC414" s="100"/>
      <c r="BD414" s="4"/>
      <c r="BE414" s="4"/>
      <c r="BF414" s="9"/>
      <c r="BG414" s="7"/>
      <c r="BH414" s="7"/>
      <c r="BI414" s="7" t="str">
        <f t="shared" ca="1" si="91"/>
        <v/>
      </c>
      <c r="BJ414" s="4" t="str">
        <f t="shared" si="102"/>
        <v/>
      </c>
      <c r="BK414" s="96" t="str">
        <f t="shared" si="92"/>
        <v/>
      </c>
      <c r="BL414" s="107" t="str">
        <f t="shared" si="98"/>
        <v/>
      </c>
      <c r="BR414" s="4" t="str">
        <f>IF(IFERROR(VLOOKUP(C414,C415:C$1993,1,0),"")="","",COUNTIF(C:C,C414))</f>
        <v/>
      </c>
      <c r="BV414" s="5" t="str">
        <f>IF(B414="","",IF(BR414="",1+(MAX(BV$2:BV413)),""))</f>
        <v/>
      </c>
      <c r="BW414" s="5" t="str">
        <f t="shared" si="93"/>
        <v/>
      </c>
      <c r="BX414" s="5" t="str">
        <f t="shared" si="94"/>
        <v/>
      </c>
      <c r="BY414" s="14" t="str">
        <f t="shared" si="95"/>
        <v/>
      </c>
      <c r="BZ414" s="28"/>
      <c r="CA414" s="15"/>
      <c r="CB414" s="5" t="str">
        <f t="shared" si="104"/>
        <v/>
      </c>
      <c r="CE414" s="5" t="str">
        <f t="shared" si="99"/>
        <v/>
      </c>
      <c r="CF414" s="5" t="str">
        <f>IF(J414="","",IFERROR(IF(VLOOKUP(J414,J$2:J413,1,0)=0,"",""),J414))</f>
        <v/>
      </c>
      <c r="CG414" s="24" t="str">
        <f>IF(CF414="","",(IFERROR(VLOOKUP(MID(CF414,1,1),$CX$2:DB$28,3,0),0)+IFERROR(VLOOKUP(MID(CF414,2,1),CX$2:DB$28,4,0),0)+IFERROR(VLOOKUP(MID(CF414,3,1),CX$2:DB$28,5,0),0)+(ROW(CF414)/1000000000000)))</f>
        <v/>
      </c>
      <c r="CI414" s="5">
        <v>413</v>
      </c>
      <c r="CJ414" s="5" t="str">
        <f>IFERROR(VLOOKUP(CI414,CE$2:CF1490,2,0),"")</f>
        <v/>
      </c>
      <c r="DD414" s="5" t="e">
        <f>IF(REPORTE!AH$2="si",IF(C414=VALUE(REPORTE!C$11),IF(SUM(DD415:DD$1993),CONCATENATE(INT(B414),", "),INT(B414)),""),IF(C414=VALUE(REPORTE!C$10),IF(SUM(DD415:DD$1993),CONCATENATE(INT(B414),",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68"/>
      <c r="AV415" s="97"/>
      <c r="AW415" s="97"/>
      <c r="AX415" s="97"/>
      <c r="AY415" s="110"/>
      <c r="AZ415" s="97"/>
      <c r="BA415" s="97"/>
      <c r="BB415" s="4"/>
      <c r="BC415" s="100"/>
      <c r="BD415" s="4"/>
      <c r="BE415" s="4"/>
      <c r="BF415" s="9"/>
      <c r="BG415" s="7"/>
      <c r="BH415" s="7"/>
      <c r="BI415" s="7" t="str">
        <f t="shared" ca="1" si="91"/>
        <v/>
      </c>
      <c r="BJ415" s="4" t="str">
        <f t="shared" si="102"/>
        <v/>
      </c>
      <c r="BK415" s="96" t="str">
        <f t="shared" si="92"/>
        <v/>
      </c>
      <c r="BL415" s="107" t="str">
        <f t="shared" si="98"/>
        <v/>
      </c>
      <c r="BR415" s="4" t="str">
        <f>IF(IFERROR(VLOOKUP(C415,C416:C$1993,1,0),"")="","",COUNTIF(C:C,C415))</f>
        <v/>
      </c>
      <c r="BV415" s="5" t="str">
        <f>IF(B415="","",IF(BR415="",1+(MAX(BV$2:BV414)),""))</f>
        <v/>
      </c>
      <c r="BW415" s="5" t="str">
        <f t="shared" si="93"/>
        <v/>
      </c>
      <c r="BX415" s="5" t="str">
        <f t="shared" si="94"/>
        <v/>
      </c>
      <c r="BY415" s="14" t="str">
        <f t="shared" si="95"/>
        <v/>
      </c>
      <c r="BZ415" s="28"/>
      <c r="CA415" s="15"/>
      <c r="CB415" s="5" t="str">
        <f t="shared" si="104"/>
        <v/>
      </c>
      <c r="CE415" s="5" t="str">
        <f t="shared" si="99"/>
        <v/>
      </c>
      <c r="CF415" s="5" t="str">
        <f>IF(J415="","",IFERROR(IF(VLOOKUP(J415,J$2:J414,1,0)=0,"",""),J415))</f>
        <v/>
      </c>
      <c r="CG415" s="24" t="str">
        <f>IF(CF415="","",(IFERROR(VLOOKUP(MID(CF415,1,1),$CX$2:DB$28,3,0),0)+IFERROR(VLOOKUP(MID(CF415,2,1),CX$2:DB$28,4,0),0)+IFERROR(VLOOKUP(MID(CF415,3,1),CX$2:DB$28,5,0),0)+(ROW(CF415)/1000000000000)))</f>
        <v/>
      </c>
      <c r="CI415" s="5">
        <v>414</v>
      </c>
      <c r="CJ415" s="5" t="str">
        <f>IFERROR(VLOOKUP(CI415,CE$2:CF1491,2,0),"")</f>
        <v/>
      </c>
      <c r="DD415" s="5" t="e">
        <f>IF(REPORTE!AH$2="si",IF(C415=VALUE(REPORTE!C$11),IF(SUM(DD416:DD$1993),CONCATENATE(INT(B415),", "),INT(B415)),""),IF(C415=VALUE(REPORTE!C$10),IF(SUM(DD416:DD$1993),CONCATENATE(INT(B415),",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68"/>
      <c r="AV416" s="97"/>
      <c r="AW416" s="97"/>
      <c r="AX416" s="97"/>
      <c r="AY416" s="110"/>
      <c r="AZ416" s="97"/>
      <c r="BA416" s="97"/>
      <c r="BB416" s="4"/>
      <c r="BC416" s="100"/>
      <c r="BD416" s="4"/>
      <c r="BE416" s="4"/>
      <c r="BF416" s="9"/>
      <c r="BG416" s="7"/>
      <c r="BH416" s="7"/>
      <c r="BI416" s="7" t="str">
        <f t="shared" ca="1" si="91"/>
        <v/>
      </c>
      <c r="BJ416" s="4" t="str">
        <f t="shared" si="102"/>
        <v/>
      </c>
      <c r="BK416" s="96" t="str">
        <f t="shared" si="92"/>
        <v/>
      </c>
      <c r="BL416" s="107" t="str">
        <f t="shared" si="98"/>
        <v/>
      </c>
      <c r="BR416" s="4" t="str">
        <f>IF(IFERROR(VLOOKUP(C416,C417:C$1993,1,0),"")="","",COUNTIF(C:C,C416))</f>
        <v/>
      </c>
      <c r="BV416" s="5" t="str">
        <f>IF(B416="","",IF(BR416="",1+(MAX(BV$2:BV415)),""))</f>
        <v/>
      </c>
      <c r="BW416" s="5" t="str">
        <f t="shared" si="93"/>
        <v/>
      </c>
      <c r="BX416" s="5" t="str">
        <f t="shared" si="94"/>
        <v/>
      </c>
      <c r="BY416" s="14" t="str">
        <f t="shared" si="95"/>
        <v/>
      </c>
      <c r="BZ416" s="28"/>
      <c r="CA416" s="15"/>
      <c r="CB416" s="5" t="str">
        <f t="shared" si="104"/>
        <v/>
      </c>
      <c r="CE416" s="5" t="str">
        <f t="shared" si="99"/>
        <v/>
      </c>
      <c r="CF416" s="5" t="str">
        <f>IF(J416="","",IFERROR(IF(VLOOKUP(J416,J$2:J415,1,0)=0,"",""),J416))</f>
        <v/>
      </c>
      <c r="CG416" s="24" t="str">
        <f>IF(CF416="","",(IFERROR(VLOOKUP(MID(CF416,1,1),$CX$2:DB$28,3,0),0)+IFERROR(VLOOKUP(MID(CF416,2,1),CX$2:DB$28,4,0),0)+IFERROR(VLOOKUP(MID(CF416,3,1),CX$2:DB$28,5,0),0)+(ROW(CF416)/1000000000000)))</f>
        <v/>
      </c>
      <c r="CI416" s="5">
        <v>415</v>
      </c>
      <c r="CJ416" s="5" t="str">
        <f>IFERROR(VLOOKUP(CI416,CE$2:CF1492,2,0),"")</f>
        <v/>
      </c>
      <c r="DD416" s="5" t="e">
        <f>IF(REPORTE!AH$2="si",IF(C416=VALUE(REPORTE!C$11),IF(SUM(DD417:DD$1993),CONCATENATE(INT(B416),", "),INT(B416)),""),IF(C416=VALUE(REPORTE!C$10),IF(SUM(DD417:DD$1993),CONCATENATE(INT(B416),",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68"/>
      <c r="AV417" s="97"/>
      <c r="AW417" s="97"/>
      <c r="AX417" s="97"/>
      <c r="AY417" s="110"/>
      <c r="AZ417" s="97"/>
      <c r="BA417" s="97"/>
      <c r="BB417" s="4"/>
      <c r="BC417" s="100"/>
      <c r="BD417" s="4"/>
      <c r="BE417" s="4"/>
      <c r="BF417" s="9"/>
      <c r="BG417" s="7"/>
      <c r="BH417" s="7"/>
      <c r="BI417" s="7" t="str">
        <f t="shared" ca="1" si="91"/>
        <v/>
      </c>
      <c r="BJ417" s="4" t="str">
        <f t="shared" si="102"/>
        <v/>
      </c>
      <c r="BK417" s="96" t="str">
        <f t="shared" si="92"/>
        <v/>
      </c>
      <c r="BL417" s="107" t="str">
        <f t="shared" si="98"/>
        <v/>
      </c>
      <c r="BR417" s="4" t="str">
        <f>IF(IFERROR(VLOOKUP(C417,C418:C$1993,1,0),"")="","",COUNTIF(C:C,C417))</f>
        <v/>
      </c>
      <c r="BV417" s="5" t="str">
        <f>IF(B417="","",IF(BR417="",1+(MAX(BV$2:BV416)),""))</f>
        <v/>
      </c>
      <c r="BW417" s="5" t="str">
        <f t="shared" si="93"/>
        <v/>
      </c>
      <c r="BX417" s="5" t="str">
        <f t="shared" si="94"/>
        <v/>
      </c>
      <c r="BY417" s="14" t="str">
        <f t="shared" si="95"/>
        <v/>
      </c>
      <c r="BZ417" s="28"/>
      <c r="CA417" s="15"/>
      <c r="CB417" s="5" t="str">
        <f t="shared" si="104"/>
        <v/>
      </c>
      <c r="CE417" s="5" t="str">
        <f t="shared" si="99"/>
        <v/>
      </c>
      <c r="CF417" s="5" t="str">
        <f>IF(J417="","",IFERROR(IF(VLOOKUP(J417,J$2:J416,1,0)=0,"",""),J417))</f>
        <v/>
      </c>
      <c r="CG417" s="24" t="str">
        <f>IF(CF417="","",(IFERROR(VLOOKUP(MID(CF417,1,1),$CX$2:DB$28,3,0),0)+IFERROR(VLOOKUP(MID(CF417,2,1),CX$2:DB$28,4,0),0)+IFERROR(VLOOKUP(MID(CF417,3,1),CX$2:DB$28,5,0),0)+(ROW(CF417)/1000000000000)))</f>
        <v/>
      </c>
      <c r="CI417" s="5">
        <v>416</v>
      </c>
      <c r="CJ417" s="5" t="str">
        <f>IFERROR(VLOOKUP(CI417,CE$2:CF1493,2,0),"")</f>
        <v/>
      </c>
      <c r="DD417" s="5" t="e">
        <f>IF(REPORTE!AH$2="si",IF(C417=VALUE(REPORTE!C$11),IF(SUM(DD418:DD$1993),CONCATENATE(INT(B417),", "),INT(B417)),""),IF(C417=VALUE(REPORTE!C$10),IF(SUM(DD418:DD$1993),CONCATENATE(INT(B417),",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68"/>
      <c r="AV418" s="97"/>
      <c r="AW418" s="97"/>
      <c r="AX418" s="97"/>
      <c r="AY418" s="110"/>
      <c r="AZ418" s="97"/>
      <c r="BA418" s="97"/>
      <c r="BB418" s="4"/>
      <c r="BC418" s="100"/>
      <c r="BD418" s="4"/>
      <c r="BE418" s="4"/>
      <c r="BF418" s="9"/>
      <c r="BG418" s="7"/>
      <c r="BH418" s="7"/>
      <c r="BI418" s="7" t="str">
        <f t="shared" ca="1" si="91"/>
        <v/>
      </c>
      <c r="BJ418" s="4" t="str">
        <f t="shared" si="102"/>
        <v/>
      </c>
      <c r="BK418" s="96" t="str">
        <f t="shared" si="92"/>
        <v/>
      </c>
      <c r="BL418" s="107" t="str">
        <f t="shared" si="98"/>
        <v/>
      </c>
      <c r="BR418" s="4" t="str">
        <f>IF(IFERROR(VLOOKUP(C418,C419:C$1993,1,0),"")="","",COUNTIF(C:C,C418))</f>
        <v/>
      </c>
      <c r="BV418" s="5" t="str">
        <f>IF(B418="","",IF(BR418="",1+(MAX(BV$2:BV417)),""))</f>
        <v/>
      </c>
      <c r="BW418" s="5" t="str">
        <f t="shared" si="93"/>
        <v/>
      </c>
      <c r="BX418" s="5" t="str">
        <f t="shared" si="94"/>
        <v/>
      </c>
      <c r="BY418" s="14" t="str">
        <f t="shared" si="95"/>
        <v/>
      </c>
      <c r="BZ418" s="28"/>
      <c r="CA418" s="15"/>
      <c r="CB418" s="5" t="str">
        <f t="shared" si="104"/>
        <v/>
      </c>
      <c r="CE418" s="5" t="str">
        <f t="shared" si="99"/>
        <v/>
      </c>
      <c r="CF418" s="5" t="str">
        <f>IF(J418="","",IFERROR(IF(VLOOKUP(J418,J$2:J417,1,0)=0,"",""),J418))</f>
        <v/>
      </c>
      <c r="CG418" s="24" t="str">
        <f>IF(CF418="","",(IFERROR(VLOOKUP(MID(CF418,1,1),$CX$2:DB$28,3,0),0)+IFERROR(VLOOKUP(MID(CF418,2,1),CX$2:DB$28,4,0),0)+IFERROR(VLOOKUP(MID(CF418,3,1),CX$2:DB$28,5,0),0)+(ROW(CF418)/1000000000000)))</f>
        <v/>
      </c>
      <c r="CI418" s="5">
        <v>417</v>
      </c>
      <c r="CJ418" s="5" t="str">
        <f>IFERROR(VLOOKUP(CI418,CE$2:CF1494,2,0),"")</f>
        <v/>
      </c>
      <c r="DD418" s="5" t="e">
        <f>IF(REPORTE!AH$2="si",IF(C418=VALUE(REPORTE!C$11),IF(SUM(DD419:DD$1993),CONCATENATE(INT(B418),", "),INT(B418)),""),IF(C418=VALUE(REPORTE!C$10),IF(SUM(DD419:DD$1993),CONCATENATE(INT(B418),",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68"/>
      <c r="AV419" s="97"/>
      <c r="AW419" s="97"/>
      <c r="AX419" s="97"/>
      <c r="AY419" s="110"/>
      <c r="AZ419" s="97"/>
      <c r="BA419" s="97"/>
      <c r="BB419" s="4"/>
      <c r="BC419" s="100"/>
      <c r="BD419" s="4"/>
      <c r="BE419" s="4"/>
      <c r="BF419" s="9"/>
      <c r="BG419" s="7"/>
      <c r="BH419" s="7"/>
      <c r="BI419" s="7" t="str">
        <f t="shared" ca="1" si="91"/>
        <v/>
      </c>
      <c r="BJ419" s="4" t="str">
        <f t="shared" si="102"/>
        <v/>
      </c>
      <c r="BK419" s="96" t="str">
        <f t="shared" si="92"/>
        <v/>
      </c>
      <c r="BL419" s="107" t="str">
        <f t="shared" si="98"/>
        <v/>
      </c>
      <c r="BR419" s="4" t="str">
        <f>IF(IFERROR(VLOOKUP(C419,C420:C$1993,1,0),"")="","",COUNTIF(C:C,C419))</f>
        <v/>
      </c>
      <c r="BV419" s="5" t="str">
        <f>IF(B419="","",IF(BR419="",1+(MAX(BV$2:BV418)),""))</f>
        <v/>
      </c>
      <c r="BW419" s="5" t="str">
        <f t="shared" si="93"/>
        <v/>
      </c>
      <c r="BX419" s="5" t="str">
        <f t="shared" si="94"/>
        <v/>
      </c>
      <c r="BY419" s="14" t="str">
        <f t="shared" si="95"/>
        <v/>
      </c>
      <c r="BZ419" s="28"/>
      <c r="CA419" s="15"/>
      <c r="CB419" s="5" t="str">
        <f t="shared" si="104"/>
        <v/>
      </c>
      <c r="CE419" s="5" t="str">
        <f t="shared" si="99"/>
        <v/>
      </c>
      <c r="CF419" s="5" t="str">
        <f>IF(J419="","",IFERROR(IF(VLOOKUP(J419,J$2:J418,1,0)=0,"",""),J419))</f>
        <v/>
      </c>
      <c r="CG419" s="24" t="str">
        <f>IF(CF419="","",(IFERROR(VLOOKUP(MID(CF419,1,1),$CX$2:DB$28,3,0),0)+IFERROR(VLOOKUP(MID(CF419,2,1),CX$2:DB$28,4,0),0)+IFERROR(VLOOKUP(MID(CF419,3,1),CX$2:DB$28,5,0),0)+(ROW(CF419)/1000000000000)))</f>
        <v/>
      </c>
      <c r="CI419" s="5">
        <v>418</v>
      </c>
      <c r="CJ419" s="5" t="str">
        <f>IFERROR(VLOOKUP(CI419,CE$2:CF1495,2,0),"")</f>
        <v/>
      </c>
      <c r="DD419" s="5" t="e">
        <f>IF(REPORTE!AH$2="si",IF(C419=VALUE(REPORTE!C$11),IF(SUM(DD420:DD$1993),CONCATENATE(INT(B419),", "),INT(B419)),""),IF(C419=VALUE(REPORTE!C$10),IF(SUM(DD420:DD$1993),CONCATENATE(INT(B419),",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68"/>
      <c r="AV420" s="97"/>
      <c r="AW420" s="97"/>
      <c r="AX420" s="97"/>
      <c r="AY420" s="110"/>
      <c r="AZ420" s="97"/>
      <c r="BA420" s="97"/>
      <c r="BB420" s="4"/>
      <c r="BC420" s="100"/>
      <c r="BD420" s="4"/>
      <c r="BE420" s="4"/>
      <c r="BF420" s="9"/>
      <c r="BG420" s="7"/>
      <c r="BH420" s="7"/>
      <c r="BI420" s="7" t="str">
        <f t="shared" ca="1" si="91"/>
        <v/>
      </c>
      <c r="BJ420" s="4" t="str">
        <f t="shared" si="102"/>
        <v/>
      </c>
      <c r="BK420" s="96" t="str">
        <f t="shared" si="92"/>
        <v/>
      </c>
      <c r="BL420" s="107" t="str">
        <f t="shared" si="98"/>
        <v/>
      </c>
      <c r="BR420" s="4" t="str">
        <f>IF(IFERROR(VLOOKUP(C420,C421:C$1993,1,0),"")="","",COUNTIF(C:C,C420))</f>
        <v/>
      </c>
      <c r="BV420" s="5" t="str">
        <f>IF(B420="","",IF(BR420="",1+(MAX(BV$2:BV419)),""))</f>
        <v/>
      </c>
      <c r="BW420" s="5" t="str">
        <f t="shared" si="93"/>
        <v/>
      </c>
      <c r="BX420" s="5" t="str">
        <f t="shared" si="94"/>
        <v/>
      </c>
      <c r="BY420" s="14" t="str">
        <f t="shared" si="95"/>
        <v/>
      </c>
      <c r="BZ420" s="28"/>
      <c r="CA420" s="15"/>
      <c r="CB420" s="5" t="str">
        <f t="shared" si="104"/>
        <v/>
      </c>
      <c r="CE420" s="5" t="str">
        <f t="shared" si="99"/>
        <v/>
      </c>
      <c r="CF420" s="5" t="str">
        <f>IF(J420="","",IFERROR(IF(VLOOKUP(J420,J$2:J419,1,0)=0,"",""),J420))</f>
        <v/>
      </c>
      <c r="CG420" s="24" t="str">
        <f>IF(CF420="","",(IFERROR(VLOOKUP(MID(CF420,1,1),$CX$2:DB$28,3,0),0)+IFERROR(VLOOKUP(MID(CF420,2,1),CX$2:DB$28,4,0),0)+IFERROR(VLOOKUP(MID(CF420,3,1),CX$2:DB$28,5,0),0)+(ROW(CF420)/1000000000000)))</f>
        <v/>
      </c>
      <c r="CI420" s="5">
        <v>419</v>
      </c>
      <c r="CJ420" s="5" t="str">
        <f>IFERROR(VLOOKUP(CI420,CE$2:CF1496,2,0),"")</f>
        <v/>
      </c>
      <c r="DD420" s="5" t="e">
        <f>IF(REPORTE!AH$2="si",IF(C420=VALUE(REPORTE!C$11),IF(SUM(DD421:DD$1993),CONCATENATE(INT(B420),", "),INT(B420)),""),IF(C420=VALUE(REPORTE!C$10),IF(SUM(DD421:DD$1993),CONCATENATE(INT(B420),",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68"/>
      <c r="AV421" s="97"/>
      <c r="AW421" s="97"/>
      <c r="AX421" s="97"/>
      <c r="AY421" s="110"/>
      <c r="AZ421" s="97"/>
      <c r="BA421" s="97"/>
      <c r="BB421" s="4"/>
      <c r="BC421" s="100"/>
      <c r="BD421" s="4"/>
      <c r="BE421" s="4"/>
      <c r="BF421" s="9"/>
      <c r="BG421" s="7"/>
      <c r="BH421" s="7"/>
      <c r="BI421" s="7" t="str">
        <f t="shared" ca="1" si="91"/>
        <v/>
      </c>
      <c r="BJ421" s="4" t="str">
        <f t="shared" si="102"/>
        <v/>
      </c>
      <c r="BK421" s="96" t="str">
        <f t="shared" si="92"/>
        <v/>
      </c>
      <c r="BL421" s="107" t="str">
        <f t="shared" si="98"/>
        <v/>
      </c>
      <c r="BR421" s="4" t="str">
        <f>IF(IFERROR(VLOOKUP(C421,C422:C$1993,1,0),"")="","",COUNTIF(C:C,C421))</f>
        <v/>
      </c>
      <c r="BV421" s="5" t="str">
        <f>IF(B421="","",IF(BR421="",1+(MAX(BV$2:BV420)),""))</f>
        <v/>
      </c>
      <c r="BW421" s="5" t="str">
        <f t="shared" si="93"/>
        <v/>
      </c>
      <c r="BX421" s="5" t="str">
        <f t="shared" si="94"/>
        <v/>
      </c>
      <c r="BY421" s="14" t="str">
        <f t="shared" si="95"/>
        <v/>
      </c>
      <c r="BZ421" s="28"/>
      <c r="CA421" s="15"/>
      <c r="CB421" s="5" t="str">
        <f t="shared" si="104"/>
        <v/>
      </c>
      <c r="CE421" s="5" t="str">
        <f t="shared" si="99"/>
        <v/>
      </c>
      <c r="CF421" s="5" t="str">
        <f>IF(J421="","",IFERROR(IF(VLOOKUP(J421,J$2:J420,1,0)=0,"",""),J421))</f>
        <v/>
      </c>
      <c r="CG421" s="24" t="str">
        <f>IF(CF421="","",(IFERROR(VLOOKUP(MID(CF421,1,1),$CX$2:DB$28,3,0),0)+IFERROR(VLOOKUP(MID(CF421,2,1),CX$2:DB$28,4,0),0)+IFERROR(VLOOKUP(MID(CF421,3,1),CX$2:DB$28,5,0),0)+(ROW(CF421)/1000000000000)))</f>
        <v/>
      </c>
      <c r="CI421" s="5">
        <v>420</v>
      </c>
      <c r="CJ421" s="5" t="str">
        <f>IFERROR(VLOOKUP(CI421,CE$2:CF1497,2,0),"")</f>
        <v/>
      </c>
      <c r="DD421" s="5" t="e">
        <f>IF(REPORTE!AH$2="si",IF(C421=VALUE(REPORTE!C$11),IF(SUM(DD422:DD$1993),CONCATENATE(INT(B421),", "),INT(B421)),""),IF(C421=VALUE(REPORTE!C$10),IF(SUM(DD422:DD$1993),CONCATENATE(INT(B421),",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68"/>
      <c r="AV422" s="97"/>
      <c r="AW422" s="97"/>
      <c r="AX422" s="97"/>
      <c r="AY422" s="110"/>
      <c r="AZ422" s="97"/>
      <c r="BA422" s="97"/>
      <c r="BB422" s="4"/>
      <c r="BC422" s="100"/>
      <c r="BD422" s="4"/>
      <c r="BE422" s="4"/>
      <c r="BF422" s="9"/>
      <c r="BG422" s="7"/>
      <c r="BH422" s="7"/>
      <c r="BI422" s="7" t="str">
        <f t="shared" ca="1" si="91"/>
        <v/>
      </c>
      <c r="BJ422" s="4" t="str">
        <f t="shared" si="102"/>
        <v/>
      </c>
      <c r="BK422" s="96" t="str">
        <f t="shared" si="92"/>
        <v/>
      </c>
      <c r="BL422" s="107" t="str">
        <f t="shared" si="98"/>
        <v/>
      </c>
      <c r="BR422" s="4" t="str">
        <f>IF(IFERROR(VLOOKUP(C422,C423:C$1993,1,0),"")="","",COUNTIF(C:C,C422))</f>
        <v/>
      </c>
      <c r="BV422" s="5" t="str">
        <f>IF(B422="","",IF(BR422="",1+(MAX(BV$2:BV421)),""))</f>
        <v/>
      </c>
      <c r="BW422" s="5" t="str">
        <f t="shared" si="93"/>
        <v/>
      </c>
      <c r="BX422" s="5" t="str">
        <f t="shared" si="94"/>
        <v/>
      </c>
      <c r="BY422" s="14" t="str">
        <f t="shared" si="95"/>
        <v/>
      </c>
      <c r="BZ422" s="28"/>
      <c r="CA422" s="15"/>
      <c r="CB422" s="5" t="str">
        <f t="shared" si="104"/>
        <v/>
      </c>
      <c r="CE422" s="5" t="str">
        <f t="shared" si="99"/>
        <v/>
      </c>
      <c r="CF422" s="5" t="str">
        <f>IF(J422="","",IFERROR(IF(VLOOKUP(J422,J$2:J421,1,0)=0,"",""),J422))</f>
        <v/>
      </c>
      <c r="CG422" s="24" t="str">
        <f>IF(CF422="","",(IFERROR(VLOOKUP(MID(CF422,1,1),$CX$2:DB$28,3,0),0)+IFERROR(VLOOKUP(MID(CF422,2,1),CX$2:DB$28,4,0),0)+IFERROR(VLOOKUP(MID(CF422,3,1),CX$2:DB$28,5,0),0)+(ROW(CF422)/1000000000000)))</f>
        <v/>
      </c>
      <c r="CI422" s="5">
        <v>421</v>
      </c>
      <c r="CJ422" s="5" t="str">
        <f>IFERROR(VLOOKUP(CI422,CE$2:CF1498,2,0),"")</f>
        <v/>
      </c>
      <c r="DD422" s="5" t="e">
        <f>IF(REPORTE!AH$2="si",IF(C422=VALUE(REPORTE!C$11),IF(SUM(DD423:DD$1993),CONCATENATE(INT(B422),", "),INT(B422)),""),IF(C422=VALUE(REPORTE!C$10),IF(SUM(DD423:DD$1993),CONCATENATE(INT(B422),",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68"/>
      <c r="AV423" s="97"/>
      <c r="AW423" s="97"/>
      <c r="AX423" s="97"/>
      <c r="AY423" s="110"/>
      <c r="AZ423" s="97"/>
      <c r="BA423" s="97"/>
      <c r="BB423" s="4"/>
      <c r="BC423" s="100"/>
      <c r="BD423" s="4"/>
      <c r="BE423" s="4"/>
      <c r="BF423" s="9"/>
      <c r="BG423" s="7"/>
      <c r="BH423" s="7"/>
      <c r="BI423" s="7" t="str">
        <f t="shared" ca="1" si="91"/>
        <v/>
      </c>
      <c r="BJ423" s="4" t="str">
        <f t="shared" si="102"/>
        <v/>
      </c>
      <c r="BK423" s="96" t="str">
        <f t="shared" si="92"/>
        <v/>
      </c>
      <c r="BL423" s="107" t="str">
        <f t="shared" si="98"/>
        <v/>
      </c>
      <c r="BR423" s="4" t="str">
        <f>IF(IFERROR(VLOOKUP(C423,C424:C$1993,1,0),"")="","",COUNTIF(C:C,C423))</f>
        <v/>
      </c>
      <c r="BV423" s="5" t="str">
        <f>IF(B423="","",IF(BR423="",1+(MAX(BV$2:BV422)),""))</f>
        <v/>
      </c>
      <c r="BW423" s="5" t="str">
        <f t="shared" si="93"/>
        <v/>
      </c>
      <c r="BX423" s="5" t="str">
        <f t="shared" si="94"/>
        <v/>
      </c>
      <c r="BY423" s="14" t="str">
        <f t="shared" si="95"/>
        <v/>
      </c>
      <c r="BZ423" s="28"/>
      <c r="CA423" s="15"/>
      <c r="CB423" s="5" t="str">
        <f t="shared" si="104"/>
        <v/>
      </c>
      <c r="CE423" s="5" t="str">
        <f t="shared" si="99"/>
        <v/>
      </c>
      <c r="CF423" s="5" t="str">
        <f>IF(J423="","",IFERROR(IF(VLOOKUP(J423,J$2:J422,1,0)=0,"",""),J423))</f>
        <v/>
      </c>
      <c r="CG423" s="24" t="str">
        <f>IF(CF423="","",(IFERROR(VLOOKUP(MID(CF423,1,1),$CX$2:DB$28,3,0),0)+IFERROR(VLOOKUP(MID(CF423,2,1),CX$2:DB$28,4,0),0)+IFERROR(VLOOKUP(MID(CF423,3,1),CX$2:DB$28,5,0),0)+(ROW(CF423)/1000000000000)))</f>
        <v/>
      </c>
      <c r="CI423" s="5">
        <v>422</v>
      </c>
      <c r="CJ423" s="5" t="str">
        <f>IFERROR(VLOOKUP(CI423,CE$2:CF1499,2,0),"")</f>
        <v/>
      </c>
      <c r="DD423" s="5" t="e">
        <f>IF(REPORTE!AH$2="si",IF(C423=VALUE(REPORTE!C$11),IF(SUM(DD424:DD$1993),CONCATENATE(INT(B423),", "),INT(B423)),""),IF(C423=VALUE(REPORTE!C$10),IF(SUM(DD424:DD$1993),CONCATENATE(INT(B423),",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68"/>
      <c r="AV424" s="97"/>
      <c r="AW424" s="97"/>
      <c r="AX424" s="97"/>
      <c r="AY424" s="110"/>
      <c r="AZ424" s="97"/>
      <c r="BA424" s="97"/>
      <c r="BB424" s="4"/>
      <c r="BC424" s="100"/>
      <c r="BD424" s="4"/>
      <c r="BE424" s="4"/>
      <c r="BF424" s="9"/>
      <c r="BG424" s="7"/>
      <c r="BH424" s="7"/>
      <c r="BI424" s="7" t="str">
        <f t="shared" ca="1" si="91"/>
        <v/>
      </c>
      <c r="BJ424" s="4" t="str">
        <f t="shared" si="102"/>
        <v/>
      </c>
      <c r="BK424" s="96" t="str">
        <f t="shared" si="92"/>
        <v/>
      </c>
      <c r="BL424" s="107" t="str">
        <f t="shared" si="98"/>
        <v/>
      </c>
      <c r="BR424" s="4" t="str">
        <f>IF(IFERROR(VLOOKUP(C424,C425:C$1993,1,0),"")="","",COUNTIF(C:C,C424))</f>
        <v/>
      </c>
      <c r="BV424" s="5" t="str">
        <f>IF(B424="","",IF(BR424="",1+(MAX(BV$2:BV423)),""))</f>
        <v/>
      </c>
      <c r="BW424" s="5" t="str">
        <f t="shared" si="93"/>
        <v/>
      </c>
      <c r="BX424" s="5" t="str">
        <f t="shared" si="94"/>
        <v/>
      </c>
      <c r="BY424" s="14" t="str">
        <f t="shared" si="95"/>
        <v/>
      </c>
      <c r="BZ424" s="28"/>
      <c r="CA424" s="15"/>
      <c r="CB424" s="5" t="str">
        <f t="shared" si="104"/>
        <v/>
      </c>
      <c r="CE424" s="5" t="str">
        <f t="shared" si="99"/>
        <v/>
      </c>
      <c r="CF424" s="5" t="str">
        <f>IF(J424="","",IFERROR(IF(VLOOKUP(J424,J$2:J423,1,0)=0,"",""),J424))</f>
        <v/>
      </c>
      <c r="CG424" s="24" t="str">
        <f>IF(CF424="","",(IFERROR(VLOOKUP(MID(CF424,1,1),$CX$2:DB$28,3,0),0)+IFERROR(VLOOKUP(MID(CF424,2,1),CX$2:DB$28,4,0),0)+IFERROR(VLOOKUP(MID(CF424,3,1),CX$2:DB$28,5,0),0)+(ROW(CF424)/1000000000000)))</f>
        <v/>
      </c>
      <c r="CI424" s="5">
        <v>423</v>
      </c>
      <c r="CJ424" s="5" t="str">
        <f>IFERROR(VLOOKUP(CI424,CE$2:CF1500,2,0),"")</f>
        <v/>
      </c>
      <c r="DD424" s="5" t="e">
        <f>IF(REPORTE!AH$2="si",IF(C424=VALUE(REPORTE!C$11),IF(SUM(DD425:DD$1993),CONCATENATE(INT(B424),", "),INT(B424)),""),IF(C424=VALUE(REPORTE!C$10),IF(SUM(DD425:DD$1993),CONCATENATE(INT(B424),",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68"/>
      <c r="AV425" s="97"/>
      <c r="AW425" s="97"/>
      <c r="AX425" s="97"/>
      <c r="AY425" s="110"/>
      <c r="AZ425" s="97"/>
      <c r="BA425" s="97"/>
      <c r="BB425" s="4"/>
      <c r="BC425" s="100"/>
      <c r="BD425" s="4"/>
      <c r="BE425" s="4"/>
      <c r="BF425" s="9"/>
      <c r="BG425" s="7"/>
      <c r="BH425" s="7"/>
      <c r="BI425" s="7" t="str">
        <f t="shared" ca="1" si="91"/>
        <v/>
      </c>
      <c r="BJ425" s="4" t="str">
        <f t="shared" si="102"/>
        <v/>
      </c>
      <c r="BK425" s="96" t="str">
        <f t="shared" si="92"/>
        <v/>
      </c>
      <c r="BL425" s="107" t="str">
        <f t="shared" si="98"/>
        <v/>
      </c>
      <c r="BR425" s="4" t="str">
        <f>IF(IFERROR(VLOOKUP(C425,C426:C$1993,1,0),"")="","",COUNTIF(C:C,C425))</f>
        <v/>
      </c>
      <c r="BV425" s="5" t="str">
        <f>IF(B425="","",IF(BR425="",1+(MAX(BV$2:BV424)),""))</f>
        <v/>
      </c>
      <c r="BW425" s="5" t="str">
        <f t="shared" si="93"/>
        <v/>
      </c>
      <c r="BX425" s="5" t="str">
        <f t="shared" si="94"/>
        <v/>
      </c>
      <c r="BY425" s="14" t="str">
        <f t="shared" si="95"/>
        <v/>
      </c>
      <c r="BZ425" s="28"/>
      <c r="CA425" s="15"/>
      <c r="CB425" s="5" t="str">
        <f t="shared" si="104"/>
        <v/>
      </c>
      <c r="CE425" s="5" t="str">
        <f t="shared" si="99"/>
        <v/>
      </c>
      <c r="CF425" s="5" t="str">
        <f>IF(J425="","",IFERROR(IF(VLOOKUP(J425,J$2:J424,1,0)=0,"",""),J425))</f>
        <v/>
      </c>
      <c r="CG425" s="24" t="str">
        <f>IF(CF425="","",(IFERROR(VLOOKUP(MID(CF425,1,1),$CX$2:DB$28,3,0),0)+IFERROR(VLOOKUP(MID(CF425,2,1),CX$2:DB$28,4,0),0)+IFERROR(VLOOKUP(MID(CF425,3,1),CX$2:DB$28,5,0),0)+(ROW(CF425)/1000000000000)))</f>
        <v/>
      </c>
      <c r="CI425" s="5">
        <v>424</v>
      </c>
      <c r="CJ425" s="5" t="str">
        <f>IFERROR(VLOOKUP(CI425,CE$2:CF1501,2,0),"")</f>
        <v/>
      </c>
      <c r="DD425" s="5" t="e">
        <f>IF(REPORTE!AH$2="si",IF(C425=VALUE(REPORTE!C$11),IF(SUM(DD426:DD$1993),CONCATENATE(INT(B425),", "),INT(B425)),""),IF(C425=VALUE(REPORTE!C$10),IF(SUM(DD426:DD$1993),CONCATENATE(INT(B425),",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68"/>
      <c r="AV426" s="97"/>
      <c r="AW426" s="97"/>
      <c r="AX426" s="97"/>
      <c r="AY426" s="110"/>
      <c r="AZ426" s="97"/>
      <c r="BA426" s="97"/>
      <c r="BB426" s="4"/>
      <c r="BC426" s="100"/>
      <c r="BD426" s="4"/>
      <c r="BE426" s="4"/>
      <c r="BF426" s="9"/>
      <c r="BG426" s="7"/>
      <c r="BH426" s="7"/>
      <c r="BI426" s="7" t="str">
        <f t="shared" ca="1" si="91"/>
        <v/>
      </c>
      <c r="BJ426" s="4" t="str">
        <f t="shared" si="102"/>
        <v/>
      </c>
      <c r="BK426" s="96" t="str">
        <f t="shared" si="92"/>
        <v/>
      </c>
      <c r="BL426" s="107" t="str">
        <f t="shared" si="98"/>
        <v/>
      </c>
      <c r="BR426" s="4" t="str">
        <f>IF(IFERROR(VLOOKUP(C426,C427:C$1993,1,0),"")="","",COUNTIF(C:C,C426))</f>
        <v/>
      </c>
      <c r="BV426" s="5" t="str">
        <f>IF(B426="","",IF(BR426="",1+(MAX(BV$2:BV425)),""))</f>
        <v/>
      </c>
      <c r="BW426" s="5" t="str">
        <f t="shared" si="93"/>
        <v/>
      </c>
      <c r="BX426" s="5" t="str">
        <f t="shared" si="94"/>
        <v/>
      </c>
      <c r="BY426" s="14" t="str">
        <f t="shared" si="95"/>
        <v/>
      </c>
      <c r="BZ426" s="28"/>
      <c r="CA426" s="15"/>
      <c r="CB426" s="5" t="str">
        <f t="shared" si="104"/>
        <v/>
      </c>
      <c r="CE426" s="5" t="str">
        <f t="shared" si="99"/>
        <v/>
      </c>
      <c r="CF426" s="5" t="str">
        <f>IF(J426="","",IFERROR(IF(VLOOKUP(J426,J$2:J425,1,0)=0,"",""),J426))</f>
        <v/>
      </c>
      <c r="CG426" s="24" t="str">
        <f>IF(CF426="","",(IFERROR(VLOOKUP(MID(CF426,1,1),$CX$2:DB$28,3,0),0)+IFERROR(VLOOKUP(MID(CF426,2,1),CX$2:DB$28,4,0),0)+IFERROR(VLOOKUP(MID(CF426,3,1),CX$2:DB$28,5,0),0)+(ROW(CF426)/1000000000000)))</f>
        <v/>
      </c>
      <c r="CI426" s="5">
        <v>425</v>
      </c>
      <c r="CJ426" s="5" t="str">
        <f>IFERROR(VLOOKUP(CI426,CE$2:CF1502,2,0),"")</f>
        <v/>
      </c>
      <c r="DD426" s="5" t="e">
        <f>IF(REPORTE!AH$2="si",IF(C426=VALUE(REPORTE!C$11),IF(SUM(DD427:DD$1993),CONCATENATE(INT(B426),", "),INT(B426)),""),IF(C426=VALUE(REPORTE!C$10),IF(SUM(DD427:DD$1993),CONCATENATE(INT(B426),",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68"/>
      <c r="AV427" s="97"/>
      <c r="AW427" s="97"/>
      <c r="AX427" s="97"/>
      <c r="AY427" s="110"/>
      <c r="AZ427" s="97"/>
      <c r="BA427" s="97"/>
      <c r="BB427" s="4"/>
      <c r="BC427" s="100"/>
      <c r="BD427" s="4"/>
      <c r="BE427" s="4"/>
      <c r="BF427" s="9"/>
      <c r="BG427" s="7"/>
      <c r="BH427" s="7"/>
      <c r="BI427" s="7" t="str">
        <f t="shared" ca="1" si="91"/>
        <v/>
      </c>
      <c r="BJ427" s="4" t="str">
        <f t="shared" si="102"/>
        <v/>
      </c>
      <c r="BK427" s="96" t="str">
        <f t="shared" si="92"/>
        <v/>
      </c>
      <c r="BL427" s="107" t="str">
        <f t="shared" si="98"/>
        <v/>
      </c>
      <c r="BR427" s="4" t="str">
        <f>IF(IFERROR(VLOOKUP(C427,C428:C$1993,1,0),"")="","",COUNTIF(C:C,C427))</f>
        <v/>
      </c>
      <c r="BV427" s="5" t="str">
        <f>IF(B427="","",IF(BR427="",1+(MAX(BV$2:BV426)),""))</f>
        <v/>
      </c>
      <c r="BW427" s="5" t="str">
        <f t="shared" si="93"/>
        <v/>
      </c>
      <c r="BX427" s="5" t="str">
        <f t="shared" si="94"/>
        <v/>
      </c>
      <c r="BY427" s="14" t="str">
        <f t="shared" si="95"/>
        <v/>
      </c>
      <c r="BZ427" s="28"/>
      <c r="CA427" s="15"/>
      <c r="CB427" s="5" t="str">
        <f t="shared" si="104"/>
        <v/>
      </c>
      <c r="CE427" s="5" t="str">
        <f t="shared" si="99"/>
        <v/>
      </c>
      <c r="CF427" s="5" t="str">
        <f>IF(J427="","",IFERROR(IF(VLOOKUP(J427,J$2:J426,1,0)=0,"",""),J427))</f>
        <v/>
      </c>
      <c r="CG427" s="24" t="str">
        <f>IF(CF427="","",(IFERROR(VLOOKUP(MID(CF427,1,1),$CX$2:DB$28,3,0),0)+IFERROR(VLOOKUP(MID(CF427,2,1),CX$2:DB$28,4,0),0)+IFERROR(VLOOKUP(MID(CF427,3,1),CX$2:DB$28,5,0),0)+(ROW(CF427)/1000000000000)))</f>
        <v/>
      </c>
      <c r="CI427" s="5">
        <v>426</v>
      </c>
      <c r="CJ427" s="5" t="str">
        <f>IFERROR(VLOOKUP(CI427,CE$2:CF1503,2,0),"")</f>
        <v/>
      </c>
      <c r="DD427" s="5" t="e">
        <f>IF(REPORTE!AH$2="si",IF(C427=VALUE(REPORTE!C$11),IF(SUM(DD428:DD$1993),CONCATENATE(INT(B427),", "),INT(B427)),""),IF(C427=VALUE(REPORTE!C$10),IF(SUM(DD428:DD$1993),CONCATENATE(INT(B427),",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68"/>
      <c r="AV428" s="97"/>
      <c r="AW428" s="97"/>
      <c r="AX428" s="97"/>
      <c r="AY428" s="110"/>
      <c r="AZ428" s="97"/>
      <c r="BA428" s="97"/>
      <c r="BB428" s="4"/>
      <c r="BC428" s="100"/>
      <c r="BD428" s="4"/>
      <c r="BE428" s="4"/>
      <c r="BF428" s="9"/>
      <c r="BG428" s="7"/>
      <c r="BH428" s="7"/>
      <c r="BI428" s="7" t="str">
        <f t="shared" ca="1" si="91"/>
        <v/>
      </c>
      <c r="BJ428" s="4" t="str">
        <f t="shared" si="102"/>
        <v/>
      </c>
      <c r="BK428" s="96" t="str">
        <f t="shared" si="92"/>
        <v/>
      </c>
      <c r="BL428" s="107" t="str">
        <f t="shared" si="98"/>
        <v/>
      </c>
      <c r="BR428" s="4" t="str">
        <f>IF(IFERROR(VLOOKUP(C428,C429:C$1993,1,0),"")="","",COUNTIF(C:C,C428))</f>
        <v/>
      </c>
      <c r="BV428" s="5" t="str">
        <f>IF(B428="","",IF(BR428="",1+(MAX(BV$2:BV427)),""))</f>
        <v/>
      </c>
      <c r="BW428" s="5" t="str">
        <f t="shared" si="93"/>
        <v/>
      </c>
      <c r="BX428" s="5" t="str">
        <f t="shared" si="94"/>
        <v/>
      </c>
      <c r="BY428" s="14" t="str">
        <f t="shared" si="95"/>
        <v/>
      </c>
      <c r="BZ428" s="28"/>
      <c r="CA428" s="15"/>
      <c r="CB428" s="5" t="str">
        <f t="shared" si="104"/>
        <v/>
      </c>
      <c r="CE428" s="5" t="str">
        <f t="shared" si="99"/>
        <v/>
      </c>
      <c r="CF428" s="5" t="str">
        <f>IF(J428="","",IFERROR(IF(VLOOKUP(J428,J$2:J427,1,0)=0,"",""),J428))</f>
        <v/>
      </c>
      <c r="CG428" s="24" t="str">
        <f>IF(CF428="","",(IFERROR(VLOOKUP(MID(CF428,1,1),$CX$2:DB$28,3,0),0)+IFERROR(VLOOKUP(MID(CF428,2,1),CX$2:DB$28,4,0),0)+IFERROR(VLOOKUP(MID(CF428,3,1),CX$2:DB$28,5,0),0)+(ROW(CF428)/1000000000000)))</f>
        <v/>
      </c>
      <c r="CI428" s="5">
        <v>427</v>
      </c>
      <c r="CJ428" s="5" t="str">
        <f>IFERROR(VLOOKUP(CI428,CE$2:CF1504,2,0),"")</f>
        <v/>
      </c>
      <c r="DD428" s="5" t="e">
        <f>IF(REPORTE!AH$2="si",IF(C428=VALUE(REPORTE!C$11),IF(SUM(DD429:DD$1993),CONCATENATE(INT(B428),", "),INT(B428)),""),IF(C428=VALUE(REPORTE!C$10),IF(SUM(DD429:DD$1993),CONCATENATE(INT(B428),",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68"/>
      <c r="AV429" s="97"/>
      <c r="AW429" s="97"/>
      <c r="AX429" s="97"/>
      <c r="AY429" s="110"/>
      <c r="AZ429" s="97"/>
      <c r="BA429" s="97"/>
      <c r="BB429" s="4"/>
      <c r="BC429" s="100"/>
      <c r="BD429" s="4"/>
      <c r="BE429" s="4"/>
      <c r="BF429" s="9"/>
      <c r="BG429" s="7"/>
      <c r="BH429" s="7"/>
      <c r="BI429" s="7" t="str">
        <f t="shared" ca="1" si="91"/>
        <v/>
      </c>
      <c r="BJ429" s="4" t="str">
        <f t="shared" si="102"/>
        <v/>
      </c>
      <c r="BK429" s="96" t="str">
        <f t="shared" si="92"/>
        <v/>
      </c>
      <c r="BL429" s="107" t="str">
        <f t="shared" si="98"/>
        <v/>
      </c>
      <c r="BR429" s="4" t="str">
        <f>IF(IFERROR(VLOOKUP(C429,C430:C$1993,1,0),"")="","",COUNTIF(C:C,C429))</f>
        <v/>
      </c>
      <c r="BV429" s="5" t="str">
        <f>IF(B429="","",IF(BR429="",1+(MAX(BV$2:BV428)),""))</f>
        <v/>
      </c>
      <c r="BW429" s="5" t="str">
        <f t="shared" si="93"/>
        <v/>
      </c>
      <c r="BX429" s="5" t="str">
        <f t="shared" si="94"/>
        <v/>
      </c>
      <c r="BY429" s="14" t="str">
        <f t="shared" si="95"/>
        <v/>
      </c>
      <c r="BZ429" s="28"/>
      <c r="CA429" s="15"/>
      <c r="CB429" s="5" t="str">
        <f t="shared" si="104"/>
        <v/>
      </c>
      <c r="CE429" s="5" t="str">
        <f t="shared" si="99"/>
        <v/>
      </c>
      <c r="CF429" s="5" t="str">
        <f>IF(J429="","",IFERROR(IF(VLOOKUP(J429,J$2:J428,1,0)=0,"",""),J429))</f>
        <v/>
      </c>
      <c r="CG429" s="24" t="str">
        <f>IF(CF429="","",(IFERROR(VLOOKUP(MID(CF429,1,1),$CX$2:DB$28,3,0),0)+IFERROR(VLOOKUP(MID(CF429,2,1),CX$2:DB$28,4,0),0)+IFERROR(VLOOKUP(MID(CF429,3,1),CX$2:DB$28,5,0),0)+(ROW(CF429)/1000000000000)))</f>
        <v/>
      </c>
      <c r="CI429" s="5">
        <v>428</v>
      </c>
      <c r="CJ429" s="5" t="str">
        <f>IFERROR(VLOOKUP(CI429,CE$2:CF1505,2,0),"")</f>
        <v/>
      </c>
      <c r="DD429" s="5" t="e">
        <f>IF(REPORTE!AH$2="si",IF(C429=VALUE(REPORTE!C$11),IF(SUM(DD430:DD$1993),CONCATENATE(INT(B429),", "),INT(B429)),""),IF(C429=VALUE(REPORTE!C$10),IF(SUM(DD430:DD$1993),CONCATENATE(INT(B429),",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68"/>
      <c r="AV430" s="97"/>
      <c r="AW430" s="97"/>
      <c r="AX430" s="97"/>
      <c r="AY430" s="110"/>
      <c r="AZ430" s="97"/>
      <c r="BA430" s="97"/>
      <c r="BB430" s="4"/>
      <c r="BC430" s="100"/>
      <c r="BD430" s="4"/>
      <c r="BE430" s="4"/>
      <c r="BF430" s="9"/>
      <c r="BG430" s="7"/>
      <c r="BH430" s="7"/>
      <c r="BI430" s="7" t="str">
        <f t="shared" ca="1" si="91"/>
        <v/>
      </c>
      <c r="BJ430" s="4" t="str">
        <f t="shared" si="102"/>
        <v/>
      </c>
      <c r="BK430" s="96" t="str">
        <f t="shared" si="92"/>
        <v/>
      </c>
      <c r="BL430" s="107" t="str">
        <f t="shared" si="98"/>
        <v/>
      </c>
      <c r="BR430" s="4" t="str">
        <f>IF(IFERROR(VLOOKUP(C430,C431:C$1993,1,0),"")="","",COUNTIF(C:C,C430))</f>
        <v/>
      </c>
      <c r="BV430" s="5" t="str">
        <f>IF(B430="","",IF(BR430="",1+(MAX(BV$2:BV429)),""))</f>
        <v/>
      </c>
      <c r="BW430" s="5" t="str">
        <f t="shared" si="93"/>
        <v/>
      </c>
      <c r="BX430" s="5" t="str">
        <f t="shared" si="94"/>
        <v/>
      </c>
      <c r="BY430" s="14" t="str">
        <f t="shared" si="95"/>
        <v/>
      </c>
      <c r="BZ430" s="28"/>
      <c r="CA430" s="15"/>
      <c r="CB430" s="5" t="str">
        <f t="shared" si="104"/>
        <v/>
      </c>
      <c r="CE430" s="5" t="str">
        <f t="shared" si="99"/>
        <v/>
      </c>
      <c r="CF430" s="5" t="str">
        <f>IF(J430="","",IFERROR(IF(VLOOKUP(J430,J$2:J429,1,0)=0,"",""),J430))</f>
        <v/>
      </c>
      <c r="CG430" s="24" t="str">
        <f>IF(CF430="","",(IFERROR(VLOOKUP(MID(CF430,1,1),$CX$2:DB$28,3,0),0)+IFERROR(VLOOKUP(MID(CF430,2,1),CX$2:DB$28,4,0),0)+IFERROR(VLOOKUP(MID(CF430,3,1),CX$2:DB$28,5,0),0)+(ROW(CF430)/1000000000000)))</f>
        <v/>
      </c>
      <c r="CI430" s="5">
        <v>429</v>
      </c>
      <c r="CJ430" s="5" t="str">
        <f>IFERROR(VLOOKUP(CI430,CE$2:CF1506,2,0),"")</f>
        <v/>
      </c>
      <c r="DD430" s="5" t="e">
        <f>IF(REPORTE!AH$2="si",IF(C430=VALUE(REPORTE!C$11),IF(SUM(DD431:DD$1993),CONCATENATE(INT(B430),", "),INT(B430)),""),IF(C430=VALUE(REPORTE!C$10),IF(SUM(DD431:DD$1993),CONCATENATE(INT(B430),",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68"/>
      <c r="AV431" s="97"/>
      <c r="AW431" s="97"/>
      <c r="AX431" s="97"/>
      <c r="AY431" s="110"/>
      <c r="AZ431" s="97"/>
      <c r="BA431" s="97"/>
      <c r="BB431" s="4"/>
      <c r="BC431" s="100"/>
      <c r="BD431" s="4"/>
      <c r="BE431" s="4"/>
      <c r="BF431" s="9"/>
      <c r="BG431" s="7"/>
      <c r="BH431" s="7"/>
      <c r="BI431" s="7" t="str">
        <f t="shared" ca="1" si="91"/>
        <v/>
      </c>
      <c r="BJ431" s="4" t="str">
        <f t="shared" si="102"/>
        <v/>
      </c>
      <c r="BK431" s="96" t="str">
        <f t="shared" si="92"/>
        <v/>
      </c>
      <c r="BL431" s="107" t="str">
        <f t="shared" si="98"/>
        <v/>
      </c>
      <c r="BR431" s="4" t="str">
        <f>IF(IFERROR(VLOOKUP(C431,C432:C$1993,1,0),"")="","",COUNTIF(C:C,C431))</f>
        <v/>
      </c>
      <c r="BV431" s="5" t="str">
        <f>IF(B431="","",IF(BR431="",1+(MAX(BV$2:BV430)),""))</f>
        <v/>
      </c>
      <c r="BW431" s="5" t="str">
        <f t="shared" si="93"/>
        <v/>
      </c>
      <c r="BX431" s="5" t="str">
        <f t="shared" si="94"/>
        <v/>
      </c>
      <c r="BY431" s="14" t="str">
        <f t="shared" si="95"/>
        <v/>
      </c>
      <c r="BZ431" s="28"/>
      <c r="CA431" s="15"/>
      <c r="CB431" s="5" t="str">
        <f t="shared" si="104"/>
        <v/>
      </c>
      <c r="CE431" s="5" t="str">
        <f t="shared" si="99"/>
        <v/>
      </c>
      <c r="CF431" s="5" t="str">
        <f>IF(J431="","",IFERROR(IF(VLOOKUP(J431,J$2:J430,1,0)=0,"",""),J431))</f>
        <v/>
      </c>
      <c r="CG431" s="24" t="str">
        <f>IF(CF431="","",(IFERROR(VLOOKUP(MID(CF431,1,1),$CX$2:DB$28,3,0),0)+IFERROR(VLOOKUP(MID(CF431,2,1),CX$2:DB$28,4,0),0)+IFERROR(VLOOKUP(MID(CF431,3,1),CX$2:DB$28,5,0),0)+(ROW(CF431)/1000000000000)))</f>
        <v/>
      </c>
      <c r="CI431" s="5">
        <v>430</v>
      </c>
      <c r="CJ431" s="5" t="str">
        <f>IFERROR(VLOOKUP(CI431,CE$2:CF1507,2,0),"")</f>
        <v/>
      </c>
      <c r="DD431" s="5" t="e">
        <f>IF(REPORTE!AH$2="si",IF(C431=VALUE(REPORTE!C$11),IF(SUM(DD432:DD$1993),CONCATENATE(INT(B431),", "),INT(B431)),""),IF(C431=VALUE(REPORTE!C$10),IF(SUM(DD432:DD$1993),CONCATENATE(INT(B431),",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68"/>
      <c r="AV432" s="97"/>
      <c r="AW432" s="97"/>
      <c r="AX432" s="97"/>
      <c r="AY432" s="110"/>
      <c r="AZ432" s="97"/>
      <c r="BA432" s="97"/>
      <c r="BB432" s="4"/>
      <c r="BC432" s="100"/>
      <c r="BD432" s="4"/>
      <c r="BE432" s="4"/>
      <c r="BF432" s="9"/>
      <c r="BG432" s="7"/>
      <c r="BH432" s="7"/>
      <c r="BI432" s="7" t="str">
        <f t="shared" ca="1" si="91"/>
        <v/>
      </c>
      <c r="BJ432" s="4" t="str">
        <f t="shared" si="102"/>
        <v/>
      </c>
      <c r="BK432" s="96" t="str">
        <f t="shared" si="92"/>
        <v/>
      </c>
      <c r="BL432" s="107" t="str">
        <f t="shared" si="98"/>
        <v/>
      </c>
      <c r="BR432" s="4" t="str">
        <f>IF(IFERROR(VLOOKUP(C432,C433:C$1993,1,0),"")="","",COUNTIF(C:C,C432))</f>
        <v/>
      </c>
      <c r="BV432" s="5" t="str">
        <f>IF(B432="","",IF(BR432="",1+(MAX(BV$2:BV431)),""))</f>
        <v/>
      </c>
      <c r="BW432" s="5" t="str">
        <f t="shared" si="93"/>
        <v/>
      </c>
      <c r="BX432" s="5" t="str">
        <f t="shared" si="94"/>
        <v/>
      </c>
      <c r="BY432" s="14" t="str">
        <f t="shared" si="95"/>
        <v/>
      </c>
      <c r="BZ432" s="28"/>
      <c r="CA432" s="15"/>
      <c r="CB432" s="5" t="str">
        <f t="shared" si="104"/>
        <v/>
      </c>
      <c r="CE432" s="5" t="str">
        <f t="shared" si="99"/>
        <v/>
      </c>
      <c r="CF432" s="5" t="str">
        <f>IF(J432="","",IFERROR(IF(VLOOKUP(J432,J$2:J431,1,0)=0,"",""),J432))</f>
        <v/>
      </c>
      <c r="CG432" s="24" t="str">
        <f>IF(CF432="","",(IFERROR(VLOOKUP(MID(CF432,1,1),$CX$2:DB$28,3,0),0)+IFERROR(VLOOKUP(MID(CF432,2,1),CX$2:DB$28,4,0),0)+IFERROR(VLOOKUP(MID(CF432,3,1),CX$2:DB$28,5,0),0)+(ROW(CF432)/1000000000000)))</f>
        <v/>
      </c>
      <c r="CI432" s="5">
        <v>431</v>
      </c>
      <c r="CJ432" s="5" t="str">
        <f>IFERROR(VLOOKUP(CI432,CE$2:CF1508,2,0),"")</f>
        <v/>
      </c>
      <c r="DD432" s="5" t="e">
        <f>IF(REPORTE!AH$2="si",IF(C432=VALUE(REPORTE!C$11),IF(SUM(DD433:DD$1993),CONCATENATE(INT(B432),", "),INT(B432)),""),IF(C432=VALUE(REPORTE!C$10),IF(SUM(DD433:DD$1993),CONCATENATE(INT(B432),",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68"/>
      <c r="AV433" s="97"/>
      <c r="AW433" s="97"/>
      <c r="AX433" s="97"/>
      <c r="AY433" s="110"/>
      <c r="AZ433" s="97"/>
      <c r="BA433" s="97"/>
      <c r="BB433" s="4"/>
      <c r="BC433" s="100"/>
      <c r="BD433" s="4"/>
      <c r="BE433" s="4"/>
      <c r="BF433" s="9"/>
      <c r="BG433" s="7"/>
      <c r="BH433" s="7"/>
      <c r="BI433" s="7" t="str">
        <f t="shared" ca="1" si="91"/>
        <v/>
      </c>
      <c r="BJ433" s="4" t="str">
        <f t="shared" si="102"/>
        <v/>
      </c>
      <c r="BK433" s="96" t="str">
        <f t="shared" si="92"/>
        <v/>
      </c>
      <c r="BL433" s="107" t="str">
        <f t="shared" si="98"/>
        <v/>
      </c>
      <c r="BR433" s="4" t="str">
        <f>IF(IFERROR(VLOOKUP(C433,C434:C$1993,1,0),"")="","",COUNTIF(C:C,C433))</f>
        <v/>
      </c>
      <c r="BV433" s="5" t="str">
        <f>IF(B433="","",IF(BR433="",1+(MAX(BV$2:BV432)),""))</f>
        <v/>
      </c>
      <c r="BW433" s="5" t="str">
        <f t="shared" si="93"/>
        <v/>
      </c>
      <c r="BX433" s="5" t="str">
        <f t="shared" si="94"/>
        <v/>
      </c>
      <c r="BY433" s="14" t="str">
        <f t="shared" si="95"/>
        <v/>
      </c>
      <c r="BZ433" s="28"/>
      <c r="CA433" s="15"/>
      <c r="CB433" s="5" t="str">
        <f t="shared" si="104"/>
        <v/>
      </c>
      <c r="CE433" s="5" t="str">
        <f t="shared" si="99"/>
        <v/>
      </c>
      <c r="CF433" s="5" t="str">
        <f>IF(J433="","",IFERROR(IF(VLOOKUP(J433,J$2:J432,1,0)=0,"",""),J433))</f>
        <v/>
      </c>
      <c r="CG433" s="24" t="str">
        <f>IF(CF433="","",(IFERROR(VLOOKUP(MID(CF433,1,1),$CX$2:DB$28,3,0),0)+IFERROR(VLOOKUP(MID(CF433,2,1),CX$2:DB$28,4,0),0)+IFERROR(VLOOKUP(MID(CF433,3,1),CX$2:DB$28,5,0),0)+(ROW(CF433)/1000000000000)))</f>
        <v/>
      </c>
      <c r="CI433" s="5">
        <v>432</v>
      </c>
      <c r="CJ433" s="5" t="str">
        <f>IFERROR(VLOOKUP(CI433,CE$2:CF1509,2,0),"")</f>
        <v/>
      </c>
      <c r="DD433" s="5" t="e">
        <f>IF(REPORTE!AH$2="si",IF(C433=VALUE(REPORTE!C$11),IF(SUM(DD434:DD$1993),CONCATENATE(INT(B433),", "),INT(B433)),""),IF(C433=VALUE(REPORTE!C$10),IF(SUM(DD434:DD$1993),CONCATENATE(INT(B433),",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68"/>
      <c r="AV434" s="97"/>
      <c r="AW434" s="97"/>
      <c r="AX434" s="97"/>
      <c r="AY434" s="110"/>
      <c r="AZ434" s="97"/>
      <c r="BA434" s="97"/>
      <c r="BB434" s="4"/>
      <c r="BC434" s="100"/>
      <c r="BD434" s="4"/>
      <c r="BE434" s="4"/>
      <c r="BF434" s="9"/>
      <c r="BG434" s="7"/>
      <c r="BH434" s="7"/>
      <c r="BI434" s="7" t="str">
        <f t="shared" ca="1" si="91"/>
        <v/>
      </c>
      <c r="BJ434" s="4" t="str">
        <f t="shared" si="102"/>
        <v/>
      </c>
      <c r="BK434" s="96" t="str">
        <f t="shared" si="92"/>
        <v/>
      </c>
      <c r="BL434" s="107" t="str">
        <f t="shared" si="98"/>
        <v/>
      </c>
      <c r="BR434" s="4" t="str">
        <f>IF(IFERROR(VLOOKUP(C434,C435:C$1993,1,0),"")="","",COUNTIF(C:C,C434))</f>
        <v/>
      </c>
      <c r="BV434" s="5" t="str">
        <f>IF(B434="","",IF(BR434="",1+(MAX(BV$2:BV433)),""))</f>
        <v/>
      </c>
      <c r="BW434" s="5" t="str">
        <f t="shared" si="93"/>
        <v/>
      </c>
      <c r="BX434" s="5" t="str">
        <f t="shared" si="94"/>
        <v/>
      </c>
      <c r="BY434" s="14" t="str">
        <f t="shared" si="95"/>
        <v/>
      </c>
      <c r="BZ434" s="28"/>
      <c r="CA434" s="15"/>
      <c r="CB434" s="5" t="str">
        <f t="shared" si="104"/>
        <v/>
      </c>
      <c r="CE434" s="5" t="str">
        <f t="shared" si="99"/>
        <v/>
      </c>
      <c r="CF434" s="5" t="str">
        <f>IF(J434="","",IFERROR(IF(VLOOKUP(J434,J$2:J433,1,0)=0,"",""),J434))</f>
        <v/>
      </c>
      <c r="CG434" s="24" t="str">
        <f>IF(CF434="","",(IFERROR(VLOOKUP(MID(CF434,1,1),$CX$2:DB$28,3,0),0)+IFERROR(VLOOKUP(MID(CF434,2,1),CX$2:DB$28,4,0),0)+IFERROR(VLOOKUP(MID(CF434,3,1),CX$2:DB$28,5,0),0)+(ROW(CF434)/1000000000000)))</f>
        <v/>
      </c>
      <c r="CI434" s="5">
        <v>433</v>
      </c>
      <c r="CJ434" s="5" t="str">
        <f>IFERROR(VLOOKUP(CI434,CE$2:CF1510,2,0),"")</f>
        <v/>
      </c>
      <c r="DD434" s="5" t="e">
        <f>IF(REPORTE!AH$2="si",IF(C434=VALUE(REPORTE!C$11),IF(SUM(DD435:DD$1993),CONCATENATE(INT(B434),", "),INT(B434)),""),IF(C434=VALUE(REPORTE!C$10),IF(SUM(DD435:DD$1993),CONCATENATE(INT(B434),",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68"/>
      <c r="AV435" s="97"/>
      <c r="AW435" s="97"/>
      <c r="AX435" s="97"/>
      <c r="AY435" s="110"/>
      <c r="AZ435" s="97"/>
      <c r="BA435" s="97"/>
      <c r="BB435" s="4"/>
      <c r="BC435" s="100"/>
      <c r="BD435" s="4"/>
      <c r="BE435" s="4"/>
      <c r="BF435" s="9"/>
      <c r="BG435" s="7"/>
      <c r="BH435" s="7"/>
      <c r="BI435" s="7" t="str">
        <f t="shared" ca="1" si="91"/>
        <v/>
      </c>
      <c r="BJ435" s="4" t="str">
        <f t="shared" si="102"/>
        <v/>
      </c>
      <c r="BK435" s="96" t="str">
        <f t="shared" si="92"/>
        <v/>
      </c>
      <c r="BL435" s="107" t="str">
        <f t="shared" si="98"/>
        <v/>
      </c>
      <c r="BR435" s="4" t="str">
        <f>IF(IFERROR(VLOOKUP(C435,C436:C$1993,1,0),"")="","",COUNTIF(C:C,C435))</f>
        <v/>
      </c>
      <c r="BV435" s="5" t="str">
        <f>IF(B435="","",IF(BR435="",1+(MAX(BV$2:BV434)),""))</f>
        <v/>
      </c>
      <c r="BW435" s="5" t="str">
        <f t="shared" si="93"/>
        <v/>
      </c>
      <c r="BX435" s="5" t="str">
        <f t="shared" si="94"/>
        <v/>
      </c>
      <c r="BY435" s="14" t="str">
        <f t="shared" si="95"/>
        <v/>
      </c>
      <c r="BZ435" s="28"/>
      <c r="CA435" s="15"/>
      <c r="CB435" s="5" t="str">
        <f t="shared" si="104"/>
        <v/>
      </c>
      <c r="CE435" s="5" t="str">
        <f t="shared" si="99"/>
        <v/>
      </c>
      <c r="CF435" s="5" t="str">
        <f>IF(J435="","",IFERROR(IF(VLOOKUP(J435,J$2:J434,1,0)=0,"",""),J435))</f>
        <v/>
      </c>
      <c r="CG435" s="24" t="str">
        <f>IF(CF435="","",(IFERROR(VLOOKUP(MID(CF435,1,1),$CX$2:DB$28,3,0),0)+IFERROR(VLOOKUP(MID(CF435,2,1),CX$2:DB$28,4,0),0)+IFERROR(VLOOKUP(MID(CF435,3,1),CX$2:DB$28,5,0),0)+(ROW(CF435)/1000000000000)))</f>
        <v/>
      </c>
      <c r="CI435" s="5">
        <v>434</v>
      </c>
      <c r="CJ435" s="5" t="str">
        <f>IFERROR(VLOOKUP(CI435,CE$2:CF1511,2,0),"")</f>
        <v/>
      </c>
      <c r="DD435" s="5" t="e">
        <f>IF(REPORTE!AH$2="si",IF(C435=VALUE(REPORTE!C$11),IF(SUM(DD436:DD$1993),CONCATENATE(INT(B435),", "),INT(B435)),""),IF(C435=VALUE(REPORTE!C$10),IF(SUM(DD436:DD$1993),CONCATENATE(INT(B435),",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68"/>
      <c r="AV436" s="97"/>
      <c r="AW436" s="97"/>
      <c r="AX436" s="97"/>
      <c r="AY436" s="110"/>
      <c r="AZ436" s="97"/>
      <c r="BA436" s="97"/>
      <c r="BB436" s="4"/>
      <c r="BC436" s="100"/>
      <c r="BD436" s="4"/>
      <c r="BE436" s="4"/>
      <c r="BF436" s="9"/>
      <c r="BG436" s="7"/>
      <c r="BH436" s="7"/>
      <c r="BI436" s="7" t="str">
        <f t="shared" ca="1" si="91"/>
        <v/>
      </c>
      <c r="BJ436" s="4" t="str">
        <f t="shared" si="102"/>
        <v/>
      </c>
      <c r="BK436" s="96" t="str">
        <f t="shared" si="92"/>
        <v/>
      </c>
      <c r="BL436" s="107" t="str">
        <f t="shared" si="98"/>
        <v/>
      </c>
      <c r="BR436" s="4" t="str">
        <f>IF(IFERROR(VLOOKUP(C436,C437:C$1993,1,0),"")="","",COUNTIF(C:C,C436))</f>
        <v/>
      </c>
      <c r="BV436" s="5" t="str">
        <f>IF(B436="","",IF(BR436="",1+(MAX(BV$2:BV435)),""))</f>
        <v/>
      </c>
      <c r="BW436" s="5" t="str">
        <f t="shared" si="93"/>
        <v/>
      </c>
      <c r="BX436" s="5" t="str">
        <f t="shared" si="94"/>
        <v/>
      </c>
      <c r="BY436" s="14" t="str">
        <f t="shared" si="95"/>
        <v/>
      </c>
      <c r="BZ436" s="28"/>
      <c r="CA436" s="15"/>
      <c r="CB436" s="5" t="str">
        <f t="shared" si="104"/>
        <v/>
      </c>
      <c r="CE436" s="5" t="str">
        <f t="shared" si="99"/>
        <v/>
      </c>
      <c r="CF436" s="5" t="str">
        <f>IF(J436="","",IFERROR(IF(VLOOKUP(J436,J$2:J435,1,0)=0,"",""),J436))</f>
        <v/>
      </c>
      <c r="CG436" s="24" t="str">
        <f>IF(CF436="","",(IFERROR(VLOOKUP(MID(CF436,1,1),$CX$2:DB$28,3,0),0)+IFERROR(VLOOKUP(MID(CF436,2,1),CX$2:DB$28,4,0),0)+IFERROR(VLOOKUP(MID(CF436,3,1),CX$2:DB$28,5,0),0)+(ROW(CF436)/1000000000000)))</f>
        <v/>
      </c>
      <c r="CI436" s="5">
        <v>435</v>
      </c>
      <c r="CJ436" s="5" t="str">
        <f>IFERROR(VLOOKUP(CI436,CE$2:CF1512,2,0),"")</f>
        <v/>
      </c>
      <c r="DD436" s="5" t="e">
        <f>IF(REPORTE!AH$2="si",IF(C436=VALUE(REPORTE!C$11),IF(SUM(DD437:DD$1993),CONCATENATE(INT(B436),", "),INT(B436)),""),IF(C436=VALUE(REPORTE!C$10),IF(SUM(DD437:DD$1993),CONCATENATE(INT(B436),",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68"/>
      <c r="AV437" s="97"/>
      <c r="AW437" s="97"/>
      <c r="AX437" s="97"/>
      <c r="AY437" s="110"/>
      <c r="AZ437" s="97"/>
      <c r="BA437" s="97"/>
      <c r="BB437" s="4"/>
      <c r="BC437" s="100"/>
      <c r="BD437" s="4"/>
      <c r="BE437" s="4"/>
      <c r="BF437" s="9"/>
      <c r="BG437" s="7"/>
      <c r="BH437" s="7"/>
      <c r="BI437" s="7" t="str">
        <f t="shared" ca="1" si="91"/>
        <v/>
      </c>
      <c r="BJ437" s="4" t="str">
        <f t="shared" si="102"/>
        <v/>
      </c>
      <c r="BK437" s="96" t="str">
        <f t="shared" si="92"/>
        <v/>
      </c>
      <c r="BL437" s="107" t="str">
        <f t="shared" si="98"/>
        <v/>
      </c>
      <c r="BR437" s="4" t="str">
        <f>IF(IFERROR(VLOOKUP(C437,C438:C$1993,1,0),"")="","",COUNTIF(C:C,C437))</f>
        <v/>
      </c>
      <c r="BV437" s="5" t="str">
        <f>IF(B437="","",IF(BR437="",1+(MAX(BV$2:BV436)),""))</f>
        <v/>
      </c>
      <c r="BW437" s="5" t="str">
        <f t="shared" si="93"/>
        <v/>
      </c>
      <c r="BX437" s="5" t="str">
        <f t="shared" si="94"/>
        <v/>
      </c>
      <c r="BY437" s="14" t="str">
        <f t="shared" si="95"/>
        <v/>
      </c>
      <c r="BZ437" s="28"/>
      <c r="CA437" s="15"/>
      <c r="CB437" s="5" t="str">
        <f t="shared" si="104"/>
        <v/>
      </c>
      <c r="CE437" s="5" t="str">
        <f t="shared" si="99"/>
        <v/>
      </c>
      <c r="CF437" s="5" t="str">
        <f>IF(J437="","",IFERROR(IF(VLOOKUP(J437,J$2:J436,1,0)=0,"",""),J437))</f>
        <v/>
      </c>
      <c r="CG437" s="24" t="str">
        <f>IF(CF437="","",(IFERROR(VLOOKUP(MID(CF437,1,1),$CX$2:DB$28,3,0),0)+IFERROR(VLOOKUP(MID(CF437,2,1),CX$2:DB$28,4,0),0)+IFERROR(VLOOKUP(MID(CF437,3,1),CX$2:DB$28,5,0),0)+(ROW(CF437)/1000000000000)))</f>
        <v/>
      </c>
      <c r="CI437" s="5">
        <v>436</v>
      </c>
      <c r="CJ437" s="5" t="str">
        <f>IFERROR(VLOOKUP(CI437,CE$2:CF1513,2,0),"")</f>
        <v/>
      </c>
      <c r="DD437" s="5" t="e">
        <f>IF(REPORTE!AH$2="si",IF(C437=VALUE(REPORTE!C$11),IF(SUM(DD438:DD$1993),CONCATENATE(INT(B437),", "),INT(B437)),""),IF(C437=VALUE(REPORTE!C$10),IF(SUM(DD438:DD$1993),CONCATENATE(INT(B437),",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68"/>
      <c r="AV438" s="97"/>
      <c r="AW438" s="97"/>
      <c r="AX438" s="97"/>
      <c r="AY438" s="110"/>
      <c r="AZ438" s="97"/>
      <c r="BA438" s="97"/>
      <c r="BB438" s="4"/>
      <c r="BC438" s="100"/>
      <c r="BD438" s="4"/>
      <c r="BE438" s="4"/>
      <c r="BF438" s="9"/>
      <c r="BG438" s="7"/>
      <c r="BH438" s="7"/>
      <c r="BI438" s="7" t="str">
        <f t="shared" ca="1" si="91"/>
        <v/>
      </c>
      <c r="BJ438" s="4" t="str">
        <f t="shared" si="102"/>
        <v/>
      </c>
      <c r="BK438" s="96" t="str">
        <f t="shared" si="92"/>
        <v/>
      </c>
      <c r="BL438" s="107" t="str">
        <f t="shared" si="98"/>
        <v/>
      </c>
      <c r="BR438" s="4" t="str">
        <f>IF(IFERROR(VLOOKUP(C438,C439:C$1993,1,0),"")="","",COUNTIF(C:C,C438))</f>
        <v/>
      </c>
      <c r="BV438" s="5" t="str">
        <f>IF(B438="","",IF(BR438="",1+(MAX(BV$2:BV437)),""))</f>
        <v/>
      </c>
      <c r="BW438" s="5" t="str">
        <f t="shared" si="93"/>
        <v/>
      </c>
      <c r="BX438" s="5" t="str">
        <f t="shared" si="94"/>
        <v/>
      </c>
      <c r="BY438" s="14" t="str">
        <f t="shared" si="95"/>
        <v/>
      </c>
      <c r="BZ438" s="28"/>
      <c r="CA438" s="15"/>
      <c r="CB438" s="5" t="str">
        <f t="shared" si="104"/>
        <v/>
      </c>
      <c r="CE438" s="5" t="str">
        <f t="shared" si="99"/>
        <v/>
      </c>
      <c r="CF438" s="5" t="str">
        <f>IF(J438="","",IFERROR(IF(VLOOKUP(J438,J$2:J437,1,0)=0,"",""),J438))</f>
        <v/>
      </c>
      <c r="CG438" s="24" t="str">
        <f>IF(CF438="","",(IFERROR(VLOOKUP(MID(CF438,1,1),$CX$2:DB$28,3,0),0)+IFERROR(VLOOKUP(MID(CF438,2,1),CX$2:DB$28,4,0),0)+IFERROR(VLOOKUP(MID(CF438,3,1),CX$2:DB$28,5,0),0)+(ROW(CF438)/1000000000000)))</f>
        <v/>
      </c>
      <c r="CI438" s="5">
        <v>437</v>
      </c>
      <c r="CJ438" s="5" t="str">
        <f>IFERROR(VLOOKUP(CI438,CE$2:CF1514,2,0),"")</f>
        <v/>
      </c>
      <c r="DD438" s="5" t="e">
        <f>IF(REPORTE!AH$2="si",IF(C438=VALUE(REPORTE!C$11),IF(SUM(DD439:DD$1993),CONCATENATE(INT(B438),", "),INT(B438)),""),IF(C438=VALUE(REPORTE!C$10),IF(SUM(DD439:DD$1993),CONCATENATE(INT(B438),",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68"/>
      <c r="AV439" s="97"/>
      <c r="AW439" s="97"/>
      <c r="AX439" s="97"/>
      <c r="AY439" s="110"/>
      <c r="AZ439" s="97"/>
      <c r="BA439" s="97"/>
      <c r="BB439" s="4"/>
      <c r="BC439" s="100"/>
      <c r="BD439" s="4"/>
      <c r="BE439" s="4"/>
      <c r="BF439" s="9"/>
      <c r="BG439" s="7"/>
      <c r="BH439" s="7"/>
      <c r="BI439" s="7" t="str">
        <f t="shared" ca="1" si="91"/>
        <v/>
      </c>
      <c r="BJ439" s="4" t="str">
        <f t="shared" si="102"/>
        <v/>
      </c>
      <c r="BK439" s="96" t="str">
        <f t="shared" si="92"/>
        <v/>
      </c>
      <c r="BL439" s="107" t="str">
        <f t="shared" si="98"/>
        <v/>
      </c>
      <c r="BR439" s="4" t="str">
        <f>IF(IFERROR(VLOOKUP(C439,C440:C$1993,1,0),"")="","",COUNTIF(C:C,C439))</f>
        <v/>
      </c>
      <c r="BV439" s="5" t="str">
        <f>IF(B439="","",IF(BR439="",1+(MAX(BV$2:BV438)),""))</f>
        <v/>
      </c>
      <c r="BW439" s="5" t="str">
        <f t="shared" si="93"/>
        <v/>
      </c>
      <c r="BX439" s="5" t="str">
        <f t="shared" si="94"/>
        <v/>
      </c>
      <c r="BY439" s="14" t="str">
        <f t="shared" si="95"/>
        <v/>
      </c>
      <c r="BZ439" s="28"/>
      <c r="CA439" s="15"/>
      <c r="CB439" s="5" t="str">
        <f t="shared" si="104"/>
        <v/>
      </c>
      <c r="CE439" s="5" t="str">
        <f t="shared" si="99"/>
        <v/>
      </c>
      <c r="CF439" s="5" t="str">
        <f>IF(J439="","",IFERROR(IF(VLOOKUP(J439,J$2:J438,1,0)=0,"",""),J439))</f>
        <v/>
      </c>
      <c r="CG439" s="24" t="str">
        <f>IF(CF439="","",(IFERROR(VLOOKUP(MID(CF439,1,1),$CX$2:DB$28,3,0),0)+IFERROR(VLOOKUP(MID(CF439,2,1),CX$2:DB$28,4,0),0)+IFERROR(VLOOKUP(MID(CF439,3,1),CX$2:DB$28,5,0),0)+(ROW(CF439)/1000000000000)))</f>
        <v/>
      </c>
      <c r="CI439" s="5">
        <v>438</v>
      </c>
      <c r="CJ439" s="5" t="str">
        <f>IFERROR(VLOOKUP(CI439,CE$2:CF1515,2,0),"")</f>
        <v/>
      </c>
      <c r="DD439" s="5" t="e">
        <f>IF(REPORTE!AH$2="si",IF(C439=VALUE(REPORTE!C$11),IF(SUM(DD440:DD$1993),CONCATENATE(INT(B439),", "),INT(B439)),""),IF(C439=VALUE(REPORTE!C$10),IF(SUM(DD440:DD$1993),CONCATENATE(INT(B439),",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68"/>
      <c r="AV440" s="97"/>
      <c r="AW440" s="97"/>
      <c r="AX440" s="97"/>
      <c r="AY440" s="110"/>
      <c r="AZ440" s="97"/>
      <c r="BA440" s="97"/>
      <c r="BB440" s="4"/>
      <c r="BC440" s="100"/>
      <c r="BD440" s="4"/>
      <c r="BE440" s="4"/>
      <c r="BF440" s="9"/>
      <c r="BG440" s="7"/>
      <c r="BH440" s="7"/>
      <c r="BI440" s="7" t="str">
        <f t="shared" ca="1" si="91"/>
        <v/>
      </c>
      <c r="BJ440" s="4" t="str">
        <f t="shared" si="102"/>
        <v/>
      </c>
      <c r="BK440" s="96" t="str">
        <f t="shared" si="92"/>
        <v/>
      </c>
      <c r="BL440" s="107" t="str">
        <f t="shared" si="98"/>
        <v/>
      </c>
      <c r="BR440" s="4" t="str">
        <f>IF(IFERROR(VLOOKUP(C440,C441:C$1993,1,0),"")="","",COUNTIF(C:C,C440))</f>
        <v/>
      </c>
      <c r="BV440" s="5" t="str">
        <f>IF(B440="","",IF(BR440="",1+(MAX(BV$2:BV439)),""))</f>
        <v/>
      </c>
      <c r="BW440" s="5" t="str">
        <f t="shared" si="93"/>
        <v/>
      </c>
      <c r="BX440" s="5" t="str">
        <f t="shared" si="94"/>
        <v/>
      </c>
      <c r="BY440" s="14" t="str">
        <f t="shared" si="95"/>
        <v/>
      </c>
      <c r="BZ440" s="28"/>
      <c r="CA440" s="15"/>
      <c r="CB440" s="5" t="str">
        <f t="shared" si="104"/>
        <v/>
      </c>
      <c r="CE440" s="5" t="str">
        <f t="shared" si="99"/>
        <v/>
      </c>
      <c r="CF440" s="5" t="str">
        <f>IF(J440="","",IFERROR(IF(VLOOKUP(J440,J$2:J439,1,0)=0,"",""),J440))</f>
        <v/>
      </c>
      <c r="CG440" s="24" t="str">
        <f>IF(CF440="","",(IFERROR(VLOOKUP(MID(CF440,1,1),$CX$2:DB$28,3,0),0)+IFERROR(VLOOKUP(MID(CF440,2,1),CX$2:DB$28,4,0),0)+IFERROR(VLOOKUP(MID(CF440,3,1),CX$2:DB$28,5,0),0)+(ROW(CF440)/1000000000000)))</f>
        <v/>
      </c>
      <c r="CI440" s="5">
        <v>439</v>
      </c>
      <c r="CJ440" s="5" t="str">
        <f>IFERROR(VLOOKUP(CI440,CE$2:CF1516,2,0),"")</f>
        <v/>
      </c>
      <c r="DD440" s="5" t="e">
        <f>IF(REPORTE!AH$2="si",IF(C440=VALUE(REPORTE!C$11),IF(SUM(DD441:DD$1993),CONCATENATE(INT(B440),", "),INT(B440)),""),IF(C440=VALUE(REPORTE!C$10),IF(SUM(DD441:DD$1993),CONCATENATE(INT(B440),",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68"/>
      <c r="AV441" s="97"/>
      <c r="AW441" s="97"/>
      <c r="AX441" s="97"/>
      <c r="AY441" s="110"/>
      <c r="AZ441" s="97"/>
      <c r="BA441" s="97"/>
      <c r="BB441" s="4"/>
      <c r="BC441" s="100"/>
      <c r="BD441" s="4"/>
      <c r="BE441" s="4"/>
      <c r="BF441" s="9"/>
      <c r="BG441" s="7"/>
      <c r="BH441" s="7"/>
      <c r="BI441" s="7" t="str">
        <f t="shared" ca="1" si="91"/>
        <v/>
      </c>
      <c r="BJ441" s="4" t="str">
        <f t="shared" si="102"/>
        <v/>
      </c>
      <c r="BK441" s="96" t="str">
        <f t="shared" si="92"/>
        <v/>
      </c>
      <c r="BL441" s="107" t="str">
        <f t="shared" si="98"/>
        <v/>
      </c>
      <c r="BR441" s="4" t="str">
        <f>IF(IFERROR(VLOOKUP(C441,C442:C$1993,1,0),"")="","",COUNTIF(C:C,C441))</f>
        <v/>
      </c>
      <c r="BV441" s="5" t="str">
        <f>IF(B441="","",IF(BR441="",1+(MAX(BV$2:BV440)),""))</f>
        <v/>
      </c>
      <c r="BW441" s="5" t="str">
        <f t="shared" si="93"/>
        <v/>
      </c>
      <c r="BX441" s="5" t="str">
        <f t="shared" si="94"/>
        <v/>
      </c>
      <c r="BY441" s="14" t="str">
        <f t="shared" si="95"/>
        <v/>
      </c>
      <c r="BZ441" s="28"/>
      <c r="CA441" s="15"/>
      <c r="CB441" s="5" t="str">
        <f t="shared" si="104"/>
        <v/>
      </c>
      <c r="CE441" s="5" t="str">
        <f t="shared" si="99"/>
        <v/>
      </c>
      <c r="CF441" s="5" t="str">
        <f>IF(J441="","",IFERROR(IF(VLOOKUP(J441,J$2:J440,1,0)=0,"",""),J441))</f>
        <v/>
      </c>
      <c r="CG441" s="24" t="str">
        <f>IF(CF441="","",(IFERROR(VLOOKUP(MID(CF441,1,1),$CX$2:DB$28,3,0),0)+IFERROR(VLOOKUP(MID(CF441,2,1),CX$2:DB$28,4,0),0)+IFERROR(VLOOKUP(MID(CF441,3,1),CX$2:DB$28,5,0),0)+(ROW(CF441)/1000000000000)))</f>
        <v/>
      </c>
      <c r="CI441" s="5">
        <v>440</v>
      </c>
      <c r="CJ441" s="5" t="str">
        <f>IFERROR(VLOOKUP(CI441,CE$2:CF1517,2,0),"")</f>
        <v/>
      </c>
      <c r="DD441" s="5" t="e">
        <f>IF(REPORTE!AH$2="si",IF(C441=VALUE(REPORTE!C$11),IF(SUM(DD442:DD$1993),CONCATENATE(INT(B441),", "),INT(B441)),""),IF(C441=VALUE(REPORTE!C$10),IF(SUM(DD442:DD$1993),CONCATENATE(INT(B441),",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68"/>
      <c r="AV442" s="97"/>
      <c r="AW442" s="97"/>
      <c r="AX442" s="97"/>
      <c r="AY442" s="110"/>
      <c r="AZ442" s="97"/>
      <c r="BA442" s="97"/>
      <c r="BB442" s="4"/>
      <c r="BC442" s="100"/>
      <c r="BD442" s="4"/>
      <c r="BE442" s="4"/>
      <c r="BF442" s="9"/>
      <c r="BG442" s="7"/>
      <c r="BH442" s="7"/>
      <c r="BI442" s="7" t="str">
        <f t="shared" ca="1" si="91"/>
        <v/>
      </c>
      <c r="BJ442" s="4" t="str">
        <f t="shared" si="102"/>
        <v/>
      </c>
      <c r="BK442" s="96" t="str">
        <f t="shared" si="92"/>
        <v/>
      </c>
      <c r="BL442" s="107" t="str">
        <f t="shared" si="98"/>
        <v/>
      </c>
      <c r="BR442" s="4" t="str">
        <f>IF(IFERROR(VLOOKUP(C442,C443:C$1993,1,0),"")="","",COUNTIF(C:C,C442))</f>
        <v/>
      </c>
      <c r="BV442" s="5" t="str">
        <f>IF(B442="","",IF(BR442="",1+(MAX(BV$2:BV441)),""))</f>
        <v/>
      </c>
      <c r="BW442" s="5" t="str">
        <f t="shared" si="93"/>
        <v/>
      </c>
      <c r="BX442" s="5" t="str">
        <f t="shared" si="94"/>
        <v/>
      </c>
      <c r="BY442" s="14" t="str">
        <f t="shared" si="95"/>
        <v/>
      </c>
      <c r="BZ442" s="28"/>
      <c r="CA442" s="15"/>
      <c r="CB442" s="5" t="str">
        <f t="shared" si="104"/>
        <v/>
      </c>
      <c r="CE442" s="5" t="str">
        <f t="shared" si="99"/>
        <v/>
      </c>
      <c r="CF442" s="5" t="str">
        <f>IF(J442="","",IFERROR(IF(VLOOKUP(J442,J$2:J441,1,0)=0,"",""),J442))</f>
        <v/>
      </c>
      <c r="CG442" s="24" t="str">
        <f>IF(CF442="","",(IFERROR(VLOOKUP(MID(CF442,1,1),$CX$2:DB$28,3,0),0)+IFERROR(VLOOKUP(MID(CF442,2,1),CX$2:DB$28,4,0),0)+IFERROR(VLOOKUP(MID(CF442,3,1),CX$2:DB$28,5,0),0)+(ROW(CF442)/1000000000000)))</f>
        <v/>
      </c>
      <c r="CI442" s="5">
        <v>441</v>
      </c>
      <c r="CJ442" s="5" t="str">
        <f>IFERROR(VLOOKUP(CI442,CE$2:CF1518,2,0),"")</f>
        <v/>
      </c>
      <c r="DD442" s="5" t="e">
        <f>IF(REPORTE!AH$2="si",IF(C442=VALUE(REPORTE!C$11),IF(SUM(DD443:DD$1993),CONCATENATE(INT(B442),", "),INT(B442)),""),IF(C442=VALUE(REPORTE!C$10),IF(SUM(DD443:DD$1993),CONCATENATE(INT(B442),",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68"/>
      <c r="AV443" s="97"/>
      <c r="AW443" s="97"/>
      <c r="AX443" s="97"/>
      <c r="AY443" s="110"/>
      <c r="AZ443" s="97"/>
      <c r="BA443" s="97"/>
      <c r="BB443" s="4"/>
      <c r="BC443" s="100"/>
      <c r="BD443" s="4"/>
      <c r="BE443" s="4"/>
      <c r="BF443" s="9"/>
      <c r="BG443" s="7"/>
      <c r="BH443" s="7"/>
      <c r="BI443" s="7" t="str">
        <f t="shared" ca="1" si="91"/>
        <v/>
      </c>
      <c r="BJ443" s="4" t="str">
        <f t="shared" si="102"/>
        <v/>
      </c>
      <c r="BK443" s="96" t="str">
        <f t="shared" si="92"/>
        <v/>
      </c>
      <c r="BL443" s="107" t="str">
        <f t="shared" si="98"/>
        <v/>
      </c>
      <c r="BR443" s="4" t="str">
        <f>IF(IFERROR(VLOOKUP(C443,C444:C$1993,1,0),"")="","",COUNTIF(C:C,C443))</f>
        <v/>
      </c>
      <c r="BV443" s="5" t="str">
        <f>IF(B443="","",IF(BR443="",1+(MAX(BV$2:BV442)),""))</f>
        <v/>
      </c>
      <c r="BW443" s="5" t="str">
        <f t="shared" si="93"/>
        <v/>
      </c>
      <c r="BX443" s="5" t="str">
        <f t="shared" si="94"/>
        <v/>
      </c>
      <c r="BY443" s="14" t="str">
        <f t="shared" si="95"/>
        <v/>
      </c>
      <c r="BZ443" s="28"/>
      <c r="CA443" s="15"/>
      <c r="CB443" s="5" t="str">
        <f t="shared" si="104"/>
        <v/>
      </c>
      <c r="CE443" s="5" t="str">
        <f t="shared" si="99"/>
        <v/>
      </c>
      <c r="CF443" s="5" t="str">
        <f>IF(J443="","",IFERROR(IF(VLOOKUP(J443,J$2:J442,1,0)=0,"",""),J443))</f>
        <v/>
      </c>
      <c r="CG443" s="24" t="str">
        <f>IF(CF443="","",(IFERROR(VLOOKUP(MID(CF443,1,1),$CX$2:DB$28,3,0),0)+IFERROR(VLOOKUP(MID(CF443,2,1),CX$2:DB$28,4,0),0)+IFERROR(VLOOKUP(MID(CF443,3,1),CX$2:DB$28,5,0),0)+(ROW(CF443)/1000000000000)))</f>
        <v/>
      </c>
      <c r="CI443" s="5">
        <v>442</v>
      </c>
      <c r="CJ443" s="5" t="str">
        <f>IFERROR(VLOOKUP(CI443,CE$2:CF1519,2,0),"")</f>
        <v/>
      </c>
      <c r="DD443" s="5" t="e">
        <f>IF(REPORTE!AH$2="si",IF(C443=VALUE(REPORTE!C$11),IF(SUM(DD444:DD$1993),CONCATENATE(INT(B443),", "),INT(B443)),""),IF(C443=VALUE(REPORTE!C$10),IF(SUM(DD444:DD$1993),CONCATENATE(INT(B443),",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68"/>
      <c r="AV444" s="97"/>
      <c r="AW444" s="97"/>
      <c r="AX444" s="97"/>
      <c r="AY444" s="110"/>
      <c r="AZ444" s="97"/>
      <c r="BA444" s="97"/>
      <c r="BB444" s="4"/>
      <c r="BC444" s="100"/>
      <c r="BD444" s="4"/>
      <c r="BE444" s="4"/>
      <c r="BF444" s="9"/>
      <c r="BG444" s="7"/>
      <c r="BH444" s="7"/>
      <c r="BI444" s="7" t="str">
        <f t="shared" ca="1" si="91"/>
        <v/>
      </c>
      <c r="BJ444" s="4" t="str">
        <f t="shared" si="102"/>
        <v/>
      </c>
      <c r="BK444" s="96" t="str">
        <f t="shared" si="92"/>
        <v/>
      </c>
      <c r="BL444" s="107" t="str">
        <f t="shared" si="98"/>
        <v/>
      </c>
      <c r="BR444" s="4" t="str">
        <f>IF(IFERROR(VLOOKUP(C444,C445:C$1993,1,0),"")="","",COUNTIF(C:C,C444))</f>
        <v/>
      </c>
      <c r="BV444" s="5" t="str">
        <f>IF(B444="","",IF(BR444="",1+(MAX(BV$2:BV443)),""))</f>
        <v/>
      </c>
      <c r="BW444" s="5" t="str">
        <f t="shared" si="93"/>
        <v/>
      </c>
      <c r="BX444" s="5" t="str">
        <f t="shared" si="94"/>
        <v/>
      </c>
      <c r="BY444" s="14" t="str">
        <f t="shared" si="95"/>
        <v/>
      </c>
      <c r="BZ444" s="28"/>
      <c r="CA444" s="15"/>
      <c r="CB444" s="5" t="str">
        <f t="shared" si="104"/>
        <v/>
      </c>
      <c r="CE444" s="5" t="str">
        <f t="shared" si="99"/>
        <v/>
      </c>
      <c r="CF444" s="5" t="str">
        <f>IF(J444="","",IFERROR(IF(VLOOKUP(J444,J$2:J443,1,0)=0,"",""),J444))</f>
        <v/>
      </c>
      <c r="CG444" s="24" t="str">
        <f>IF(CF444="","",(IFERROR(VLOOKUP(MID(CF444,1,1),$CX$2:DB$28,3,0),0)+IFERROR(VLOOKUP(MID(CF444,2,1),CX$2:DB$28,4,0),0)+IFERROR(VLOOKUP(MID(CF444,3,1),CX$2:DB$28,5,0),0)+(ROW(CF444)/1000000000000)))</f>
        <v/>
      </c>
      <c r="CI444" s="5">
        <v>443</v>
      </c>
      <c r="CJ444" s="5" t="str">
        <f>IFERROR(VLOOKUP(CI444,CE$2:CF1520,2,0),"")</f>
        <v/>
      </c>
      <c r="DD444" s="5" t="e">
        <f>IF(REPORTE!AH$2="si",IF(C444=VALUE(REPORTE!C$11),IF(SUM(DD445:DD$1993),CONCATENATE(INT(B444),", "),INT(B444)),""),IF(C444=VALUE(REPORTE!C$10),IF(SUM(DD445:DD$1993),CONCATENATE(INT(B444),",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68"/>
      <c r="AV445" s="97"/>
      <c r="AW445" s="97"/>
      <c r="AX445" s="97"/>
      <c r="AY445" s="110"/>
      <c r="AZ445" s="97"/>
      <c r="BA445" s="97"/>
      <c r="BB445" s="4"/>
      <c r="BC445" s="100"/>
      <c r="BD445" s="4"/>
      <c r="BE445" s="4"/>
      <c r="BF445" s="9"/>
      <c r="BG445" s="7"/>
      <c r="BH445" s="7"/>
      <c r="BI445" s="7" t="str">
        <f t="shared" ca="1" si="91"/>
        <v/>
      </c>
      <c r="BJ445" s="4" t="str">
        <f t="shared" si="102"/>
        <v/>
      </c>
      <c r="BK445" s="96" t="str">
        <f t="shared" si="92"/>
        <v/>
      </c>
      <c r="BL445" s="107" t="str">
        <f t="shared" si="98"/>
        <v/>
      </c>
      <c r="BR445" s="4" t="str">
        <f>IF(IFERROR(VLOOKUP(C445,C446:C$1993,1,0),"")="","",COUNTIF(C:C,C445))</f>
        <v/>
      </c>
      <c r="BV445" s="5" t="str">
        <f>IF(B445="","",IF(BR445="",1+(MAX(BV$2:BV444)),""))</f>
        <v/>
      </c>
      <c r="BW445" s="5" t="str">
        <f t="shared" si="93"/>
        <v/>
      </c>
      <c r="BX445" s="5" t="str">
        <f t="shared" si="94"/>
        <v/>
      </c>
      <c r="BY445" s="14" t="str">
        <f t="shared" si="95"/>
        <v/>
      </c>
      <c r="BZ445" s="28"/>
      <c r="CA445" s="15"/>
      <c r="CB445" s="5" t="str">
        <f t="shared" si="104"/>
        <v/>
      </c>
      <c r="CE445" s="5" t="str">
        <f t="shared" si="99"/>
        <v/>
      </c>
      <c r="CF445" s="5" t="str">
        <f>IF(J445="","",IFERROR(IF(VLOOKUP(J445,J$2:J444,1,0)=0,"",""),J445))</f>
        <v/>
      </c>
      <c r="CG445" s="24" t="str">
        <f>IF(CF445="","",(IFERROR(VLOOKUP(MID(CF445,1,1),$CX$2:DB$28,3,0),0)+IFERROR(VLOOKUP(MID(CF445,2,1),CX$2:DB$28,4,0),0)+IFERROR(VLOOKUP(MID(CF445,3,1),CX$2:DB$28,5,0),0)+(ROW(CF445)/1000000000000)))</f>
        <v/>
      </c>
      <c r="CI445" s="5">
        <v>444</v>
      </c>
      <c r="CJ445" s="5" t="str">
        <f>IFERROR(VLOOKUP(CI445,CE$2:CF1521,2,0),"")</f>
        <v/>
      </c>
      <c r="DD445" s="5" t="e">
        <f>IF(REPORTE!AH$2="si",IF(C445=VALUE(REPORTE!C$11),IF(SUM(DD446:DD$1993),CONCATENATE(INT(B445),", "),INT(B445)),""),IF(C445=VALUE(REPORTE!C$10),IF(SUM(DD446:DD$1993),CONCATENATE(INT(B445),",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68"/>
      <c r="AV446" s="97"/>
      <c r="AW446" s="97"/>
      <c r="AX446" s="97"/>
      <c r="AY446" s="110"/>
      <c r="AZ446" s="97"/>
      <c r="BA446" s="97"/>
      <c r="BB446" s="4"/>
      <c r="BC446" s="100"/>
      <c r="BD446" s="4"/>
      <c r="BE446" s="4"/>
      <c r="BF446" s="9"/>
      <c r="BG446" s="7"/>
      <c r="BH446" s="7"/>
      <c r="BI446" s="7" t="str">
        <f t="shared" ca="1" si="91"/>
        <v/>
      </c>
      <c r="BJ446" s="4" t="str">
        <f t="shared" si="102"/>
        <v/>
      </c>
      <c r="BK446" s="96" t="str">
        <f t="shared" si="92"/>
        <v/>
      </c>
      <c r="BL446" s="107" t="str">
        <f t="shared" si="98"/>
        <v/>
      </c>
      <c r="BR446" s="4" t="str">
        <f>IF(IFERROR(VLOOKUP(C446,C447:C$1993,1,0),"")="","",COUNTIF(C:C,C446))</f>
        <v/>
      </c>
      <c r="BV446" s="5" t="str">
        <f>IF(B446="","",IF(BR446="",1+(MAX(BV$2:BV445)),""))</f>
        <v/>
      </c>
      <c r="BW446" s="5" t="str">
        <f t="shared" si="93"/>
        <v/>
      </c>
      <c r="BX446" s="5" t="str">
        <f t="shared" si="94"/>
        <v/>
      </c>
      <c r="BY446" s="14" t="str">
        <f t="shared" si="95"/>
        <v/>
      </c>
      <c r="BZ446" s="28"/>
      <c r="CA446" s="15"/>
      <c r="CB446" s="5" t="str">
        <f t="shared" si="104"/>
        <v/>
      </c>
      <c r="CE446" s="5" t="str">
        <f t="shared" si="99"/>
        <v/>
      </c>
      <c r="CF446" s="5" t="str">
        <f>IF(J446="","",IFERROR(IF(VLOOKUP(J446,J$2:J445,1,0)=0,"",""),J446))</f>
        <v/>
      </c>
      <c r="CG446" s="24" t="str">
        <f>IF(CF446="","",(IFERROR(VLOOKUP(MID(CF446,1,1),$CX$2:DB$28,3,0),0)+IFERROR(VLOOKUP(MID(CF446,2,1),CX$2:DB$28,4,0),0)+IFERROR(VLOOKUP(MID(CF446,3,1),CX$2:DB$28,5,0),0)+(ROW(CF446)/1000000000000)))</f>
        <v/>
      </c>
      <c r="CI446" s="5">
        <v>445</v>
      </c>
      <c r="CJ446" s="5" t="str">
        <f>IFERROR(VLOOKUP(CI446,CE$2:CF1522,2,0),"")</f>
        <v/>
      </c>
      <c r="DD446" s="5" t="e">
        <f>IF(REPORTE!AH$2="si",IF(C446=VALUE(REPORTE!C$11),IF(SUM(DD447:DD$1993),CONCATENATE(INT(B446),", "),INT(B446)),""),IF(C446=VALUE(REPORTE!C$10),IF(SUM(DD447:DD$1993),CONCATENATE(INT(B446),",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68"/>
      <c r="AV447" s="97"/>
      <c r="AW447" s="97"/>
      <c r="AX447" s="97"/>
      <c r="AY447" s="110"/>
      <c r="AZ447" s="97"/>
      <c r="BA447" s="97"/>
      <c r="BB447" s="4"/>
      <c r="BC447" s="100"/>
      <c r="BD447" s="4"/>
      <c r="BE447" s="4"/>
      <c r="BF447" s="9"/>
      <c r="BG447" s="7"/>
      <c r="BH447" s="7"/>
      <c r="BI447" s="7" t="str">
        <f t="shared" ca="1" si="91"/>
        <v/>
      </c>
      <c r="BJ447" s="4" t="str">
        <f t="shared" si="102"/>
        <v/>
      </c>
      <c r="BK447" s="96" t="str">
        <f t="shared" si="92"/>
        <v/>
      </c>
      <c r="BL447" s="107" t="str">
        <f t="shared" si="98"/>
        <v/>
      </c>
      <c r="BR447" s="4" t="str">
        <f>IF(IFERROR(VLOOKUP(C447,C448:C$1993,1,0),"")="","",COUNTIF(C:C,C447))</f>
        <v/>
      </c>
      <c r="BV447" s="5" t="str">
        <f>IF(B447="","",IF(BR447="",1+(MAX(BV$2:BV446)),""))</f>
        <v/>
      </c>
      <c r="BW447" s="5" t="str">
        <f t="shared" si="93"/>
        <v/>
      </c>
      <c r="BX447" s="5" t="str">
        <f t="shared" si="94"/>
        <v/>
      </c>
      <c r="BY447" s="14" t="str">
        <f t="shared" si="95"/>
        <v/>
      </c>
      <c r="BZ447" s="28"/>
      <c r="CA447" s="15"/>
      <c r="CB447" s="5" t="str">
        <f t="shared" si="104"/>
        <v/>
      </c>
      <c r="CE447" s="5" t="str">
        <f t="shared" si="99"/>
        <v/>
      </c>
      <c r="CF447" s="5" t="str">
        <f>IF(J447="","",IFERROR(IF(VLOOKUP(J447,J$2:J446,1,0)=0,"",""),J447))</f>
        <v/>
      </c>
      <c r="CG447" s="24" t="str">
        <f>IF(CF447="","",(IFERROR(VLOOKUP(MID(CF447,1,1),$CX$2:DB$28,3,0),0)+IFERROR(VLOOKUP(MID(CF447,2,1),CX$2:DB$28,4,0),0)+IFERROR(VLOOKUP(MID(CF447,3,1),CX$2:DB$28,5,0),0)+(ROW(CF447)/1000000000000)))</f>
        <v/>
      </c>
      <c r="CI447" s="5">
        <v>446</v>
      </c>
      <c r="CJ447" s="5" t="str">
        <f>IFERROR(VLOOKUP(CI447,CE$2:CF1523,2,0),"")</f>
        <v/>
      </c>
      <c r="DD447" s="5" t="e">
        <f>IF(REPORTE!AH$2="si",IF(C447=VALUE(REPORTE!C$11),IF(SUM(DD448:DD$1993),CONCATENATE(INT(B447),", "),INT(B447)),""),IF(C447=VALUE(REPORTE!C$10),IF(SUM(DD448:DD$1993),CONCATENATE(INT(B447),",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68"/>
      <c r="AV448" s="97"/>
      <c r="AW448" s="97"/>
      <c r="AX448" s="97"/>
      <c r="AY448" s="110"/>
      <c r="AZ448" s="97"/>
      <c r="BA448" s="97"/>
      <c r="BB448" s="4"/>
      <c r="BC448" s="100"/>
      <c r="BD448" s="4"/>
      <c r="BE448" s="4"/>
      <c r="BF448" s="9"/>
      <c r="BG448" s="7"/>
      <c r="BH448" s="7"/>
      <c r="BI448" s="7" t="str">
        <f t="shared" ca="1" si="91"/>
        <v/>
      </c>
      <c r="BJ448" s="4" t="str">
        <f t="shared" si="102"/>
        <v/>
      </c>
      <c r="BK448" s="96" t="str">
        <f t="shared" si="92"/>
        <v/>
      </c>
      <c r="BL448" s="107" t="str">
        <f t="shared" si="98"/>
        <v/>
      </c>
      <c r="BR448" s="4" t="str">
        <f>IF(IFERROR(VLOOKUP(C448,C449:C$1993,1,0),"")="","",COUNTIF(C:C,C448))</f>
        <v/>
      </c>
      <c r="BV448" s="5" t="str">
        <f>IF(B448="","",IF(BR448="",1+(MAX(BV$2:BV447)),""))</f>
        <v/>
      </c>
      <c r="BW448" s="5" t="str">
        <f t="shared" si="93"/>
        <v/>
      </c>
      <c r="BX448" s="5" t="str">
        <f t="shared" si="94"/>
        <v/>
      </c>
      <c r="BY448" s="14" t="str">
        <f t="shared" si="95"/>
        <v/>
      </c>
      <c r="BZ448" s="28"/>
      <c r="CA448" s="15"/>
      <c r="CB448" s="5" t="str">
        <f t="shared" si="104"/>
        <v/>
      </c>
      <c r="CE448" s="5" t="str">
        <f t="shared" si="99"/>
        <v/>
      </c>
      <c r="CF448" s="5" t="str">
        <f>IF(J448="","",IFERROR(IF(VLOOKUP(J448,J$2:J447,1,0)=0,"",""),J448))</f>
        <v/>
      </c>
      <c r="CG448" s="24" t="str">
        <f>IF(CF448="","",(IFERROR(VLOOKUP(MID(CF448,1,1),$CX$2:DB$28,3,0),0)+IFERROR(VLOOKUP(MID(CF448,2,1),CX$2:DB$28,4,0),0)+IFERROR(VLOOKUP(MID(CF448,3,1),CX$2:DB$28,5,0),0)+(ROW(CF448)/1000000000000)))</f>
        <v/>
      </c>
      <c r="CI448" s="5">
        <v>447</v>
      </c>
      <c r="CJ448" s="5" t="str">
        <f>IFERROR(VLOOKUP(CI448,CE$2:CF1524,2,0),"")</f>
        <v/>
      </c>
      <c r="DD448" s="5" t="e">
        <f>IF(REPORTE!AH$2="si",IF(C448=VALUE(REPORTE!C$11),IF(SUM(DD449:DD$1993),CONCATENATE(INT(B448),", "),INT(B448)),""),IF(C448=VALUE(REPORTE!C$10),IF(SUM(DD449:DD$1993),CONCATENATE(INT(B448),",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68"/>
      <c r="AV449" s="97"/>
      <c r="AW449" s="97"/>
      <c r="AX449" s="97"/>
      <c r="AY449" s="110"/>
      <c r="AZ449" s="97"/>
      <c r="BA449" s="97"/>
      <c r="BB449" s="4"/>
      <c r="BC449" s="100"/>
      <c r="BD449" s="4"/>
      <c r="BE449" s="4"/>
      <c r="BF449" s="9"/>
      <c r="BG449" s="7"/>
      <c r="BH449" s="7"/>
      <c r="BI449" s="7" t="str">
        <f t="shared" ca="1" si="91"/>
        <v/>
      </c>
      <c r="BJ449" s="4" t="str">
        <f t="shared" si="102"/>
        <v/>
      </c>
      <c r="BK449" s="96" t="str">
        <f t="shared" si="92"/>
        <v/>
      </c>
      <c r="BL449" s="107" t="str">
        <f t="shared" si="98"/>
        <v/>
      </c>
      <c r="BR449" s="4" t="str">
        <f>IF(IFERROR(VLOOKUP(C449,C450:C$1993,1,0),"")="","",COUNTIF(C:C,C449))</f>
        <v/>
      </c>
      <c r="BV449" s="5" t="str">
        <f>IF(B449="","",IF(BR449="",1+(MAX(BV$2:BV448)),""))</f>
        <v/>
      </c>
      <c r="BW449" s="5" t="str">
        <f t="shared" si="93"/>
        <v/>
      </c>
      <c r="BX449" s="5" t="str">
        <f t="shared" si="94"/>
        <v/>
      </c>
      <c r="BY449" s="14" t="str">
        <f t="shared" si="95"/>
        <v/>
      </c>
      <c r="BZ449" s="28"/>
      <c r="CA449" s="15"/>
      <c r="CB449" s="5" t="str">
        <f t="shared" si="104"/>
        <v/>
      </c>
      <c r="CE449" s="5" t="str">
        <f t="shared" si="99"/>
        <v/>
      </c>
      <c r="CF449" s="5" t="str">
        <f>IF(J449="","",IFERROR(IF(VLOOKUP(J449,J$2:J448,1,0)=0,"",""),J449))</f>
        <v/>
      </c>
      <c r="CG449" s="24" t="str">
        <f>IF(CF449="","",(IFERROR(VLOOKUP(MID(CF449,1,1),$CX$2:DB$28,3,0),0)+IFERROR(VLOOKUP(MID(CF449,2,1),CX$2:DB$28,4,0),0)+IFERROR(VLOOKUP(MID(CF449,3,1),CX$2:DB$28,5,0),0)+(ROW(CF449)/1000000000000)))</f>
        <v/>
      </c>
      <c r="CI449" s="5">
        <v>448</v>
      </c>
      <c r="CJ449" s="5" t="str">
        <f>IFERROR(VLOOKUP(CI449,CE$2:CF1525,2,0),"")</f>
        <v/>
      </c>
      <c r="DD449" s="5" t="e">
        <f>IF(REPORTE!AH$2="si",IF(C449=VALUE(REPORTE!C$11),IF(SUM(DD450:DD$1993),CONCATENATE(INT(B449),", "),INT(B449)),""),IF(C449=VALUE(REPORTE!C$10),IF(SUM(DD450:DD$1993),CONCATENATE(INT(B449),",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68"/>
      <c r="AV450" s="97"/>
      <c r="AW450" s="97"/>
      <c r="AX450" s="97"/>
      <c r="AY450" s="110"/>
      <c r="AZ450" s="97"/>
      <c r="BA450" s="97"/>
      <c r="BB450" s="4"/>
      <c r="BC450" s="100"/>
      <c r="BD450" s="4"/>
      <c r="BE450" s="4"/>
      <c r="BF450" s="9"/>
      <c r="BG450" s="7"/>
      <c r="BH450" s="7"/>
      <c r="BI450" s="7" t="str">
        <f t="shared" ref="BI450:BI513" ca="1" si="107">IFERROR(IF(BF450="","",IF(BB450=5,"",IF(BF450-TODAY()&gt;0,"VIGENTE","VENCIDO"))),"")</f>
        <v/>
      </c>
      <c r="BJ450" s="4" t="str">
        <f t="shared" si="102"/>
        <v/>
      </c>
      <c r="BK450" s="96" t="str">
        <f t="shared" ref="BK450:BK513" si="108">IFERROR(IF(AA450="","",AA450/V450),"")</f>
        <v/>
      </c>
      <c r="BL450" s="107"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8"/>
      <c r="CA450" s="15"/>
      <c r="CB450" s="5" t="str">
        <f t="shared" si="104"/>
        <v/>
      </c>
      <c r="CE450" s="5" t="str">
        <f t="shared" ref="CE450:CE513" si="112">IFERROR(RANK(CG450,CG$2:CG$1493,1),"")</f>
        <v/>
      </c>
      <c r="CF450" s="5" t="str">
        <f>IF(J450="","",IFERROR(IF(VLOOKUP(J450,J$2:J449,1,0)=0,"",""),J450))</f>
        <v/>
      </c>
      <c r="CG450" s="24" t="str">
        <f>IF(CF450="","",(IFERROR(VLOOKUP(MID(CF450,1,1),$CX$2:DB$28,3,0),0)+IFERROR(VLOOKUP(MID(CF450,2,1),CX$2:DB$28,4,0),0)+IFERROR(VLOOKUP(MID(CF450,3,1),CX$2:DB$28,5,0),0)+(ROW(CF450)/1000000000000)))</f>
        <v/>
      </c>
      <c r="CI450" s="5">
        <v>449</v>
      </c>
      <c r="CJ450" s="5" t="str">
        <f>IFERROR(VLOOKUP(CI450,CE$2:CF1526,2,0),"")</f>
        <v/>
      </c>
      <c r="DD450" s="5" t="e">
        <f>IF(REPORTE!AH$2="si",IF(C450=VALUE(REPORTE!C$11),IF(SUM(DD451:DD$1993),CONCATENATE(INT(B450),", "),INT(B450)),""),IF(C450=VALUE(REPORTE!C$10),IF(SUM(DD451:DD$1993),CONCATENATE(INT(B450),",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68"/>
      <c r="AV451" s="97"/>
      <c r="AW451" s="97"/>
      <c r="AX451" s="97"/>
      <c r="AY451" s="110"/>
      <c r="AZ451" s="97"/>
      <c r="BA451" s="97"/>
      <c r="BB451" s="4"/>
      <c r="BC451" s="100"/>
      <c r="BD451" s="4"/>
      <c r="BE451" s="4"/>
      <c r="BF451" s="9"/>
      <c r="BG451" s="7"/>
      <c r="BH451" s="7"/>
      <c r="BI451" s="7" t="str">
        <f t="shared" ca="1" si="107"/>
        <v/>
      </c>
      <c r="BJ451" s="4" t="str">
        <f t="shared" si="102"/>
        <v/>
      </c>
      <c r="BK451" s="96" t="str">
        <f t="shared" si="108"/>
        <v/>
      </c>
      <c r="BL451" s="107"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8"/>
      <c r="CA451" s="15"/>
      <c r="CB451" s="5" t="str">
        <f t="shared" si="104"/>
        <v/>
      </c>
      <c r="CE451" s="5" t="str">
        <f t="shared" si="112"/>
        <v/>
      </c>
      <c r="CF451" s="5" t="str">
        <f>IF(J451="","",IFERROR(IF(VLOOKUP(J451,J$2:J450,1,0)=0,"",""),J451))</f>
        <v/>
      </c>
      <c r="CG451" s="24" t="str">
        <f>IF(CF451="","",(IFERROR(VLOOKUP(MID(CF451,1,1),$CX$2:DB$28,3,0),0)+IFERROR(VLOOKUP(MID(CF451,2,1),CX$2:DB$28,4,0),0)+IFERROR(VLOOKUP(MID(CF451,3,1),CX$2:DB$28,5,0),0)+(ROW(CF451)/1000000000000)))</f>
        <v/>
      </c>
      <c r="CI451" s="5">
        <v>450</v>
      </c>
      <c r="CJ451" s="5" t="str">
        <f>IFERROR(VLOOKUP(CI451,CE$2:CF1527,2,0),"")</f>
        <v/>
      </c>
      <c r="DD451" s="5" t="e">
        <f>IF(REPORTE!AH$2="si",IF(C451=VALUE(REPORTE!C$11),IF(SUM(DD452:DD$1993),CONCATENATE(INT(B451),", "),INT(B451)),""),IF(C451=VALUE(REPORTE!C$10),IF(SUM(DD452:DD$1993),CONCATENATE(INT(B451),",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68"/>
      <c r="AV452" s="97"/>
      <c r="AW452" s="97"/>
      <c r="AX452" s="97"/>
      <c r="AY452" s="110"/>
      <c r="AZ452" s="97"/>
      <c r="BA452" s="97"/>
      <c r="BB452" s="4"/>
      <c r="BC452" s="100"/>
      <c r="BD452" s="4"/>
      <c r="BE452" s="4"/>
      <c r="BF452" s="9"/>
      <c r="BG452" s="7"/>
      <c r="BH452" s="7"/>
      <c r="BI452" s="7" t="str">
        <f t="shared" ca="1" si="107"/>
        <v/>
      </c>
      <c r="BJ452" s="4" t="str">
        <f t="shared" si="102"/>
        <v/>
      </c>
      <c r="BK452" s="96" t="str">
        <f t="shared" si="108"/>
        <v/>
      </c>
      <c r="BL452" s="107" t="str">
        <f t="shared" si="114"/>
        <v/>
      </c>
      <c r="BR452" s="4" t="str">
        <f>IF(IFERROR(VLOOKUP(C452,C453:C$1993,1,0),"")="","",COUNTIF(C:C,C452))</f>
        <v/>
      </c>
      <c r="BV452" s="5" t="str">
        <f>IF(B452="","",IF(BR452="",1+(MAX(BV$2:BV451)),""))</f>
        <v/>
      </c>
      <c r="BW452" s="5" t="str">
        <f t="shared" si="109"/>
        <v/>
      </c>
      <c r="BX452" s="5" t="str">
        <f t="shared" si="110"/>
        <v/>
      </c>
      <c r="BY452" s="14" t="str">
        <f t="shared" si="111"/>
        <v/>
      </c>
      <c r="BZ452" s="28"/>
      <c r="CA452" s="15"/>
      <c r="CB452" s="5" t="str">
        <f t="shared" si="104"/>
        <v/>
      </c>
      <c r="CE452" s="5" t="str">
        <f t="shared" si="112"/>
        <v/>
      </c>
      <c r="CF452" s="5" t="str">
        <f>IF(J452="","",IFERROR(IF(VLOOKUP(J452,J$2:J451,1,0)=0,"",""),J452))</f>
        <v/>
      </c>
      <c r="CG452" s="24" t="str">
        <f>IF(CF452="","",(IFERROR(VLOOKUP(MID(CF452,1,1),$CX$2:DB$28,3,0),0)+IFERROR(VLOOKUP(MID(CF452,2,1),CX$2:DB$28,4,0),0)+IFERROR(VLOOKUP(MID(CF452,3,1),CX$2:DB$28,5,0),0)+(ROW(CF452)/1000000000000)))</f>
        <v/>
      </c>
      <c r="CI452" s="5">
        <v>451</v>
      </c>
      <c r="CJ452" s="5" t="str">
        <f>IFERROR(VLOOKUP(CI452,CE$2:CF1528,2,0),"")</f>
        <v/>
      </c>
      <c r="DD452" s="5" t="e">
        <f>IF(REPORTE!AH$2="si",IF(C452=VALUE(REPORTE!C$11),IF(SUM(DD453:DD$1993),CONCATENATE(INT(B452),", "),INT(B452)),""),IF(C452=VALUE(REPORTE!C$10),IF(SUM(DD453:DD$1993),CONCATENATE(INT(B452),",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68"/>
      <c r="AV453" s="97"/>
      <c r="AW453" s="97"/>
      <c r="AX453" s="97"/>
      <c r="AY453" s="110"/>
      <c r="AZ453" s="97"/>
      <c r="BA453" s="97"/>
      <c r="BB453" s="4"/>
      <c r="BC453" s="100"/>
      <c r="BD453" s="4"/>
      <c r="BE453" s="4"/>
      <c r="BF453" s="9"/>
      <c r="BG453" s="7"/>
      <c r="BH453" s="7"/>
      <c r="BI453" s="7" t="str">
        <f t="shared" ca="1" si="107"/>
        <v/>
      </c>
      <c r="BJ453" s="4" t="str">
        <f t="shared" si="102"/>
        <v/>
      </c>
      <c r="BK453" s="96" t="str">
        <f t="shared" si="108"/>
        <v/>
      </c>
      <c r="BL453" s="107" t="str">
        <f t="shared" si="114"/>
        <v/>
      </c>
      <c r="BR453" s="4" t="str">
        <f>IF(IFERROR(VLOOKUP(C453,C454:C$1993,1,0),"")="","",COUNTIF(C:C,C453))</f>
        <v/>
      </c>
      <c r="BV453" s="5" t="str">
        <f>IF(B453="","",IF(BR453="",1+(MAX(BV$2:BV452)),""))</f>
        <v/>
      </c>
      <c r="BW453" s="5" t="str">
        <f t="shared" si="109"/>
        <v/>
      </c>
      <c r="BX453" s="5" t="str">
        <f t="shared" si="110"/>
        <v/>
      </c>
      <c r="BY453" s="14" t="str">
        <f t="shared" si="111"/>
        <v/>
      </c>
      <c r="BZ453" s="28"/>
      <c r="CA453" s="15"/>
      <c r="CB453" s="5" t="str">
        <f t="shared" si="104"/>
        <v/>
      </c>
      <c r="CE453" s="5" t="str">
        <f t="shared" si="112"/>
        <v/>
      </c>
      <c r="CF453" s="5" t="str">
        <f>IF(J453="","",IFERROR(IF(VLOOKUP(J453,J$2:J452,1,0)=0,"",""),J453))</f>
        <v/>
      </c>
      <c r="CG453" s="24" t="str">
        <f>IF(CF453="","",(IFERROR(VLOOKUP(MID(CF453,1,1),$CX$2:DB$28,3,0),0)+IFERROR(VLOOKUP(MID(CF453,2,1),CX$2:DB$28,4,0),0)+IFERROR(VLOOKUP(MID(CF453,3,1),CX$2:DB$28,5,0),0)+(ROW(CF453)/1000000000000)))</f>
        <v/>
      </c>
      <c r="CI453" s="5">
        <v>452</v>
      </c>
      <c r="CJ453" s="5" t="str">
        <f>IFERROR(VLOOKUP(CI453,CE$2:CF1529,2,0),"")</f>
        <v/>
      </c>
      <c r="DD453" s="5" t="e">
        <f>IF(REPORTE!AH$2="si",IF(C453=VALUE(REPORTE!C$11),IF(SUM(DD454:DD$1993),CONCATENATE(INT(B453),", "),INT(B453)),""),IF(C453=VALUE(REPORTE!C$10),IF(SUM(DD454:DD$1993),CONCATENATE(INT(B453),",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68"/>
      <c r="AV454" s="97"/>
      <c r="AW454" s="97"/>
      <c r="AX454" s="97"/>
      <c r="AY454" s="110"/>
      <c r="AZ454" s="97"/>
      <c r="BA454" s="97"/>
      <c r="BB454" s="4"/>
      <c r="BC454" s="100"/>
      <c r="BD454" s="4"/>
      <c r="BE454" s="4"/>
      <c r="BF454" s="9"/>
      <c r="BG454" s="7"/>
      <c r="BH454" s="7"/>
      <c r="BI454" s="7" t="str">
        <f t="shared" ca="1" si="107"/>
        <v/>
      </c>
      <c r="BJ454" s="4" t="str">
        <f t="shared" si="102"/>
        <v/>
      </c>
      <c r="BK454" s="96" t="str">
        <f t="shared" si="108"/>
        <v/>
      </c>
      <c r="BL454" s="107" t="str">
        <f t="shared" si="114"/>
        <v/>
      </c>
      <c r="BR454" s="4" t="str">
        <f>IF(IFERROR(VLOOKUP(C454,C455:C$1993,1,0),"")="","",COUNTIF(C:C,C454))</f>
        <v/>
      </c>
      <c r="BV454" s="5" t="str">
        <f>IF(B454="","",IF(BR454="",1+(MAX(BV$2:BV453)),""))</f>
        <v/>
      </c>
      <c r="BW454" s="5" t="str">
        <f t="shared" si="109"/>
        <v/>
      </c>
      <c r="BX454" s="5" t="str">
        <f t="shared" si="110"/>
        <v/>
      </c>
      <c r="BY454" s="14" t="str">
        <f t="shared" si="111"/>
        <v/>
      </c>
      <c r="BZ454" s="28"/>
      <c r="CA454" s="15"/>
      <c r="CB454" s="5" t="str">
        <f t="shared" si="104"/>
        <v/>
      </c>
      <c r="CE454" s="5" t="str">
        <f t="shared" si="112"/>
        <v/>
      </c>
      <c r="CF454" s="5" t="str">
        <f>IF(J454="","",IFERROR(IF(VLOOKUP(J454,J$2:J453,1,0)=0,"",""),J454))</f>
        <v/>
      </c>
      <c r="CG454" s="24" t="str">
        <f>IF(CF454="","",(IFERROR(VLOOKUP(MID(CF454,1,1),$CX$2:DB$28,3,0),0)+IFERROR(VLOOKUP(MID(CF454,2,1),CX$2:DB$28,4,0),0)+IFERROR(VLOOKUP(MID(CF454,3,1),CX$2:DB$28,5,0),0)+(ROW(CF454)/1000000000000)))</f>
        <v/>
      </c>
      <c r="CI454" s="5">
        <v>453</v>
      </c>
      <c r="CJ454" s="5" t="str">
        <f>IFERROR(VLOOKUP(CI454,CE$2:CF1530,2,0),"")</f>
        <v/>
      </c>
      <c r="DD454" s="5" t="e">
        <f>IF(REPORTE!AH$2="si",IF(C454=VALUE(REPORTE!C$11),IF(SUM(DD455:DD$1993),CONCATENATE(INT(B454),", "),INT(B454)),""),IF(C454=VALUE(REPORTE!C$10),IF(SUM(DD455:DD$1993),CONCATENATE(INT(B454),",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68"/>
      <c r="AV455" s="97"/>
      <c r="AW455" s="97"/>
      <c r="AX455" s="97"/>
      <c r="AY455" s="110"/>
      <c r="AZ455" s="97"/>
      <c r="BA455" s="97"/>
      <c r="BB455" s="4"/>
      <c r="BC455" s="100"/>
      <c r="BD455" s="4"/>
      <c r="BE455" s="4"/>
      <c r="BF455" s="9"/>
      <c r="BG455" s="7"/>
      <c r="BH455" s="7"/>
      <c r="BI455" s="7" t="str">
        <f t="shared" ca="1" si="107"/>
        <v/>
      </c>
      <c r="BJ455" s="4" t="str">
        <f t="shared" si="102"/>
        <v/>
      </c>
      <c r="BK455" s="96" t="str">
        <f t="shared" si="108"/>
        <v/>
      </c>
      <c r="BL455" s="107" t="str">
        <f t="shared" si="114"/>
        <v/>
      </c>
      <c r="BR455" s="4" t="str">
        <f>IF(IFERROR(VLOOKUP(C455,C456:C$1993,1,0),"")="","",COUNTIF(C:C,C455))</f>
        <v/>
      </c>
      <c r="BV455" s="5" t="str">
        <f>IF(B455="","",IF(BR455="",1+(MAX(BV$2:BV454)),""))</f>
        <v/>
      </c>
      <c r="BW455" s="5" t="str">
        <f t="shared" si="109"/>
        <v/>
      </c>
      <c r="BX455" s="5" t="str">
        <f t="shared" si="110"/>
        <v/>
      </c>
      <c r="BY455" s="14" t="str">
        <f t="shared" si="111"/>
        <v/>
      </c>
      <c r="BZ455" s="28"/>
      <c r="CA455" s="15"/>
      <c r="CB455" s="5" t="str">
        <f t="shared" si="104"/>
        <v/>
      </c>
      <c r="CE455" s="5" t="str">
        <f t="shared" si="112"/>
        <v/>
      </c>
      <c r="CF455" s="5" t="str">
        <f>IF(J455="","",IFERROR(IF(VLOOKUP(J455,J$2:J454,1,0)=0,"",""),J455))</f>
        <v/>
      </c>
      <c r="CG455" s="24" t="str">
        <f>IF(CF455="","",(IFERROR(VLOOKUP(MID(CF455,1,1),$CX$2:DB$28,3,0),0)+IFERROR(VLOOKUP(MID(CF455,2,1),CX$2:DB$28,4,0),0)+IFERROR(VLOOKUP(MID(CF455,3,1),CX$2:DB$28,5,0),0)+(ROW(CF455)/1000000000000)))</f>
        <v/>
      </c>
      <c r="CI455" s="5">
        <v>454</v>
      </c>
      <c r="CJ455" s="5" t="str">
        <f>IFERROR(VLOOKUP(CI455,CE$2:CF1531,2,0),"")</f>
        <v/>
      </c>
      <c r="DD455" s="5" t="e">
        <f>IF(REPORTE!AH$2="si",IF(C455=VALUE(REPORTE!C$11),IF(SUM(DD456:DD$1993),CONCATENATE(INT(B455),", "),INT(B455)),""),IF(C455=VALUE(REPORTE!C$10),IF(SUM(DD456:DD$1993),CONCATENATE(INT(B455),",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68"/>
      <c r="AV456" s="97"/>
      <c r="AW456" s="97"/>
      <c r="AX456" s="97"/>
      <c r="AY456" s="110"/>
      <c r="AZ456" s="97"/>
      <c r="BA456" s="97"/>
      <c r="BB456" s="4"/>
      <c r="BC456" s="100"/>
      <c r="BD456" s="4"/>
      <c r="BE456" s="4"/>
      <c r="BF456" s="9"/>
      <c r="BG456" s="7"/>
      <c r="BH456" s="7"/>
      <c r="BI456" s="7" t="str">
        <f t="shared" ca="1" si="107"/>
        <v/>
      </c>
      <c r="BJ456" s="4" t="str">
        <f t="shared" si="102"/>
        <v/>
      </c>
      <c r="BK456" s="96" t="str">
        <f t="shared" si="108"/>
        <v/>
      </c>
      <c r="BL456" s="107" t="str">
        <f t="shared" si="114"/>
        <v/>
      </c>
      <c r="BR456" s="4" t="str">
        <f>IF(IFERROR(VLOOKUP(C456,C457:C$1993,1,0),"")="","",COUNTIF(C:C,C456))</f>
        <v/>
      </c>
      <c r="BV456" s="5" t="str">
        <f>IF(B456="","",IF(BR456="",1+(MAX(BV$2:BV455)),""))</f>
        <v/>
      </c>
      <c r="BW456" s="5" t="str">
        <f t="shared" si="109"/>
        <v/>
      </c>
      <c r="BX456" s="5" t="str">
        <f t="shared" si="110"/>
        <v/>
      </c>
      <c r="BY456" s="14" t="str">
        <f t="shared" si="111"/>
        <v/>
      </c>
      <c r="BZ456" s="28"/>
      <c r="CA456" s="15"/>
      <c r="CB456" s="5" t="str">
        <f t="shared" si="104"/>
        <v/>
      </c>
      <c r="CE456" s="5" t="str">
        <f t="shared" si="112"/>
        <v/>
      </c>
      <c r="CF456" s="5" t="str">
        <f>IF(J456="","",IFERROR(IF(VLOOKUP(J456,J$2:J455,1,0)=0,"",""),J456))</f>
        <v/>
      </c>
      <c r="CG456" s="24" t="str">
        <f>IF(CF456="","",(IFERROR(VLOOKUP(MID(CF456,1,1),$CX$2:DB$28,3,0),0)+IFERROR(VLOOKUP(MID(CF456,2,1),CX$2:DB$28,4,0),0)+IFERROR(VLOOKUP(MID(CF456,3,1),CX$2:DB$28,5,0),0)+(ROW(CF456)/1000000000000)))</f>
        <v/>
      </c>
      <c r="CI456" s="5">
        <v>455</v>
      </c>
      <c r="CJ456" s="5" t="str">
        <f>IFERROR(VLOOKUP(CI456,CE$2:CF1532,2,0),"")</f>
        <v/>
      </c>
      <c r="DD456" s="5" t="e">
        <f>IF(REPORTE!AH$2="si",IF(C456=VALUE(REPORTE!C$11),IF(SUM(DD457:DD$1993),CONCATENATE(INT(B456),", "),INT(B456)),""),IF(C456=VALUE(REPORTE!C$10),IF(SUM(DD457:DD$1993),CONCATENATE(INT(B456),",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68"/>
      <c r="AV457" s="97"/>
      <c r="AW457" s="97"/>
      <c r="AX457" s="97"/>
      <c r="AY457" s="110"/>
      <c r="AZ457" s="97"/>
      <c r="BA457" s="97"/>
      <c r="BB457" s="4"/>
      <c r="BC457" s="100"/>
      <c r="BD457" s="4"/>
      <c r="BE457" s="4"/>
      <c r="BF457" s="9"/>
      <c r="BG457" s="7"/>
      <c r="BH457" s="7"/>
      <c r="BI457" s="7" t="str">
        <f t="shared" ca="1" si="107"/>
        <v/>
      </c>
      <c r="BJ457" s="4" t="str">
        <f t="shared" si="102"/>
        <v/>
      </c>
      <c r="BK457" s="96" t="str">
        <f t="shared" si="108"/>
        <v/>
      </c>
      <c r="BL457" s="107" t="str">
        <f t="shared" si="114"/>
        <v/>
      </c>
      <c r="BR457" s="4" t="str">
        <f>IF(IFERROR(VLOOKUP(C457,C458:C$1993,1,0),"")="","",COUNTIF(C:C,C457))</f>
        <v/>
      </c>
      <c r="BV457" s="5" t="str">
        <f>IF(B457="","",IF(BR457="",1+(MAX(BV$2:BV456)),""))</f>
        <v/>
      </c>
      <c r="BW457" s="5" t="str">
        <f t="shared" si="109"/>
        <v/>
      </c>
      <c r="BX457" s="5" t="str">
        <f t="shared" si="110"/>
        <v/>
      </c>
      <c r="BY457" s="14" t="str">
        <f t="shared" si="111"/>
        <v/>
      </c>
      <c r="BZ457" s="28"/>
      <c r="CA457" s="15"/>
      <c r="CB457" s="5" t="str">
        <f t="shared" si="104"/>
        <v/>
      </c>
      <c r="CE457" s="5" t="str">
        <f t="shared" si="112"/>
        <v/>
      </c>
      <c r="CF457" s="5" t="str">
        <f>IF(J457="","",IFERROR(IF(VLOOKUP(J457,J$2:J456,1,0)=0,"",""),J457))</f>
        <v/>
      </c>
      <c r="CG457" s="24" t="str">
        <f>IF(CF457="","",(IFERROR(VLOOKUP(MID(CF457,1,1),$CX$2:DB$28,3,0),0)+IFERROR(VLOOKUP(MID(CF457,2,1),CX$2:DB$28,4,0),0)+IFERROR(VLOOKUP(MID(CF457,3,1),CX$2:DB$28,5,0),0)+(ROW(CF457)/1000000000000)))</f>
        <v/>
      </c>
      <c r="CI457" s="5">
        <v>456</v>
      </c>
      <c r="CJ457" s="5" t="str">
        <f>IFERROR(VLOOKUP(CI457,CE$2:CF1533,2,0),"")</f>
        <v/>
      </c>
      <c r="DD457" s="5" t="e">
        <f>IF(REPORTE!AH$2="si",IF(C457=VALUE(REPORTE!C$11),IF(SUM(DD458:DD$1993),CONCATENATE(INT(B457),", "),INT(B457)),""),IF(C457=VALUE(REPORTE!C$10),IF(SUM(DD458:DD$1993),CONCATENATE(INT(B457),",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68"/>
      <c r="AV458" s="97"/>
      <c r="AW458" s="97"/>
      <c r="AX458" s="97"/>
      <c r="AY458" s="110"/>
      <c r="AZ458" s="97"/>
      <c r="BA458" s="97"/>
      <c r="BB458" s="4"/>
      <c r="BC458" s="100"/>
      <c r="BD458" s="4"/>
      <c r="BE458" s="4"/>
      <c r="BF458" s="9"/>
      <c r="BG458" s="7"/>
      <c r="BH458" s="7"/>
      <c r="BI458" s="7" t="str">
        <f t="shared" ca="1" si="107"/>
        <v/>
      </c>
      <c r="BJ458" s="4" t="str">
        <f t="shared" si="102"/>
        <v/>
      </c>
      <c r="BK458" s="96" t="str">
        <f t="shared" si="108"/>
        <v/>
      </c>
      <c r="BL458" s="107" t="str">
        <f t="shared" si="114"/>
        <v/>
      </c>
      <c r="BR458" s="4" t="str">
        <f>IF(IFERROR(VLOOKUP(C458,C459:C$1993,1,0),"")="","",COUNTIF(C:C,C458))</f>
        <v/>
      </c>
      <c r="BV458" s="5" t="str">
        <f>IF(B458="","",IF(BR458="",1+(MAX(BV$2:BV457)),""))</f>
        <v/>
      </c>
      <c r="BW458" s="5" t="str">
        <f t="shared" si="109"/>
        <v/>
      </c>
      <c r="BX458" s="5" t="str">
        <f t="shared" si="110"/>
        <v/>
      </c>
      <c r="BY458" s="14" t="str">
        <f t="shared" si="111"/>
        <v/>
      </c>
      <c r="BZ458" s="28"/>
      <c r="CA458" s="15"/>
      <c r="CB458" s="5" t="str">
        <f t="shared" si="104"/>
        <v/>
      </c>
      <c r="CE458" s="5" t="str">
        <f t="shared" si="112"/>
        <v/>
      </c>
      <c r="CF458" s="5" t="str">
        <f>IF(J458="","",IFERROR(IF(VLOOKUP(J458,J$2:J457,1,0)=0,"",""),J458))</f>
        <v/>
      </c>
      <c r="CG458" s="24" t="str">
        <f>IF(CF458="","",(IFERROR(VLOOKUP(MID(CF458,1,1),$CX$2:DB$28,3,0),0)+IFERROR(VLOOKUP(MID(CF458,2,1),CX$2:DB$28,4,0),0)+IFERROR(VLOOKUP(MID(CF458,3,1),CX$2:DB$28,5,0),0)+(ROW(CF458)/1000000000000)))</f>
        <v/>
      </c>
      <c r="CI458" s="5">
        <v>457</v>
      </c>
      <c r="CJ458" s="5" t="str">
        <f>IFERROR(VLOOKUP(CI458,CE$2:CF1534,2,0),"")</f>
        <v/>
      </c>
      <c r="DD458" s="5" t="e">
        <f>IF(REPORTE!AH$2="si",IF(C458=VALUE(REPORTE!C$11),IF(SUM(DD459:DD$1993),CONCATENATE(INT(B458),", "),INT(B458)),""),IF(C458=VALUE(REPORTE!C$10),IF(SUM(DD459:DD$1993),CONCATENATE(INT(B458),",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68"/>
      <c r="AV459" s="97"/>
      <c r="AW459" s="97"/>
      <c r="AX459" s="97"/>
      <c r="AY459" s="110"/>
      <c r="AZ459" s="97"/>
      <c r="BA459" s="97"/>
      <c r="BB459" s="4"/>
      <c r="BC459" s="100"/>
      <c r="BD459" s="4"/>
      <c r="BE459" s="4"/>
      <c r="BF459" s="9"/>
      <c r="BG459" s="7"/>
      <c r="BH459" s="7"/>
      <c r="BI459" s="7" t="str">
        <f t="shared" ca="1" si="107"/>
        <v/>
      </c>
      <c r="BJ459" s="4" t="str">
        <f t="shared" si="102"/>
        <v/>
      </c>
      <c r="BK459" s="96" t="str">
        <f t="shared" si="108"/>
        <v/>
      </c>
      <c r="BL459" s="107" t="str">
        <f t="shared" si="114"/>
        <v/>
      </c>
      <c r="BR459" s="4" t="str">
        <f>IF(IFERROR(VLOOKUP(C459,C460:C$1993,1,0),"")="","",COUNTIF(C:C,C459))</f>
        <v/>
      </c>
      <c r="BV459" s="5" t="str">
        <f>IF(B459="","",IF(BR459="",1+(MAX(BV$2:BV458)),""))</f>
        <v/>
      </c>
      <c r="BW459" s="5" t="str">
        <f t="shared" si="109"/>
        <v/>
      </c>
      <c r="BX459" s="5" t="str">
        <f t="shared" si="110"/>
        <v/>
      </c>
      <c r="BY459" s="14" t="str">
        <f t="shared" si="111"/>
        <v/>
      </c>
      <c r="BZ459" s="28"/>
      <c r="CA459" s="15"/>
      <c r="CB459" s="5" t="str">
        <f t="shared" si="104"/>
        <v/>
      </c>
      <c r="CE459" s="5" t="str">
        <f t="shared" si="112"/>
        <v/>
      </c>
      <c r="CF459" s="5" t="str">
        <f>IF(J459="","",IFERROR(IF(VLOOKUP(J459,J$2:J458,1,0)=0,"",""),J459))</f>
        <v/>
      </c>
      <c r="CG459" s="24" t="str">
        <f>IF(CF459="","",(IFERROR(VLOOKUP(MID(CF459,1,1),$CX$2:DB$28,3,0),0)+IFERROR(VLOOKUP(MID(CF459,2,1),CX$2:DB$28,4,0),0)+IFERROR(VLOOKUP(MID(CF459,3,1),CX$2:DB$28,5,0),0)+(ROW(CF459)/1000000000000)))</f>
        <v/>
      </c>
      <c r="CI459" s="5">
        <v>458</v>
      </c>
      <c r="CJ459" s="5" t="str">
        <f>IFERROR(VLOOKUP(CI459,CE$2:CF1535,2,0),"")</f>
        <v/>
      </c>
      <c r="DD459" s="5" t="e">
        <f>IF(REPORTE!AH$2="si",IF(C459=VALUE(REPORTE!C$11),IF(SUM(DD460:DD$1993),CONCATENATE(INT(B459),", "),INT(B459)),""),IF(C459=VALUE(REPORTE!C$10),IF(SUM(DD460:DD$1993),CONCATENATE(INT(B459),",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68"/>
      <c r="AV460" s="97"/>
      <c r="AW460" s="97"/>
      <c r="AX460" s="97"/>
      <c r="AY460" s="110"/>
      <c r="AZ460" s="97"/>
      <c r="BA460" s="97"/>
      <c r="BB460" s="4"/>
      <c r="BC460" s="100"/>
      <c r="BD460" s="4"/>
      <c r="BE460" s="4"/>
      <c r="BF460" s="9"/>
      <c r="BG460" s="7"/>
      <c r="BH460" s="7"/>
      <c r="BI460" s="7" t="str">
        <f t="shared" ca="1" si="107"/>
        <v/>
      </c>
      <c r="BJ460" s="4" t="str">
        <f t="shared" si="102"/>
        <v/>
      </c>
      <c r="BK460" s="96" t="str">
        <f t="shared" si="108"/>
        <v/>
      </c>
      <c r="BL460" s="107" t="str">
        <f t="shared" si="114"/>
        <v/>
      </c>
      <c r="BR460" s="4" t="str">
        <f>IF(IFERROR(VLOOKUP(C460,C461:C$1993,1,0),"")="","",COUNTIF(C:C,C460))</f>
        <v/>
      </c>
      <c r="BV460" s="5" t="str">
        <f>IF(B460="","",IF(BR460="",1+(MAX(BV$2:BV459)),""))</f>
        <v/>
      </c>
      <c r="BW460" s="5" t="str">
        <f t="shared" si="109"/>
        <v/>
      </c>
      <c r="BX460" s="5" t="str">
        <f t="shared" si="110"/>
        <v/>
      </c>
      <c r="BY460" s="14" t="str">
        <f t="shared" si="111"/>
        <v/>
      </c>
      <c r="BZ460" s="28"/>
      <c r="CA460" s="15"/>
      <c r="CB460" s="5" t="str">
        <f t="shared" si="104"/>
        <v/>
      </c>
      <c r="CE460" s="5" t="str">
        <f t="shared" si="112"/>
        <v/>
      </c>
      <c r="CF460" s="5" t="str">
        <f>IF(J460="","",IFERROR(IF(VLOOKUP(J460,J$2:J459,1,0)=0,"",""),J460))</f>
        <v/>
      </c>
      <c r="CG460" s="24" t="str">
        <f>IF(CF460="","",(IFERROR(VLOOKUP(MID(CF460,1,1),$CX$2:DB$28,3,0),0)+IFERROR(VLOOKUP(MID(CF460,2,1),CX$2:DB$28,4,0),0)+IFERROR(VLOOKUP(MID(CF460,3,1),CX$2:DB$28,5,0),0)+(ROW(CF460)/1000000000000)))</f>
        <v/>
      </c>
      <c r="CI460" s="5">
        <v>459</v>
      </c>
      <c r="CJ460" s="5" t="str">
        <f>IFERROR(VLOOKUP(CI460,CE$2:CF1536,2,0),"")</f>
        <v/>
      </c>
      <c r="DD460" s="5" t="e">
        <f>IF(REPORTE!AH$2="si",IF(C460=VALUE(REPORTE!C$11),IF(SUM(DD461:DD$1993),CONCATENATE(INT(B460),", "),INT(B460)),""),IF(C460=VALUE(REPORTE!C$10),IF(SUM(DD461:DD$1993),CONCATENATE(INT(B460),",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68"/>
      <c r="AV461" s="97"/>
      <c r="AW461" s="97"/>
      <c r="AX461" s="97"/>
      <c r="AY461" s="110"/>
      <c r="AZ461" s="97"/>
      <c r="BA461" s="97"/>
      <c r="BB461" s="4"/>
      <c r="BC461" s="100"/>
      <c r="BD461" s="4"/>
      <c r="BE461" s="4"/>
      <c r="BF461" s="9"/>
      <c r="BG461" s="7"/>
      <c r="BH461" s="7"/>
      <c r="BI461" s="7" t="str">
        <f t="shared" ca="1" si="107"/>
        <v/>
      </c>
      <c r="BJ461" s="4" t="str">
        <f t="shared" si="102"/>
        <v/>
      </c>
      <c r="BK461" s="96" t="str">
        <f t="shared" si="108"/>
        <v/>
      </c>
      <c r="BL461" s="107" t="str">
        <f t="shared" si="114"/>
        <v/>
      </c>
      <c r="BR461" s="4" t="str">
        <f>IF(IFERROR(VLOOKUP(C461,C462:C$1993,1,0),"")="","",COUNTIF(C:C,C461))</f>
        <v/>
      </c>
      <c r="BV461" s="5" t="str">
        <f>IF(B461="","",IF(BR461="",1+(MAX(BV$2:BV460)),""))</f>
        <v/>
      </c>
      <c r="BW461" s="5" t="str">
        <f t="shared" si="109"/>
        <v/>
      </c>
      <c r="BX461" s="5" t="str">
        <f t="shared" si="110"/>
        <v/>
      </c>
      <c r="BY461" s="14" t="str">
        <f t="shared" si="111"/>
        <v/>
      </c>
      <c r="BZ461" s="28"/>
      <c r="CA461" s="15"/>
      <c r="CB461" s="5" t="str">
        <f t="shared" si="104"/>
        <v/>
      </c>
      <c r="CE461" s="5" t="str">
        <f t="shared" si="112"/>
        <v/>
      </c>
      <c r="CF461" s="5" t="str">
        <f>IF(J461="","",IFERROR(IF(VLOOKUP(J461,J$2:J460,1,0)=0,"",""),J461))</f>
        <v/>
      </c>
      <c r="CG461" s="24" t="str">
        <f>IF(CF461="","",(IFERROR(VLOOKUP(MID(CF461,1,1),$CX$2:DB$28,3,0),0)+IFERROR(VLOOKUP(MID(CF461,2,1),CX$2:DB$28,4,0),0)+IFERROR(VLOOKUP(MID(CF461,3,1),CX$2:DB$28,5,0),0)+(ROW(CF461)/1000000000000)))</f>
        <v/>
      </c>
      <c r="CI461" s="5">
        <v>460</v>
      </c>
      <c r="CJ461" s="5" t="str">
        <f>IFERROR(VLOOKUP(CI461,CE$2:CF1537,2,0),"")</f>
        <v/>
      </c>
      <c r="DD461" s="5" t="e">
        <f>IF(REPORTE!AH$2="si",IF(C461=VALUE(REPORTE!C$11),IF(SUM(DD462:DD$1993),CONCATENATE(INT(B461),", "),INT(B461)),""),IF(C461=VALUE(REPORTE!C$10),IF(SUM(DD462:DD$1993),CONCATENATE(INT(B461),",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68"/>
      <c r="AV462" s="97"/>
      <c r="AW462" s="97"/>
      <c r="AX462" s="97"/>
      <c r="AY462" s="110"/>
      <c r="AZ462" s="97"/>
      <c r="BA462" s="97"/>
      <c r="BB462" s="4"/>
      <c r="BC462" s="100"/>
      <c r="BD462" s="4"/>
      <c r="BE462" s="4"/>
      <c r="BF462" s="9"/>
      <c r="BG462" s="7"/>
      <c r="BH462" s="7"/>
      <c r="BI462" s="7" t="str">
        <f t="shared" ca="1" si="107"/>
        <v/>
      </c>
      <c r="BJ462" s="4" t="str">
        <f t="shared" si="102"/>
        <v/>
      </c>
      <c r="BK462" s="96" t="str">
        <f t="shared" si="108"/>
        <v/>
      </c>
      <c r="BL462" s="107" t="str">
        <f t="shared" si="114"/>
        <v/>
      </c>
      <c r="BR462" s="4" t="str">
        <f>IF(IFERROR(VLOOKUP(C462,C463:C$1993,1,0),"")="","",COUNTIF(C:C,C462))</f>
        <v/>
      </c>
      <c r="BV462" s="5" t="str">
        <f>IF(B462="","",IF(BR462="",1+(MAX(BV$2:BV461)),""))</f>
        <v/>
      </c>
      <c r="BW462" s="5" t="str">
        <f t="shared" si="109"/>
        <v/>
      </c>
      <c r="BX462" s="5" t="str">
        <f t="shared" si="110"/>
        <v/>
      </c>
      <c r="BY462" s="14" t="str">
        <f t="shared" si="111"/>
        <v/>
      </c>
      <c r="BZ462" s="28"/>
      <c r="CA462" s="15"/>
      <c r="CB462" s="5" t="str">
        <f t="shared" si="104"/>
        <v/>
      </c>
      <c r="CE462" s="5" t="str">
        <f t="shared" si="112"/>
        <v/>
      </c>
      <c r="CF462" s="5" t="str">
        <f>IF(J462="","",IFERROR(IF(VLOOKUP(J462,J$2:J461,1,0)=0,"",""),J462))</f>
        <v/>
      </c>
      <c r="CG462" s="24" t="str">
        <f>IF(CF462="","",(IFERROR(VLOOKUP(MID(CF462,1,1),$CX$2:DB$28,3,0),0)+IFERROR(VLOOKUP(MID(CF462,2,1),CX$2:DB$28,4,0),0)+IFERROR(VLOOKUP(MID(CF462,3,1),CX$2:DB$28,5,0),0)+(ROW(CF462)/1000000000000)))</f>
        <v/>
      </c>
      <c r="CI462" s="5">
        <v>461</v>
      </c>
      <c r="CJ462" s="5" t="str">
        <f>IFERROR(VLOOKUP(CI462,CE$2:CF1538,2,0),"")</f>
        <v/>
      </c>
      <c r="DD462" s="5" t="e">
        <f>IF(REPORTE!AH$2="si",IF(C462=VALUE(REPORTE!C$11),IF(SUM(DD463:DD$1993),CONCATENATE(INT(B462),", "),INT(B462)),""),IF(C462=VALUE(REPORTE!C$10),IF(SUM(DD463:DD$1993),CONCATENATE(INT(B462),",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68"/>
      <c r="AV463" s="97"/>
      <c r="AW463" s="97"/>
      <c r="AX463" s="97"/>
      <c r="AY463" s="110"/>
      <c r="AZ463" s="97"/>
      <c r="BA463" s="97"/>
      <c r="BB463" s="4"/>
      <c r="BC463" s="100"/>
      <c r="BD463" s="4"/>
      <c r="BE463" s="4"/>
      <c r="BF463" s="9"/>
      <c r="BG463" s="7"/>
      <c r="BH463" s="7"/>
      <c r="BI463" s="7" t="str">
        <f t="shared" ca="1" si="107"/>
        <v/>
      </c>
      <c r="BJ463" s="4" t="str">
        <f t="shared" si="102"/>
        <v/>
      </c>
      <c r="BK463" s="96" t="str">
        <f t="shared" si="108"/>
        <v/>
      </c>
      <c r="BL463" s="107" t="str">
        <f t="shared" si="114"/>
        <v/>
      </c>
      <c r="BR463" s="4" t="str">
        <f>IF(IFERROR(VLOOKUP(C463,C464:C$1993,1,0),"")="","",COUNTIF(C:C,C463))</f>
        <v/>
      </c>
      <c r="BV463" s="5" t="str">
        <f>IF(B463="","",IF(BR463="",1+(MAX(BV$2:BV462)),""))</f>
        <v/>
      </c>
      <c r="BW463" s="5" t="str">
        <f t="shared" si="109"/>
        <v/>
      </c>
      <c r="BX463" s="5" t="str">
        <f t="shared" si="110"/>
        <v/>
      </c>
      <c r="BY463" s="14" t="str">
        <f t="shared" si="111"/>
        <v/>
      </c>
      <c r="BZ463" s="28"/>
      <c r="CA463" s="15"/>
      <c r="CB463" s="5" t="str">
        <f t="shared" si="104"/>
        <v/>
      </c>
      <c r="CE463" s="5" t="str">
        <f t="shared" si="112"/>
        <v/>
      </c>
      <c r="CF463" s="5" t="str">
        <f>IF(J463="","",IFERROR(IF(VLOOKUP(J463,J$2:J462,1,0)=0,"",""),J463))</f>
        <v/>
      </c>
      <c r="CG463" s="24" t="str">
        <f>IF(CF463="","",(IFERROR(VLOOKUP(MID(CF463,1,1),$CX$2:DB$28,3,0),0)+IFERROR(VLOOKUP(MID(CF463,2,1),CX$2:DB$28,4,0),0)+IFERROR(VLOOKUP(MID(CF463,3,1),CX$2:DB$28,5,0),0)+(ROW(CF463)/1000000000000)))</f>
        <v/>
      </c>
      <c r="CI463" s="5">
        <v>462</v>
      </c>
      <c r="CJ463" s="5" t="str">
        <f>IFERROR(VLOOKUP(CI463,CE$2:CF1539,2,0),"")</f>
        <v/>
      </c>
      <c r="DD463" s="5" t="e">
        <f>IF(REPORTE!AH$2="si",IF(C463=VALUE(REPORTE!C$11),IF(SUM(DD464:DD$1993),CONCATENATE(INT(B463),", "),INT(B463)),""),IF(C463=VALUE(REPORTE!C$10),IF(SUM(DD464:DD$1993),CONCATENATE(INT(B463),",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68"/>
      <c r="AV464" s="97"/>
      <c r="AW464" s="97"/>
      <c r="AX464" s="97"/>
      <c r="AY464" s="110"/>
      <c r="AZ464" s="97"/>
      <c r="BA464" s="97"/>
      <c r="BB464" s="4"/>
      <c r="BC464" s="100"/>
      <c r="BD464" s="4"/>
      <c r="BE464" s="4"/>
      <c r="BF464" s="9"/>
      <c r="BG464" s="7"/>
      <c r="BH464" s="7"/>
      <c r="BI464" s="7" t="str">
        <f t="shared" ca="1" si="107"/>
        <v/>
      </c>
      <c r="BJ464" s="4" t="str">
        <f t="shared" si="102"/>
        <v/>
      </c>
      <c r="BK464" s="96" t="str">
        <f t="shared" si="108"/>
        <v/>
      </c>
      <c r="BL464" s="107" t="str">
        <f t="shared" si="114"/>
        <v/>
      </c>
      <c r="BR464" s="4" t="str">
        <f>IF(IFERROR(VLOOKUP(C464,C465:C$1993,1,0),"")="","",COUNTIF(C:C,C464))</f>
        <v/>
      </c>
      <c r="BV464" s="5" t="str">
        <f>IF(B464="","",IF(BR464="",1+(MAX(BV$2:BV463)),""))</f>
        <v/>
      </c>
      <c r="BW464" s="5" t="str">
        <f t="shared" si="109"/>
        <v/>
      </c>
      <c r="BX464" s="5" t="str">
        <f t="shared" si="110"/>
        <v/>
      </c>
      <c r="BY464" s="14" t="str">
        <f t="shared" si="111"/>
        <v/>
      </c>
      <c r="BZ464" s="28"/>
      <c r="CA464" s="15"/>
      <c r="CB464" s="5" t="str">
        <f t="shared" si="104"/>
        <v/>
      </c>
      <c r="CE464" s="5" t="str">
        <f t="shared" si="112"/>
        <v/>
      </c>
      <c r="CF464" s="5" t="str">
        <f>IF(J464="","",IFERROR(IF(VLOOKUP(J464,J$2:J463,1,0)=0,"",""),J464))</f>
        <v/>
      </c>
      <c r="CG464" s="24" t="str">
        <f>IF(CF464="","",(IFERROR(VLOOKUP(MID(CF464,1,1),$CX$2:DB$28,3,0),0)+IFERROR(VLOOKUP(MID(CF464,2,1),CX$2:DB$28,4,0),0)+IFERROR(VLOOKUP(MID(CF464,3,1),CX$2:DB$28,5,0),0)+(ROW(CF464)/1000000000000)))</f>
        <v/>
      </c>
      <c r="CI464" s="5">
        <v>463</v>
      </c>
      <c r="CJ464" s="5" t="str">
        <f>IFERROR(VLOOKUP(CI464,CE$2:CF1540,2,0),"")</f>
        <v/>
      </c>
      <c r="DD464" s="5" t="e">
        <f>IF(REPORTE!AH$2="si",IF(C464=VALUE(REPORTE!C$11),IF(SUM(DD465:DD$1993),CONCATENATE(INT(B464),", "),INT(B464)),""),IF(C464=VALUE(REPORTE!C$10),IF(SUM(DD465:DD$1993),CONCATENATE(INT(B464),",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68"/>
      <c r="AV465" s="97"/>
      <c r="AW465" s="97"/>
      <c r="AX465" s="97"/>
      <c r="AY465" s="110"/>
      <c r="AZ465" s="97"/>
      <c r="BA465" s="97"/>
      <c r="BB465" s="4"/>
      <c r="BC465" s="100"/>
      <c r="BD465" s="4"/>
      <c r="BE465" s="4"/>
      <c r="BF465" s="9"/>
      <c r="BG465" s="7"/>
      <c r="BH465" s="7"/>
      <c r="BI465" s="7" t="str">
        <f t="shared" ca="1" si="107"/>
        <v/>
      </c>
      <c r="BJ465" s="4" t="str">
        <f t="shared" si="102"/>
        <v/>
      </c>
      <c r="BK465" s="96" t="str">
        <f t="shared" si="108"/>
        <v/>
      </c>
      <c r="BL465" s="107" t="str">
        <f t="shared" si="114"/>
        <v/>
      </c>
      <c r="BR465" s="4" t="str">
        <f>IF(IFERROR(VLOOKUP(C465,C466:C$1993,1,0),"")="","",COUNTIF(C:C,C465))</f>
        <v/>
      </c>
      <c r="BV465" s="5" t="str">
        <f>IF(B465="","",IF(BR465="",1+(MAX(BV$2:BV464)),""))</f>
        <v/>
      </c>
      <c r="BW465" s="5" t="str">
        <f t="shared" si="109"/>
        <v/>
      </c>
      <c r="BX465" s="5" t="str">
        <f t="shared" si="110"/>
        <v/>
      </c>
      <c r="BY465" s="14" t="str">
        <f t="shared" si="111"/>
        <v/>
      </c>
      <c r="BZ465" s="28"/>
      <c r="CA465" s="15"/>
      <c r="CB465" s="5" t="str">
        <f t="shared" si="104"/>
        <v/>
      </c>
      <c r="CE465" s="5" t="str">
        <f t="shared" si="112"/>
        <v/>
      </c>
      <c r="CF465" s="5" t="str">
        <f>IF(J465="","",IFERROR(IF(VLOOKUP(J465,J$2:J464,1,0)=0,"",""),J465))</f>
        <v/>
      </c>
      <c r="CG465" s="24" t="str">
        <f>IF(CF465="","",(IFERROR(VLOOKUP(MID(CF465,1,1),$CX$2:DB$28,3,0),0)+IFERROR(VLOOKUP(MID(CF465,2,1),CX$2:DB$28,4,0),0)+IFERROR(VLOOKUP(MID(CF465,3,1),CX$2:DB$28,5,0),0)+(ROW(CF465)/1000000000000)))</f>
        <v/>
      </c>
      <c r="CI465" s="5">
        <v>464</v>
      </c>
      <c r="CJ465" s="5" t="str">
        <f>IFERROR(VLOOKUP(CI465,CE$2:CF1541,2,0),"")</f>
        <v/>
      </c>
      <c r="DD465" s="5" t="e">
        <f>IF(REPORTE!AH$2="si",IF(C465=VALUE(REPORTE!C$11),IF(SUM(DD466:DD$1993),CONCATENATE(INT(B465),", "),INT(B465)),""),IF(C465=VALUE(REPORTE!C$10),IF(SUM(DD466:DD$1993),CONCATENATE(INT(B465),",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68"/>
      <c r="AV466" s="97"/>
      <c r="AW466" s="97"/>
      <c r="AX466" s="97"/>
      <c r="AY466" s="110"/>
      <c r="AZ466" s="97"/>
      <c r="BA466" s="97"/>
      <c r="BB466" s="4"/>
      <c r="BC466" s="100"/>
      <c r="BD466" s="4"/>
      <c r="BE466" s="4"/>
      <c r="BF466" s="9"/>
      <c r="BG466" s="7"/>
      <c r="BH466" s="7"/>
      <c r="BI466" s="7" t="str">
        <f t="shared" ca="1" si="107"/>
        <v/>
      </c>
      <c r="BJ466" s="4" t="str">
        <f t="shared" si="102"/>
        <v/>
      </c>
      <c r="BK466" s="96" t="str">
        <f t="shared" si="108"/>
        <v/>
      </c>
      <c r="BL466" s="107" t="str">
        <f t="shared" si="114"/>
        <v/>
      </c>
      <c r="BR466" s="4" t="str">
        <f>IF(IFERROR(VLOOKUP(C466,C467:C$1993,1,0),"")="","",COUNTIF(C:C,C466))</f>
        <v/>
      </c>
      <c r="BV466" s="5" t="str">
        <f>IF(B466="","",IF(BR466="",1+(MAX(BV$2:BV465)),""))</f>
        <v/>
      </c>
      <c r="BW466" s="5" t="str">
        <f t="shared" si="109"/>
        <v/>
      </c>
      <c r="BX466" s="5" t="str">
        <f t="shared" si="110"/>
        <v/>
      </c>
      <c r="BY466" s="14" t="str">
        <f t="shared" si="111"/>
        <v/>
      </c>
      <c r="BZ466" s="28"/>
      <c r="CA466" s="15"/>
      <c r="CB466" s="5" t="str">
        <f t="shared" si="104"/>
        <v/>
      </c>
      <c r="CE466" s="5" t="str">
        <f t="shared" si="112"/>
        <v/>
      </c>
      <c r="CF466" s="5" t="str">
        <f>IF(J466="","",IFERROR(IF(VLOOKUP(J466,J$2:J465,1,0)=0,"",""),J466))</f>
        <v/>
      </c>
      <c r="CG466" s="24" t="str">
        <f>IF(CF466="","",(IFERROR(VLOOKUP(MID(CF466,1,1),$CX$2:DB$28,3,0),0)+IFERROR(VLOOKUP(MID(CF466,2,1),CX$2:DB$28,4,0),0)+IFERROR(VLOOKUP(MID(CF466,3,1),CX$2:DB$28,5,0),0)+(ROW(CF466)/1000000000000)))</f>
        <v/>
      </c>
      <c r="CI466" s="5">
        <v>465</v>
      </c>
      <c r="CJ466" s="5" t="str">
        <f>IFERROR(VLOOKUP(CI466,CE$2:CF1542,2,0),"")</f>
        <v/>
      </c>
      <c r="DD466" s="5" t="e">
        <f>IF(REPORTE!AH$2="si",IF(C466=VALUE(REPORTE!C$11),IF(SUM(DD467:DD$1993),CONCATENATE(INT(B466),", "),INT(B466)),""),IF(C466=VALUE(REPORTE!C$10),IF(SUM(DD467:DD$1993),CONCATENATE(INT(B466),",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68"/>
      <c r="AV467" s="97"/>
      <c r="AW467" s="97"/>
      <c r="AX467" s="97"/>
      <c r="AY467" s="110"/>
      <c r="AZ467" s="97"/>
      <c r="BA467" s="97"/>
      <c r="BB467" s="4"/>
      <c r="BC467" s="100"/>
      <c r="BD467" s="4"/>
      <c r="BE467" s="4"/>
      <c r="BF467" s="9"/>
      <c r="BG467" s="7"/>
      <c r="BH467" s="7"/>
      <c r="BI467" s="7" t="str">
        <f t="shared" ca="1" si="107"/>
        <v/>
      </c>
      <c r="BJ467" s="4" t="str">
        <f t="shared" ref="BJ467:BJ530" si="115">IFERROR(IF(AA467=0,"",AA467/BC467),"")</f>
        <v/>
      </c>
      <c r="BK467" s="96" t="str">
        <f t="shared" si="108"/>
        <v/>
      </c>
      <c r="BL467" s="107" t="str">
        <f t="shared" si="114"/>
        <v/>
      </c>
      <c r="BR467" s="4" t="str">
        <f>IF(IFERROR(VLOOKUP(C467,C468:C$1993,1,0),"")="","",COUNTIF(C:C,C467))</f>
        <v/>
      </c>
      <c r="BV467" s="5" t="str">
        <f>IF(B467="","",IF(BR467="",1+(MAX(BV$2:BV466)),""))</f>
        <v/>
      </c>
      <c r="BW467" s="5" t="str">
        <f t="shared" si="109"/>
        <v/>
      </c>
      <c r="BX467" s="5" t="str">
        <f t="shared" si="110"/>
        <v/>
      </c>
      <c r="BY467" s="14" t="str">
        <f t="shared" si="111"/>
        <v/>
      </c>
      <c r="BZ467" s="28"/>
      <c r="CA467" s="15"/>
      <c r="CB467" s="5" t="str">
        <f t="shared" si="104"/>
        <v/>
      </c>
      <c r="CE467" s="5" t="str">
        <f t="shared" si="112"/>
        <v/>
      </c>
      <c r="CF467" s="5" t="str">
        <f>IF(J467="","",IFERROR(IF(VLOOKUP(J467,J$2:J466,1,0)=0,"",""),J467))</f>
        <v/>
      </c>
      <c r="CG467" s="24" t="str">
        <f>IF(CF467="","",(IFERROR(VLOOKUP(MID(CF467,1,1),$CX$2:DB$28,3,0),0)+IFERROR(VLOOKUP(MID(CF467,2,1),CX$2:DB$28,4,0),0)+IFERROR(VLOOKUP(MID(CF467,3,1),CX$2:DB$28,5,0),0)+(ROW(CF467)/1000000000000)))</f>
        <v/>
      </c>
      <c r="CI467" s="5">
        <v>466</v>
      </c>
      <c r="CJ467" s="5" t="str">
        <f>IFERROR(VLOOKUP(CI467,CE$2:CF1543,2,0),"")</f>
        <v/>
      </c>
      <c r="DD467" s="5" t="e">
        <f>IF(REPORTE!AH$2="si",IF(C467=VALUE(REPORTE!C$11),IF(SUM(DD468:DD$1993),CONCATENATE(INT(B467),", "),INT(B467)),""),IF(C467=VALUE(REPORTE!C$10),IF(SUM(DD468:DD$1993),CONCATENATE(INT(B467),",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68"/>
      <c r="AV468" s="97"/>
      <c r="AW468" s="97"/>
      <c r="AX468" s="97"/>
      <c r="AY468" s="110"/>
      <c r="AZ468" s="97"/>
      <c r="BA468" s="97"/>
      <c r="BB468" s="4"/>
      <c r="BC468" s="100"/>
      <c r="BD468" s="4"/>
      <c r="BE468" s="4"/>
      <c r="BF468" s="9"/>
      <c r="BG468" s="7"/>
      <c r="BH468" s="7"/>
      <c r="BI468" s="7" t="str">
        <f t="shared" ca="1" si="107"/>
        <v/>
      </c>
      <c r="BJ468" s="4" t="str">
        <f t="shared" si="115"/>
        <v/>
      </c>
      <c r="BK468" s="96" t="str">
        <f t="shared" si="108"/>
        <v/>
      </c>
      <c r="BL468" s="107" t="str">
        <f t="shared" si="114"/>
        <v/>
      </c>
      <c r="BR468" s="4" t="str">
        <f>IF(IFERROR(VLOOKUP(C468,C469:C$1993,1,0),"")="","",COUNTIF(C:C,C468))</f>
        <v/>
      </c>
      <c r="BV468" s="5" t="str">
        <f>IF(B468="","",IF(BR468="",1+(MAX(BV$2:BV467)),""))</f>
        <v/>
      </c>
      <c r="BW468" s="5" t="str">
        <f t="shared" si="109"/>
        <v/>
      </c>
      <c r="BX468" s="5" t="str">
        <f t="shared" si="110"/>
        <v/>
      </c>
      <c r="BY468" s="14" t="str">
        <f t="shared" si="111"/>
        <v/>
      </c>
      <c r="BZ468" s="28"/>
      <c r="CA468" s="15"/>
      <c r="CB468" s="5" t="str">
        <f t="shared" si="104"/>
        <v/>
      </c>
      <c r="CE468" s="5" t="str">
        <f t="shared" si="112"/>
        <v/>
      </c>
      <c r="CF468" s="5" t="str">
        <f>IF(J468="","",IFERROR(IF(VLOOKUP(J468,J$2:J467,1,0)=0,"",""),J468))</f>
        <v/>
      </c>
      <c r="CG468" s="24" t="str">
        <f>IF(CF468="","",(IFERROR(VLOOKUP(MID(CF468,1,1),$CX$2:DB$28,3,0),0)+IFERROR(VLOOKUP(MID(CF468,2,1),CX$2:DB$28,4,0),0)+IFERROR(VLOOKUP(MID(CF468,3,1),CX$2:DB$28,5,0),0)+(ROW(CF468)/1000000000000)))</f>
        <v/>
      </c>
      <c r="CI468" s="5">
        <v>467</v>
      </c>
      <c r="CJ468" s="5" t="str">
        <f>IFERROR(VLOOKUP(CI468,CE$2:CF1544,2,0),"")</f>
        <v/>
      </c>
      <c r="DD468" s="5" t="e">
        <f>IF(REPORTE!AH$2="si",IF(C468=VALUE(REPORTE!C$11),IF(SUM(DD469:DD$1993),CONCATENATE(INT(B468),", "),INT(B468)),""),IF(C468=VALUE(REPORTE!C$10),IF(SUM(DD469:DD$1993),CONCATENATE(INT(B468),",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68"/>
      <c r="AV469" s="97"/>
      <c r="AW469" s="97"/>
      <c r="AX469" s="97"/>
      <c r="AY469" s="110"/>
      <c r="AZ469" s="97"/>
      <c r="BA469" s="97"/>
      <c r="BB469" s="4"/>
      <c r="BC469" s="100"/>
      <c r="BD469" s="4"/>
      <c r="BE469" s="4"/>
      <c r="BF469" s="9"/>
      <c r="BG469" s="7"/>
      <c r="BH469" s="7"/>
      <c r="BI469" s="7" t="str">
        <f t="shared" ca="1" si="107"/>
        <v/>
      </c>
      <c r="BJ469" s="4" t="str">
        <f t="shared" si="115"/>
        <v/>
      </c>
      <c r="BK469" s="96" t="str">
        <f t="shared" si="108"/>
        <v/>
      </c>
      <c r="BL469" s="107" t="str">
        <f t="shared" si="114"/>
        <v/>
      </c>
      <c r="BR469" s="4" t="str">
        <f>IF(IFERROR(VLOOKUP(C469,C470:C$1993,1,0),"")="","",COUNTIF(C:C,C469))</f>
        <v/>
      </c>
      <c r="BV469" s="5" t="str">
        <f>IF(B469="","",IF(BR469="",1+(MAX(BV$2:BV468)),""))</f>
        <v/>
      </c>
      <c r="BW469" s="5" t="str">
        <f t="shared" si="109"/>
        <v/>
      </c>
      <c r="BX469" s="5" t="str">
        <f t="shared" si="110"/>
        <v/>
      </c>
      <c r="BY469" s="14" t="str">
        <f t="shared" si="111"/>
        <v/>
      </c>
      <c r="BZ469" s="28"/>
      <c r="CA469" s="15"/>
      <c r="CB469" s="5" t="str">
        <f t="shared" si="104"/>
        <v/>
      </c>
      <c r="CE469" s="5" t="str">
        <f t="shared" si="112"/>
        <v/>
      </c>
      <c r="CF469" s="5" t="str">
        <f>IF(J469="","",IFERROR(IF(VLOOKUP(J469,J$2:J468,1,0)=0,"",""),J469))</f>
        <v/>
      </c>
      <c r="CG469" s="24" t="str">
        <f>IF(CF469="","",(IFERROR(VLOOKUP(MID(CF469,1,1),$CX$2:DB$28,3,0),0)+IFERROR(VLOOKUP(MID(CF469,2,1),CX$2:DB$28,4,0),0)+IFERROR(VLOOKUP(MID(CF469,3,1),CX$2:DB$28,5,0),0)+(ROW(CF469)/1000000000000)))</f>
        <v/>
      </c>
      <c r="CI469" s="5">
        <v>468</v>
      </c>
      <c r="CJ469" s="5" t="str">
        <f>IFERROR(VLOOKUP(CI469,CE$2:CF1545,2,0),"")</f>
        <v/>
      </c>
      <c r="DD469" s="5" t="e">
        <f>IF(REPORTE!AH$2="si",IF(C469=VALUE(REPORTE!C$11),IF(SUM(DD470:DD$1993),CONCATENATE(INT(B469),", "),INT(B469)),""),IF(C469=VALUE(REPORTE!C$10),IF(SUM(DD470:DD$1993),CONCATENATE(INT(B469),",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68"/>
      <c r="AV470" s="97"/>
      <c r="AW470" s="97"/>
      <c r="AX470" s="97"/>
      <c r="AY470" s="110"/>
      <c r="AZ470" s="97"/>
      <c r="BA470" s="97"/>
      <c r="BB470" s="4"/>
      <c r="BC470" s="100"/>
      <c r="BD470" s="4"/>
      <c r="BE470" s="4"/>
      <c r="BF470" s="9"/>
      <c r="BG470" s="7"/>
      <c r="BH470" s="7"/>
      <c r="BI470" s="7" t="str">
        <f t="shared" ca="1" si="107"/>
        <v/>
      </c>
      <c r="BJ470" s="4" t="str">
        <f t="shared" si="115"/>
        <v/>
      </c>
      <c r="BK470" s="96" t="str">
        <f t="shared" si="108"/>
        <v/>
      </c>
      <c r="BL470" s="107" t="str">
        <f t="shared" si="114"/>
        <v/>
      </c>
      <c r="BR470" s="4" t="str">
        <f>IF(IFERROR(VLOOKUP(C470,C471:C$1993,1,0),"")="","",COUNTIF(C:C,C470))</f>
        <v/>
      </c>
      <c r="BV470" s="5" t="str">
        <f>IF(B470="","",IF(BR470="",1+(MAX(BV$2:BV469)),""))</f>
        <v/>
      </c>
      <c r="BW470" s="5" t="str">
        <f t="shared" si="109"/>
        <v/>
      </c>
      <c r="BX470" s="5" t="str">
        <f t="shared" si="110"/>
        <v/>
      </c>
      <c r="BY470" s="14" t="str">
        <f t="shared" si="111"/>
        <v/>
      </c>
      <c r="BZ470" s="28"/>
      <c r="CA470" s="15"/>
      <c r="CB470" s="5" t="str">
        <f t="shared" ref="CB470:CB533" si="116">CONCATENATE(AJ470,AK470,AL470,AM470,AN470)</f>
        <v/>
      </c>
      <c r="CE470" s="5" t="str">
        <f t="shared" si="112"/>
        <v/>
      </c>
      <c r="CF470" s="5" t="str">
        <f>IF(J470="","",IFERROR(IF(VLOOKUP(J470,J$2:J469,1,0)=0,"",""),J470))</f>
        <v/>
      </c>
      <c r="CG470" s="24" t="str">
        <f>IF(CF470="","",(IFERROR(VLOOKUP(MID(CF470,1,1),$CX$2:DB$28,3,0),0)+IFERROR(VLOOKUP(MID(CF470,2,1),CX$2:DB$28,4,0),0)+IFERROR(VLOOKUP(MID(CF470,3,1),CX$2:DB$28,5,0),0)+(ROW(CF470)/1000000000000)))</f>
        <v/>
      </c>
      <c r="CI470" s="5">
        <v>469</v>
      </c>
      <c r="CJ470" s="5" t="str">
        <f>IFERROR(VLOOKUP(CI470,CE$2:CF1546,2,0),"")</f>
        <v/>
      </c>
      <c r="DD470" s="5" t="e">
        <f>IF(REPORTE!AH$2="si",IF(C470=VALUE(REPORTE!C$11),IF(SUM(DD471:DD$1993),CONCATENATE(INT(B470),", "),INT(B470)),""),IF(C470=VALUE(REPORTE!C$10),IF(SUM(DD471:DD$1993),CONCATENATE(INT(B470),",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68"/>
      <c r="AV471" s="97"/>
      <c r="AW471" s="97"/>
      <c r="AX471" s="97"/>
      <c r="AY471" s="110"/>
      <c r="AZ471" s="97"/>
      <c r="BA471" s="97"/>
      <c r="BB471" s="4"/>
      <c r="BC471" s="100"/>
      <c r="BD471" s="4"/>
      <c r="BE471" s="4"/>
      <c r="BF471" s="9"/>
      <c r="BG471" s="7"/>
      <c r="BH471" s="7"/>
      <c r="BI471" s="7" t="str">
        <f t="shared" ca="1" si="107"/>
        <v/>
      </c>
      <c r="BJ471" s="4" t="str">
        <f t="shared" si="115"/>
        <v/>
      </c>
      <c r="BK471" s="96" t="str">
        <f t="shared" si="108"/>
        <v/>
      </c>
      <c r="BL471" s="107" t="str">
        <f t="shared" si="114"/>
        <v/>
      </c>
      <c r="BR471" s="4" t="str">
        <f>IF(IFERROR(VLOOKUP(C471,C472:C$1993,1,0),"")="","",COUNTIF(C:C,C471))</f>
        <v/>
      </c>
      <c r="BV471" s="5" t="str">
        <f>IF(B471="","",IF(BR471="",1+(MAX(BV$2:BV470)),""))</f>
        <v/>
      </c>
      <c r="BW471" s="5" t="str">
        <f t="shared" si="109"/>
        <v/>
      </c>
      <c r="BX471" s="5" t="str">
        <f t="shared" si="110"/>
        <v/>
      </c>
      <c r="BY471" s="14" t="str">
        <f t="shared" si="111"/>
        <v/>
      </c>
      <c r="BZ471" s="28"/>
      <c r="CA471" s="15"/>
      <c r="CB471" s="5" t="str">
        <f t="shared" si="116"/>
        <v/>
      </c>
      <c r="CE471" s="5" t="str">
        <f t="shared" si="112"/>
        <v/>
      </c>
      <c r="CF471" s="5" t="str">
        <f>IF(J471="","",IFERROR(IF(VLOOKUP(J471,J$2:J470,1,0)=0,"",""),J471))</f>
        <v/>
      </c>
      <c r="CG471" s="24" t="str">
        <f>IF(CF471="","",(IFERROR(VLOOKUP(MID(CF471,1,1),$CX$2:DB$28,3,0),0)+IFERROR(VLOOKUP(MID(CF471,2,1),CX$2:DB$28,4,0),0)+IFERROR(VLOOKUP(MID(CF471,3,1),CX$2:DB$28,5,0),0)+(ROW(CF471)/1000000000000)))</f>
        <v/>
      </c>
      <c r="CI471" s="5">
        <v>470</v>
      </c>
      <c r="CJ471" s="5" t="str">
        <f>IFERROR(VLOOKUP(CI471,CE$2:CF1547,2,0),"")</f>
        <v/>
      </c>
      <c r="DD471" s="5" t="e">
        <f>IF(REPORTE!AH$2="si",IF(C471=VALUE(REPORTE!C$11),IF(SUM(DD472:DD$1993),CONCATENATE(INT(B471),", "),INT(B471)),""),IF(C471=VALUE(REPORTE!C$10),IF(SUM(DD472:DD$1993),CONCATENATE(INT(B471),",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68"/>
      <c r="AV472" s="97"/>
      <c r="AW472" s="97"/>
      <c r="AX472" s="97"/>
      <c r="AY472" s="110"/>
      <c r="AZ472" s="97"/>
      <c r="BA472" s="97"/>
      <c r="BB472" s="4"/>
      <c r="BC472" s="100"/>
      <c r="BD472" s="4"/>
      <c r="BE472" s="4"/>
      <c r="BF472" s="9"/>
      <c r="BG472" s="7"/>
      <c r="BH472" s="7"/>
      <c r="BI472" s="7" t="str">
        <f t="shared" ca="1" si="107"/>
        <v/>
      </c>
      <c r="BJ472" s="4" t="str">
        <f t="shared" si="115"/>
        <v/>
      </c>
      <c r="BK472" s="96" t="str">
        <f t="shared" si="108"/>
        <v/>
      </c>
      <c r="BL472" s="107" t="str">
        <f t="shared" si="114"/>
        <v/>
      </c>
      <c r="BR472" s="4" t="str">
        <f>IF(IFERROR(VLOOKUP(C472,C473:C$1993,1,0),"")="","",COUNTIF(C:C,C472))</f>
        <v/>
      </c>
      <c r="BV472" s="5" t="str">
        <f>IF(B472="","",IF(BR472="",1+(MAX(BV$2:BV471)),""))</f>
        <v/>
      </c>
      <c r="BW472" s="5" t="str">
        <f t="shared" si="109"/>
        <v/>
      </c>
      <c r="BX472" s="5" t="str">
        <f t="shared" si="110"/>
        <v/>
      </c>
      <c r="BY472" s="14" t="str">
        <f t="shared" si="111"/>
        <v/>
      </c>
      <c r="BZ472" s="28"/>
      <c r="CA472" s="15"/>
      <c r="CB472" s="5" t="str">
        <f t="shared" si="116"/>
        <v/>
      </c>
      <c r="CE472" s="5" t="str">
        <f t="shared" si="112"/>
        <v/>
      </c>
      <c r="CF472" s="5" t="str">
        <f>IF(J472="","",IFERROR(IF(VLOOKUP(J472,J$2:J471,1,0)=0,"",""),J472))</f>
        <v/>
      </c>
      <c r="CG472" s="24" t="str">
        <f>IF(CF472="","",(IFERROR(VLOOKUP(MID(CF472,1,1),$CX$2:DB$28,3,0),0)+IFERROR(VLOOKUP(MID(CF472,2,1),CX$2:DB$28,4,0),0)+IFERROR(VLOOKUP(MID(CF472,3,1),CX$2:DB$28,5,0),0)+(ROW(CF472)/1000000000000)))</f>
        <v/>
      </c>
      <c r="CI472" s="5">
        <v>471</v>
      </c>
      <c r="CJ472" s="5" t="str">
        <f>IFERROR(VLOOKUP(CI472,CE$2:CF1548,2,0),"")</f>
        <v/>
      </c>
      <c r="DD472" s="5" t="e">
        <f>IF(REPORTE!AH$2="si",IF(C472=VALUE(REPORTE!C$11),IF(SUM(DD473:DD$1993),CONCATENATE(INT(B472),", "),INT(B472)),""),IF(C472=VALUE(REPORTE!C$10),IF(SUM(DD473:DD$1993),CONCATENATE(INT(B472),",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68"/>
      <c r="AV473" s="97"/>
      <c r="AW473" s="97"/>
      <c r="AX473" s="97"/>
      <c r="AY473" s="110"/>
      <c r="AZ473" s="97"/>
      <c r="BA473" s="97"/>
      <c r="BB473" s="4"/>
      <c r="BC473" s="100"/>
      <c r="BD473" s="4"/>
      <c r="BE473" s="4"/>
      <c r="BF473" s="9"/>
      <c r="BG473" s="7"/>
      <c r="BH473" s="7"/>
      <c r="BI473" s="7" t="str">
        <f t="shared" ca="1" si="107"/>
        <v/>
      </c>
      <c r="BJ473" s="4" t="str">
        <f t="shared" si="115"/>
        <v/>
      </c>
      <c r="BK473" s="96" t="str">
        <f t="shared" si="108"/>
        <v/>
      </c>
      <c r="BL473" s="107" t="str">
        <f t="shared" si="114"/>
        <v/>
      </c>
      <c r="BR473" s="4" t="str">
        <f>IF(IFERROR(VLOOKUP(C473,C474:C$1993,1,0),"")="","",COUNTIF(C:C,C473))</f>
        <v/>
      </c>
      <c r="BV473" s="5" t="str">
        <f>IF(B473="","",IF(BR473="",1+(MAX(BV$2:BV472)),""))</f>
        <v/>
      </c>
      <c r="BW473" s="5" t="str">
        <f t="shared" si="109"/>
        <v/>
      </c>
      <c r="BX473" s="5" t="str">
        <f t="shared" si="110"/>
        <v/>
      </c>
      <c r="BY473" s="14" t="str">
        <f t="shared" si="111"/>
        <v/>
      </c>
      <c r="BZ473" s="28"/>
      <c r="CA473" s="15"/>
      <c r="CB473" s="5" t="str">
        <f t="shared" si="116"/>
        <v/>
      </c>
      <c r="CE473" s="5" t="str">
        <f t="shared" si="112"/>
        <v/>
      </c>
      <c r="CF473" s="5" t="str">
        <f>IF(J473="","",IFERROR(IF(VLOOKUP(J473,J$2:J472,1,0)=0,"",""),J473))</f>
        <v/>
      </c>
      <c r="CG473" s="24" t="str">
        <f>IF(CF473="","",(IFERROR(VLOOKUP(MID(CF473,1,1),$CX$2:DB$28,3,0),0)+IFERROR(VLOOKUP(MID(CF473,2,1),CX$2:DB$28,4,0),0)+IFERROR(VLOOKUP(MID(CF473,3,1),CX$2:DB$28,5,0),0)+(ROW(CF473)/1000000000000)))</f>
        <v/>
      </c>
      <c r="CI473" s="5">
        <v>472</v>
      </c>
      <c r="CJ473" s="5" t="str">
        <f>IFERROR(VLOOKUP(CI473,CE$2:CF1549,2,0),"")</f>
        <v/>
      </c>
      <c r="DD473" s="5" t="e">
        <f>IF(REPORTE!AH$2="si",IF(C473=VALUE(REPORTE!C$11),IF(SUM(DD474:DD$1993),CONCATENATE(INT(B473),", "),INT(B473)),""),IF(C473=VALUE(REPORTE!C$10),IF(SUM(DD474:DD$1993),CONCATENATE(INT(B473),",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68"/>
      <c r="AV474" s="97"/>
      <c r="AW474" s="97"/>
      <c r="AX474" s="97"/>
      <c r="AY474" s="110"/>
      <c r="AZ474" s="97"/>
      <c r="BA474" s="97"/>
      <c r="BB474" s="4"/>
      <c r="BC474" s="100"/>
      <c r="BD474" s="4"/>
      <c r="BE474" s="4"/>
      <c r="BF474" s="9"/>
      <c r="BG474" s="4"/>
      <c r="BH474" s="4"/>
      <c r="BI474" s="7" t="str">
        <f t="shared" ca="1" si="107"/>
        <v/>
      </c>
      <c r="BJ474" s="4" t="str">
        <f t="shared" si="115"/>
        <v/>
      </c>
      <c r="BK474" s="96" t="str">
        <f t="shared" si="108"/>
        <v/>
      </c>
      <c r="BL474" s="107" t="str">
        <f t="shared" si="114"/>
        <v/>
      </c>
      <c r="BR474" s="4" t="str">
        <f>IF(IFERROR(VLOOKUP(C474,C475:C$1993,1,0),"")="","",COUNTIF(C:C,C474))</f>
        <v/>
      </c>
      <c r="BV474" s="5" t="str">
        <f>IF(B474="","",IF(BR474="",1+(MAX(BV$2:BV473)),""))</f>
        <v/>
      </c>
      <c r="BW474" s="5" t="str">
        <f t="shared" si="109"/>
        <v/>
      </c>
      <c r="BX474" s="5" t="str">
        <f t="shared" si="110"/>
        <v/>
      </c>
      <c r="BY474" s="14" t="str">
        <f t="shared" si="111"/>
        <v/>
      </c>
      <c r="BZ474" s="28"/>
      <c r="CA474" s="15"/>
      <c r="CB474" s="5" t="str">
        <f t="shared" si="116"/>
        <v/>
      </c>
      <c r="CE474" s="5" t="str">
        <f t="shared" si="112"/>
        <v/>
      </c>
      <c r="CF474" s="5" t="str">
        <f>IF(J474="","",IFERROR(IF(VLOOKUP(J474,J$2:J473,1,0)=0,"",""),J474))</f>
        <v/>
      </c>
      <c r="CG474" s="24" t="str">
        <f>IF(CF474="","",(IFERROR(VLOOKUP(MID(CF474,1,1),$CX$2:DB$28,3,0),0)+IFERROR(VLOOKUP(MID(CF474,2,1),CX$2:DB$28,4,0),0)+IFERROR(VLOOKUP(MID(CF474,3,1),CX$2:DB$28,5,0),0)+(ROW(CF474)/1000000000000)))</f>
        <v/>
      </c>
      <c r="CI474" s="5">
        <v>473</v>
      </c>
      <c r="CJ474" s="5" t="str">
        <f>IFERROR(VLOOKUP(CI474,CE$2:CF1550,2,0),"")</f>
        <v/>
      </c>
      <c r="DD474" s="5" t="e">
        <f>IF(REPORTE!AH$2="si",IF(C474=VALUE(REPORTE!C$11),IF(SUM(DD475:DD$1993),CONCATENATE(INT(B474),", "),INT(B474)),""),IF(C474=VALUE(REPORTE!C$10),IF(SUM(DD475:DD$1993),CONCATENATE(INT(B474),",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68"/>
      <c r="AV475" s="97"/>
      <c r="AW475" s="97"/>
      <c r="AX475" s="97"/>
      <c r="AY475" s="110"/>
      <c r="AZ475" s="97"/>
      <c r="BA475" s="97"/>
      <c r="BB475" s="4"/>
      <c r="BC475" s="100"/>
      <c r="BD475" s="4"/>
      <c r="BE475" s="4"/>
      <c r="BF475" s="9"/>
      <c r="BG475" s="4"/>
      <c r="BH475" s="4"/>
      <c r="BI475" s="7" t="str">
        <f t="shared" ca="1" si="107"/>
        <v/>
      </c>
      <c r="BJ475" s="4" t="str">
        <f t="shared" si="115"/>
        <v/>
      </c>
      <c r="BK475" s="96" t="str">
        <f t="shared" si="108"/>
        <v/>
      </c>
      <c r="BL475" s="107" t="str">
        <f t="shared" si="114"/>
        <v/>
      </c>
      <c r="BR475" s="4" t="str">
        <f>IF(IFERROR(VLOOKUP(C475,C476:C$1993,1,0),"")="","",COUNTIF(C:C,C475))</f>
        <v/>
      </c>
      <c r="BV475" s="5" t="str">
        <f>IF(B475="","",IF(BR475="",1+(MAX(BV$2:BV474)),""))</f>
        <v/>
      </c>
      <c r="BW475" s="5" t="str">
        <f t="shared" si="109"/>
        <v/>
      </c>
      <c r="BX475" s="5" t="str">
        <f t="shared" si="110"/>
        <v/>
      </c>
      <c r="BY475" s="14" t="str">
        <f t="shared" si="111"/>
        <v/>
      </c>
      <c r="BZ475" s="28"/>
      <c r="CA475" s="15"/>
      <c r="CB475" s="5" t="str">
        <f t="shared" si="116"/>
        <v/>
      </c>
      <c r="CE475" s="5" t="str">
        <f t="shared" si="112"/>
        <v/>
      </c>
      <c r="CF475" s="5" t="str">
        <f>IF(J475="","",IFERROR(IF(VLOOKUP(J475,J$2:J474,1,0)=0,"",""),J475))</f>
        <v/>
      </c>
      <c r="CG475" s="24" t="str">
        <f>IF(CF475="","",(IFERROR(VLOOKUP(MID(CF475,1,1),$CX$2:DB$28,3,0),0)+IFERROR(VLOOKUP(MID(CF475,2,1),CX$2:DB$28,4,0),0)+IFERROR(VLOOKUP(MID(CF475,3,1),CX$2:DB$28,5,0),0)+(ROW(CF475)/1000000000000)))</f>
        <v/>
      </c>
      <c r="CI475" s="5">
        <v>474</v>
      </c>
      <c r="CJ475" s="5" t="str">
        <f>IFERROR(VLOOKUP(CI475,CE$2:CF1551,2,0),"")</f>
        <v/>
      </c>
      <c r="DD475" s="5" t="e">
        <f>IF(REPORTE!AH$2="si",IF(C475=VALUE(REPORTE!C$11),IF(SUM(DD476:DD$1993),CONCATENATE(INT(B475),", "),INT(B475)),""),IF(C475=VALUE(REPORTE!C$10),IF(SUM(DD476:DD$1993),CONCATENATE(INT(B475),",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68"/>
      <c r="AV476" s="97"/>
      <c r="AW476" s="97"/>
      <c r="AX476" s="97"/>
      <c r="AY476" s="110"/>
      <c r="AZ476" s="97"/>
      <c r="BA476" s="97"/>
      <c r="BB476" s="4"/>
      <c r="BC476" s="100"/>
      <c r="BD476" s="4"/>
      <c r="BE476" s="4"/>
      <c r="BF476" s="9"/>
      <c r="BG476" s="4"/>
      <c r="BH476" s="4"/>
      <c r="BI476" s="7" t="str">
        <f t="shared" ca="1" si="107"/>
        <v/>
      </c>
      <c r="BJ476" s="4" t="str">
        <f t="shared" si="115"/>
        <v/>
      </c>
      <c r="BK476" s="96" t="str">
        <f t="shared" si="108"/>
        <v/>
      </c>
      <c r="BL476" s="107" t="str">
        <f t="shared" si="114"/>
        <v/>
      </c>
      <c r="BR476" s="4" t="str">
        <f>IF(IFERROR(VLOOKUP(C476,C477:C$1993,1,0),"")="","",COUNTIF(C:C,C476))</f>
        <v/>
      </c>
      <c r="BV476" s="5" t="str">
        <f>IF(B476="","",IF(BR476="",1+(MAX(BV$2:BV475)),""))</f>
        <v/>
      </c>
      <c r="BW476" s="5" t="str">
        <f t="shared" si="109"/>
        <v/>
      </c>
      <c r="BX476" s="5" t="str">
        <f t="shared" si="110"/>
        <v/>
      </c>
      <c r="BY476" s="14" t="str">
        <f t="shared" si="111"/>
        <v/>
      </c>
      <c r="BZ476" s="28"/>
      <c r="CA476" s="15"/>
      <c r="CB476" s="5" t="str">
        <f t="shared" si="116"/>
        <v/>
      </c>
      <c r="CE476" s="5" t="str">
        <f t="shared" si="112"/>
        <v/>
      </c>
      <c r="CF476" s="5" t="str">
        <f>IF(J476="","",IFERROR(IF(VLOOKUP(J476,J$2:J475,1,0)=0,"",""),J476))</f>
        <v/>
      </c>
      <c r="CG476" s="24" t="str">
        <f>IF(CF476="","",(IFERROR(VLOOKUP(MID(CF476,1,1),$CX$2:DB$28,3,0),0)+IFERROR(VLOOKUP(MID(CF476,2,1),CX$2:DB$28,4,0),0)+IFERROR(VLOOKUP(MID(CF476,3,1),CX$2:DB$28,5,0),0)+(ROW(CF476)/1000000000000)))</f>
        <v/>
      </c>
      <c r="CI476" s="5">
        <v>475</v>
      </c>
      <c r="CJ476" s="5" t="str">
        <f>IFERROR(VLOOKUP(CI476,CE$2:CF1552,2,0),"")</f>
        <v/>
      </c>
      <c r="DD476" s="5" t="e">
        <f>IF(REPORTE!AH$2="si",IF(C476=VALUE(REPORTE!C$11),IF(SUM(DD477:DD$1993),CONCATENATE(INT(B476),", "),INT(B476)),""),IF(C476=VALUE(REPORTE!C$10),IF(SUM(DD477:DD$1993),CONCATENATE(INT(B476),",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68"/>
      <c r="AV477" s="97"/>
      <c r="AW477" s="97"/>
      <c r="AX477" s="97"/>
      <c r="AY477" s="110"/>
      <c r="AZ477" s="97"/>
      <c r="BA477" s="97"/>
      <c r="BB477" s="4"/>
      <c r="BC477" s="100"/>
      <c r="BD477" s="4"/>
      <c r="BE477" s="4"/>
      <c r="BF477" s="9"/>
      <c r="BG477" s="4"/>
      <c r="BH477" s="4"/>
      <c r="BI477" s="7" t="str">
        <f t="shared" ca="1" si="107"/>
        <v/>
      </c>
      <c r="BJ477" s="4" t="str">
        <f t="shared" si="115"/>
        <v/>
      </c>
      <c r="BK477" s="96" t="str">
        <f t="shared" si="108"/>
        <v/>
      </c>
      <c r="BL477" s="107" t="str">
        <f t="shared" si="114"/>
        <v/>
      </c>
      <c r="BR477" s="4" t="str">
        <f>IF(IFERROR(VLOOKUP(C477,C478:C$1993,1,0),"")="","",COUNTIF(C:C,C477))</f>
        <v/>
      </c>
      <c r="BV477" s="5" t="str">
        <f>IF(B477="","",IF(BR477="",1+(MAX(BV$2:BV476)),""))</f>
        <v/>
      </c>
      <c r="BW477" s="5" t="str">
        <f t="shared" si="109"/>
        <v/>
      </c>
      <c r="BX477" s="5" t="str">
        <f t="shared" si="110"/>
        <v/>
      </c>
      <c r="BY477" s="14" t="str">
        <f t="shared" si="111"/>
        <v/>
      </c>
      <c r="BZ477" s="28"/>
      <c r="CA477" s="15"/>
      <c r="CB477" s="5" t="str">
        <f t="shared" si="116"/>
        <v/>
      </c>
      <c r="CE477" s="5" t="str">
        <f t="shared" si="112"/>
        <v/>
      </c>
      <c r="CF477" s="5" t="str">
        <f>IF(J477="","",IFERROR(IF(VLOOKUP(J477,J$2:J476,1,0)=0,"",""),J477))</f>
        <v/>
      </c>
      <c r="CG477" s="24" t="str">
        <f>IF(CF477="","",(IFERROR(VLOOKUP(MID(CF477,1,1),$CX$2:DB$28,3,0),0)+IFERROR(VLOOKUP(MID(CF477,2,1),CX$2:DB$28,4,0),0)+IFERROR(VLOOKUP(MID(CF477,3,1),CX$2:DB$28,5,0),0)+(ROW(CF477)/1000000000000)))</f>
        <v/>
      </c>
      <c r="CI477" s="5">
        <v>476</v>
      </c>
      <c r="CJ477" s="5" t="str">
        <f>IFERROR(VLOOKUP(CI477,CE$2:CF1553,2,0),"")</f>
        <v/>
      </c>
      <c r="DD477" s="5" t="e">
        <f>IF(REPORTE!AH$2="si",IF(C477=VALUE(REPORTE!C$11),IF(SUM(DD478:DD$1993),CONCATENATE(INT(B477),", "),INT(B477)),""),IF(C477=VALUE(REPORTE!C$10),IF(SUM(DD478:DD$1993),CONCATENATE(INT(B477),",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68"/>
      <c r="AV478" s="97"/>
      <c r="AW478" s="97"/>
      <c r="AX478" s="97"/>
      <c r="AY478" s="110"/>
      <c r="AZ478" s="97"/>
      <c r="BA478" s="97"/>
      <c r="BB478" s="4"/>
      <c r="BC478" s="100"/>
      <c r="BD478" s="4"/>
      <c r="BE478" s="4"/>
      <c r="BF478" s="9"/>
      <c r="BG478" s="4"/>
      <c r="BH478" s="4"/>
      <c r="BI478" s="7" t="str">
        <f t="shared" ca="1" si="107"/>
        <v/>
      </c>
      <c r="BJ478" s="4" t="str">
        <f t="shared" si="115"/>
        <v/>
      </c>
      <c r="BK478" s="96" t="str">
        <f t="shared" si="108"/>
        <v/>
      </c>
      <c r="BL478" s="107" t="str">
        <f t="shared" si="114"/>
        <v/>
      </c>
      <c r="BR478" s="4" t="str">
        <f>IF(IFERROR(VLOOKUP(C478,C479:C$1993,1,0),"")="","",COUNTIF(C:C,C478))</f>
        <v/>
      </c>
      <c r="BV478" s="5" t="str">
        <f>IF(B478="","",IF(BR478="",1+(MAX(BV$2:BV477)),""))</f>
        <v/>
      </c>
      <c r="BW478" s="5" t="str">
        <f t="shared" si="109"/>
        <v/>
      </c>
      <c r="BX478" s="5" t="str">
        <f t="shared" si="110"/>
        <v/>
      </c>
      <c r="BY478" s="14" t="str">
        <f t="shared" si="111"/>
        <v/>
      </c>
      <c r="BZ478" s="28"/>
      <c r="CA478" s="15"/>
      <c r="CB478" s="5" t="str">
        <f t="shared" si="116"/>
        <v/>
      </c>
      <c r="CE478" s="5" t="str">
        <f t="shared" si="112"/>
        <v/>
      </c>
      <c r="CF478" s="5" t="str">
        <f>IF(J478="","",IFERROR(IF(VLOOKUP(J478,J$2:J477,1,0)=0,"",""),J478))</f>
        <v/>
      </c>
      <c r="CG478" s="24" t="str">
        <f>IF(CF478="","",(IFERROR(VLOOKUP(MID(CF478,1,1),$CX$2:DB$28,3,0),0)+IFERROR(VLOOKUP(MID(CF478,2,1),CX$2:DB$28,4,0),0)+IFERROR(VLOOKUP(MID(CF478,3,1),CX$2:DB$28,5,0),0)+(ROW(CF478)/1000000000000)))</f>
        <v/>
      </c>
      <c r="CI478" s="5">
        <v>477</v>
      </c>
      <c r="CJ478" s="5" t="str">
        <f>IFERROR(VLOOKUP(CI478,CE$2:CF1554,2,0),"")</f>
        <v/>
      </c>
      <c r="DD478" s="5" t="e">
        <f>IF(REPORTE!AH$2="si",IF(C478=VALUE(REPORTE!C$11),IF(SUM(DD479:DD$1993),CONCATENATE(INT(B478),", "),INT(B478)),""),IF(C478=VALUE(REPORTE!C$10),IF(SUM(DD479:DD$1993),CONCATENATE(INT(B478),",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68"/>
      <c r="AV479" s="97"/>
      <c r="AW479" s="97"/>
      <c r="AX479" s="97"/>
      <c r="AY479" s="110"/>
      <c r="AZ479" s="97"/>
      <c r="BA479" s="97"/>
      <c r="BB479" s="4"/>
      <c r="BC479" s="100"/>
      <c r="BD479" s="4"/>
      <c r="BE479" s="4"/>
      <c r="BF479" s="9"/>
      <c r="BG479" s="4"/>
      <c r="BH479" s="4"/>
      <c r="BI479" s="7" t="str">
        <f t="shared" ca="1" si="107"/>
        <v/>
      </c>
      <c r="BJ479" s="4" t="str">
        <f t="shared" si="115"/>
        <v/>
      </c>
      <c r="BK479" s="96" t="str">
        <f t="shared" si="108"/>
        <v/>
      </c>
      <c r="BL479" s="107" t="str">
        <f t="shared" si="114"/>
        <v/>
      </c>
      <c r="BR479" s="4" t="str">
        <f>IF(IFERROR(VLOOKUP(C479,C480:C$1993,1,0),"")="","",COUNTIF(C:C,C479))</f>
        <v/>
      </c>
      <c r="BV479" s="5" t="str">
        <f>IF(B479="","",IF(BR479="",1+(MAX(BV$2:BV478)),""))</f>
        <v/>
      </c>
      <c r="BW479" s="5" t="str">
        <f t="shared" si="109"/>
        <v/>
      </c>
      <c r="BX479" s="5" t="str">
        <f t="shared" si="110"/>
        <v/>
      </c>
      <c r="BY479" s="14" t="str">
        <f t="shared" si="111"/>
        <v/>
      </c>
      <c r="BZ479" s="28"/>
      <c r="CA479" s="15"/>
      <c r="CB479" s="5" t="str">
        <f t="shared" si="116"/>
        <v/>
      </c>
      <c r="CE479" s="5" t="str">
        <f t="shared" si="112"/>
        <v/>
      </c>
      <c r="CF479" s="5" t="str">
        <f>IF(J479="","",IFERROR(IF(VLOOKUP(J479,J$2:J478,1,0)=0,"",""),J479))</f>
        <v/>
      </c>
      <c r="CG479" s="24" t="str">
        <f>IF(CF479="","",(IFERROR(VLOOKUP(MID(CF479,1,1),$CX$2:DB$28,3,0),0)+IFERROR(VLOOKUP(MID(CF479,2,1),CX$2:DB$28,4,0),0)+IFERROR(VLOOKUP(MID(CF479,3,1),CX$2:DB$28,5,0),0)+(ROW(CF479)/1000000000000)))</f>
        <v/>
      </c>
      <c r="CI479" s="5">
        <v>478</v>
      </c>
      <c r="CJ479" s="5" t="str">
        <f>IFERROR(VLOOKUP(CI479,CE$2:CF1555,2,0),"")</f>
        <v/>
      </c>
      <c r="DD479" s="5" t="e">
        <f>IF(REPORTE!AH$2="si",IF(C479=VALUE(REPORTE!C$11),IF(SUM(DD480:DD$1993),CONCATENATE(INT(B479),", "),INT(B479)),""),IF(C479=VALUE(REPORTE!C$10),IF(SUM(DD480:DD$1993),CONCATENATE(INT(B479),",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68"/>
      <c r="AV480" s="97"/>
      <c r="AW480" s="97"/>
      <c r="AX480" s="97"/>
      <c r="AY480" s="110"/>
      <c r="AZ480" s="97"/>
      <c r="BA480" s="97"/>
      <c r="BB480" s="4"/>
      <c r="BC480" s="100"/>
      <c r="BD480" s="4"/>
      <c r="BE480" s="4"/>
      <c r="BF480" s="9"/>
      <c r="BG480" s="4"/>
      <c r="BH480" s="4"/>
      <c r="BI480" s="7" t="str">
        <f t="shared" ca="1" si="107"/>
        <v/>
      </c>
      <c r="BJ480" s="4" t="str">
        <f t="shared" si="115"/>
        <v/>
      </c>
      <c r="BK480" s="96" t="str">
        <f t="shared" si="108"/>
        <v/>
      </c>
      <c r="BL480" s="107" t="str">
        <f t="shared" si="114"/>
        <v/>
      </c>
      <c r="BR480" s="4" t="str">
        <f>IF(IFERROR(VLOOKUP(C480,C481:C$1993,1,0),"")="","",COUNTIF(C:C,C480))</f>
        <v/>
      </c>
      <c r="BV480" s="5" t="str">
        <f>IF(B480="","",IF(BR480="",1+(MAX(BV$2:BV479)),""))</f>
        <v/>
      </c>
      <c r="BW480" s="5" t="str">
        <f t="shared" si="109"/>
        <v/>
      </c>
      <c r="BX480" s="5" t="str">
        <f t="shared" si="110"/>
        <v/>
      </c>
      <c r="BY480" s="14" t="str">
        <f t="shared" si="111"/>
        <v/>
      </c>
      <c r="BZ480" s="28"/>
      <c r="CA480" s="15"/>
      <c r="CB480" s="5" t="str">
        <f t="shared" si="116"/>
        <v/>
      </c>
      <c r="CE480" s="5" t="str">
        <f t="shared" si="112"/>
        <v/>
      </c>
      <c r="CF480" s="5" t="str">
        <f>IF(J480="","",IFERROR(IF(VLOOKUP(J480,J$2:J479,1,0)=0,"",""),J480))</f>
        <v/>
      </c>
      <c r="CG480" s="24" t="str">
        <f>IF(CF480="","",(IFERROR(VLOOKUP(MID(CF480,1,1),$CX$2:DB$28,3,0),0)+IFERROR(VLOOKUP(MID(CF480,2,1),CX$2:DB$28,4,0),0)+IFERROR(VLOOKUP(MID(CF480,3,1),CX$2:DB$28,5,0),0)+(ROW(CF480)/1000000000000)))</f>
        <v/>
      </c>
      <c r="CI480" s="5">
        <v>479</v>
      </c>
      <c r="CJ480" s="5" t="str">
        <f>IFERROR(VLOOKUP(CI480,CE$2:CF1556,2,0),"")</f>
        <v/>
      </c>
      <c r="DD480" s="5" t="e">
        <f>IF(REPORTE!AH$2="si",IF(C480=VALUE(REPORTE!C$11),IF(SUM(DD481:DD$1993),CONCATENATE(INT(B480),", "),INT(B480)),""),IF(C480=VALUE(REPORTE!C$10),IF(SUM(DD481:DD$1993),CONCATENATE(INT(B480),",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68"/>
      <c r="AV481" s="97"/>
      <c r="AW481" s="97"/>
      <c r="AX481" s="97"/>
      <c r="AY481" s="110"/>
      <c r="AZ481" s="97"/>
      <c r="BA481" s="97"/>
      <c r="BB481" s="4"/>
      <c r="BC481" s="100"/>
      <c r="BD481" s="4"/>
      <c r="BE481" s="4"/>
      <c r="BF481" s="9"/>
      <c r="BG481" s="4"/>
      <c r="BH481" s="4"/>
      <c r="BI481" s="7" t="str">
        <f t="shared" ca="1" si="107"/>
        <v/>
      </c>
      <c r="BJ481" s="4" t="str">
        <f t="shared" si="115"/>
        <v/>
      </c>
      <c r="BK481" s="96" t="str">
        <f t="shared" si="108"/>
        <v/>
      </c>
      <c r="BL481" s="107" t="str">
        <f t="shared" si="114"/>
        <v/>
      </c>
      <c r="BR481" s="4" t="str">
        <f>IF(IFERROR(VLOOKUP(C481,C482:C$1993,1,0),"")="","",COUNTIF(C:C,C481))</f>
        <v/>
      </c>
      <c r="BV481" s="5" t="str">
        <f>IF(B481="","",IF(BR481="",1+(MAX(BV$2:BV480)),""))</f>
        <v/>
      </c>
      <c r="BW481" s="5" t="str">
        <f t="shared" si="109"/>
        <v/>
      </c>
      <c r="BX481" s="5" t="str">
        <f t="shared" si="110"/>
        <v/>
      </c>
      <c r="BY481" s="14" t="str">
        <f t="shared" si="111"/>
        <v/>
      </c>
      <c r="BZ481" s="28"/>
      <c r="CA481" s="15"/>
      <c r="CB481" s="5" t="str">
        <f t="shared" si="116"/>
        <v/>
      </c>
      <c r="CE481" s="5" t="str">
        <f t="shared" si="112"/>
        <v/>
      </c>
      <c r="CF481" s="5" t="str">
        <f>IF(J481="","",IFERROR(IF(VLOOKUP(J481,J$2:J480,1,0)=0,"",""),J481))</f>
        <v/>
      </c>
      <c r="CG481" s="24" t="str">
        <f>IF(CF481="","",(IFERROR(VLOOKUP(MID(CF481,1,1),$CX$2:DB$28,3,0),0)+IFERROR(VLOOKUP(MID(CF481,2,1),CX$2:DB$28,4,0),0)+IFERROR(VLOOKUP(MID(CF481,3,1),CX$2:DB$28,5,0),0)+(ROW(CF481)/1000000000000)))</f>
        <v/>
      </c>
      <c r="CI481" s="5">
        <v>480</v>
      </c>
      <c r="CJ481" s="5" t="str">
        <f>IFERROR(VLOOKUP(CI481,CE$2:CF1557,2,0),"")</f>
        <v/>
      </c>
      <c r="DD481" s="5" t="e">
        <f>IF(REPORTE!AH$2="si",IF(C481=VALUE(REPORTE!C$11),IF(SUM(DD482:DD$1993),CONCATENATE(INT(B481),", "),INT(B481)),""),IF(C481=VALUE(REPORTE!C$10),IF(SUM(DD482:DD$1993),CONCATENATE(INT(B481),",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68"/>
      <c r="AV482" s="97"/>
      <c r="AW482" s="97"/>
      <c r="AX482" s="97"/>
      <c r="AY482" s="110"/>
      <c r="AZ482" s="97"/>
      <c r="BA482" s="97"/>
      <c r="BB482" s="4"/>
      <c r="BC482" s="100"/>
      <c r="BD482" s="4"/>
      <c r="BE482" s="4"/>
      <c r="BF482" s="9"/>
      <c r="BG482" s="4"/>
      <c r="BH482" s="4"/>
      <c r="BI482" s="7" t="str">
        <f t="shared" ca="1" si="107"/>
        <v/>
      </c>
      <c r="BJ482" s="4" t="str">
        <f t="shared" si="115"/>
        <v/>
      </c>
      <c r="BK482" s="96" t="str">
        <f t="shared" si="108"/>
        <v/>
      </c>
      <c r="BL482" s="107" t="str">
        <f t="shared" si="114"/>
        <v/>
      </c>
      <c r="BR482" s="4" t="str">
        <f>IF(IFERROR(VLOOKUP(C482,C483:C$1993,1,0),"")="","",COUNTIF(C:C,C482))</f>
        <v/>
      </c>
      <c r="BV482" s="5" t="str">
        <f>IF(B482="","",IF(BR482="",1+(MAX(BV$2:BV481)),""))</f>
        <v/>
      </c>
      <c r="BW482" s="5" t="str">
        <f t="shared" si="109"/>
        <v/>
      </c>
      <c r="BX482" s="5" t="str">
        <f t="shared" si="110"/>
        <v/>
      </c>
      <c r="BY482" s="14" t="str">
        <f t="shared" si="111"/>
        <v/>
      </c>
      <c r="BZ482" s="28"/>
      <c r="CA482" s="15"/>
      <c r="CB482" s="5" t="str">
        <f t="shared" si="116"/>
        <v/>
      </c>
      <c r="CE482" s="5" t="str">
        <f t="shared" si="112"/>
        <v/>
      </c>
      <c r="CF482" s="5" t="str">
        <f>IF(J482="","",IFERROR(IF(VLOOKUP(J482,J$2:J481,1,0)=0,"",""),J482))</f>
        <v/>
      </c>
      <c r="CG482" s="24" t="str">
        <f>IF(CF482="","",(IFERROR(VLOOKUP(MID(CF482,1,1),$CX$2:DB$28,3,0),0)+IFERROR(VLOOKUP(MID(CF482,2,1),CX$2:DB$28,4,0),0)+IFERROR(VLOOKUP(MID(CF482,3,1),CX$2:DB$28,5,0),0)+(ROW(CF482)/1000000000000)))</f>
        <v/>
      </c>
      <c r="CI482" s="5">
        <v>481</v>
      </c>
      <c r="CJ482" s="5" t="str">
        <f>IFERROR(VLOOKUP(CI482,CE$2:CF1558,2,0),"")</f>
        <v/>
      </c>
      <c r="DD482" s="5" t="e">
        <f>IF(REPORTE!AH$2="si",IF(C482=VALUE(REPORTE!C$11),IF(SUM(DD483:DD$1993),CONCATENATE(INT(B482),", "),INT(B482)),""),IF(C482=VALUE(REPORTE!C$10),IF(SUM(DD483:DD$1993),CONCATENATE(INT(B482),",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68"/>
      <c r="AV483" s="97"/>
      <c r="AW483" s="97"/>
      <c r="AX483" s="97"/>
      <c r="AY483" s="110"/>
      <c r="AZ483" s="97"/>
      <c r="BA483" s="97"/>
      <c r="BB483" s="4"/>
      <c r="BC483" s="100"/>
      <c r="BD483" s="4"/>
      <c r="BE483" s="4"/>
      <c r="BF483" s="9"/>
      <c r="BG483" s="4"/>
      <c r="BH483" s="4"/>
      <c r="BI483" s="7" t="str">
        <f t="shared" ca="1" si="107"/>
        <v/>
      </c>
      <c r="BJ483" s="4" t="str">
        <f t="shared" si="115"/>
        <v/>
      </c>
      <c r="BK483" s="96" t="str">
        <f t="shared" si="108"/>
        <v/>
      </c>
      <c r="BL483" s="107" t="str">
        <f t="shared" si="114"/>
        <v/>
      </c>
      <c r="BR483" s="4" t="str">
        <f>IF(IFERROR(VLOOKUP(C483,C484:C$1993,1,0),"")="","",COUNTIF(C:C,C483))</f>
        <v/>
      </c>
      <c r="BV483" s="5" t="str">
        <f>IF(B483="","",IF(BR483="",1+(MAX(BV$2:BV482)),""))</f>
        <v/>
      </c>
      <c r="BW483" s="5" t="str">
        <f t="shared" si="109"/>
        <v/>
      </c>
      <c r="BX483" s="5" t="str">
        <f t="shared" si="110"/>
        <v/>
      </c>
      <c r="BY483" s="14" t="str">
        <f t="shared" si="111"/>
        <v/>
      </c>
      <c r="BZ483" s="28"/>
      <c r="CA483" s="15"/>
      <c r="CB483" s="5" t="str">
        <f t="shared" si="116"/>
        <v/>
      </c>
      <c r="CE483" s="5" t="str">
        <f t="shared" si="112"/>
        <v/>
      </c>
      <c r="CF483" s="5" t="str">
        <f>IF(J483="","",IFERROR(IF(VLOOKUP(J483,J$2:J482,1,0)=0,"",""),J483))</f>
        <v/>
      </c>
      <c r="CG483" s="24" t="str">
        <f>IF(CF483="","",(IFERROR(VLOOKUP(MID(CF483,1,1),$CX$2:DB$28,3,0),0)+IFERROR(VLOOKUP(MID(CF483,2,1),CX$2:DB$28,4,0),0)+IFERROR(VLOOKUP(MID(CF483,3,1),CX$2:DB$28,5,0),0)+(ROW(CF483)/1000000000000)))</f>
        <v/>
      </c>
      <c r="CI483" s="5">
        <v>482</v>
      </c>
      <c r="CJ483" s="5" t="str">
        <f>IFERROR(VLOOKUP(CI483,CE$2:CF1559,2,0),"")</f>
        <v/>
      </c>
      <c r="DD483" s="5" t="e">
        <f>IF(REPORTE!AH$2="si",IF(C483=VALUE(REPORTE!C$11),IF(SUM(DD484:DD$1993),CONCATENATE(INT(B483),", "),INT(B483)),""),IF(C483=VALUE(REPORTE!C$10),IF(SUM(DD484:DD$1993),CONCATENATE(INT(B483),",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68"/>
      <c r="AV484" s="97"/>
      <c r="AW484" s="97"/>
      <c r="AX484" s="97"/>
      <c r="AY484" s="110"/>
      <c r="AZ484" s="97"/>
      <c r="BA484" s="97"/>
      <c r="BB484" s="4"/>
      <c r="BC484" s="100"/>
      <c r="BD484" s="4"/>
      <c r="BE484" s="4"/>
      <c r="BF484" s="9"/>
      <c r="BG484" s="4"/>
      <c r="BH484" s="4"/>
      <c r="BI484" s="7" t="str">
        <f t="shared" ca="1" si="107"/>
        <v/>
      </c>
      <c r="BJ484" s="4" t="str">
        <f t="shared" si="115"/>
        <v/>
      </c>
      <c r="BK484" s="96" t="str">
        <f t="shared" si="108"/>
        <v/>
      </c>
      <c r="BL484" s="107" t="str">
        <f t="shared" si="114"/>
        <v/>
      </c>
      <c r="BR484" s="4" t="str">
        <f>IF(IFERROR(VLOOKUP(C484,C485:C$1993,1,0),"")="","",COUNTIF(C:C,C484))</f>
        <v/>
      </c>
      <c r="BV484" s="5" t="str">
        <f>IF(B484="","",IF(BR484="",1+(MAX(BV$2:BV483)),""))</f>
        <v/>
      </c>
      <c r="BW484" s="5" t="str">
        <f t="shared" si="109"/>
        <v/>
      </c>
      <c r="BX484" s="5" t="str">
        <f t="shared" si="110"/>
        <v/>
      </c>
      <c r="BY484" s="14" t="str">
        <f t="shared" si="111"/>
        <v/>
      </c>
      <c r="BZ484" s="28"/>
      <c r="CA484" s="15"/>
      <c r="CB484" s="5" t="str">
        <f t="shared" si="116"/>
        <v/>
      </c>
      <c r="CE484" s="5" t="str">
        <f t="shared" si="112"/>
        <v/>
      </c>
      <c r="CF484" s="5" t="str">
        <f>IF(J484="","",IFERROR(IF(VLOOKUP(J484,J$2:J483,1,0)=0,"",""),J484))</f>
        <v/>
      </c>
      <c r="CG484" s="24" t="str">
        <f>IF(CF484="","",(IFERROR(VLOOKUP(MID(CF484,1,1),$CX$2:DB$28,3,0),0)+IFERROR(VLOOKUP(MID(CF484,2,1),CX$2:DB$28,4,0),0)+IFERROR(VLOOKUP(MID(CF484,3,1),CX$2:DB$28,5,0),0)+(ROW(CF484)/1000000000000)))</f>
        <v/>
      </c>
      <c r="CI484" s="5">
        <v>483</v>
      </c>
      <c r="CJ484" s="5" t="str">
        <f>IFERROR(VLOOKUP(CI484,CE$2:CF1560,2,0),"")</f>
        <v/>
      </c>
      <c r="DD484" s="5" t="e">
        <f>IF(REPORTE!AH$2="si",IF(C484=VALUE(REPORTE!C$11),IF(SUM(DD485:DD$1993),CONCATENATE(INT(B484),", "),INT(B484)),""),IF(C484=VALUE(REPORTE!C$10),IF(SUM(DD485:DD$1993),CONCATENATE(INT(B484),",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68"/>
      <c r="AV485" s="97"/>
      <c r="AW485" s="97"/>
      <c r="AX485" s="97"/>
      <c r="AY485" s="110"/>
      <c r="AZ485" s="97"/>
      <c r="BA485" s="97"/>
      <c r="BB485" s="4"/>
      <c r="BC485" s="100"/>
      <c r="BD485" s="4"/>
      <c r="BE485" s="4"/>
      <c r="BF485" s="9"/>
      <c r="BG485" s="4"/>
      <c r="BH485" s="4"/>
      <c r="BI485" s="7" t="str">
        <f t="shared" ca="1" si="107"/>
        <v/>
      </c>
      <c r="BJ485" s="4" t="str">
        <f t="shared" si="115"/>
        <v/>
      </c>
      <c r="BK485" s="96" t="str">
        <f t="shared" si="108"/>
        <v/>
      </c>
      <c r="BL485" s="107" t="str">
        <f t="shared" si="114"/>
        <v/>
      </c>
      <c r="BR485" s="4" t="str">
        <f>IF(IFERROR(VLOOKUP(C485,C486:C$1993,1,0),"")="","",COUNTIF(C:C,C485))</f>
        <v/>
      </c>
      <c r="BV485" s="5" t="str">
        <f>IF(B485="","",IF(BR485="",1+(MAX(BV$2:BV484)),""))</f>
        <v/>
      </c>
      <c r="BW485" s="5" t="str">
        <f t="shared" si="109"/>
        <v/>
      </c>
      <c r="BX485" s="5" t="str">
        <f t="shared" si="110"/>
        <v/>
      </c>
      <c r="BY485" s="14" t="str">
        <f t="shared" si="111"/>
        <v/>
      </c>
      <c r="BZ485" s="28"/>
      <c r="CA485" s="15"/>
      <c r="CB485" s="5" t="str">
        <f t="shared" si="116"/>
        <v/>
      </c>
      <c r="CE485" s="5" t="str">
        <f t="shared" si="112"/>
        <v/>
      </c>
      <c r="CF485" s="5" t="str">
        <f>IF(J485="","",IFERROR(IF(VLOOKUP(J485,J$2:J484,1,0)=0,"",""),J485))</f>
        <v/>
      </c>
      <c r="CG485" s="24" t="str">
        <f>IF(CF485="","",(IFERROR(VLOOKUP(MID(CF485,1,1),$CX$2:DB$28,3,0),0)+IFERROR(VLOOKUP(MID(CF485,2,1),CX$2:DB$28,4,0),0)+IFERROR(VLOOKUP(MID(CF485,3,1),CX$2:DB$28,5,0),0)+(ROW(CF485)/1000000000000)))</f>
        <v/>
      </c>
      <c r="CI485" s="5">
        <v>484</v>
      </c>
      <c r="CJ485" s="5" t="str">
        <f>IFERROR(VLOOKUP(CI485,CE$2:CF1561,2,0),"")</f>
        <v/>
      </c>
      <c r="DD485" s="5" t="e">
        <f>IF(REPORTE!AH$2="si",IF(C485=VALUE(REPORTE!C$11),IF(SUM(DD486:DD$1993),CONCATENATE(INT(B485),", "),INT(B485)),""),IF(C485=VALUE(REPORTE!C$10),IF(SUM(DD486:DD$1993),CONCATENATE(INT(B485),",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68"/>
      <c r="AV486" s="97"/>
      <c r="AW486" s="97"/>
      <c r="AX486" s="97"/>
      <c r="AY486" s="110"/>
      <c r="AZ486" s="97"/>
      <c r="BA486" s="97"/>
      <c r="BB486" s="4"/>
      <c r="BC486" s="100"/>
      <c r="BD486" s="4"/>
      <c r="BE486" s="4"/>
      <c r="BF486" s="9"/>
      <c r="BG486" s="4"/>
      <c r="BH486" s="4"/>
      <c r="BI486" s="7" t="str">
        <f t="shared" ca="1" si="107"/>
        <v/>
      </c>
      <c r="BJ486" s="4" t="str">
        <f t="shared" si="115"/>
        <v/>
      </c>
      <c r="BK486" s="96" t="str">
        <f t="shared" si="108"/>
        <v/>
      </c>
      <c r="BL486" s="107" t="str">
        <f t="shared" si="114"/>
        <v/>
      </c>
      <c r="BR486" s="4" t="str">
        <f>IF(IFERROR(VLOOKUP(C486,C487:C$1993,1,0),"")="","",COUNTIF(C:C,C486))</f>
        <v/>
      </c>
      <c r="BV486" s="5" t="str">
        <f>IF(B486="","",IF(BR486="",1+(MAX(BV$2:BV485)),""))</f>
        <v/>
      </c>
      <c r="BW486" s="5" t="str">
        <f t="shared" si="109"/>
        <v/>
      </c>
      <c r="BX486" s="5" t="str">
        <f t="shared" si="110"/>
        <v/>
      </c>
      <c r="BY486" s="14" t="str">
        <f t="shared" si="111"/>
        <v/>
      </c>
      <c r="BZ486" s="28"/>
      <c r="CA486" s="15"/>
      <c r="CB486" s="5" t="str">
        <f t="shared" si="116"/>
        <v/>
      </c>
      <c r="CE486" s="5" t="str">
        <f t="shared" si="112"/>
        <v/>
      </c>
      <c r="CF486" s="5" t="str">
        <f>IF(J486="","",IFERROR(IF(VLOOKUP(J486,J$2:J485,1,0)=0,"",""),J486))</f>
        <v/>
      </c>
      <c r="CG486" s="24" t="str">
        <f>IF(CF486="","",(IFERROR(VLOOKUP(MID(CF486,1,1),$CX$2:DB$28,3,0),0)+IFERROR(VLOOKUP(MID(CF486,2,1),CX$2:DB$28,4,0),0)+IFERROR(VLOOKUP(MID(CF486,3,1),CX$2:DB$28,5,0),0)+(ROW(CF486)/1000000000000)))</f>
        <v/>
      </c>
      <c r="CI486" s="5">
        <v>485</v>
      </c>
      <c r="CJ486" s="5" t="str">
        <f>IFERROR(VLOOKUP(CI486,CE$2:CF1562,2,0),"")</f>
        <v/>
      </c>
      <c r="DD486" s="5" t="e">
        <f>IF(REPORTE!AH$2="si",IF(C486=VALUE(REPORTE!C$11),IF(SUM(DD487:DD$1993),CONCATENATE(INT(B486),", "),INT(B486)),""),IF(C486=VALUE(REPORTE!C$10),IF(SUM(DD487:DD$1993),CONCATENATE(INT(B486),",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68"/>
      <c r="AV487" s="97"/>
      <c r="AW487" s="97"/>
      <c r="AX487" s="97"/>
      <c r="AY487" s="110"/>
      <c r="AZ487" s="97"/>
      <c r="BA487" s="97"/>
      <c r="BB487" s="4"/>
      <c r="BC487" s="100"/>
      <c r="BD487" s="4"/>
      <c r="BE487" s="4"/>
      <c r="BF487" s="9"/>
      <c r="BG487" s="4"/>
      <c r="BH487" s="4"/>
      <c r="BI487" s="7" t="str">
        <f t="shared" ca="1" si="107"/>
        <v/>
      </c>
      <c r="BJ487" s="4" t="str">
        <f t="shared" si="115"/>
        <v/>
      </c>
      <c r="BK487" s="96" t="str">
        <f t="shared" si="108"/>
        <v/>
      </c>
      <c r="BL487" s="107" t="str">
        <f t="shared" si="114"/>
        <v/>
      </c>
      <c r="BR487" s="4" t="str">
        <f>IF(IFERROR(VLOOKUP(C487,C488:C$1993,1,0),"")="","",COUNTIF(C:C,C487))</f>
        <v/>
      </c>
      <c r="BV487" s="5" t="str">
        <f>IF(B487="","",IF(BR487="",1+(MAX(BV$2:BV486)),""))</f>
        <v/>
      </c>
      <c r="BW487" s="5" t="str">
        <f t="shared" si="109"/>
        <v/>
      </c>
      <c r="BX487" s="5" t="str">
        <f t="shared" si="110"/>
        <v/>
      </c>
      <c r="BY487" s="14" t="str">
        <f t="shared" si="111"/>
        <v/>
      </c>
      <c r="BZ487" s="28"/>
      <c r="CA487" s="15"/>
      <c r="CB487" s="5" t="str">
        <f t="shared" si="116"/>
        <v/>
      </c>
      <c r="CE487" s="5" t="str">
        <f t="shared" si="112"/>
        <v/>
      </c>
      <c r="CF487" s="5" t="str">
        <f>IF(J487="","",IFERROR(IF(VLOOKUP(J487,J$2:J486,1,0)=0,"",""),J487))</f>
        <v/>
      </c>
      <c r="CG487" s="24" t="str">
        <f>IF(CF487="","",(IFERROR(VLOOKUP(MID(CF487,1,1),$CX$2:DB$28,3,0),0)+IFERROR(VLOOKUP(MID(CF487,2,1),CX$2:DB$28,4,0),0)+IFERROR(VLOOKUP(MID(CF487,3,1),CX$2:DB$28,5,0),0)+(ROW(CF487)/1000000000000)))</f>
        <v/>
      </c>
      <c r="CI487" s="5">
        <v>486</v>
      </c>
      <c r="CJ487" s="5" t="str">
        <f>IFERROR(VLOOKUP(CI487,CE$2:CF1563,2,0),"")</f>
        <v/>
      </c>
      <c r="DD487" s="5" t="e">
        <f>IF(REPORTE!AH$2="si",IF(C487=VALUE(REPORTE!C$11),IF(SUM(DD488:DD$1993),CONCATENATE(INT(B487),", "),INT(B487)),""),IF(C487=VALUE(REPORTE!C$10),IF(SUM(DD488:DD$1993),CONCATENATE(INT(B487),",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68"/>
      <c r="AV488" s="97"/>
      <c r="AW488" s="97"/>
      <c r="AX488" s="97"/>
      <c r="AY488" s="110"/>
      <c r="AZ488" s="97"/>
      <c r="BA488" s="97"/>
      <c r="BB488" s="4"/>
      <c r="BC488" s="100"/>
      <c r="BD488" s="4"/>
      <c r="BE488" s="4"/>
      <c r="BF488" s="9"/>
      <c r="BG488" s="4"/>
      <c r="BH488" s="4"/>
      <c r="BI488" s="7" t="str">
        <f t="shared" ca="1" si="107"/>
        <v/>
      </c>
      <c r="BJ488" s="4" t="str">
        <f t="shared" si="115"/>
        <v/>
      </c>
      <c r="BK488" s="96" t="str">
        <f t="shared" si="108"/>
        <v/>
      </c>
      <c r="BL488" s="107" t="str">
        <f t="shared" si="114"/>
        <v/>
      </c>
      <c r="BR488" s="4" t="str">
        <f>IF(IFERROR(VLOOKUP(C488,C489:C$1993,1,0),"")="","",COUNTIF(C:C,C488))</f>
        <v/>
      </c>
      <c r="BV488" s="5" t="str">
        <f>IF(B488="","",IF(BR488="",1+(MAX(BV$2:BV487)),""))</f>
        <v/>
      </c>
      <c r="BW488" s="5" t="str">
        <f t="shared" si="109"/>
        <v/>
      </c>
      <c r="BX488" s="5" t="str">
        <f t="shared" si="110"/>
        <v/>
      </c>
      <c r="BY488" s="14" t="str">
        <f t="shared" si="111"/>
        <v/>
      </c>
      <c r="BZ488" s="28"/>
      <c r="CA488" s="15"/>
      <c r="CB488" s="5" t="str">
        <f t="shared" si="116"/>
        <v/>
      </c>
      <c r="CE488" s="5" t="str">
        <f t="shared" si="112"/>
        <v/>
      </c>
      <c r="CF488" s="5" t="str">
        <f>IF(J488="","",IFERROR(IF(VLOOKUP(J488,J$2:J487,1,0)=0,"",""),J488))</f>
        <v/>
      </c>
      <c r="CG488" s="24" t="str">
        <f>IF(CF488="","",(IFERROR(VLOOKUP(MID(CF488,1,1),$CX$2:DB$28,3,0),0)+IFERROR(VLOOKUP(MID(CF488,2,1),CX$2:DB$28,4,0),0)+IFERROR(VLOOKUP(MID(CF488,3,1),CX$2:DB$28,5,0),0)+(ROW(CF488)/1000000000000)))</f>
        <v/>
      </c>
      <c r="CI488" s="5">
        <v>487</v>
      </c>
      <c r="CJ488" s="5" t="str">
        <f>IFERROR(VLOOKUP(CI488,CE$2:CF1564,2,0),"")</f>
        <v/>
      </c>
      <c r="DD488" s="5" t="e">
        <f>IF(REPORTE!AH$2="si",IF(C488=VALUE(REPORTE!C$11),IF(SUM(DD489:DD$1993),CONCATENATE(INT(B488),", "),INT(B488)),""),IF(C488=VALUE(REPORTE!C$10),IF(SUM(DD489:DD$1993),CONCATENATE(INT(B488),",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68"/>
      <c r="AV489" s="97"/>
      <c r="AW489" s="97"/>
      <c r="AX489" s="97"/>
      <c r="AY489" s="110"/>
      <c r="AZ489" s="97"/>
      <c r="BA489" s="97"/>
      <c r="BB489" s="4"/>
      <c r="BC489" s="100"/>
      <c r="BD489" s="4"/>
      <c r="BE489" s="4"/>
      <c r="BF489" s="9"/>
      <c r="BG489" s="4"/>
      <c r="BH489" s="4"/>
      <c r="BI489" s="7" t="str">
        <f t="shared" ca="1" si="107"/>
        <v/>
      </c>
      <c r="BJ489" s="4" t="str">
        <f t="shared" si="115"/>
        <v/>
      </c>
      <c r="BK489" s="96" t="str">
        <f t="shared" si="108"/>
        <v/>
      </c>
      <c r="BL489" s="107" t="str">
        <f t="shared" si="114"/>
        <v/>
      </c>
      <c r="BR489" s="4" t="str">
        <f>IF(IFERROR(VLOOKUP(C489,C490:C$1993,1,0),"")="","",COUNTIF(C:C,C489))</f>
        <v/>
      </c>
      <c r="BV489" s="5" t="str">
        <f>IF(B489="","",IF(BR489="",1+(MAX(BV$2:BV488)),""))</f>
        <v/>
      </c>
      <c r="BW489" s="5" t="str">
        <f t="shared" si="109"/>
        <v/>
      </c>
      <c r="BX489" s="5" t="str">
        <f t="shared" si="110"/>
        <v/>
      </c>
      <c r="BY489" s="14" t="str">
        <f t="shared" si="111"/>
        <v/>
      </c>
      <c r="BZ489" s="28"/>
      <c r="CA489" s="15"/>
      <c r="CB489" s="5" t="str">
        <f t="shared" si="116"/>
        <v/>
      </c>
      <c r="CE489" s="5" t="str">
        <f t="shared" si="112"/>
        <v/>
      </c>
      <c r="CF489" s="5" t="str">
        <f>IF(J489="","",IFERROR(IF(VLOOKUP(J489,J$2:J488,1,0)=0,"",""),J489))</f>
        <v/>
      </c>
      <c r="CG489" s="24" t="str">
        <f>IF(CF489="","",(IFERROR(VLOOKUP(MID(CF489,1,1),$CX$2:DB$28,3,0),0)+IFERROR(VLOOKUP(MID(CF489,2,1),CX$2:DB$28,4,0),0)+IFERROR(VLOOKUP(MID(CF489,3,1),CX$2:DB$28,5,0),0)+(ROW(CF489)/1000000000000)))</f>
        <v/>
      </c>
      <c r="CI489" s="5">
        <v>488</v>
      </c>
      <c r="CJ489" s="5" t="str">
        <f>IFERROR(VLOOKUP(CI489,CE$2:CF1565,2,0),"")</f>
        <v/>
      </c>
      <c r="DD489" s="5" t="e">
        <f>IF(REPORTE!AH$2="si",IF(C489=VALUE(REPORTE!C$11),IF(SUM(DD490:DD$1993),CONCATENATE(INT(B489),", "),INT(B489)),""),IF(C489=VALUE(REPORTE!C$10),IF(SUM(DD490:DD$1993),CONCATENATE(INT(B489),",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68"/>
      <c r="AV490" s="97"/>
      <c r="AW490" s="97"/>
      <c r="AX490" s="97"/>
      <c r="AY490" s="110"/>
      <c r="AZ490" s="97"/>
      <c r="BA490" s="97"/>
      <c r="BB490" s="4"/>
      <c r="BC490" s="100"/>
      <c r="BD490" s="4"/>
      <c r="BE490" s="4"/>
      <c r="BF490" s="9"/>
      <c r="BG490" s="4"/>
      <c r="BH490" s="4"/>
      <c r="BI490" s="7" t="str">
        <f t="shared" ca="1" si="107"/>
        <v/>
      </c>
      <c r="BJ490" s="4" t="str">
        <f t="shared" si="115"/>
        <v/>
      </c>
      <c r="BK490" s="96" t="str">
        <f t="shared" si="108"/>
        <v/>
      </c>
      <c r="BL490" s="107" t="str">
        <f t="shared" si="114"/>
        <v/>
      </c>
      <c r="BR490" s="4" t="str">
        <f>IF(IFERROR(VLOOKUP(C490,C491:C$1993,1,0),"")="","",COUNTIF(C:C,C490))</f>
        <v/>
      </c>
      <c r="BV490" s="5" t="str">
        <f>IF(B490="","",IF(BR490="",1+(MAX(BV$2:BV489)),""))</f>
        <v/>
      </c>
      <c r="BW490" s="5" t="str">
        <f t="shared" si="109"/>
        <v/>
      </c>
      <c r="BX490" s="5" t="str">
        <f t="shared" si="110"/>
        <v/>
      </c>
      <c r="BY490" s="14" t="str">
        <f t="shared" si="111"/>
        <v/>
      </c>
      <c r="BZ490" s="28"/>
      <c r="CA490" s="15"/>
      <c r="CB490" s="5" t="str">
        <f t="shared" si="116"/>
        <v/>
      </c>
      <c r="CE490" s="5" t="str">
        <f t="shared" si="112"/>
        <v/>
      </c>
      <c r="CF490" s="5" t="str">
        <f>IF(J490="","",IFERROR(IF(VLOOKUP(J490,J$2:J489,1,0)=0,"",""),J490))</f>
        <v/>
      </c>
      <c r="CG490" s="24" t="str">
        <f>IF(CF490="","",(IFERROR(VLOOKUP(MID(CF490,1,1),$CX$2:DB$28,3,0),0)+IFERROR(VLOOKUP(MID(CF490,2,1),CX$2:DB$28,4,0),0)+IFERROR(VLOOKUP(MID(CF490,3,1),CX$2:DB$28,5,0),0)+(ROW(CF490)/1000000000000)))</f>
        <v/>
      </c>
      <c r="CI490" s="5">
        <v>489</v>
      </c>
      <c r="CJ490" s="5" t="str">
        <f>IFERROR(VLOOKUP(CI490,CE$2:CF1566,2,0),"")</f>
        <v/>
      </c>
      <c r="DD490" s="5" t="e">
        <f>IF(REPORTE!AH$2="si",IF(C490=VALUE(REPORTE!C$11),IF(SUM(DD491:DD$1993),CONCATENATE(INT(B490),", "),INT(B490)),""),IF(C490=VALUE(REPORTE!C$10),IF(SUM(DD491:DD$1993),CONCATENATE(INT(B490),",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68"/>
      <c r="AV491" s="97"/>
      <c r="AW491" s="97"/>
      <c r="AX491" s="97"/>
      <c r="AY491" s="110"/>
      <c r="AZ491" s="97"/>
      <c r="BA491" s="97"/>
      <c r="BB491" s="4"/>
      <c r="BC491" s="100"/>
      <c r="BD491" s="4"/>
      <c r="BE491" s="4"/>
      <c r="BF491" s="9"/>
      <c r="BG491" s="4"/>
      <c r="BH491" s="4"/>
      <c r="BI491" s="7" t="str">
        <f t="shared" ca="1" si="107"/>
        <v/>
      </c>
      <c r="BJ491" s="4" t="str">
        <f t="shared" si="115"/>
        <v/>
      </c>
      <c r="BK491" s="96" t="str">
        <f t="shared" si="108"/>
        <v/>
      </c>
      <c r="BL491" s="107" t="str">
        <f t="shared" si="114"/>
        <v/>
      </c>
      <c r="BR491" s="4" t="str">
        <f>IF(IFERROR(VLOOKUP(C491,C492:C$1993,1,0),"")="","",COUNTIF(C:C,C491))</f>
        <v/>
      </c>
      <c r="BV491" s="5" t="str">
        <f>IF(B491="","",IF(BR491="",1+(MAX(BV$2:BV490)),""))</f>
        <v/>
      </c>
      <c r="BW491" s="5" t="str">
        <f t="shared" si="109"/>
        <v/>
      </c>
      <c r="BX491" s="5" t="str">
        <f t="shared" si="110"/>
        <v/>
      </c>
      <c r="BY491" s="14" t="str">
        <f t="shared" si="111"/>
        <v/>
      </c>
      <c r="BZ491" s="28"/>
      <c r="CA491" s="15"/>
      <c r="CB491" s="5" t="str">
        <f t="shared" si="116"/>
        <v/>
      </c>
      <c r="CE491" s="5" t="str">
        <f t="shared" si="112"/>
        <v/>
      </c>
      <c r="CF491" s="5" t="str">
        <f>IF(J491="","",IFERROR(IF(VLOOKUP(J491,J$2:J490,1,0)=0,"",""),J491))</f>
        <v/>
      </c>
      <c r="CG491" s="24" t="str">
        <f>IF(CF491="","",(IFERROR(VLOOKUP(MID(CF491,1,1),$CX$2:DB$28,3,0),0)+IFERROR(VLOOKUP(MID(CF491,2,1),CX$2:DB$28,4,0),0)+IFERROR(VLOOKUP(MID(CF491,3,1),CX$2:DB$28,5,0),0)+(ROW(CF491)/1000000000000)))</f>
        <v/>
      </c>
      <c r="CI491" s="5">
        <v>490</v>
      </c>
      <c r="CJ491" s="5" t="str">
        <f>IFERROR(VLOOKUP(CI491,CE$2:CF1567,2,0),"")</f>
        <v/>
      </c>
      <c r="DD491" s="5" t="e">
        <f>IF(REPORTE!AH$2="si",IF(C491=VALUE(REPORTE!C$11),IF(SUM(DD492:DD$1993),CONCATENATE(INT(B491),", "),INT(B491)),""),IF(C491=VALUE(REPORTE!C$10),IF(SUM(DD492:DD$1993),CONCATENATE(INT(B491),",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68"/>
      <c r="AV492" s="97"/>
      <c r="AW492" s="97"/>
      <c r="AX492" s="97"/>
      <c r="AY492" s="110"/>
      <c r="AZ492" s="97"/>
      <c r="BA492" s="97"/>
      <c r="BB492" s="4"/>
      <c r="BC492" s="100"/>
      <c r="BD492" s="4"/>
      <c r="BE492" s="4"/>
      <c r="BF492" s="9"/>
      <c r="BG492" s="4"/>
      <c r="BH492" s="4"/>
      <c r="BI492" s="7" t="str">
        <f t="shared" ca="1" si="107"/>
        <v/>
      </c>
      <c r="BJ492" s="4" t="str">
        <f t="shared" si="115"/>
        <v/>
      </c>
      <c r="BK492" s="96" t="str">
        <f t="shared" si="108"/>
        <v/>
      </c>
      <c r="BL492" s="107" t="str">
        <f t="shared" si="114"/>
        <v/>
      </c>
      <c r="BR492" s="4" t="str">
        <f>IF(IFERROR(VLOOKUP(C492,C493:C$1993,1,0),"")="","",COUNTIF(C:C,C492))</f>
        <v/>
      </c>
      <c r="BV492" s="5" t="str">
        <f>IF(B492="","",IF(BR492="",1+(MAX(BV$2:BV491)),""))</f>
        <v/>
      </c>
      <c r="BW492" s="5" t="str">
        <f t="shared" si="109"/>
        <v/>
      </c>
      <c r="BX492" s="5" t="str">
        <f t="shared" si="110"/>
        <v/>
      </c>
      <c r="BY492" s="14" t="str">
        <f t="shared" si="111"/>
        <v/>
      </c>
      <c r="BZ492" s="28"/>
      <c r="CA492" s="15"/>
      <c r="CB492" s="5" t="str">
        <f t="shared" si="116"/>
        <v/>
      </c>
      <c r="CE492" s="5" t="str">
        <f t="shared" si="112"/>
        <v/>
      </c>
      <c r="CF492" s="5" t="str">
        <f>IF(J492="","",IFERROR(IF(VLOOKUP(J492,J$2:J491,1,0)=0,"",""),J492))</f>
        <v/>
      </c>
      <c r="CG492" s="24" t="str">
        <f>IF(CF492="","",(IFERROR(VLOOKUP(MID(CF492,1,1),$CX$2:DB$28,3,0),0)+IFERROR(VLOOKUP(MID(CF492,2,1),CX$2:DB$28,4,0),0)+IFERROR(VLOOKUP(MID(CF492,3,1),CX$2:DB$28,5,0),0)+(ROW(CF492)/1000000000000)))</f>
        <v/>
      </c>
      <c r="CI492" s="5">
        <v>491</v>
      </c>
      <c r="CJ492" s="5" t="str">
        <f>IFERROR(VLOOKUP(CI492,CE$2:CF1568,2,0),"")</f>
        <v/>
      </c>
      <c r="DD492" s="5" t="e">
        <f>IF(REPORTE!AH$2="si",IF(C492=VALUE(REPORTE!C$11),IF(SUM(DD493:DD$1993),CONCATENATE(INT(B492),", "),INT(B492)),""),IF(C492=VALUE(REPORTE!C$10),IF(SUM(DD493:DD$1993),CONCATENATE(INT(B492),",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68"/>
      <c r="AV493" s="97"/>
      <c r="AW493" s="97"/>
      <c r="AX493" s="97"/>
      <c r="AY493" s="110"/>
      <c r="AZ493" s="97"/>
      <c r="BA493" s="97"/>
      <c r="BB493" s="4"/>
      <c r="BC493" s="100"/>
      <c r="BD493" s="4"/>
      <c r="BE493" s="4"/>
      <c r="BF493" s="9"/>
      <c r="BG493" s="4"/>
      <c r="BH493" s="4"/>
      <c r="BI493" s="7" t="str">
        <f t="shared" ca="1" si="107"/>
        <v/>
      </c>
      <c r="BJ493" s="4" t="str">
        <f t="shared" si="115"/>
        <v/>
      </c>
      <c r="BK493" s="96" t="str">
        <f t="shared" si="108"/>
        <v/>
      </c>
      <c r="BL493" s="107" t="str">
        <f t="shared" si="114"/>
        <v/>
      </c>
      <c r="BR493" s="4" t="str">
        <f>IF(IFERROR(VLOOKUP(C493,C494:C$1993,1,0),"")="","",COUNTIF(C:C,C493))</f>
        <v/>
      </c>
      <c r="BV493" s="5" t="str">
        <f>IF(B493="","",IF(BR493="",1+(MAX(BV$2:BV492)),""))</f>
        <v/>
      </c>
      <c r="BW493" s="5" t="str">
        <f t="shared" si="109"/>
        <v/>
      </c>
      <c r="BX493" s="5" t="str">
        <f t="shared" si="110"/>
        <v/>
      </c>
      <c r="BY493" s="14" t="str">
        <f t="shared" si="111"/>
        <v/>
      </c>
      <c r="BZ493" s="28"/>
      <c r="CA493" s="15"/>
      <c r="CB493" s="5" t="str">
        <f t="shared" si="116"/>
        <v/>
      </c>
      <c r="CE493" s="5" t="str">
        <f t="shared" si="112"/>
        <v/>
      </c>
      <c r="CF493" s="5" t="str">
        <f>IF(J493="","",IFERROR(IF(VLOOKUP(J493,J$2:J492,1,0)=0,"",""),J493))</f>
        <v/>
      </c>
      <c r="CG493" s="24" t="str">
        <f>IF(CF493="","",(IFERROR(VLOOKUP(MID(CF493,1,1),$CX$2:DB$28,3,0),0)+IFERROR(VLOOKUP(MID(CF493,2,1),CX$2:DB$28,4,0),0)+IFERROR(VLOOKUP(MID(CF493,3,1),CX$2:DB$28,5,0),0)+(ROW(CF493)/1000000000000)))</f>
        <v/>
      </c>
      <c r="CI493" s="5">
        <v>492</v>
      </c>
      <c r="CJ493" s="5" t="str">
        <f>IFERROR(VLOOKUP(CI493,CE$2:CF1569,2,0),"")</f>
        <v/>
      </c>
      <c r="DD493" s="5" t="e">
        <f>IF(REPORTE!AH$2="si",IF(C493=VALUE(REPORTE!C$11),IF(SUM(DD494:DD$1993),CONCATENATE(INT(B493),", "),INT(B493)),""),IF(C493=VALUE(REPORTE!C$10),IF(SUM(DD494:DD$1993),CONCATENATE(INT(B493),",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68"/>
      <c r="AV494" s="97"/>
      <c r="AW494" s="97"/>
      <c r="AX494" s="97"/>
      <c r="AY494" s="110"/>
      <c r="AZ494" s="97"/>
      <c r="BA494" s="97"/>
      <c r="BB494" s="4"/>
      <c r="BC494" s="100"/>
      <c r="BD494" s="4"/>
      <c r="BE494" s="4"/>
      <c r="BF494" s="9"/>
      <c r="BG494" s="4"/>
      <c r="BH494" s="4"/>
      <c r="BI494" s="7" t="str">
        <f t="shared" ca="1" si="107"/>
        <v/>
      </c>
      <c r="BJ494" s="4" t="str">
        <f t="shared" si="115"/>
        <v/>
      </c>
      <c r="BK494" s="96" t="str">
        <f t="shared" si="108"/>
        <v/>
      </c>
      <c r="BL494" s="107" t="str">
        <f t="shared" si="114"/>
        <v/>
      </c>
      <c r="BR494" s="4" t="str">
        <f>IF(IFERROR(VLOOKUP(C494,C495:C$1993,1,0),"")="","",COUNTIF(C:C,C494))</f>
        <v/>
      </c>
      <c r="BV494" s="5" t="str">
        <f>IF(B494="","",IF(BR494="",1+(MAX(BV$2:BV493)),""))</f>
        <v/>
      </c>
      <c r="BW494" s="5" t="str">
        <f t="shared" si="109"/>
        <v/>
      </c>
      <c r="BX494" s="5" t="str">
        <f t="shared" si="110"/>
        <v/>
      </c>
      <c r="BY494" s="14" t="str">
        <f t="shared" si="111"/>
        <v/>
      </c>
      <c r="BZ494" s="28"/>
      <c r="CA494" s="15"/>
      <c r="CB494" s="5" t="str">
        <f t="shared" si="116"/>
        <v/>
      </c>
      <c r="CE494" s="5" t="str">
        <f t="shared" si="112"/>
        <v/>
      </c>
      <c r="CF494" s="5" t="str">
        <f>IF(J494="","",IFERROR(IF(VLOOKUP(J494,J$2:J493,1,0)=0,"",""),J494))</f>
        <v/>
      </c>
      <c r="CG494" s="24" t="str">
        <f>IF(CF494="","",(IFERROR(VLOOKUP(MID(CF494,1,1),$CX$2:DB$28,3,0),0)+IFERROR(VLOOKUP(MID(CF494,2,1),CX$2:DB$28,4,0),0)+IFERROR(VLOOKUP(MID(CF494,3,1),CX$2:DB$28,5,0),0)+(ROW(CF494)/1000000000000)))</f>
        <v/>
      </c>
      <c r="CI494" s="5">
        <v>493</v>
      </c>
      <c r="CJ494" s="5" t="str">
        <f>IFERROR(VLOOKUP(CI494,CE$2:CF1570,2,0),"")</f>
        <v/>
      </c>
      <c r="DD494" s="5" t="e">
        <f>IF(REPORTE!AH$2="si",IF(C494=VALUE(REPORTE!C$11),IF(SUM(DD495:DD$1993),CONCATENATE(INT(B494),", "),INT(B494)),""),IF(C494=VALUE(REPORTE!C$10),IF(SUM(DD495:DD$1993),CONCATENATE(INT(B494),",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68"/>
      <c r="AV495" s="97"/>
      <c r="AW495" s="97"/>
      <c r="AX495" s="97"/>
      <c r="AY495" s="110"/>
      <c r="AZ495" s="97"/>
      <c r="BA495" s="97"/>
      <c r="BB495" s="4"/>
      <c r="BC495" s="100"/>
      <c r="BD495" s="4"/>
      <c r="BE495" s="4"/>
      <c r="BF495" s="9"/>
      <c r="BG495" s="4"/>
      <c r="BH495" s="4"/>
      <c r="BI495" s="7" t="str">
        <f t="shared" ca="1" si="107"/>
        <v/>
      </c>
      <c r="BJ495" s="4" t="str">
        <f t="shared" si="115"/>
        <v/>
      </c>
      <c r="BK495" s="96" t="str">
        <f t="shared" si="108"/>
        <v/>
      </c>
      <c r="BL495" s="107" t="str">
        <f t="shared" si="114"/>
        <v/>
      </c>
      <c r="BR495" s="4" t="str">
        <f>IF(IFERROR(VLOOKUP(C495,C496:C$1993,1,0),"")="","",COUNTIF(C:C,C495))</f>
        <v/>
      </c>
      <c r="BV495" s="5" t="str">
        <f>IF(B495="","",IF(BR495="",1+(MAX(BV$2:BV494)),""))</f>
        <v/>
      </c>
      <c r="BW495" s="5" t="str">
        <f t="shared" si="109"/>
        <v/>
      </c>
      <c r="BX495" s="5" t="str">
        <f t="shared" si="110"/>
        <v/>
      </c>
      <c r="BY495" s="14" t="str">
        <f t="shared" si="111"/>
        <v/>
      </c>
      <c r="BZ495" s="28"/>
      <c r="CA495" s="15"/>
      <c r="CB495" s="5" t="str">
        <f t="shared" si="116"/>
        <v/>
      </c>
      <c r="CE495" s="5" t="str">
        <f t="shared" si="112"/>
        <v/>
      </c>
      <c r="CF495" s="5" t="str">
        <f>IF(J495="","",IFERROR(IF(VLOOKUP(J495,J$2:J494,1,0)=0,"",""),J495))</f>
        <v/>
      </c>
      <c r="CG495" s="24" t="str">
        <f>IF(CF495="","",(IFERROR(VLOOKUP(MID(CF495,1,1),$CX$2:DB$28,3,0),0)+IFERROR(VLOOKUP(MID(CF495,2,1),CX$2:DB$28,4,0),0)+IFERROR(VLOOKUP(MID(CF495,3,1),CX$2:DB$28,5,0),0)+(ROW(CF495)/1000000000000)))</f>
        <v/>
      </c>
      <c r="CI495" s="5">
        <v>494</v>
      </c>
      <c r="CJ495" s="5" t="str">
        <f>IFERROR(VLOOKUP(CI495,CE$2:CF1571,2,0),"")</f>
        <v/>
      </c>
      <c r="DD495" s="5" t="e">
        <f>IF(REPORTE!AH$2="si",IF(C495=VALUE(REPORTE!C$11),IF(SUM(DD496:DD$1993),CONCATENATE(INT(B495),", "),INT(B495)),""),IF(C495=VALUE(REPORTE!C$10),IF(SUM(DD496:DD$1993),CONCATENATE(INT(B495),",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68"/>
      <c r="AV496" s="97"/>
      <c r="AW496" s="97"/>
      <c r="AX496" s="97"/>
      <c r="AY496" s="110"/>
      <c r="AZ496" s="97"/>
      <c r="BA496" s="97"/>
      <c r="BB496" s="4"/>
      <c r="BC496" s="100"/>
      <c r="BD496" s="4"/>
      <c r="BE496" s="4"/>
      <c r="BF496" s="9"/>
      <c r="BG496" s="4"/>
      <c r="BH496" s="4"/>
      <c r="BI496" s="7" t="str">
        <f t="shared" ca="1" si="107"/>
        <v/>
      </c>
      <c r="BJ496" s="4" t="str">
        <f t="shared" si="115"/>
        <v/>
      </c>
      <c r="BK496" s="96" t="str">
        <f t="shared" si="108"/>
        <v/>
      </c>
      <c r="BL496" s="107" t="str">
        <f t="shared" si="114"/>
        <v/>
      </c>
      <c r="BR496" s="4" t="str">
        <f>IF(IFERROR(VLOOKUP(C496,C497:C$1993,1,0),"")="","",COUNTIF(C:C,C496))</f>
        <v/>
      </c>
      <c r="BV496" s="5" t="str">
        <f>IF(B496="","",IF(BR496="",1+(MAX(BV$2:BV495)),""))</f>
        <v/>
      </c>
      <c r="BW496" s="5" t="str">
        <f t="shared" si="109"/>
        <v/>
      </c>
      <c r="BX496" s="5" t="str">
        <f t="shared" si="110"/>
        <v/>
      </c>
      <c r="BY496" s="14" t="str">
        <f t="shared" si="111"/>
        <v/>
      </c>
      <c r="BZ496" s="28"/>
      <c r="CA496" s="15"/>
      <c r="CB496" s="5" t="str">
        <f t="shared" si="116"/>
        <v/>
      </c>
      <c r="CE496" s="5" t="str">
        <f t="shared" si="112"/>
        <v/>
      </c>
      <c r="CF496" s="5" t="str">
        <f>IF(J496="","",IFERROR(IF(VLOOKUP(J496,J$2:J495,1,0)=0,"",""),J496))</f>
        <v/>
      </c>
      <c r="CG496" s="24" t="str">
        <f>IF(CF496="","",(IFERROR(VLOOKUP(MID(CF496,1,1),$CX$2:DB$28,3,0),0)+IFERROR(VLOOKUP(MID(CF496,2,1),CX$2:DB$28,4,0),0)+IFERROR(VLOOKUP(MID(CF496,3,1),CX$2:DB$28,5,0),0)+(ROW(CF496)/1000000000000)))</f>
        <v/>
      </c>
      <c r="CI496" s="5">
        <v>495</v>
      </c>
      <c r="CJ496" s="5" t="str">
        <f>IFERROR(VLOOKUP(CI496,CE$2:CF1572,2,0),"")</f>
        <v/>
      </c>
      <c r="DD496" s="5" t="e">
        <f>IF(REPORTE!AH$2="si",IF(C496=VALUE(REPORTE!C$11),IF(SUM(DD497:DD$1993),CONCATENATE(INT(B496),", "),INT(B496)),""),IF(C496=VALUE(REPORTE!C$10),IF(SUM(DD497:DD$1993),CONCATENATE(INT(B496),",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68"/>
      <c r="AV497" s="97"/>
      <c r="AW497" s="97"/>
      <c r="AX497" s="97"/>
      <c r="AY497" s="110"/>
      <c r="AZ497" s="97"/>
      <c r="BA497" s="97"/>
      <c r="BB497" s="4"/>
      <c r="BC497" s="100"/>
      <c r="BD497" s="4"/>
      <c r="BE497" s="4"/>
      <c r="BF497" s="9"/>
      <c r="BG497" s="4"/>
      <c r="BH497" s="4"/>
      <c r="BI497" s="7" t="str">
        <f t="shared" ca="1" si="107"/>
        <v/>
      </c>
      <c r="BJ497" s="4" t="str">
        <f t="shared" si="115"/>
        <v/>
      </c>
      <c r="BK497" s="96" t="str">
        <f t="shared" si="108"/>
        <v/>
      </c>
      <c r="BL497" s="107" t="str">
        <f t="shared" si="114"/>
        <v/>
      </c>
      <c r="BR497" s="4" t="str">
        <f>IF(IFERROR(VLOOKUP(C497,C498:C$1993,1,0),"")="","",COUNTIF(C:C,C497))</f>
        <v/>
      </c>
      <c r="BV497" s="5" t="str">
        <f>IF(B497="","",IF(BR497="",1+(MAX(BV$2:BV496)),""))</f>
        <v/>
      </c>
      <c r="BW497" s="5" t="str">
        <f t="shared" si="109"/>
        <v/>
      </c>
      <c r="BX497" s="5" t="str">
        <f t="shared" si="110"/>
        <v/>
      </c>
      <c r="BY497" s="14" t="str">
        <f t="shared" si="111"/>
        <v/>
      </c>
      <c r="BZ497" s="28"/>
      <c r="CA497" s="15"/>
      <c r="CB497" s="5" t="str">
        <f t="shared" si="116"/>
        <v/>
      </c>
      <c r="CE497" s="5" t="str">
        <f t="shared" si="112"/>
        <v/>
      </c>
      <c r="CF497" s="5" t="str">
        <f>IF(J497="","",IFERROR(IF(VLOOKUP(J497,J$2:J496,1,0)=0,"",""),J497))</f>
        <v/>
      </c>
      <c r="CG497" s="24" t="str">
        <f>IF(CF497="","",(IFERROR(VLOOKUP(MID(CF497,1,1),$CX$2:DB$28,3,0),0)+IFERROR(VLOOKUP(MID(CF497,2,1),CX$2:DB$28,4,0),0)+IFERROR(VLOOKUP(MID(CF497,3,1),CX$2:DB$28,5,0),0)+(ROW(CF497)/1000000000000)))</f>
        <v/>
      </c>
      <c r="CI497" s="5">
        <v>496</v>
      </c>
      <c r="CJ497" s="5" t="str">
        <f>IFERROR(VLOOKUP(CI497,CE$2:CF1573,2,0),"")</f>
        <v/>
      </c>
      <c r="DD497" s="5" t="e">
        <f>IF(REPORTE!AH$2="si",IF(C497=VALUE(REPORTE!C$11),IF(SUM(DD498:DD$1993),CONCATENATE(INT(B497),", "),INT(B497)),""),IF(C497=VALUE(REPORTE!C$10),IF(SUM(DD498:DD$1993),CONCATENATE(INT(B497),",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68"/>
      <c r="AV498" s="97"/>
      <c r="AW498" s="97"/>
      <c r="AX498" s="97"/>
      <c r="AY498" s="110"/>
      <c r="AZ498" s="97"/>
      <c r="BA498" s="97"/>
      <c r="BB498" s="4"/>
      <c r="BC498" s="100"/>
      <c r="BD498" s="4"/>
      <c r="BE498" s="4"/>
      <c r="BF498" s="9"/>
      <c r="BG498" s="4"/>
      <c r="BH498" s="4"/>
      <c r="BI498" s="7" t="str">
        <f t="shared" ca="1" si="107"/>
        <v/>
      </c>
      <c r="BJ498" s="4" t="str">
        <f t="shared" si="115"/>
        <v/>
      </c>
      <c r="BK498" s="96" t="str">
        <f t="shared" si="108"/>
        <v/>
      </c>
      <c r="BL498" s="107" t="str">
        <f t="shared" si="114"/>
        <v/>
      </c>
      <c r="BR498" s="4" t="str">
        <f>IF(IFERROR(VLOOKUP(C498,C499:C$1993,1,0),"")="","",COUNTIF(C:C,C498))</f>
        <v/>
      </c>
      <c r="BV498" s="5" t="str">
        <f>IF(B498="","",IF(BR498="",1+(MAX(BV$2:BV497)),""))</f>
        <v/>
      </c>
      <c r="BW498" s="5" t="str">
        <f t="shared" si="109"/>
        <v/>
      </c>
      <c r="BX498" s="5" t="str">
        <f t="shared" si="110"/>
        <v/>
      </c>
      <c r="BY498" s="14" t="str">
        <f t="shared" si="111"/>
        <v/>
      </c>
      <c r="BZ498" s="28"/>
      <c r="CA498" s="15"/>
      <c r="CB498" s="5" t="str">
        <f t="shared" si="116"/>
        <v/>
      </c>
      <c r="CE498" s="5" t="str">
        <f t="shared" si="112"/>
        <v/>
      </c>
      <c r="CF498" s="5" t="str">
        <f>IF(J498="","",IFERROR(IF(VLOOKUP(J498,J$2:J497,1,0)=0,"",""),J498))</f>
        <v/>
      </c>
      <c r="CG498" s="24" t="str">
        <f>IF(CF498="","",(IFERROR(VLOOKUP(MID(CF498,1,1),$CX$2:DB$28,3,0),0)+IFERROR(VLOOKUP(MID(CF498,2,1),CX$2:DB$28,4,0),0)+IFERROR(VLOOKUP(MID(CF498,3,1),CX$2:DB$28,5,0),0)+(ROW(CF498)/1000000000000)))</f>
        <v/>
      </c>
      <c r="CI498" s="5">
        <v>497</v>
      </c>
      <c r="CJ498" s="5" t="str">
        <f>IFERROR(VLOOKUP(CI498,CE$2:CF1574,2,0),"")</f>
        <v/>
      </c>
      <c r="DD498" s="5" t="e">
        <f>IF(REPORTE!AH$2="si",IF(C498=VALUE(REPORTE!C$11),IF(SUM(DD499:DD$1993),CONCATENATE(INT(B498),", "),INT(B498)),""),IF(C498=VALUE(REPORTE!C$10),IF(SUM(DD499:DD$1993),CONCATENATE(INT(B498),",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68"/>
      <c r="AV499" s="97"/>
      <c r="AW499" s="97"/>
      <c r="AX499" s="97"/>
      <c r="AY499" s="110"/>
      <c r="AZ499" s="97"/>
      <c r="BA499" s="97"/>
      <c r="BB499" s="4"/>
      <c r="BC499" s="100"/>
      <c r="BD499" s="4"/>
      <c r="BE499" s="4"/>
      <c r="BF499" s="9"/>
      <c r="BG499" s="4"/>
      <c r="BH499" s="4"/>
      <c r="BI499" s="7" t="str">
        <f t="shared" ca="1" si="107"/>
        <v/>
      </c>
      <c r="BJ499" s="4" t="str">
        <f t="shared" si="115"/>
        <v/>
      </c>
      <c r="BK499" s="96" t="str">
        <f t="shared" si="108"/>
        <v/>
      </c>
      <c r="BL499" s="107" t="str">
        <f t="shared" si="114"/>
        <v/>
      </c>
      <c r="BR499" s="4" t="str">
        <f>IF(IFERROR(VLOOKUP(C499,C500:C$1993,1,0),"")="","",COUNTIF(C:C,C499))</f>
        <v/>
      </c>
      <c r="BV499" s="5" t="str">
        <f>IF(B499="","",IF(BR499="",1+(MAX(BV$2:BV498)),""))</f>
        <v/>
      </c>
      <c r="BW499" s="5" t="str">
        <f t="shared" si="109"/>
        <v/>
      </c>
      <c r="BX499" s="5" t="str">
        <f t="shared" si="110"/>
        <v/>
      </c>
      <c r="BY499" s="14" t="str">
        <f t="shared" si="111"/>
        <v/>
      </c>
      <c r="BZ499" s="28"/>
      <c r="CA499" s="15"/>
      <c r="CB499" s="5" t="str">
        <f t="shared" si="116"/>
        <v/>
      </c>
      <c r="CE499" s="5" t="str">
        <f t="shared" si="112"/>
        <v/>
      </c>
      <c r="CF499" s="5" t="str">
        <f>IF(J499="","",IFERROR(IF(VLOOKUP(J499,J$2:J498,1,0)=0,"",""),J499))</f>
        <v/>
      </c>
      <c r="CG499" s="24" t="str">
        <f>IF(CF499="","",(IFERROR(VLOOKUP(MID(CF499,1,1),$CX$2:DB$28,3,0),0)+IFERROR(VLOOKUP(MID(CF499,2,1),CX$2:DB$28,4,0),0)+IFERROR(VLOOKUP(MID(CF499,3,1),CX$2:DB$28,5,0),0)+(ROW(CF499)/1000000000000)))</f>
        <v/>
      </c>
      <c r="CI499" s="5">
        <v>498</v>
      </c>
      <c r="CJ499" s="5" t="str">
        <f>IFERROR(VLOOKUP(CI499,CE$2:CF1575,2,0),"")</f>
        <v/>
      </c>
      <c r="DD499" s="5" t="e">
        <f>IF(REPORTE!AH$2="si",IF(C499=VALUE(REPORTE!C$11),IF(SUM(DD500:DD$1993),CONCATENATE(INT(B499),", "),INT(B499)),""),IF(C499=VALUE(REPORTE!C$10),IF(SUM(DD500:DD$1993),CONCATENATE(INT(B499),",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68"/>
      <c r="AV500" s="97"/>
      <c r="AW500" s="97"/>
      <c r="AX500" s="97"/>
      <c r="AY500" s="110"/>
      <c r="AZ500" s="97"/>
      <c r="BA500" s="97"/>
      <c r="BB500" s="4"/>
      <c r="BC500" s="100"/>
      <c r="BD500" s="4"/>
      <c r="BE500" s="4"/>
      <c r="BF500" s="9"/>
      <c r="BG500" s="4"/>
      <c r="BH500" s="4"/>
      <c r="BI500" s="7" t="str">
        <f t="shared" ca="1" si="107"/>
        <v/>
      </c>
      <c r="BJ500" s="4" t="str">
        <f t="shared" si="115"/>
        <v/>
      </c>
      <c r="BK500" s="96" t="str">
        <f t="shared" si="108"/>
        <v/>
      </c>
      <c r="BL500" s="107" t="str">
        <f t="shared" si="114"/>
        <v/>
      </c>
      <c r="BR500" s="4" t="str">
        <f>IF(IFERROR(VLOOKUP(C500,C501:C$1993,1,0),"")="","",COUNTIF(C:C,C500))</f>
        <v/>
      </c>
      <c r="BV500" s="5" t="str">
        <f>IF(B500="","",IF(BR500="",1+(MAX(BV$2:BV499)),""))</f>
        <v/>
      </c>
      <c r="BW500" s="5" t="str">
        <f t="shared" si="109"/>
        <v/>
      </c>
      <c r="BX500" s="5" t="str">
        <f t="shared" si="110"/>
        <v/>
      </c>
      <c r="BY500" s="14" t="str">
        <f t="shared" si="111"/>
        <v/>
      </c>
      <c r="BZ500" s="28"/>
      <c r="CA500" s="15"/>
      <c r="CB500" s="5" t="str">
        <f t="shared" si="116"/>
        <v/>
      </c>
      <c r="CE500" s="5" t="str">
        <f t="shared" si="112"/>
        <v/>
      </c>
      <c r="CF500" s="5" t="str">
        <f>IF(J500="","",IFERROR(IF(VLOOKUP(J500,J$2:J499,1,0)=0,"",""),J500))</f>
        <v/>
      </c>
      <c r="CG500" s="24" t="str">
        <f>IF(CF500="","",(IFERROR(VLOOKUP(MID(CF500,1,1),$CX$2:DB$28,3,0),0)+IFERROR(VLOOKUP(MID(CF500,2,1),CX$2:DB$28,4,0),0)+IFERROR(VLOOKUP(MID(CF500,3,1),CX$2:DB$28,5,0),0)+(ROW(CF500)/1000000000000)))</f>
        <v/>
      </c>
      <c r="CI500" s="5">
        <v>499</v>
      </c>
      <c r="CJ500" s="5" t="str">
        <f>IFERROR(VLOOKUP(CI500,CE$2:CF1576,2,0),"")</f>
        <v/>
      </c>
      <c r="DD500" s="5" t="e">
        <f>IF(REPORTE!AH$2="si",IF(C500=VALUE(REPORTE!C$11),IF(SUM(DD501:DD$1993),CONCATENATE(INT(B500),", "),INT(B500)),""),IF(C500=VALUE(REPORTE!C$10),IF(SUM(DD501:DD$1993),CONCATENATE(INT(B500),",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68"/>
      <c r="AV501" s="97"/>
      <c r="AW501" s="97"/>
      <c r="AX501" s="97"/>
      <c r="AY501" s="110"/>
      <c r="AZ501" s="97"/>
      <c r="BA501" s="97"/>
      <c r="BB501" s="4"/>
      <c r="BC501" s="100"/>
      <c r="BD501" s="4"/>
      <c r="BE501" s="4"/>
      <c r="BF501" s="9"/>
      <c r="BG501" s="4"/>
      <c r="BH501" s="4"/>
      <c r="BI501" s="7" t="str">
        <f t="shared" ca="1" si="107"/>
        <v/>
      </c>
      <c r="BJ501" s="4" t="str">
        <f t="shared" si="115"/>
        <v/>
      </c>
      <c r="BK501" s="96" t="str">
        <f t="shared" si="108"/>
        <v/>
      </c>
      <c r="BL501" s="107" t="str">
        <f t="shared" si="114"/>
        <v/>
      </c>
      <c r="BR501" s="4" t="str">
        <f>IF(IFERROR(VLOOKUP(C501,C502:C$1993,1,0),"")="","",COUNTIF(C:C,C501))</f>
        <v/>
      </c>
      <c r="BV501" s="5" t="str">
        <f>IF(B501="","",IF(BR501="",1+(MAX(BV$2:BV500)),""))</f>
        <v/>
      </c>
      <c r="BW501" s="5" t="str">
        <f t="shared" si="109"/>
        <v/>
      </c>
      <c r="BX501" s="5" t="str">
        <f t="shared" si="110"/>
        <v/>
      </c>
      <c r="BY501" s="14" t="str">
        <f t="shared" si="111"/>
        <v/>
      </c>
      <c r="BZ501" s="28"/>
      <c r="CA501" s="15"/>
      <c r="CB501" s="5" t="str">
        <f t="shared" si="116"/>
        <v/>
      </c>
      <c r="CE501" s="5" t="str">
        <f t="shared" si="112"/>
        <v/>
      </c>
      <c r="CF501" s="5" t="str">
        <f>IF(J501="","",IFERROR(IF(VLOOKUP(J501,J$2:J500,1,0)=0,"",""),J501))</f>
        <v/>
      </c>
      <c r="CG501" s="24" t="str">
        <f>IF(CF501="","",(IFERROR(VLOOKUP(MID(CF501,1,1),$CX$2:DB$28,3,0),0)+IFERROR(VLOOKUP(MID(CF501,2,1),CX$2:DB$28,4,0),0)+IFERROR(VLOOKUP(MID(CF501,3,1),CX$2:DB$28,5,0),0)+(ROW(CF501)/1000000000000)))</f>
        <v/>
      </c>
      <c r="CI501" s="5">
        <v>500</v>
      </c>
      <c r="CJ501" s="5" t="str">
        <f>IFERROR(VLOOKUP(CI501,CE$2:CF1577,2,0),"")</f>
        <v/>
      </c>
      <c r="DD501" s="5" t="e">
        <f>IF(REPORTE!AH$2="si",IF(C501=VALUE(REPORTE!C$11),IF(SUM(DD502:DD$1993),CONCATENATE(INT(B501),", "),INT(B501)),""),IF(C501=VALUE(REPORTE!C$10),IF(SUM(DD502:DD$1993),CONCATENATE(INT(B501),",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68"/>
      <c r="AV502" s="97"/>
      <c r="AW502" s="97"/>
      <c r="AX502" s="97"/>
      <c r="AY502" s="110"/>
      <c r="AZ502" s="97"/>
      <c r="BA502" s="97"/>
      <c r="BB502" s="4"/>
      <c r="BC502" s="100"/>
      <c r="BD502" s="4"/>
      <c r="BE502" s="4"/>
      <c r="BF502" s="9"/>
      <c r="BG502" s="4"/>
      <c r="BH502" s="4"/>
      <c r="BI502" s="7" t="str">
        <f t="shared" ca="1" si="107"/>
        <v/>
      </c>
      <c r="BJ502" s="4" t="str">
        <f t="shared" si="115"/>
        <v/>
      </c>
      <c r="BK502" s="96" t="str">
        <f t="shared" si="108"/>
        <v/>
      </c>
      <c r="BL502" s="107" t="str">
        <f t="shared" si="114"/>
        <v/>
      </c>
      <c r="BR502" s="4" t="str">
        <f>IF(IFERROR(VLOOKUP(C502,C503:C$1993,1,0),"")="","",COUNTIF(C:C,C502))</f>
        <v/>
      </c>
      <c r="BV502" s="5" t="str">
        <f>IF(B502="","",IF(BR502="",1+(MAX(BV$2:BV501)),""))</f>
        <v/>
      </c>
      <c r="BW502" s="5" t="str">
        <f t="shared" si="109"/>
        <v/>
      </c>
      <c r="BX502" s="5" t="str">
        <f t="shared" si="110"/>
        <v/>
      </c>
      <c r="BY502" s="14" t="str">
        <f t="shared" si="111"/>
        <v/>
      </c>
      <c r="BZ502" s="28"/>
      <c r="CA502" s="15"/>
      <c r="CB502" s="5" t="str">
        <f t="shared" si="116"/>
        <v/>
      </c>
      <c r="CE502" s="5" t="str">
        <f t="shared" si="112"/>
        <v/>
      </c>
      <c r="CF502" s="5" t="str">
        <f>IF(J502="","",IFERROR(IF(VLOOKUP(J502,J$2:J501,1,0)=0,"",""),J502))</f>
        <v/>
      </c>
      <c r="CG502" s="24" t="str">
        <f>IF(CF502="","",(IFERROR(VLOOKUP(MID(CF502,1,1),$CX$2:DB$28,3,0),0)+IFERROR(VLOOKUP(MID(CF502,2,1),CX$2:DB$28,4,0),0)+IFERROR(VLOOKUP(MID(CF502,3,1),CX$2:DB$28,5,0),0)+(ROW(CF502)/1000000000000)))</f>
        <v/>
      </c>
      <c r="CI502" s="5">
        <v>501</v>
      </c>
      <c r="CJ502" s="5" t="str">
        <f>IFERROR(VLOOKUP(CI502,CE$2:CF1578,2,0),"")</f>
        <v/>
      </c>
      <c r="DD502" s="5" t="e">
        <f>IF(REPORTE!AH$2="si",IF(C502=VALUE(REPORTE!C$11),IF(SUM(DD503:DD$1993),CONCATENATE(INT(B502),", "),INT(B502)),""),IF(C502=VALUE(REPORTE!C$10),IF(SUM(DD503:DD$1993),CONCATENATE(INT(B502),",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68"/>
      <c r="AV503" s="97"/>
      <c r="AW503" s="97"/>
      <c r="AX503" s="97"/>
      <c r="AY503" s="110"/>
      <c r="AZ503" s="97"/>
      <c r="BA503" s="97"/>
      <c r="BB503" s="4"/>
      <c r="BC503" s="100"/>
      <c r="BD503" s="4"/>
      <c r="BE503" s="4"/>
      <c r="BF503" s="9"/>
      <c r="BG503" s="4"/>
      <c r="BH503" s="4"/>
      <c r="BI503" s="7" t="str">
        <f t="shared" ca="1" si="107"/>
        <v/>
      </c>
      <c r="BJ503" s="4" t="str">
        <f t="shared" si="115"/>
        <v/>
      </c>
      <c r="BK503" s="96" t="str">
        <f t="shared" si="108"/>
        <v/>
      </c>
      <c r="BL503" s="107" t="str">
        <f t="shared" si="114"/>
        <v/>
      </c>
      <c r="BR503" s="4" t="str">
        <f>IF(IFERROR(VLOOKUP(C503,C504:C$1993,1,0),"")="","",COUNTIF(C:C,C503))</f>
        <v/>
      </c>
      <c r="BV503" s="5" t="str">
        <f>IF(B503="","",IF(BR503="",1+(MAX(BV$2:BV502)),""))</f>
        <v/>
      </c>
      <c r="BW503" s="5" t="str">
        <f t="shared" si="109"/>
        <v/>
      </c>
      <c r="BX503" s="5" t="str">
        <f t="shared" si="110"/>
        <v/>
      </c>
      <c r="BY503" s="14" t="str">
        <f t="shared" si="111"/>
        <v/>
      </c>
      <c r="BZ503" s="28"/>
      <c r="CA503" s="15"/>
      <c r="CB503" s="5" t="str">
        <f t="shared" si="116"/>
        <v/>
      </c>
      <c r="CE503" s="5" t="str">
        <f t="shared" si="112"/>
        <v/>
      </c>
      <c r="CF503" s="5" t="str">
        <f>IF(J503="","",IFERROR(IF(VLOOKUP(J503,J$2:J502,1,0)=0,"",""),J503))</f>
        <v/>
      </c>
      <c r="CG503" s="24" t="str">
        <f>IF(CF503="","",(IFERROR(VLOOKUP(MID(CF503,1,1),$CX$2:DB$28,3,0),0)+IFERROR(VLOOKUP(MID(CF503,2,1),CX$2:DB$28,4,0),0)+IFERROR(VLOOKUP(MID(CF503,3,1),CX$2:DB$28,5,0),0)+(ROW(CF503)/1000000000000)))</f>
        <v/>
      </c>
      <c r="CI503" s="5">
        <v>502</v>
      </c>
      <c r="CJ503" s="5" t="str">
        <f>IFERROR(VLOOKUP(CI503,CE$2:CF1579,2,0),"")</f>
        <v/>
      </c>
      <c r="DD503" s="5" t="e">
        <f>IF(REPORTE!AH$2="si",IF(C503=VALUE(REPORTE!C$11),IF(SUM(DD504:DD$1993),CONCATENATE(INT(B503),", "),INT(B503)),""),IF(C503=VALUE(REPORTE!C$10),IF(SUM(DD504:DD$1993),CONCATENATE(INT(B503),",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68"/>
      <c r="AV504" s="97"/>
      <c r="AW504" s="97"/>
      <c r="AX504" s="97"/>
      <c r="AY504" s="110"/>
      <c r="AZ504" s="97"/>
      <c r="BA504" s="97"/>
      <c r="BB504" s="4"/>
      <c r="BC504" s="100"/>
      <c r="BD504" s="4"/>
      <c r="BE504" s="4"/>
      <c r="BF504" s="9"/>
      <c r="BG504" s="4"/>
      <c r="BH504" s="4"/>
      <c r="BI504" s="7" t="str">
        <f t="shared" ca="1" si="107"/>
        <v/>
      </c>
      <c r="BJ504" s="4" t="str">
        <f t="shared" si="115"/>
        <v/>
      </c>
      <c r="BK504" s="96" t="str">
        <f t="shared" si="108"/>
        <v/>
      </c>
      <c r="BL504" s="107" t="str">
        <f t="shared" si="114"/>
        <v/>
      </c>
      <c r="BR504" s="4" t="str">
        <f>IF(IFERROR(VLOOKUP(C504,C505:C$1993,1,0),"")="","",COUNTIF(C:C,C504))</f>
        <v/>
      </c>
      <c r="BV504" s="5" t="str">
        <f>IF(B504="","",IF(BR504="",1+(MAX(BV$2:BV503)),""))</f>
        <v/>
      </c>
      <c r="BW504" s="5" t="str">
        <f t="shared" si="109"/>
        <v/>
      </c>
      <c r="BX504" s="5" t="str">
        <f t="shared" si="110"/>
        <v/>
      </c>
      <c r="BY504" s="14" t="str">
        <f t="shared" si="111"/>
        <v/>
      </c>
      <c r="BZ504" s="28"/>
      <c r="CA504" s="15"/>
      <c r="CB504" s="5" t="str">
        <f t="shared" si="116"/>
        <v/>
      </c>
      <c r="CE504" s="5" t="str">
        <f t="shared" si="112"/>
        <v/>
      </c>
      <c r="CF504" s="5" t="str">
        <f>IF(J504="","",IFERROR(IF(VLOOKUP(J504,J$2:J503,1,0)=0,"",""),J504))</f>
        <v/>
      </c>
      <c r="CG504" s="24" t="str">
        <f>IF(CF504="","",(IFERROR(VLOOKUP(MID(CF504,1,1),$CX$2:DB$28,3,0),0)+IFERROR(VLOOKUP(MID(CF504,2,1),CX$2:DB$28,4,0),0)+IFERROR(VLOOKUP(MID(CF504,3,1),CX$2:DB$28,5,0),0)+(ROW(CF504)/1000000000000)))</f>
        <v/>
      </c>
      <c r="CI504" s="5">
        <v>503</v>
      </c>
      <c r="CJ504" s="5" t="str">
        <f>IFERROR(VLOOKUP(CI504,CE$2:CF1580,2,0),"")</f>
        <v/>
      </c>
      <c r="DD504" s="5" t="e">
        <f>IF(REPORTE!AH$2="si",IF(C504=VALUE(REPORTE!C$11),IF(SUM(DD505:DD$1993),CONCATENATE(INT(B504),", "),INT(B504)),""),IF(C504=VALUE(REPORTE!C$10),IF(SUM(DD505:DD$1993),CONCATENATE(INT(B504),",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68"/>
      <c r="AV505" s="97"/>
      <c r="AW505" s="97"/>
      <c r="AX505" s="97"/>
      <c r="AY505" s="110"/>
      <c r="AZ505" s="97"/>
      <c r="BA505" s="97"/>
      <c r="BB505" s="4"/>
      <c r="BC505" s="100"/>
      <c r="BD505" s="4"/>
      <c r="BE505" s="4"/>
      <c r="BF505" s="9"/>
      <c r="BG505" s="4"/>
      <c r="BH505" s="4"/>
      <c r="BI505" s="7" t="str">
        <f t="shared" ca="1" si="107"/>
        <v/>
      </c>
      <c r="BJ505" s="4" t="str">
        <f t="shared" si="115"/>
        <v/>
      </c>
      <c r="BK505" s="96" t="str">
        <f t="shared" si="108"/>
        <v/>
      </c>
      <c r="BL505" s="107" t="str">
        <f t="shared" si="114"/>
        <v/>
      </c>
      <c r="BR505" s="4" t="str">
        <f>IF(IFERROR(VLOOKUP(C505,C506:C$1993,1,0),"")="","",COUNTIF(C:C,C505))</f>
        <v/>
      </c>
      <c r="BV505" s="5" t="str">
        <f>IF(B505="","",IF(BR505="",1+(MAX(BV$2:BV504)),""))</f>
        <v/>
      </c>
      <c r="BW505" s="5" t="str">
        <f t="shared" si="109"/>
        <v/>
      </c>
      <c r="BX505" s="5" t="str">
        <f t="shared" si="110"/>
        <v/>
      </c>
      <c r="BY505" s="14" t="str">
        <f t="shared" si="111"/>
        <v/>
      </c>
      <c r="BZ505" s="28"/>
      <c r="CA505" s="15"/>
      <c r="CB505" s="5" t="str">
        <f t="shared" si="116"/>
        <v/>
      </c>
      <c r="CE505" s="5" t="str">
        <f t="shared" si="112"/>
        <v/>
      </c>
      <c r="CF505" s="5" t="str">
        <f>IF(J505="","",IFERROR(IF(VLOOKUP(J505,J$2:J504,1,0)=0,"",""),J505))</f>
        <v/>
      </c>
      <c r="CG505" s="24" t="str">
        <f>IF(CF505="","",(IFERROR(VLOOKUP(MID(CF505,1,1),$CX$2:DB$28,3,0),0)+IFERROR(VLOOKUP(MID(CF505,2,1),CX$2:DB$28,4,0),0)+IFERROR(VLOOKUP(MID(CF505,3,1),CX$2:DB$28,5,0),0)+(ROW(CF505)/1000000000000)))</f>
        <v/>
      </c>
      <c r="CI505" s="5">
        <v>504</v>
      </c>
      <c r="CJ505" s="5" t="str">
        <f>IFERROR(VLOOKUP(CI505,CE$2:CF1581,2,0),"")</f>
        <v/>
      </c>
      <c r="DD505" s="5" t="e">
        <f>IF(REPORTE!AH$2="si",IF(C505=VALUE(REPORTE!C$11),IF(SUM(DD506:DD$1993),CONCATENATE(INT(B505),", "),INT(B505)),""),IF(C505=VALUE(REPORTE!C$10),IF(SUM(DD506:DD$1993),CONCATENATE(INT(B505),",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68"/>
      <c r="AV506" s="97"/>
      <c r="AW506" s="97"/>
      <c r="AX506" s="97"/>
      <c r="AY506" s="110"/>
      <c r="AZ506" s="97"/>
      <c r="BA506" s="97"/>
      <c r="BB506" s="4"/>
      <c r="BC506" s="100"/>
      <c r="BD506" s="4"/>
      <c r="BE506" s="4"/>
      <c r="BF506" s="9"/>
      <c r="BG506" s="4"/>
      <c r="BH506" s="4"/>
      <c r="BI506" s="7" t="str">
        <f t="shared" ca="1" si="107"/>
        <v/>
      </c>
      <c r="BJ506" s="4" t="str">
        <f t="shared" si="115"/>
        <v/>
      </c>
      <c r="BK506" s="96" t="str">
        <f t="shared" si="108"/>
        <v/>
      </c>
      <c r="BL506" s="107" t="str">
        <f t="shared" si="114"/>
        <v/>
      </c>
      <c r="BR506" s="4" t="str">
        <f>IF(IFERROR(VLOOKUP(C506,C507:C$1993,1,0),"")="","",COUNTIF(C:C,C506))</f>
        <v/>
      </c>
      <c r="BV506" s="5" t="str">
        <f>IF(B506="","",IF(BR506="",1+(MAX(BV$2:BV505)),""))</f>
        <v/>
      </c>
      <c r="BW506" s="5" t="str">
        <f t="shared" si="109"/>
        <v/>
      </c>
      <c r="BX506" s="5" t="str">
        <f t="shared" si="110"/>
        <v/>
      </c>
      <c r="BY506" s="14" t="str">
        <f t="shared" si="111"/>
        <v/>
      </c>
      <c r="BZ506" s="28"/>
      <c r="CA506" s="15"/>
      <c r="CB506" s="5" t="str">
        <f t="shared" si="116"/>
        <v/>
      </c>
      <c r="CE506" s="5" t="str">
        <f t="shared" si="112"/>
        <v/>
      </c>
      <c r="CF506" s="5" t="str">
        <f>IF(J506="","",IFERROR(IF(VLOOKUP(J506,J$2:J505,1,0)=0,"",""),J506))</f>
        <v/>
      </c>
      <c r="CG506" s="24" t="str">
        <f>IF(CF506="","",(IFERROR(VLOOKUP(MID(CF506,1,1),$CX$2:DB$28,3,0),0)+IFERROR(VLOOKUP(MID(CF506,2,1),CX$2:DB$28,4,0),0)+IFERROR(VLOOKUP(MID(CF506,3,1),CX$2:DB$28,5,0),0)+(ROW(CF506)/1000000000000)))</f>
        <v/>
      </c>
      <c r="CI506" s="5">
        <v>505</v>
      </c>
      <c r="CJ506" s="5" t="str">
        <f>IFERROR(VLOOKUP(CI506,CE$2:CF1582,2,0),"")</f>
        <v/>
      </c>
      <c r="DD506" s="5" t="e">
        <f>IF(REPORTE!AH$2="si",IF(C506=VALUE(REPORTE!C$11),IF(SUM(DD507:DD$1993),CONCATENATE(INT(B506),", "),INT(B506)),""),IF(C506=VALUE(REPORTE!C$10),IF(SUM(DD507:DD$1993),CONCATENATE(INT(B506),",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68"/>
      <c r="AV507" s="97"/>
      <c r="AW507" s="97"/>
      <c r="AX507" s="97"/>
      <c r="AY507" s="110"/>
      <c r="AZ507" s="97"/>
      <c r="BA507" s="97"/>
      <c r="BB507" s="4"/>
      <c r="BC507" s="100"/>
      <c r="BD507" s="4"/>
      <c r="BE507" s="4"/>
      <c r="BF507" s="9"/>
      <c r="BG507" s="4"/>
      <c r="BH507" s="4"/>
      <c r="BI507" s="7" t="str">
        <f t="shared" ca="1" si="107"/>
        <v/>
      </c>
      <c r="BJ507" s="4" t="str">
        <f t="shared" si="115"/>
        <v/>
      </c>
      <c r="BK507" s="96" t="str">
        <f t="shared" si="108"/>
        <v/>
      </c>
      <c r="BL507" s="107" t="str">
        <f t="shared" si="114"/>
        <v/>
      </c>
      <c r="BR507" s="4" t="str">
        <f>IF(IFERROR(VLOOKUP(C507,C508:C$1993,1,0),"")="","",COUNTIF(C:C,C507))</f>
        <v/>
      </c>
      <c r="BV507" s="5" t="str">
        <f>IF(B507="","",IF(BR507="",1+(MAX(BV$2:BV506)),""))</f>
        <v/>
      </c>
      <c r="BW507" s="5" t="str">
        <f t="shared" si="109"/>
        <v/>
      </c>
      <c r="BX507" s="5" t="str">
        <f t="shared" si="110"/>
        <v/>
      </c>
      <c r="BY507" s="14" t="str">
        <f t="shared" si="111"/>
        <v/>
      </c>
      <c r="BZ507" s="28"/>
      <c r="CA507" s="15"/>
      <c r="CB507" s="5" t="str">
        <f t="shared" si="116"/>
        <v/>
      </c>
      <c r="CE507" s="5" t="str">
        <f t="shared" si="112"/>
        <v/>
      </c>
      <c r="CF507" s="5" t="str">
        <f>IF(J507="","",IFERROR(IF(VLOOKUP(J507,J$2:J506,1,0)=0,"",""),J507))</f>
        <v/>
      </c>
      <c r="CG507" s="24" t="str">
        <f>IF(CF507="","",(IFERROR(VLOOKUP(MID(CF507,1,1),$CX$2:DB$28,3,0),0)+IFERROR(VLOOKUP(MID(CF507,2,1),CX$2:DB$28,4,0),0)+IFERROR(VLOOKUP(MID(CF507,3,1),CX$2:DB$28,5,0),0)+(ROW(CF507)/1000000000000)))</f>
        <v/>
      </c>
      <c r="CI507" s="5">
        <v>506</v>
      </c>
      <c r="CJ507" s="5" t="str">
        <f>IFERROR(VLOOKUP(CI507,CE$2:CF1583,2,0),"")</f>
        <v/>
      </c>
      <c r="DD507" s="5" t="e">
        <f>IF(REPORTE!AH$2="si",IF(C507=VALUE(REPORTE!C$11),IF(SUM(DD508:DD$1993),CONCATENATE(INT(B507),", "),INT(B507)),""),IF(C507=VALUE(REPORTE!C$10),IF(SUM(DD508:DD$1993),CONCATENATE(INT(B507),",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68"/>
      <c r="AV508" s="97"/>
      <c r="AW508" s="97"/>
      <c r="AX508" s="97"/>
      <c r="AY508" s="110"/>
      <c r="AZ508" s="97"/>
      <c r="BA508" s="97"/>
      <c r="BB508" s="4"/>
      <c r="BC508" s="100"/>
      <c r="BD508" s="4"/>
      <c r="BE508" s="4"/>
      <c r="BF508" s="9"/>
      <c r="BG508" s="4"/>
      <c r="BH508" s="4"/>
      <c r="BI508" s="7" t="str">
        <f t="shared" ca="1" si="107"/>
        <v/>
      </c>
      <c r="BJ508" s="4" t="str">
        <f t="shared" si="115"/>
        <v/>
      </c>
      <c r="BK508" s="96" t="str">
        <f t="shared" si="108"/>
        <v/>
      </c>
      <c r="BL508" s="107" t="str">
        <f t="shared" si="114"/>
        <v/>
      </c>
      <c r="BR508" s="4" t="str">
        <f>IF(IFERROR(VLOOKUP(C508,C509:C$1993,1,0),"")="","",COUNTIF(C:C,C508))</f>
        <v/>
      </c>
      <c r="BV508" s="5" t="str">
        <f>IF(B508="","",IF(BR508="",1+(MAX(BV$2:BV507)),""))</f>
        <v/>
      </c>
      <c r="BW508" s="5" t="str">
        <f t="shared" si="109"/>
        <v/>
      </c>
      <c r="BX508" s="5" t="str">
        <f t="shared" si="110"/>
        <v/>
      </c>
      <c r="BY508" s="14" t="str">
        <f t="shared" si="111"/>
        <v/>
      </c>
      <c r="BZ508" s="28"/>
      <c r="CA508" s="15"/>
      <c r="CB508" s="5" t="str">
        <f t="shared" si="116"/>
        <v/>
      </c>
      <c r="CE508" s="5" t="str">
        <f t="shared" si="112"/>
        <v/>
      </c>
      <c r="CF508" s="5" t="str">
        <f>IF(J508="","",IFERROR(IF(VLOOKUP(J508,J$2:J507,1,0)=0,"",""),J508))</f>
        <v/>
      </c>
      <c r="CG508" s="24" t="str">
        <f>IF(CF508="","",(IFERROR(VLOOKUP(MID(CF508,1,1),$CX$2:DB$28,3,0),0)+IFERROR(VLOOKUP(MID(CF508,2,1),CX$2:DB$28,4,0),0)+IFERROR(VLOOKUP(MID(CF508,3,1),CX$2:DB$28,5,0),0)+(ROW(CF508)/1000000000000)))</f>
        <v/>
      </c>
      <c r="CI508" s="5">
        <v>507</v>
      </c>
      <c r="CJ508" s="5" t="str">
        <f>IFERROR(VLOOKUP(CI508,CE$2:CF1584,2,0),"")</f>
        <v/>
      </c>
      <c r="DD508" s="5" t="e">
        <f>IF(REPORTE!AH$2="si",IF(C508=VALUE(REPORTE!C$11),IF(SUM(DD509:DD$1993),CONCATENATE(INT(B508),", "),INT(B508)),""),IF(C508=VALUE(REPORTE!C$10),IF(SUM(DD509:DD$1993),CONCATENATE(INT(B508),",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68"/>
      <c r="AV509" s="97"/>
      <c r="AW509" s="97"/>
      <c r="AX509" s="97"/>
      <c r="AY509" s="110"/>
      <c r="AZ509" s="97"/>
      <c r="BA509" s="97"/>
      <c r="BB509" s="4"/>
      <c r="BC509" s="100"/>
      <c r="BD509" s="4"/>
      <c r="BE509" s="4"/>
      <c r="BF509" s="9"/>
      <c r="BG509" s="4"/>
      <c r="BH509" s="4"/>
      <c r="BI509" s="7" t="str">
        <f t="shared" ca="1" si="107"/>
        <v/>
      </c>
      <c r="BJ509" s="4" t="str">
        <f t="shared" si="115"/>
        <v/>
      </c>
      <c r="BK509" s="96" t="str">
        <f t="shared" si="108"/>
        <v/>
      </c>
      <c r="BL509" s="107" t="str">
        <f t="shared" si="114"/>
        <v/>
      </c>
      <c r="BR509" s="4" t="str">
        <f>IF(IFERROR(VLOOKUP(C509,C510:C$1993,1,0),"")="","",COUNTIF(C:C,C509))</f>
        <v/>
      </c>
      <c r="BV509" s="5" t="str">
        <f>IF(B509="","",IF(BR509="",1+(MAX(BV$2:BV508)),""))</f>
        <v/>
      </c>
      <c r="BW509" s="5" t="str">
        <f t="shared" si="109"/>
        <v/>
      </c>
      <c r="BX509" s="5" t="str">
        <f t="shared" si="110"/>
        <v/>
      </c>
      <c r="BY509" s="14" t="str">
        <f t="shared" si="111"/>
        <v/>
      </c>
      <c r="BZ509" s="28"/>
      <c r="CA509" s="15"/>
      <c r="CB509" s="5" t="str">
        <f t="shared" si="116"/>
        <v/>
      </c>
      <c r="CE509" s="5" t="str">
        <f t="shared" si="112"/>
        <v/>
      </c>
      <c r="CF509" s="5" t="str">
        <f>IF(J509="","",IFERROR(IF(VLOOKUP(J509,J$2:J508,1,0)=0,"",""),J509))</f>
        <v/>
      </c>
      <c r="CG509" s="24" t="str">
        <f>IF(CF509="","",(IFERROR(VLOOKUP(MID(CF509,1,1),$CX$2:DB$28,3,0),0)+IFERROR(VLOOKUP(MID(CF509,2,1),CX$2:DB$28,4,0),0)+IFERROR(VLOOKUP(MID(CF509,3,1),CX$2:DB$28,5,0),0)+(ROW(CF509)/1000000000000)))</f>
        <v/>
      </c>
      <c r="CI509" s="5">
        <v>508</v>
      </c>
      <c r="CJ509" s="5" t="str">
        <f>IFERROR(VLOOKUP(CI509,CE$2:CF1585,2,0),"")</f>
        <v/>
      </c>
      <c r="DD509" s="5" t="e">
        <f>IF(REPORTE!AH$2="si",IF(C509=VALUE(REPORTE!C$11),IF(SUM(DD510:DD$1993),CONCATENATE(INT(B509),", "),INT(B509)),""),IF(C509=VALUE(REPORTE!C$10),IF(SUM(DD510:DD$1993),CONCATENATE(INT(B509),",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68"/>
      <c r="AV510" s="97"/>
      <c r="AW510" s="97"/>
      <c r="AX510" s="97"/>
      <c r="AY510" s="110"/>
      <c r="AZ510" s="97"/>
      <c r="BA510" s="97"/>
      <c r="BB510" s="4"/>
      <c r="BC510" s="100"/>
      <c r="BD510" s="4"/>
      <c r="BE510" s="4"/>
      <c r="BF510" s="9"/>
      <c r="BG510" s="4"/>
      <c r="BH510" s="4"/>
      <c r="BI510" s="7" t="str">
        <f t="shared" ca="1" si="107"/>
        <v/>
      </c>
      <c r="BJ510" s="4" t="str">
        <f t="shared" si="115"/>
        <v/>
      </c>
      <c r="BK510" s="96" t="str">
        <f t="shared" si="108"/>
        <v/>
      </c>
      <c r="BL510" s="107" t="str">
        <f t="shared" si="114"/>
        <v/>
      </c>
      <c r="BR510" s="4" t="str">
        <f>IF(IFERROR(VLOOKUP(C510,C511:C$1993,1,0),"")="","",COUNTIF(C:C,C510))</f>
        <v/>
      </c>
      <c r="BV510" s="5" t="str">
        <f>IF(B510="","",IF(BR510="",1+(MAX(BV$2:BV509)),""))</f>
        <v/>
      </c>
      <c r="BW510" s="5" t="str">
        <f t="shared" si="109"/>
        <v/>
      </c>
      <c r="BX510" s="5" t="str">
        <f t="shared" si="110"/>
        <v/>
      </c>
      <c r="BY510" s="14" t="str">
        <f t="shared" si="111"/>
        <v/>
      </c>
      <c r="BZ510" s="28"/>
      <c r="CA510" s="15"/>
      <c r="CB510" s="5" t="str">
        <f t="shared" si="116"/>
        <v/>
      </c>
      <c r="CE510" s="5" t="str">
        <f t="shared" si="112"/>
        <v/>
      </c>
      <c r="CF510" s="5" t="str">
        <f>IF(J510="","",IFERROR(IF(VLOOKUP(J510,J$2:J509,1,0)=0,"",""),J510))</f>
        <v/>
      </c>
      <c r="CG510" s="24" t="str">
        <f>IF(CF510="","",(IFERROR(VLOOKUP(MID(CF510,1,1),$CX$2:DB$28,3,0),0)+IFERROR(VLOOKUP(MID(CF510,2,1),CX$2:DB$28,4,0),0)+IFERROR(VLOOKUP(MID(CF510,3,1),CX$2:DB$28,5,0),0)+(ROW(CF510)/1000000000000)))</f>
        <v/>
      </c>
      <c r="CI510" s="5">
        <v>509</v>
      </c>
      <c r="CJ510" s="5" t="str">
        <f>IFERROR(VLOOKUP(CI510,CE$2:CF1586,2,0),"")</f>
        <v/>
      </c>
      <c r="DD510" s="5" t="e">
        <f>IF(REPORTE!AH$2="si",IF(C510=VALUE(REPORTE!C$11),IF(SUM(DD511:DD$1993),CONCATENATE(INT(B510),", "),INT(B510)),""),IF(C510=VALUE(REPORTE!C$10),IF(SUM(DD511:DD$1993),CONCATENATE(INT(B510),",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68"/>
      <c r="AV511" s="97"/>
      <c r="AW511" s="97"/>
      <c r="AX511" s="97"/>
      <c r="AY511" s="110"/>
      <c r="AZ511" s="97"/>
      <c r="BA511" s="97"/>
      <c r="BB511" s="4"/>
      <c r="BC511" s="100"/>
      <c r="BD511" s="4"/>
      <c r="BE511" s="4"/>
      <c r="BF511" s="9"/>
      <c r="BG511" s="4"/>
      <c r="BH511" s="4"/>
      <c r="BI511" s="7" t="str">
        <f t="shared" ca="1" si="107"/>
        <v/>
      </c>
      <c r="BJ511" s="4" t="str">
        <f t="shared" si="115"/>
        <v/>
      </c>
      <c r="BK511" s="96" t="str">
        <f t="shared" si="108"/>
        <v/>
      </c>
      <c r="BL511" s="107" t="str">
        <f t="shared" si="114"/>
        <v/>
      </c>
      <c r="BR511" s="4" t="str">
        <f>IF(IFERROR(VLOOKUP(C511,C512:C$1993,1,0),"")="","",COUNTIF(C:C,C511))</f>
        <v/>
      </c>
      <c r="BV511" s="5" t="str">
        <f>IF(B511="","",IF(BR511="",1+(MAX(BV$2:BV510)),""))</f>
        <v/>
      </c>
      <c r="BW511" s="5" t="str">
        <f t="shared" si="109"/>
        <v/>
      </c>
      <c r="BX511" s="5" t="str">
        <f t="shared" si="110"/>
        <v/>
      </c>
      <c r="BY511" s="14" t="str">
        <f t="shared" si="111"/>
        <v/>
      </c>
      <c r="BZ511" s="28"/>
      <c r="CA511" s="15"/>
      <c r="CB511" s="5" t="str">
        <f t="shared" si="116"/>
        <v/>
      </c>
      <c r="CE511" s="5" t="str">
        <f t="shared" si="112"/>
        <v/>
      </c>
      <c r="CF511" s="5" t="str">
        <f>IF(J511="","",IFERROR(IF(VLOOKUP(J511,J$2:J510,1,0)=0,"",""),J511))</f>
        <v/>
      </c>
      <c r="CG511" s="24" t="str">
        <f>IF(CF511="","",(IFERROR(VLOOKUP(MID(CF511,1,1),$CX$2:DB$28,3,0),0)+IFERROR(VLOOKUP(MID(CF511,2,1),CX$2:DB$28,4,0),0)+IFERROR(VLOOKUP(MID(CF511,3,1),CX$2:DB$28,5,0),0)+(ROW(CF511)/1000000000000)))</f>
        <v/>
      </c>
      <c r="CI511" s="5">
        <v>510</v>
      </c>
      <c r="CJ511" s="5" t="str">
        <f>IFERROR(VLOOKUP(CI511,CE$2:CF1587,2,0),"")</f>
        <v/>
      </c>
      <c r="DD511" s="5" t="e">
        <f>IF(REPORTE!AH$2="si",IF(C511=VALUE(REPORTE!C$11),IF(SUM(DD512:DD$1993),CONCATENATE(INT(B511),", "),INT(B511)),""),IF(C511=VALUE(REPORTE!C$10),IF(SUM(DD512:DD$1993),CONCATENATE(INT(B511),",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68"/>
      <c r="AV512" s="97"/>
      <c r="AW512" s="97"/>
      <c r="AX512" s="97"/>
      <c r="AY512" s="110"/>
      <c r="AZ512" s="97"/>
      <c r="BA512" s="97"/>
      <c r="BB512" s="4"/>
      <c r="BC512" s="100"/>
      <c r="BD512" s="4"/>
      <c r="BE512" s="4"/>
      <c r="BF512" s="9"/>
      <c r="BG512" s="4"/>
      <c r="BH512" s="4"/>
      <c r="BI512" s="7" t="str">
        <f t="shared" ca="1" si="107"/>
        <v/>
      </c>
      <c r="BJ512" s="4" t="str">
        <f t="shared" si="115"/>
        <v/>
      </c>
      <c r="BK512" s="96" t="str">
        <f t="shared" si="108"/>
        <v/>
      </c>
      <c r="BL512" s="107" t="str">
        <f t="shared" si="114"/>
        <v/>
      </c>
      <c r="BR512" s="4" t="str">
        <f>IF(IFERROR(VLOOKUP(C512,C513:C$1993,1,0),"")="","",COUNTIF(C:C,C512))</f>
        <v/>
      </c>
      <c r="BV512" s="5" t="str">
        <f>IF(B512="","",IF(BR512="",1+(MAX(BV$2:BV511)),""))</f>
        <v/>
      </c>
      <c r="BW512" s="5" t="str">
        <f t="shared" si="109"/>
        <v/>
      </c>
      <c r="BX512" s="5" t="str">
        <f t="shared" si="110"/>
        <v/>
      </c>
      <c r="BY512" s="14" t="str">
        <f t="shared" si="111"/>
        <v/>
      </c>
      <c r="BZ512" s="28"/>
      <c r="CA512" s="15"/>
      <c r="CB512" s="5" t="str">
        <f t="shared" si="116"/>
        <v/>
      </c>
      <c r="CE512" s="5" t="str">
        <f t="shared" si="112"/>
        <v/>
      </c>
      <c r="CF512" s="5" t="str">
        <f>IF(J512="","",IFERROR(IF(VLOOKUP(J512,J$2:J511,1,0)=0,"",""),J512))</f>
        <v/>
      </c>
      <c r="CG512" s="24" t="str">
        <f>IF(CF512="","",(IFERROR(VLOOKUP(MID(CF512,1,1),$CX$2:DB$28,3,0),0)+IFERROR(VLOOKUP(MID(CF512,2,1),CX$2:DB$28,4,0),0)+IFERROR(VLOOKUP(MID(CF512,3,1),CX$2:DB$28,5,0),0)+(ROW(CF512)/1000000000000)))</f>
        <v/>
      </c>
      <c r="CI512" s="5">
        <v>511</v>
      </c>
      <c r="CJ512" s="5" t="str">
        <f>IFERROR(VLOOKUP(CI512,CE$2:CF1588,2,0),"")</f>
        <v/>
      </c>
      <c r="DD512" s="5" t="e">
        <f>IF(REPORTE!AH$2="si",IF(C512=VALUE(REPORTE!C$11),IF(SUM(DD513:DD$1993),CONCATENATE(INT(B512),", "),INT(B512)),""),IF(C512=VALUE(REPORTE!C$10),IF(SUM(DD513:DD$1993),CONCATENATE(INT(B512),",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68"/>
      <c r="AV513" s="97"/>
      <c r="AW513" s="97"/>
      <c r="AX513" s="97"/>
      <c r="AY513" s="110"/>
      <c r="AZ513" s="97"/>
      <c r="BA513" s="97"/>
      <c r="BB513" s="4"/>
      <c r="BC513" s="100"/>
      <c r="BD513" s="4"/>
      <c r="BE513" s="4"/>
      <c r="BF513" s="9"/>
      <c r="BG513" s="4"/>
      <c r="BH513" s="4"/>
      <c r="BI513" s="7" t="str">
        <f t="shared" ca="1" si="107"/>
        <v/>
      </c>
      <c r="BJ513" s="4" t="str">
        <f t="shared" si="115"/>
        <v/>
      </c>
      <c r="BK513" s="96" t="str">
        <f t="shared" si="108"/>
        <v/>
      </c>
      <c r="BL513" s="107" t="str">
        <f t="shared" si="114"/>
        <v/>
      </c>
      <c r="BR513" s="4" t="str">
        <f>IF(IFERROR(VLOOKUP(C513,C514:C$1993,1,0),"")="","",COUNTIF(C:C,C513))</f>
        <v/>
      </c>
      <c r="BV513" s="5" t="str">
        <f>IF(B513="","",IF(BR513="",1+(MAX(BV$2:BV512)),""))</f>
        <v/>
      </c>
      <c r="BW513" s="5" t="str">
        <f t="shared" si="109"/>
        <v/>
      </c>
      <c r="BX513" s="5" t="str">
        <f t="shared" si="110"/>
        <v/>
      </c>
      <c r="BY513" s="14" t="str">
        <f t="shared" si="111"/>
        <v/>
      </c>
      <c r="BZ513" s="28"/>
      <c r="CA513" s="15"/>
      <c r="CB513" s="5" t="str">
        <f t="shared" si="116"/>
        <v/>
      </c>
      <c r="CE513" s="5" t="str">
        <f t="shared" si="112"/>
        <v/>
      </c>
      <c r="CF513" s="5" t="str">
        <f>IF(J513="","",IFERROR(IF(VLOOKUP(J513,J$2:J512,1,0)=0,"",""),J513))</f>
        <v/>
      </c>
      <c r="CG513" s="24" t="str">
        <f>IF(CF513="","",(IFERROR(VLOOKUP(MID(CF513,1,1),$CX$2:DB$28,3,0),0)+IFERROR(VLOOKUP(MID(CF513,2,1),CX$2:DB$28,4,0),0)+IFERROR(VLOOKUP(MID(CF513,3,1),CX$2:DB$28,5,0),0)+(ROW(CF513)/1000000000000)))</f>
        <v/>
      </c>
      <c r="CI513" s="5">
        <v>512</v>
      </c>
      <c r="CJ513" s="5" t="str">
        <f>IFERROR(VLOOKUP(CI513,CE$2:CF1589,2,0),"")</f>
        <v/>
      </c>
      <c r="DD513" s="5" t="e">
        <f>IF(REPORTE!AH$2="si",IF(C513=VALUE(REPORTE!C$11),IF(SUM(DD514:DD$1993),CONCATENATE(INT(B513),", "),INT(B513)),""),IF(C513=VALUE(REPORTE!C$10),IF(SUM(DD514:DD$1993),CONCATENATE(INT(B513),",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68"/>
      <c r="AV514" s="97"/>
      <c r="AW514" s="97"/>
      <c r="AX514" s="97"/>
      <c r="AY514" s="110"/>
      <c r="AZ514" s="97"/>
      <c r="BA514" s="97"/>
      <c r="BB514" s="4"/>
      <c r="BC514" s="100"/>
      <c r="BD514" s="4"/>
      <c r="BE514" s="4"/>
      <c r="BF514" s="9"/>
      <c r="BG514" s="4"/>
      <c r="BH514" s="4"/>
      <c r="BI514" s="7" t="str">
        <f t="shared" ref="BI514:BI577" ca="1" si="119">IFERROR(IF(BF514="","",IF(BB514=5,"",IF(BF514-TODAY()&gt;0,"VIGENTE","VENCIDO"))),"")</f>
        <v/>
      </c>
      <c r="BJ514" s="4" t="str">
        <f t="shared" si="115"/>
        <v/>
      </c>
      <c r="BK514" s="96" t="str">
        <f t="shared" ref="BK514:BK577" si="120">IFERROR(IF(AA514="","",AA514/V514),"")</f>
        <v/>
      </c>
      <c r="BL514" s="107"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8"/>
      <c r="CA514" s="15"/>
      <c r="CB514" s="5" t="str">
        <f t="shared" si="116"/>
        <v/>
      </c>
      <c r="CE514" s="5" t="str">
        <f t="shared" ref="CE514:CE577" si="124">IFERROR(RANK(CG514,CG$2:CG$1493,1),"")</f>
        <v/>
      </c>
      <c r="CF514" s="5" t="str">
        <f>IF(J514="","",IFERROR(IF(VLOOKUP(J514,J$2:J513,1,0)=0,"",""),J514))</f>
        <v/>
      </c>
      <c r="CG514" s="24" t="str">
        <f>IF(CF514="","",(IFERROR(VLOOKUP(MID(CF514,1,1),$CX$2:DB$28,3,0),0)+IFERROR(VLOOKUP(MID(CF514,2,1),CX$2:DB$28,4,0),0)+IFERROR(VLOOKUP(MID(CF514,3,1),CX$2:DB$28,5,0),0)+(ROW(CF514)/1000000000000)))</f>
        <v/>
      </c>
      <c r="CI514" s="5">
        <v>513</v>
      </c>
      <c r="CJ514" s="5" t="str">
        <f>IFERROR(VLOOKUP(CI514,CE$2:CF1590,2,0),"")</f>
        <v/>
      </c>
      <c r="DD514" s="5" t="e">
        <f>IF(REPORTE!AH$2="si",IF(C514=VALUE(REPORTE!C$11),IF(SUM(DD515:DD$1993),CONCATENATE(INT(B514),", "),INT(B514)),""),IF(C514=VALUE(REPORTE!C$10),IF(SUM(DD515:DD$1993),CONCATENATE(INT(B514),",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68"/>
      <c r="AV515" s="97"/>
      <c r="AW515" s="97"/>
      <c r="AX515" s="97"/>
      <c r="AY515" s="110"/>
      <c r="AZ515" s="97"/>
      <c r="BA515" s="97"/>
      <c r="BB515" s="4"/>
      <c r="BC515" s="100"/>
      <c r="BD515" s="4"/>
      <c r="BE515" s="4"/>
      <c r="BF515" s="9"/>
      <c r="BG515" s="4"/>
      <c r="BH515" s="4"/>
      <c r="BI515" s="7" t="str">
        <f t="shared" ca="1" si="119"/>
        <v/>
      </c>
      <c r="BJ515" s="4" t="str">
        <f t="shared" si="115"/>
        <v/>
      </c>
      <c r="BK515" s="96" t="str">
        <f t="shared" si="120"/>
        <v/>
      </c>
      <c r="BL515" s="107"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8"/>
      <c r="CA515" s="15"/>
      <c r="CB515" s="5" t="str">
        <f t="shared" si="116"/>
        <v/>
      </c>
      <c r="CE515" s="5" t="str">
        <f t="shared" si="124"/>
        <v/>
      </c>
      <c r="CF515" s="5" t="str">
        <f>IF(J515="","",IFERROR(IF(VLOOKUP(J515,J$2:J514,1,0)=0,"",""),J515))</f>
        <v/>
      </c>
      <c r="CG515" s="24" t="str">
        <f>IF(CF515="","",(IFERROR(VLOOKUP(MID(CF515,1,1),$CX$2:DB$28,3,0),0)+IFERROR(VLOOKUP(MID(CF515,2,1),CX$2:DB$28,4,0),0)+IFERROR(VLOOKUP(MID(CF515,3,1),CX$2:DB$28,5,0),0)+(ROW(CF515)/1000000000000)))</f>
        <v/>
      </c>
      <c r="CI515" s="5">
        <v>514</v>
      </c>
      <c r="CJ515" s="5" t="str">
        <f>IFERROR(VLOOKUP(CI515,CE$2:CF1591,2,0),"")</f>
        <v/>
      </c>
      <c r="DD515" s="5" t="e">
        <f>IF(REPORTE!AH$2="si",IF(C515=VALUE(REPORTE!C$11),IF(SUM(DD516:DD$1993),CONCATENATE(INT(B515),", "),INT(B515)),""),IF(C515=VALUE(REPORTE!C$10),IF(SUM(DD516:DD$1993),CONCATENATE(INT(B515),",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68"/>
      <c r="AV516" s="97"/>
      <c r="AW516" s="97"/>
      <c r="AX516" s="97"/>
      <c r="AY516" s="110"/>
      <c r="AZ516" s="97"/>
      <c r="BA516" s="97"/>
      <c r="BB516" s="4"/>
      <c r="BC516" s="100"/>
      <c r="BD516" s="4"/>
      <c r="BE516" s="4"/>
      <c r="BF516" s="9"/>
      <c r="BG516" s="4"/>
      <c r="BH516" s="4"/>
      <c r="BI516" s="7" t="str">
        <f t="shared" ca="1" si="119"/>
        <v/>
      </c>
      <c r="BJ516" s="4" t="str">
        <f t="shared" si="115"/>
        <v/>
      </c>
      <c r="BK516" s="96" t="str">
        <f t="shared" si="120"/>
        <v/>
      </c>
      <c r="BL516" s="107" t="str">
        <f t="shared" si="126"/>
        <v/>
      </c>
      <c r="BR516" s="4" t="str">
        <f>IF(IFERROR(VLOOKUP(C516,C517:C$1993,1,0),"")="","",COUNTIF(C:C,C516))</f>
        <v/>
      </c>
      <c r="BV516" s="5" t="str">
        <f>IF(B516="","",IF(BR516="",1+(MAX(BV$2:BV515)),""))</f>
        <v/>
      </c>
      <c r="BW516" s="5" t="str">
        <f t="shared" si="121"/>
        <v/>
      </c>
      <c r="BX516" s="5" t="str">
        <f t="shared" si="122"/>
        <v/>
      </c>
      <c r="BY516" s="14" t="str">
        <f t="shared" si="123"/>
        <v/>
      </c>
      <c r="BZ516" s="28"/>
      <c r="CA516" s="15"/>
      <c r="CB516" s="5" t="str">
        <f t="shared" si="116"/>
        <v/>
      </c>
      <c r="CE516" s="5" t="str">
        <f t="shared" si="124"/>
        <v/>
      </c>
      <c r="CF516" s="5" t="str">
        <f>IF(J516="","",IFERROR(IF(VLOOKUP(J516,J$2:J515,1,0)=0,"",""),J516))</f>
        <v/>
      </c>
      <c r="CG516" s="24" t="str">
        <f>IF(CF516="","",(IFERROR(VLOOKUP(MID(CF516,1,1),$CX$2:DB$28,3,0),0)+IFERROR(VLOOKUP(MID(CF516,2,1),CX$2:DB$28,4,0),0)+IFERROR(VLOOKUP(MID(CF516,3,1),CX$2:DB$28,5,0),0)+(ROW(CF516)/1000000000000)))</f>
        <v/>
      </c>
      <c r="CI516" s="5">
        <v>515</v>
      </c>
      <c r="CJ516" s="5" t="str">
        <f>IFERROR(VLOOKUP(CI516,CE$2:CF1592,2,0),"")</f>
        <v/>
      </c>
      <c r="DD516" s="5" t="e">
        <f>IF(REPORTE!AH$2="si",IF(C516=VALUE(REPORTE!C$11),IF(SUM(DD517:DD$1993),CONCATENATE(INT(B516),", "),INT(B516)),""),IF(C516=VALUE(REPORTE!C$10),IF(SUM(DD517:DD$1993),CONCATENATE(INT(B516),",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68"/>
      <c r="AV517" s="97"/>
      <c r="AW517" s="97"/>
      <c r="AX517" s="97"/>
      <c r="AY517" s="110"/>
      <c r="AZ517" s="97"/>
      <c r="BA517" s="97"/>
      <c r="BB517" s="4"/>
      <c r="BC517" s="100"/>
      <c r="BD517" s="4"/>
      <c r="BE517" s="4"/>
      <c r="BF517" s="9"/>
      <c r="BG517" s="4"/>
      <c r="BH517" s="4"/>
      <c r="BI517" s="7" t="str">
        <f t="shared" ca="1" si="119"/>
        <v/>
      </c>
      <c r="BJ517" s="4" t="str">
        <f t="shared" si="115"/>
        <v/>
      </c>
      <c r="BK517" s="96" t="str">
        <f t="shared" si="120"/>
        <v/>
      </c>
      <c r="BL517" s="107" t="str">
        <f t="shared" si="126"/>
        <v/>
      </c>
      <c r="BR517" s="4" t="str">
        <f>IF(IFERROR(VLOOKUP(C517,C518:C$1993,1,0),"")="","",COUNTIF(C:C,C517))</f>
        <v/>
      </c>
      <c r="BV517" s="5" t="str">
        <f>IF(B517="","",IF(BR517="",1+(MAX(BV$2:BV516)),""))</f>
        <v/>
      </c>
      <c r="BW517" s="5" t="str">
        <f t="shared" si="121"/>
        <v/>
      </c>
      <c r="BX517" s="5" t="str">
        <f t="shared" si="122"/>
        <v/>
      </c>
      <c r="BY517" s="14" t="str">
        <f t="shared" si="123"/>
        <v/>
      </c>
      <c r="BZ517" s="28"/>
      <c r="CA517" s="15"/>
      <c r="CB517" s="5" t="str">
        <f t="shared" si="116"/>
        <v/>
      </c>
      <c r="CE517" s="5" t="str">
        <f t="shared" si="124"/>
        <v/>
      </c>
      <c r="CF517" s="5" t="str">
        <f>IF(J517="","",IFERROR(IF(VLOOKUP(J517,J$2:J516,1,0)=0,"",""),J517))</f>
        <v/>
      </c>
      <c r="CG517" s="24" t="str">
        <f>IF(CF517="","",(IFERROR(VLOOKUP(MID(CF517,1,1),$CX$2:DB$28,3,0),0)+IFERROR(VLOOKUP(MID(CF517,2,1),CX$2:DB$28,4,0),0)+IFERROR(VLOOKUP(MID(CF517,3,1),CX$2:DB$28,5,0),0)+(ROW(CF517)/1000000000000)))</f>
        <v/>
      </c>
      <c r="CI517" s="5">
        <v>516</v>
      </c>
      <c r="CJ517" s="5" t="str">
        <f>IFERROR(VLOOKUP(CI517,CE$2:CF1593,2,0),"")</f>
        <v/>
      </c>
      <c r="DD517" s="5" t="e">
        <f>IF(REPORTE!AH$2="si",IF(C517=VALUE(REPORTE!C$11),IF(SUM(DD518:DD$1993),CONCATENATE(INT(B517),", "),INT(B517)),""),IF(C517=VALUE(REPORTE!C$10),IF(SUM(DD518:DD$1993),CONCATENATE(INT(B517),",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68"/>
      <c r="AV518" s="97"/>
      <c r="AW518" s="97"/>
      <c r="AX518" s="97"/>
      <c r="AY518" s="110"/>
      <c r="AZ518" s="97"/>
      <c r="BA518" s="97"/>
      <c r="BB518" s="4"/>
      <c r="BC518" s="100"/>
      <c r="BD518" s="4"/>
      <c r="BE518" s="4"/>
      <c r="BF518" s="9"/>
      <c r="BG518" s="4"/>
      <c r="BH518" s="4"/>
      <c r="BI518" s="7" t="str">
        <f t="shared" ca="1" si="119"/>
        <v/>
      </c>
      <c r="BJ518" s="4" t="str">
        <f t="shared" si="115"/>
        <v/>
      </c>
      <c r="BK518" s="96" t="str">
        <f t="shared" si="120"/>
        <v/>
      </c>
      <c r="BL518" s="107" t="str">
        <f t="shared" si="126"/>
        <v/>
      </c>
      <c r="BR518" s="4" t="str">
        <f>IF(IFERROR(VLOOKUP(C518,C519:C$1993,1,0),"")="","",COUNTIF(C:C,C518))</f>
        <v/>
      </c>
      <c r="BV518" s="5" t="str">
        <f>IF(B518="","",IF(BR518="",1+(MAX(BV$2:BV517)),""))</f>
        <v/>
      </c>
      <c r="BW518" s="5" t="str">
        <f t="shared" si="121"/>
        <v/>
      </c>
      <c r="BX518" s="5" t="str">
        <f t="shared" si="122"/>
        <v/>
      </c>
      <c r="BY518" s="14" t="str">
        <f t="shared" si="123"/>
        <v/>
      </c>
      <c r="BZ518" s="28"/>
      <c r="CA518" s="15"/>
      <c r="CB518" s="5" t="str">
        <f t="shared" si="116"/>
        <v/>
      </c>
      <c r="CE518" s="5" t="str">
        <f t="shared" si="124"/>
        <v/>
      </c>
      <c r="CF518" s="5" t="str">
        <f>IF(J518="","",IFERROR(IF(VLOOKUP(J518,J$2:J517,1,0)=0,"",""),J518))</f>
        <v/>
      </c>
      <c r="CG518" s="24" t="str">
        <f>IF(CF518="","",(IFERROR(VLOOKUP(MID(CF518,1,1),$CX$2:DB$28,3,0),0)+IFERROR(VLOOKUP(MID(CF518,2,1),CX$2:DB$28,4,0),0)+IFERROR(VLOOKUP(MID(CF518,3,1),CX$2:DB$28,5,0),0)+(ROW(CF518)/1000000000000)))</f>
        <v/>
      </c>
      <c r="CI518" s="5">
        <v>517</v>
      </c>
      <c r="CJ518" s="5" t="str">
        <f>IFERROR(VLOOKUP(CI518,CE$2:CF1594,2,0),"")</f>
        <v/>
      </c>
      <c r="DD518" s="5" t="e">
        <f>IF(REPORTE!AH$2="si",IF(C518=VALUE(REPORTE!C$11),IF(SUM(DD519:DD$1993),CONCATENATE(INT(B518),", "),INT(B518)),""),IF(C518=VALUE(REPORTE!C$10),IF(SUM(DD519:DD$1993),CONCATENATE(INT(B518),",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68"/>
      <c r="AV519" s="97"/>
      <c r="AW519" s="97"/>
      <c r="AX519" s="97"/>
      <c r="AY519" s="110"/>
      <c r="AZ519" s="97"/>
      <c r="BA519" s="97"/>
      <c r="BB519" s="4"/>
      <c r="BC519" s="100"/>
      <c r="BD519" s="4"/>
      <c r="BE519" s="4"/>
      <c r="BF519" s="9"/>
      <c r="BG519" s="4"/>
      <c r="BH519" s="4"/>
      <c r="BI519" s="7" t="str">
        <f t="shared" ca="1" si="119"/>
        <v/>
      </c>
      <c r="BJ519" s="4" t="str">
        <f t="shared" si="115"/>
        <v/>
      </c>
      <c r="BK519" s="96" t="str">
        <f t="shared" si="120"/>
        <v/>
      </c>
      <c r="BL519" s="107" t="str">
        <f t="shared" si="126"/>
        <v/>
      </c>
      <c r="BR519" s="4" t="str">
        <f>IF(IFERROR(VLOOKUP(C519,C520:C$1993,1,0),"")="","",COUNTIF(C:C,C519))</f>
        <v/>
      </c>
      <c r="BV519" s="5" t="str">
        <f>IF(B519="","",IF(BR519="",1+(MAX(BV$2:BV518)),""))</f>
        <v/>
      </c>
      <c r="BW519" s="5" t="str">
        <f t="shared" si="121"/>
        <v/>
      </c>
      <c r="BX519" s="5" t="str">
        <f t="shared" si="122"/>
        <v/>
      </c>
      <c r="BY519" s="14" t="str">
        <f t="shared" si="123"/>
        <v/>
      </c>
      <c r="BZ519" s="28"/>
      <c r="CA519" s="15"/>
      <c r="CB519" s="5" t="str">
        <f t="shared" si="116"/>
        <v/>
      </c>
      <c r="CE519" s="5" t="str">
        <f t="shared" si="124"/>
        <v/>
      </c>
      <c r="CF519" s="5" t="str">
        <f>IF(J519="","",IFERROR(IF(VLOOKUP(J519,J$2:J518,1,0)=0,"",""),J519))</f>
        <v/>
      </c>
      <c r="CG519" s="24" t="str">
        <f>IF(CF519="","",(IFERROR(VLOOKUP(MID(CF519,1,1),$CX$2:DB$28,3,0),0)+IFERROR(VLOOKUP(MID(CF519,2,1),CX$2:DB$28,4,0),0)+IFERROR(VLOOKUP(MID(CF519,3,1),CX$2:DB$28,5,0),0)+(ROW(CF519)/1000000000000)))</f>
        <v/>
      </c>
      <c r="CI519" s="5">
        <v>518</v>
      </c>
      <c r="CJ519" s="5" t="str">
        <f>IFERROR(VLOOKUP(CI519,CE$2:CF1595,2,0),"")</f>
        <v/>
      </c>
      <c r="DD519" s="5" t="e">
        <f>IF(REPORTE!AH$2="si",IF(C519=VALUE(REPORTE!C$11),IF(SUM(DD520:DD$1993),CONCATENATE(INT(B519),", "),INT(B519)),""),IF(C519=VALUE(REPORTE!C$10),IF(SUM(DD520:DD$1993),CONCATENATE(INT(B519),",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68"/>
      <c r="AV520" s="97"/>
      <c r="AW520" s="97"/>
      <c r="AX520" s="97"/>
      <c r="AY520" s="110"/>
      <c r="AZ520" s="97"/>
      <c r="BA520" s="97"/>
      <c r="BB520" s="4"/>
      <c r="BC520" s="100"/>
      <c r="BD520" s="4"/>
      <c r="BE520" s="4"/>
      <c r="BF520" s="9"/>
      <c r="BG520" s="4"/>
      <c r="BH520" s="4"/>
      <c r="BI520" s="7" t="str">
        <f t="shared" ca="1" si="119"/>
        <v/>
      </c>
      <c r="BJ520" s="4" t="str">
        <f t="shared" si="115"/>
        <v/>
      </c>
      <c r="BK520" s="96" t="str">
        <f t="shared" si="120"/>
        <v/>
      </c>
      <c r="BL520" s="107" t="str">
        <f t="shared" si="126"/>
        <v/>
      </c>
      <c r="BR520" s="4" t="str">
        <f>IF(IFERROR(VLOOKUP(C520,C521:C$1993,1,0),"")="","",COUNTIF(C:C,C520))</f>
        <v/>
      </c>
      <c r="BV520" s="5" t="str">
        <f>IF(B520="","",IF(BR520="",1+(MAX(BV$2:BV519)),""))</f>
        <v/>
      </c>
      <c r="BW520" s="5" t="str">
        <f t="shared" si="121"/>
        <v/>
      </c>
      <c r="BX520" s="5" t="str">
        <f t="shared" si="122"/>
        <v/>
      </c>
      <c r="BY520" s="14" t="str">
        <f t="shared" si="123"/>
        <v/>
      </c>
      <c r="BZ520" s="28"/>
      <c r="CA520" s="15"/>
      <c r="CB520" s="5" t="str">
        <f t="shared" si="116"/>
        <v/>
      </c>
      <c r="CE520" s="5" t="str">
        <f t="shared" si="124"/>
        <v/>
      </c>
      <c r="CF520" s="5" t="str">
        <f>IF(J520="","",IFERROR(IF(VLOOKUP(J520,J$2:J519,1,0)=0,"",""),J520))</f>
        <v/>
      </c>
      <c r="CG520" s="24" t="str">
        <f>IF(CF520="","",(IFERROR(VLOOKUP(MID(CF520,1,1),$CX$2:DB$28,3,0),0)+IFERROR(VLOOKUP(MID(CF520,2,1),CX$2:DB$28,4,0),0)+IFERROR(VLOOKUP(MID(CF520,3,1),CX$2:DB$28,5,0),0)+(ROW(CF520)/1000000000000)))</f>
        <v/>
      </c>
      <c r="CI520" s="5">
        <v>519</v>
      </c>
      <c r="CJ520" s="5" t="str">
        <f>IFERROR(VLOOKUP(CI520,CE$2:CF1596,2,0),"")</f>
        <v/>
      </c>
      <c r="DD520" s="5" t="e">
        <f>IF(REPORTE!AH$2="si",IF(C520=VALUE(REPORTE!C$11),IF(SUM(DD521:DD$1993),CONCATENATE(INT(B520),", "),INT(B520)),""),IF(C520=VALUE(REPORTE!C$10),IF(SUM(DD521:DD$1993),CONCATENATE(INT(B520),",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68"/>
      <c r="AV521" s="97"/>
      <c r="AW521" s="97"/>
      <c r="AX521" s="97"/>
      <c r="AY521" s="110"/>
      <c r="AZ521" s="97"/>
      <c r="BA521" s="97"/>
      <c r="BB521" s="4"/>
      <c r="BC521" s="100"/>
      <c r="BD521" s="4"/>
      <c r="BE521" s="4"/>
      <c r="BF521" s="9"/>
      <c r="BG521" s="4"/>
      <c r="BH521" s="4"/>
      <c r="BI521" s="7" t="str">
        <f t="shared" ca="1" si="119"/>
        <v/>
      </c>
      <c r="BJ521" s="4" t="str">
        <f t="shared" si="115"/>
        <v/>
      </c>
      <c r="BK521" s="96" t="str">
        <f t="shared" si="120"/>
        <v/>
      </c>
      <c r="BL521" s="107" t="str">
        <f t="shared" si="126"/>
        <v/>
      </c>
      <c r="BR521" s="4" t="str">
        <f>IF(IFERROR(VLOOKUP(C521,C522:C$1993,1,0),"")="","",COUNTIF(C:C,C521))</f>
        <v/>
      </c>
      <c r="BV521" s="5" t="str">
        <f>IF(B521="","",IF(BR521="",1+(MAX(BV$2:BV520)),""))</f>
        <v/>
      </c>
      <c r="BW521" s="5" t="str">
        <f t="shared" si="121"/>
        <v/>
      </c>
      <c r="BX521" s="5" t="str">
        <f t="shared" si="122"/>
        <v/>
      </c>
      <c r="BY521" s="14" t="str">
        <f t="shared" si="123"/>
        <v/>
      </c>
      <c r="BZ521" s="28"/>
      <c r="CA521" s="15"/>
      <c r="CB521" s="5" t="str">
        <f t="shared" si="116"/>
        <v/>
      </c>
      <c r="CE521" s="5" t="str">
        <f t="shared" si="124"/>
        <v/>
      </c>
      <c r="CF521" s="5" t="str">
        <f>IF(J521="","",IFERROR(IF(VLOOKUP(J521,J$2:J520,1,0)=0,"",""),J521))</f>
        <v/>
      </c>
      <c r="CG521" s="24" t="str">
        <f>IF(CF521="","",(IFERROR(VLOOKUP(MID(CF521,1,1),$CX$2:DB$28,3,0),0)+IFERROR(VLOOKUP(MID(CF521,2,1),CX$2:DB$28,4,0),0)+IFERROR(VLOOKUP(MID(CF521,3,1),CX$2:DB$28,5,0),0)+(ROW(CF521)/1000000000000)))</f>
        <v/>
      </c>
      <c r="CI521" s="5">
        <v>520</v>
      </c>
      <c r="CJ521" s="5" t="str">
        <f>IFERROR(VLOOKUP(CI521,CE$2:CF1597,2,0),"")</f>
        <v/>
      </c>
      <c r="DD521" s="5" t="e">
        <f>IF(REPORTE!AH$2="si",IF(C521=VALUE(REPORTE!C$11),IF(SUM(DD522:DD$1993),CONCATENATE(INT(B521),", "),INT(B521)),""),IF(C521=VALUE(REPORTE!C$10),IF(SUM(DD522:DD$1993),CONCATENATE(INT(B521),",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68"/>
      <c r="AV522" s="97"/>
      <c r="AW522" s="97"/>
      <c r="AX522" s="97"/>
      <c r="AY522" s="110"/>
      <c r="AZ522" s="97"/>
      <c r="BA522" s="97"/>
      <c r="BB522" s="4"/>
      <c r="BC522" s="100"/>
      <c r="BD522" s="4"/>
      <c r="BE522" s="4"/>
      <c r="BF522" s="9"/>
      <c r="BG522" s="4"/>
      <c r="BH522" s="4"/>
      <c r="BI522" s="7" t="str">
        <f t="shared" ca="1" si="119"/>
        <v/>
      </c>
      <c r="BJ522" s="4" t="str">
        <f t="shared" si="115"/>
        <v/>
      </c>
      <c r="BK522" s="96" t="str">
        <f t="shared" si="120"/>
        <v/>
      </c>
      <c r="BL522" s="107" t="str">
        <f t="shared" si="126"/>
        <v/>
      </c>
      <c r="BR522" s="4" t="str">
        <f>IF(IFERROR(VLOOKUP(C522,C523:C$1993,1,0),"")="","",COUNTIF(C:C,C522))</f>
        <v/>
      </c>
      <c r="BV522" s="5" t="str">
        <f>IF(B522="","",IF(BR522="",1+(MAX(BV$2:BV521)),""))</f>
        <v/>
      </c>
      <c r="BW522" s="5" t="str">
        <f t="shared" si="121"/>
        <v/>
      </c>
      <c r="BX522" s="5" t="str">
        <f t="shared" si="122"/>
        <v/>
      </c>
      <c r="BY522" s="14" t="str">
        <f t="shared" si="123"/>
        <v/>
      </c>
      <c r="BZ522" s="28"/>
      <c r="CA522" s="15"/>
      <c r="CB522" s="5" t="str">
        <f t="shared" si="116"/>
        <v/>
      </c>
      <c r="CE522" s="5" t="str">
        <f t="shared" si="124"/>
        <v/>
      </c>
      <c r="CF522" s="5" t="str">
        <f>IF(J522="","",IFERROR(IF(VLOOKUP(J522,J$2:J521,1,0)=0,"",""),J522))</f>
        <v/>
      </c>
      <c r="CG522" s="24" t="str">
        <f>IF(CF522="","",(IFERROR(VLOOKUP(MID(CF522,1,1),$CX$2:DB$28,3,0),0)+IFERROR(VLOOKUP(MID(CF522,2,1),CX$2:DB$28,4,0),0)+IFERROR(VLOOKUP(MID(CF522,3,1),CX$2:DB$28,5,0),0)+(ROW(CF522)/1000000000000)))</f>
        <v/>
      </c>
      <c r="CI522" s="5">
        <v>521</v>
      </c>
      <c r="CJ522" s="5" t="str">
        <f>IFERROR(VLOOKUP(CI522,CE$2:CF1598,2,0),"")</f>
        <v/>
      </c>
      <c r="DD522" s="5" t="e">
        <f>IF(REPORTE!AH$2="si",IF(C522=VALUE(REPORTE!C$11),IF(SUM(DD523:DD$1993),CONCATENATE(INT(B522),", "),INT(B522)),""),IF(C522=VALUE(REPORTE!C$10),IF(SUM(DD523:DD$1993),CONCATENATE(INT(B522),",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68"/>
      <c r="AV523" s="97"/>
      <c r="AW523" s="97"/>
      <c r="AX523" s="97"/>
      <c r="AY523" s="110"/>
      <c r="AZ523" s="97"/>
      <c r="BA523" s="97"/>
      <c r="BB523" s="4"/>
      <c r="BC523" s="100"/>
      <c r="BD523" s="4"/>
      <c r="BE523" s="4"/>
      <c r="BF523" s="9"/>
      <c r="BG523" s="4"/>
      <c r="BH523" s="4"/>
      <c r="BI523" s="7" t="str">
        <f t="shared" ca="1" si="119"/>
        <v/>
      </c>
      <c r="BJ523" s="4" t="str">
        <f t="shared" si="115"/>
        <v/>
      </c>
      <c r="BK523" s="96" t="str">
        <f t="shared" si="120"/>
        <v/>
      </c>
      <c r="BL523" s="107" t="str">
        <f t="shared" si="126"/>
        <v/>
      </c>
      <c r="BR523" s="4" t="str">
        <f>IF(IFERROR(VLOOKUP(C523,C524:C$1993,1,0),"")="","",COUNTIF(C:C,C523))</f>
        <v/>
      </c>
      <c r="BV523" s="5" t="str">
        <f>IF(B523="","",IF(BR523="",1+(MAX(BV$2:BV522)),""))</f>
        <v/>
      </c>
      <c r="BW523" s="5" t="str">
        <f t="shared" si="121"/>
        <v/>
      </c>
      <c r="BX523" s="5" t="str">
        <f t="shared" si="122"/>
        <v/>
      </c>
      <c r="BY523" s="14" t="str">
        <f t="shared" si="123"/>
        <v/>
      </c>
      <c r="BZ523" s="28"/>
      <c r="CA523" s="15"/>
      <c r="CB523" s="5" t="str">
        <f t="shared" si="116"/>
        <v/>
      </c>
      <c r="CE523" s="5" t="str">
        <f t="shared" si="124"/>
        <v/>
      </c>
      <c r="CF523" s="5" t="str">
        <f>IF(J523="","",IFERROR(IF(VLOOKUP(J523,J$2:J522,1,0)=0,"",""),J523))</f>
        <v/>
      </c>
      <c r="CG523" s="24" t="str">
        <f>IF(CF523="","",(IFERROR(VLOOKUP(MID(CF523,1,1),$CX$2:DB$28,3,0),0)+IFERROR(VLOOKUP(MID(CF523,2,1),CX$2:DB$28,4,0),0)+IFERROR(VLOOKUP(MID(CF523,3,1),CX$2:DB$28,5,0),0)+(ROW(CF523)/1000000000000)))</f>
        <v/>
      </c>
      <c r="CI523" s="5">
        <v>522</v>
      </c>
      <c r="CJ523" s="5" t="str">
        <f>IFERROR(VLOOKUP(CI523,CE$2:CF1599,2,0),"")</f>
        <v/>
      </c>
      <c r="DD523" s="5" t="e">
        <f>IF(REPORTE!AH$2="si",IF(C523=VALUE(REPORTE!C$11),IF(SUM(DD524:DD$1993),CONCATENATE(INT(B523),", "),INT(B523)),""),IF(C523=VALUE(REPORTE!C$10),IF(SUM(DD524:DD$1993),CONCATENATE(INT(B523),",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68"/>
      <c r="AV524" s="97"/>
      <c r="AW524" s="97"/>
      <c r="AX524" s="97"/>
      <c r="AY524" s="110"/>
      <c r="AZ524" s="97"/>
      <c r="BA524" s="97"/>
      <c r="BB524" s="4"/>
      <c r="BC524" s="100"/>
      <c r="BD524" s="4"/>
      <c r="BE524" s="4"/>
      <c r="BF524" s="9"/>
      <c r="BG524" s="4"/>
      <c r="BH524" s="4"/>
      <c r="BI524" s="7" t="str">
        <f t="shared" ca="1" si="119"/>
        <v/>
      </c>
      <c r="BJ524" s="4" t="str">
        <f t="shared" si="115"/>
        <v/>
      </c>
      <c r="BK524" s="96" t="str">
        <f t="shared" si="120"/>
        <v/>
      </c>
      <c r="BL524" s="107" t="str">
        <f t="shared" si="126"/>
        <v/>
      </c>
      <c r="BR524" s="4" t="str">
        <f>IF(IFERROR(VLOOKUP(C524,C525:C$1993,1,0),"")="","",COUNTIF(C:C,C524))</f>
        <v/>
      </c>
      <c r="BV524" s="5" t="str">
        <f>IF(B524="","",IF(BR524="",1+(MAX(BV$2:BV523)),""))</f>
        <v/>
      </c>
      <c r="BW524" s="5" t="str">
        <f t="shared" si="121"/>
        <v/>
      </c>
      <c r="BX524" s="5" t="str">
        <f t="shared" si="122"/>
        <v/>
      </c>
      <c r="BY524" s="14" t="str">
        <f t="shared" si="123"/>
        <v/>
      </c>
      <c r="BZ524" s="28"/>
      <c r="CA524" s="15"/>
      <c r="CB524" s="5" t="str">
        <f t="shared" si="116"/>
        <v/>
      </c>
      <c r="CE524" s="5" t="str">
        <f t="shared" si="124"/>
        <v/>
      </c>
      <c r="CF524" s="5" t="str">
        <f>IF(J524="","",IFERROR(IF(VLOOKUP(J524,J$2:J523,1,0)=0,"",""),J524))</f>
        <v/>
      </c>
      <c r="CG524" s="24" t="str">
        <f>IF(CF524="","",(IFERROR(VLOOKUP(MID(CF524,1,1),$CX$2:DB$28,3,0),0)+IFERROR(VLOOKUP(MID(CF524,2,1),CX$2:DB$28,4,0),0)+IFERROR(VLOOKUP(MID(CF524,3,1),CX$2:DB$28,5,0),0)+(ROW(CF524)/1000000000000)))</f>
        <v/>
      </c>
      <c r="CI524" s="5">
        <v>523</v>
      </c>
      <c r="CJ524" s="5" t="str">
        <f>IFERROR(VLOOKUP(CI524,CE$2:CF1600,2,0),"")</f>
        <v/>
      </c>
      <c r="DD524" s="5" t="e">
        <f>IF(REPORTE!AH$2="si",IF(C524=VALUE(REPORTE!C$11),IF(SUM(DD525:DD$1993),CONCATENATE(INT(B524),", "),INT(B524)),""),IF(C524=VALUE(REPORTE!C$10),IF(SUM(DD525:DD$1993),CONCATENATE(INT(B524),",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68"/>
      <c r="AV525" s="97"/>
      <c r="AW525" s="97"/>
      <c r="AX525" s="97"/>
      <c r="AY525" s="110"/>
      <c r="AZ525" s="97"/>
      <c r="BA525" s="97"/>
      <c r="BB525" s="4"/>
      <c r="BC525" s="100"/>
      <c r="BD525" s="4"/>
      <c r="BE525" s="4"/>
      <c r="BF525" s="9"/>
      <c r="BG525" s="4"/>
      <c r="BH525" s="4"/>
      <c r="BI525" s="7" t="str">
        <f t="shared" ca="1" si="119"/>
        <v/>
      </c>
      <c r="BJ525" s="4" t="str">
        <f t="shared" si="115"/>
        <v/>
      </c>
      <c r="BK525" s="96" t="str">
        <f t="shared" si="120"/>
        <v/>
      </c>
      <c r="BL525" s="107" t="str">
        <f t="shared" si="126"/>
        <v/>
      </c>
      <c r="BR525" s="4" t="str">
        <f>IF(IFERROR(VLOOKUP(C525,C526:C$1993,1,0),"")="","",COUNTIF(C:C,C525))</f>
        <v/>
      </c>
      <c r="BV525" s="5" t="str">
        <f>IF(B525="","",IF(BR525="",1+(MAX(BV$2:BV524)),""))</f>
        <v/>
      </c>
      <c r="BW525" s="5" t="str">
        <f t="shared" si="121"/>
        <v/>
      </c>
      <c r="BX525" s="5" t="str">
        <f t="shared" si="122"/>
        <v/>
      </c>
      <c r="BY525" s="14" t="str">
        <f t="shared" si="123"/>
        <v/>
      </c>
      <c r="BZ525" s="28"/>
      <c r="CA525" s="15"/>
      <c r="CB525" s="5" t="str">
        <f t="shared" si="116"/>
        <v/>
      </c>
      <c r="CE525" s="5" t="str">
        <f t="shared" si="124"/>
        <v/>
      </c>
      <c r="CF525" s="5" t="str">
        <f>IF(J525="","",IFERROR(IF(VLOOKUP(J525,J$2:J524,1,0)=0,"",""),J525))</f>
        <v/>
      </c>
      <c r="CG525" s="24" t="str">
        <f>IF(CF525="","",(IFERROR(VLOOKUP(MID(CF525,1,1),$CX$2:DB$28,3,0),0)+IFERROR(VLOOKUP(MID(CF525,2,1),CX$2:DB$28,4,0),0)+IFERROR(VLOOKUP(MID(CF525,3,1),CX$2:DB$28,5,0),0)+(ROW(CF525)/1000000000000)))</f>
        <v/>
      </c>
      <c r="CI525" s="5">
        <v>524</v>
      </c>
      <c r="CJ525" s="5" t="str">
        <f>IFERROR(VLOOKUP(CI525,CE$2:CF1601,2,0),"")</f>
        <v/>
      </c>
      <c r="DD525" s="5" t="e">
        <f>IF(REPORTE!AH$2="si",IF(C525=VALUE(REPORTE!C$11),IF(SUM(DD526:DD$1993),CONCATENATE(INT(B525),", "),INT(B525)),""),IF(C525=VALUE(REPORTE!C$10),IF(SUM(DD526:DD$1993),CONCATENATE(INT(B525),",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68"/>
      <c r="AV526" s="97"/>
      <c r="AW526" s="97"/>
      <c r="AX526" s="97"/>
      <c r="AY526" s="110"/>
      <c r="AZ526" s="97"/>
      <c r="BA526" s="97"/>
      <c r="BB526" s="4"/>
      <c r="BC526" s="100"/>
      <c r="BD526" s="4"/>
      <c r="BE526" s="4"/>
      <c r="BF526" s="9"/>
      <c r="BG526" s="4"/>
      <c r="BH526" s="4"/>
      <c r="BI526" s="7" t="str">
        <f t="shared" ca="1" si="119"/>
        <v/>
      </c>
      <c r="BJ526" s="4" t="str">
        <f t="shared" si="115"/>
        <v/>
      </c>
      <c r="BK526" s="96" t="str">
        <f t="shared" si="120"/>
        <v/>
      </c>
      <c r="BL526" s="107" t="str">
        <f t="shared" si="126"/>
        <v/>
      </c>
      <c r="BR526" s="4" t="str">
        <f>IF(IFERROR(VLOOKUP(C526,C527:C$1993,1,0),"")="","",COUNTIF(C:C,C526))</f>
        <v/>
      </c>
      <c r="BV526" s="5" t="str">
        <f>IF(B526="","",IF(BR526="",1+(MAX(BV$2:BV525)),""))</f>
        <v/>
      </c>
      <c r="BW526" s="5" t="str">
        <f t="shared" si="121"/>
        <v/>
      </c>
      <c r="BX526" s="5" t="str">
        <f t="shared" si="122"/>
        <v/>
      </c>
      <c r="BY526" s="14" t="str">
        <f t="shared" si="123"/>
        <v/>
      </c>
      <c r="BZ526" s="28"/>
      <c r="CA526" s="15"/>
      <c r="CB526" s="5" t="str">
        <f t="shared" si="116"/>
        <v/>
      </c>
      <c r="CE526" s="5" t="str">
        <f t="shared" si="124"/>
        <v/>
      </c>
      <c r="CF526" s="5" t="str">
        <f>IF(J526="","",IFERROR(IF(VLOOKUP(J526,J$2:J525,1,0)=0,"",""),J526))</f>
        <v/>
      </c>
      <c r="CG526" s="24" t="str">
        <f>IF(CF526="","",(IFERROR(VLOOKUP(MID(CF526,1,1),$CX$2:DB$28,3,0),0)+IFERROR(VLOOKUP(MID(CF526,2,1),CX$2:DB$28,4,0),0)+IFERROR(VLOOKUP(MID(CF526,3,1),CX$2:DB$28,5,0),0)+(ROW(CF526)/1000000000000)))</f>
        <v/>
      </c>
      <c r="CI526" s="5">
        <v>525</v>
      </c>
      <c r="CJ526" s="5" t="str">
        <f>IFERROR(VLOOKUP(CI526,CE$2:CF1602,2,0),"")</f>
        <v/>
      </c>
      <c r="DD526" s="5" t="e">
        <f>IF(REPORTE!AH$2="si",IF(C526=VALUE(REPORTE!C$11),IF(SUM(DD527:DD$1993),CONCATENATE(INT(B526),", "),INT(B526)),""),IF(C526=VALUE(REPORTE!C$10),IF(SUM(DD527:DD$1993),CONCATENATE(INT(B526),",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68"/>
      <c r="AV527" s="97"/>
      <c r="AW527" s="97"/>
      <c r="AX527" s="97"/>
      <c r="AY527" s="110"/>
      <c r="AZ527" s="97"/>
      <c r="BA527" s="97"/>
      <c r="BB527" s="4"/>
      <c r="BC527" s="100"/>
      <c r="BD527" s="4"/>
      <c r="BE527" s="4"/>
      <c r="BF527" s="9"/>
      <c r="BG527" s="4"/>
      <c r="BH527" s="4"/>
      <c r="BI527" s="7" t="str">
        <f t="shared" ca="1" si="119"/>
        <v/>
      </c>
      <c r="BJ527" s="4" t="str">
        <f t="shared" si="115"/>
        <v/>
      </c>
      <c r="BK527" s="96" t="str">
        <f t="shared" si="120"/>
        <v/>
      </c>
      <c r="BL527" s="107" t="str">
        <f t="shared" si="126"/>
        <v/>
      </c>
      <c r="BR527" s="4" t="str">
        <f>IF(IFERROR(VLOOKUP(C527,C528:C$1993,1,0),"")="","",COUNTIF(C:C,C527))</f>
        <v/>
      </c>
      <c r="BV527" s="5" t="str">
        <f>IF(B527="","",IF(BR527="",1+(MAX(BV$2:BV526)),""))</f>
        <v/>
      </c>
      <c r="BW527" s="5" t="str">
        <f t="shared" si="121"/>
        <v/>
      </c>
      <c r="BX527" s="5" t="str">
        <f t="shared" si="122"/>
        <v/>
      </c>
      <c r="BY527" s="14" t="str">
        <f t="shared" si="123"/>
        <v/>
      </c>
      <c r="BZ527" s="28"/>
      <c r="CA527" s="15"/>
      <c r="CB527" s="5" t="str">
        <f t="shared" si="116"/>
        <v/>
      </c>
      <c r="CE527" s="5" t="str">
        <f t="shared" si="124"/>
        <v/>
      </c>
      <c r="CF527" s="5" t="str">
        <f>IF(J527="","",IFERROR(IF(VLOOKUP(J527,J$2:J526,1,0)=0,"",""),J527))</f>
        <v/>
      </c>
      <c r="CG527" s="24" t="str">
        <f>IF(CF527="","",(IFERROR(VLOOKUP(MID(CF527,1,1),$CX$2:DB$28,3,0),0)+IFERROR(VLOOKUP(MID(CF527,2,1),CX$2:DB$28,4,0),0)+IFERROR(VLOOKUP(MID(CF527,3,1),CX$2:DB$28,5,0),0)+(ROW(CF527)/1000000000000)))</f>
        <v/>
      </c>
      <c r="CI527" s="5">
        <v>526</v>
      </c>
      <c r="CJ527" s="5" t="str">
        <f>IFERROR(VLOOKUP(CI527,CE$2:CF1603,2,0),"")</f>
        <v/>
      </c>
      <c r="DD527" s="5" t="e">
        <f>IF(REPORTE!AH$2="si",IF(C527=VALUE(REPORTE!C$11),IF(SUM(DD528:DD$1993),CONCATENATE(INT(B527),", "),INT(B527)),""),IF(C527=VALUE(REPORTE!C$10),IF(SUM(DD528:DD$1993),CONCATENATE(INT(B527),",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68"/>
      <c r="AV528" s="97"/>
      <c r="AW528" s="97"/>
      <c r="AX528" s="97"/>
      <c r="AY528" s="110"/>
      <c r="AZ528" s="97"/>
      <c r="BA528" s="97"/>
      <c r="BB528" s="4"/>
      <c r="BC528" s="100"/>
      <c r="BD528" s="4"/>
      <c r="BE528" s="4"/>
      <c r="BF528" s="9"/>
      <c r="BG528" s="4"/>
      <c r="BH528" s="4"/>
      <c r="BI528" s="7" t="str">
        <f t="shared" ca="1" si="119"/>
        <v/>
      </c>
      <c r="BJ528" s="4" t="str">
        <f t="shared" si="115"/>
        <v/>
      </c>
      <c r="BK528" s="96" t="str">
        <f t="shared" si="120"/>
        <v/>
      </c>
      <c r="BL528" s="107" t="str">
        <f t="shared" si="126"/>
        <v/>
      </c>
      <c r="BR528" s="4" t="str">
        <f>IF(IFERROR(VLOOKUP(C528,C529:C$1993,1,0),"")="","",COUNTIF(C:C,C528))</f>
        <v/>
      </c>
      <c r="BV528" s="5" t="str">
        <f>IF(B528="","",IF(BR528="",1+(MAX(BV$2:BV527)),""))</f>
        <v/>
      </c>
      <c r="BW528" s="5" t="str">
        <f t="shared" si="121"/>
        <v/>
      </c>
      <c r="BX528" s="5" t="str">
        <f t="shared" si="122"/>
        <v/>
      </c>
      <c r="BY528" s="14" t="str">
        <f t="shared" si="123"/>
        <v/>
      </c>
      <c r="BZ528" s="28"/>
      <c r="CA528" s="15"/>
      <c r="CB528" s="5" t="str">
        <f t="shared" si="116"/>
        <v/>
      </c>
      <c r="CE528" s="5" t="str">
        <f t="shared" si="124"/>
        <v/>
      </c>
      <c r="CF528" s="5" t="str">
        <f>IF(J528="","",IFERROR(IF(VLOOKUP(J528,J$2:J527,1,0)=0,"",""),J528))</f>
        <v/>
      </c>
      <c r="CG528" s="24" t="str">
        <f>IF(CF528="","",(IFERROR(VLOOKUP(MID(CF528,1,1),$CX$2:DB$28,3,0),0)+IFERROR(VLOOKUP(MID(CF528,2,1),CX$2:DB$28,4,0),0)+IFERROR(VLOOKUP(MID(CF528,3,1),CX$2:DB$28,5,0),0)+(ROW(CF528)/1000000000000)))</f>
        <v/>
      </c>
      <c r="CI528" s="5">
        <v>527</v>
      </c>
      <c r="CJ528" s="5" t="str">
        <f>IFERROR(VLOOKUP(CI528,CE$2:CF1604,2,0),"")</f>
        <v/>
      </c>
      <c r="DD528" s="5" t="e">
        <f>IF(REPORTE!AH$2="si",IF(C528=VALUE(REPORTE!C$11),IF(SUM(DD529:DD$1993),CONCATENATE(INT(B528),", "),INT(B528)),""),IF(C528=VALUE(REPORTE!C$10),IF(SUM(DD529:DD$1993),CONCATENATE(INT(B528),",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68"/>
      <c r="AV529" s="97"/>
      <c r="AW529" s="97"/>
      <c r="AX529" s="97"/>
      <c r="AY529" s="110"/>
      <c r="AZ529" s="97"/>
      <c r="BA529" s="97"/>
      <c r="BB529" s="4"/>
      <c r="BC529" s="100"/>
      <c r="BD529" s="4"/>
      <c r="BE529" s="4"/>
      <c r="BF529" s="9"/>
      <c r="BG529" s="4"/>
      <c r="BH529" s="4"/>
      <c r="BI529" s="7" t="str">
        <f t="shared" ca="1" si="119"/>
        <v/>
      </c>
      <c r="BJ529" s="4" t="str">
        <f t="shared" si="115"/>
        <v/>
      </c>
      <c r="BK529" s="96" t="str">
        <f t="shared" si="120"/>
        <v/>
      </c>
      <c r="BL529" s="107" t="str">
        <f t="shared" si="126"/>
        <v/>
      </c>
      <c r="BR529" s="4" t="str">
        <f>IF(IFERROR(VLOOKUP(C529,C530:C$1993,1,0),"")="","",COUNTIF(C:C,C529))</f>
        <v/>
      </c>
      <c r="BV529" s="5" t="str">
        <f>IF(B529="","",IF(BR529="",1+(MAX(BV$2:BV528)),""))</f>
        <v/>
      </c>
      <c r="BW529" s="5" t="str">
        <f t="shared" si="121"/>
        <v/>
      </c>
      <c r="BX529" s="5" t="str">
        <f t="shared" si="122"/>
        <v/>
      </c>
      <c r="BY529" s="14" t="str">
        <f t="shared" si="123"/>
        <v/>
      </c>
      <c r="BZ529" s="28"/>
      <c r="CA529" s="15"/>
      <c r="CB529" s="5" t="str">
        <f t="shared" si="116"/>
        <v/>
      </c>
      <c r="CE529" s="5" t="str">
        <f t="shared" si="124"/>
        <v/>
      </c>
      <c r="CF529" s="5" t="str">
        <f>IF(J529="","",IFERROR(IF(VLOOKUP(J529,J$2:J528,1,0)=0,"",""),J529))</f>
        <v/>
      </c>
      <c r="CG529" s="24" t="str">
        <f>IF(CF529="","",(IFERROR(VLOOKUP(MID(CF529,1,1),$CX$2:DB$28,3,0),0)+IFERROR(VLOOKUP(MID(CF529,2,1),CX$2:DB$28,4,0),0)+IFERROR(VLOOKUP(MID(CF529,3,1),CX$2:DB$28,5,0),0)+(ROW(CF529)/1000000000000)))</f>
        <v/>
      </c>
      <c r="CI529" s="5">
        <v>528</v>
      </c>
      <c r="CJ529" s="5" t="str">
        <f>IFERROR(VLOOKUP(CI529,CE$2:CF1605,2,0),"")</f>
        <v/>
      </c>
      <c r="DD529" s="5" t="e">
        <f>IF(REPORTE!AH$2="si",IF(C529=VALUE(REPORTE!C$11),IF(SUM(DD530:DD$1993),CONCATENATE(INT(B529),", "),INT(B529)),""),IF(C529=VALUE(REPORTE!C$10),IF(SUM(DD530:DD$1993),CONCATENATE(INT(B529),",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68"/>
      <c r="AV530" s="97"/>
      <c r="AW530" s="97"/>
      <c r="AX530" s="97"/>
      <c r="AY530" s="110"/>
      <c r="AZ530" s="97"/>
      <c r="BA530" s="97"/>
      <c r="BB530" s="4"/>
      <c r="BC530" s="100"/>
      <c r="BD530" s="4"/>
      <c r="BE530" s="4"/>
      <c r="BF530" s="9"/>
      <c r="BG530" s="4"/>
      <c r="BH530" s="4"/>
      <c r="BI530" s="7" t="str">
        <f t="shared" ca="1" si="119"/>
        <v/>
      </c>
      <c r="BJ530" s="4" t="str">
        <f t="shared" si="115"/>
        <v/>
      </c>
      <c r="BK530" s="96" t="str">
        <f t="shared" si="120"/>
        <v/>
      </c>
      <c r="BL530" s="107" t="str">
        <f t="shared" si="126"/>
        <v/>
      </c>
      <c r="BR530" s="4" t="str">
        <f>IF(IFERROR(VLOOKUP(C530,C531:C$1993,1,0),"")="","",COUNTIF(C:C,C530))</f>
        <v/>
      </c>
      <c r="BV530" s="5" t="str">
        <f>IF(B530="","",IF(BR530="",1+(MAX(BV$2:BV529)),""))</f>
        <v/>
      </c>
      <c r="BW530" s="5" t="str">
        <f t="shared" si="121"/>
        <v/>
      </c>
      <c r="BX530" s="5" t="str">
        <f t="shared" si="122"/>
        <v/>
      </c>
      <c r="BY530" s="14" t="str">
        <f t="shared" si="123"/>
        <v/>
      </c>
      <c r="BZ530" s="28"/>
      <c r="CA530" s="15"/>
      <c r="CB530" s="5" t="str">
        <f t="shared" si="116"/>
        <v/>
      </c>
      <c r="CE530" s="5" t="str">
        <f t="shared" si="124"/>
        <v/>
      </c>
      <c r="CF530" s="5" t="str">
        <f>IF(J530="","",IFERROR(IF(VLOOKUP(J530,J$2:J529,1,0)=0,"",""),J530))</f>
        <v/>
      </c>
      <c r="CG530" s="24" t="str">
        <f>IF(CF530="","",(IFERROR(VLOOKUP(MID(CF530,1,1),$CX$2:DB$28,3,0),0)+IFERROR(VLOOKUP(MID(CF530,2,1),CX$2:DB$28,4,0),0)+IFERROR(VLOOKUP(MID(CF530,3,1),CX$2:DB$28,5,0),0)+(ROW(CF530)/1000000000000)))</f>
        <v/>
      </c>
      <c r="CI530" s="5">
        <v>529</v>
      </c>
      <c r="CJ530" s="5" t="str">
        <f>IFERROR(VLOOKUP(CI530,CE$2:CF1606,2,0),"")</f>
        <v/>
      </c>
      <c r="DD530" s="5" t="e">
        <f>IF(REPORTE!AH$2="si",IF(C530=VALUE(REPORTE!C$11),IF(SUM(DD531:DD$1993),CONCATENATE(INT(B530),", "),INT(B530)),""),IF(C530=VALUE(REPORTE!C$10),IF(SUM(DD531:DD$1993),CONCATENATE(INT(B530),",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68"/>
      <c r="AV531" s="97"/>
      <c r="AW531" s="97"/>
      <c r="AX531" s="97"/>
      <c r="AY531" s="110"/>
      <c r="AZ531" s="97"/>
      <c r="BA531" s="97"/>
      <c r="BB531" s="4"/>
      <c r="BC531" s="100"/>
      <c r="BD531" s="4"/>
      <c r="BE531" s="4"/>
      <c r="BF531" s="9"/>
      <c r="BG531" s="4"/>
      <c r="BH531" s="4"/>
      <c r="BI531" s="7" t="str">
        <f t="shared" ca="1" si="119"/>
        <v/>
      </c>
      <c r="BJ531" s="4" t="str">
        <f t="shared" ref="BJ531:BJ594" si="127">IFERROR(IF(AA531=0,"",AA531/BC531),"")</f>
        <v/>
      </c>
      <c r="BK531" s="96" t="str">
        <f t="shared" si="120"/>
        <v/>
      </c>
      <c r="BL531" s="107" t="str">
        <f t="shared" si="126"/>
        <v/>
      </c>
      <c r="BR531" s="4" t="str">
        <f>IF(IFERROR(VLOOKUP(C531,C532:C$1993,1,0),"")="","",COUNTIF(C:C,C531))</f>
        <v/>
      </c>
      <c r="BV531" s="5" t="str">
        <f>IF(B531="","",IF(BR531="",1+(MAX(BV$2:BV530)),""))</f>
        <v/>
      </c>
      <c r="BW531" s="5" t="str">
        <f t="shared" si="121"/>
        <v/>
      </c>
      <c r="BX531" s="5" t="str">
        <f t="shared" si="122"/>
        <v/>
      </c>
      <c r="BY531" s="14" t="str">
        <f t="shared" si="123"/>
        <v/>
      </c>
      <c r="BZ531" s="28"/>
      <c r="CA531" s="15"/>
      <c r="CB531" s="5" t="str">
        <f t="shared" si="116"/>
        <v/>
      </c>
      <c r="CE531" s="5" t="str">
        <f t="shared" si="124"/>
        <v/>
      </c>
      <c r="CF531" s="5" t="str">
        <f>IF(J531="","",IFERROR(IF(VLOOKUP(J531,J$2:J530,1,0)=0,"",""),J531))</f>
        <v/>
      </c>
      <c r="CG531" s="24" t="str">
        <f>IF(CF531="","",(IFERROR(VLOOKUP(MID(CF531,1,1),$CX$2:DB$28,3,0),0)+IFERROR(VLOOKUP(MID(CF531,2,1),CX$2:DB$28,4,0),0)+IFERROR(VLOOKUP(MID(CF531,3,1),CX$2:DB$28,5,0),0)+(ROW(CF531)/1000000000000)))</f>
        <v/>
      </c>
      <c r="CI531" s="5">
        <v>530</v>
      </c>
      <c r="CJ531" s="5" t="str">
        <f>IFERROR(VLOOKUP(CI531,CE$2:CF1607,2,0),"")</f>
        <v/>
      </c>
      <c r="DD531" s="5" t="e">
        <f>IF(REPORTE!AH$2="si",IF(C531=VALUE(REPORTE!C$11),IF(SUM(DD532:DD$1993),CONCATENATE(INT(B531),", "),INT(B531)),""),IF(C531=VALUE(REPORTE!C$10),IF(SUM(DD532:DD$1993),CONCATENATE(INT(B531),",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68"/>
      <c r="AV532" s="97"/>
      <c r="AW532" s="97"/>
      <c r="AX532" s="97"/>
      <c r="AY532" s="110"/>
      <c r="AZ532" s="97"/>
      <c r="BA532" s="97"/>
      <c r="BB532" s="4"/>
      <c r="BC532" s="100"/>
      <c r="BD532" s="4"/>
      <c r="BE532" s="4"/>
      <c r="BF532" s="9"/>
      <c r="BG532" s="4"/>
      <c r="BH532" s="4"/>
      <c r="BI532" s="7" t="str">
        <f t="shared" ca="1" si="119"/>
        <v/>
      </c>
      <c r="BJ532" s="4" t="str">
        <f t="shared" si="127"/>
        <v/>
      </c>
      <c r="BK532" s="96" t="str">
        <f t="shared" si="120"/>
        <v/>
      </c>
      <c r="BL532" s="107" t="str">
        <f t="shared" si="126"/>
        <v/>
      </c>
      <c r="BR532" s="4" t="str">
        <f>IF(IFERROR(VLOOKUP(C532,C533:C$1993,1,0),"")="","",COUNTIF(C:C,C532))</f>
        <v/>
      </c>
      <c r="BV532" s="5" t="str">
        <f>IF(B532="","",IF(BR532="",1+(MAX(BV$2:BV531)),""))</f>
        <v/>
      </c>
      <c r="BW532" s="5" t="str">
        <f t="shared" si="121"/>
        <v/>
      </c>
      <c r="BX532" s="5" t="str">
        <f t="shared" si="122"/>
        <v/>
      </c>
      <c r="BY532" s="14" t="str">
        <f t="shared" si="123"/>
        <v/>
      </c>
      <c r="BZ532" s="28"/>
      <c r="CA532" s="15"/>
      <c r="CB532" s="5" t="str">
        <f t="shared" si="116"/>
        <v/>
      </c>
      <c r="CE532" s="5" t="str">
        <f t="shared" si="124"/>
        <v/>
      </c>
      <c r="CF532" s="5" t="str">
        <f>IF(J532="","",IFERROR(IF(VLOOKUP(J532,J$2:J531,1,0)=0,"",""),J532))</f>
        <v/>
      </c>
      <c r="CG532" s="24" t="str">
        <f>IF(CF532="","",(IFERROR(VLOOKUP(MID(CF532,1,1),$CX$2:DB$28,3,0),0)+IFERROR(VLOOKUP(MID(CF532,2,1),CX$2:DB$28,4,0),0)+IFERROR(VLOOKUP(MID(CF532,3,1),CX$2:DB$28,5,0),0)+(ROW(CF532)/1000000000000)))</f>
        <v/>
      </c>
      <c r="CI532" s="5">
        <v>531</v>
      </c>
      <c r="CJ532" s="5" t="str">
        <f>IFERROR(VLOOKUP(CI532,CE$2:CF1608,2,0),"")</f>
        <v/>
      </c>
      <c r="DD532" s="5" t="e">
        <f>IF(REPORTE!AH$2="si",IF(C532=VALUE(REPORTE!C$11),IF(SUM(DD533:DD$1993),CONCATENATE(INT(B532),", "),INT(B532)),""),IF(C532=VALUE(REPORTE!C$10),IF(SUM(DD533:DD$1993),CONCATENATE(INT(B532),",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68"/>
      <c r="AV533" s="97"/>
      <c r="AW533" s="97"/>
      <c r="AX533" s="97"/>
      <c r="AY533" s="110"/>
      <c r="AZ533" s="97"/>
      <c r="BA533" s="97"/>
      <c r="BB533" s="4"/>
      <c r="BC533" s="100"/>
      <c r="BD533" s="4"/>
      <c r="BE533" s="4"/>
      <c r="BF533" s="9"/>
      <c r="BG533" s="4"/>
      <c r="BH533" s="4"/>
      <c r="BI533" s="7" t="str">
        <f t="shared" ca="1" si="119"/>
        <v/>
      </c>
      <c r="BJ533" s="4" t="str">
        <f t="shared" si="127"/>
        <v/>
      </c>
      <c r="BK533" s="96" t="str">
        <f t="shared" si="120"/>
        <v/>
      </c>
      <c r="BL533" s="107" t="str">
        <f t="shared" si="126"/>
        <v/>
      </c>
      <c r="BR533" s="4" t="str">
        <f>IF(IFERROR(VLOOKUP(C533,C534:C$1993,1,0),"")="","",COUNTIF(C:C,C533))</f>
        <v/>
      </c>
      <c r="BV533" s="5" t="str">
        <f>IF(B533="","",IF(BR533="",1+(MAX(BV$2:BV532)),""))</f>
        <v/>
      </c>
      <c r="BW533" s="5" t="str">
        <f t="shared" si="121"/>
        <v/>
      </c>
      <c r="BX533" s="5" t="str">
        <f t="shared" si="122"/>
        <v/>
      </c>
      <c r="BY533" s="14" t="str">
        <f t="shared" si="123"/>
        <v/>
      </c>
      <c r="BZ533" s="28"/>
      <c r="CA533" s="15"/>
      <c r="CB533" s="5" t="str">
        <f t="shared" si="116"/>
        <v/>
      </c>
      <c r="CE533" s="5" t="str">
        <f t="shared" si="124"/>
        <v/>
      </c>
      <c r="CF533" s="5" t="str">
        <f>IF(J533="","",IFERROR(IF(VLOOKUP(J533,J$2:J532,1,0)=0,"",""),J533))</f>
        <v/>
      </c>
      <c r="CG533" s="24" t="str">
        <f>IF(CF533="","",(IFERROR(VLOOKUP(MID(CF533,1,1),$CX$2:DB$28,3,0),0)+IFERROR(VLOOKUP(MID(CF533,2,1),CX$2:DB$28,4,0),0)+IFERROR(VLOOKUP(MID(CF533,3,1),CX$2:DB$28,5,0),0)+(ROW(CF533)/1000000000000)))</f>
        <v/>
      </c>
      <c r="CI533" s="5">
        <v>532</v>
      </c>
      <c r="CJ533" s="5" t="str">
        <f>IFERROR(VLOOKUP(CI533,CE$2:CF1609,2,0),"")</f>
        <v/>
      </c>
      <c r="DD533" s="5" t="e">
        <f>IF(REPORTE!AH$2="si",IF(C533=VALUE(REPORTE!C$11),IF(SUM(DD534:DD$1993),CONCATENATE(INT(B533),", "),INT(B533)),""),IF(C533=VALUE(REPORTE!C$10),IF(SUM(DD534:DD$1993),CONCATENATE(INT(B533),",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68"/>
      <c r="AV534" s="97"/>
      <c r="AW534" s="97"/>
      <c r="AX534" s="97"/>
      <c r="AY534" s="110"/>
      <c r="AZ534" s="97"/>
      <c r="BA534" s="97"/>
      <c r="BB534" s="4"/>
      <c r="BC534" s="100"/>
      <c r="BD534" s="4"/>
      <c r="BE534" s="4"/>
      <c r="BF534" s="9"/>
      <c r="BG534" s="4"/>
      <c r="BH534" s="4"/>
      <c r="BI534" s="7" t="str">
        <f t="shared" ca="1" si="119"/>
        <v/>
      </c>
      <c r="BJ534" s="4" t="str">
        <f t="shared" si="127"/>
        <v/>
      </c>
      <c r="BK534" s="96" t="str">
        <f t="shared" si="120"/>
        <v/>
      </c>
      <c r="BL534" s="107" t="str">
        <f t="shared" si="126"/>
        <v/>
      </c>
      <c r="BR534" s="4" t="str">
        <f>IF(IFERROR(VLOOKUP(C534,C535:C$1993,1,0),"")="","",COUNTIF(C:C,C534))</f>
        <v/>
      </c>
      <c r="BV534" s="5" t="str">
        <f>IF(B534="","",IF(BR534="",1+(MAX(BV$2:BV533)),""))</f>
        <v/>
      </c>
      <c r="BW534" s="5" t="str">
        <f t="shared" si="121"/>
        <v/>
      </c>
      <c r="BX534" s="5" t="str">
        <f t="shared" si="122"/>
        <v/>
      </c>
      <c r="BY534" s="14" t="str">
        <f t="shared" si="123"/>
        <v/>
      </c>
      <c r="BZ534" s="28"/>
      <c r="CA534" s="15"/>
      <c r="CB534" s="5" t="str">
        <f t="shared" ref="CB534:CB597" si="128">CONCATENATE(AJ534,AK534,AL534,AM534,AN534)</f>
        <v/>
      </c>
      <c r="CE534" s="5" t="str">
        <f t="shared" si="124"/>
        <v/>
      </c>
      <c r="CF534" s="5" t="str">
        <f>IF(J534="","",IFERROR(IF(VLOOKUP(J534,J$2:J533,1,0)=0,"",""),J534))</f>
        <v/>
      </c>
      <c r="CG534" s="24" t="str">
        <f>IF(CF534="","",(IFERROR(VLOOKUP(MID(CF534,1,1),$CX$2:DB$28,3,0),0)+IFERROR(VLOOKUP(MID(CF534,2,1),CX$2:DB$28,4,0),0)+IFERROR(VLOOKUP(MID(CF534,3,1),CX$2:DB$28,5,0),0)+(ROW(CF534)/1000000000000)))</f>
        <v/>
      </c>
      <c r="CI534" s="5">
        <v>533</v>
      </c>
      <c r="CJ534" s="5" t="str">
        <f>IFERROR(VLOOKUP(CI534,CE$2:CF1610,2,0),"")</f>
        <v/>
      </c>
      <c r="DD534" s="5" t="e">
        <f>IF(REPORTE!AH$2="si",IF(C534=VALUE(REPORTE!C$11),IF(SUM(DD535:DD$1993),CONCATENATE(INT(B534),", "),INT(B534)),""),IF(C534=VALUE(REPORTE!C$10),IF(SUM(DD535:DD$1993),CONCATENATE(INT(B534),",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68"/>
      <c r="AV535" s="97"/>
      <c r="AW535" s="97"/>
      <c r="AX535" s="97"/>
      <c r="AY535" s="110"/>
      <c r="AZ535" s="97"/>
      <c r="BA535" s="97"/>
      <c r="BB535" s="4"/>
      <c r="BC535" s="100"/>
      <c r="BD535" s="4"/>
      <c r="BE535" s="4"/>
      <c r="BF535" s="9"/>
      <c r="BG535" s="4"/>
      <c r="BH535" s="4"/>
      <c r="BI535" s="7" t="str">
        <f t="shared" ca="1" si="119"/>
        <v/>
      </c>
      <c r="BJ535" s="4" t="str">
        <f t="shared" si="127"/>
        <v/>
      </c>
      <c r="BK535" s="96" t="str">
        <f t="shared" si="120"/>
        <v/>
      </c>
      <c r="BL535" s="107" t="str">
        <f t="shared" si="126"/>
        <v/>
      </c>
      <c r="BR535" s="4" t="str">
        <f>IF(IFERROR(VLOOKUP(C535,C536:C$1993,1,0),"")="","",COUNTIF(C:C,C535))</f>
        <v/>
      </c>
      <c r="BV535" s="5" t="str">
        <f>IF(B535="","",IF(BR535="",1+(MAX(BV$2:BV534)),""))</f>
        <v/>
      </c>
      <c r="BW535" s="5" t="str">
        <f t="shared" si="121"/>
        <v/>
      </c>
      <c r="BX535" s="5" t="str">
        <f t="shared" si="122"/>
        <v/>
      </c>
      <c r="BY535" s="14" t="str">
        <f t="shared" si="123"/>
        <v/>
      </c>
      <c r="BZ535" s="28"/>
      <c r="CA535" s="15"/>
      <c r="CB535" s="5" t="str">
        <f t="shared" si="128"/>
        <v/>
      </c>
      <c r="CE535" s="5" t="str">
        <f t="shared" si="124"/>
        <v/>
      </c>
      <c r="CF535" s="5" t="str">
        <f>IF(J535="","",IFERROR(IF(VLOOKUP(J535,J$2:J534,1,0)=0,"",""),J535))</f>
        <v/>
      </c>
      <c r="CG535" s="24" t="str">
        <f>IF(CF535="","",(IFERROR(VLOOKUP(MID(CF535,1,1),$CX$2:DB$28,3,0),0)+IFERROR(VLOOKUP(MID(CF535,2,1),CX$2:DB$28,4,0),0)+IFERROR(VLOOKUP(MID(CF535,3,1),CX$2:DB$28,5,0),0)+(ROW(CF535)/1000000000000)))</f>
        <v/>
      </c>
      <c r="CI535" s="5">
        <v>534</v>
      </c>
      <c r="CJ535" s="5" t="str">
        <f>IFERROR(VLOOKUP(CI535,CE$2:CF1611,2,0),"")</f>
        <v/>
      </c>
      <c r="DD535" s="5" t="e">
        <f>IF(REPORTE!AH$2="si",IF(C535=VALUE(REPORTE!C$11),IF(SUM(DD536:DD$1993),CONCATENATE(INT(B535),", "),INT(B535)),""),IF(C535=VALUE(REPORTE!C$10),IF(SUM(DD536:DD$1993),CONCATENATE(INT(B535),",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68"/>
      <c r="AV536" s="97"/>
      <c r="AW536" s="97"/>
      <c r="AX536" s="97"/>
      <c r="AY536" s="110"/>
      <c r="AZ536" s="97"/>
      <c r="BA536" s="97"/>
      <c r="BB536" s="4"/>
      <c r="BC536" s="100"/>
      <c r="BD536" s="4"/>
      <c r="BE536" s="4"/>
      <c r="BF536" s="9"/>
      <c r="BG536" s="4"/>
      <c r="BH536" s="4"/>
      <c r="BI536" s="7" t="str">
        <f t="shared" ca="1" si="119"/>
        <v/>
      </c>
      <c r="BJ536" s="4" t="str">
        <f t="shared" si="127"/>
        <v/>
      </c>
      <c r="BK536" s="96" t="str">
        <f t="shared" si="120"/>
        <v/>
      </c>
      <c r="BL536" s="107" t="str">
        <f t="shared" si="126"/>
        <v/>
      </c>
      <c r="BR536" s="4" t="str">
        <f>IF(IFERROR(VLOOKUP(C536,C537:C$1993,1,0),"")="","",COUNTIF(C:C,C536))</f>
        <v/>
      </c>
      <c r="BV536" s="5" t="str">
        <f>IF(B536="","",IF(BR536="",1+(MAX(BV$2:BV535)),""))</f>
        <v/>
      </c>
      <c r="BW536" s="5" t="str">
        <f t="shared" si="121"/>
        <v/>
      </c>
      <c r="BX536" s="5" t="str">
        <f t="shared" si="122"/>
        <v/>
      </c>
      <c r="BY536" s="14" t="str">
        <f t="shared" si="123"/>
        <v/>
      </c>
      <c r="BZ536" s="28"/>
      <c r="CA536" s="15"/>
      <c r="CB536" s="5" t="str">
        <f t="shared" si="128"/>
        <v/>
      </c>
      <c r="CE536" s="5" t="str">
        <f t="shared" si="124"/>
        <v/>
      </c>
      <c r="CF536" s="5" t="str">
        <f>IF(J536="","",IFERROR(IF(VLOOKUP(J536,J$2:J535,1,0)=0,"",""),J536))</f>
        <v/>
      </c>
      <c r="CG536" s="24" t="str">
        <f>IF(CF536="","",(IFERROR(VLOOKUP(MID(CF536,1,1),$CX$2:DB$28,3,0),0)+IFERROR(VLOOKUP(MID(CF536,2,1),CX$2:DB$28,4,0),0)+IFERROR(VLOOKUP(MID(CF536,3,1),CX$2:DB$28,5,0),0)+(ROW(CF536)/1000000000000)))</f>
        <v/>
      </c>
      <c r="CI536" s="5">
        <v>535</v>
      </c>
      <c r="CJ536" s="5" t="str">
        <f>IFERROR(VLOOKUP(CI536,CE$2:CF1612,2,0),"")</f>
        <v/>
      </c>
      <c r="DD536" s="5" t="e">
        <f>IF(REPORTE!AH$2="si",IF(C536=VALUE(REPORTE!C$11),IF(SUM(DD537:DD$1993),CONCATENATE(INT(B536),", "),INT(B536)),""),IF(C536=VALUE(REPORTE!C$10),IF(SUM(DD537:DD$1993),CONCATENATE(INT(B536),",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68"/>
      <c r="AV537" s="97"/>
      <c r="AW537" s="97"/>
      <c r="AX537" s="97"/>
      <c r="AY537" s="110"/>
      <c r="AZ537" s="97"/>
      <c r="BA537" s="97"/>
      <c r="BB537" s="4"/>
      <c r="BC537" s="100"/>
      <c r="BD537" s="4"/>
      <c r="BE537" s="4"/>
      <c r="BF537" s="9"/>
      <c r="BG537" s="4"/>
      <c r="BH537" s="4"/>
      <c r="BI537" s="7" t="str">
        <f t="shared" ca="1" si="119"/>
        <v/>
      </c>
      <c r="BJ537" s="4" t="str">
        <f t="shared" si="127"/>
        <v/>
      </c>
      <c r="BK537" s="96" t="str">
        <f t="shared" si="120"/>
        <v/>
      </c>
      <c r="BL537" s="107" t="str">
        <f t="shared" si="126"/>
        <v/>
      </c>
      <c r="BR537" s="4" t="str">
        <f>IF(IFERROR(VLOOKUP(C537,C538:C$1993,1,0),"")="","",COUNTIF(C:C,C537))</f>
        <v/>
      </c>
      <c r="BV537" s="5" t="str">
        <f>IF(B537="","",IF(BR537="",1+(MAX(BV$2:BV536)),""))</f>
        <v/>
      </c>
      <c r="BW537" s="5" t="str">
        <f t="shared" si="121"/>
        <v/>
      </c>
      <c r="BX537" s="5" t="str">
        <f t="shared" si="122"/>
        <v/>
      </c>
      <c r="BY537" s="14" t="str">
        <f t="shared" si="123"/>
        <v/>
      </c>
      <c r="BZ537" s="28"/>
      <c r="CA537" s="15"/>
      <c r="CB537" s="5" t="str">
        <f t="shared" si="128"/>
        <v/>
      </c>
      <c r="CE537" s="5" t="str">
        <f t="shared" si="124"/>
        <v/>
      </c>
      <c r="CF537" s="5" t="str">
        <f>IF(J537="","",IFERROR(IF(VLOOKUP(J537,J$2:J536,1,0)=0,"",""),J537))</f>
        <v/>
      </c>
      <c r="CG537" s="24" t="str">
        <f>IF(CF537="","",(IFERROR(VLOOKUP(MID(CF537,1,1),$CX$2:DB$28,3,0),0)+IFERROR(VLOOKUP(MID(CF537,2,1),CX$2:DB$28,4,0),0)+IFERROR(VLOOKUP(MID(CF537,3,1),CX$2:DB$28,5,0),0)+(ROW(CF537)/1000000000000)))</f>
        <v/>
      </c>
      <c r="CI537" s="5">
        <v>536</v>
      </c>
      <c r="CJ537" s="5" t="str">
        <f>IFERROR(VLOOKUP(CI537,CE$2:CF1613,2,0),"")</f>
        <v/>
      </c>
      <c r="DD537" s="5" t="e">
        <f>IF(REPORTE!AH$2="si",IF(C537=VALUE(REPORTE!C$11),IF(SUM(DD538:DD$1993),CONCATENATE(INT(B537),", "),INT(B537)),""),IF(C537=VALUE(REPORTE!C$10),IF(SUM(DD538:DD$1993),CONCATENATE(INT(B537),",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68"/>
      <c r="AV538" s="97"/>
      <c r="AW538" s="97"/>
      <c r="AX538" s="97"/>
      <c r="AY538" s="110"/>
      <c r="AZ538" s="97"/>
      <c r="BA538" s="97"/>
      <c r="BB538" s="4"/>
      <c r="BC538" s="100"/>
      <c r="BD538" s="4"/>
      <c r="BE538" s="4"/>
      <c r="BF538" s="9"/>
      <c r="BG538" s="4"/>
      <c r="BH538" s="4"/>
      <c r="BI538" s="7" t="str">
        <f t="shared" ca="1" si="119"/>
        <v/>
      </c>
      <c r="BJ538" s="4" t="str">
        <f t="shared" si="127"/>
        <v/>
      </c>
      <c r="BK538" s="96" t="str">
        <f t="shared" si="120"/>
        <v/>
      </c>
      <c r="BL538" s="107" t="str">
        <f t="shared" si="126"/>
        <v/>
      </c>
      <c r="BR538" s="4" t="str">
        <f>IF(IFERROR(VLOOKUP(C538,C539:C$1993,1,0),"")="","",COUNTIF(C:C,C538))</f>
        <v/>
      </c>
      <c r="BV538" s="5" t="str">
        <f>IF(B538="","",IF(BR538="",1+(MAX(BV$2:BV537)),""))</f>
        <v/>
      </c>
      <c r="BW538" s="5" t="str">
        <f t="shared" si="121"/>
        <v/>
      </c>
      <c r="BX538" s="5" t="str">
        <f t="shared" si="122"/>
        <v/>
      </c>
      <c r="BY538" s="14" t="str">
        <f t="shared" si="123"/>
        <v/>
      </c>
      <c r="BZ538" s="28"/>
      <c r="CA538" s="15"/>
      <c r="CB538" s="5" t="str">
        <f t="shared" si="128"/>
        <v/>
      </c>
      <c r="CE538" s="5" t="str">
        <f t="shared" si="124"/>
        <v/>
      </c>
      <c r="CF538" s="5" t="str">
        <f>IF(J538="","",IFERROR(IF(VLOOKUP(J538,J$2:J537,1,0)=0,"",""),J538))</f>
        <v/>
      </c>
      <c r="CG538" s="24" t="str">
        <f>IF(CF538="","",(IFERROR(VLOOKUP(MID(CF538,1,1),$CX$2:DB$28,3,0),0)+IFERROR(VLOOKUP(MID(CF538,2,1),CX$2:DB$28,4,0),0)+IFERROR(VLOOKUP(MID(CF538,3,1),CX$2:DB$28,5,0),0)+(ROW(CF538)/1000000000000)))</f>
        <v/>
      </c>
      <c r="CI538" s="5">
        <v>537</v>
      </c>
      <c r="CJ538" s="5" t="str">
        <f>IFERROR(VLOOKUP(CI538,CE$2:CF1614,2,0),"")</f>
        <v/>
      </c>
      <c r="DD538" s="5" t="e">
        <f>IF(REPORTE!AH$2="si",IF(C538=VALUE(REPORTE!C$11),IF(SUM(DD539:DD$1993),CONCATENATE(INT(B538),", "),INT(B538)),""),IF(C538=VALUE(REPORTE!C$10),IF(SUM(DD539:DD$1993),CONCATENATE(INT(B538),",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68"/>
      <c r="AV539" s="97"/>
      <c r="AW539" s="97"/>
      <c r="AX539" s="97"/>
      <c r="AY539" s="110"/>
      <c r="AZ539" s="97"/>
      <c r="BA539" s="97"/>
      <c r="BB539" s="4"/>
      <c r="BC539" s="100"/>
      <c r="BD539" s="4"/>
      <c r="BE539" s="4"/>
      <c r="BF539" s="9"/>
      <c r="BG539" s="4"/>
      <c r="BH539" s="4"/>
      <c r="BI539" s="7" t="str">
        <f t="shared" ca="1" si="119"/>
        <v/>
      </c>
      <c r="BJ539" s="4" t="str">
        <f t="shared" si="127"/>
        <v/>
      </c>
      <c r="BK539" s="96" t="str">
        <f t="shared" si="120"/>
        <v/>
      </c>
      <c r="BL539" s="107" t="str">
        <f t="shared" si="126"/>
        <v/>
      </c>
      <c r="BR539" s="4" t="str">
        <f>IF(IFERROR(VLOOKUP(C539,C540:C$1993,1,0),"")="","",COUNTIF(C:C,C539))</f>
        <v/>
      </c>
      <c r="BV539" s="5" t="str">
        <f>IF(B539="","",IF(BR539="",1+(MAX(BV$2:BV538)),""))</f>
        <v/>
      </c>
      <c r="BW539" s="5" t="str">
        <f t="shared" si="121"/>
        <v/>
      </c>
      <c r="BX539" s="5" t="str">
        <f t="shared" si="122"/>
        <v/>
      </c>
      <c r="BY539" s="14" t="str">
        <f t="shared" si="123"/>
        <v/>
      </c>
      <c r="BZ539" s="28"/>
      <c r="CA539" s="15"/>
      <c r="CB539" s="5" t="str">
        <f t="shared" si="128"/>
        <v/>
      </c>
      <c r="CE539" s="5" t="str">
        <f t="shared" si="124"/>
        <v/>
      </c>
      <c r="CF539" s="5" t="str">
        <f>IF(J539="","",IFERROR(IF(VLOOKUP(J539,J$2:J538,1,0)=0,"",""),J539))</f>
        <v/>
      </c>
      <c r="CG539" s="24" t="str">
        <f>IF(CF539="","",(IFERROR(VLOOKUP(MID(CF539,1,1),$CX$2:DB$28,3,0),0)+IFERROR(VLOOKUP(MID(CF539,2,1),CX$2:DB$28,4,0),0)+IFERROR(VLOOKUP(MID(CF539,3,1),CX$2:DB$28,5,0),0)+(ROW(CF539)/1000000000000)))</f>
        <v/>
      </c>
      <c r="CI539" s="5">
        <v>538</v>
      </c>
      <c r="CJ539" s="5" t="str">
        <f>IFERROR(VLOOKUP(CI539,CE$2:CF1615,2,0),"")</f>
        <v/>
      </c>
      <c r="DD539" s="5" t="e">
        <f>IF(REPORTE!AH$2="si",IF(C539=VALUE(REPORTE!C$11),IF(SUM(DD540:DD$1993),CONCATENATE(INT(B539),", "),INT(B539)),""),IF(C539=VALUE(REPORTE!C$10),IF(SUM(DD540:DD$1993),CONCATENATE(INT(B539),",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68"/>
      <c r="AV540" s="97"/>
      <c r="AW540" s="97"/>
      <c r="AX540" s="97"/>
      <c r="AY540" s="110"/>
      <c r="AZ540" s="97"/>
      <c r="BA540" s="97"/>
      <c r="BB540" s="4"/>
      <c r="BC540" s="100"/>
      <c r="BD540" s="4"/>
      <c r="BE540" s="4"/>
      <c r="BF540" s="9"/>
      <c r="BG540" s="4"/>
      <c r="BH540" s="4"/>
      <c r="BI540" s="7" t="str">
        <f t="shared" ca="1" si="119"/>
        <v/>
      </c>
      <c r="BJ540" s="4" t="str">
        <f t="shared" si="127"/>
        <v/>
      </c>
      <c r="BK540" s="96" t="str">
        <f t="shared" si="120"/>
        <v/>
      </c>
      <c r="BL540" s="107" t="str">
        <f t="shared" si="126"/>
        <v/>
      </c>
      <c r="BR540" s="4" t="str">
        <f>IF(IFERROR(VLOOKUP(C540,C541:C$1993,1,0),"")="","",COUNTIF(C:C,C540))</f>
        <v/>
      </c>
      <c r="BV540" s="5" t="str">
        <f>IF(B540="","",IF(BR540="",1+(MAX(BV$2:BV539)),""))</f>
        <v/>
      </c>
      <c r="BW540" s="5" t="str">
        <f t="shared" si="121"/>
        <v/>
      </c>
      <c r="BX540" s="5" t="str">
        <f t="shared" si="122"/>
        <v/>
      </c>
      <c r="BY540" s="14" t="str">
        <f t="shared" si="123"/>
        <v/>
      </c>
      <c r="BZ540" s="28"/>
      <c r="CA540" s="15"/>
      <c r="CB540" s="5" t="str">
        <f t="shared" si="128"/>
        <v/>
      </c>
      <c r="CE540" s="5" t="str">
        <f t="shared" si="124"/>
        <v/>
      </c>
      <c r="CF540" s="5" t="str">
        <f>IF(J540="","",IFERROR(IF(VLOOKUP(J540,J$2:J539,1,0)=0,"",""),J540))</f>
        <v/>
      </c>
      <c r="CG540" s="24" t="str">
        <f>IF(CF540="","",(IFERROR(VLOOKUP(MID(CF540,1,1),$CX$2:DB$28,3,0),0)+IFERROR(VLOOKUP(MID(CF540,2,1),CX$2:DB$28,4,0),0)+IFERROR(VLOOKUP(MID(CF540,3,1),CX$2:DB$28,5,0),0)+(ROW(CF540)/1000000000000)))</f>
        <v/>
      </c>
      <c r="CI540" s="5">
        <v>539</v>
      </c>
      <c r="CJ540" s="5" t="str">
        <f>IFERROR(VLOOKUP(CI540,CE$2:CF1616,2,0),"")</f>
        <v/>
      </c>
      <c r="DD540" s="5" t="e">
        <f>IF(REPORTE!AH$2="si",IF(C540=VALUE(REPORTE!C$11),IF(SUM(DD541:DD$1993),CONCATENATE(INT(B540),", "),INT(B540)),""),IF(C540=VALUE(REPORTE!C$10),IF(SUM(DD541:DD$1993),CONCATENATE(INT(B540),",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68"/>
      <c r="AV541" s="97"/>
      <c r="AW541" s="97"/>
      <c r="AX541" s="97"/>
      <c r="AY541" s="110"/>
      <c r="AZ541" s="97"/>
      <c r="BA541" s="97"/>
      <c r="BB541" s="4"/>
      <c r="BC541" s="100"/>
      <c r="BD541" s="4"/>
      <c r="BE541" s="4"/>
      <c r="BF541" s="9"/>
      <c r="BG541" s="4"/>
      <c r="BH541" s="4"/>
      <c r="BI541" s="7" t="str">
        <f t="shared" ca="1" si="119"/>
        <v/>
      </c>
      <c r="BJ541" s="4" t="str">
        <f t="shared" si="127"/>
        <v/>
      </c>
      <c r="BK541" s="96" t="str">
        <f t="shared" si="120"/>
        <v/>
      </c>
      <c r="BL541" s="107" t="str">
        <f t="shared" si="126"/>
        <v/>
      </c>
      <c r="BR541" s="4" t="str">
        <f>IF(IFERROR(VLOOKUP(C541,C542:C$1993,1,0),"")="","",COUNTIF(C:C,C541))</f>
        <v/>
      </c>
      <c r="BV541" s="5" t="str">
        <f>IF(B541="","",IF(BR541="",1+(MAX(BV$2:BV540)),""))</f>
        <v/>
      </c>
      <c r="BW541" s="5" t="str">
        <f t="shared" si="121"/>
        <v/>
      </c>
      <c r="BX541" s="5" t="str">
        <f t="shared" si="122"/>
        <v/>
      </c>
      <c r="BY541" s="14" t="str">
        <f t="shared" si="123"/>
        <v/>
      </c>
      <c r="BZ541" s="28"/>
      <c r="CA541" s="15"/>
      <c r="CB541" s="5" t="str">
        <f t="shared" si="128"/>
        <v/>
      </c>
      <c r="CE541" s="5" t="str">
        <f t="shared" si="124"/>
        <v/>
      </c>
      <c r="CF541" s="5" t="str">
        <f>IF(J541="","",IFERROR(IF(VLOOKUP(J541,J$2:J540,1,0)=0,"",""),J541))</f>
        <v/>
      </c>
      <c r="CG541" s="24" t="str">
        <f>IF(CF541="","",(IFERROR(VLOOKUP(MID(CF541,1,1),$CX$2:DB$28,3,0),0)+IFERROR(VLOOKUP(MID(CF541,2,1),CX$2:DB$28,4,0),0)+IFERROR(VLOOKUP(MID(CF541,3,1),CX$2:DB$28,5,0),0)+(ROW(CF541)/1000000000000)))</f>
        <v/>
      </c>
      <c r="CI541" s="5">
        <v>540</v>
      </c>
      <c r="CJ541" s="5" t="str">
        <f>IFERROR(VLOOKUP(CI541,CE$2:CF1617,2,0),"")</f>
        <v/>
      </c>
      <c r="DD541" s="5" t="e">
        <f>IF(REPORTE!AH$2="si",IF(C541=VALUE(REPORTE!C$11),IF(SUM(DD542:DD$1993),CONCATENATE(INT(B541),", "),INT(B541)),""),IF(C541=VALUE(REPORTE!C$10),IF(SUM(DD542:DD$1993),CONCATENATE(INT(B541),",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68"/>
      <c r="AV542" s="97"/>
      <c r="AW542" s="97"/>
      <c r="AX542" s="97"/>
      <c r="AY542" s="110"/>
      <c r="AZ542" s="97"/>
      <c r="BA542" s="97"/>
      <c r="BB542" s="4"/>
      <c r="BC542" s="100"/>
      <c r="BD542" s="4"/>
      <c r="BE542" s="4"/>
      <c r="BF542" s="9"/>
      <c r="BG542" s="4"/>
      <c r="BH542" s="4"/>
      <c r="BI542" s="7" t="str">
        <f t="shared" ca="1" si="119"/>
        <v/>
      </c>
      <c r="BJ542" s="4" t="str">
        <f t="shared" si="127"/>
        <v/>
      </c>
      <c r="BK542" s="96" t="str">
        <f t="shared" si="120"/>
        <v/>
      </c>
      <c r="BL542" s="107" t="str">
        <f t="shared" si="126"/>
        <v/>
      </c>
      <c r="BR542" s="4" t="str">
        <f>IF(IFERROR(VLOOKUP(C542,C543:C$1993,1,0),"")="","",COUNTIF(C:C,C542))</f>
        <v/>
      </c>
      <c r="BV542" s="5" t="str">
        <f>IF(B542="","",IF(BR542="",1+(MAX(BV$2:BV541)),""))</f>
        <v/>
      </c>
      <c r="BW542" s="5" t="str">
        <f t="shared" si="121"/>
        <v/>
      </c>
      <c r="BX542" s="5" t="str">
        <f t="shared" si="122"/>
        <v/>
      </c>
      <c r="BY542" s="14" t="str">
        <f t="shared" si="123"/>
        <v/>
      </c>
      <c r="BZ542" s="28"/>
      <c r="CA542" s="15"/>
      <c r="CB542" s="5" t="str">
        <f t="shared" si="128"/>
        <v/>
      </c>
      <c r="CE542" s="5" t="str">
        <f t="shared" si="124"/>
        <v/>
      </c>
      <c r="CF542" s="5" t="str">
        <f>IF(J542="","",IFERROR(IF(VLOOKUP(J542,J$2:J541,1,0)=0,"",""),J542))</f>
        <v/>
      </c>
      <c r="CG542" s="24" t="str">
        <f>IF(CF542="","",(IFERROR(VLOOKUP(MID(CF542,1,1),$CX$2:DB$28,3,0),0)+IFERROR(VLOOKUP(MID(CF542,2,1),CX$2:DB$28,4,0),0)+IFERROR(VLOOKUP(MID(CF542,3,1),CX$2:DB$28,5,0),0)+(ROW(CF542)/1000000000000)))</f>
        <v/>
      </c>
      <c r="CI542" s="5">
        <v>541</v>
      </c>
      <c r="CJ542" s="5" t="str">
        <f>IFERROR(VLOOKUP(CI542,CE$2:CF1618,2,0),"")</f>
        <v/>
      </c>
      <c r="DD542" s="5" t="e">
        <f>IF(REPORTE!AH$2="si",IF(C542=VALUE(REPORTE!C$11),IF(SUM(DD543:DD$1993),CONCATENATE(INT(B542),", "),INT(B542)),""),IF(C542=VALUE(REPORTE!C$10),IF(SUM(DD543:DD$1993),CONCATENATE(INT(B542),",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68"/>
      <c r="AV543" s="97"/>
      <c r="AW543" s="97"/>
      <c r="AX543" s="97"/>
      <c r="AY543" s="110"/>
      <c r="AZ543" s="97"/>
      <c r="BA543" s="97"/>
      <c r="BB543" s="4"/>
      <c r="BC543" s="100"/>
      <c r="BD543" s="4"/>
      <c r="BE543" s="4"/>
      <c r="BF543" s="9"/>
      <c r="BG543" s="4"/>
      <c r="BH543" s="4"/>
      <c r="BI543" s="7" t="str">
        <f t="shared" ca="1" si="119"/>
        <v/>
      </c>
      <c r="BJ543" s="4" t="str">
        <f t="shared" si="127"/>
        <v/>
      </c>
      <c r="BK543" s="96" t="str">
        <f t="shared" si="120"/>
        <v/>
      </c>
      <c r="BL543" s="107" t="str">
        <f t="shared" si="126"/>
        <v/>
      </c>
      <c r="BR543" s="4" t="str">
        <f>IF(IFERROR(VLOOKUP(C543,C544:C$1993,1,0),"")="","",COUNTIF(C:C,C543))</f>
        <v/>
      </c>
      <c r="BV543" s="5" t="str">
        <f>IF(B543="","",IF(BR543="",1+(MAX(BV$2:BV542)),""))</f>
        <v/>
      </c>
      <c r="BW543" s="5" t="str">
        <f t="shared" si="121"/>
        <v/>
      </c>
      <c r="BX543" s="5" t="str">
        <f t="shared" si="122"/>
        <v/>
      </c>
      <c r="BY543" s="14" t="str">
        <f t="shared" si="123"/>
        <v/>
      </c>
      <c r="BZ543" s="28"/>
      <c r="CA543" s="15"/>
      <c r="CB543" s="5" t="str">
        <f t="shared" si="128"/>
        <v/>
      </c>
      <c r="CE543" s="5" t="str">
        <f t="shared" si="124"/>
        <v/>
      </c>
      <c r="CF543" s="5" t="str">
        <f>IF(J543="","",IFERROR(IF(VLOOKUP(J543,J$2:J542,1,0)=0,"",""),J543))</f>
        <v/>
      </c>
      <c r="CG543" s="24" t="str">
        <f>IF(CF543="","",(IFERROR(VLOOKUP(MID(CF543,1,1),$CX$2:DB$28,3,0),0)+IFERROR(VLOOKUP(MID(CF543,2,1),CX$2:DB$28,4,0),0)+IFERROR(VLOOKUP(MID(CF543,3,1),CX$2:DB$28,5,0),0)+(ROW(CF543)/1000000000000)))</f>
        <v/>
      </c>
      <c r="CI543" s="5">
        <v>542</v>
      </c>
      <c r="CJ543" s="5" t="str">
        <f>IFERROR(VLOOKUP(CI543,CE$2:CF1619,2,0),"")</f>
        <v/>
      </c>
      <c r="DD543" s="5" t="e">
        <f>IF(REPORTE!AH$2="si",IF(C543=VALUE(REPORTE!C$11),IF(SUM(DD544:DD$1993),CONCATENATE(INT(B543),", "),INT(B543)),""),IF(C543=VALUE(REPORTE!C$10),IF(SUM(DD544:DD$1993),CONCATENATE(INT(B543),",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68"/>
      <c r="AV544" s="97"/>
      <c r="AW544" s="97"/>
      <c r="AX544" s="97"/>
      <c r="AY544" s="110"/>
      <c r="AZ544" s="97"/>
      <c r="BA544" s="97"/>
      <c r="BB544" s="4"/>
      <c r="BC544" s="100"/>
      <c r="BD544" s="4"/>
      <c r="BE544" s="4"/>
      <c r="BF544" s="9"/>
      <c r="BG544" s="4"/>
      <c r="BH544" s="4"/>
      <c r="BI544" s="7" t="str">
        <f t="shared" ca="1" si="119"/>
        <v/>
      </c>
      <c r="BJ544" s="4" t="str">
        <f t="shared" si="127"/>
        <v/>
      </c>
      <c r="BK544" s="96" t="str">
        <f t="shared" si="120"/>
        <v/>
      </c>
      <c r="BL544" s="107" t="str">
        <f t="shared" si="126"/>
        <v/>
      </c>
      <c r="BR544" s="4" t="str">
        <f>IF(IFERROR(VLOOKUP(C544,C545:C$1993,1,0),"")="","",COUNTIF(C:C,C544))</f>
        <v/>
      </c>
      <c r="BV544" s="5" t="str">
        <f>IF(B544="","",IF(BR544="",1+(MAX(BV$2:BV543)),""))</f>
        <v/>
      </c>
      <c r="BW544" s="5" t="str">
        <f t="shared" si="121"/>
        <v/>
      </c>
      <c r="BX544" s="5" t="str">
        <f t="shared" si="122"/>
        <v/>
      </c>
      <c r="BY544" s="14" t="str">
        <f t="shared" si="123"/>
        <v/>
      </c>
      <c r="BZ544" s="28"/>
      <c r="CA544" s="15"/>
      <c r="CB544" s="5" t="str">
        <f t="shared" si="128"/>
        <v/>
      </c>
      <c r="CE544" s="5" t="str">
        <f t="shared" si="124"/>
        <v/>
      </c>
      <c r="CF544" s="5" t="str">
        <f>IF(J544="","",IFERROR(IF(VLOOKUP(J544,J$2:J543,1,0)=0,"",""),J544))</f>
        <v/>
      </c>
      <c r="CG544" s="24" t="str">
        <f>IF(CF544="","",(IFERROR(VLOOKUP(MID(CF544,1,1),$CX$2:DB$28,3,0),0)+IFERROR(VLOOKUP(MID(CF544,2,1),CX$2:DB$28,4,0),0)+IFERROR(VLOOKUP(MID(CF544,3,1),CX$2:DB$28,5,0),0)+(ROW(CF544)/1000000000000)))</f>
        <v/>
      </c>
      <c r="CI544" s="5">
        <v>543</v>
      </c>
      <c r="CJ544" s="5" t="str">
        <f>IFERROR(VLOOKUP(CI544,CE$2:CF1620,2,0),"")</f>
        <v/>
      </c>
      <c r="DD544" s="5" t="e">
        <f>IF(REPORTE!AH$2="si",IF(C544=VALUE(REPORTE!C$11),IF(SUM(DD545:DD$1993),CONCATENATE(INT(B544),", "),INT(B544)),""),IF(C544=VALUE(REPORTE!C$10),IF(SUM(DD545:DD$1993),CONCATENATE(INT(B544),",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68"/>
      <c r="AV545" s="97"/>
      <c r="AW545" s="97"/>
      <c r="AX545" s="97"/>
      <c r="AY545" s="110"/>
      <c r="AZ545" s="97"/>
      <c r="BA545" s="97"/>
      <c r="BB545" s="4"/>
      <c r="BC545" s="100"/>
      <c r="BD545" s="4"/>
      <c r="BE545" s="4"/>
      <c r="BF545" s="9"/>
      <c r="BG545" s="4"/>
      <c r="BH545" s="4"/>
      <c r="BI545" s="7" t="str">
        <f t="shared" ca="1" si="119"/>
        <v/>
      </c>
      <c r="BJ545" s="4" t="str">
        <f t="shared" si="127"/>
        <v/>
      </c>
      <c r="BK545" s="96" t="str">
        <f t="shared" si="120"/>
        <v/>
      </c>
      <c r="BL545" s="107" t="str">
        <f t="shared" si="126"/>
        <v/>
      </c>
      <c r="BR545" s="4" t="str">
        <f>IF(IFERROR(VLOOKUP(C545,C546:C$1993,1,0),"")="","",COUNTIF(C:C,C545))</f>
        <v/>
      </c>
      <c r="BV545" s="5" t="str">
        <f>IF(B545="","",IF(BR545="",1+(MAX(BV$2:BV544)),""))</f>
        <v/>
      </c>
      <c r="BW545" s="5" t="str">
        <f t="shared" si="121"/>
        <v/>
      </c>
      <c r="BX545" s="5" t="str">
        <f t="shared" si="122"/>
        <v/>
      </c>
      <c r="BY545" s="14" t="str">
        <f t="shared" si="123"/>
        <v/>
      </c>
      <c r="BZ545" s="28"/>
      <c r="CA545" s="15"/>
      <c r="CB545" s="5" t="str">
        <f t="shared" si="128"/>
        <v/>
      </c>
      <c r="CE545" s="5" t="str">
        <f t="shared" si="124"/>
        <v/>
      </c>
      <c r="CF545" s="5" t="str">
        <f>IF(J545="","",IFERROR(IF(VLOOKUP(J545,J$2:J544,1,0)=0,"",""),J545))</f>
        <v/>
      </c>
      <c r="CG545" s="24" t="str">
        <f>IF(CF545="","",(IFERROR(VLOOKUP(MID(CF545,1,1),$CX$2:DB$28,3,0),0)+IFERROR(VLOOKUP(MID(CF545,2,1),CX$2:DB$28,4,0),0)+IFERROR(VLOOKUP(MID(CF545,3,1),CX$2:DB$28,5,0),0)+(ROW(CF545)/1000000000000)))</f>
        <v/>
      </c>
      <c r="CI545" s="5">
        <v>544</v>
      </c>
      <c r="CJ545" s="5" t="str">
        <f>IFERROR(VLOOKUP(CI545,CE$2:CF1621,2,0),"")</f>
        <v/>
      </c>
      <c r="DD545" s="5" t="e">
        <f>IF(REPORTE!AH$2="si",IF(C545=VALUE(REPORTE!C$11),IF(SUM(DD546:DD$1993),CONCATENATE(INT(B545),", "),INT(B545)),""),IF(C545=VALUE(REPORTE!C$10),IF(SUM(DD546:DD$1993),CONCATENATE(INT(B545),",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68"/>
      <c r="AV546" s="97"/>
      <c r="AW546" s="97"/>
      <c r="AX546" s="97"/>
      <c r="AY546" s="110"/>
      <c r="AZ546" s="97"/>
      <c r="BA546" s="97"/>
      <c r="BB546" s="4"/>
      <c r="BC546" s="100"/>
      <c r="BD546" s="4"/>
      <c r="BE546" s="4"/>
      <c r="BF546" s="9"/>
      <c r="BG546" s="4"/>
      <c r="BH546" s="4"/>
      <c r="BI546" s="7" t="str">
        <f t="shared" ca="1" si="119"/>
        <v/>
      </c>
      <c r="BJ546" s="4" t="str">
        <f t="shared" si="127"/>
        <v/>
      </c>
      <c r="BK546" s="96" t="str">
        <f t="shared" si="120"/>
        <v/>
      </c>
      <c r="BL546" s="107" t="str">
        <f t="shared" si="126"/>
        <v/>
      </c>
      <c r="BR546" s="4" t="str">
        <f>IF(IFERROR(VLOOKUP(C546,C547:C$1993,1,0),"")="","",COUNTIF(C:C,C546))</f>
        <v/>
      </c>
      <c r="BV546" s="5" t="str">
        <f>IF(B546="","",IF(BR546="",1+(MAX(BV$2:BV545)),""))</f>
        <v/>
      </c>
      <c r="BW546" s="5" t="str">
        <f t="shared" si="121"/>
        <v/>
      </c>
      <c r="BX546" s="5" t="str">
        <f t="shared" si="122"/>
        <v/>
      </c>
      <c r="BY546" s="14" t="str">
        <f t="shared" si="123"/>
        <v/>
      </c>
      <c r="BZ546" s="28"/>
      <c r="CA546" s="15"/>
      <c r="CB546" s="5" t="str">
        <f t="shared" si="128"/>
        <v/>
      </c>
      <c r="CE546" s="5" t="str">
        <f t="shared" si="124"/>
        <v/>
      </c>
      <c r="CF546" s="5" t="str">
        <f>IF(J546="","",IFERROR(IF(VLOOKUP(J546,J$2:J545,1,0)=0,"",""),J546))</f>
        <v/>
      </c>
      <c r="CG546" s="24" t="str">
        <f>IF(CF546="","",(IFERROR(VLOOKUP(MID(CF546,1,1),$CX$2:DB$28,3,0),0)+IFERROR(VLOOKUP(MID(CF546,2,1),CX$2:DB$28,4,0),0)+IFERROR(VLOOKUP(MID(CF546,3,1),CX$2:DB$28,5,0),0)+(ROW(CF546)/1000000000000)))</f>
        <v/>
      </c>
      <c r="CI546" s="5">
        <v>545</v>
      </c>
      <c r="CJ546" s="5" t="str">
        <f>IFERROR(VLOOKUP(CI546,CE$2:CF1622,2,0),"")</f>
        <v/>
      </c>
      <c r="DD546" s="5" t="e">
        <f>IF(REPORTE!AH$2="si",IF(C546=VALUE(REPORTE!C$11),IF(SUM(DD547:DD$1993),CONCATENATE(INT(B546),", "),INT(B546)),""),IF(C546=VALUE(REPORTE!C$10),IF(SUM(DD547:DD$1993),CONCATENATE(INT(B546),",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68"/>
      <c r="AV547" s="97"/>
      <c r="AW547" s="97"/>
      <c r="AX547" s="97"/>
      <c r="AY547" s="110"/>
      <c r="AZ547" s="97"/>
      <c r="BA547" s="97"/>
      <c r="BB547" s="4"/>
      <c r="BC547" s="100"/>
      <c r="BD547" s="4"/>
      <c r="BE547" s="4"/>
      <c r="BF547" s="9"/>
      <c r="BG547" s="4"/>
      <c r="BH547" s="4"/>
      <c r="BI547" s="7" t="str">
        <f t="shared" ca="1" si="119"/>
        <v/>
      </c>
      <c r="BJ547" s="4" t="str">
        <f t="shared" si="127"/>
        <v/>
      </c>
      <c r="BK547" s="96" t="str">
        <f t="shared" si="120"/>
        <v/>
      </c>
      <c r="BL547" s="107" t="str">
        <f t="shared" si="126"/>
        <v/>
      </c>
      <c r="BR547" s="4" t="str">
        <f>IF(IFERROR(VLOOKUP(C547,C548:C$1993,1,0),"")="","",COUNTIF(C:C,C547))</f>
        <v/>
      </c>
      <c r="BV547" s="5" t="str">
        <f>IF(B547="","",IF(BR547="",1+(MAX(BV$2:BV546)),""))</f>
        <v/>
      </c>
      <c r="BW547" s="5" t="str">
        <f t="shared" si="121"/>
        <v/>
      </c>
      <c r="BX547" s="5" t="str">
        <f t="shared" si="122"/>
        <v/>
      </c>
      <c r="BY547" s="14" t="str">
        <f t="shared" si="123"/>
        <v/>
      </c>
      <c r="BZ547" s="28"/>
      <c r="CA547" s="15"/>
      <c r="CB547" s="5" t="str">
        <f t="shared" si="128"/>
        <v/>
      </c>
      <c r="CE547" s="5" t="str">
        <f t="shared" si="124"/>
        <v/>
      </c>
      <c r="CF547" s="5" t="str">
        <f>IF(J547="","",IFERROR(IF(VLOOKUP(J547,J$2:J546,1,0)=0,"",""),J547))</f>
        <v/>
      </c>
      <c r="CG547" s="24" t="str">
        <f>IF(CF547="","",(IFERROR(VLOOKUP(MID(CF547,1,1),$CX$2:DB$28,3,0),0)+IFERROR(VLOOKUP(MID(CF547,2,1),CX$2:DB$28,4,0),0)+IFERROR(VLOOKUP(MID(CF547,3,1),CX$2:DB$28,5,0),0)+(ROW(CF547)/1000000000000)))</f>
        <v/>
      </c>
      <c r="CI547" s="5">
        <v>546</v>
      </c>
      <c r="CJ547" s="5" t="str">
        <f>IFERROR(VLOOKUP(CI547,CE$2:CF1623,2,0),"")</f>
        <v/>
      </c>
      <c r="DD547" s="5" t="e">
        <f>IF(REPORTE!AH$2="si",IF(C547=VALUE(REPORTE!C$11),IF(SUM(DD548:DD$1993),CONCATENATE(INT(B547),", "),INT(B547)),""),IF(C547=VALUE(REPORTE!C$10),IF(SUM(DD548:DD$1993),CONCATENATE(INT(B547),",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68"/>
      <c r="AV548" s="97"/>
      <c r="AW548" s="97"/>
      <c r="AX548" s="97"/>
      <c r="AY548" s="110"/>
      <c r="AZ548" s="97"/>
      <c r="BA548" s="97"/>
      <c r="BB548" s="4"/>
      <c r="BC548" s="100"/>
      <c r="BD548" s="4"/>
      <c r="BE548" s="4"/>
      <c r="BF548" s="9"/>
      <c r="BG548" s="4"/>
      <c r="BH548" s="4"/>
      <c r="BI548" s="7" t="str">
        <f t="shared" ca="1" si="119"/>
        <v/>
      </c>
      <c r="BJ548" s="4" t="str">
        <f t="shared" si="127"/>
        <v/>
      </c>
      <c r="BK548" s="96" t="str">
        <f t="shared" si="120"/>
        <v/>
      </c>
      <c r="BL548" s="107" t="str">
        <f t="shared" si="126"/>
        <v/>
      </c>
      <c r="BR548" s="4" t="str">
        <f>IF(IFERROR(VLOOKUP(C548,C549:C$1993,1,0),"")="","",COUNTIF(C:C,C548))</f>
        <v/>
      </c>
      <c r="BV548" s="5" t="str">
        <f>IF(B548="","",IF(BR548="",1+(MAX(BV$2:BV547)),""))</f>
        <v/>
      </c>
      <c r="BW548" s="5" t="str">
        <f t="shared" si="121"/>
        <v/>
      </c>
      <c r="BX548" s="5" t="str">
        <f t="shared" si="122"/>
        <v/>
      </c>
      <c r="BY548" s="14" t="str">
        <f t="shared" si="123"/>
        <v/>
      </c>
      <c r="BZ548" s="28"/>
      <c r="CA548" s="15"/>
      <c r="CB548" s="5" t="str">
        <f t="shared" si="128"/>
        <v/>
      </c>
      <c r="CE548" s="5" t="str">
        <f t="shared" si="124"/>
        <v/>
      </c>
      <c r="CF548" s="5" t="str">
        <f>IF(J548="","",IFERROR(IF(VLOOKUP(J548,J$2:J547,1,0)=0,"",""),J548))</f>
        <v/>
      </c>
      <c r="CG548" s="24" t="str">
        <f>IF(CF548="","",(IFERROR(VLOOKUP(MID(CF548,1,1),$CX$2:DB$28,3,0),0)+IFERROR(VLOOKUP(MID(CF548,2,1),CX$2:DB$28,4,0),0)+IFERROR(VLOOKUP(MID(CF548,3,1),CX$2:DB$28,5,0),0)+(ROW(CF548)/1000000000000)))</f>
        <v/>
      </c>
      <c r="CI548" s="5">
        <v>547</v>
      </c>
      <c r="CJ548" s="5" t="str">
        <f>IFERROR(VLOOKUP(CI548,CE$2:CF1624,2,0),"")</f>
        <v/>
      </c>
      <c r="DD548" s="5" t="e">
        <f>IF(REPORTE!AH$2="si",IF(C548=VALUE(REPORTE!C$11),IF(SUM(DD549:DD$1993),CONCATENATE(INT(B548),", "),INT(B548)),""),IF(C548=VALUE(REPORTE!C$10),IF(SUM(DD549:DD$1993),CONCATENATE(INT(B548),",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68"/>
      <c r="AV549" s="97"/>
      <c r="AW549" s="97"/>
      <c r="AX549" s="97"/>
      <c r="AY549" s="110"/>
      <c r="AZ549" s="97"/>
      <c r="BA549" s="97"/>
      <c r="BB549" s="4"/>
      <c r="BC549" s="100"/>
      <c r="BD549" s="4"/>
      <c r="BE549" s="4"/>
      <c r="BF549" s="9"/>
      <c r="BG549" s="4"/>
      <c r="BH549" s="4"/>
      <c r="BI549" s="7" t="str">
        <f t="shared" ca="1" si="119"/>
        <v/>
      </c>
      <c r="BJ549" s="4" t="str">
        <f t="shared" si="127"/>
        <v/>
      </c>
      <c r="BK549" s="96" t="str">
        <f t="shared" si="120"/>
        <v/>
      </c>
      <c r="BL549" s="107" t="str">
        <f t="shared" si="126"/>
        <v/>
      </c>
      <c r="BR549" s="4" t="str">
        <f>IF(IFERROR(VLOOKUP(C549,C550:C$1993,1,0),"")="","",COUNTIF(C:C,C549))</f>
        <v/>
      </c>
      <c r="BV549" s="5" t="str">
        <f>IF(B549="","",IF(BR549="",1+(MAX(BV$2:BV548)),""))</f>
        <v/>
      </c>
      <c r="BW549" s="5" t="str">
        <f t="shared" si="121"/>
        <v/>
      </c>
      <c r="BX549" s="5" t="str">
        <f t="shared" si="122"/>
        <v/>
      </c>
      <c r="BY549" s="14" t="str">
        <f t="shared" si="123"/>
        <v/>
      </c>
      <c r="BZ549" s="28"/>
      <c r="CA549" s="15"/>
      <c r="CB549" s="5" t="str">
        <f t="shared" si="128"/>
        <v/>
      </c>
      <c r="CE549" s="5" t="str">
        <f t="shared" si="124"/>
        <v/>
      </c>
      <c r="CF549" s="5" t="str">
        <f>IF(J549="","",IFERROR(IF(VLOOKUP(J549,J$2:J548,1,0)=0,"",""),J549))</f>
        <v/>
      </c>
      <c r="CG549" s="24" t="str">
        <f>IF(CF549="","",(IFERROR(VLOOKUP(MID(CF549,1,1),$CX$2:DB$28,3,0),0)+IFERROR(VLOOKUP(MID(CF549,2,1),CX$2:DB$28,4,0),0)+IFERROR(VLOOKUP(MID(CF549,3,1),CX$2:DB$28,5,0),0)+(ROW(CF549)/1000000000000)))</f>
        <v/>
      </c>
      <c r="CI549" s="5">
        <v>548</v>
      </c>
      <c r="CJ549" s="5" t="str">
        <f>IFERROR(VLOOKUP(CI549,CE$2:CF1625,2,0),"")</f>
        <v/>
      </c>
      <c r="DD549" s="5" t="e">
        <f>IF(REPORTE!AH$2="si",IF(C549=VALUE(REPORTE!C$11),IF(SUM(DD550:DD$1993),CONCATENATE(INT(B549),", "),INT(B549)),""),IF(C549=VALUE(REPORTE!C$10),IF(SUM(DD550:DD$1993),CONCATENATE(INT(B549),",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68"/>
      <c r="AV550" s="97"/>
      <c r="AW550" s="97"/>
      <c r="AX550" s="97"/>
      <c r="AY550" s="110"/>
      <c r="AZ550" s="97"/>
      <c r="BA550" s="97"/>
      <c r="BB550" s="4"/>
      <c r="BC550" s="100"/>
      <c r="BD550" s="4"/>
      <c r="BE550" s="4"/>
      <c r="BF550" s="9"/>
      <c r="BG550" s="4"/>
      <c r="BH550" s="4"/>
      <c r="BI550" s="7" t="str">
        <f t="shared" ca="1" si="119"/>
        <v/>
      </c>
      <c r="BJ550" s="4" t="str">
        <f t="shared" si="127"/>
        <v/>
      </c>
      <c r="BK550" s="96" t="str">
        <f t="shared" si="120"/>
        <v/>
      </c>
      <c r="BL550" s="107" t="str">
        <f t="shared" si="126"/>
        <v/>
      </c>
      <c r="BR550" s="4" t="str">
        <f>IF(IFERROR(VLOOKUP(C550,C551:C$1993,1,0),"")="","",COUNTIF(C:C,C550))</f>
        <v/>
      </c>
      <c r="BV550" s="5" t="str">
        <f>IF(B550="","",IF(BR550="",1+(MAX(BV$2:BV549)),""))</f>
        <v/>
      </c>
      <c r="BW550" s="5" t="str">
        <f t="shared" si="121"/>
        <v/>
      </c>
      <c r="BX550" s="5" t="str">
        <f t="shared" si="122"/>
        <v/>
      </c>
      <c r="BY550" s="14" t="str">
        <f t="shared" si="123"/>
        <v/>
      </c>
      <c r="BZ550" s="28"/>
      <c r="CA550" s="15"/>
      <c r="CB550" s="5" t="str">
        <f t="shared" si="128"/>
        <v/>
      </c>
      <c r="CE550" s="5" t="str">
        <f t="shared" si="124"/>
        <v/>
      </c>
      <c r="CF550" s="5" t="str">
        <f>IF(J550="","",IFERROR(IF(VLOOKUP(J550,J$2:J549,1,0)=0,"",""),J550))</f>
        <v/>
      </c>
      <c r="CG550" s="24" t="str">
        <f>IF(CF550="","",(IFERROR(VLOOKUP(MID(CF550,1,1),$CX$2:DB$28,3,0),0)+IFERROR(VLOOKUP(MID(CF550,2,1),CX$2:DB$28,4,0),0)+IFERROR(VLOOKUP(MID(CF550,3,1),CX$2:DB$28,5,0),0)+(ROW(CF550)/1000000000000)))</f>
        <v/>
      </c>
      <c r="CI550" s="5">
        <v>549</v>
      </c>
      <c r="CJ550" s="5" t="str">
        <f>IFERROR(VLOOKUP(CI550,CE$2:CF1626,2,0),"")</f>
        <v/>
      </c>
      <c r="DD550" s="5" t="e">
        <f>IF(REPORTE!AH$2="si",IF(C550=VALUE(REPORTE!C$11),IF(SUM(DD551:DD$1993),CONCATENATE(INT(B550),", "),INT(B550)),""),IF(C550=VALUE(REPORTE!C$10),IF(SUM(DD551:DD$1993),CONCATENATE(INT(B550),",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68"/>
      <c r="AV551" s="97"/>
      <c r="AW551" s="97"/>
      <c r="AX551" s="97"/>
      <c r="AY551" s="110"/>
      <c r="AZ551" s="97"/>
      <c r="BA551" s="97"/>
      <c r="BB551" s="4"/>
      <c r="BC551" s="100"/>
      <c r="BD551" s="4"/>
      <c r="BE551" s="4"/>
      <c r="BF551" s="9"/>
      <c r="BG551" s="4"/>
      <c r="BH551" s="4"/>
      <c r="BI551" s="7" t="str">
        <f t="shared" ca="1" si="119"/>
        <v/>
      </c>
      <c r="BJ551" s="4" t="str">
        <f t="shared" si="127"/>
        <v/>
      </c>
      <c r="BK551" s="96" t="str">
        <f t="shared" si="120"/>
        <v/>
      </c>
      <c r="BL551" s="107" t="str">
        <f t="shared" si="126"/>
        <v/>
      </c>
      <c r="BR551" s="4" t="str">
        <f>IF(IFERROR(VLOOKUP(C551,C552:C$1993,1,0),"")="","",COUNTIF(C:C,C551))</f>
        <v/>
      </c>
      <c r="BV551" s="5" t="str">
        <f>IF(B551="","",IF(BR551="",1+(MAX(BV$2:BV550)),""))</f>
        <v/>
      </c>
      <c r="BW551" s="5" t="str">
        <f t="shared" si="121"/>
        <v/>
      </c>
      <c r="BX551" s="5" t="str">
        <f t="shared" si="122"/>
        <v/>
      </c>
      <c r="BY551" s="14" t="str">
        <f t="shared" si="123"/>
        <v/>
      </c>
      <c r="BZ551" s="28"/>
      <c r="CA551" s="15"/>
      <c r="CB551" s="5" t="str">
        <f t="shared" si="128"/>
        <v/>
      </c>
      <c r="CE551" s="5" t="str">
        <f t="shared" si="124"/>
        <v/>
      </c>
      <c r="CF551" s="5" t="str">
        <f>IF(J551="","",IFERROR(IF(VLOOKUP(J551,J$2:J550,1,0)=0,"",""),J551))</f>
        <v/>
      </c>
      <c r="CG551" s="24" t="str">
        <f>IF(CF551="","",(IFERROR(VLOOKUP(MID(CF551,1,1),$CX$2:DB$28,3,0),0)+IFERROR(VLOOKUP(MID(CF551,2,1),CX$2:DB$28,4,0),0)+IFERROR(VLOOKUP(MID(CF551,3,1),CX$2:DB$28,5,0),0)+(ROW(CF551)/1000000000000)))</f>
        <v/>
      </c>
      <c r="CI551" s="5">
        <v>550</v>
      </c>
      <c r="CJ551" s="5" t="str">
        <f>IFERROR(VLOOKUP(CI551,CE$2:CF1627,2,0),"")</f>
        <v/>
      </c>
      <c r="DD551" s="5" t="e">
        <f>IF(REPORTE!AH$2="si",IF(C551=VALUE(REPORTE!C$11),IF(SUM(DD552:DD$1993),CONCATENATE(INT(B551),", "),INT(B551)),""),IF(C551=VALUE(REPORTE!C$10),IF(SUM(DD552:DD$1993),CONCATENATE(INT(B551),",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68"/>
      <c r="AV552" s="97"/>
      <c r="AW552" s="97"/>
      <c r="AX552" s="97"/>
      <c r="AY552" s="110"/>
      <c r="AZ552" s="97"/>
      <c r="BA552" s="97"/>
      <c r="BB552" s="4"/>
      <c r="BC552" s="100"/>
      <c r="BD552" s="4"/>
      <c r="BE552" s="4"/>
      <c r="BF552" s="9"/>
      <c r="BG552" s="4"/>
      <c r="BH552" s="4"/>
      <c r="BI552" s="7" t="str">
        <f t="shared" ca="1" si="119"/>
        <v/>
      </c>
      <c r="BJ552" s="4" t="str">
        <f t="shared" si="127"/>
        <v/>
      </c>
      <c r="BK552" s="96" t="str">
        <f t="shared" si="120"/>
        <v/>
      </c>
      <c r="BL552" s="107" t="str">
        <f t="shared" si="126"/>
        <v/>
      </c>
      <c r="BR552" s="4" t="str">
        <f>IF(IFERROR(VLOOKUP(C552,C553:C$1993,1,0),"")="","",COUNTIF(C:C,C552))</f>
        <v/>
      </c>
      <c r="BV552" s="5" t="str">
        <f>IF(B552="","",IF(BR552="",1+(MAX(BV$2:BV551)),""))</f>
        <v/>
      </c>
      <c r="BW552" s="5" t="str">
        <f t="shared" si="121"/>
        <v/>
      </c>
      <c r="BX552" s="5" t="str">
        <f t="shared" si="122"/>
        <v/>
      </c>
      <c r="BY552" s="14" t="str">
        <f t="shared" si="123"/>
        <v/>
      </c>
      <c r="BZ552" s="28"/>
      <c r="CA552" s="15"/>
      <c r="CB552" s="5" t="str">
        <f t="shared" si="128"/>
        <v/>
      </c>
      <c r="CE552" s="5" t="str">
        <f t="shared" si="124"/>
        <v/>
      </c>
      <c r="CF552" s="5" t="str">
        <f>IF(J552="","",IFERROR(IF(VLOOKUP(J552,J$2:J551,1,0)=0,"",""),J552))</f>
        <v/>
      </c>
      <c r="CG552" s="24" t="str">
        <f>IF(CF552="","",(IFERROR(VLOOKUP(MID(CF552,1,1),$CX$2:DB$28,3,0),0)+IFERROR(VLOOKUP(MID(CF552,2,1),CX$2:DB$28,4,0),0)+IFERROR(VLOOKUP(MID(CF552,3,1),CX$2:DB$28,5,0),0)+(ROW(CF552)/1000000000000)))</f>
        <v/>
      </c>
      <c r="CI552" s="5">
        <v>551</v>
      </c>
      <c r="CJ552" s="5" t="str">
        <f>IFERROR(VLOOKUP(CI552,CE$2:CF1628,2,0),"")</f>
        <v/>
      </c>
      <c r="DD552" s="5" t="e">
        <f>IF(REPORTE!AH$2="si",IF(C552=VALUE(REPORTE!C$11),IF(SUM(DD553:DD$1993),CONCATENATE(INT(B552),", "),INT(B552)),""),IF(C552=VALUE(REPORTE!C$10),IF(SUM(DD553:DD$1993),CONCATENATE(INT(B552),",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68"/>
      <c r="AV553" s="97"/>
      <c r="AW553" s="97"/>
      <c r="AX553" s="97"/>
      <c r="AY553" s="110"/>
      <c r="AZ553" s="97"/>
      <c r="BA553" s="97"/>
      <c r="BB553" s="4"/>
      <c r="BC553" s="100"/>
      <c r="BD553" s="4"/>
      <c r="BE553" s="4"/>
      <c r="BF553" s="9"/>
      <c r="BG553" s="4"/>
      <c r="BH553" s="4"/>
      <c r="BI553" s="7" t="str">
        <f t="shared" ca="1" si="119"/>
        <v/>
      </c>
      <c r="BJ553" s="4" t="str">
        <f t="shared" si="127"/>
        <v/>
      </c>
      <c r="BK553" s="96" t="str">
        <f t="shared" si="120"/>
        <v/>
      </c>
      <c r="BL553" s="107" t="str">
        <f t="shared" si="126"/>
        <v/>
      </c>
      <c r="BR553" s="4" t="str">
        <f>IF(IFERROR(VLOOKUP(C553,C554:C$1993,1,0),"")="","",COUNTIF(C:C,C553))</f>
        <v/>
      </c>
      <c r="BV553" s="5" t="str">
        <f>IF(B553="","",IF(BR553="",1+(MAX(BV$2:BV552)),""))</f>
        <v/>
      </c>
      <c r="BW553" s="5" t="str">
        <f t="shared" si="121"/>
        <v/>
      </c>
      <c r="BX553" s="5" t="str">
        <f t="shared" si="122"/>
        <v/>
      </c>
      <c r="BY553" s="14" t="str">
        <f t="shared" si="123"/>
        <v/>
      </c>
      <c r="BZ553" s="28"/>
      <c r="CA553" s="15"/>
      <c r="CB553" s="5" t="str">
        <f t="shared" si="128"/>
        <v/>
      </c>
      <c r="CE553" s="5" t="str">
        <f t="shared" si="124"/>
        <v/>
      </c>
      <c r="CF553" s="5" t="str">
        <f>IF(J553="","",IFERROR(IF(VLOOKUP(J553,J$2:J552,1,0)=0,"",""),J553))</f>
        <v/>
      </c>
      <c r="CG553" s="24" t="str">
        <f>IF(CF553="","",(IFERROR(VLOOKUP(MID(CF553,1,1),$CX$2:DB$28,3,0),0)+IFERROR(VLOOKUP(MID(CF553,2,1),CX$2:DB$28,4,0),0)+IFERROR(VLOOKUP(MID(CF553,3,1),CX$2:DB$28,5,0),0)+(ROW(CF553)/1000000000000)))</f>
        <v/>
      </c>
      <c r="CI553" s="5">
        <v>552</v>
      </c>
      <c r="CJ553" s="5" t="str">
        <f>IFERROR(VLOOKUP(CI553,CE$2:CF1629,2,0),"")</f>
        <v/>
      </c>
      <c r="DD553" s="5" t="e">
        <f>IF(REPORTE!AH$2="si",IF(C553=VALUE(REPORTE!C$11),IF(SUM(DD554:DD$1993),CONCATENATE(INT(B553),", "),INT(B553)),""),IF(C553=VALUE(REPORTE!C$10),IF(SUM(DD554:DD$1993),CONCATENATE(INT(B553),",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68"/>
      <c r="AV554" s="97"/>
      <c r="AW554" s="97"/>
      <c r="AX554" s="97"/>
      <c r="AY554" s="110"/>
      <c r="AZ554" s="97"/>
      <c r="BA554" s="97"/>
      <c r="BB554" s="4"/>
      <c r="BC554" s="100"/>
      <c r="BD554" s="4"/>
      <c r="BE554" s="4"/>
      <c r="BF554" s="9"/>
      <c r="BG554" s="4"/>
      <c r="BH554" s="4"/>
      <c r="BI554" s="7" t="str">
        <f t="shared" ca="1" si="119"/>
        <v/>
      </c>
      <c r="BJ554" s="4" t="str">
        <f t="shared" si="127"/>
        <v/>
      </c>
      <c r="BK554" s="96" t="str">
        <f t="shared" si="120"/>
        <v/>
      </c>
      <c r="BL554" s="107" t="str">
        <f t="shared" si="126"/>
        <v/>
      </c>
      <c r="BR554" s="4" t="str">
        <f>IF(IFERROR(VLOOKUP(C554,C555:C$1993,1,0),"")="","",COUNTIF(C:C,C554))</f>
        <v/>
      </c>
      <c r="BV554" s="5" t="str">
        <f>IF(B554="","",IF(BR554="",1+(MAX(BV$2:BV553)),""))</f>
        <v/>
      </c>
      <c r="BW554" s="5" t="str">
        <f t="shared" si="121"/>
        <v/>
      </c>
      <c r="BX554" s="5" t="str">
        <f t="shared" si="122"/>
        <v/>
      </c>
      <c r="BY554" s="14" t="str">
        <f t="shared" si="123"/>
        <v/>
      </c>
      <c r="BZ554" s="28"/>
      <c r="CA554" s="15"/>
      <c r="CB554" s="5" t="str">
        <f t="shared" si="128"/>
        <v/>
      </c>
      <c r="CE554" s="5" t="str">
        <f t="shared" si="124"/>
        <v/>
      </c>
      <c r="CF554" s="5" t="str">
        <f>IF(J554="","",IFERROR(IF(VLOOKUP(J554,J$2:J553,1,0)=0,"",""),J554))</f>
        <v/>
      </c>
      <c r="CG554" s="24" t="str">
        <f>IF(CF554="","",(IFERROR(VLOOKUP(MID(CF554,1,1),$CX$2:DB$28,3,0),0)+IFERROR(VLOOKUP(MID(CF554,2,1),CX$2:DB$28,4,0),0)+IFERROR(VLOOKUP(MID(CF554,3,1),CX$2:DB$28,5,0),0)+(ROW(CF554)/1000000000000)))</f>
        <v/>
      </c>
      <c r="CI554" s="5">
        <v>553</v>
      </c>
      <c r="CJ554" s="5" t="str">
        <f>IFERROR(VLOOKUP(CI554,CE$2:CF1630,2,0),"")</f>
        <v/>
      </c>
      <c r="DD554" s="5" t="e">
        <f>IF(REPORTE!AH$2="si",IF(C554=VALUE(REPORTE!C$11),IF(SUM(DD555:DD$1993),CONCATENATE(INT(B554),", "),INT(B554)),""),IF(C554=VALUE(REPORTE!C$10),IF(SUM(DD555:DD$1993),CONCATENATE(INT(B554),",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68"/>
      <c r="AV555" s="97"/>
      <c r="AW555" s="97"/>
      <c r="AX555" s="97"/>
      <c r="AY555" s="110"/>
      <c r="AZ555" s="97"/>
      <c r="BA555" s="97"/>
      <c r="BB555" s="4"/>
      <c r="BC555" s="100"/>
      <c r="BD555" s="4"/>
      <c r="BE555" s="4"/>
      <c r="BF555" s="9"/>
      <c r="BG555" s="4"/>
      <c r="BH555" s="4"/>
      <c r="BI555" s="7" t="str">
        <f t="shared" ca="1" si="119"/>
        <v/>
      </c>
      <c r="BJ555" s="4" t="str">
        <f t="shared" si="127"/>
        <v/>
      </c>
      <c r="BK555" s="96" t="str">
        <f t="shared" si="120"/>
        <v/>
      </c>
      <c r="BL555" s="107" t="str">
        <f t="shared" si="126"/>
        <v/>
      </c>
      <c r="BR555" s="4" t="str">
        <f>IF(IFERROR(VLOOKUP(C555,C556:C$1993,1,0),"")="","",COUNTIF(C:C,C555))</f>
        <v/>
      </c>
      <c r="BV555" s="5" t="str">
        <f>IF(B555="","",IF(BR555="",1+(MAX(BV$2:BV554)),""))</f>
        <v/>
      </c>
      <c r="BW555" s="5" t="str">
        <f t="shared" si="121"/>
        <v/>
      </c>
      <c r="BX555" s="5" t="str">
        <f t="shared" si="122"/>
        <v/>
      </c>
      <c r="BY555" s="14" t="str">
        <f t="shared" si="123"/>
        <v/>
      </c>
      <c r="BZ555" s="28"/>
      <c r="CA555" s="15"/>
      <c r="CB555" s="5" t="str">
        <f t="shared" si="128"/>
        <v/>
      </c>
      <c r="CE555" s="5" t="str">
        <f t="shared" si="124"/>
        <v/>
      </c>
      <c r="CF555" s="5" t="str">
        <f>IF(J555="","",IFERROR(IF(VLOOKUP(J555,J$2:J554,1,0)=0,"",""),J555))</f>
        <v/>
      </c>
      <c r="CG555" s="24" t="str">
        <f>IF(CF555="","",(IFERROR(VLOOKUP(MID(CF555,1,1),$CX$2:DB$28,3,0),0)+IFERROR(VLOOKUP(MID(CF555,2,1),CX$2:DB$28,4,0),0)+IFERROR(VLOOKUP(MID(CF555,3,1),CX$2:DB$28,5,0),0)+(ROW(CF555)/1000000000000)))</f>
        <v/>
      </c>
      <c r="CI555" s="5">
        <v>554</v>
      </c>
      <c r="CJ555" s="5" t="str">
        <f>IFERROR(VLOOKUP(CI555,CE$2:CF1631,2,0),"")</f>
        <v/>
      </c>
      <c r="DD555" s="5" t="e">
        <f>IF(REPORTE!AH$2="si",IF(C555=VALUE(REPORTE!C$11),IF(SUM(DD556:DD$1993),CONCATENATE(INT(B555),", "),INT(B555)),""),IF(C555=VALUE(REPORTE!C$10),IF(SUM(DD556:DD$1993),CONCATENATE(INT(B555),",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68"/>
      <c r="AV556" s="97"/>
      <c r="AW556" s="97"/>
      <c r="AX556" s="97"/>
      <c r="AY556" s="110"/>
      <c r="AZ556" s="97"/>
      <c r="BA556" s="97"/>
      <c r="BB556" s="4"/>
      <c r="BC556" s="100"/>
      <c r="BD556" s="4"/>
      <c r="BE556" s="4"/>
      <c r="BF556" s="9"/>
      <c r="BG556" s="4"/>
      <c r="BH556" s="4"/>
      <c r="BI556" s="7" t="str">
        <f t="shared" ca="1" si="119"/>
        <v/>
      </c>
      <c r="BJ556" s="4" t="str">
        <f t="shared" si="127"/>
        <v/>
      </c>
      <c r="BK556" s="96" t="str">
        <f t="shared" si="120"/>
        <v/>
      </c>
      <c r="BL556" s="107" t="str">
        <f t="shared" si="126"/>
        <v/>
      </c>
      <c r="BR556" s="4" t="str">
        <f>IF(IFERROR(VLOOKUP(C556,C557:C$1993,1,0),"")="","",COUNTIF(C:C,C556))</f>
        <v/>
      </c>
      <c r="BV556" s="5" t="str">
        <f>IF(B556="","",IF(BR556="",1+(MAX(BV$2:BV555)),""))</f>
        <v/>
      </c>
      <c r="BW556" s="5" t="str">
        <f t="shared" si="121"/>
        <v/>
      </c>
      <c r="BX556" s="5" t="str">
        <f t="shared" si="122"/>
        <v/>
      </c>
      <c r="BY556" s="14" t="str">
        <f t="shared" si="123"/>
        <v/>
      </c>
      <c r="BZ556" s="28"/>
      <c r="CA556" s="15"/>
      <c r="CB556" s="5" t="str">
        <f t="shared" si="128"/>
        <v/>
      </c>
      <c r="CE556" s="5" t="str">
        <f t="shared" si="124"/>
        <v/>
      </c>
      <c r="CF556" s="5" t="str">
        <f>IF(J556="","",IFERROR(IF(VLOOKUP(J556,J$2:J555,1,0)=0,"",""),J556))</f>
        <v/>
      </c>
      <c r="CG556" s="24" t="str">
        <f>IF(CF556="","",(IFERROR(VLOOKUP(MID(CF556,1,1),$CX$2:DB$28,3,0),0)+IFERROR(VLOOKUP(MID(CF556,2,1),CX$2:DB$28,4,0),0)+IFERROR(VLOOKUP(MID(CF556,3,1),CX$2:DB$28,5,0),0)+(ROW(CF556)/1000000000000)))</f>
        <v/>
      </c>
      <c r="CI556" s="5">
        <v>555</v>
      </c>
      <c r="CJ556" s="5" t="str">
        <f>IFERROR(VLOOKUP(CI556,CE$2:CF1632,2,0),"")</f>
        <v/>
      </c>
      <c r="DD556" s="5" t="e">
        <f>IF(REPORTE!AH$2="si",IF(C556=VALUE(REPORTE!C$11),IF(SUM(DD557:DD$1993),CONCATENATE(INT(B556),", "),INT(B556)),""),IF(C556=VALUE(REPORTE!C$10),IF(SUM(DD557:DD$1993),CONCATENATE(INT(B556),",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68"/>
      <c r="AV557" s="97"/>
      <c r="AW557" s="97"/>
      <c r="AX557" s="97"/>
      <c r="AY557" s="110"/>
      <c r="AZ557" s="97"/>
      <c r="BA557" s="97"/>
      <c r="BB557" s="4"/>
      <c r="BC557" s="100"/>
      <c r="BD557" s="4"/>
      <c r="BE557" s="4"/>
      <c r="BF557" s="9"/>
      <c r="BG557" s="4"/>
      <c r="BH557" s="4"/>
      <c r="BI557" s="7" t="str">
        <f t="shared" ca="1" si="119"/>
        <v/>
      </c>
      <c r="BJ557" s="4" t="str">
        <f t="shared" si="127"/>
        <v/>
      </c>
      <c r="BK557" s="96" t="str">
        <f t="shared" si="120"/>
        <v/>
      </c>
      <c r="BL557" s="107" t="str">
        <f t="shared" si="126"/>
        <v/>
      </c>
      <c r="BR557" s="4" t="str">
        <f>IF(IFERROR(VLOOKUP(C557,C558:C$1993,1,0),"")="","",COUNTIF(C:C,C557))</f>
        <v/>
      </c>
      <c r="BV557" s="5" t="str">
        <f>IF(B557="","",IF(BR557="",1+(MAX(BV$2:BV556)),""))</f>
        <v/>
      </c>
      <c r="BW557" s="5" t="str">
        <f t="shared" si="121"/>
        <v/>
      </c>
      <c r="BX557" s="5" t="str">
        <f t="shared" si="122"/>
        <v/>
      </c>
      <c r="BY557" s="14" t="str">
        <f t="shared" si="123"/>
        <v/>
      </c>
      <c r="BZ557" s="28"/>
      <c r="CA557" s="15"/>
      <c r="CB557" s="5" t="str">
        <f t="shared" si="128"/>
        <v/>
      </c>
      <c r="CE557" s="5" t="str">
        <f t="shared" si="124"/>
        <v/>
      </c>
      <c r="CF557" s="5" t="str">
        <f>IF(J557="","",IFERROR(IF(VLOOKUP(J557,J$2:J556,1,0)=0,"",""),J557))</f>
        <v/>
      </c>
      <c r="CG557" s="24" t="str">
        <f>IF(CF557="","",(IFERROR(VLOOKUP(MID(CF557,1,1),$CX$2:DB$28,3,0),0)+IFERROR(VLOOKUP(MID(CF557,2,1),CX$2:DB$28,4,0),0)+IFERROR(VLOOKUP(MID(CF557,3,1),CX$2:DB$28,5,0),0)+(ROW(CF557)/1000000000000)))</f>
        <v/>
      </c>
      <c r="CI557" s="5">
        <v>556</v>
      </c>
      <c r="CJ557" s="5" t="str">
        <f>IFERROR(VLOOKUP(CI557,CE$2:CF1633,2,0),"")</f>
        <v/>
      </c>
      <c r="DD557" s="5" t="e">
        <f>IF(REPORTE!AH$2="si",IF(C557=VALUE(REPORTE!C$11),IF(SUM(DD558:DD$1993),CONCATENATE(INT(B557),", "),INT(B557)),""),IF(C557=VALUE(REPORTE!C$10),IF(SUM(DD558:DD$1993),CONCATENATE(INT(B557),",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68"/>
      <c r="AV558" s="97"/>
      <c r="AW558" s="97"/>
      <c r="AX558" s="97"/>
      <c r="AY558" s="110"/>
      <c r="AZ558" s="97"/>
      <c r="BA558" s="97"/>
      <c r="BB558" s="4"/>
      <c r="BC558" s="100"/>
      <c r="BD558" s="4"/>
      <c r="BE558" s="4"/>
      <c r="BF558" s="9"/>
      <c r="BG558" s="4"/>
      <c r="BH558" s="4"/>
      <c r="BI558" s="7" t="str">
        <f t="shared" ca="1" si="119"/>
        <v/>
      </c>
      <c r="BJ558" s="4" t="str">
        <f t="shared" si="127"/>
        <v/>
      </c>
      <c r="BK558" s="96" t="str">
        <f t="shared" si="120"/>
        <v/>
      </c>
      <c r="BL558" s="107" t="str">
        <f t="shared" si="126"/>
        <v/>
      </c>
      <c r="BR558" s="4" t="str">
        <f>IF(IFERROR(VLOOKUP(C558,C559:C$1993,1,0),"")="","",COUNTIF(C:C,C558))</f>
        <v/>
      </c>
      <c r="BV558" s="5" t="str">
        <f>IF(B558="","",IF(BR558="",1+(MAX(BV$2:BV557)),""))</f>
        <v/>
      </c>
      <c r="BW558" s="5" t="str">
        <f t="shared" si="121"/>
        <v/>
      </c>
      <c r="BX558" s="5" t="str">
        <f t="shared" si="122"/>
        <v/>
      </c>
      <c r="BY558" s="14" t="str">
        <f t="shared" si="123"/>
        <v/>
      </c>
      <c r="BZ558" s="28"/>
      <c r="CA558" s="15"/>
      <c r="CB558" s="5" t="str">
        <f t="shared" si="128"/>
        <v/>
      </c>
      <c r="CE558" s="5" t="str">
        <f t="shared" si="124"/>
        <v/>
      </c>
      <c r="CF558" s="5" t="str">
        <f>IF(J558="","",IFERROR(IF(VLOOKUP(J558,J$2:J557,1,0)=0,"",""),J558))</f>
        <v/>
      </c>
      <c r="CG558" s="24" t="str">
        <f>IF(CF558="","",(IFERROR(VLOOKUP(MID(CF558,1,1),$CX$2:DB$28,3,0),0)+IFERROR(VLOOKUP(MID(CF558,2,1),CX$2:DB$28,4,0),0)+IFERROR(VLOOKUP(MID(CF558,3,1),CX$2:DB$28,5,0),0)+(ROW(CF558)/1000000000000)))</f>
        <v/>
      </c>
      <c r="CI558" s="5">
        <v>557</v>
      </c>
      <c r="CJ558" s="5" t="str">
        <f>IFERROR(VLOOKUP(CI558,CE$2:CF1634,2,0),"")</f>
        <v/>
      </c>
      <c r="DD558" s="5" t="e">
        <f>IF(REPORTE!AH$2="si",IF(C558=VALUE(REPORTE!C$11),IF(SUM(DD559:DD$1993),CONCATENATE(INT(B558),", "),INT(B558)),""),IF(C558=VALUE(REPORTE!C$10),IF(SUM(DD559:DD$1993),CONCATENATE(INT(B558),",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68"/>
      <c r="AV559" s="97"/>
      <c r="AW559" s="97"/>
      <c r="AX559" s="97"/>
      <c r="AY559" s="110"/>
      <c r="AZ559" s="97"/>
      <c r="BA559" s="97"/>
      <c r="BB559" s="4"/>
      <c r="BC559" s="100"/>
      <c r="BD559" s="4"/>
      <c r="BE559" s="4"/>
      <c r="BF559" s="9"/>
      <c r="BG559" s="4"/>
      <c r="BH559" s="4"/>
      <c r="BI559" s="7" t="str">
        <f t="shared" ca="1" si="119"/>
        <v/>
      </c>
      <c r="BJ559" s="4" t="str">
        <f t="shared" si="127"/>
        <v/>
      </c>
      <c r="BK559" s="96" t="str">
        <f t="shared" si="120"/>
        <v/>
      </c>
      <c r="BL559" s="107" t="str">
        <f t="shared" si="126"/>
        <v/>
      </c>
      <c r="BR559" s="4" t="str">
        <f>IF(IFERROR(VLOOKUP(C559,C560:C$1993,1,0),"")="","",COUNTIF(C:C,C559))</f>
        <v/>
      </c>
      <c r="BV559" s="5" t="str">
        <f>IF(B559="","",IF(BR559="",1+(MAX(BV$2:BV558)),""))</f>
        <v/>
      </c>
      <c r="BW559" s="5" t="str">
        <f t="shared" si="121"/>
        <v/>
      </c>
      <c r="BX559" s="5" t="str">
        <f t="shared" si="122"/>
        <v/>
      </c>
      <c r="BY559" s="14" t="str">
        <f t="shared" si="123"/>
        <v/>
      </c>
      <c r="BZ559" s="28"/>
      <c r="CA559" s="15"/>
      <c r="CB559" s="5" t="str">
        <f t="shared" si="128"/>
        <v/>
      </c>
      <c r="CE559" s="5" t="str">
        <f t="shared" si="124"/>
        <v/>
      </c>
      <c r="CF559" s="5" t="str">
        <f>IF(J559="","",IFERROR(IF(VLOOKUP(J559,J$2:J558,1,0)=0,"",""),J559))</f>
        <v/>
      </c>
      <c r="CG559" s="24" t="str">
        <f>IF(CF559="","",(IFERROR(VLOOKUP(MID(CF559,1,1),$CX$2:DB$28,3,0),0)+IFERROR(VLOOKUP(MID(CF559,2,1),CX$2:DB$28,4,0),0)+IFERROR(VLOOKUP(MID(CF559,3,1),CX$2:DB$28,5,0),0)+(ROW(CF559)/1000000000000)))</f>
        <v/>
      </c>
      <c r="CI559" s="5">
        <v>558</v>
      </c>
      <c r="CJ559" s="5" t="str">
        <f>IFERROR(VLOOKUP(CI559,CE$2:CF1635,2,0),"")</f>
        <v/>
      </c>
      <c r="DD559" s="5" t="e">
        <f>IF(REPORTE!AH$2="si",IF(C559=VALUE(REPORTE!C$11),IF(SUM(DD560:DD$1993),CONCATENATE(INT(B559),", "),INT(B559)),""),IF(C559=VALUE(REPORTE!C$10),IF(SUM(DD560:DD$1993),CONCATENATE(INT(B559),",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68"/>
      <c r="AV560" s="97"/>
      <c r="AW560" s="97"/>
      <c r="AX560" s="97"/>
      <c r="AY560" s="110"/>
      <c r="AZ560" s="97"/>
      <c r="BA560" s="97"/>
      <c r="BB560" s="4"/>
      <c r="BC560" s="100"/>
      <c r="BD560" s="4"/>
      <c r="BE560" s="4"/>
      <c r="BF560" s="9"/>
      <c r="BG560" s="4"/>
      <c r="BH560" s="4"/>
      <c r="BI560" s="7" t="str">
        <f t="shared" ca="1" si="119"/>
        <v/>
      </c>
      <c r="BJ560" s="4" t="str">
        <f t="shared" si="127"/>
        <v/>
      </c>
      <c r="BK560" s="96" t="str">
        <f t="shared" si="120"/>
        <v/>
      </c>
      <c r="BL560" s="107" t="str">
        <f t="shared" si="126"/>
        <v/>
      </c>
      <c r="BR560" s="4" t="str">
        <f>IF(IFERROR(VLOOKUP(C560,C561:C$1993,1,0),"")="","",COUNTIF(C:C,C560))</f>
        <v/>
      </c>
      <c r="BV560" s="5" t="str">
        <f>IF(B560="","",IF(BR560="",1+(MAX(BV$2:BV559)),""))</f>
        <v/>
      </c>
      <c r="BW560" s="5" t="str">
        <f t="shared" si="121"/>
        <v/>
      </c>
      <c r="BX560" s="5" t="str">
        <f t="shared" si="122"/>
        <v/>
      </c>
      <c r="BY560" s="14" t="str">
        <f t="shared" si="123"/>
        <v/>
      </c>
      <c r="BZ560" s="28"/>
      <c r="CA560" s="15"/>
      <c r="CB560" s="5" t="str">
        <f t="shared" si="128"/>
        <v/>
      </c>
      <c r="CE560" s="5" t="str">
        <f t="shared" si="124"/>
        <v/>
      </c>
      <c r="CF560" s="5" t="str">
        <f>IF(J560="","",IFERROR(IF(VLOOKUP(J560,J$2:J559,1,0)=0,"",""),J560))</f>
        <v/>
      </c>
      <c r="CG560" s="24" t="str">
        <f>IF(CF560="","",(IFERROR(VLOOKUP(MID(CF560,1,1),$CX$2:DB$28,3,0),0)+IFERROR(VLOOKUP(MID(CF560,2,1),CX$2:DB$28,4,0),0)+IFERROR(VLOOKUP(MID(CF560,3,1),CX$2:DB$28,5,0),0)+(ROW(CF560)/1000000000000)))</f>
        <v/>
      </c>
      <c r="CI560" s="5">
        <v>559</v>
      </c>
      <c r="CJ560" s="5" t="str">
        <f>IFERROR(VLOOKUP(CI560,CE$2:CF1636,2,0),"")</f>
        <v/>
      </c>
      <c r="DD560" s="5" t="e">
        <f>IF(REPORTE!AH$2="si",IF(C560=VALUE(REPORTE!C$11),IF(SUM(DD561:DD$1993),CONCATENATE(INT(B560),", "),INT(B560)),""),IF(C560=VALUE(REPORTE!C$10),IF(SUM(DD561:DD$1993),CONCATENATE(INT(B560),",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68"/>
      <c r="AV561" s="97"/>
      <c r="AW561" s="97"/>
      <c r="AX561" s="97"/>
      <c r="AY561" s="110"/>
      <c r="AZ561" s="97"/>
      <c r="BA561" s="97"/>
      <c r="BB561" s="4"/>
      <c r="BC561" s="100"/>
      <c r="BD561" s="4"/>
      <c r="BE561" s="4"/>
      <c r="BF561" s="9"/>
      <c r="BG561" s="4"/>
      <c r="BH561" s="4"/>
      <c r="BI561" s="7" t="str">
        <f t="shared" ca="1" si="119"/>
        <v/>
      </c>
      <c r="BJ561" s="4" t="str">
        <f t="shared" si="127"/>
        <v/>
      </c>
      <c r="BK561" s="96" t="str">
        <f t="shared" si="120"/>
        <v/>
      </c>
      <c r="BL561" s="107" t="str">
        <f t="shared" si="126"/>
        <v/>
      </c>
      <c r="BR561" s="4" t="str">
        <f>IF(IFERROR(VLOOKUP(C561,C562:C$1993,1,0),"")="","",COUNTIF(C:C,C561))</f>
        <v/>
      </c>
      <c r="BV561" s="5" t="str">
        <f>IF(B561="","",IF(BR561="",1+(MAX(BV$2:BV560)),""))</f>
        <v/>
      </c>
      <c r="BW561" s="5" t="str">
        <f t="shared" si="121"/>
        <v/>
      </c>
      <c r="BX561" s="5" t="str">
        <f t="shared" si="122"/>
        <v/>
      </c>
      <c r="BY561" s="14" t="str">
        <f t="shared" si="123"/>
        <v/>
      </c>
      <c r="BZ561" s="28"/>
      <c r="CA561" s="15"/>
      <c r="CB561" s="5" t="str">
        <f t="shared" si="128"/>
        <v/>
      </c>
      <c r="CE561" s="5" t="str">
        <f t="shared" si="124"/>
        <v/>
      </c>
      <c r="CF561" s="5" t="str">
        <f>IF(J561="","",IFERROR(IF(VLOOKUP(J561,J$2:J560,1,0)=0,"",""),J561))</f>
        <v/>
      </c>
      <c r="CG561" s="24" t="str">
        <f>IF(CF561="","",(IFERROR(VLOOKUP(MID(CF561,1,1),$CX$2:DB$28,3,0),0)+IFERROR(VLOOKUP(MID(CF561,2,1),CX$2:DB$28,4,0),0)+IFERROR(VLOOKUP(MID(CF561,3,1),CX$2:DB$28,5,0),0)+(ROW(CF561)/1000000000000)))</f>
        <v/>
      </c>
      <c r="CI561" s="5">
        <v>560</v>
      </c>
      <c r="CJ561" s="5" t="str">
        <f>IFERROR(VLOOKUP(CI561,CE$2:CF1637,2,0),"")</f>
        <v/>
      </c>
      <c r="DD561" s="5" t="e">
        <f>IF(REPORTE!AH$2="si",IF(C561=VALUE(REPORTE!C$11),IF(SUM(DD562:DD$1993),CONCATENATE(INT(B561),", "),INT(B561)),""),IF(C561=VALUE(REPORTE!C$10),IF(SUM(DD562:DD$1993),CONCATENATE(INT(B561),",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68"/>
      <c r="AV562" s="97"/>
      <c r="AW562" s="97"/>
      <c r="AX562" s="97"/>
      <c r="AY562" s="110"/>
      <c r="AZ562" s="97"/>
      <c r="BA562" s="97"/>
      <c r="BB562" s="4"/>
      <c r="BC562" s="100"/>
      <c r="BD562" s="4"/>
      <c r="BE562" s="4"/>
      <c r="BF562" s="9"/>
      <c r="BG562" s="4"/>
      <c r="BH562" s="4"/>
      <c r="BI562" s="7" t="str">
        <f t="shared" ca="1" si="119"/>
        <v/>
      </c>
      <c r="BJ562" s="4" t="str">
        <f t="shared" si="127"/>
        <v/>
      </c>
      <c r="BK562" s="96" t="str">
        <f t="shared" si="120"/>
        <v/>
      </c>
      <c r="BL562" s="107" t="str">
        <f t="shared" si="126"/>
        <v/>
      </c>
      <c r="BR562" s="4" t="str">
        <f>IF(IFERROR(VLOOKUP(C562,C563:C$1993,1,0),"")="","",COUNTIF(C:C,C562))</f>
        <v/>
      </c>
      <c r="BV562" s="5" t="str">
        <f>IF(B562="","",IF(BR562="",1+(MAX(BV$2:BV561)),""))</f>
        <v/>
      </c>
      <c r="BW562" s="5" t="str">
        <f t="shared" si="121"/>
        <v/>
      </c>
      <c r="BX562" s="5" t="str">
        <f t="shared" si="122"/>
        <v/>
      </c>
      <c r="BY562" s="14" t="str">
        <f t="shared" si="123"/>
        <v/>
      </c>
      <c r="BZ562" s="28"/>
      <c r="CA562" s="15"/>
      <c r="CB562" s="5" t="str">
        <f t="shared" si="128"/>
        <v/>
      </c>
      <c r="CE562" s="5" t="str">
        <f t="shared" si="124"/>
        <v/>
      </c>
      <c r="CF562" s="5" t="str">
        <f>IF(J562="","",IFERROR(IF(VLOOKUP(J562,J$2:J561,1,0)=0,"",""),J562))</f>
        <v/>
      </c>
      <c r="CG562" s="24" t="str">
        <f>IF(CF562="","",(IFERROR(VLOOKUP(MID(CF562,1,1),$CX$2:DB$28,3,0),0)+IFERROR(VLOOKUP(MID(CF562,2,1),CX$2:DB$28,4,0),0)+IFERROR(VLOOKUP(MID(CF562,3,1),CX$2:DB$28,5,0),0)+(ROW(CF562)/1000000000000)))</f>
        <v/>
      </c>
      <c r="CI562" s="5">
        <v>561</v>
      </c>
      <c r="CJ562" s="5" t="str">
        <f>IFERROR(VLOOKUP(CI562,CE$2:CF1638,2,0),"")</f>
        <v/>
      </c>
      <c r="DD562" s="5" t="e">
        <f>IF(REPORTE!AH$2="si",IF(C562=VALUE(REPORTE!C$11),IF(SUM(DD563:DD$1993),CONCATENATE(INT(B562),", "),INT(B562)),""),IF(C562=VALUE(REPORTE!C$10),IF(SUM(DD563:DD$1993),CONCATENATE(INT(B562),",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68"/>
      <c r="AV563" s="97"/>
      <c r="AW563" s="97"/>
      <c r="AX563" s="97"/>
      <c r="AY563" s="110"/>
      <c r="AZ563" s="97"/>
      <c r="BA563" s="97"/>
      <c r="BB563" s="4"/>
      <c r="BC563" s="100"/>
      <c r="BD563" s="4"/>
      <c r="BE563" s="4"/>
      <c r="BF563" s="9"/>
      <c r="BG563" s="4"/>
      <c r="BH563" s="4"/>
      <c r="BI563" s="7" t="str">
        <f t="shared" ca="1" si="119"/>
        <v/>
      </c>
      <c r="BJ563" s="4" t="str">
        <f t="shared" si="127"/>
        <v/>
      </c>
      <c r="BK563" s="96" t="str">
        <f t="shared" si="120"/>
        <v/>
      </c>
      <c r="BL563" s="107" t="str">
        <f t="shared" si="126"/>
        <v/>
      </c>
      <c r="BR563" s="4" t="str">
        <f>IF(IFERROR(VLOOKUP(C563,C564:C$1993,1,0),"")="","",COUNTIF(C:C,C563))</f>
        <v/>
      </c>
      <c r="BV563" s="5" t="str">
        <f>IF(B563="","",IF(BR563="",1+(MAX(BV$2:BV562)),""))</f>
        <v/>
      </c>
      <c r="BW563" s="5" t="str">
        <f t="shared" si="121"/>
        <v/>
      </c>
      <c r="BX563" s="5" t="str">
        <f t="shared" si="122"/>
        <v/>
      </c>
      <c r="BY563" s="14" t="str">
        <f t="shared" si="123"/>
        <v/>
      </c>
      <c r="BZ563" s="28"/>
      <c r="CA563" s="15"/>
      <c r="CB563" s="5" t="str">
        <f t="shared" si="128"/>
        <v/>
      </c>
      <c r="CE563" s="5" t="str">
        <f t="shared" si="124"/>
        <v/>
      </c>
      <c r="CF563" s="5" t="str">
        <f>IF(J563="","",IFERROR(IF(VLOOKUP(J563,J$2:J562,1,0)=0,"",""),J563))</f>
        <v/>
      </c>
      <c r="CG563" s="24" t="str">
        <f>IF(CF563="","",(IFERROR(VLOOKUP(MID(CF563,1,1),$CX$2:DB$28,3,0),0)+IFERROR(VLOOKUP(MID(CF563,2,1),CX$2:DB$28,4,0),0)+IFERROR(VLOOKUP(MID(CF563,3,1),CX$2:DB$28,5,0),0)+(ROW(CF563)/1000000000000)))</f>
        <v/>
      </c>
      <c r="CI563" s="5">
        <v>562</v>
      </c>
      <c r="CJ563" s="5" t="str">
        <f>IFERROR(VLOOKUP(CI563,CE$2:CF1639,2,0),"")</f>
        <v/>
      </c>
      <c r="DD563" s="5" t="e">
        <f>IF(REPORTE!AH$2="si",IF(C563=VALUE(REPORTE!C$11),IF(SUM(DD564:DD$1993),CONCATENATE(INT(B563),", "),INT(B563)),""),IF(C563=VALUE(REPORTE!C$10),IF(SUM(DD564:DD$1993),CONCATENATE(INT(B563),",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68"/>
      <c r="AV564" s="97"/>
      <c r="AW564" s="97"/>
      <c r="AX564" s="97"/>
      <c r="AY564" s="110"/>
      <c r="AZ564" s="97"/>
      <c r="BA564" s="97"/>
      <c r="BB564" s="4"/>
      <c r="BC564" s="100"/>
      <c r="BD564" s="4"/>
      <c r="BE564" s="4"/>
      <c r="BF564" s="9"/>
      <c r="BG564" s="4"/>
      <c r="BH564" s="4"/>
      <c r="BI564" s="7" t="str">
        <f t="shared" ca="1" si="119"/>
        <v/>
      </c>
      <c r="BJ564" s="4" t="str">
        <f t="shared" si="127"/>
        <v/>
      </c>
      <c r="BK564" s="96" t="str">
        <f t="shared" si="120"/>
        <v/>
      </c>
      <c r="BL564" s="107" t="str">
        <f t="shared" si="126"/>
        <v/>
      </c>
      <c r="BR564" s="4" t="str">
        <f>IF(IFERROR(VLOOKUP(C564,C565:C$1993,1,0),"")="","",COUNTIF(C:C,C564))</f>
        <v/>
      </c>
      <c r="BV564" s="5" t="str">
        <f>IF(B564="","",IF(BR564="",1+(MAX(BV$2:BV563)),""))</f>
        <v/>
      </c>
      <c r="BW564" s="5" t="str">
        <f t="shared" si="121"/>
        <v/>
      </c>
      <c r="BX564" s="5" t="str">
        <f t="shared" si="122"/>
        <v/>
      </c>
      <c r="BY564" s="14" t="str">
        <f t="shared" si="123"/>
        <v/>
      </c>
      <c r="BZ564" s="28"/>
      <c r="CA564" s="15"/>
      <c r="CB564" s="5" t="str">
        <f t="shared" si="128"/>
        <v/>
      </c>
      <c r="CE564" s="5" t="str">
        <f t="shared" si="124"/>
        <v/>
      </c>
      <c r="CF564" s="5" t="str">
        <f>IF(J564="","",IFERROR(IF(VLOOKUP(J564,J$2:J563,1,0)=0,"",""),J564))</f>
        <v/>
      </c>
      <c r="CG564" s="24" t="str">
        <f>IF(CF564="","",(IFERROR(VLOOKUP(MID(CF564,1,1),$CX$2:DB$28,3,0),0)+IFERROR(VLOOKUP(MID(CF564,2,1),CX$2:DB$28,4,0),0)+IFERROR(VLOOKUP(MID(CF564,3,1),CX$2:DB$28,5,0),0)+(ROW(CF564)/1000000000000)))</f>
        <v/>
      </c>
      <c r="CI564" s="5">
        <v>563</v>
      </c>
      <c r="CJ564" s="5" t="str">
        <f>IFERROR(VLOOKUP(CI564,CE$2:CF1640,2,0),"")</f>
        <v/>
      </c>
      <c r="DD564" s="5" t="e">
        <f>IF(REPORTE!AH$2="si",IF(C564=VALUE(REPORTE!C$11),IF(SUM(DD565:DD$1993),CONCATENATE(INT(B564),", "),INT(B564)),""),IF(C564=VALUE(REPORTE!C$10),IF(SUM(DD565:DD$1993),CONCATENATE(INT(B564),",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68"/>
      <c r="AV565" s="97"/>
      <c r="AW565" s="97"/>
      <c r="AX565" s="97"/>
      <c r="AY565" s="110"/>
      <c r="AZ565" s="97"/>
      <c r="BA565" s="97"/>
      <c r="BB565" s="4"/>
      <c r="BC565" s="100"/>
      <c r="BD565" s="4"/>
      <c r="BE565" s="4"/>
      <c r="BF565" s="9"/>
      <c r="BG565" s="4"/>
      <c r="BH565" s="4"/>
      <c r="BI565" s="7" t="str">
        <f t="shared" ca="1" si="119"/>
        <v/>
      </c>
      <c r="BJ565" s="4" t="str">
        <f t="shared" si="127"/>
        <v/>
      </c>
      <c r="BK565" s="96" t="str">
        <f t="shared" si="120"/>
        <v/>
      </c>
      <c r="BL565" s="107" t="str">
        <f t="shared" si="126"/>
        <v/>
      </c>
      <c r="BR565" s="4" t="str">
        <f>IF(IFERROR(VLOOKUP(C565,C566:C$1993,1,0),"")="","",COUNTIF(C:C,C565))</f>
        <v/>
      </c>
      <c r="BV565" s="5" t="str">
        <f>IF(B565="","",IF(BR565="",1+(MAX(BV$2:BV564)),""))</f>
        <v/>
      </c>
      <c r="BW565" s="5" t="str">
        <f t="shared" si="121"/>
        <v/>
      </c>
      <c r="BX565" s="5" t="str">
        <f t="shared" si="122"/>
        <v/>
      </c>
      <c r="BY565" s="14" t="str">
        <f t="shared" si="123"/>
        <v/>
      </c>
      <c r="BZ565" s="28"/>
      <c r="CA565" s="15"/>
      <c r="CB565" s="5" t="str">
        <f t="shared" si="128"/>
        <v/>
      </c>
      <c r="CE565" s="5" t="str">
        <f t="shared" si="124"/>
        <v/>
      </c>
      <c r="CF565" s="5" t="str">
        <f>IF(J565="","",IFERROR(IF(VLOOKUP(J565,J$2:J564,1,0)=0,"",""),J565))</f>
        <v/>
      </c>
      <c r="CG565" s="24" t="str">
        <f>IF(CF565="","",(IFERROR(VLOOKUP(MID(CF565,1,1),$CX$2:DB$28,3,0),0)+IFERROR(VLOOKUP(MID(CF565,2,1),CX$2:DB$28,4,0),0)+IFERROR(VLOOKUP(MID(CF565,3,1),CX$2:DB$28,5,0),0)+(ROW(CF565)/1000000000000)))</f>
        <v/>
      </c>
      <c r="CI565" s="5">
        <v>564</v>
      </c>
      <c r="CJ565" s="5" t="str">
        <f>IFERROR(VLOOKUP(CI565,CE$2:CF1641,2,0),"")</f>
        <v/>
      </c>
      <c r="DD565" s="5" t="e">
        <f>IF(REPORTE!AH$2="si",IF(C565=VALUE(REPORTE!C$11),IF(SUM(DD566:DD$1993),CONCATENATE(INT(B565),", "),INT(B565)),""),IF(C565=VALUE(REPORTE!C$10),IF(SUM(DD566:DD$1993),CONCATENATE(INT(B565),",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68"/>
      <c r="AV566" s="97"/>
      <c r="AW566" s="97"/>
      <c r="AX566" s="97"/>
      <c r="AY566" s="110"/>
      <c r="AZ566" s="97"/>
      <c r="BA566" s="97"/>
      <c r="BB566" s="4"/>
      <c r="BC566" s="100"/>
      <c r="BD566" s="4"/>
      <c r="BE566" s="4"/>
      <c r="BF566" s="9"/>
      <c r="BG566" s="4"/>
      <c r="BH566" s="4"/>
      <c r="BI566" s="7" t="str">
        <f t="shared" ca="1" si="119"/>
        <v/>
      </c>
      <c r="BJ566" s="4" t="str">
        <f t="shared" si="127"/>
        <v/>
      </c>
      <c r="BK566" s="96" t="str">
        <f t="shared" si="120"/>
        <v/>
      </c>
      <c r="BL566" s="107" t="str">
        <f t="shared" si="126"/>
        <v/>
      </c>
      <c r="BR566" s="4" t="str">
        <f>IF(IFERROR(VLOOKUP(C566,C567:C$1993,1,0),"")="","",COUNTIF(C:C,C566))</f>
        <v/>
      </c>
      <c r="BV566" s="5" t="str">
        <f>IF(B566="","",IF(BR566="",1+(MAX(BV$2:BV565)),""))</f>
        <v/>
      </c>
      <c r="BW566" s="5" t="str">
        <f t="shared" si="121"/>
        <v/>
      </c>
      <c r="BX566" s="5" t="str">
        <f t="shared" si="122"/>
        <v/>
      </c>
      <c r="BY566" s="14" t="str">
        <f t="shared" si="123"/>
        <v/>
      </c>
      <c r="BZ566" s="28"/>
      <c r="CA566" s="15"/>
      <c r="CB566" s="5" t="str">
        <f t="shared" si="128"/>
        <v/>
      </c>
      <c r="CE566" s="5" t="str">
        <f t="shared" si="124"/>
        <v/>
      </c>
      <c r="CF566" s="5" t="str">
        <f>IF(J566="","",IFERROR(IF(VLOOKUP(J566,J$2:J565,1,0)=0,"",""),J566))</f>
        <v/>
      </c>
      <c r="CG566" s="24" t="str">
        <f>IF(CF566="","",(IFERROR(VLOOKUP(MID(CF566,1,1),$CX$2:DB$28,3,0),0)+IFERROR(VLOOKUP(MID(CF566,2,1),CX$2:DB$28,4,0),0)+IFERROR(VLOOKUP(MID(CF566,3,1),CX$2:DB$28,5,0),0)+(ROW(CF566)/1000000000000)))</f>
        <v/>
      </c>
      <c r="CI566" s="5">
        <v>565</v>
      </c>
      <c r="CJ566" s="5" t="str">
        <f>IFERROR(VLOOKUP(CI566,CE$2:CF1642,2,0),"")</f>
        <v/>
      </c>
      <c r="DD566" s="5" t="e">
        <f>IF(REPORTE!AH$2="si",IF(C566=VALUE(REPORTE!C$11),IF(SUM(DD567:DD$1993),CONCATENATE(INT(B566),", "),INT(B566)),""),IF(C566=VALUE(REPORTE!C$10),IF(SUM(DD567:DD$1993),CONCATENATE(INT(B566),",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68"/>
      <c r="AV567" s="97"/>
      <c r="AW567" s="97"/>
      <c r="AX567" s="97"/>
      <c r="AY567" s="110"/>
      <c r="AZ567" s="97"/>
      <c r="BA567" s="97"/>
      <c r="BB567" s="4"/>
      <c r="BC567" s="100"/>
      <c r="BD567" s="4"/>
      <c r="BE567" s="4"/>
      <c r="BF567" s="9"/>
      <c r="BG567" s="4"/>
      <c r="BH567" s="4"/>
      <c r="BI567" s="7" t="str">
        <f t="shared" ca="1" si="119"/>
        <v/>
      </c>
      <c r="BJ567" s="4" t="str">
        <f t="shared" si="127"/>
        <v/>
      </c>
      <c r="BK567" s="96" t="str">
        <f t="shared" si="120"/>
        <v/>
      </c>
      <c r="BL567" s="107" t="str">
        <f t="shared" si="126"/>
        <v/>
      </c>
      <c r="BR567" s="4" t="str">
        <f>IF(IFERROR(VLOOKUP(C567,C568:C$1993,1,0),"")="","",COUNTIF(C:C,C567))</f>
        <v/>
      </c>
      <c r="BV567" s="5" t="str">
        <f>IF(B567="","",IF(BR567="",1+(MAX(BV$2:BV566)),""))</f>
        <v/>
      </c>
      <c r="BW567" s="5" t="str">
        <f t="shared" si="121"/>
        <v/>
      </c>
      <c r="BX567" s="5" t="str">
        <f t="shared" si="122"/>
        <v/>
      </c>
      <c r="BY567" s="14" t="str">
        <f t="shared" si="123"/>
        <v/>
      </c>
      <c r="BZ567" s="28"/>
      <c r="CA567" s="15"/>
      <c r="CB567" s="5" t="str">
        <f t="shared" si="128"/>
        <v/>
      </c>
      <c r="CE567" s="5" t="str">
        <f t="shared" si="124"/>
        <v/>
      </c>
      <c r="CF567" s="5" t="str">
        <f>IF(J567="","",IFERROR(IF(VLOOKUP(J567,J$2:J566,1,0)=0,"",""),J567))</f>
        <v/>
      </c>
      <c r="CG567" s="24" t="str">
        <f>IF(CF567="","",(IFERROR(VLOOKUP(MID(CF567,1,1),$CX$2:DB$28,3,0),0)+IFERROR(VLOOKUP(MID(CF567,2,1),CX$2:DB$28,4,0),0)+IFERROR(VLOOKUP(MID(CF567,3,1),CX$2:DB$28,5,0),0)+(ROW(CF567)/1000000000000)))</f>
        <v/>
      </c>
      <c r="CI567" s="5">
        <v>566</v>
      </c>
      <c r="CJ567" s="5" t="str">
        <f>IFERROR(VLOOKUP(CI567,CE$2:CF1643,2,0),"")</f>
        <v/>
      </c>
      <c r="DD567" s="5" t="e">
        <f>IF(REPORTE!AH$2="si",IF(C567=VALUE(REPORTE!C$11),IF(SUM(DD568:DD$1993),CONCATENATE(INT(B567),", "),INT(B567)),""),IF(C567=VALUE(REPORTE!C$10),IF(SUM(DD568:DD$1993),CONCATENATE(INT(B567),",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68"/>
      <c r="AV568" s="97"/>
      <c r="AW568" s="97"/>
      <c r="AX568" s="97"/>
      <c r="AY568" s="110"/>
      <c r="AZ568" s="97"/>
      <c r="BA568" s="97"/>
      <c r="BB568" s="4"/>
      <c r="BC568" s="100"/>
      <c r="BD568" s="4"/>
      <c r="BE568" s="4"/>
      <c r="BF568" s="9"/>
      <c r="BG568" s="4"/>
      <c r="BH568" s="4"/>
      <c r="BI568" s="7" t="str">
        <f t="shared" ca="1" si="119"/>
        <v/>
      </c>
      <c r="BJ568" s="4" t="str">
        <f t="shared" si="127"/>
        <v/>
      </c>
      <c r="BK568" s="96" t="str">
        <f t="shared" si="120"/>
        <v/>
      </c>
      <c r="BL568" s="107" t="str">
        <f t="shared" si="126"/>
        <v/>
      </c>
      <c r="BR568" s="4" t="str">
        <f>IF(IFERROR(VLOOKUP(C568,C569:C$1993,1,0),"")="","",COUNTIF(C:C,C568))</f>
        <v/>
      </c>
      <c r="BV568" s="5" t="str">
        <f>IF(B568="","",IF(BR568="",1+(MAX(BV$2:BV567)),""))</f>
        <v/>
      </c>
      <c r="BW568" s="5" t="str">
        <f t="shared" si="121"/>
        <v/>
      </c>
      <c r="BX568" s="5" t="str">
        <f t="shared" si="122"/>
        <v/>
      </c>
      <c r="BY568" s="14" t="str">
        <f t="shared" si="123"/>
        <v/>
      </c>
      <c r="BZ568" s="28"/>
      <c r="CA568" s="15"/>
      <c r="CB568" s="5" t="str">
        <f t="shared" si="128"/>
        <v/>
      </c>
      <c r="CE568" s="5" t="str">
        <f t="shared" si="124"/>
        <v/>
      </c>
      <c r="CF568" s="5" t="str">
        <f>IF(J568="","",IFERROR(IF(VLOOKUP(J568,J$2:J567,1,0)=0,"",""),J568))</f>
        <v/>
      </c>
      <c r="CG568" s="24" t="str">
        <f>IF(CF568="","",(IFERROR(VLOOKUP(MID(CF568,1,1),$CX$2:DB$28,3,0),0)+IFERROR(VLOOKUP(MID(CF568,2,1),CX$2:DB$28,4,0),0)+IFERROR(VLOOKUP(MID(CF568,3,1),CX$2:DB$28,5,0),0)+(ROW(CF568)/1000000000000)))</f>
        <v/>
      </c>
      <c r="CI568" s="5">
        <v>567</v>
      </c>
      <c r="CJ568" s="5" t="str">
        <f>IFERROR(VLOOKUP(CI568,CE$2:CF1644,2,0),"")</f>
        <v/>
      </c>
      <c r="DD568" s="5" t="e">
        <f>IF(REPORTE!AH$2="si",IF(C568=VALUE(REPORTE!C$11),IF(SUM(DD569:DD$1993),CONCATENATE(INT(B568),", "),INT(B568)),""),IF(C568=VALUE(REPORTE!C$10),IF(SUM(DD569:DD$1993),CONCATENATE(INT(B568),",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68"/>
      <c r="AV569" s="97"/>
      <c r="AW569" s="97"/>
      <c r="AX569" s="97"/>
      <c r="AY569" s="110"/>
      <c r="AZ569" s="97"/>
      <c r="BA569" s="97"/>
      <c r="BB569" s="4"/>
      <c r="BC569" s="100"/>
      <c r="BD569" s="4"/>
      <c r="BE569" s="4"/>
      <c r="BF569" s="9"/>
      <c r="BG569" s="4"/>
      <c r="BH569" s="4"/>
      <c r="BI569" s="7" t="str">
        <f t="shared" ca="1" si="119"/>
        <v/>
      </c>
      <c r="BJ569" s="4" t="str">
        <f t="shared" si="127"/>
        <v/>
      </c>
      <c r="BK569" s="96" t="str">
        <f t="shared" si="120"/>
        <v/>
      </c>
      <c r="BL569" s="107" t="str">
        <f t="shared" si="126"/>
        <v/>
      </c>
      <c r="BR569" s="4" t="str">
        <f>IF(IFERROR(VLOOKUP(C569,C570:C$1993,1,0),"")="","",COUNTIF(C:C,C569))</f>
        <v/>
      </c>
      <c r="BV569" s="5" t="str">
        <f>IF(B569="","",IF(BR569="",1+(MAX(BV$2:BV568)),""))</f>
        <v/>
      </c>
      <c r="BW569" s="5" t="str">
        <f t="shared" si="121"/>
        <v/>
      </c>
      <c r="BX569" s="5" t="str">
        <f t="shared" si="122"/>
        <v/>
      </c>
      <c r="BY569" s="14" t="str">
        <f t="shared" si="123"/>
        <v/>
      </c>
      <c r="BZ569" s="28"/>
      <c r="CA569" s="15"/>
      <c r="CB569" s="5" t="str">
        <f t="shared" si="128"/>
        <v/>
      </c>
      <c r="CE569" s="5" t="str">
        <f t="shared" si="124"/>
        <v/>
      </c>
      <c r="CF569" s="5" t="str">
        <f>IF(J569="","",IFERROR(IF(VLOOKUP(J569,J$2:J568,1,0)=0,"",""),J569))</f>
        <v/>
      </c>
      <c r="CG569" s="24" t="str">
        <f>IF(CF569="","",(IFERROR(VLOOKUP(MID(CF569,1,1),$CX$2:DB$28,3,0),0)+IFERROR(VLOOKUP(MID(CF569,2,1),CX$2:DB$28,4,0),0)+IFERROR(VLOOKUP(MID(CF569,3,1),CX$2:DB$28,5,0),0)+(ROW(CF569)/1000000000000)))</f>
        <v/>
      </c>
      <c r="CI569" s="5">
        <v>568</v>
      </c>
      <c r="CJ569" s="5" t="str">
        <f>IFERROR(VLOOKUP(CI569,CE$2:CF1645,2,0),"")</f>
        <v/>
      </c>
      <c r="DD569" s="5" t="e">
        <f>IF(REPORTE!AH$2="si",IF(C569=VALUE(REPORTE!C$11),IF(SUM(DD570:DD$1993),CONCATENATE(INT(B569),", "),INT(B569)),""),IF(C569=VALUE(REPORTE!C$10),IF(SUM(DD570:DD$1993),CONCATENATE(INT(B569),",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68"/>
      <c r="AV570" s="97"/>
      <c r="AW570" s="97"/>
      <c r="AX570" s="97"/>
      <c r="AY570" s="110"/>
      <c r="AZ570" s="97"/>
      <c r="BA570" s="97"/>
      <c r="BB570" s="4"/>
      <c r="BC570" s="100"/>
      <c r="BD570" s="4"/>
      <c r="BE570" s="4"/>
      <c r="BF570" s="9"/>
      <c r="BG570" s="4"/>
      <c r="BH570" s="4"/>
      <c r="BI570" s="7" t="str">
        <f t="shared" ca="1" si="119"/>
        <v/>
      </c>
      <c r="BJ570" s="4" t="str">
        <f t="shared" si="127"/>
        <v/>
      </c>
      <c r="BK570" s="96" t="str">
        <f t="shared" si="120"/>
        <v/>
      </c>
      <c r="BL570" s="107" t="str">
        <f t="shared" si="126"/>
        <v/>
      </c>
      <c r="BR570" s="4" t="str">
        <f>IF(IFERROR(VLOOKUP(C570,C571:C$1993,1,0),"")="","",COUNTIF(C:C,C570))</f>
        <v/>
      </c>
      <c r="BV570" s="5" t="str">
        <f>IF(B570="","",IF(BR570="",1+(MAX(BV$2:BV569)),""))</f>
        <v/>
      </c>
      <c r="BW570" s="5" t="str">
        <f t="shared" si="121"/>
        <v/>
      </c>
      <c r="BX570" s="5" t="str">
        <f t="shared" si="122"/>
        <v/>
      </c>
      <c r="BY570" s="14" t="str">
        <f t="shared" si="123"/>
        <v/>
      </c>
      <c r="BZ570" s="28"/>
      <c r="CA570" s="15"/>
      <c r="CB570" s="5" t="str">
        <f t="shared" si="128"/>
        <v/>
      </c>
      <c r="CE570" s="5" t="str">
        <f t="shared" si="124"/>
        <v/>
      </c>
      <c r="CF570" s="5" t="str">
        <f>IF(J570="","",IFERROR(IF(VLOOKUP(J570,J$2:J569,1,0)=0,"",""),J570))</f>
        <v/>
      </c>
      <c r="CG570" s="24" t="str">
        <f>IF(CF570="","",(IFERROR(VLOOKUP(MID(CF570,1,1),$CX$2:DB$28,3,0),0)+IFERROR(VLOOKUP(MID(CF570,2,1),CX$2:DB$28,4,0),0)+IFERROR(VLOOKUP(MID(CF570,3,1),CX$2:DB$28,5,0),0)+(ROW(CF570)/1000000000000)))</f>
        <v/>
      </c>
      <c r="CI570" s="5">
        <v>569</v>
      </c>
      <c r="CJ570" s="5" t="str">
        <f>IFERROR(VLOOKUP(CI570,CE$2:CF1646,2,0),"")</f>
        <v/>
      </c>
      <c r="DD570" s="5" t="e">
        <f>IF(REPORTE!AH$2="si",IF(C570=VALUE(REPORTE!C$11),IF(SUM(DD571:DD$1993),CONCATENATE(INT(B570),", "),INT(B570)),""),IF(C570=VALUE(REPORTE!C$10),IF(SUM(DD571:DD$1993),CONCATENATE(INT(B570),",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68"/>
      <c r="AV571" s="97"/>
      <c r="AW571" s="97"/>
      <c r="AX571" s="97"/>
      <c r="AY571" s="110"/>
      <c r="AZ571" s="97"/>
      <c r="BA571" s="97"/>
      <c r="BB571" s="4"/>
      <c r="BC571" s="100"/>
      <c r="BD571" s="4"/>
      <c r="BE571" s="4"/>
      <c r="BF571" s="9"/>
      <c r="BG571" s="4"/>
      <c r="BH571" s="4"/>
      <c r="BI571" s="7" t="str">
        <f t="shared" ca="1" si="119"/>
        <v/>
      </c>
      <c r="BJ571" s="4" t="str">
        <f t="shared" si="127"/>
        <v/>
      </c>
      <c r="BK571" s="96" t="str">
        <f t="shared" si="120"/>
        <v/>
      </c>
      <c r="BL571" s="107" t="str">
        <f t="shared" si="126"/>
        <v/>
      </c>
      <c r="BR571" s="4" t="str">
        <f>IF(IFERROR(VLOOKUP(C571,C572:C$1993,1,0),"")="","",COUNTIF(C:C,C571))</f>
        <v/>
      </c>
      <c r="BV571" s="5" t="str">
        <f>IF(B571="","",IF(BR571="",1+(MAX(BV$2:BV570)),""))</f>
        <v/>
      </c>
      <c r="BW571" s="5" t="str">
        <f t="shared" si="121"/>
        <v/>
      </c>
      <c r="BX571" s="5" t="str">
        <f t="shared" si="122"/>
        <v/>
      </c>
      <c r="BY571" s="14" t="str">
        <f t="shared" si="123"/>
        <v/>
      </c>
      <c r="BZ571" s="28"/>
      <c r="CA571" s="15"/>
      <c r="CB571" s="5" t="str">
        <f t="shared" si="128"/>
        <v/>
      </c>
      <c r="CE571" s="5" t="str">
        <f t="shared" si="124"/>
        <v/>
      </c>
      <c r="CF571" s="5" t="str">
        <f>IF(J571="","",IFERROR(IF(VLOOKUP(J571,J$2:J570,1,0)=0,"",""),J571))</f>
        <v/>
      </c>
      <c r="CG571" s="24" t="str">
        <f>IF(CF571="","",(IFERROR(VLOOKUP(MID(CF571,1,1),$CX$2:DB$28,3,0),0)+IFERROR(VLOOKUP(MID(CF571,2,1),CX$2:DB$28,4,0),0)+IFERROR(VLOOKUP(MID(CF571,3,1),CX$2:DB$28,5,0),0)+(ROW(CF571)/1000000000000)))</f>
        <v/>
      </c>
      <c r="CI571" s="5">
        <v>570</v>
      </c>
      <c r="CJ571" s="5" t="str">
        <f>IFERROR(VLOOKUP(CI571,CE$2:CF1647,2,0),"")</f>
        <v/>
      </c>
      <c r="DD571" s="5" t="e">
        <f>IF(REPORTE!AH$2="si",IF(C571=VALUE(REPORTE!C$11),IF(SUM(DD572:DD$1993),CONCATENATE(INT(B571),", "),INT(B571)),""),IF(C571=VALUE(REPORTE!C$10),IF(SUM(DD572:DD$1993),CONCATENATE(INT(B571),",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68"/>
      <c r="AV572" s="97"/>
      <c r="AW572" s="97"/>
      <c r="AX572" s="97"/>
      <c r="AY572" s="110"/>
      <c r="AZ572" s="97"/>
      <c r="BA572" s="97"/>
      <c r="BB572" s="4"/>
      <c r="BC572" s="100"/>
      <c r="BD572" s="4"/>
      <c r="BE572" s="4"/>
      <c r="BF572" s="9"/>
      <c r="BG572" s="4"/>
      <c r="BH572" s="4"/>
      <c r="BI572" s="7" t="str">
        <f t="shared" ca="1" si="119"/>
        <v/>
      </c>
      <c r="BJ572" s="4" t="str">
        <f t="shared" si="127"/>
        <v/>
      </c>
      <c r="BK572" s="96" t="str">
        <f t="shared" si="120"/>
        <v/>
      </c>
      <c r="BL572" s="107" t="str">
        <f t="shared" si="126"/>
        <v/>
      </c>
      <c r="BR572" s="4" t="str">
        <f>IF(IFERROR(VLOOKUP(C572,C573:C$1993,1,0),"")="","",COUNTIF(C:C,C572))</f>
        <v/>
      </c>
      <c r="BV572" s="5" t="str">
        <f>IF(B572="","",IF(BR572="",1+(MAX(BV$2:BV571)),""))</f>
        <v/>
      </c>
      <c r="BW572" s="5" t="str">
        <f t="shared" si="121"/>
        <v/>
      </c>
      <c r="BX572" s="5" t="str">
        <f t="shared" si="122"/>
        <v/>
      </c>
      <c r="BY572" s="14" t="str">
        <f t="shared" si="123"/>
        <v/>
      </c>
      <c r="BZ572" s="28"/>
      <c r="CA572" s="15"/>
      <c r="CB572" s="5" t="str">
        <f t="shared" si="128"/>
        <v/>
      </c>
      <c r="CE572" s="5" t="str">
        <f t="shared" si="124"/>
        <v/>
      </c>
      <c r="CF572" s="5" t="str">
        <f>IF(J572="","",IFERROR(IF(VLOOKUP(J572,J$2:J571,1,0)=0,"",""),J572))</f>
        <v/>
      </c>
      <c r="CG572" s="24" t="str">
        <f>IF(CF572="","",(IFERROR(VLOOKUP(MID(CF572,1,1),$CX$2:DB$28,3,0),0)+IFERROR(VLOOKUP(MID(CF572,2,1),CX$2:DB$28,4,0),0)+IFERROR(VLOOKUP(MID(CF572,3,1),CX$2:DB$28,5,0),0)+(ROW(CF572)/1000000000000)))</f>
        <v/>
      </c>
      <c r="CI572" s="5">
        <v>571</v>
      </c>
      <c r="CJ572" s="5" t="str">
        <f>IFERROR(VLOOKUP(CI572,CE$2:CF1648,2,0),"")</f>
        <v/>
      </c>
      <c r="DD572" s="5" t="e">
        <f>IF(REPORTE!AH$2="si",IF(C572=VALUE(REPORTE!C$11),IF(SUM(DD573:DD$1993),CONCATENATE(INT(B572),", "),INT(B572)),""),IF(C572=VALUE(REPORTE!C$10),IF(SUM(DD573:DD$1993),CONCATENATE(INT(B572),",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68"/>
      <c r="AV573" s="97"/>
      <c r="AW573" s="97"/>
      <c r="AX573" s="97"/>
      <c r="AY573" s="110"/>
      <c r="AZ573" s="97"/>
      <c r="BA573" s="97"/>
      <c r="BB573" s="4"/>
      <c r="BC573" s="100"/>
      <c r="BD573" s="4"/>
      <c r="BE573" s="4"/>
      <c r="BF573" s="9"/>
      <c r="BG573" s="4"/>
      <c r="BH573" s="4"/>
      <c r="BI573" s="7" t="str">
        <f t="shared" ca="1" si="119"/>
        <v/>
      </c>
      <c r="BJ573" s="4" t="str">
        <f t="shared" si="127"/>
        <v/>
      </c>
      <c r="BK573" s="96" t="str">
        <f t="shared" si="120"/>
        <v/>
      </c>
      <c r="BL573" s="107" t="str">
        <f t="shared" si="126"/>
        <v/>
      </c>
      <c r="BR573" s="4" t="str">
        <f>IF(IFERROR(VLOOKUP(C573,C574:C$1993,1,0),"")="","",COUNTIF(C:C,C573))</f>
        <v/>
      </c>
      <c r="BV573" s="5" t="str">
        <f>IF(B573="","",IF(BR573="",1+(MAX(BV$2:BV572)),""))</f>
        <v/>
      </c>
      <c r="BW573" s="5" t="str">
        <f t="shared" si="121"/>
        <v/>
      </c>
      <c r="BX573" s="5" t="str">
        <f t="shared" si="122"/>
        <v/>
      </c>
      <c r="BY573" s="14" t="str">
        <f t="shared" si="123"/>
        <v/>
      </c>
      <c r="BZ573" s="28"/>
      <c r="CA573" s="15"/>
      <c r="CB573" s="5" t="str">
        <f t="shared" si="128"/>
        <v/>
      </c>
      <c r="CE573" s="5" t="str">
        <f t="shared" si="124"/>
        <v/>
      </c>
      <c r="CF573" s="5" t="str">
        <f>IF(J573="","",IFERROR(IF(VLOOKUP(J573,J$2:J572,1,0)=0,"",""),J573))</f>
        <v/>
      </c>
      <c r="CG573" s="24" t="str">
        <f>IF(CF573="","",(IFERROR(VLOOKUP(MID(CF573,1,1),$CX$2:DB$28,3,0),0)+IFERROR(VLOOKUP(MID(CF573,2,1),CX$2:DB$28,4,0),0)+IFERROR(VLOOKUP(MID(CF573,3,1),CX$2:DB$28,5,0),0)+(ROW(CF573)/1000000000000)))</f>
        <v/>
      </c>
      <c r="CI573" s="5">
        <v>572</v>
      </c>
      <c r="CJ573" s="5" t="str">
        <f>IFERROR(VLOOKUP(CI573,CE$2:CF1649,2,0),"")</f>
        <v/>
      </c>
      <c r="DD573" s="5" t="e">
        <f>IF(REPORTE!AH$2="si",IF(C573=VALUE(REPORTE!C$11),IF(SUM(DD574:DD$1993),CONCATENATE(INT(B573),", "),INT(B573)),""),IF(C573=VALUE(REPORTE!C$10),IF(SUM(DD574:DD$1993),CONCATENATE(INT(B573),",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68"/>
      <c r="AV574" s="97"/>
      <c r="AW574" s="97"/>
      <c r="AX574" s="97"/>
      <c r="AY574" s="110"/>
      <c r="AZ574" s="97"/>
      <c r="BA574" s="97"/>
      <c r="BB574" s="4"/>
      <c r="BC574" s="100"/>
      <c r="BD574" s="4"/>
      <c r="BE574" s="4"/>
      <c r="BF574" s="9"/>
      <c r="BG574" s="4"/>
      <c r="BH574" s="4"/>
      <c r="BI574" s="7" t="str">
        <f t="shared" ca="1" si="119"/>
        <v/>
      </c>
      <c r="BJ574" s="4" t="str">
        <f t="shared" si="127"/>
        <v/>
      </c>
      <c r="BK574" s="96" t="str">
        <f t="shared" si="120"/>
        <v/>
      </c>
      <c r="BL574" s="107" t="str">
        <f t="shared" si="126"/>
        <v/>
      </c>
      <c r="BR574" s="4" t="str">
        <f>IF(IFERROR(VLOOKUP(C574,C575:C$1993,1,0),"")="","",COUNTIF(C:C,C574))</f>
        <v/>
      </c>
      <c r="BV574" s="5" t="str">
        <f>IF(B574="","",IF(BR574="",1+(MAX(BV$2:BV573)),""))</f>
        <v/>
      </c>
      <c r="BW574" s="5" t="str">
        <f t="shared" si="121"/>
        <v/>
      </c>
      <c r="BX574" s="5" t="str">
        <f t="shared" si="122"/>
        <v/>
      </c>
      <c r="BY574" s="14" t="str">
        <f t="shared" si="123"/>
        <v/>
      </c>
      <c r="BZ574" s="28"/>
      <c r="CA574" s="15"/>
      <c r="CB574" s="5" t="str">
        <f t="shared" si="128"/>
        <v/>
      </c>
      <c r="CE574" s="5" t="str">
        <f t="shared" si="124"/>
        <v/>
      </c>
      <c r="CF574" s="5" t="str">
        <f>IF(J574="","",IFERROR(IF(VLOOKUP(J574,J$2:J573,1,0)=0,"",""),J574))</f>
        <v/>
      </c>
      <c r="CG574" s="24" t="str">
        <f>IF(CF574="","",(IFERROR(VLOOKUP(MID(CF574,1,1),$CX$2:DB$28,3,0),0)+IFERROR(VLOOKUP(MID(CF574,2,1),CX$2:DB$28,4,0),0)+IFERROR(VLOOKUP(MID(CF574,3,1),CX$2:DB$28,5,0),0)+(ROW(CF574)/1000000000000)))</f>
        <v/>
      </c>
      <c r="CI574" s="5">
        <v>573</v>
      </c>
      <c r="CJ574" s="5" t="str">
        <f>IFERROR(VLOOKUP(CI574,CE$2:CF1650,2,0),"")</f>
        <v/>
      </c>
      <c r="DD574" s="5" t="e">
        <f>IF(REPORTE!AH$2="si",IF(C574=VALUE(REPORTE!C$11),IF(SUM(DD575:DD$1993),CONCATENATE(INT(B574),", "),INT(B574)),""),IF(C574=VALUE(REPORTE!C$10),IF(SUM(DD575:DD$1993),CONCATENATE(INT(B574),",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68"/>
      <c r="AV575" s="97"/>
      <c r="AW575" s="97"/>
      <c r="AX575" s="97"/>
      <c r="AY575" s="110"/>
      <c r="AZ575" s="97"/>
      <c r="BA575" s="97"/>
      <c r="BB575" s="4"/>
      <c r="BC575" s="100"/>
      <c r="BD575" s="4"/>
      <c r="BE575" s="4"/>
      <c r="BF575" s="9"/>
      <c r="BG575" s="4"/>
      <c r="BH575" s="4"/>
      <c r="BI575" s="7" t="str">
        <f t="shared" ca="1" si="119"/>
        <v/>
      </c>
      <c r="BJ575" s="4" t="str">
        <f t="shared" si="127"/>
        <v/>
      </c>
      <c r="BK575" s="96" t="str">
        <f t="shared" si="120"/>
        <v/>
      </c>
      <c r="BL575" s="107" t="str">
        <f t="shared" si="126"/>
        <v/>
      </c>
      <c r="BR575" s="4" t="str">
        <f>IF(IFERROR(VLOOKUP(C575,C576:C$1993,1,0),"")="","",COUNTIF(C:C,C575))</f>
        <v/>
      </c>
      <c r="BV575" s="5" t="str">
        <f>IF(B575="","",IF(BR575="",1+(MAX(BV$2:BV574)),""))</f>
        <v/>
      </c>
      <c r="BW575" s="5" t="str">
        <f t="shared" si="121"/>
        <v/>
      </c>
      <c r="BX575" s="5" t="str">
        <f t="shared" si="122"/>
        <v/>
      </c>
      <c r="BY575" s="14" t="str">
        <f t="shared" si="123"/>
        <v/>
      </c>
      <c r="BZ575" s="28"/>
      <c r="CA575" s="15"/>
      <c r="CB575" s="5" t="str">
        <f t="shared" si="128"/>
        <v/>
      </c>
      <c r="CE575" s="5" t="str">
        <f t="shared" si="124"/>
        <v/>
      </c>
      <c r="CF575" s="5" t="str">
        <f>IF(J575="","",IFERROR(IF(VLOOKUP(J575,J$2:J574,1,0)=0,"",""),J575))</f>
        <v/>
      </c>
      <c r="CG575" s="24" t="str">
        <f>IF(CF575="","",(IFERROR(VLOOKUP(MID(CF575,1,1),$CX$2:DB$28,3,0),0)+IFERROR(VLOOKUP(MID(CF575,2,1),CX$2:DB$28,4,0),0)+IFERROR(VLOOKUP(MID(CF575,3,1),CX$2:DB$28,5,0),0)+(ROW(CF575)/1000000000000)))</f>
        <v/>
      </c>
      <c r="CI575" s="5">
        <v>574</v>
      </c>
      <c r="CJ575" s="5" t="str">
        <f>IFERROR(VLOOKUP(CI575,CE$2:CF1651,2,0),"")</f>
        <v/>
      </c>
      <c r="DD575" s="5" t="e">
        <f>IF(REPORTE!AH$2="si",IF(C575=VALUE(REPORTE!C$11),IF(SUM(DD576:DD$1993),CONCATENATE(INT(B575),", "),INT(B575)),""),IF(C575=VALUE(REPORTE!C$10),IF(SUM(DD576:DD$1993),CONCATENATE(INT(B575),",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68"/>
      <c r="AV576" s="97"/>
      <c r="AW576" s="97"/>
      <c r="AX576" s="97"/>
      <c r="AY576" s="110"/>
      <c r="AZ576" s="97"/>
      <c r="BA576" s="97"/>
      <c r="BB576" s="4"/>
      <c r="BC576" s="100"/>
      <c r="BD576" s="4"/>
      <c r="BE576" s="4"/>
      <c r="BF576" s="9"/>
      <c r="BG576" s="4"/>
      <c r="BH576" s="4"/>
      <c r="BI576" s="7" t="str">
        <f t="shared" ca="1" si="119"/>
        <v/>
      </c>
      <c r="BJ576" s="4" t="str">
        <f t="shared" si="127"/>
        <v/>
      </c>
      <c r="BK576" s="96" t="str">
        <f t="shared" si="120"/>
        <v/>
      </c>
      <c r="BL576" s="107" t="str">
        <f t="shared" si="126"/>
        <v/>
      </c>
      <c r="BR576" s="4" t="str">
        <f>IF(IFERROR(VLOOKUP(C576,C577:C$1993,1,0),"")="","",COUNTIF(C:C,C576))</f>
        <v/>
      </c>
      <c r="BV576" s="5" t="str">
        <f>IF(B576="","",IF(BR576="",1+(MAX(BV$2:BV575)),""))</f>
        <v/>
      </c>
      <c r="BW576" s="5" t="str">
        <f t="shared" si="121"/>
        <v/>
      </c>
      <c r="BX576" s="5" t="str">
        <f t="shared" si="122"/>
        <v/>
      </c>
      <c r="BY576" s="14" t="str">
        <f t="shared" si="123"/>
        <v/>
      </c>
      <c r="BZ576" s="28"/>
      <c r="CA576" s="15"/>
      <c r="CB576" s="5" t="str">
        <f t="shared" si="128"/>
        <v/>
      </c>
      <c r="CE576" s="5" t="str">
        <f t="shared" si="124"/>
        <v/>
      </c>
      <c r="CF576" s="5" t="str">
        <f>IF(J576="","",IFERROR(IF(VLOOKUP(J576,J$2:J575,1,0)=0,"",""),J576))</f>
        <v/>
      </c>
      <c r="CG576" s="24" t="str">
        <f>IF(CF576="","",(IFERROR(VLOOKUP(MID(CF576,1,1),$CX$2:DB$28,3,0),0)+IFERROR(VLOOKUP(MID(CF576,2,1),CX$2:DB$28,4,0),0)+IFERROR(VLOOKUP(MID(CF576,3,1),CX$2:DB$28,5,0),0)+(ROW(CF576)/1000000000000)))</f>
        <v/>
      </c>
      <c r="CI576" s="5">
        <v>575</v>
      </c>
      <c r="CJ576" s="5" t="str">
        <f>IFERROR(VLOOKUP(CI576,CE$2:CF1652,2,0),"")</f>
        <v/>
      </c>
      <c r="DD576" s="5" t="e">
        <f>IF(REPORTE!AH$2="si",IF(C576=VALUE(REPORTE!C$11),IF(SUM(DD577:DD$1993),CONCATENATE(INT(B576),", "),INT(B576)),""),IF(C576=VALUE(REPORTE!C$10),IF(SUM(DD577:DD$1993),CONCATENATE(INT(B576),",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68"/>
      <c r="AV577" s="97"/>
      <c r="AW577" s="97"/>
      <c r="AX577" s="97"/>
      <c r="AY577" s="110"/>
      <c r="AZ577" s="97"/>
      <c r="BA577" s="97"/>
      <c r="BB577" s="4"/>
      <c r="BC577" s="100"/>
      <c r="BD577" s="4"/>
      <c r="BE577" s="4"/>
      <c r="BF577" s="9"/>
      <c r="BG577" s="4"/>
      <c r="BH577" s="4"/>
      <c r="BI577" s="7" t="str">
        <f t="shared" ca="1" si="119"/>
        <v/>
      </c>
      <c r="BJ577" s="4" t="str">
        <f t="shared" si="127"/>
        <v/>
      </c>
      <c r="BK577" s="96" t="str">
        <f t="shared" si="120"/>
        <v/>
      </c>
      <c r="BL577" s="107" t="str">
        <f t="shared" si="126"/>
        <v/>
      </c>
      <c r="BR577" s="4" t="str">
        <f>IF(IFERROR(VLOOKUP(C577,C578:C$1993,1,0),"")="","",COUNTIF(C:C,C577))</f>
        <v/>
      </c>
      <c r="BV577" s="5" t="str">
        <f>IF(B577="","",IF(BR577="",1+(MAX(BV$2:BV576)),""))</f>
        <v/>
      </c>
      <c r="BW577" s="5" t="str">
        <f t="shared" si="121"/>
        <v/>
      </c>
      <c r="BX577" s="5" t="str">
        <f t="shared" si="122"/>
        <v/>
      </c>
      <c r="BY577" s="14" t="str">
        <f t="shared" si="123"/>
        <v/>
      </c>
      <c r="BZ577" s="28"/>
      <c r="CA577" s="15"/>
      <c r="CB577" s="5" t="str">
        <f t="shared" si="128"/>
        <v/>
      </c>
      <c r="CE577" s="5" t="str">
        <f t="shared" si="124"/>
        <v/>
      </c>
      <c r="CF577" s="5" t="str">
        <f>IF(J577="","",IFERROR(IF(VLOOKUP(J577,J$2:J576,1,0)=0,"",""),J577))</f>
        <v/>
      </c>
      <c r="CG577" s="24" t="str">
        <f>IF(CF577="","",(IFERROR(VLOOKUP(MID(CF577,1,1),$CX$2:DB$28,3,0),0)+IFERROR(VLOOKUP(MID(CF577,2,1),CX$2:DB$28,4,0),0)+IFERROR(VLOOKUP(MID(CF577,3,1),CX$2:DB$28,5,0),0)+(ROW(CF577)/1000000000000)))</f>
        <v/>
      </c>
      <c r="CI577" s="5">
        <v>576</v>
      </c>
      <c r="CJ577" s="5" t="str">
        <f>IFERROR(VLOOKUP(CI577,CE$2:CF1653,2,0),"")</f>
        <v/>
      </c>
      <c r="DD577" s="5" t="e">
        <f>IF(REPORTE!AH$2="si",IF(C577=VALUE(REPORTE!C$11),IF(SUM(DD578:DD$1993),CONCATENATE(INT(B577),", "),INT(B577)),""),IF(C577=VALUE(REPORTE!C$10),IF(SUM(DD578:DD$1993),CONCATENATE(INT(B577),",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68"/>
      <c r="AV578" s="97"/>
      <c r="AW578" s="97"/>
      <c r="AX578" s="97"/>
      <c r="AY578" s="110"/>
      <c r="AZ578" s="97"/>
      <c r="BA578" s="97"/>
      <c r="BB578" s="4"/>
      <c r="BC578" s="100"/>
      <c r="BD578" s="4"/>
      <c r="BE578" s="4"/>
      <c r="BF578" s="9"/>
      <c r="BG578" s="4"/>
      <c r="BH578" s="4"/>
      <c r="BI578" s="7" t="str">
        <f t="shared" ref="BI578:BI641" ca="1" si="131">IFERROR(IF(BF578="","",IF(BB578=5,"",IF(BF578-TODAY()&gt;0,"VIGENTE","VENCIDO"))),"")</f>
        <v/>
      </c>
      <c r="BJ578" s="4" t="str">
        <f t="shared" si="127"/>
        <v/>
      </c>
      <c r="BK578" s="96" t="str">
        <f t="shared" ref="BK578:BK641" si="132">IFERROR(IF(AA578="","",AA578/V578),"")</f>
        <v/>
      </c>
      <c r="BL578" s="107"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8"/>
      <c r="CA578" s="15"/>
      <c r="CB578" s="5" t="str">
        <f t="shared" si="128"/>
        <v/>
      </c>
      <c r="CE578" s="5" t="str">
        <f t="shared" ref="CE578:CE641" si="136">IFERROR(RANK(CG578,CG$2:CG$1493,1),"")</f>
        <v/>
      </c>
      <c r="CF578" s="5" t="str">
        <f>IF(J578="","",IFERROR(IF(VLOOKUP(J578,J$2:J577,1,0)=0,"",""),J578))</f>
        <v/>
      </c>
      <c r="CG578" s="24" t="str">
        <f>IF(CF578="","",(IFERROR(VLOOKUP(MID(CF578,1,1),$CX$2:DB$28,3,0),0)+IFERROR(VLOOKUP(MID(CF578,2,1),CX$2:DB$28,4,0),0)+IFERROR(VLOOKUP(MID(CF578,3,1),CX$2:DB$28,5,0),0)+(ROW(CF578)/1000000000000)))</f>
        <v/>
      </c>
      <c r="CI578" s="5">
        <v>577</v>
      </c>
      <c r="CJ578" s="5" t="str">
        <f>IFERROR(VLOOKUP(CI578,CE$2:CF1654,2,0),"")</f>
        <v/>
      </c>
      <c r="DD578" s="5" t="e">
        <f>IF(REPORTE!AH$2="si",IF(C578=VALUE(REPORTE!C$11),IF(SUM(DD579:DD$1993),CONCATENATE(INT(B578),", "),INT(B578)),""),IF(C578=VALUE(REPORTE!C$10),IF(SUM(DD579:DD$1993),CONCATENATE(INT(B578),",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68"/>
      <c r="AV579" s="97"/>
      <c r="AW579" s="97"/>
      <c r="AX579" s="97"/>
      <c r="AY579" s="110"/>
      <c r="AZ579" s="97"/>
      <c r="BA579" s="97"/>
      <c r="BB579" s="4"/>
      <c r="BC579" s="100"/>
      <c r="BD579" s="4"/>
      <c r="BE579" s="4"/>
      <c r="BF579" s="9"/>
      <c r="BG579" s="4"/>
      <c r="BH579" s="4"/>
      <c r="BI579" s="7" t="str">
        <f t="shared" ca="1" si="131"/>
        <v/>
      </c>
      <c r="BJ579" s="4" t="str">
        <f t="shared" si="127"/>
        <v/>
      </c>
      <c r="BK579" s="96" t="str">
        <f t="shared" si="132"/>
        <v/>
      </c>
      <c r="BL579" s="107"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8"/>
      <c r="CA579" s="15"/>
      <c r="CB579" s="5" t="str">
        <f t="shared" si="128"/>
        <v/>
      </c>
      <c r="CE579" s="5" t="str">
        <f t="shared" si="136"/>
        <v/>
      </c>
      <c r="CF579" s="5" t="str">
        <f>IF(J579="","",IFERROR(IF(VLOOKUP(J579,J$2:J578,1,0)=0,"",""),J579))</f>
        <v/>
      </c>
      <c r="CG579" s="24" t="str">
        <f>IF(CF579="","",(IFERROR(VLOOKUP(MID(CF579,1,1),$CX$2:DB$28,3,0),0)+IFERROR(VLOOKUP(MID(CF579,2,1),CX$2:DB$28,4,0),0)+IFERROR(VLOOKUP(MID(CF579,3,1),CX$2:DB$28,5,0),0)+(ROW(CF579)/1000000000000)))</f>
        <v/>
      </c>
      <c r="CI579" s="5">
        <v>578</v>
      </c>
      <c r="CJ579" s="5" t="str">
        <f>IFERROR(VLOOKUP(CI579,CE$2:CF1655,2,0),"")</f>
        <v/>
      </c>
      <c r="DD579" s="5" t="e">
        <f>IF(REPORTE!AH$2="si",IF(C579=VALUE(REPORTE!C$11),IF(SUM(DD580:DD$1993),CONCATENATE(INT(B579),", "),INT(B579)),""),IF(C579=VALUE(REPORTE!C$10),IF(SUM(DD580:DD$1993),CONCATENATE(INT(B579),",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68"/>
      <c r="AV580" s="97"/>
      <c r="AW580" s="97"/>
      <c r="AX580" s="97"/>
      <c r="AY580" s="110"/>
      <c r="AZ580" s="97"/>
      <c r="BA580" s="97"/>
      <c r="BB580" s="4"/>
      <c r="BC580" s="100"/>
      <c r="BD580" s="4"/>
      <c r="BE580" s="4"/>
      <c r="BF580" s="9"/>
      <c r="BG580" s="4"/>
      <c r="BH580" s="4"/>
      <c r="BI580" s="7" t="str">
        <f t="shared" ca="1" si="131"/>
        <v/>
      </c>
      <c r="BJ580" s="4" t="str">
        <f t="shared" si="127"/>
        <v/>
      </c>
      <c r="BK580" s="96" t="str">
        <f t="shared" si="132"/>
        <v/>
      </c>
      <c r="BL580" s="107" t="str">
        <f t="shared" si="138"/>
        <v/>
      </c>
      <c r="BR580" s="4" t="str">
        <f>IF(IFERROR(VLOOKUP(C580,C581:C$1993,1,0),"")="","",COUNTIF(C:C,C580))</f>
        <v/>
      </c>
      <c r="BV580" s="5" t="str">
        <f>IF(B580="","",IF(BR580="",1+(MAX(BV$2:BV579)),""))</f>
        <v/>
      </c>
      <c r="BW580" s="5" t="str">
        <f t="shared" si="133"/>
        <v/>
      </c>
      <c r="BX580" s="5" t="str">
        <f t="shared" si="134"/>
        <v/>
      </c>
      <c r="BY580" s="14" t="str">
        <f t="shared" si="135"/>
        <v/>
      </c>
      <c r="BZ580" s="28"/>
      <c r="CA580" s="15"/>
      <c r="CB580" s="5" t="str">
        <f t="shared" si="128"/>
        <v/>
      </c>
      <c r="CE580" s="5" t="str">
        <f t="shared" si="136"/>
        <v/>
      </c>
      <c r="CF580" s="5" t="str">
        <f>IF(J580="","",IFERROR(IF(VLOOKUP(J580,J$2:J579,1,0)=0,"",""),J580))</f>
        <v/>
      </c>
      <c r="CG580" s="24" t="str">
        <f>IF(CF580="","",(IFERROR(VLOOKUP(MID(CF580,1,1),$CX$2:DB$28,3,0),0)+IFERROR(VLOOKUP(MID(CF580,2,1),CX$2:DB$28,4,0),0)+IFERROR(VLOOKUP(MID(CF580,3,1),CX$2:DB$28,5,0),0)+(ROW(CF580)/1000000000000)))</f>
        <v/>
      </c>
      <c r="CI580" s="5">
        <v>579</v>
      </c>
      <c r="CJ580" s="5" t="str">
        <f>IFERROR(VLOOKUP(CI580,CE$2:CF1656,2,0),"")</f>
        <v/>
      </c>
      <c r="DD580" s="5" t="e">
        <f>IF(REPORTE!AH$2="si",IF(C580=VALUE(REPORTE!C$11),IF(SUM(DD581:DD$1993),CONCATENATE(INT(B580),", "),INT(B580)),""),IF(C580=VALUE(REPORTE!C$10),IF(SUM(DD581:DD$1993),CONCATENATE(INT(B580),",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68"/>
      <c r="AV581" s="97"/>
      <c r="AW581" s="97"/>
      <c r="AX581" s="97"/>
      <c r="AY581" s="110"/>
      <c r="AZ581" s="97"/>
      <c r="BA581" s="97"/>
      <c r="BB581" s="4"/>
      <c r="BC581" s="100"/>
      <c r="BD581" s="4"/>
      <c r="BE581" s="4"/>
      <c r="BF581" s="9"/>
      <c r="BG581" s="4"/>
      <c r="BH581" s="4"/>
      <c r="BI581" s="7" t="str">
        <f t="shared" ca="1" si="131"/>
        <v/>
      </c>
      <c r="BJ581" s="4" t="str">
        <f t="shared" si="127"/>
        <v/>
      </c>
      <c r="BK581" s="96" t="str">
        <f t="shared" si="132"/>
        <v/>
      </c>
      <c r="BL581" s="107" t="str">
        <f t="shared" si="138"/>
        <v/>
      </c>
      <c r="BR581" s="4" t="str">
        <f>IF(IFERROR(VLOOKUP(C581,C582:C$1993,1,0),"")="","",COUNTIF(C:C,C581))</f>
        <v/>
      </c>
      <c r="BV581" s="5" t="str">
        <f>IF(B581="","",IF(BR581="",1+(MAX(BV$2:BV580)),""))</f>
        <v/>
      </c>
      <c r="BW581" s="5" t="str">
        <f t="shared" si="133"/>
        <v/>
      </c>
      <c r="BX581" s="5" t="str">
        <f t="shared" si="134"/>
        <v/>
      </c>
      <c r="BY581" s="14" t="str">
        <f t="shared" si="135"/>
        <v/>
      </c>
      <c r="BZ581" s="28"/>
      <c r="CA581" s="15"/>
      <c r="CB581" s="5" t="str">
        <f t="shared" si="128"/>
        <v/>
      </c>
      <c r="CE581" s="5" t="str">
        <f t="shared" si="136"/>
        <v/>
      </c>
      <c r="CF581" s="5" t="str">
        <f>IF(J581="","",IFERROR(IF(VLOOKUP(J581,J$2:J580,1,0)=0,"",""),J581))</f>
        <v/>
      </c>
      <c r="CG581" s="24" t="str">
        <f>IF(CF581="","",(IFERROR(VLOOKUP(MID(CF581,1,1),$CX$2:DB$28,3,0),0)+IFERROR(VLOOKUP(MID(CF581,2,1),CX$2:DB$28,4,0),0)+IFERROR(VLOOKUP(MID(CF581,3,1),CX$2:DB$28,5,0),0)+(ROW(CF581)/1000000000000)))</f>
        <v/>
      </c>
      <c r="CI581" s="5">
        <v>580</v>
      </c>
      <c r="CJ581" s="5" t="str">
        <f>IFERROR(VLOOKUP(CI581,CE$2:CF1657,2,0),"")</f>
        <v/>
      </c>
      <c r="DD581" s="5" t="e">
        <f>IF(REPORTE!AH$2="si",IF(C581=VALUE(REPORTE!C$11),IF(SUM(DD582:DD$1993),CONCATENATE(INT(B581),", "),INT(B581)),""),IF(C581=VALUE(REPORTE!C$10),IF(SUM(DD582:DD$1993),CONCATENATE(INT(B581),",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68"/>
      <c r="AV582" s="97"/>
      <c r="AW582" s="97"/>
      <c r="AX582" s="97"/>
      <c r="AY582" s="110"/>
      <c r="AZ582" s="97"/>
      <c r="BA582" s="97"/>
      <c r="BB582" s="4"/>
      <c r="BC582" s="100"/>
      <c r="BD582" s="4"/>
      <c r="BE582" s="4"/>
      <c r="BF582" s="9"/>
      <c r="BG582" s="4"/>
      <c r="BH582" s="4"/>
      <c r="BI582" s="7" t="str">
        <f t="shared" ca="1" si="131"/>
        <v/>
      </c>
      <c r="BJ582" s="4" t="str">
        <f t="shared" si="127"/>
        <v/>
      </c>
      <c r="BK582" s="96" t="str">
        <f t="shared" si="132"/>
        <v/>
      </c>
      <c r="BL582" s="107" t="str">
        <f t="shared" si="138"/>
        <v/>
      </c>
      <c r="BR582" s="4" t="str">
        <f>IF(IFERROR(VLOOKUP(C582,C583:C$1993,1,0),"")="","",COUNTIF(C:C,C582))</f>
        <v/>
      </c>
      <c r="BV582" s="5" t="str">
        <f>IF(B582="","",IF(BR582="",1+(MAX(BV$2:BV581)),""))</f>
        <v/>
      </c>
      <c r="BW582" s="5" t="str">
        <f t="shared" si="133"/>
        <v/>
      </c>
      <c r="BX582" s="5" t="str">
        <f t="shared" si="134"/>
        <v/>
      </c>
      <c r="BY582" s="14" t="str">
        <f t="shared" si="135"/>
        <v/>
      </c>
      <c r="BZ582" s="28"/>
      <c r="CA582" s="15"/>
      <c r="CB582" s="5" t="str">
        <f t="shared" si="128"/>
        <v/>
      </c>
      <c r="CE582" s="5" t="str">
        <f t="shared" si="136"/>
        <v/>
      </c>
      <c r="CF582" s="5" t="str">
        <f>IF(J582="","",IFERROR(IF(VLOOKUP(J582,J$2:J581,1,0)=0,"",""),J582))</f>
        <v/>
      </c>
      <c r="CG582" s="24" t="str">
        <f>IF(CF582="","",(IFERROR(VLOOKUP(MID(CF582,1,1),$CX$2:DB$28,3,0),0)+IFERROR(VLOOKUP(MID(CF582,2,1),CX$2:DB$28,4,0),0)+IFERROR(VLOOKUP(MID(CF582,3,1),CX$2:DB$28,5,0),0)+(ROW(CF582)/1000000000000)))</f>
        <v/>
      </c>
      <c r="CI582" s="5">
        <v>581</v>
      </c>
      <c r="CJ582" s="5" t="str">
        <f>IFERROR(VLOOKUP(CI582,CE$2:CF1658,2,0),"")</f>
        <v/>
      </c>
      <c r="DD582" s="5" t="e">
        <f>IF(REPORTE!AH$2="si",IF(C582=VALUE(REPORTE!C$11),IF(SUM(DD583:DD$1993),CONCATENATE(INT(B582),", "),INT(B582)),""),IF(C582=VALUE(REPORTE!C$10),IF(SUM(DD583:DD$1993),CONCATENATE(INT(B582),",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68"/>
      <c r="AV583" s="97"/>
      <c r="AW583" s="97"/>
      <c r="AX583" s="97"/>
      <c r="AY583" s="110"/>
      <c r="AZ583" s="97"/>
      <c r="BA583" s="97"/>
      <c r="BB583" s="4"/>
      <c r="BC583" s="100"/>
      <c r="BD583" s="4"/>
      <c r="BE583" s="4"/>
      <c r="BF583" s="9"/>
      <c r="BG583" s="4"/>
      <c r="BH583" s="4"/>
      <c r="BI583" s="7" t="str">
        <f t="shared" ca="1" si="131"/>
        <v/>
      </c>
      <c r="BJ583" s="4" t="str">
        <f t="shared" si="127"/>
        <v/>
      </c>
      <c r="BK583" s="96" t="str">
        <f t="shared" si="132"/>
        <v/>
      </c>
      <c r="BL583" s="107" t="str">
        <f t="shared" si="138"/>
        <v/>
      </c>
      <c r="BR583" s="4" t="str">
        <f>IF(IFERROR(VLOOKUP(C583,C584:C$1993,1,0),"")="","",COUNTIF(C:C,C583))</f>
        <v/>
      </c>
      <c r="BV583" s="5" t="str">
        <f>IF(B583="","",IF(BR583="",1+(MAX(BV$2:BV582)),""))</f>
        <v/>
      </c>
      <c r="BW583" s="5" t="str">
        <f t="shared" si="133"/>
        <v/>
      </c>
      <c r="BX583" s="5" t="str">
        <f t="shared" si="134"/>
        <v/>
      </c>
      <c r="BY583" s="14" t="str">
        <f t="shared" si="135"/>
        <v/>
      </c>
      <c r="BZ583" s="28"/>
      <c r="CA583" s="15"/>
      <c r="CB583" s="5" t="str">
        <f t="shared" si="128"/>
        <v/>
      </c>
      <c r="CE583" s="5" t="str">
        <f t="shared" si="136"/>
        <v/>
      </c>
      <c r="CF583" s="5" t="str">
        <f>IF(J583="","",IFERROR(IF(VLOOKUP(J583,J$2:J582,1,0)=0,"",""),J583))</f>
        <v/>
      </c>
      <c r="CG583" s="24" t="str">
        <f>IF(CF583="","",(IFERROR(VLOOKUP(MID(CF583,1,1),$CX$2:DB$28,3,0),0)+IFERROR(VLOOKUP(MID(CF583,2,1),CX$2:DB$28,4,0),0)+IFERROR(VLOOKUP(MID(CF583,3,1),CX$2:DB$28,5,0),0)+(ROW(CF583)/1000000000000)))</f>
        <v/>
      </c>
      <c r="CI583" s="5">
        <v>582</v>
      </c>
      <c r="CJ583" s="5" t="str">
        <f>IFERROR(VLOOKUP(CI583,CE$2:CF1659,2,0),"")</f>
        <v/>
      </c>
      <c r="DD583" s="5" t="e">
        <f>IF(REPORTE!AH$2="si",IF(C583=VALUE(REPORTE!C$11),IF(SUM(DD584:DD$1993),CONCATENATE(INT(B583),", "),INT(B583)),""),IF(C583=VALUE(REPORTE!C$10),IF(SUM(DD584:DD$1993),CONCATENATE(INT(B583),",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68"/>
      <c r="AV584" s="97"/>
      <c r="AW584" s="97"/>
      <c r="AX584" s="97"/>
      <c r="AY584" s="110"/>
      <c r="AZ584" s="97"/>
      <c r="BA584" s="97"/>
      <c r="BB584" s="4"/>
      <c r="BC584" s="100"/>
      <c r="BD584" s="4"/>
      <c r="BE584" s="4"/>
      <c r="BF584" s="9"/>
      <c r="BG584" s="4"/>
      <c r="BH584" s="4"/>
      <c r="BI584" s="7" t="str">
        <f t="shared" ca="1" si="131"/>
        <v/>
      </c>
      <c r="BJ584" s="4" t="str">
        <f t="shared" si="127"/>
        <v/>
      </c>
      <c r="BK584" s="96" t="str">
        <f t="shared" si="132"/>
        <v/>
      </c>
      <c r="BL584" s="107" t="str">
        <f t="shared" si="138"/>
        <v/>
      </c>
      <c r="BR584" s="4" t="str">
        <f>IF(IFERROR(VLOOKUP(C584,C585:C$1993,1,0),"")="","",COUNTIF(C:C,C584))</f>
        <v/>
      </c>
      <c r="BV584" s="5" t="str">
        <f>IF(B584="","",IF(BR584="",1+(MAX(BV$2:BV583)),""))</f>
        <v/>
      </c>
      <c r="BW584" s="5" t="str">
        <f t="shared" si="133"/>
        <v/>
      </c>
      <c r="BX584" s="5" t="str">
        <f t="shared" si="134"/>
        <v/>
      </c>
      <c r="BY584" s="14" t="str">
        <f t="shared" si="135"/>
        <v/>
      </c>
      <c r="BZ584" s="28"/>
      <c r="CA584" s="15"/>
      <c r="CB584" s="5" t="str">
        <f t="shared" si="128"/>
        <v/>
      </c>
      <c r="CE584" s="5" t="str">
        <f t="shared" si="136"/>
        <v/>
      </c>
      <c r="CF584" s="5" t="str">
        <f>IF(J584="","",IFERROR(IF(VLOOKUP(J584,J$2:J583,1,0)=0,"",""),J584))</f>
        <v/>
      </c>
      <c r="CG584" s="24" t="str">
        <f>IF(CF584="","",(IFERROR(VLOOKUP(MID(CF584,1,1),$CX$2:DB$28,3,0),0)+IFERROR(VLOOKUP(MID(CF584,2,1),CX$2:DB$28,4,0),0)+IFERROR(VLOOKUP(MID(CF584,3,1),CX$2:DB$28,5,0),0)+(ROW(CF584)/1000000000000)))</f>
        <v/>
      </c>
      <c r="CI584" s="5">
        <v>583</v>
      </c>
      <c r="CJ584" s="5" t="str">
        <f>IFERROR(VLOOKUP(CI584,CE$2:CF1660,2,0),"")</f>
        <v/>
      </c>
      <c r="DD584" s="5" t="e">
        <f>IF(REPORTE!AH$2="si",IF(C584=VALUE(REPORTE!C$11),IF(SUM(DD585:DD$1993),CONCATENATE(INT(B584),", "),INT(B584)),""),IF(C584=VALUE(REPORTE!C$10),IF(SUM(DD585:DD$1993),CONCATENATE(INT(B584),",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68"/>
      <c r="AV585" s="97"/>
      <c r="AW585" s="97"/>
      <c r="AX585" s="97"/>
      <c r="AY585" s="110"/>
      <c r="AZ585" s="97"/>
      <c r="BA585" s="97"/>
      <c r="BB585" s="4"/>
      <c r="BC585" s="100"/>
      <c r="BD585" s="4"/>
      <c r="BE585" s="4"/>
      <c r="BF585" s="9"/>
      <c r="BG585" s="4"/>
      <c r="BH585" s="4"/>
      <c r="BI585" s="7" t="str">
        <f t="shared" ca="1" si="131"/>
        <v/>
      </c>
      <c r="BJ585" s="4" t="str">
        <f t="shared" si="127"/>
        <v/>
      </c>
      <c r="BK585" s="96" t="str">
        <f t="shared" si="132"/>
        <v/>
      </c>
      <c r="BL585" s="107" t="str">
        <f t="shared" si="138"/>
        <v/>
      </c>
      <c r="BR585" s="4" t="str">
        <f>IF(IFERROR(VLOOKUP(C585,C586:C$1993,1,0),"")="","",COUNTIF(C:C,C585))</f>
        <v/>
      </c>
      <c r="BV585" s="5" t="str">
        <f>IF(B585="","",IF(BR585="",1+(MAX(BV$2:BV584)),""))</f>
        <v/>
      </c>
      <c r="BW585" s="5" t="str">
        <f t="shared" si="133"/>
        <v/>
      </c>
      <c r="BX585" s="5" t="str">
        <f t="shared" si="134"/>
        <v/>
      </c>
      <c r="BY585" s="14" t="str">
        <f t="shared" si="135"/>
        <v/>
      </c>
      <c r="BZ585" s="28"/>
      <c r="CA585" s="15"/>
      <c r="CB585" s="5" t="str">
        <f t="shared" si="128"/>
        <v/>
      </c>
      <c r="CE585" s="5" t="str">
        <f t="shared" si="136"/>
        <v/>
      </c>
      <c r="CF585" s="5" t="str">
        <f>IF(J585="","",IFERROR(IF(VLOOKUP(J585,J$2:J584,1,0)=0,"",""),J585))</f>
        <v/>
      </c>
      <c r="CG585" s="24" t="str">
        <f>IF(CF585="","",(IFERROR(VLOOKUP(MID(CF585,1,1),$CX$2:DB$28,3,0),0)+IFERROR(VLOOKUP(MID(CF585,2,1),CX$2:DB$28,4,0),0)+IFERROR(VLOOKUP(MID(CF585,3,1),CX$2:DB$28,5,0),0)+(ROW(CF585)/1000000000000)))</f>
        <v/>
      </c>
      <c r="CI585" s="5">
        <v>584</v>
      </c>
      <c r="CJ585" s="5" t="str">
        <f>IFERROR(VLOOKUP(CI585,CE$2:CF1661,2,0),"")</f>
        <v/>
      </c>
      <c r="DD585" s="5" t="e">
        <f>IF(REPORTE!AH$2="si",IF(C585=VALUE(REPORTE!C$11),IF(SUM(DD586:DD$1993),CONCATENATE(INT(B585),", "),INT(B585)),""),IF(C585=VALUE(REPORTE!C$10),IF(SUM(DD586:DD$1993),CONCATENATE(INT(B585),",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68"/>
      <c r="AV586" s="97"/>
      <c r="AW586" s="97"/>
      <c r="AX586" s="97"/>
      <c r="AY586" s="110"/>
      <c r="AZ586" s="97"/>
      <c r="BA586" s="97"/>
      <c r="BB586" s="4"/>
      <c r="BC586" s="100"/>
      <c r="BD586" s="4"/>
      <c r="BE586" s="4"/>
      <c r="BF586" s="9"/>
      <c r="BG586" s="4"/>
      <c r="BH586" s="4"/>
      <c r="BI586" s="7" t="str">
        <f t="shared" ca="1" si="131"/>
        <v/>
      </c>
      <c r="BJ586" s="4" t="str">
        <f t="shared" si="127"/>
        <v/>
      </c>
      <c r="BK586" s="96" t="str">
        <f t="shared" si="132"/>
        <v/>
      </c>
      <c r="BL586" s="107" t="str">
        <f t="shared" si="138"/>
        <v/>
      </c>
      <c r="BR586" s="4" t="str">
        <f>IF(IFERROR(VLOOKUP(C586,C587:C$1993,1,0),"")="","",COUNTIF(C:C,C586))</f>
        <v/>
      </c>
      <c r="BV586" s="5" t="str">
        <f>IF(B586="","",IF(BR586="",1+(MAX(BV$2:BV585)),""))</f>
        <v/>
      </c>
      <c r="BW586" s="5" t="str">
        <f t="shared" si="133"/>
        <v/>
      </c>
      <c r="BX586" s="5" t="str">
        <f t="shared" si="134"/>
        <v/>
      </c>
      <c r="BY586" s="14" t="str">
        <f t="shared" si="135"/>
        <v/>
      </c>
      <c r="BZ586" s="28"/>
      <c r="CA586" s="15"/>
      <c r="CB586" s="5" t="str">
        <f t="shared" si="128"/>
        <v/>
      </c>
      <c r="CE586" s="5" t="str">
        <f t="shared" si="136"/>
        <v/>
      </c>
      <c r="CF586" s="5" t="str">
        <f>IF(J586="","",IFERROR(IF(VLOOKUP(J586,J$2:J585,1,0)=0,"",""),J586))</f>
        <v/>
      </c>
      <c r="CG586" s="24" t="str">
        <f>IF(CF586="","",(IFERROR(VLOOKUP(MID(CF586,1,1),$CX$2:DB$28,3,0),0)+IFERROR(VLOOKUP(MID(CF586,2,1),CX$2:DB$28,4,0),0)+IFERROR(VLOOKUP(MID(CF586,3,1),CX$2:DB$28,5,0),0)+(ROW(CF586)/1000000000000)))</f>
        <v/>
      </c>
      <c r="CI586" s="5">
        <v>585</v>
      </c>
      <c r="CJ586" s="5" t="str">
        <f>IFERROR(VLOOKUP(CI586,CE$2:CF1662,2,0),"")</f>
        <v/>
      </c>
      <c r="DD586" s="5" t="e">
        <f>IF(REPORTE!AH$2="si",IF(C586=VALUE(REPORTE!C$11),IF(SUM(DD587:DD$1993),CONCATENATE(INT(B586),", "),INT(B586)),""),IF(C586=VALUE(REPORTE!C$10),IF(SUM(DD587:DD$1993),CONCATENATE(INT(B586),",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68"/>
      <c r="AV587" s="97"/>
      <c r="AW587" s="97"/>
      <c r="AX587" s="97"/>
      <c r="AY587" s="110"/>
      <c r="AZ587" s="97"/>
      <c r="BA587" s="97"/>
      <c r="BB587" s="4"/>
      <c r="BC587" s="100"/>
      <c r="BD587" s="4"/>
      <c r="BE587" s="4"/>
      <c r="BF587" s="9"/>
      <c r="BG587" s="4"/>
      <c r="BH587" s="4"/>
      <c r="BI587" s="7" t="str">
        <f t="shared" ca="1" si="131"/>
        <v/>
      </c>
      <c r="BJ587" s="4" t="str">
        <f t="shared" si="127"/>
        <v/>
      </c>
      <c r="BK587" s="96" t="str">
        <f t="shared" si="132"/>
        <v/>
      </c>
      <c r="BL587" s="107" t="str">
        <f t="shared" si="138"/>
        <v/>
      </c>
      <c r="BR587" s="4" t="str">
        <f>IF(IFERROR(VLOOKUP(C587,C588:C$1993,1,0),"")="","",COUNTIF(C:C,C587))</f>
        <v/>
      </c>
      <c r="BV587" s="5" t="str">
        <f>IF(B587="","",IF(BR587="",1+(MAX(BV$2:BV586)),""))</f>
        <v/>
      </c>
      <c r="BW587" s="5" t="str">
        <f t="shared" si="133"/>
        <v/>
      </c>
      <c r="BX587" s="5" t="str">
        <f t="shared" si="134"/>
        <v/>
      </c>
      <c r="BY587" s="14" t="str">
        <f t="shared" si="135"/>
        <v/>
      </c>
      <c r="BZ587" s="28"/>
      <c r="CA587" s="15"/>
      <c r="CB587" s="5" t="str">
        <f t="shared" si="128"/>
        <v/>
      </c>
      <c r="CE587" s="5" t="str">
        <f t="shared" si="136"/>
        <v/>
      </c>
      <c r="CF587" s="5" t="str">
        <f>IF(J587="","",IFERROR(IF(VLOOKUP(J587,J$2:J586,1,0)=0,"",""),J587))</f>
        <v/>
      </c>
      <c r="CG587" s="24" t="str">
        <f>IF(CF587="","",(IFERROR(VLOOKUP(MID(CF587,1,1),$CX$2:DB$28,3,0),0)+IFERROR(VLOOKUP(MID(CF587,2,1),CX$2:DB$28,4,0),0)+IFERROR(VLOOKUP(MID(CF587,3,1),CX$2:DB$28,5,0),0)+(ROW(CF587)/1000000000000)))</f>
        <v/>
      </c>
      <c r="CI587" s="5">
        <v>586</v>
      </c>
      <c r="CJ587" s="5" t="str">
        <f>IFERROR(VLOOKUP(CI587,CE$2:CF1663,2,0),"")</f>
        <v/>
      </c>
      <c r="DD587" s="5" t="e">
        <f>IF(REPORTE!AH$2="si",IF(C587=VALUE(REPORTE!C$11),IF(SUM(DD588:DD$1993),CONCATENATE(INT(B587),", "),INT(B587)),""),IF(C587=VALUE(REPORTE!C$10),IF(SUM(DD588:DD$1993),CONCATENATE(INT(B587),",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68"/>
      <c r="AV588" s="97"/>
      <c r="AW588" s="97"/>
      <c r="AX588" s="97"/>
      <c r="AY588" s="110"/>
      <c r="AZ588" s="97"/>
      <c r="BA588" s="97"/>
      <c r="BB588" s="4"/>
      <c r="BC588" s="100"/>
      <c r="BD588" s="4"/>
      <c r="BE588" s="4"/>
      <c r="BF588" s="9"/>
      <c r="BG588" s="4"/>
      <c r="BH588" s="4"/>
      <c r="BI588" s="7" t="str">
        <f t="shared" ca="1" si="131"/>
        <v/>
      </c>
      <c r="BJ588" s="4" t="str">
        <f t="shared" si="127"/>
        <v/>
      </c>
      <c r="BK588" s="96" t="str">
        <f t="shared" si="132"/>
        <v/>
      </c>
      <c r="BL588" s="107" t="str">
        <f t="shared" si="138"/>
        <v/>
      </c>
      <c r="BR588" s="4" t="str">
        <f>IF(IFERROR(VLOOKUP(C588,C589:C$1993,1,0),"")="","",COUNTIF(C:C,C588))</f>
        <v/>
      </c>
      <c r="BV588" s="5" t="str">
        <f>IF(B588="","",IF(BR588="",1+(MAX(BV$2:BV587)),""))</f>
        <v/>
      </c>
      <c r="BW588" s="5" t="str">
        <f t="shared" si="133"/>
        <v/>
      </c>
      <c r="BX588" s="5" t="str">
        <f t="shared" si="134"/>
        <v/>
      </c>
      <c r="BY588" s="14" t="str">
        <f t="shared" si="135"/>
        <v/>
      </c>
      <c r="BZ588" s="28"/>
      <c r="CA588" s="15"/>
      <c r="CB588" s="5" t="str">
        <f t="shared" si="128"/>
        <v/>
      </c>
      <c r="CE588" s="5" t="str">
        <f t="shared" si="136"/>
        <v/>
      </c>
      <c r="CF588" s="5" t="str">
        <f>IF(J588="","",IFERROR(IF(VLOOKUP(J588,J$2:J587,1,0)=0,"",""),J588))</f>
        <v/>
      </c>
      <c r="CG588" s="24" t="str">
        <f>IF(CF588="","",(IFERROR(VLOOKUP(MID(CF588,1,1),$CX$2:DB$28,3,0),0)+IFERROR(VLOOKUP(MID(CF588,2,1),CX$2:DB$28,4,0),0)+IFERROR(VLOOKUP(MID(CF588,3,1),CX$2:DB$28,5,0),0)+(ROW(CF588)/1000000000000)))</f>
        <v/>
      </c>
      <c r="CI588" s="5">
        <v>587</v>
      </c>
      <c r="CJ588" s="5" t="str">
        <f>IFERROR(VLOOKUP(CI588,CE$2:CF1664,2,0),"")</f>
        <v/>
      </c>
      <c r="DD588" s="5" t="e">
        <f>IF(REPORTE!AH$2="si",IF(C588=VALUE(REPORTE!C$11),IF(SUM(DD589:DD$1993),CONCATENATE(INT(B588),", "),INT(B588)),""),IF(C588=VALUE(REPORTE!C$10),IF(SUM(DD589:DD$1993),CONCATENATE(INT(B588),",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68"/>
      <c r="AV589" s="97"/>
      <c r="AW589" s="97"/>
      <c r="AX589" s="97"/>
      <c r="AY589" s="110"/>
      <c r="AZ589" s="97"/>
      <c r="BA589" s="97"/>
      <c r="BB589" s="4"/>
      <c r="BC589" s="100"/>
      <c r="BD589" s="4"/>
      <c r="BE589" s="4"/>
      <c r="BF589" s="9"/>
      <c r="BG589" s="4"/>
      <c r="BH589" s="4"/>
      <c r="BI589" s="7" t="str">
        <f t="shared" ca="1" si="131"/>
        <v/>
      </c>
      <c r="BJ589" s="4" t="str">
        <f t="shared" si="127"/>
        <v/>
      </c>
      <c r="BK589" s="96" t="str">
        <f t="shared" si="132"/>
        <v/>
      </c>
      <c r="BL589" s="107" t="str">
        <f t="shared" si="138"/>
        <v/>
      </c>
      <c r="BR589" s="4" t="str">
        <f>IF(IFERROR(VLOOKUP(C589,C590:C$1993,1,0),"")="","",COUNTIF(C:C,C589))</f>
        <v/>
      </c>
      <c r="BV589" s="5" t="str">
        <f>IF(B589="","",IF(BR589="",1+(MAX(BV$2:BV588)),""))</f>
        <v/>
      </c>
      <c r="BW589" s="5" t="str">
        <f t="shared" si="133"/>
        <v/>
      </c>
      <c r="BX589" s="5" t="str">
        <f t="shared" si="134"/>
        <v/>
      </c>
      <c r="BY589" s="14" t="str">
        <f t="shared" si="135"/>
        <v/>
      </c>
      <c r="BZ589" s="28"/>
      <c r="CA589" s="15"/>
      <c r="CB589" s="5" t="str">
        <f t="shared" si="128"/>
        <v/>
      </c>
      <c r="CE589" s="5" t="str">
        <f t="shared" si="136"/>
        <v/>
      </c>
      <c r="CF589" s="5" t="str">
        <f>IF(J589="","",IFERROR(IF(VLOOKUP(J589,J$2:J588,1,0)=0,"",""),J589))</f>
        <v/>
      </c>
      <c r="CG589" s="24" t="str">
        <f>IF(CF589="","",(IFERROR(VLOOKUP(MID(CF589,1,1),$CX$2:DB$28,3,0),0)+IFERROR(VLOOKUP(MID(CF589,2,1),CX$2:DB$28,4,0),0)+IFERROR(VLOOKUP(MID(CF589,3,1),CX$2:DB$28,5,0),0)+(ROW(CF589)/1000000000000)))</f>
        <v/>
      </c>
      <c r="CI589" s="5">
        <v>588</v>
      </c>
      <c r="CJ589" s="5" t="str">
        <f>IFERROR(VLOOKUP(CI589,CE$2:CF1665,2,0),"")</f>
        <v/>
      </c>
      <c r="DD589" s="5" t="e">
        <f>IF(REPORTE!AH$2="si",IF(C589=VALUE(REPORTE!C$11),IF(SUM(DD590:DD$1993),CONCATENATE(INT(B589),", "),INT(B589)),""),IF(C589=VALUE(REPORTE!C$10),IF(SUM(DD590:DD$1993),CONCATENATE(INT(B589),",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68"/>
      <c r="AV590" s="97"/>
      <c r="AW590" s="97"/>
      <c r="AX590" s="97"/>
      <c r="AY590" s="110"/>
      <c r="AZ590" s="97"/>
      <c r="BA590" s="97"/>
      <c r="BB590" s="4"/>
      <c r="BC590" s="100"/>
      <c r="BD590" s="4"/>
      <c r="BE590" s="4"/>
      <c r="BF590" s="9"/>
      <c r="BG590" s="4"/>
      <c r="BH590" s="4"/>
      <c r="BI590" s="7" t="str">
        <f t="shared" ca="1" si="131"/>
        <v/>
      </c>
      <c r="BJ590" s="4" t="str">
        <f t="shared" si="127"/>
        <v/>
      </c>
      <c r="BK590" s="96" t="str">
        <f t="shared" si="132"/>
        <v/>
      </c>
      <c r="BL590" s="107" t="str">
        <f t="shared" si="138"/>
        <v/>
      </c>
      <c r="BR590" s="4" t="str">
        <f>IF(IFERROR(VLOOKUP(C590,C591:C$1993,1,0),"")="","",COUNTIF(C:C,C590))</f>
        <v/>
      </c>
      <c r="BV590" s="5" t="str">
        <f>IF(B590="","",IF(BR590="",1+(MAX(BV$2:BV589)),""))</f>
        <v/>
      </c>
      <c r="BW590" s="5" t="str">
        <f t="shared" si="133"/>
        <v/>
      </c>
      <c r="BX590" s="5" t="str">
        <f t="shared" si="134"/>
        <v/>
      </c>
      <c r="BY590" s="14" t="str">
        <f t="shared" si="135"/>
        <v/>
      </c>
      <c r="BZ590" s="28"/>
      <c r="CA590" s="15"/>
      <c r="CB590" s="5" t="str">
        <f t="shared" si="128"/>
        <v/>
      </c>
      <c r="CE590" s="5" t="str">
        <f t="shared" si="136"/>
        <v/>
      </c>
      <c r="CF590" s="5" t="str">
        <f>IF(J590="","",IFERROR(IF(VLOOKUP(J590,J$2:J589,1,0)=0,"",""),J590))</f>
        <v/>
      </c>
      <c r="CG590" s="24" t="str">
        <f>IF(CF590="","",(IFERROR(VLOOKUP(MID(CF590,1,1),$CX$2:DB$28,3,0),0)+IFERROR(VLOOKUP(MID(CF590,2,1),CX$2:DB$28,4,0),0)+IFERROR(VLOOKUP(MID(CF590,3,1),CX$2:DB$28,5,0),0)+(ROW(CF590)/1000000000000)))</f>
        <v/>
      </c>
      <c r="CI590" s="5">
        <v>589</v>
      </c>
      <c r="CJ590" s="5" t="str">
        <f>IFERROR(VLOOKUP(CI590,CE$2:CF1666,2,0),"")</f>
        <v/>
      </c>
      <c r="DD590" s="5" t="e">
        <f>IF(REPORTE!AH$2="si",IF(C590=VALUE(REPORTE!C$11),IF(SUM(DD591:DD$1993),CONCATENATE(INT(B590),", "),INT(B590)),""),IF(C590=VALUE(REPORTE!C$10),IF(SUM(DD591:DD$1993),CONCATENATE(INT(B590),",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68"/>
      <c r="AV591" s="97"/>
      <c r="AW591" s="97"/>
      <c r="AX591" s="97"/>
      <c r="AY591" s="110"/>
      <c r="AZ591" s="97"/>
      <c r="BA591" s="97"/>
      <c r="BB591" s="4"/>
      <c r="BC591" s="100"/>
      <c r="BD591" s="4"/>
      <c r="BE591" s="4"/>
      <c r="BF591" s="9"/>
      <c r="BG591" s="4"/>
      <c r="BH591" s="4"/>
      <c r="BI591" s="7" t="str">
        <f t="shared" ca="1" si="131"/>
        <v/>
      </c>
      <c r="BJ591" s="4" t="str">
        <f t="shared" si="127"/>
        <v/>
      </c>
      <c r="BK591" s="96" t="str">
        <f t="shared" si="132"/>
        <v/>
      </c>
      <c r="BL591" s="107" t="str">
        <f t="shared" si="138"/>
        <v/>
      </c>
      <c r="BR591" s="4" t="str">
        <f>IF(IFERROR(VLOOKUP(C591,C592:C$1993,1,0),"")="","",COUNTIF(C:C,C591))</f>
        <v/>
      </c>
      <c r="BV591" s="5" t="str">
        <f>IF(B591="","",IF(BR591="",1+(MAX(BV$2:BV590)),""))</f>
        <v/>
      </c>
      <c r="BW591" s="5" t="str">
        <f t="shared" si="133"/>
        <v/>
      </c>
      <c r="BX591" s="5" t="str">
        <f t="shared" si="134"/>
        <v/>
      </c>
      <c r="BY591" s="14" t="str">
        <f t="shared" si="135"/>
        <v/>
      </c>
      <c r="BZ591" s="28"/>
      <c r="CA591" s="15"/>
      <c r="CB591" s="5" t="str">
        <f t="shared" si="128"/>
        <v/>
      </c>
      <c r="CE591" s="5" t="str">
        <f t="shared" si="136"/>
        <v/>
      </c>
      <c r="CF591" s="5" t="str">
        <f>IF(J591="","",IFERROR(IF(VLOOKUP(J591,J$2:J590,1,0)=0,"",""),J591))</f>
        <v/>
      </c>
      <c r="CG591" s="24" t="str">
        <f>IF(CF591="","",(IFERROR(VLOOKUP(MID(CF591,1,1),$CX$2:DB$28,3,0),0)+IFERROR(VLOOKUP(MID(CF591,2,1),CX$2:DB$28,4,0),0)+IFERROR(VLOOKUP(MID(CF591,3,1),CX$2:DB$28,5,0),0)+(ROW(CF591)/1000000000000)))</f>
        <v/>
      </c>
      <c r="CI591" s="5">
        <v>590</v>
      </c>
      <c r="CJ591" s="5" t="str">
        <f>IFERROR(VLOOKUP(CI591,CE$2:CF1667,2,0),"")</f>
        <v/>
      </c>
      <c r="DD591" s="5" t="e">
        <f>IF(REPORTE!AH$2="si",IF(C591=VALUE(REPORTE!C$11),IF(SUM(DD592:DD$1993),CONCATENATE(INT(B591),", "),INT(B591)),""),IF(C591=VALUE(REPORTE!C$10),IF(SUM(DD592:DD$1993),CONCATENATE(INT(B591),",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68"/>
      <c r="AV592" s="97"/>
      <c r="AW592" s="97"/>
      <c r="AX592" s="97"/>
      <c r="AY592" s="110"/>
      <c r="AZ592" s="97"/>
      <c r="BA592" s="97"/>
      <c r="BB592" s="4"/>
      <c r="BC592" s="100"/>
      <c r="BD592" s="4"/>
      <c r="BE592" s="4"/>
      <c r="BF592" s="9"/>
      <c r="BG592" s="4"/>
      <c r="BH592" s="4"/>
      <c r="BI592" s="7" t="str">
        <f t="shared" ca="1" si="131"/>
        <v/>
      </c>
      <c r="BJ592" s="4" t="str">
        <f t="shared" si="127"/>
        <v/>
      </c>
      <c r="BK592" s="96" t="str">
        <f t="shared" si="132"/>
        <v/>
      </c>
      <c r="BL592" s="107" t="str">
        <f t="shared" si="138"/>
        <v/>
      </c>
      <c r="BR592" s="4" t="str">
        <f>IF(IFERROR(VLOOKUP(C592,C593:C$1993,1,0),"")="","",COUNTIF(C:C,C592))</f>
        <v/>
      </c>
      <c r="BV592" s="5" t="str">
        <f>IF(B592="","",IF(BR592="",1+(MAX(BV$2:BV591)),""))</f>
        <v/>
      </c>
      <c r="BW592" s="5" t="str">
        <f t="shared" si="133"/>
        <v/>
      </c>
      <c r="BX592" s="5" t="str">
        <f t="shared" si="134"/>
        <v/>
      </c>
      <c r="BY592" s="14" t="str">
        <f t="shared" si="135"/>
        <v/>
      </c>
      <c r="BZ592" s="28"/>
      <c r="CA592" s="15"/>
      <c r="CB592" s="5" t="str">
        <f t="shared" si="128"/>
        <v/>
      </c>
      <c r="CE592" s="5" t="str">
        <f t="shared" si="136"/>
        <v/>
      </c>
      <c r="CF592" s="5" t="str">
        <f>IF(J592="","",IFERROR(IF(VLOOKUP(J592,J$2:J591,1,0)=0,"",""),J592))</f>
        <v/>
      </c>
      <c r="CG592" s="24" t="str">
        <f>IF(CF592="","",(IFERROR(VLOOKUP(MID(CF592,1,1),$CX$2:DB$28,3,0),0)+IFERROR(VLOOKUP(MID(CF592,2,1),CX$2:DB$28,4,0),0)+IFERROR(VLOOKUP(MID(CF592,3,1),CX$2:DB$28,5,0),0)+(ROW(CF592)/1000000000000)))</f>
        <v/>
      </c>
      <c r="CI592" s="5">
        <v>591</v>
      </c>
      <c r="CJ592" s="5" t="str">
        <f>IFERROR(VLOOKUP(CI592,CE$2:CF1668,2,0),"")</f>
        <v/>
      </c>
      <c r="DD592" s="5" t="e">
        <f>IF(REPORTE!AH$2="si",IF(C592=VALUE(REPORTE!C$11),IF(SUM(DD593:DD$1993),CONCATENATE(INT(B592),", "),INT(B592)),""),IF(C592=VALUE(REPORTE!C$10),IF(SUM(DD593:DD$1993),CONCATENATE(INT(B592),",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68"/>
      <c r="AV593" s="97"/>
      <c r="AW593" s="97"/>
      <c r="AX593" s="97"/>
      <c r="AY593" s="110"/>
      <c r="AZ593" s="97"/>
      <c r="BA593" s="97"/>
      <c r="BB593" s="4"/>
      <c r="BC593" s="100"/>
      <c r="BD593" s="4"/>
      <c r="BE593" s="4"/>
      <c r="BF593" s="9"/>
      <c r="BG593" s="4"/>
      <c r="BH593" s="4"/>
      <c r="BI593" s="7" t="str">
        <f t="shared" ca="1" si="131"/>
        <v/>
      </c>
      <c r="BJ593" s="4" t="str">
        <f t="shared" si="127"/>
        <v/>
      </c>
      <c r="BK593" s="96" t="str">
        <f t="shared" si="132"/>
        <v/>
      </c>
      <c r="BL593" s="107" t="str">
        <f t="shared" si="138"/>
        <v/>
      </c>
      <c r="BR593" s="4" t="str">
        <f>IF(IFERROR(VLOOKUP(C593,C594:C$1993,1,0),"")="","",COUNTIF(C:C,C593))</f>
        <v/>
      </c>
      <c r="BV593" s="5" t="str">
        <f>IF(B593="","",IF(BR593="",1+(MAX(BV$2:BV592)),""))</f>
        <v/>
      </c>
      <c r="BW593" s="5" t="str">
        <f t="shared" si="133"/>
        <v/>
      </c>
      <c r="BX593" s="5" t="str">
        <f t="shared" si="134"/>
        <v/>
      </c>
      <c r="BY593" s="14" t="str">
        <f t="shared" si="135"/>
        <v/>
      </c>
      <c r="BZ593" s="28"/>
      <c r="CA593" s="15"/>
      <c r="CB593" s="5" t="str">
        <f t="shared" si="128"/>
        <v/>
      </c>
      <c r="CE593" s="5" t="str">
        <f t="shared" si="136"/>
        <v/>
      </c>
      <c r="CF593" s="5" t="str">
        <f>IF(J593="","",IFERROR(IF(VLOOKUP(J593,J$2:J592,1,0)=0,"",""),J593))</f>
        <v/>
      </c>
      <c r="CG593" s="24" t="str">
        <f>IF(CF593="","",(IFERROR(VLOOKUP(MID(CF593,1,1),$CX$2:DB$28,3,0),0)+IFERROR(VLOOKUP(MID(CF593,2,1),CX$2:DB$28,4,0),0)+IFERROR(VLOOKUP(MID(CF593,3,1),CX$2:DB$28,5,0),0)+(ROW(CF593)/1000000000000)))</f>
        <v/>
      </c>
      <c r="CI593" s="5">
        <v>592</v>
      </c>
      <c r="CJ593" s="5" t="str">
        <f>IFERROR(VLOOKUP(CI593,CE$2:CF1669,2,0),"")</f>
        <v/>
      </c>
      <c r="DD593" s="5" t="e">
        <f>IF(REPORTE!AH$2="si",IF(C593=VALUE(REPORTE!C$11),IF(SUM(DD594:DD$1993),CONCATENATE(INT(B593),", "),INT(B593)),""),IF(C593=VALUE(REPORTE!C$10),IF(SUM(DD594:DD$1993),CONCATENATE(INT(B593),",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68"/>
      <c r="AV594" s="97"/>
      <c r="AW594" s="97"/>
      <c r="AX594" s="97"/>
      <c r="AY594" s="110"/>
      <c r="AZ594" s="97"/>
      <c r="BA594" s="97"/>
      <c r="BB594" s="4"/>
      <c r="BC594" s="100"/>
      <c r="BD594" s="4"/>
      <c r="BE594" s="4"/>
      <c r="BF594" s="9"/>
      <c r="BG594" s="4"/>
      <c r="BH594" s="4"/>
      <c r="BI594" s="7" t="str">
        <f t="shared" ca="1" si="131"/>
        <v/>
      </c>
      <c r="BJ594" s="4" t="str">
        <f t="shared" si="127"/>
        <v/>
      </c>
      <c r="BK594" s="96" t="str">
        <f t="shared" si="132"/>
        <v/>
      </c>
      <c r="BL594" s="107" t="str">
        <f t="shared" si="138"/>
        <v/>
      </c>
      <c r="BR594" s="4" t="str">
        <f>IF(IFERROR(VLOOKUP(C594,C595:C$1993,1,0),"")="","",COUNTIF(C:C,C594))</f>
        <v/>
      </c>
      <c r="BV594" s="5" t="str">
        <f>IF(B594="","",IF(BR594="",1+(MAX(BV$2:BV593)),""))</f>
        <v/>
      </c>
      <c r="BW594" s="5" t="str">
        <f t="shared" si="133"/>
        <v/>
      </c>
      <c r="BX594" s="5" t="str">
        <f t="shared" si="134"/>
        <v/>
      </c>
      <c r="BY594" s="14" t="str">
        <f t="shared" si="135"/>
        <v/>
      </c>
      <c r="BZ594" s="28"/>
      <c r="CA594" s="15"/>
      <c r="CB594" s="5" t="str">
        <f t="shared" si="128"/>
        <v/>
      </c>
      <c r="CE594" s="5" t="str">
        <f t="shared" si="136"/>
        <v/>
      </c>
      <c r="CF594" s="5" t="str">
        <f>IF(J594="","",IFERROR(IF(VLOOKUP(J594,J$2:J593,1,0)=0,"",""),J594))</f>
        <v/>
      </c>
      <c r="CG594" s="24" t="str">
        <f>IF(CF594="","",(IFERROR(VLOOKUP(MID(CF594,1,1),$CX$2:DB$28,3,0),0)+IFERROR(VLOOKUP(MID(CF594,2,1),CX$2:DB$28,4,0),0)+IFERROR(VLOOKUP(MID(CF594,3,1),CX$2:DB$28,5,0),0)+(ROW(CF594)/1000000000000)))</f>
        <v/>
      </c>
      <c r="CI594" s="5">
        <v>593</v>
      </c>
      <c r="CJ594" s="5" t="str">
        <f>IFERROR(VLOOKUP(CI594,CE$2:CF1670,2,0),"")</f>
        <v/>
      </c>
      <c r="DD594" s="5" t="e">
        <f>IF(REPORTE!AH$2="si",IF(C594=VALUE(REPORTE!C$11),IF(SUM(DD595:DD$1993),CONCATENATE(INT(B594),", "),INT(B594)),""),IF(C594=VALUE(REPORTE!C$10),IF(SUM(DD595:DD$1993),CONCATENATE(INT(B594),",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68"/>
      <c r="AV595" s="97"/>
      <c r="AW595" s="97"/>
      <c r="AX595" s="97"/>
      <c r="AY595" s="110"/>
      <c r="AZ595" s="97"/>
      <c r="BA595" s="97"/>
      <c r="BB595" s="4"/>
      <c r="BC595" s="100"/>
      <c r="BD595" s="4"/>
      <c r="BE595" s="4"/>
      <c r="BF595" s="9"/>
      <c r="BG595" s="4"/>
      <c r="BH595" s="4"/>
      <c r="BI595" s="7" t="str">
        <f t="shared" ca="1" si="131"/>
        <v/>
      </c>
      <c r="BJ595" s="4" t="str">
        <f t="shared" ref="BJ595:BJ658" si="139">IFERROR(IF(AA595=0,"",AA595/BC595),"")</f>
        <v/>
      </c>
      <c r="BK595" s="96" t="str">
        <f t="shared" si="132"/>
        <v/>
      </c>
      <c r="BL595" s="107" t="str">
        <f t="shared" si="138"/>
        <v/>
      </c>
      <c r="BR595" s="4" t="str">
        <f>IF(IFERROR(VLOOKUP(C595,C596:C$1993,1,0),"")="","",COUNTIF(C:C,C595))</f>
        <v/>
      </c>
      <c r="BV595" s="5" t="str">
        <f>IF(B595="","",IF(BR595="",1+(MAX(BV$2:BV594)),""))</f>
        <v/>
      </c>
      <c r="BW595" s="5" t="str">
        <f t="shared" si="133"/>
        <v/>
      </c>
      <c r="BX595" s="5" t="str">
        <f t="shared" si="134"/>
        <v/>
      </c>
      <c r="BY595" s="14" t="str">
        <f t="shared" si="135"/>
        <v/>
      </c>
      <c r="BZ595" s="28"/>
      <c r="CA595" s="15"/>
      <c r="CB595" s="5" t="str">
        <f t="shared" si="128"/>
        <v/>
      </c>
      <c r="CE595" s="5" t="str">
        <f t="shared" si="136"/>
        <v/>
      </c>
      <c r="CF595" s="5" t="str">
        <f>IF(J595="","",IFERROR(IF(VLOOKUP(J595,J$2:J594,1,0)=0,"",""),J595))</f>
        <v/>
      </c>
      <c r="CG595" s="24" t="str">
        <f>IF(CF595="","",(IFERROR(VLOOKUP(MID(CF595,1,1),$CX$2:DB$28,3,0),0)+IFERROR(VLOOKUP(MID(CF595,2,1),CX$2:DB$28,4,0),0)+IFERROR(VLOOKUP(MID(CF595,3,1),CX$2:DB$28,5,0),0)+(ROW(CF595)/1000000000000)))</f>
        <v/>
      </c>
      <c r="CI595" s="5">
        <v>594</v>
      </c>
      <c r="CJ595" s="5" t="str">
        <f>IFERROR(VLOOKUP(CI595,CE$2:CF1671,2,0),"")</f>
        <v/>
      </c>
      <c r="DD595" s="5" t="e">
        <f>IF(REPORTE!AH$2="si",IF(C595=VALUE(REPORTE!C$11),IF(SUM(DD596:DD$1993),CONCATENATE(INT(B595),", "),INT(B595)),""),IF(C595=VALUE(REPORTE!C$10),IF(SUM(DD596:DD$1993),CONCATENATE(INT(B595),",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68"/>
      <c r="AV596" s="97"/>
      <c r="AW596" s="97"/>
      <c r="AX596" s="97"/>
      <c r="AY596" s="110"/>
      <c r="AZ596" s="97"/>
      <c r="BA596" s="97"/>
      <c r="BB596" s="4"/>
      <c r="BC596" s="100"/>
      <c r="BD596" s="4"/>
      <c r="BE596" s="4"/>
      <c r="BF596" s="9"/>
      <c r="BG596" s="4"/>
      <c r="BH596" s="4"/>
      <c r="BI596" s="7" t="str">
        <f t="shared" ca="1" si="131"/>
        <v/>
      </c>
      <c r="BJ596" s="4" t="str">
        <f t="shared" si="139"/>
        <v/>
      </c>
      <c r="BK596" s="96" t="str">
        <f t="shared" si="132"/>
        <v/>
      </c>
      <c r="BL596" s="107" t="str">
        <f t="shared" si="138"/>
        <v/>
      </c>
      <c r="BR596" s="4" t="str">
        <f>IF(IFERROR(VLOOKUP(C596,C597:C$1993,1,0),"")="","",COUNTIF(C:C,C596))</f>
        <v/>
      </c>
      <c r="BV596" s="5" t="str">
        <f>IF(B596="","",IF(BR596="",1+(MAX(BV$2:BV595)),""))</f>
        <v/>
      </c>
      <c r="BW596" s="5" t="str">
        <f t="shared" si="133"/>
        <v/>
      </c>
      <c r="BX596" s="5" t="str">
        <f t="shared" si="134"/>
        <v/>
      </c>
      <c r="BY596" s="14" t="str">
        <f t="shared" si="135"/>
        <v/>
      </c>
      <c r="BZ596" s="28"/>
      <c r="CA596" s="15"/>
      <c r="CB596" s="5" t="str">
        <f t="shared" si="128"/>
        <v/>
      </c>
      <c r="CE596" s="5" t="str">
        <f t="shared" si="136"/>
        <v/>
      </c>
      <c r="CF596" s="5" t="str">
        <f>IF(J596="","",IFERROR(IF(VLOOKUP(J596,J$2:J595,1,0)=0,"",""),J596))</f>
        <v/>
      </c>
      <c r="CG596" s="24" t="str">
        <f>IF(CF596="","",(IFERROR(VLOOKUP(MID(CF596,1,1),$CX$2:DB$28,3,0),0)+IFERROR(VLOOKUP(MID(CF596,2,1),CX$2:DB$28,4,0),0)+IFERROR(VLOOKUP(MID(CF596,3,1),CX$2:DB$28,5,0),0)+(ROW(CF596)/1000000000000)))</f>
        <v/>
      </c>
      <c r="CI596" s="5">
        <v>595</v>
      </c>
      <c r="CJ596" s="5" t="str">
        <f>IFERROR(VLOOKUP(CI596,CE$2:CF1672,2,0),"")</f>
        <v/>
      </c>
      <c r="DD596" s="5" t="e">
        <f>IF(REPORTE!AH$2="si",IF(C596=VALUE(REPORTE!C$11),IF(SUM(DD597:DD$1993),CONCATENATE(INT(B596),", "),INT(B596)),""),IF(C596=VALUE(REPORTE!C$10),IF(SUM(DD597:DD$1993),CONCATENATE(INT(B596),",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68"/>
      <c r="AV597" s="97"/>
      <c r="AW597" s="97"/>
      <c r="AX597" s="97"/>
      <c r="AY597" s="110"/>
      <c r="AZ597" s="97"/>
      <c r="BA597" s="97"/>
      <c r="BB597" s="4"/>
      <c r="BC597" s="100"/>
      <c r="BD597" s="4"/>
      <c r="BE597" s="4"/>
      <c r="BF597" s="9"/>
      <c r="BG597" s="4"/>
      <c r="BH597" s="4"/>
      <c r="BI597" s="7" t="str">
        <f t="shared" ca="1" si="131"/>
        <v/>
      </c>
      <c r="BJ597" s="4" t="str">
        <f t="shared" si="139"/>
        <v/>
      </c>
      <c r="BK597" s="96" t="str">
        <f t="shared" si="132"/>
        <v/>
      </c>
      <c r="BL597" s="107" t="str">
        <f t="shared" si="138"/>
        <v/>
      </c>
      <c r="BR597" s="4" t="str">
        <f>IF(IFERROR(VLOOKUP(C597,C598:C$1993,1,0),"")="","",COUNTIF(C:C,C597))</f>
        <v/>
      </c>
      <c r="BV597" s="5" t="str">
        <f>IF(B597="","",IF(BR597="",1+(MAX(BV$2:BV596)),""))</f>
        <v/>
      </c>
      <c r="BW597" s="5" t="str">
        <f t="shared" si="133"/>
        <v/>
      </c>
      <c r="BX597" s="5" t="str">
        <f t="shared" si="134"/>
        <v/>
      </c>
      <c r="BY597" s="14" t="str">
        <f t="shared" si="135"/>
        <v/>
      </c>
      <c r="BZ597" s="28"/>
      <c r="CA597" s="15"/>
      <c r="CB597" s="5" t="str">
        <f t="shared" si="128"/>
        <v/>
      </c>
      <c r="CE597" s="5" t="str">
        <f t="shared" si="136"/>
        <v/>
      </c>
      <c r="CF597" s="5" t="str">
        <f>IF(J597="","",IFERROR(IF(VLOOKUP(J597,J$2:J596,1,0)=0,"",""),J597))</f>
        <v/>
      </c>
      <c r="CG597" s="24" t="str">
        <f>IF(CF597="","",(IFERROR(VLOOKUP(MID(CF597,1,1),$CX$2:DB$28,3,0),0)+IFERROR(VLOOKUP(MID(CF597,2,1),CX$2:DB$28,4,0),0)+IFERROR(VLOOKUP(MID(CF597,3,1),CX$2:DB$28,5,0),0)+(ROW(CF597)/1000000000000)))</f>
        <v/>
      </c>
      <c r="CI597" s="5">
        <v>596</v>
      </c>
      <c r="CJ597" s="5" t="str">
        <f>IFERROR(VLOOKUP(CI597,CE$2:CF1673,2,0),"")</f>
        <v/>
      </c>
      <c r="DD597" s="5" t="e">
        <f>IF(REPORTE!AH$2="si",IF(C597=VALUE(REPORTE!C$11),IF(SUM(DD598:DD$1993),CONCATENATE(INT(B597),", "),INT(B597)),""),IF(C597=VALUE(REPORTE!C$10),IF(SUM(DD598:DD$1993),CONCATENATE(INT(B597),",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68"/>
      <c r="AV598" s="97"/>
      <c r="AW598" s="97"/>
      <c r="AX598" s="97"/>
      <c r="AY598" s="110"/>
      <c r="AZ598" s="97"/>
      <c r="BA598" s="97"/>
      <c r="BB598" s="4"/>
      <c r="BC598" s="100"/>
      <c r="BD598" s="4"/>
      <c r="BE598" s="4"/>
      <c r="BF598" s="9"/>
      <c r="BG598" s="4"/>
      <c r="BH598" s="4"/>
      <c r="BI598" s="7" t="str">
        <f t="shared" ca="1" si="131"/>
        <v/>
      </c>
      <c r="BJ598" s="4" t="str">
        <f t="shared" si="139"/>
        <v/>
      </c>
      <c r="BK598" s="96" t="str">
        <f t="shared" si="132"/>
        <v/>
      </c>
      <c r="BL598" s="107" t="str">
        <f t="shared" si="138"/>
        <v/>
      </c>
      <c r="BR598" s="4" t="str">
        <f>IF(IFERROR(VLOOKUP(C598,C599:C$1993,1,0),"")="","",COUNTIF(C:C,C598))</f>
        <v/>
      </c>
      <c r="BV598" s="5" t="str">
        <f>IF(B598="","",IF(BR598="",1+(MAX(BV$2:BV597)),""))</f>
        <v/>
      </c>
      <c r="BW598" s="5" t="str">
        <f t="shared" si="133"/>
        <v/>
      </c>
      <c r="BX598" s="5" t="str">
        <f t="shared" si="134"/>
        <v/>
      </c>
      <c r="BY598" s="14" t="str">
        <f t="shared" si="135"/>
        <v/>
      </c>
      <c r="BZ598" s="28"/>
      <c r="CA598" s="15"/>
      <c r="CB598" s="5" t="str">
        <f t="shared" ref="CB598:CB661" si="140">CONCATENATE(AJ598,AK598,AL598,AM598,AN598)</f>
        <v/>
      </c>
      <c r="CE598" s="5" t="str">
        <f t="shared" si="136"/>
        <v/>
      </c>
      <c r="CF598" s="5" t="str">
        <f>IF(J598="","",IFERROR(IF(VLOOKUP(J598,J$2:J597,1,0)=0,"",""),J598))</f>
        <v/>
      </c>
      <c r="CG598" s="24" t="str">
        <f>IF(CF598="","",(IFERROR(VLOOKUP(MID(CF598,1,1),$CX$2:DB$28,3,0),0)+IFERROR(VLOOKUP(MID(CF598,2,1),CX$2:DB$28,4,0),0)+IFERROR(VLOOKUP(MID(CF598,3,1),CX$2:DB$28,5,0),0)+(ROW(CF598)/1000000000000)))</f>
        <v/>
      </c>
      <c r="CI598" s="5">
        <v>597</v>
      </c>
      <c r="CJ598" s="5" t="str">
        <f>IFERROR(VLOOKUP(CI598,CE$2:CF1674,2,0),"")</f>
        <v/>
      </c>
      <c r="DD598" s="5" t="e">
        <f>IF(REPORTE!AH$2="si",IF(C598=VALUE(REPORTE!C$11),IF(SUM(DD599:DD$1993),CONCATENATE(INT(B598),", "),INT(B598)),""),IF(C598=VALUE(REPORTE!C$10),IF(SUM(DD599:DD$1993),CONCATENATE(INT(B598),",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68"/>
      <c r="AV599" s="97"/>
      <c r="AW599" s="97"/>
      <c r="AX599" s="97"/>
      <c r="AY599" s="110"/>
      <c r="AZ599" s="97"/>
      <c r="BA599" s="97"/>
      <c r="BB599" s="4"/>
      <c r="BC599" s="100"/>
      <c r="BD599" s="4"/>
      <c r="BE599" s="4"/>
      <c r="BF599" s="9"/>
      <c r="BG599" s="4"/>
      <c r="BH599" s="4"/>
      <c r="BI599" s="7" t="str">
        <f t="shared" ca="1" si="131"/>
        <v/>
      </c>
      <c r="BJ599" s="4" t="str">
        <f t="shared" si="139"/>
        <v/>
      </c>
      <c r="BK599" s="96" t="str">
        <f t="shared" si="132"/>
        <v/>
      </c>
      <c r="BL599" s="107" t="str">
        <f t="shared" si="138"/>
        <v/>
      </c>
      <c r="BR599" s="4" t="str">
        <f>IF(IFERROR(VLOOKUP(C599,C600:C$1993,1,0),"")="","",COUNTIF(C:C,C599))</f>
        <v/>
      </c>
      <c r="BV599" s="5" t="str">
        <f>IF(B599="","",IF(BR599="",1+(MAX(BV$2:BV598)),""))</f>
        <v/>
      </c>
      <c r="BW599" s="5" t="str">
        <f t="shared" si="133"/>
        <v/>
      </c>
      <c r="BX599" s="5" t="str">
        <f t="shared" si="134"/>
        <v/>
      </c>
      <c r="BY599" s="14" t="str">
        <f t="shared" si="135"/>
        <v/>
      </c>
      <c r="BZ599" s="28"/>
      <c r="CA599" s="15"/>
      <c r="CB599" s="5" t="str">
        <f t="shared" si="140"/>
        <v/>
      </c>
      <c r="CE599" s="5" t="str">
        <f t="shared" si="136"/>
        <v/>
      </c>
      <c r="CF599" s="5" t="str">
        <f>IF(J599="","",IFERROR(IF(VLOOKUP(J599,J$2:J598,1,0)=0,"",""),J599))</f>
        <v/>
      </c>
      <c r="CG599" s="24" t="str">
        <f>IF(CF599="","",(IFERROR(VLOOKUP(MID(CF599,1,1),$CX$2:DB$28,3,0),0)+IFERROR(VLOOKUP(MID(CF599,2,1),CX$2:DB$28,4,0),0)+IFERROR(VLOOKUP(MID(CF599,3,1),CX$2:DB$28,5,0),0)+(ROW(CF599)/1000000000000)))</f>
        <v/>
      </c>
      <c r="CI599" s="5">
        <v>598</v>
      </c>
      <c r="CJ599" s="5" t="str">
        <f>IFERROR(VLOOKUP(CI599,CE$2:CF1675,2,0),"")</f>
        <v/>
      </c>
      <c r="DD599" s="5" t="e">
        <f>IF(REPORTE!AH$2="si",IF(C599=VALUE(REPORTE!C$11),IF(SUM(DD600:DD$1993),CONCATENATE(INT(B599),", "),INT(B599)),""),IF(C599=VALUE(REPORTE!C$10),IF(SUM(DD600:DD$1993),CONCATENATE(INT(B599),",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68"/>
      <c r="AV600" s="97"/>
      <c r="AW600" s="97"/>
      <c r="AX600" s="97"/>
      <c r="AY600" s="110"/>
      <c r="AZ600" s="97"/>
      <c r="BA600" s="97"/>
      <c r="BB600" s="4"/>
      <c r="BC600" s="100"/>
      <c r="BD600" s="4"/>
      <c r="BE600" s="4"/>
      <c r="BF600" s="9"/>
      <c r="BG600" s="4"/>
      <c r="BH600" s="4"/>
      <c r="BI600" s="7" t="str">
        <f t="shared" ca="1" si="131"/>
        <v/>
      </c>
      <c r="BJ600" s="4" t="str">
        <f t="shared" si="139"/>
        <v/>
      </c>
      <c r="BK600" s="96" t="str">
        <f t="shared" si="132"/>
        <v/>
      </c>
      <c r="BL600" s="107" t="str">
        <f t="shared" si="138"/>
        <v/>
      </c>
      <c r="BR600" s="4" t="str">
        <f>IF(IFERROR(VLOOKUP(C600,C601:C$1993,1,0),"")="","",COUNTIF(C:C,C600))</f>
        <v/>
      </c>
      <c r="BV600" s="5" t="str">
        <f>IF(B600="","",IF(BR600="",1+(MAX(BV$2:BV599)),""))</f>
        <v/>
      </c>
      <c r="BW600" s="5" t="str">
        <f t="shared" si="133"/>
        <v/>
      </c>
      <c r="BX600" s="5" t="str">
        <f t="shared" si="134"/>
        <v/>
      </c>
      <c r="BY600" s="14" t="str">
        <f t="shared" si="135"/>
        <v/>
      </c>
      <c r="BZ600" s="28"/>
      <c r="CA600" s="15"/>
      <c r="CB600" s="5" t="str">
        <f t="shared" si="140"/>
        <v/>
      </c>
      <c r="CE600" s="5" t="str">
        <f t="shared" si="136"/>
        <v/>
      </c>
      <c r="CF600" s="5" t="str">
        <f>IF(J600="","",IFERROR(IF(VLOOKUP(J600,J$2:J599,1,0)=0,"",""),J600))</f>
        <v/>
      </c>
      <c r="CG600" s="24" t="str">
        <f>IF(CF600="","",(IFERROR(VLOOKUP(MID(CF600,1,1),$CX$2:DB$28,3,0),0)+IFERROR(VLOOKUP(MID(CF600,2,1),CX$2:DB$28,4,0),0)+IFERROR(VLOOKUP(MID(CF600,3,1),CX$2:DB$28,5,0),0)+(ROW(CF600)/1000000000000)))</f>
        <v/>
      </c>
      <c r="CI600" s="5">
        <v>599</v>
      </c>
      <c r="CJ600" s="5" t="str">
        <f>IFERROR(VLOOKUP(CI600,CE$2:CF1676,2,0),"")</f>
        <v/>
      </c>
      <c r="DD600" s="5" t="e">
        <f>IF(REPORTE!AH$2="si",IF(C600=VALUE(REPORTE!C$11),IF(SUM(DD601:DD$1993),CONCATENATE(INT(B600),", "),INT(B600)),""),IF(C600=VALUE(REPORTE!C$10),IF(SUM(DD601:DD$1993),CONCATENATE(INT(B600),",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68"/>
      <c r="AV601" s="97"/>
      <c r="AW601" s="97"/>
      <c r="AX601" s="97"/>
      <c r="AY601" s="110"/>
      <c r="AZ601" s="97"/>
      <c r="BA601" s="97"/>
      <c r="BB601" s="4"/>
      <c r="BC601" s="100"/>
      <c r="BD601" s="4"/>
      <c r="BE601" s="4"/>
      <c r="BF601" s="9"/>
      <c r="BG601" s="4"/>
      <c r="BH601" s="4"/>
      <c r="BI601" s="7" t="str">
        <f t="shared" ca="1" si="131"/>
        <v/>
      </c>
      <c r="BJ601" s="4" t="str">
        <f t="shared" si="139"/>
        <v/>
      </c>
      <c r="BK601" s="96" t="str">
        <f t="shared" si="132"/>
        <v/>
      </c>
      <c r="BL601" s="107" t="str">
        <f t="shared" si="138"/>
        <v/>
      </c>
      <c r="BR601" s="4" t="str">
        <f>IF(IFERROR(VLOOKUP(C601,C602:C$1993,1,0),"")="","",COUNTIF(C:C,C601))</f>
        <v/>
      </c>
      <c r="BV601" s="5" t="str">
        <f>IF(B601="","",IF(BR601="",1+(MAX(BV$2:BV600)),""))</f>
        <v/>
      </c>
      <c r="BW601" s="5" t="str">
        <f t="shared" si="133"/>
        <v/>
      </c>
      <c r="BX601" s="5" t="str">
        <f t="shared" si="134"/>
        <v/>
      </c>
      <c r="BY601" s="14" t="str">
        <f t="shared" si="135"/>
        <v/>
      </c>
      <c r="BZ601" s="28"/>
      <c r="CA601" s="15"/>
      <c r="CB601" s="5" t="str">
        <f t="shared" si="140"/>
        <v/>
      </c>
      <c r="CE601" s="5" t="str">
        <f t="shared" si="136"/>
        <v/>
      </c>
      <c r="CF601" s="5" t="str">
        <f>IF(J601="","",IFERROR(IF(VLOOKUP(J601,J$2:J600,1,0)=0,"",""),J601))</f>
        <v/>
      </c>
      <c r="CG601" s="24" t="str">
        <f>IF(CF601="","",(IFERROR(VLOOKUP(MID(CF601,1,1),$CX$2:DB$28,3,0),0)+IFERROR(VLOOKUP(MID(CF601,2,1),CX$2:DB$28,4,0),0)+IFERROR(VLOOKUP(MID(CF601,3,1),CX$2:DB$28,5,0),0)+(ROW(CF601)/1000000000000)))</f>
        <v/>
      </c>
      <c r="CI601" s="5">
        <v>600</v>
      </c>
      <c r="CJ601" s="5" t="str">
        <f>IFERROR(VLOOKUP(CI601,CE$2:CF1677,2,0),"")</f>
        <v/>
      </c>
      <c r="DD601" s="5" t="e">
        <f>IF(REPORTE!AH$2="si",IF(C601=VALUE(REPORTE!C$11),IF(SUM(DD602:DD$1993),CONCATENATE(INT(B601),", "),INT(B601)),""),IF(C601=VALUE(REPORTE!C$10),IF(SUM(DD602:DD$1993),CONCATENATE(INT(B601),",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68"/>
      <c r="AV602" s="97"/>
      <c r="AW602" s="97"/>
      <c r="AX602" s="97"/>
      <c r="AY602" s="110"/>
      <c r="AZ602" s="97"/>
      <c r="BA602" s="97"/>
      <c r="BB602" s="4"/>
      <c r="BC602" s="100"/>
      <c r="BD602" s="4"/>
      <c r="BE602" s="4"/>
      <c r="BF602" s="9"/>
      <c r="BG602" s="4"/>
      <c r="BH602" s="4"/>
      <c r="BI602" s="7" t="str">
        <f t="shared" ca="1" si="131"/>
        <v/>
      </c>
      <c r="BJ602" s="4" t="str">
        <f t="shared" si="139"/>
        <v/>
      </c>
      <c r="BK602" s="96" t="str">
        <f t="shared" si="132"/>
        <v/>
      </c>
      <c r="BL602" s="107" t="str">
        <f t="shared" si="138"/>
        <v/>
      </c>
      <c r="BR602" s="4" t="str">
        <f>IF(IFERROR(VLOOKUP(C602,C603:C$1993,1,0),"")="","",COUNTIF(C:C,C602))</f>
        <v/>
      </c>
      <c r="BV602" s="5" t="str">
        <f>IF(B602="","",IF(BR602="",1+(MAX(BV$2:BV601)),""))</f>
        <v/>
      </c>
      <c r="BW602" s="5" t="str">
        <f t="shared" si="133"/>
        <v/>
      </c>
      <c r="BX602" s="5" t="str">
        <f t="shared" si="134"/>
        <v/>
      </c>
      <c r="BY602" s="14" t="str">
        <f t="shared" si="135"/>
        <v/>
      </c>
      <c r="BZ602" s="28"/>
      <c r="CA602" s="15"/>
      <c r="CB602" s="5" t="str">
        <f t="shared" si="140"/>
        <v/>
      </c>
      <c r="CE602" s="5" t="str">
        <f t="shared" si="136"/>
        <v/>
      </c>
      <c r="CF602" s="5" t="str">
        <f>IF(J602="","",IFERROR(IF(VLOOKUP(J602,J$2:J601,1,0)=0,"",""),J602))</f>
        <v/>
      </c>
      <c r="CG602" s="24" t="str">
        <f>IF(CF602="","",(IFERROR(VLOOKUP(MID(CF602,1,1),$CX$2:DB$28,3,0),0)+IFERROR(VLOOKUP(MID(CF602,2,1),CX$2:DB$28,4,0),0)+IFERROR(VLOOKUP(MID(CF602,3,1),CX$2:DB$28,5,0),0)+(ROW(CF602)/1000000000000)))</f>
        <v/>
      </c>
      <c r="CI602" s="5">
        <v>601</v>
      </c>
      <c r="CJ602" s="5" t="str">
        <f>IFERROR(VLOOKUP(CI602,CE$2:CF1678,2,0),"")</f>
        <v/>
      </c>
      <c r="DD602" s="5" t="e">
        <f>IF(REPORTE!AH$2="si",IF(C602=VALUE(REPORTE!C$11),IF(SUM(DD603:DD$1993),CONCATENATE(INT(B602),", "),INT(B602)),""),IF(C602=VALUE(REPORTE!C$10),IF(SUM(DD603:DD$1993),CONCATENATE(INT(B602),",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68"/>
      <c r="AV603" s="97"/>
      <c r="AW603" s="97"/>
      <c r="AX603" s="97"/>
      <c r="AY603" s="110"/>
      <c r="AZ603" s="97"/>
      <c r="BA603" s="97"/>
      <c r="BB603" s="4"/>
      <c r="BC603" s="100"/>
      <c r="BD603" s="4"/>
      <c r="BE603" s="4"/>
      <c r="BF603" s="9"/>
      <c r="BG603" s="4"/>
      <c r="BH603" s="4"/>
      <c r="BI603" s="7" t="str">
        <f t="shared" ca="1" si="131"/>
        <v/>
      </c>
      <c r="BJ603" s="4" t="str">
        <f t="shared" si="139"/>
        <v/>
      </c>
      <c r="BK603" s="96" t="str">
        <f t="shared" si="132"/>
        <v/>
      </c>
      <c r="BL603" s="107" t="str">
        <f t="shared" si="138"/>
        <v/>
      </c>
      <c r="BR603" s="4" t="str">
        <f>IF(IFERROR(VLOOKUP(C603,C604:C$1993,1,0),"")="","",COUNTIF(C:C,C603))</f>
        <v/>
      </c>
      <c r="BV603" s="5" t="str">
        <f>IF(B603="","",IF(BR603="",1+(MAX(BV$2:BV602)),""))</f>
        <v/>
      </c>
      <c r="BW603" s="5" t="str">
        <f t="shared" si="133"/>
        <v/>
      </c>
      <c r="BX603" s="5" t="str">
        <f t="shared" si="134"/>
        <v/>
      </c>
      <c r="BY603" s="14" t="str">
        <f t="shared" si="135"/>
        <v/>
      </c>
      <c r="BZ603" s="28"/>
      <c r="CA603" s="15"/>
      <c r="CB603" s="5" t="str">
        <f t="shared" si="140"/>
        <v/>
      </c>
      <c r="CE603" s="5" t="str">
        <f t="shared" si="136"/>
        <v/>
      </c>
      <c r="CF603" s="5" t="str">
        <f>IF(J603="","",IFERROR(IF(VLOOKUP(J603,J$2:J602,1,0)=0,"",""),J603))</f>
        <v/>
      </c>
      <c r="CG603" s="24" t="str">
        <f>IF(CF603="","",(IFERROR(VLOOKUP(MID(CF603,1,1),$CX$2:DB$28,3,0),0)+IFERROR(VLOOKUP(MID(CF603,2,1),CX$2:DB$28,4,0),0)+IFERROR(VLOOKUP(MID(CF603,3,1),CX$2:DB$28,5,0),0)+(ROW(CF603)/1000000000000)))</f>
        <v/>
      </c>
      <c r="CI603" s="5">
        <v>602</v>
      </c>
      <c r="CJ603" s="5" t="str">
        <f>IFERROR(VLOOKUP(CI603,CE$2:CF1679,2,0),"")</f>
        <v/>
      </c>
      <c r="DD603" s="5" t="e">
        <f>IF(REPORTE!AH$2="si",IF(C603=VALUE(REPORTE!C$11),IF(SUM(DD604:DD$1993),CONCATENATE(INT(B603),", "),INT(B603)),""),IF(C603=VALUE(REPORTE!C$10),IF(SUM(DD604:DD$1993),CONCATENATE(INT(B603),",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68"/>
      <c r="AV604" s="97"/>
      <c r="AW604" s="97"/>
      <c r="AX604" s="97"/>
      <c r="AY604" s="110"/>
      <c r="AZ604" s="97"/>
      <c r="BA604" s="97"/>
      <c r="BB604" s="4"/>
      <c r="BC604" s="100"/>
      <c r="BD604" s="4"/>
      <c r="BE604" s="4"/>
      <c r="BF604" s="9"/>
      <c r="BG604" s="4"/>
      <c r="BH604" s="4"/>
      <c r="BI604" s="7" t="str">
        <f t="shared" ca="1" si="131"/>
        <v/>
      </c>
      <c r="BJ604" s="4" t="str">
        <f t="shared" si="139"/>
        <v/>
      </c>
      <c r="BK604" s="96" t="str">
        <f t="shared" si="132"/>
        <v/>
      </c>
      <c r="BL604" s="107" t="str">
        <f t="shared" si="138"/>
        <v/>
      </c>
      <c r="BR604" s="4" t="str">
        <f>IF(IFERROR(VLOOKUP(C604,C605:C$1993,1,0),"")="","",COUNTIF(C:C,C604))</f>
        <v/>
      </c>
      <c r="BV604" s="5" t="str">
        <f>IF(B604="","",IF(BR604="",1+(MAX(BV$2:BV603)),""))</f>
        <v/>
      </c>
      <c r="BW604" s="5" t="str">
        <f t="shared" si="133"/>
        <v/>
      </c>
      <c r="BX604" s="5" t="str">
        <f t="shared" si="134"/>
        <v/>
      </c>
      <c r="BY604" s="14" t="str">
        <f t="shared" si="135"/>
        <v/>
      </c>
      <c r="BZ604" s="28"/>
      <c r="CA604" s="15"/>
      <c r="CB604" s="5" t="str">
        <f t="shared" si="140"/>
        <v/>
      </c>
      <c r="CE604" s="5" t="str">
        <f t="shared" si="136"/>
        <v/>
      </c>
      <c r="CF604" s="5" t="str">
        <f>IF(J604="","",IFERROR(IF(VLOOKUP(J604,J$2:J603,1,0)=0,"",""),J604))</f>
        <v/>
      </c>
      <c r="CG604" s="24" t="str">
        <f>IF(CF604="","",(IFERROR(VLOOKUP(MID(CF604,1,1),$CX$2:DB$28,3,0),0)+IFERROR(VLOOKUP(MID(CF604,2,1),CX$2:DB$28,4,0),0)+IFERROR(VLOOKUP(MID(CF604,3,1),CX$2:DB$28,5,0),0)+(ROW(CF604)/1000000000000)))</f>
        <v/>
      </c>
      <c r="CI604" s="5">
        <v>603</v>
      </c>
      <c r="CJ604" s="5" t="str">
        <f>IFERROR(VLOOKUP(CI604,CE$2:CF1680,2,0),"")</f>
        <v/>
      </c>
      <c r="DD604" s="5" t="e">
        <f>IF(REPORTE!AH$2="si",IF(C604=VALUE(REPORTE!C$11),IF(SUM(DD605:DD$1993),CONCATENATE(INT(B604),", "),INT(B604)),""),IF(C604=VALUE(REPORTE!C$10),IF(SUM(DD605:DD$1993),CONCATENATE(INT(B604),",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68"/>
      <c r="AV605" s="97"/>
      <c r="AW605" s="97"/>
      <c r="AX605" s="97"/>
      <c r="AY605" s="110"/>
      <c r="AZ605" s="97"/>
      <c r="BA605" s="97"/>
      <c r="BB605" s="4"/>
      <c r="BC605" s="100"/>
      <c r="BF605" s="9"/>
      <c r="BI605" s="7" t="str">
        <f t="shared" ca="1" si="131"/>
        <v/>
      </c>
      <c r="BJ605" s="4" t="str">
        <f t="shared" si="139"/>
        <v/>
      </c>
      <c r="BK605" s="96" t="str">
        <f t="shared" si="132"/>
        <v/>
      </c>
      <c r="BL605" s="107"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8"/>
      <c r="CA605" s="15"/>
      <c r="CB605" s="5" t="str">
        <f t="shared" si="140"/>
        <v/>
      </c>
      <c r="CD605" s="5"/>
      <c r="CE605" s="5" t="str">
        <f t="shared" si="136"/>
        <v/>
      </c>
      <c r="CF605" s="5" t="str">
        <f>IF(J605="","",IFERROR(IF(VLOOKUP(J605,J$2:J604,1,0)=0,"",""),J605))</f>
        <v/>
      </c>
      <c r="CG605" s="24"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IF(REPORTE!AH$2="si",IF(C605=VALUE(REPORTE!C$11),IF(SUM(DD606:DD$1993),CONCATENATE(INT(B605),", "),INT(B605)),""),IF(C605=VALUE(REPORTE!C$10),IF(SUM(DD606:DD$1993),CONCATENATE(INT(B605),",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68"/>
      <c r="AV606" s="97"/>
      <c r="AW606" s="97"/>
      <c r="AX606" s="97"/>
      <c r="AY606" s="110"/>
      <c r="AZ606" s="97"/>
      <c r="BA606" s="97"/>
      <c r="BB606" s="4"/>
      <c r="BC606" s="100"/>
      <c r="BF606" s="9"/>
      <c r="BI606" s="7" t="str">
        <f t="shared" ca="1" si="131"/>
        <v/>
      </c>
      <c r="BJ606" s="4" t="str">
        <f t="shared" si="139"/>
        <v/>
      </c>
      <c r="BK606" s="96" t="str">
        <f t="shared" si="132"/>
        <v/>
      </c>
      <c r="BL606" s="107"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8"/>
      <c r="CA606" s="15"/>
      <c r="CB606" s="5" t="str">
        <f t="shared" si="140"/>
        <v/>
      </c>
      <c r="CD606" s="5"/>
      <c r="CE606" s="5" t="str">
        <f t="shared" si="136"/>
        <v/>
      </c>
      <c r="CF606" s="5" t="str">
        <f>IF(J606="","",IFERROR(IF(VLOOKUP(J606,J$2:J605,1,0)=0,"",""),J606))</f>
        <v/>
      </c>
      <c r="CG606" s="24"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IF(REPORTE!AH$2="si",IF(C606=VALUE(REPORTE!C$11),IF(SUM(DD607:DD$1993),CONCATENATE(INT(B606),", "),INT(B606)),""),IF(C606=VALUE(REPORTE!C$10),IF(SUM(DD607:DD$1993),CONCATENATE(INT(B606),",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68"/>
      <c r="AV607" s="97"/>
      <c r="AW607" s="97"/>
      <c r="AX607" s="97"/>
      <c r="AY607" s="110"/>
      <c r="AZ607" s="97"/>
      <c r="BA607" s="97"/>
      <c r="BB607" s="4"/>
      <c r="BC607" s="100"/>
      <c r="BF607" s="9"/>
      <c r="BI607" s="7" t="str">
        <f t="shared" ca="1" si="131"/>
        <v/>
      </c>
      <c r="BJ607" s="4" t="str">
        <f t="shared" si="139"/>
        <v/>
      </c>
      <c r="BK607" s="96" t="str">
        <f t="shared" si="132"/>
        <v/>
      </c>
      <c r="BL607" s="107"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8"/>
      <c r="CA607" s="15"/>
      <c r="CB607" s="5" t="str">
        <f t="shared" si="140"/>
        <v/>
      </c>
      <c r="CD607" s="5"/>
      <c r="CE607" s="5" t="str">
        <f t="shared" si="136"/>
        <v/>
      </c>
      <c r="CF607" s="5" t="str">
        <f>IF(J607="","",IFERROR(IF(VLOOKUP(J607,J$2:J606,1,0)=0,"",""),J607))</f>
        <v/>
      </c>
      <c r="CG607" s="24"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IF(REPORTE!AH$2="si",IF(C607=VALUE(REPORTE!C$11),IF(SUM(DD608:DD$1993),CONCATENATE(INT(B607),", "),INT(B607)),""),IF(C607=VALUE(REPORTE!C$10),IF(SUM(DD608:DD$1993),CONCATENATE(INT(B607),",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68"/>
      <c r="AV608" s="97"/>
      <c r="AW608" s="97"/>
      <c r="AX608" s="97"/>
      <c r="AY608" s="110"/>
      <c r="AZ608" s="97"/>
      <c r="BA608" s="97"/>
      <c r="BB608" s="4"/>
      <c r="BC608" s="100"/>
      <c r="BF608" s="9"/>
      <c r="BI608" s="7" t="str">
        <f t="shared" ca="1" si="131"/>
        <v/>
      </c>
      <c r="BJ608" s="4" t="str">
        <f t="shared" si="139"/>
        <v/>
      </c>
      <c r="BK608" s="96" t="str">
        <f t="shared" si="132"/>
        <v/>
      </c>
      <c r="BL608" s="107"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8"/>
      <c r="CA608" s="15"/>
      <c r="CB608" s="5" t="str">
        <f t="shared" si="140"/>
        <v/>
      </c>
      <c r="CD608" s="5"/>
      <c r="CE608" s="5" t="str">
        <f t="shared" si="136"/>
        <v/>
      </c>
      <c r="CF608" s="5" t="str">
        <f>IF(J608="","",IFERROR(IF(VLOOKUP(J608,J$2:J607,1,0)=0,"",""),J608))</f>
        <v/>
      </c>
      <c r="CG608" s="24"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IF(REPORTE!AH$2="si",IF(C608=VALUE(REPORTE!C$11),IF(SUM(DD609:DD$1993),CONCATENATE(INT(B608),", "),INT(B608)),""),IF(C608=VALUE(REPORTE!C$10),IF(SUM(DD609:DD$1993),CONCATENATE(INT(B608),",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68"/>
      <c r="AV609" s="97"/>
      <c r="AW609" s="97"/>
      <c r="AX609" s="97"/>
      <c r="AY609" s="110"/>
      <c r="AZ609" s="97"/>
      <c r="BA609" s="97"/>
      <c r="BB609" s="4"/>
      <c r="BC609" s="100"/>
      <c r="BF609" s="9"/>
      <c r="BI609" s="7" t="str">
        <f t="shared" ca="1" si="131"/>
        <v/>
      </c>
      <c r="BJ609" s="4" t="str">
        <f t="shared" si="139"/>
        <v/>
      </c>
      <c r="BK609" s="96" t="str">
        <f t="shared" si="132"/>
        <v/>
      </c>
      <c r="BL609" s="107"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8"/>
      <c r="CA609" s="15"/>
      <c r="CB609" s="5" t="str">
        <f t="shared" si="140"/>
        <v/>
      </c>
      <c r="CD609" s="5"/>
      <c r="CE609" s="5" t="str">
        <f t="shared" si="136"/>
        <v/>
      </c>
      <c r="CF609" s="5" t="str">
        <f>IF(J609="","",IFERROR(IF(VLOOKUP(J609,J$2:J608,1,0)=0,"",""),J609))</f>
        <v/>
      </c>
      <c r="CG609" s="24"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IF(REPORTE!AH$2="si",IF(C609=VALUE(REPORTE!C$11),IF(SUM(DD610:DD$1993),CONCATENATE(INT(B609),", "),INT(B609)),""),IF(C609=VALUE(REPORTE!C$10),IF(SUM(DD610:DD$1993),CONCATENATE(INT(B609),",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68"/>
      <c r="AV610" s="97"/>
      <c r="AW610" s="97"/>
      <c r="AX610" s="97"/>
      <c r="AY610" s="110"/>
      <c r="AZ610" s="97"/>
      <c r="BA610" s="97"/>
      <c r="BB610" s="4"/>
      <c r="BC610" s="100"/>
      <c r="BF610" s="9"/>
      <c r="BI610" s="7" t="str">
        <f t="shared" ca="1" si="131"/>
        <v/>
      </c>
      <c r="BJ610" s="4" t="str">
        <f t="shared" si="139"/>
        <v/>
      </c>
      <c r="BK610" s="96" t="str">
        <f t="shared" si="132"/>
        <v/>
      </c>
      <c r="BL610" s="107"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8"/>
      <c r="CA610" s="15"/>
      <c r="CB610" s="5" t="str">
        <f t="shared" si="140"/>
        <v/>
      </c>
      <c r="CD610" s="5"/>
      <c r="CE610" s="5" t="str">
        <f t="shared" si="136"/>
        <v/>
      </c>
      <c r="CF610" s="5" t="str">
        <f>IF(J610="","",IFERROR(IF(VLOOKUP(J610,J$2:J609,1,0)=0,"",""),J610))</f>
        <v/>
      </c>
      <c r="CG610" s="24"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IF(REPORTE!AH$2="si",IF(C610=VALUE(REPORTE!C$11),IF(SUM(DD611:DD$1993),CONCATENATE(INT(B610),", "),INT(B610)),""),IF(C610=VALUE(REPORTE!C$10),IF(SUM(DD611:DD$1993),CONCATENATE(INT(B610),",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68"/>
      <c r="AV611" s="97"/>
      <c r="AW611" s="97"/>
      <c r="AX611" s="97"/>
      <c r="AY611" s="110"/>
      <c r="AZ611" s="97"/>
      <c r="BA611" s="97"/>
      <c r="BB611" s="4"/>
      <c r="BC611" s="100"/>
      <c r="BF611" s="9"/>
      <c r="BI611" s="7" t="str">
        <f t="shared" ca="1" si="131"/>
        <v/>
      </c>
      <c r="BJ611" s="4" t="str">
        <f t="shared" si="139"/>
        <v/>
      </c>
      <c r="BK611" s="96" t="str">
        <f t="shared" si="132"/>
        <v/>
      </c>
      <c r="BL611" s="107"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8"/>
      <c r="CA611" s="15"/>
      <c r="CB611" s="5" t="str">
        <f t="shared" si="140"/>
        <v/>
      </c>
      <c r="CD611" s="5"/>
      <c r="CE611" s="5" t="str">
        <f t="shared" si="136"/>
        <v/>
      </c>
      <c r="CF611" s="5" t="str">
        <f>IF(J611="","",IFERROR(IF(VLOOKUP(J611,J$2:J610,1,0)=0,"",""),J611))</f>
        <v/>
      </c>
      <c r="CG611" s="24"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IF(REPORTE!AH$2="si",IF(C611=VALUE(REPORTE!C$11),IF(SUM(DD612:DD$1993),CONCATENATE(INT(B611),", "),INT(B611)),""),IF(C611=VALUE(REPORTE!C$10),IF(SUM(DD612:DD$1993),CONCATENATE(INT(B611),",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68"/>
      <c r="AV612" s="97"/>
      <c r="AW612" s="97"/>
      <c r="AX612" s="97"/>
      <c r="AY612" s="110"/>
      <c r="AZ612" s="97"/>
      <c r="BA612" s="97"/>
      <c r="BB612" s="4"/>
      <c r="BC612" s="100"/>
      <c r="BF612" s="9"/>
      <c r="BI612" s="7" t="str">
        <f t="shared" ca="1" si="131"/>
        <v/>
      </c>
      <c r="BJ612" s="4" t="str">
        <f t="shared" si="139"/>
        <v/>
      </c>
      <c r="BK612" s="96" t="str">
        <f t="shared" si="132"/>
        <v/>
      </c>
      <c r="BL612" s="107"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8"/>
      <c r="CA612" s="15"/>
      <c r="CB612" s="5" t="str">
        <f t="shared" si="140"/>
        <v/>
      </c>
      <c r="CD612" s="5"/>
      <c r="CE612" s="5" t="str">
        <f t="shared" si="136"/>
        <v/>
      </c>
      <c r="CF612" s="5" t="str">
        <f>IF(J612="","",IFERROR(IF(VLOOKUP(J612,J$2:J611,1,0)=0,"",""),J612))</f>
        <v/>
      </c>
      <c r="CG612" s="24"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IF(REPORTE!AH$2="si",IF(C612=VALUE(REPORTE!C$11),IF(SUM(DD613:DD$1993),CONCATENATE(INT(B612),", "),INT(B612)),""),IF(C612=VALUE(REPORTE!C$10),IF(SUM(DD613:DD$1993),CONCATENATE(INT(B612),",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68"/>
      <c r="AV613" s="97"/>
      <c r="AW613" s="97"/>
      <c r="AX613" s="97"/>
      <c r="AY613" s="110"/>
      <c r="AZ613" s="97"/>
      <c r="BA613" s="97"/>
      <c r="BB613" s="4"/>
      <c r="BC613" s="100"/>
      <c r="BF613" s="9"/>
      <c r="BI613" s="7" t="str">
        <f t="shared" ca="1" si="131"/>
        <v/>
      </c>
      <c r="BJ613" s="4" t="str">
        <f t="shared" si="139"/>
        <v/>
      </c>
      <c r="BK613" s="96" t="str">
        <f t="shared" si="132"/>
        <v/>
      </c>
      <c r="BL613" s="107"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8"/>
      <c r="CA613" s="15"/>
      <c r="CB613" s="5" t="str">
        <f t="shared" si="140"/>
        <v/>
      </c>
      <c r="CD613" s="5"/>
      <c r="CE613" s="5" t="str">
        <f t="shared" si="136"/>
        <v/>
      </c>
      <c r="CF613" s="5" t="str">
        <f>IF(J613="","",IFERROR(IF(VLOOKUP(J613,J$2:J612,1,0)=0,"",""),J613))</f>
        <v/>
      </c>
      <c r="CG613" s="24"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IF(REPORTE!AH$2="si",IF(C613=VALUE(REPORTE!C$11),IF(SUM(DD614:DD$1993),CONCATENATE(INT(B613),", "),INT(B613)),""),IF(C613=VALUE(REPORTE!C$10),IF(SUM(DD614:DD$1993),CONCATENATE(INT(B613),",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68"/>
      <c r="AV614" s="97"/>
      <c r="AW614" s="97"/>
      <c r="AX614" s="97"/>
      <c r="AY614" s="110"/>
      <c r="AZ614" s="97"/>
      <c r="BA614" s="97"/>
      <c r="BB614" s="4"/>
      <c r="BC614" s="100"/>
      <c r="BF614" s="9"/>
      <c r="BI614" s="7" t="str">
        <f t="shared" ca="1" si="131"/>
        <v/>
      </c>
      <c r="BJ614" s="4" t="str">
        <f t="shared" si="139"/>
        <v/>
      </c>
      <c r="BK614" s="96" t="str">
        <f t="shared" si="132"/>
        <v/>
      </c>
      <c r="BL614" s="107"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8"/>
      <c r="CA614" s="15"/>
      <c r="CB614" s="5" t="str">
        <f t="shared" si="140"/>
        <v/>
      </c>
      <c r="CD614" s="5"/>
      <c r="CE614" s="5" t="str">
        <f t="shared" si="136"/>
        <v/>
      </c>
      <c r="CF614" s="5" t="str">
        <f>IF(J614="","",IFERROR(IF(VLOOKUP(J614,J$2:J613,1,0)=0,"",""),J614))</f>
        <v/>
      </c>
      <c r="CG614" s="24"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IF(REPORTE!AH$2="si",IF(C614=VALUE(REPORTE!C$11),IF(SUM(DD615:DD$1993),CONCATENATE(INT(B614),", "),INT(B614)),""),IF(C614=VALUE(REPORTE!C$10),IF(SUM(DD615:DD$1993),CONCATENATE(INT(B614),",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68"/>
      <c r="AV615" s="97"/>
      <c r="AW615" s="97"/>
      <c r="AX615" s="97"/>
      <c r="AY615" s="110"/>
      <c r="AZ615" s="97"/>
      <c r="BA615" s="97"/>
      <c r="BB615" s="4"/>
      <c r="BC615" s="100"/>
      <c r="BF615" s="9"/>
      <c r="BI615" s="7" t="str">
        <f t="shared" ca="1" si="131"/>
        <v/>
      </c>
      <c r="BJ615" s="4" t="str">
        <f t="shared" si="139"/>
        <v/>
      </c>
      <c r="BK615" s="96" t="str">
        <f t="shared" si="132"/>
        <v/>
      </c>
      <c r="BL615" s="107"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8"/>
      <c r="CA615" s="15"/>
      <c r="CB615" s="5" t="str">
        <f t="shared" si="140"/>
        <v/>
      </c>
      <c r="CD615" s="5"/>
      <c r="CE615" s="5" t="str">
        <f t="shared" si="136"/>
        <v/>
      </c>
      <c r="CF615" s="5" t="str">
        <f>IF(J615="","",IFERROR(IF(VLOOKUP(J615,J$2:J614,1,0)=0,"",""),J615))</f>
        <v/>
      </c>
      <c r="CG615" s="24"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IF(REPORTE!AH$2="si",IF(C615=VALUE(REPORTE!C$11),IF(SUM(DD616:DD$1993),CONCATENATE(INT(B615),", "),INT(B615)),""),IF(C615=VALUE(REPORTE!C$10),IF(SUM(DD616:DD$1993),CONCATENATE(INT(B615),",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68"/>
      <c r="AV616" s="97"/>
      <c r="AW616" s="97"/>
      <c r="AX616" s="97"/>
      <c r="AY616" s="110"/>
      <c r="AZ616" s="97"/>
      <c r="BA616" s="97"/>
      <c r="BB616" s="4"/>
      <c r="BC616" s="100"/>
      <c r="BF616" s="9"/>
      <c r="BI616" s="7" t="str">
        <f t="shared" ca="1" si="131"/>
        <v/>
      </c>
      <c r="BJ616" s="4" t="str">
        <f t="shared" si="139"/>
        <v/>
      </c>
      <c r="BK616" s="96" t="str">
        <f t="shared" si="132"/>
        <v/>
      </c>
      <c r="BL616" s="107"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8"/>
      <c r="CA616" s="15"/>
      <c r="CB616" s="5" t="str">
        <f t="shared" si="140"/>
        <v/>
      </c>
      <c r="CD616" s="5"/>
      <c r="CE616" s="5" t="str">
        <f t="shared" si="136"/>
        <v/>
      </c>
      <c r="CF616" s="5" t="str">
        <f>IF(J616="","",IFERROR(IF(VLOOKUP(J616,J$2:J615,1,0)=0,"",""),J616))</f>
        <v/>
      </c>
      <c r="CG616" s="24"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IF(REPORTE!AH$2="si",IF(C616=VALUE(REPORTE!C$11),IF(SUM(DD617:DD$1993),CONCATENATE(INT(B616),", "),INT(B616)),""),IF(C616=VALUE(REPORTE!C$10),IF(SUM(DD617:DD$1993),CONCATENATE(INT(B616),",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68"/>
      <c r="AV617" s="97"/>
      <c r="AW617" s="97"/>
      <c r="AX617" s="97"/>
      <c r="AY617" s="110"/>
      <c r="AZ617" s="97"/>
      <c r="BA617" s="97"/>
      <c r="BB617" s="4"/>
      <c r="BC617" s="100"/>
      <c r="BF617" s="9"/>
      <c r="BI617" s="7" t="str">
        <f t="shared" ca="1" si="131"/>
        <v/>
      </c>
      <c r="BJ617" s="4" t="str">
        <f t="shared" si="139"/>
        <v/>
      </c>
      <c r="BK617" s="96" t="str">
        <f t="shared" si="132"/>
        <v/>
      </c>
      <c r="BL617" s="107"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8"/>
      <c r="CA617" s="15"/>
      <c r="CB617" s="5" t="str">
        <f t="shared" si="140"/>
        <v/>
      </c>
      <c r="CD617" s="5"/>
      <c r="CE617" s="5" t="str">
        <f t="shared" si="136"/>
        <v/>
      </c>
      <c r="CF617" s="5" t="str">
        <f>IF(J617="","",IFERROR(IF(VLOOKUP(J617,J$2:J616,1,0)=0,"",""),J617))</f>
        <v/>
      </c>
      <c r="CG617" s="24"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IF(REPORTE!AH$2="si",IF(C617=VALUE(REPORTE!C$11),IF(SUM(DD618:DD$1993),CONCATENATE(INT(B617),", "),INT(B617)),""),IF(C617=VALUE(REPORTE!C$10),IF(SUM(DD618:DD$1993),CONCATENATE(INT(B617),",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68"/>
      <c r="AV618" s="97"/>
      <c r="AW618" s="97"/>
      <c r="AX618" s="97"/>
      <c r="AY618" s="110"/>
      <c r="AZ618" s="97"/>
      <c r="BA618" s="97"/>
      <c r="BB618" s="4"/>
      <c r="BC618" s="100"/>
      <c r="BF618" s="9"/>
      <c r="BI618" s="7" t="str">
        <f t="shared" ca="1" si="131"/>
        <v/>
      </c>
      <c r="BJ618" s="4" t="str">
        <f t="shared" si="139"/>
        <v/>
      </c>
      <c r="BK618" s="96" t="str">
        <f t="shared" si="132"/>
        <v/>
      </c>
      <c r="BL618" s="107"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8"/>
      <c r="CA618" s="15"/>
      <c r="CB618" s="5" t="str">
        <f t="shared" si="140"/>
        <v/>
      </c>
      <c r="CD618" s="5"/>
      <c r="CE618" s="5" t="str">
        <f t="shared" si="136"/>
        <v/>
      </c>
      <c r="CF618" s="5" t="str">
        <f>IF(J618="","",IFERROR(IF(VLOOKUP(J618,J$2:J617,1,0)=0,"",""),J618))</f>
        <v/>
      </c>
      <c r="CG618" s="24"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IF(REPORTE!AH$2="si",IF(C618=VALUE(REPORTE!C$11),IF(SUM(DD619:DD$1993),CONCATENATE(INT(B618),", "),INT(B618)),""),IF(C618=VALUE(REPORTE!C$10),IF(SUM(DD619:DD$1993),CONCATENATE(INT(B618),",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68"/>
      <c r="AV619" s="97"/>
      <c r="AW619" s="97"/>
      <c r="AX619" s="97"/>
      <c r="AY619" s="110"/>
      <c r="AZ619" s="97"/>
      <c r="BA619" s="97"/>
      <c r="BB619" s="4"/>
      <c r="BC619" s="100"/>
      <c r="BF619" s="9"/>
      <c r="BI619" s="7" t="str">
        <f t="shared" ca="1" si="131"/>
        <v/>
      </c>
      <c r="BJ619" s="4" t="str">
        <f t="shared" si="139"/>
        <v/>
      </c>
      <c r="BK619" s="96" t="str">
        <f t="shared" si="132"/>
        <v/>
      </c>
      <c r="BL619" s="107"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8"/>
      <c r="CA619" s="15"/>
      <c r="CB619" s="5" t="str">
        <f t="shared" si="140"/>
        <v/>
      </c>
      <c r="CD619" s="5"/>
      <c r="CE619" s="5" t="str">
        <f t="shared" si="136"/>
        <v/>
      </c>
      <c r="CF619" s="5" t="str">
        <f>IF(J619="","",IFERROR(IF(VLOOKUP(J619,J$2:J618,1,0)=0,"",""),J619))</f>
        <v/>
      </c>
      <c r="CG619" s="24"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IF(REPORTE!AH$2="si",IF(C619=VALUE(REPORTE!C$11),IF(SUM(DD620:DD$1993),CONCATENATE(INT(B619),", "),INT(B619)),""),IF(C619=VALUE(REPORTE!C$10),IF(SUM(DD620:DD$1993),CONCATENATE(INT(B619),",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68"/>
      <c r="AV620" s="97"/>
      <c r="AW620" s="97"/>
      <c r="AX620" s="97"/>
      <c r="AY620" s="110"/>
      <c r="AZ620" s="97"/>
      <c r="BA620" s="97"/>
      <c r="BB620" s="4"/>
      <c r="BC620" s="100"/>
      <c r="BF620" s="9"/>
      <c r="BI620" s="7" t="str">
        <f t="shared" ca="1" si="131"/>
        <v/>
      </c>
      <c r="BJ620" s="4" t="str">
        <f t="shared" si="139"/>
        <v/>
      </c>
      <c r="BK620" s="96" t="str">
        <f t="shared" si="132"/>
        <v/>
      </c>
      <c r="BL620" s="107"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8"/>
      <c r="CA620" s="15"/>
      <c r="CB620" s="5" t="str">
        <f t="shared" si="140"/>
        <v/>
      </c>
      <c r="CD620" s="5"/>
      <c r="CE620" s="5" t="str">
        <f t="shared" si="136"/>
        <v/>
      </c>
      <c r="CF620" s="5" t="str">
        <f>IF(J620="","",IFERROR(IF(VLOOKUP(J620,J$2:J619,1,0)=0,"",""),J620))</f>
        <v/>
      </c>
      <c r="CG620" s="24"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IF(REPORTE!AH$2="si",IF(C620=VALUE(REPORTE!C$11),IF(SUM(DD621:DD$1993),CONCATENATE(INT(B620),", "),INT(B620)),""),IF(C620=VALUE(REPORTE!C$10),IF(SUM(DD621:DD$1993),CONCATENATE(INT(B620),",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68"/>
      <c r="AV621" s="97"/>
      <c r="AW621" s="97"/>
      <c r="AX621" s="97"/>
      <c r="AY621" s="110"/>
      <c r="AZ621" s="97"/>
      <c r="BA621" s="97"/>
      <c r="BB621" s="4"/>
      <c r="BC621" s="100"/>
      <c r="BF621" s="9"/>
      <c r="BI621" s="7" t="str">
        <f t="shared" ca="1" si="131"/>
        <v/>
      </c>
      <c r="BJ621" s="4" t="str">
        <f t="shared" si="139"/>
        <v/>
      </c>
      <c r="BK621" s="96" t="str">
        <f t="shared" si="132"/>
        <v/>
      </c>
      <c r="BL621" s="107"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8"/>
      <c r="CA621" s="15"/>
      <c r="CB621" s="5" t="str">
        <f t="shared" si="140"/>
        <v/>
      </c>
      <c r="CD621" s="5"/>
      <c r="CE621" s="5" t="str">
        <f t="shared" si="136"/>
        <v/>
      </c>
      <c r="CF621" s="5" t="str">
        <f>IF(J621="","",IFERROR(IF(VLOOKUP(J621,J$2:J620,1,0)=0,"",""),J621))</f>
        <v/>
      </c>
      <c r="CG621" s="24"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IF(REPORTE!AH$2="si",IF(C621=VALUE(REPORTE!C$11),IF(SUM(DD622:DD$1993),CONCATENATE(INT(B621),", "),INT(B621)),""),IF(C621=VALUE(REPORTE!C$10),IF(SUM(DD622:DD$1993),CONCATENATE(INT(B621),",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68"/>
      <c r="AV622" s="97"/>
      <c r="AW622" s="97"/>
      <c r="AX622" s="97"/>
      <c r="AY622" s="110"/>
      <c r="AZ622" s="97"/>
      <c r="BA622" s="97"/>
      <c r="BB622" s="4"/>
      <c r="BC622" s="100"/>
      <c r="BF622" s="9"/>
      <c r="BI622" s="7" t="str">
        <f t="shared" ca="1" si="131"/>
        <v/>
      </c>
      <c r="BJ622" s="4" t="str">
        <f t="shared" si="139"/>
        <v/>
      </c>
      <c r="BK622" s="96" t="str">
        <f t="shared" si="132"/>
        <v/>
      </c>
      <c r="BL622" s="107"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8"/>
      <c r="CA622" s="15"/>
      <c r="CB622" s="5" t="str">
        <f t="shared" si="140"/>
        <v/>
      </c>
      <c r="CD622" s="5"/>
      <c r="CE622" s="5" t="str">
        <f t="shared" si="136"/>
        <v/>
      </c>
      <c r="CF622" s="5" t="str">
        <f>IF(J622="","",IFERROR(IF(VLOOKUP(J622,J$2:J621,1,0)=0,"",""),J622))</f>
        <v/>
      </c>
      <c r="CG622" s="24"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IF(REPORTE!AH$2="si",IF(C622=VALUE(REPORTE!C$11),IF(SUM(DD623:DD$1993),CONCATENATE(INT(B622),", "),INT(B622)),""),IF(C622=VALUE(REPORTE!C$10),IF(SUM(DD623:DD$1993),CONCATENATE(INT(B622),",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68"/>
      <c r="AV623" s="97"/>
      <c r="AW623" s="97"/>
      <c r="AX623" s="97"/>
      <c r="AY623" s="110"/>
      <c r="AZ623" s="97"/>
      <c r="BA623" s="97"/>
      <c r="BB623" s="4"/>
      <c r="BC623" s="100"/>
      <c r="BF623" s="9"/>
      <c r="BI623" s="7" t="str">
        <f t="shared" ca="1" si="131"/>
        <v/>
      </c>
      <c r="BJ623" s="4" t="str">
        <f t="shared" si="139"/>
        <v/>
      </c>
      <c r="BK623" s="96" t="str">
        <f t="shared" si="132"/>
        <v/>
      </c>
      <c r="BL623" s="107"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8"/>
      <c r="CA623" s="15"/>
      <c r="CB623" s="5" t="str">
        <f t="shared" si="140"/>
        <v/>
      </c>
      <c r="CD623" s="5"/>
      <c r="CE623" s="5" t="str">
        <f t="shared" si="136"/>
        <v/>
      </c>
      <c r="CF623" s="5" t="str">
        <f>IF(J623="","",IFERROR(IF(VLOOKUP(J623,J$2:J622,1,0)=0,"",""),J623))</f>
        <v/>
      </c>
      <c r="CG623" s="24"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IF(REPORTE!AH$2="si",IF(C623=VALUE(REPORTE!C$11),IF(SUM(DD624:DD$1993),CONCATENATE(INT(B623),", "),INT(B623)),""),IF(C623=VALUE(REPORTE!C$10),IF(SUM(DD624:DD$1993),CONCATENATE(INT(B623),",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68"/>
      <c r="AV624" s="97"/>
      <c r="AW624" s="97"/>
      <c r="AX624" s="97"/>
      <c r="AY624" s="110"/>
      <c r="AZ624" s="97"/>
      <c r="BA624" s="97"/>
      <c r="BB624" s="4"/>
      <c r="BC624" s="100"/>
      <c r="BF624" s="9"/>
      <c r="BI624" s="7" t="str">
        <f t="shared" ca="1" si="131"/>
        <v/>
      </c>
      <c r="BJ624" s="4" t="str">
        <f t="shared" si="139"/>
        <v/>
      </c>
      <c r="BK624" s="96" t="str">
        <f t="shared" si="132"/>
        <v/>
      </c>
      <c r="BL624" s="107"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8"/>
      <c r="CA624" s="15"/>
      <c r="CB624" s="5" t="str">
        <f t="shared" si="140"/>
        <v/>
      </c>
      <c r="CD624" s="5"/>
      <c r="CE624" s="5" t="str">
        <f t="shared" si="136"/>
        <v/>
      </c>
      <c r="CF624" s="5" t="str">
        <f>IF(J624="","",IFERROR(IF(VLOOKUP(J624,J$2:J623,1,0)=0,"",""),J624))</f>
        <v/>
      </c>
      <c r="CG624" s="24"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IF(REPORTE!AH$2="si",IF(C624=VALUE(REPORTE!C$11),IF(SUM(DD625:DD$1993),CONCATENATE(INT(B624),", "),INT(B624)),""),IF(C624=VALUE(REPORTE!C$10),IF(SUM(DD625:DD$1993),CONCATENATE(INT(B624),",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68"/>
      <c r="AV625" s="97"/>
      <c r="AW625" s="97"/>
      <c r="AX625" s="97"/>
      <c r="AY625" s="110"/>
      <c r="AZ625" s="97"/>
      <c r="BA625" s="97"/>
      <c r="BB625" s="4"/>
      <c r="BC625" s="100"/>
      <c r="BF625" s="9"/>
      <c r="BI625" s="7" t="str">
        <f t="shared" ca="1" si="131"/>
        <v/>
      </c>
      <c r="BJ625" s="4" t="str">
        <f t="shared" si="139"/>
        <v/>
      </c>
      <c r="BK625" s="96" t="str">
        <f t="shared" si="132"/>
        <v/>
      </c>
      <c r="BL625" s="107"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8"/>
      <c r="CA625" s="15"/>
      <c r="CB625" s="5" t="str">
        <f t="shared" si="140"/>
        <v/>
      </c>
      <c r="CD625" s="5"/>
      <c r="CE625" s="5" t="str">
        <f t="shared" si="136"/>
        <v/>
      </c>
      <c r="CF625" s="5" t="str">
        <f>IF(J625="","",IFERROR(IF(VLOOKUP(J625,J$2:J624,1,0)=0,"",""),J625))</f>
        <v/>
      </c>
      <c r="CG625" s="24"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IF(REPORTE!AH$2="si",IF(C625=VALUE(REPORTE!C$11),IF(SUM(DD626:DD$1993),CONCATENATE(INT(B625),", "),INT(B625)),""),IF(C625=VALUE(REPORTE!C$10),IF(SUM(DD626:DD$1993),CONCATENATE(INT(B625),",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68"/>
      <c r="AV626" s="97"/>
      <c r="AW626" s="97"/>
      <c r="AX626" s="97"/>
      <c r="AY626" s="110"/>
      <c r="AZ626" s="97"/>
      <c r="BA626" s="97"/>
      <c r="BB626" s="4"/>
      <c r="BC626" s="100"/>
      <c r="BF626" s="9"/>
      <c r="BI626" s="7" t="str">
        <f t="shared" ca="1" si="131"/>
        <v/>
      </c>
      <c r="BJ626" s="4" t="str">
        <f t="shared" si="139"/>
        <v/>
      </c>
      <c r="BK626" s="96" t="str">
        <f t="shared" si="132"/>
        <v/>
      </c>
      <c r="BL626" s="107"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8"/>
      <c r="CA626" s="15"/>
      <c r="CB626" s="5" t="str">
        <f t="shared" si="140"/>
        <v/>
      </c>
      <c r="CD626" s="5"/>
      <c r="CE626" s="5" t="str">
        <f t="shared" si="136"/>
        <v/>
      </c>
      <c r="CF626" s="5" t="str">
        <f>IF(J626="","",IFERROR(IF(VLOOKUP(J626,J$2:J625,1,0)=0,"",""),J626))</f>
        <v/>
      </c>
      <c r="CG626" s="24"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IF(REPORTE!AH$2="si",IF(C626=VALUE(REPORTE!C$11),IF(SUM(DD627:DD$1993),CONCATENATE(INT(B626),", "),INT(B626)),""),IF(C626=VALUE(REPORTE!C$10),IF(SUM(DD627:DD$1993),CONCATENATE(INT(B626),",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68"/>
      <c r="AV627" s="97"/>
      <c r="AW627" s="97"/>
      <c r="AX627" s="97"/>
      <c r="AY627" s="110"/>
      <c r="AZ627" s="97"/>
      <c r="BA627" s="97"/>
      <c r="BB627" s="4"/>
      <c r="BC627" s="100"/>
      <c r="BF627" s="9"/>
      <c r="BI627" s="7" t="str">
        <f t="shared" ca="1" si="131"/>
        <v/>
      </c>
      <c r="BJ627" s="4" t="str">
        <f t="shared" si="139"/>
        <v/>
      </c>
      <c r="BK627" s="96" t="str">
        <f t="shared" si="132"/>
        <v/>
      </c>
      <c r="BL627" s="107"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8"/>
      <c r="CA627" s="15"/>
      <c r="CB627" s="5" t="str">
        <f t="shared" si="140"/>
        <v/>
      </c>
      <c r="CD627" s="5"/>
      <c r="CE627" s="5" t="str">
        <f t="shared" si="136"/>
        <v/>
      </c>
      <c r="CF627" s="5" t="str">
        <f>IF(J627="","",IFERROR(IF(VLOOKUP(J627,J$2:J626,1,0)=0,"",""),J627))</f>
        <v/>
      </c>
      <c r="CG627" s="24"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IF(REPORTE!AH$2="si",IF(C627=VALUE(REPORTE!C$11),IF(SUM(DD628:DD$1993),CONCATENATE(INT(B627),", "),INT(B627)),""),IF(C627=VALUE(REPORTE!C$10),IF(SUM(DD628:DD$1993),CONCATENATE(INT(B627),",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68"/>
      <c r="AV628" s="97"/>
      <c r="AW628" s="97"/>
      <c r="AX628" s="97"/>
      <c r="AY628" s="110"/>
      <c r="AZ628" s="97"/>
      <c r="BA628" s="97"/>
      <c r="BB628" s="4"/>
      <c r="BC628" s="100"/>
      <c r="BF628" s="9"/>
      <c r="BI628" s="7" t="str">
        <f t="shared" ca="1" si="131"/>
        <v/>
      </c>
      <c r="BJ628" s="4" t="str">
        <f t="shared" si="139"/>
        <v/>
      </c>
      <c r="BK628" s="96" t="str">
        <f t="shared" si="132"/>
        <v/>
      </c>
      <c r="BL628" s="107"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8"/>
      <c r="CA628" s="15"/>
      <c r="CB628" s="5" t="str">
        <f t="shared" si="140"/>
        <v/>
      </c>
      <c r="CD628" s="5"/>
      <c r="CE628" s="5" t="str">
        <f t="shared" si="136"/>
        <v/>
      </c>
      <c r="CF628" s="5" t="str">
        <f>IF(J628="","",IFERROR(IF(VLOOKUP(J628,J$2:J627,1,0)=0,"",""),J628))</f>
        <v/>
      </c>
      <c r="CG628" s="24"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IF(REPORTE!AH$2="si",IF(C628=VALUE(REPORTE!C$11),IF(SUM(DD629:DD$1993),CONCATENATE(INT(B628),", "),INT(B628)),""),IF(C628=VALUE(REPORTE!C$10),IF(SUM(DD629:DD$1993),CONCATENATE(INT(B628),",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68"/>
      <c r="AV629" s="97"/>
      <c r="AW629" s="97"/>
      <c r="AX629" s="97"/>
      <c r="AY629" s="110"/>
      <c r="AZ629" s="97"/>
      <c r="BA629" s="97"/>
      <c r="BB629" s="4"/>
      <c r="BC629" s="100"/>
      <c r="BF629" s="9"/>
      <c r="BI629" s="7" t="str">
        <f t="shared" ca="1" si="131"/>
        <v/>
      </c>
      <c r="BJ629" s="4" t="str">
        <f t="shared" si="139"/>
        <v/>
      </c>
      <c r="BK629" s="96" t="str">
        <f t="shared" si="132"/>
        <v/>
      </c>
      <c r="BL629" s="107"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8"/>
      <c r="CA629" s="15"/>
      <c r="CB629" s="5" t="str">
        <f t="shared" si="140"/>
        <v/>
      </c>
      <c r="CD629" s="5"/>
      <c r="CE629" s="5" t="str">
        <f t="shared" si="136"/>
        <v/>
      </c>
      <c r="CF629" s="5" t="str">
        <f>IF(J629="","",IFERROR(IF(VLOOKUP(J629,J$2:J628,1,0)=0,"",""),J629))</f>
        <v/>
      </c>
      <c r="CG629" s="24"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IF(REPORTE!AH$2="si",IF(C629=VALUE(REPORTE!C$11),IF(SUM(DD630:DD$1993),CONCATENATE(INT(B629),", "),INT(B629)),""),IF(C629=VALUE(REPORTE!C$10),IF(SUM(DD630:DD$1993),CONCATENATE(INT(B629),",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68"/>
      <c r="AV630" s="97"/>
      <c r="AW630" s="97"/>
      <c r="AX630" s="97"/>
      <c r="AY630" s="110"/>
      <c r="AZ630" s="97"/>
      <c r="BA630" s="97"/>
      <c r="BB630" s="4"/>
      <c r="BC630" s="100"/>
      <c r="BF630" s="9"/>
      <c r="BI630" s="7" t="str">
        <f t="shared" ca="1" si="131"/>
        <v/>
      </c>
      <c r="BJ630" s="4" t="str">
        <f t="shared" si="139"/>
        <v/>
      </c>
      <c r="BK630" s="96" t="str">
        <f t="shared" si="132"/>
        <v/>
      </c>
      <c r="BL630" s="107"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8"/>
      <c r="CA630" s="15"/>
      <c r="CB630" s="5" t="str">
        <f t="shared" si="140"/>
        <v/>
      </c>
      <c r="CD630" s="5"/>
      <c r="CE630" s="5" t="str">
        <f t="shared" si="136"/>
        <v/>
      </c>
      <c r="CF630" s="5" t="str">
        <f>IF(J630="","",IFERROR(IF(VLOOKUP(J630,J$2:J629,1,0)=0,"",""),J630))</f>
        <v/>
      </c>
      <c r="CG630" s="24"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IF(REPORTE!AH$2="si",IF(C630=VALUE(REPORTE!C$11),IF(SUM(DD631:DD$1993),CONCATENATE(INT(B630),", "),INT(B630)),""),IF(C630=VALUE(REPORTE!C$10),IF(SUM(DD631:DD$1993),CONCATENATE(INT(B630),",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68"/>
      <c r="AV631" s="97"/>
      <c r="AW631" s="97"/>
      <c r="AX631" s="97"/>
      <c r="AY631" s="110"/>
      <c r="AZ631" s="97"/>
      <c r="BA631" s="97"/>
      <c r="BB631" s="4"/>
      <c r="BC631" s="100"/>
      <c r="BF631" s="9"/>
      <c r="BI631" s="7" t="str">
        <f t="shared" ca="1" si="131"/>
        <v/>
      </c>
      <c r="BJ631" s="4" t="str">
        <f t="shared" si="139"/>
        <v/>
      </c>
      <c r="BK631" s="96" t="str">
        <f t="shared" si="132"/>
        <v/>
      </c>
      <c r="BL631" s="107"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8"/>
      <c r="CA631" s="15"/>
      <c r="CB631" s="5" t="str">
        <f t="shared" si="140"/>
        <v/>
      </c>
      <c r="CD631" s="5"/>
      <c r="CE631" s="5" t="str">
        <f t="shared" si="136"/>
        <v/>
      </c>
      <c r="CF631" s="5" t="str">
        <f>IF(J631="","",IFERROR(IF(VLOOKUP(J631,J$2:J630,1,0)=0,"",""),J631))</f>
        <v/>
      </c>
      <c r="CG631" s="24"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IF(REPORTE!AH$2="si",IF(C631=VALUE(REPORTE!C$11),IF(SUM(DD632:DD$1993),CONCATENATE(INT(B631),", "),INT(B631)),""),IF(C631=VALUE(REPORTE!C$10),IF(SUM(DD632:DD$1993),CONCATENATE(INT(B631),",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68"/>
      <c r="AV632" s="97"/>
      <c r="AW632" s="97"/>
      <c r="AX632" s="97"/>
      <c r="AY632" s="110"/>
      <c r="AZ632" s="97"/>
      <c r="BA632" s="97"/>
      <c r="BB632" s="4"/>
      <c r="BC632" s="100"/>
      <c r="BF632" s="9"/>
      <c r="BI632" s="7" t="str">
        <f t="shared" ca="1" si="131"/>
        <v/>
      </c>
      <c r="BJ632" s="4" t="str">
        <f t="shared" si="139"/>
        <v/>
      </c>
      <c r="BK632" s="96" t="str">
        <f t="shared" si="132"/>
        <v/>
      </c>
      <c r="BL632" s="107"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8"/>
      <c r="CA632" s="15"/>
      <c r="CB632" s="5" t="str">
        <f t="shared" si="140"/>
        <v/>
      </c>
      <c r="CD632" s="5"/>
      <c r="CE632" s="5" t="str">
        <f t="shared" si="136"/>
        <v/>
      </c>
      <c r="CF632" s="5" t="str">
        <f>IF(J632="","",IFERROR(IF(VLOOKUP(J632,J$2:J631,1,0)=0,"",""),J632))</f>
        <v/>
      </c>
      <c r="CG632" s="24"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IF(REPORTE!AH$2="si",IF(C632=VALUE(REPORTE!C$11),IF(SUM(DD633:DD$1993),CONCATENATE(INT(B632),", "),INT(B632)),""),IF(C632=VALUE(REPORTE!C$10),IF(SUM(DD633:DD$1993),CONCATENATE(INT(B632),",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68"/>
      <c r="AV633" s="97"/>
      <c r="AW633" s="97"/>
      <c r="AX633" s="97"/>
      <c r="AY633" s="110"/>
      <c r="AZ633" s="97"/>
      <c r="BA633" s="97"/>
      <c r="BB633" s="4"/>
      <c r="BC633" s="100"/>
      <c r="BF633" s="9"/>
      <c r="BI633" s="7" t="str">
        <f t="shared" ca="1" si="131"/>
        <v/>
      </c>
      <c r="BJ633" s="4" t="str">
        <f t="shared" si="139"/>
        <v/>
      </c>
      <c r="BK633" s="96" t="str">
        <f t="shared" si="132"/>
        <v/>
      </c>
      <c r="BL633" s="107"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8"/>
      <c r="CA633" s="15"/>
      <c r="CB633" s="5" t="str">
        <f t="shared" si="140"/>
        <v/>
      </c>
      <c r="CD633" s="5"/>
      <c r="CE633" s="5" t="str">
        <f t="shared" si="136"/>
        <v/>
      </c>
      <c r="CF633" s="5" t="str">
        <f>IF(J633="","",IFERROR(IF(VLOOKUP(J633,J$2:J632,1,0)=0,"",""),J633))</f>
        <v/>
      </c>
      <c r="CG633" s="24"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IF(REPORTE!AH$2="si",IF(C633=VALUE(REPORTE!C$11),IF(SUM(DD634:DD$1993),CONCATENATE(INT(B633),", "),INT(B633)),""),IF(C633=VALUE(REPORTE!C$10),IF(SUM(DD634:DD$1993),CONCATENATE(INT(B633),",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68"/>
      <c r="AV634" s="97"/>
      <c r="AW634" s="97"/>
      <c r="AX634" s="97"/>
      <c r="AY634" s="110"/>
      <c r="AZ634" s="97"/>
      <c r="BA634" s="97"/>
      <c r="BB634" s="4"/>
      <c r="BC634" s="100"/>
      <c r="BF634" s="9"/>
      <c r="BI634" s="7" t="str">
        <f t="shared" ca="1" si="131"/>
        <v/>
      </c>
      <c r="BJ634" s="4" t="str">
        <f t="shared" si="139"/>
        <v/>
      </c>
      <c r="BK634" s="96" t="str">
        <f t="shared" si="132"/>
        <v/>
      </c>
      <c r="BL634" s="107"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8"/>
      <c r="CA634" s="15"/>
      <c r="CB634" s="5" t="str">
        <f t="shared" si="140"/>
        <v/>
      </c>
      <c r="CD634" s="5"/>
      <c r="CE634" s="5" t="str">
        <f t="shared" si="136"/>
        <v/>
      </c>
      <c r="CF634" s="5" t="str">
        <f>IF(J634="","",IFERROR(IF(VLOOKUP(J634,J$2:J633,1,0)=0,"",""),J634))</f>
        <v/>
      </c>
      <c r="CG634" s="24"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IF(REPORTE!AH$2="si",IF(C634=VALUE(REPORTE!C$11),IF(SUM(DD635:DD$1993),CONCATENATE(INT(B634),", "),INT(B634)),""),IF(C634=VALUE(REPORTE!C$10),IF(SUM(DD635:DD$1993),CONCATENATE(INT(B634),",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68"/>
      <c r="AV635" s="97"/>
      <c r="AW635" s="97"/>
      <c r="AX635" s="97"/>
      <c r="AY635" s="110"/>
      <c r="AZ635" s="97"/>
      <c r="BA635" s="97"/>
      <c r="BB635" s="4"/>
      <c r="BC635" s="100"/>
      <c r="BF635" s="9"/>
      <c r="BI635" s="7" t="str">
        <f t="shared" ca="1" si="131"/>
        <v/>
      </c>
      <c r="BJ635" s="4" t="str">
        <f t="shared" si="139"/>
        <v/>
      </c>
      <c r="BK635" s="96" t="str">
        <f t="shared" si="132"/>
        <v/>
      </c>
      <c r="BL635" s="107"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8"/>
      <c r="CA635" s="15"/>
      <c r="CB635" s="5" t="str">
        <f t="shared" si="140"/>
        <v/>
      </c>
      <c r="CD635" s="5"/>
      <c r="CE635" s="5" t="str">
        <f t="shared" si="136"/>
        <v/>
      </c>
      <c r="CF635" s="5" t="str">
        <f>IF(J635="","",IFERROR(IF(VLOOKUP(J635,J$2:J634,1,0)=0,"",""),J635))</f>
        <v/>
      </c>
      <c r="CG635" s="24"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IF(REPORTE!AH$2="si",IF(C635=VALUE(REPORTE!C$11),IF(SUM(DD636:DD$1993),CONCATENATE(INT(B635),", "),INT(B635)),""),IF(C635=VALUE(REPORTE!C$10),IF(SUM(DD636:DD$1993),CONCATENATE(INT(B635),",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68"/>
      <c r="AV636" s="97"/>
      <c r="AW636" s="97"/>
      <c r="AX636" s="97"/>
      <c r="AY636" s="110"/>
      <c r="AZ636" s="97"/>
      <c r="BA636" s="97"/>
      <c r="BB636" s="4"/>
      <c r="BC636" s="100"/>
      <c r="BF636" s="9"/>
      <c r="BI636" s="7" t="str">
        <f t="shared" ca="1" si="131"/>
        <v/>
      </c>
      <c r="BJ636" s="4" t="str">
        <f t="shared" si="139"/>
        <v/>
      </c>
      <c r="BK636" s="96" t="str">
        <f t="shared" si="132"/>
        <v/>
      </c>
      <c r="BL636" s="107"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8"/>
      <c r="CA636" s="15"/>
      <c r="CB636" s="5" t="str">
        <f t="shared" si="140"/>
        <v/>
      </c>
      <c r="CD636" s="5"/>
      <c r="CE636" s="5" t="str">
        <f t="shared" si="136"/>
        <v/>
      </c>
      <c r="CF636" s="5" t="str">
        <f>IF(J636="","",IFERROR(IF(VLOOKUP(J636,J$2:J635,1,0)=0,"",""),J636))</f>
        <v/>
      </c>
      <c r="CG636" s="24"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IF(REPORTE!AH$2="si",IF(C636=VALUE(REPORTE!C$11),IF(SUM(DD637:DD$1993),CONCATENATE(INT(B636),", "),INT(B636)),""),IF(C636=VALUE(REPORTE!C$10),IF(SUM(DD637:DD$1993),CONCATENATE(INT(B636),",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68"/>
      <c r="AV637" s="97"/>
      <c r="AW637" s="97"/>
      <c r="AX637" s="97"/>
      <c r="AY637" s="110"/>
      <c r="AZ637" s="97"/>
      <c r="BA637" s="97"/>
      <c r="BB637" s="4"/>
      <c r="BC637" s="100"/>
      <c r="BF637" s="9"/>
      <c r="BI637" s="7" t="str">
        <f t="shared" ca="1" si="131"/>
        <v/>
      </c>
      <c r="BJ637" s="4" t="str">
        <f t="shared" si="139"/>
        <v/>
      </c>
      <c r="BK637" s="96" t="str">
        <f t="shared" si="132"/>
        <v/>
      </c>
      <c r="BL637" s="107"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8"/>
      <c r="CA637" s="15"/>
      <c r="CB637" s="5" t="str">
        <f t="shared" si="140"/>
        <v/>
      </c>
      <c r="CD637" s="5"/>
      <c r="CE637" s="5" t="str">
        <f t="shared" si="136"/>
        <v/>
      </c>
      <c r="CF637" s="5" t="str">
        <f>IF(J637="","",IFERROR(IF(VLOOKUP(J637,J$2:J636,1,0)=0,"",""),J637))</f>
        <v/>
      </c>
      <c r="CG637" s="24"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IF(REPORTE!AH$2="si",IF(C637=VALUE(REPORTE!C$11),IF(SUM(DD638:DD$1993),CONCATENATE(INT(B637),", "),INT(B637)),""),IF(C637=VALUE(REPORTE!C$10),IF(SUM(DD638:DD$1993),CONCATENATE(INT(B637),",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68"/>
      <c r="AV638" s="97"/>
      <c r="AW638" s="97"/>
      <c r="AX638" s="97"/>
      <c r="AY638" s="110"/>
      <c r="AZ638" s="97"/>
      <c r="BA638" s="97"/>
      <c r="BB638" s="4"/>
      <c r="BC638" s="100"/>
      <c r="BF638" s="9"/>
      <c r="BI638" s="7" t="str">
        <f t="shared" ca="1" si="131"/>
        <v/>
      </c>
      <c r="BJ638" s="4" t="str">
        <f t="shared" si="139"/>
        <v/>
      </c>
      <c r="BK638" s="96" t="str">
        <f t="shared" si="132"/>
        <v/>
      </c>
      <c r="BL638" s="107"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8"/>
      <c r="CA638" s="15"/>
      <c r="CB638" s="5" t="str">
        <f t="shared" si="140"/>
        <v/>
      </c>
      <c r="CD638" s="5"/>
      <c r="CE638" s="5" t="str">
        <f t="shared" si="136"/>
        <v/>
      </c>
      <c r="CF638" s="5" t="str">
        <f>IF(J638="","",IFERROR(IF(VLOOKUP(J638,J$2:J637,1,0)=0,"",""),J638))</f>
        <v/>
      </c>
      <c r="CG638" s="24"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IF(REPORTE!AH$2="si",IF(C638=VALUE(REPORTE!C$11),IF(SUM(DD639:DD$1993),CONCATENATE(INT(B638),", "),INT(B638)),""),IF(C638=VALUE(REPORTE!C$10),IF(SUM(DD639:DD$1993),CONCATENATE(INT(B638),",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68"/>
      <c r="AV639" s="97"/>
      <c r="AW639" s="97"/>
      <c r="AX639" s="97"/>
      <c r="AY639" s="110"/>
      <c r="AZ639" s="97"/>
      <c r="BA639" s="97"/>
      <c r="BB639" s="4"/>
      <c r="BC639" s="100"/>
      <c r="BF639" s="9"/>
      <c r="BI639" s="7" t="str">
        <f t="shared" ca="1" si="131"/>
        <v/>
      </c>
      <c r="BJ639" s="4" t="str">
        <f t="shared" si="139"/>
        <v/>
      </c>
      <c r="BK639" s="96" t="str">
        <f t="shared" si="132"/>
        <v/>
      </c>
      <c r="BL639" s="107"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8"/>
      <c r="CA639" s="15"/>
      <c r="CB639" s="5" t="str">
        <f t="shared" si="140"/>
        <v/>
      </c>
      <c r="CD639" s="5"/>
      <c r="CE639" s="5" t="str">
        <f t="shared" si="136"/>
        <v/>
      </c>
      <c r="CF639" s="5" t="str">
        <f>IF(J639="","",IFERROR(IF(VLOOKUP(J639,J$2:J638,1,0)=0,"",""),J639))</f>
        <v/>
      </c>
      <c r="CG639" s="24"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IF(REPORTE!AH$2="si",IF(C639=VALUE(REPORTE!C$11),IF(SUM(DD640:DD$1993),CONCATENATE(INT(B639),", "),INT(B639)),""),IF(C639=VALUE(REPORTE!C$10),IF(SUM(DD640:DD$1993),CONCATENATE(INT(B639),",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68"/>
      <c r="AV640" s="97"/>
      <c r="AW640" s="97"/>
      <c r="AX640" s="97"/>
      <c r="AY640" s="110"/>
      <c r="AZ640" s="97"/>
      <c r="BA640" s="97"/>
      <c r="BB640" s="4"/>
      <c r="BC640" s="100"/>
      <c r="BF640" s="9"/>
      <c r="BI640" s="7" t="str">
        <f t="shared" ca="1" si="131"/>
        <v/>
      </c>
      <c r="BJ640" s="4" t="str">
        <f t="shared" si="139"/>
        <v/>
      </c>
      <c r="BK640" s="96" t="str">
        <f t="shared" si="132"/>
        <v/>
      </c>
      <c r="BL640" s="107"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8"/>
      <c r="CA640" s="15"/>
      <c r="CB640" s="5" t="str">
        <f t="shared" si="140"/>
        <v/>
      </c>
      <c r="CD640" s="5"/>
      <c r="CE640" s="5" t="str">
        <f t="shared" si="136"/>
        <v/>
      </c>
      <c r="CF640" s="5" t="str">
        <f>IF(J640="","",IFERROR(IF(VLOOKUP(J640,J$2:J639,1,0)=0,"",""),J640))</f>
        <v/>
      </c>
      <c r="CG640" s="24"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IF(REPORTE!AH$2="si",IF(C640=VALUE(REPORTE!C$11),IF(SUM(DD641:DD$1993),CONCATENATE(INT(B640),", "),INT(B640)),""),IF(C640=VALUE(REPORTE!C$10),IF(SUM(DD641:DD$1993),CONCATENATE(INT(B640),",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68"/>
      <c r="AV641" s="97"/>
      <c r="AW641" s="97"/>
      <c r="AX641" s="97"/>
      <c r="AY641" s="110"/>
      <c r="AZ641" s="97"/>
      <c r="BA641" s="97"/>
      <c r="BB641" s="4"/>
      <c r="BC641" s="100"/>
      <c r="BF641" s="9"/>
      <c r="BI641" s="7" t="str">
        <f t="shared" ca="1" si="131"/>
        <v/>
      </c>
      <c r="BJ641" s="4" t="str">
        <f t="shared" si="139"/>
        <v/>
      </c>
      <c r="BK641" s="96" t="str">
        <f t="shared" si="132"/>
        <v/>
      </c>
      <c r="BL641" s="107"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8"/>
      <c r="CA641" s="15"/>
      <c r="CB641" s="5" t="str">
        <f t="shared" si="140"/>
        <v/>
      </c>
      <c r="CD641" s="5"/>
      <c r="CE641" s="5" t="str">
        <f t="shared" si="136"/>
        <v/>
      </c>
      <c r="CF641" s="5" t="str">
        <f>IF(J641="","",IFERROR(IF(VLOOKUP(J641,J$2:J640,1,0)=0,"",""),J641))</f>
        <v/>
      </c>
      <c r="CG641" s="24"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IF(REPORTE!AH$2="si",IF(C641=VALUE(REPORTE!C$11),IF(SUM(DD642:DD$1993),CONCATENATE(INT(B641),", "),INT(B641)),""),IF(C641=VALUE(REPORTE!C$10),IF(SUM(DD642:DD$1993),CONCATENATE(INT(B641),",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68"/>
      <c r="AV642" s="97"/>
      <c r="AW642" s="97"/>
      <c r="AX642" s="97"/>
      <c r="AY642" s="110"/>
      <c r="AZ642" s="97"/>
      <c r="BA642" s="97"/>
      <c r="BB642" s="4"/>
      <c r="BC642" s="100"/>
      <c r="BF642" s="9"/>
      <c r="BI642" s="7" t="str">
        <f t="shared" ref="BI642:BI705" ca="1" si="143">IFERROR(IF(BF642="","",IF(BB642=5,"",IF(BF642-TODAY()&gt;0,"VIGENTE","VENCIDO"))),"")</f>
        <v/>
      </c>
      <c r="BJ642" s="4" t="str">
        <f t="shared" si="139"/>
        <v/>
      </c>
      <c r="BK642" s="96" t="str">
        <f t="shared" ref="BK642:BK705" si="144">IFERROR(IF(AA642="","",AA642/V642),"")</f>
        <v/>
      </c>
      <c r="BL642" s="107"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8"/>
      <c r="CA642" s="15"/>
      <c r="CB642" s="5" t="str">
        <f t="shared" si="140"/>
        <v/>
      </c>
      <c r="CD642" s="5"/>
      <c r="CE642" s="5" t="str">
        <f t="shared" ref="CE642:CE705" si="148">IFERROR(RANK(CG642,CG$2:CG$1493,1),"")</f>
        <v/>
      </c>
      <c r="CF642" s="5" t="str">
        <f>IF(J642="","",IFERROR(IF(VLOOKUP(J642,J$2:J641,1,0)=0,"",""),J642))</f>
        <v/>
      </c>
      <c r="CG642" s="24"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IF(REPORTE!AH$2="si",IF(C642=VALUE(REPORTE!C$11),IF(SUM(DD643:DD$1993),CONCATENATE(INT(B642),", "),INT(B642)),""),IF(C642=VALUE(REPORTE!C$10),IF(SUM(DD643:DD$1993),CONCATENATE(INT(B642),",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68"/>
      <c r="AV643" s="97"/>
      <c r="AW643" s="97"/>
      <c r="AX643" s="97"/>
      <c r="AY643" s="110"/>
      <c r="AZ643" s="97"/>
      <c r="BA643" s="97"/>
      <c r="BB643" s="4"/>
      <c r="BC643" s="100"/>
      <c r="BF643" s="9"/>
      <c r="BI643" s="7" t="str">
        <f t="shared" ca="1" si="143"/>
        <v/>
      </c>
      <c r="BJ643" s="4" t="str">
        <f t="shared" si="139"/>
        <v/>
      </c>
      <c r="BK643" s="96" t="str">
        <f t="shared" si="144"/>
        <v/>
      </c>
      <c r="BL643" s="107"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8"/>
      <c r="CA643" s="15"/>
      <c r="CB643" s="5" t="str">
        <f t="shared" si="140"/>
        <v/>
      </c>
      <c r="CD643" s="5"/>
      <c r="CE643" s="5" t="str">
        <f t="shared" si="148"/>
        <v/>
      </c>
      <c r="CF643" s="5" t="str">
        <f>IF(J643="","",IFERROR(IF(VLOOKUP(J643,J$2:J642,1,0)=0,"",""),J643))</f>
        <v/>
      </c>
      <c r="CG643" s="24"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IF(REPORTE!AH$2="si",IF(C643=VALUE(REPORTE!C$11),IF(SUM(DD644:DD$1993),CONCATENATE(INT(B643),", "),INT(B643)),""),IF(C643=VALUE(REPORTE!C$10),IF(SUM(DD644:DD$1993),CONCATENATE(INT(B643),",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68"/>
      <c r="AV644" s="97"/>
      <c r="AW644" s="97"/>
      <c r="AX644" s="97"/>
      <c r="AY644" s="110"/>
      <c r="AZ644" s="97"/>
      <c r="BA644" s="97"/>
      <c r="BB644" s="4"/>
      <c r="BC644" s="100"/>
      <c r="BF644" s="9"/>
      <c r="BI644" s="7" t="str">
        <f t="shared" ca="1" si="143"/>
        <v/>
      </c>
      <c r="BJ644" s="4" t="str">
        <f t="shared" si="139"/>
        <v/>
      </c>
      <c r="BK644" s="96" t="str">
        <f t="shared" si="144"/>
        <v/>
      </c>
      <c r="BL644" s="107"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8"/>
      <c r="CA644" s="15"/>
      <c r="CB644" s="5" t="str">
        <f t="shared" si="140"/>
        <v/>
      </c>
      <c r="CD644" s="5"/>
      <c r="CE644" s="5" t="str">
        <f t="shared" si="148"/>
        <v/>
      </c>
      <c r="CF644" s="5" t="str">
        <f>IF(J644="","",IFERROR(IF(VLOOKUP(J644,J$2:J643,1,0)=0,"",""),J644))</f>
        <v/>
      </c>
      <c r="CG644" s="24"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IF(REPORTE!AH$2="si",IF(C644=VALUE(REPORTE!C$11),IF(SUM(DD645:DD$1993),CONCATENATE(INT(B644),", "),INT(B644)),""),IF(C644=VALUE(REPORTE!C$10),IF(SUM(DD645:DD$1993),CONCATENATE(INT(B644),",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68"/>
      <c r="AV645" s="97"/>
      <c r="AW645" s="97"/>
      <c r="AX645" s="97"/>
      <c r="AY645" s="110"/>
      <c r="AZ645" s="97"/>
      <c r="BA645" s="97"/>
      <c r="BB645" s="4"/>
      <c r="BC645" s="100"/>
      <c r="BF645" s="9"/>
      <c r="BI645" s="7" t="str">
        <f t="shared" ca="1" si="143"/>
        <v/>
      </c>
      <c r="BJ645" s="4" t="str">
        <f t="shared" si="139"/>
        <v/>
      </c>
      <c r="BK645" s="96" t="str">
        <f t="shared" si="144"/>
        <v/>
      </c>
      <c r="BL645" s="107"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8"/>
      <c r="CA645" s="15"/>
      <c r="CB645" s="5" t="str">
        <f t="shared" si="140"/>
        <v/>
      </c>
      <c r="CD645" s="5"/>
      <c r="CE645" s="5" t="str">
        <f t="shared" si="148"/>
        <v/>
      </c>
      <c r="CF645" s="5" t="str">
        <f>IF(J645="","",IFERROR(IF(VLOOKUP(J645,J$2:J644,1,0)=0,"",""),J645))</f>
        <v/>
      </c>
      <c r="CG645" s="24"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IF(REPORTE!AH$2="si",IF(C645=VALUE(REPORTE!C$11),IF(SUM(DD646:DD$1993),CONCATENATE(INT(B645),", "),INT(B645)),""),IF(C645=VALUE(REPORTE!C$10),IF(SUM(DD646:DD$1993),CONCATENATE(INT(B645),",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68"/>
      <c r="AV646" s="97"/>
      <c r="AW646" s="97"/>
      <c r="AX646" s="97"/>
      <c r="AY646" s="110"/>
      <c r="AZ646" s="97"/>
      <c r="BA646" s="97"/>
      <c r="BB646" s="4"/>
      <c r="BC646" s="100"/>
      <c r="BF646" s="9"/>
      <c r="BI646" s="7" t="str">
        <f t="shared" ca="1" si="143"/>
        <v/>
      </c>
      <c r="BJ646" s="4" t="str">
        <f t="shared" si="139"/>
        <v/>
      </c>
      <c r="BK646" s="96" t="str">
        <f t="shared" si="144"/>
        <v/>
      </c>
      <c r="BL646" s="107"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8"/>
      <c r="CA646" s="15"/>
      <c r="CB646" s="5" t="str">
        <f t="shared" si="140"/>
        <v/>
      </c>
      <c r="CD646" s="5"/>
      <c r="CE646" s="5" t="str">
        <f t="shared" si="148"/>
        <v/>
      </c>
      <c r="CF646" s="5" t="str">
        <f>IF(J646="","",IFERROR(IF(VLOOKUP(J646,J$2:J645,1,0)=0,"",""),J646))</f>
        <v/>
      </c>
      <c r="CG646" s="24"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IF(REPORTE!AH$2="si",IF(C646=VALUE(REPORTE!C$11),IF(SUM(DD647:DD$1993),CONCATENATE(INT(B646),", "),INT(B646)),""),IF(C646=VALUE(REPORTE!C$10),IF(SUM(DD647:DD$1993),CONCATENATE(INT(B646),",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68"/>
      <c r="AV647" s="97"/>
      <c r="AW647" s="97"/>
      <c r="AX647" s="97"/>
      <c r="AY647" s="110"/>
      <c r="AZ647" s="97"/>
      <c r="BA647" s="97"/>
      <c r="BB647" s="4"/>
      <c r="BC647" s="100"/>
      <c r="BF647" s="9"/>
      <c r="BI647" s="7" t="str">
        <f t="shared" ca="1" si="143"/>
        <v/>
      </c>
      <c r="BJ647" s="4" t="str">
        <f t="shared" si="139"/>
        <v/>
      </c>
      <c r="BK647" s="96" t="str">
        <f t="shared" si="144"/>
        <v/>
      </c>
      <c r="BL647" s="107"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8"/>
      <c r="CA647" s="15"/>
      <c r="CB647" s="5" t="str">
        <f t="shared" si="140"/>
        <v/>
      </c>
      <c r="CD647" s="5"/>
      <c r="CE647" s="5" t="str">
        <f t="shared" si="148"/>
        <v/>
      </c>
      <c r="CF647" s="5" t="str">
        <f>IF(J647="","",IFERROR(IF(VLOOKUP(J647,J$2:J646,1,0)=0,"",""),J647))</f>
        <v/>
      </c>
      <c r="CG647" s="24"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IF(REPORTE!AH$2="si",IF(C647=VALUE(REPORTE!C$11),IF(SUM(DD648:DD$1993),CONCATENATE(INT(B647),", "),INT(B647)),""),IF(C647=VALUE(REPORTE!C$10),IF(SUM(DD648:DD$1993),CONCATENATE(INT(B647),",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68"/>
      <c r="AV648" s="97"/>
      <c r="AW648" s="97"/>
      <c r="AX648" s="97"/>
      <c r="AY648" s="110"/>
      <c r="AZ648" s="97"/>
      <c r="BA648" s="97"/>
      <c r="BB648" s="4"/>
      <c r="BC648" s="100"/>
      <c r="BF648" s="9"/>
      <c r="BI648" s="7" t="str">
        <f t="shared" ca="1" si="143"/>
        <v/>
      </c>
      <c r="BJ648" s="4" t="str">
        <f t="shared" si="139"/>
        <v/>
      </c>
      <c r="BK648" s="96" t="str">
        <f t="shared" si="144"/>
        <v/>
      </c>
      <c r="BL648" s="107"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8"/>
      <c r="CA648" s="15"/>
      <c r="CB648" s="5" t="str">
        <f t="shared" si="140"/>
        <v/>
      </c>
      <c r="CD648" s="5"/>
      <c r="CE648" s="5" t="str">
        <f t="shared" si="148"/>
        <v/>
      </c>
      <c r="CF648" s="5" t="str">
        <f>IF(J648="","",IFERROR(IF(VLOOKUP(J648,J$2:J647,1,0)=0,"",""),J648))</f>
        <v/>
      </c>
      <c r="CG648" s="24"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IF(REPORTE!AH$2="si",IF(C648=VALUE(REPORTE!C$11),IF(SUM(DD649:DD$1993),CONCATENATE(INT(B648),", "),INT(B648)),""),IF(C648=VALUE(REPORTE!C$10),IF(SUM(DD649:DD$1993),CONCATENATE(INT(B648),",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68"/>
      <c r="AV649" s="97"/>
      <c r="AW649" s="97"/>
      <c r="AX649" s="97"/>
      <c r="AY649" s="110"/>
      <c r="AZ649" s="97"/>
      <c r="BA649" s="97"/>
      <c r="BB649" s="4"/>
      <c r="BC649" s="100"/>
      <c r="BF649" s="9"/>
      <c r="BI649" s="7" t="str">
        <f t="shared" ca="1" si="143"/>
        <v/>
      </c>
      <c r="BJ649" s="4" t="str">
        <f t="shared" si="139"/>
        <v/>
      </c>
      <c r="BK649" s="96" t="str">
        <f t="shared" si="144"/>
        <v/>
      </c>
      <c r="BL649" s="107"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8"/>
      <c r="CA649" s="15"/>
      <c r="CB649" s="5" t="str">
        <f t="shared" si="140"/>
        <v/>
      </c>
      <c r="CD649" s="5"/>
      <c r="CE649" s="5" t="str">
        <f t="shared" si="148"/>
        <v/>
      </c>
      <c r="CF649" s="5" t="str">
        <f>IF(J649="","",IFERROR(IF(VLOOKUP(J649,J$2:J648,1,0)=0,"",""),J649))</f>
        <v/>
      </c>
      <c r="CG649" s="24"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IF(REPORTE!AH$2="si",IF(C649=VALUE(REPORTE!C$11),IF(SUM(DD650:DD$1993),CONCATENATE(INT(B649),", "),INT(B649)),""),IF(C649=VALUE(REPORTE!C$10),IF(SUM(DD650:DD$1993),CONCATENATE(INT(B649),",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68"/>
      <c r="AV650" s="97"/>
      <c r="AW650" s="97"/>
      <c r="AX650" s="97"/>
      <c r="AY650" s="110"/>
      <c r="AZ650" s="97"/>
      <c r="BA650" s="97"/>
      <c r="BB650" s="4"/>
      <c r="BC650" s="100"/>
      <c r="BF650" s="9"/>
      <c r="BI650" s="7" t="str">
        <f t="shared" ca="1" si="143"/>
        <v/>
      </c>
      <c r="BJ650" s="4" t="str">
        <f t="shared" si="139"/>
        <v/>
      </c>
      <c r="BK650" s="96" t="str">
        <f t="shared" si="144"/>
        <v/>
      </c>
      <c r="BL650" s="107"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8"/>
      <c r="CA650" s="15"/>
      <c r="CB650" s="5" t="str">
        <f t="shared" si="140"/>
        <v/>
      </c>
      <c r="CD650" s="5"/>
      <c r="CE650" s="5" t="str">
        <f t="shared" si="148"/>
        <v/>
      </c>
      <c r="CF650" s="5" t="str">
        <f>IF(J650="","",IFERROR(IF(VLOOKUP(J650,J$2:J649,1,0)=0,"",""),J650))</f>
        <v/>
      </c>
      <c r="CG650" s="24"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IF(REPORTE!AH$2="si",IF(C650=VALUE(REPORTE!C$11),IF(SUM(DD651:DD$1993),CONCATENATE(INT(B650),", "),INT(B650)),""),IF(C650=VALUE(REPORTE!C$10),IF(SUM(DD651:DD$1993),CONCATENATE(INT(B650),",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68"/>
      <c r="AV651" s="97"/>
      <c r="AW651" s="97"/>
      <c r="AX651" s="97"/>
      <c r="AY651" s="110"/>
      <c r="AZ651" s="97"/>
      <c r="BA651" s="97"/>
      <c r="BB651" s="4"/>
      <c r="BC651" s="100"/>
      <c r="BF651" s="9"/>
      <c r="BI651" s="7" t="str">
        <f t="shared" ca="1" si="143"/>
        <v/>
      </c>
      <c r="BJ651" s="4" t="str">
        <f t="shared" si="139"/>
        <v/>
      </c>
      <c r="BK651" s="96" t="str">
        <f t="shared" si="144"/>
        <v/>
      </c>
      <c r="BL651" s="107"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8"/>
      <c r="CA651" s="15"/>
      <c r="CB651" s="5" t="str">
        <f t="shared" si="140"/>
        <v/>
      </c>
      <c r="CD651" s="5"/>
      <c r="CE651" s="5" t="str">
        <f t="shared" si="148"/>
        <v/>
      </c>
      <c r="CF651" s="5" t="str">
        <f>IF(J651="","",IFERROR(IF(VLOOKUP(J651,J$2:J650,1,0)=0,"",""),J651))</f>
        <v/>
      </c>
      <c r="CG651" s="24"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IF(REPORTE!AH$2="si",IF(C651=VALUE(REPORTE!C$11),IF(SUM(DD652:DD$1993),CONCATENATE(INT(B651),", "),INT(B651)),""),IF(C651=VALUE(REPORTE!C$10),IF(SUM(DD652:DD$1993),CONCATENATE(INT(B651),",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68"/>
      <c r="AV652" s="97"/>
      <c r="AW652" s="97"/>
      <c r="AX652" s="97"/>
      <c r="AY652" s="110"/>
      <c r="AZ652" s="97"/>
      <c r="BA652" s="97"/>
      <c r="BB652" s="4"/>
      <c r="BC652" s="100"/>
      <c r="BF652" s="9"/>
      <c r="BI652" s="7" t="str">
        <f t="shared" ca="1" si="143"/>
        <v/>
      </c>
      <c r="BJ652" s="4" t="str">
        <f t="shared" si="139"/>
        <v/>
      </c>
      <c r="BK652" s="96" t="str">
        <f t="shared" si="144"/>
        <v/>
      </c>
      <c r="BL652" s="107"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8"/>
      <c r="CA652" s="15"/>
      <c r="CB652" s="5" t="str">
        <f t="shared" si="140"/>
        <v/>
      </c>
      <c r="CD652" s="5"/>
      <c r="CE652" s="5" t="str">
        <f t="shared" si="148"/>
        <v/>
      </c>
      <c r="CF652" s="5" t="str">
        <f>IF(J652="","",IFERROR(IF(VLOOKUP(J652,J$2:J651,1,0)=0,"",""),J652))</f>
        <v/>
      </c>
      <c r="CG652" s="24"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IF(REPORTE!AH$2="si",IF(C652=VALUE(REPORTE!C$11),IF(SUM(DD653:DD$1993),CONCATENATE(INT(B652),", "),INT(B652)),""),IF(C652=VALUE(REPORTE!C$10),IF(SUM(DD653:DD$1993),CONCATENATE(INT(B652),",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68"/>
      <c r="AV653" s="97"/>
      <c r="AW653" s="97"/>
      <c r="AX653" s="97"/>
      <c r="AY653" s="110"/>
      <c r="AZ653" s="97"/>
      <c r="BA653" s="97"/>
      <c r="BB653" s="4"/>
      <c r="BC653" s="100"/>
      <c r="BF653" s="9"/>
      <c r="BI653" s="7" t="str">
        <f t="shared" ca="1" si="143"/>
        <v/>
      </c>
      <c r="BJ653" s="4" t="str">
        <f t="shared" si="139"/>
        <v/>
      </c>
      <c r="BK653" s="96" t="str">
        <f t="shared" si="144"/>
        <v/>
      </c>
      <c r="BL653" s="107"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8"/>
      <c r="CA653" s="15"/>
      <c r="CB653" s="5" t="str">
        <f t="shared" si="140"/>
        <v/>
      </c>
      <c r="CD653" s="5"/>
      <c r="CE653" s="5" t="str">
        <f t="shared" si="148"/>
        <v/>
      </c>
      <c r="CF653" s="5" t="str">
        <f>IF(J653="","",IFERROR(IF(VLOOKUP(J653,J$2:J652,1,0)=0,"",""),J653))</f>
        <v/>
      </c>
      <c r="CG653" s="24"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IF(REPORTE!AH$2="si",IF(C653=VALUE(REPORTE!C$11),IF(SUM(DD654:DD$1993),CONCATENATE(INT(B653),", "),INT(B653)),""),IF(C653=VALUE(REPORTE!C$10),IF(SUM(DD654:DD$1993),CONCATENATE(INT(B653),",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68"/>
      <c r="AV654" s="97"/>
      <c r="AW654" s="97"/>
      <c r="AX654" s="97"/>
      <c r="AY654" s="110"/>
      <c r="AZ654" s="97"/>
      <c r="BA654" s="97"/>
      <c r="BB654" s="4"/>
      <c r="BC654" s="100"/>
      <c r="BF654" s="9"/>
      <c r="BI654" s="7" t="str">
        <f t="shared" ca="1" si="143"/>
        <v/>
      </c>
      <c r="BJ654" s="4" t="str">
        <f t="shared" si="139"/>
        <v/>
      </c>
      <c r="BK654" s="96" t="str">
        <f t="shared" si="144"/>
        <v/>
      </c>
      <c r="BL654" s="107"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8"/>
      <c r="CA654" s="15"/>
      <c r="CB654" s="5" t="str">
        <f t="shared" si="140"/>
        <v/>
      </c>
      <c r="CD654" s="5"/>
      <c r="CE654" s="5" t="str">
        <f t="shared" si="148"/>
        <v/>
      </c>
      <c r="CF654" s="5" t="str">
        <f>IF(J654="","",IFERROR(IF(VLOOKUP(J654,J$2:J653,1,0)=0,"",""),J654))</f>
        <v/>
      </c>
      <c r="CG654" s="24"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IF(REPORTE!AH$2="si",IF(C654=VALUE(REPORTE!C$11),IF(SUM(DD655:DD$1993),CONCATENATE(INT(B654),", "),INT(B654)),""),IF(C654=VALUE(REPORTE!C$10),IF(SUM(DD655:DD$1993),CONCATENATE(INT(B654),",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68"/>
      <c r="AV655" s="97"/>
      <c r="AW655" s="97"/>
      <c r="AX655" s="97"/>
      <c r="AY655" s="110"/>
      <c r="AZ655" s="97"/>
      <c r="BA655" s="97"/>
      <c r="BB655" s="4"/>
      <c r="BC655" s="100"/>
      <c r="BF655" s="9"/>
      <c r="BI655" s="7" t="str">
        <f t="shared" ca="1" si="143"/>
        <v/>
      </c>
      <c r="BJ655" s="4" t="str">
        <f t="shared" si="139"/>
        <v/>
      </c>
      <c r="BK655" s="96" t="str">
        <f t="shared" si="144"/>
        <v/>
      </c>
      <c r="BL655" s="107"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8"/>
      <c r="CA655" s="15"/>
      <c r="CB655" s="5" t="str">
        <f t="shared" si="140"/>
        <v/>
      </c>
      <c r="CD655" s="5"/>
      <c r="CE655" s="5" t="str">
        <f t="shared" si="148"/>
        <v/>
      </c>
      <c r="CF655" s="5" t="str">
        <f>IF(J655="","",IFERROR(IF(VLOOKUP(J655,J$2:J654,1,0)=0,"",""),J655))</f>
        <v/>
      </c>
      <c r="CG655" s="24"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IF(REPORTE!AH$2="si",IF(C655=VALUE(REPORTE!C$11),IF(SUM(DD656:DD$1993),CONCATENATE(INT(B655),", "),INT(B655)),""),IF(C655=VALUE(REPORTE!C$10),IF(SUM(DD656:DD$1993),CONCATENATE(INT(B655),",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68"/>
      <c r="AV656" s="97"/>
      <c r="AW656" s="97"/>
      <c r="AX656" s="97"/>
      <c r="AY656" s="110"/>
      <c r="AZ656" s="97"/>
      <c r="BA656" s="97"/>
      <c r="BB656" s="4"/>
      <c r="BC656" s="100"/>
      <c r="BF656" s="9"/>
      <c r="BI656" s="7" t="str">
        <f t="shared" ca="1" si="143"/>
        <v/>
      </c>
      <c r="BJ656" s="4" t="str">
        <f t="shared" si="139"/>
        <v/>
      </c>
      <c r="BK656" s="96" t="str">
        <f t="shared" si="144"/>
        <v/>
      </c>
      <c r="BL656" s="107"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8"/>
      <c r="CA656" s="15"/>
      <c r="CB656" s="5" t="str">
        <f t="shared" si="140"/>
        <v/>
      </c>
      <c r="CD656" s="5"/>
      <c r="CE656" s="5" t="str">
        <f t="shared" si="148"/>
        <v/>
      </c>
      <c r="CF656" s="5" t="str">
        <f>IF(J656="","",IFERROR(IF(VLOOKUP(J656,J$2:J655,1,0)=0,"",""),J656))</f>
        <v/>
      </c>
      <c r="CG656" s="24"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IF(REPORTE!AH$2="si",IF(C656=VALUE(REPORTE!C$11),IF(SUM(DD657:DD$1993),CONCATENATE(INT(B656),", "),INT(B656)),""),IF(C656=VALUE(REPORTE!C$10),IF(SUM(DD657:DD$1993),CONCATENATE(INT(B656),",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68"/>
      <c r="AV657" s="97"/>
      <c r="AW657" s="97"/>
      <c r="AX657" s="97"/>
      <c r="AY657" s="110"/>
      <c r="AZ657" s="97"/>
      <c r="BA657" s="97"/>
      <c r="BB657" s="4"/>
      <c r="BC657" s="100"/>
      <c r="BF657" s="9"/>
      <c r="BI657" s="7" t="str">
        <f t="shared" ca="1" si="143"/>
        <v/>
      </c>
      <c r="BJ657" s="4" t="str">
        <f t="shared" si="139"/>
        <v/>
      </c>
      <c r="BK657" s="96" t="str">
        <f t="shared" si="144"/>
        <v/>
      </c>
      <c r="BL657" s="107"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8"/>
      <c r="CA657" s="15"/>
      <c r="CB657" s="5" t="str">
        <f t="shared" si="140"/>
        <v/>
      </c>
      <c r="CD657" s="5"/>
      <c r="CE657" s="5" t="str">
        <f t="shared" si="148"/>
        <v/>
      </c>
      <c r="CF657" s="5" t="str">
        <f>IF(J657="","",IFERROR(IF(VLOOKUP(J657,J$2:J656,1,0)=0,"",""),J657))</f>
        <v/>
      </c>
      <c r="CG657" s="24"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IF(REPORTE!AH$2="si",IF(C657=VALUE(REPORTE!C$11),IF(SUM(DD658:DD$1993),CONCATENATE(INT(B657),", "),INT(B657)),""),IF(C657=VALUE(REPORTE!C$10),IF(SUM(DD658:DD$1993),CONCATENATE(INT(B657),",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68"/>
      <c r="AV658" s="97"/>
      <c r="AW658" s="97"/>
      <c r="AX658" s="97"/>
      <c r="AY658" s="110"/>
      <c r="AZ658" s="97"/>
      <c r="BA658" s="97"/>
      <c r="BB658" s="4"/>
      <c r="BC658" s="100"/>
      <c r="BF658" s="9"/>
      <c r="BI658" s="7" t="str">
        <f t="shared" ca="1" si="143"/>
        <v/>
      </c>
      <c r="BJ658" s="4" t="str">
        <f t="shared" si="139"/>
        <v/>
      </c>
      <c r="BK658" s="96" t="str">
        <f t="shared" si="144"/>
        <v/>
      </c>
      <c r="BL658" s="107"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8"/>
      <c r="CA658" s="15"/>
      <c r="CB658" s="5" t="str">
        <f t="shared" si="140"/>
        <v/>
      </c>
      <c r="CD658" s="5"/>
      <c r="CE658" s="5" t="str">
        <f t="shared" si="148"/>
        <v/>
      </c>
      <c r="CF658" s="5" t="str">
        <f>IF(J658="","",IFERROR(IF(VLOOKUP(J658,J$2:J657,1,0)=0,"",""),J658))</f>
        <v/>
      </c>
      <c r="CG658" s="24"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IF(REPORTE!AH$2="si",IF(C658=VALUE(REPORTE!C$11),IF(SUM(DD659:DD$1993),CONCATENATE(INT(B658),", "),INT(B658)),""),IF(C658=VALUE(REPORTE!C$10),IF(SUM(DD659:DD$1993),CONCATENATE(INT(B658),",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68"/>
      <c r="AV659" s="97"/>
      <c r="AW659" s="97"/>
      <c r="AX659" s="97"/>
      <c r="AY659" s="110"/>
      <c r="AZ659" s="97"/>
      <c r="BA659" s="97"/>
      <c r="BB659" s="4"/>
      <c r="BC659" s="100"/>
      <c r="BF659" s="9"/>
      <c r="BI659" s="7" t="str">
        <f t="shared" ca="1" si="143"/>
        <v/>
      </c>
      <c r="BJ659" s="4" t="str">
        <f t="shared" ref="BJ659:BJ722" si="151">IFERROR(IF(AA659=0,"",AA659/BC659),"")</f>
        <v/>
      </c>
      <c r="BK659" s="96" t="str">
        <f t="shared" si="144"/>
        <v/>
      </c>
      <c r="BL659" s="107"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8"/>
      <c r="CA659" s="15"/>
      <c r="CB659" s="5" t="str">
        <f t="shared" si="140"/>
        <v/>
      </c>
      <c r="CD659" s="5"/>
      <c r="CE659" s="5" t="str">
        <f t="shared" si="148"/>
        <v/>
      </c>
      <c r="CF659" s="5" t="str">
        <f>IF(J659="","",IFERROR(IF(VLOOKUP(J659,J$2:J658,1,0)=0,"",""),J659))</f>
        <v/>
      </c>
      <c r="CG659" s="24"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IF(REPORTE!AH$2="si",IF(C659=VALUE(REPORTE!C$11),IF(SUM(DD660:DD$1993),CONCATENATE(INT(B659),", "),INT(B659)),""),IF(C659=VALUE(REPORTE!C$10),IF(SUM(DD660:DD$1993),CONCATENATE(INT(B659),",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68"/>
      <c r="AV660" s="97"/>
      <c r="AW660" s="97"/>
      <c r="AX660" s="97"/>
      <c r="AY660" s="110"/>
      <c r="AZ660" s="97"/>
      <c r="BA660" s="97"/>
      <c r="BB660" s="4"/>
      <c r="BC660" s="100"/>
      <c r="BF660" s="9"/>
      <c r="BI660" s="7" t="str">
        <f t="shared" ca="1" si="143"/>
        <v/>
      </c>
      <c r="BJ660" s="4" t="str">
        <f t="shared" si="151"/>
        <v/>
      </c>
      <c r="BK660" s="96" t="str">
        <f t="shared" si="144"/>
        <v/>
      </c>
      <c r="BL660" s="107"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8"/>
      <c r="CA660" s="15"/>
      <c r="CB660" s="5" t="str">
        <f t="shared" si="140"/>
        <v/>
      </c>
      <c r="CD660" s="5"/>
      <c r="CE660" s="5" t="str">
        <f t="shared" si="148"/>
        <v/>
      </c>
      <c r="CF660" s="5" t="str">
        <f>IF(J660="","",IFERROR(IF(VLOOKUP(J660,J$2:J659,1,0)=0,"",""),J660))</f>
        <v/>
      </c>
      <c r="CG660" s="24"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IF(REPORTE!AH$2="si",IF(C660=VALUE(REPORTE!C$11),IF(SUM(DD661:DD$1993),CONCATENATE(INT(B660),", "),INT(B660)),""),IF(C660=VALUE(REPORTE!C$10),IF(SUM(DD661:DD$1993),CONCATENATE(INT(B660),",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68"/>
      <c r="AV661" s="97"/>
      <c r="AW661" s="97"/>
      <c r="AX661" s="97"/>
      <c r="AY661" s="110"/>
      <c r="AZ661" s="97"/>
      <c r="BA661" s="97"/>
      <c r="BB661" s="4"/>
      <c r="BC661" s="100"/>
      <c r="BF661" s="9"/>
      <c r="BI661" s="7" t="str">
        <f t="shared" ca="1" si="143"/>
        <v/>
      </c>
      <c r="BJ661" s="4" t="str">
        <f t="shared" si="151"/>
        <v/>
      </c>
      <c r="BK661" s="96" t="str">
        <f t="shared" si="144"/>
        <v/>
      </c>
      <c r="BL661" s="107"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8"/>
      <c r="CA661" s="15"/>
      <c r="CB661" s="5" t="str">
        <f t="shared" si="140"/>
        <v/>
      </c>
      <c r="CD661" s="5"/>
      <c r="CE661" s="5" t="str">
        <f t="shared" si="148"/>
        <v/>
      </c>
      <c r="CF661" s="5" t="str">
        <f>IF(J661="","",IFERROR(IF(VLOOKUP(J661,J$2:J660,1,0)=0,"",""),J661))</f>
        <v/>
      </c>
      <c r="CG661" s="24"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IF(REPORTE!AH$2="si",IF(C661=VALUE(REPORTE!C$11),IF(SUM(DD662:DD$1993),CONCATENATE(INT(B661),", "),INT(B661)),""),IF(C661=VALUE(REPORTE!C$10),IF(SUM(DD662:DD$1993),CONCATENATE(INT(B661),",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68"/>
      <c r="AV662" s="97"/>
      <c r="AW662" s="97"/>
      <c r="AX662" s="97"/>
      <c r="AY662" s="110"/>
      <c r="AZ662" s="97"/>
      <c r="BA662" s="97"/>
      <c r="BB662" s="4"/>
      <c r="BC662" s="100"/>
      <c r="BF662" s="9"/>
      <c r="BI662" s="7" t="str">
        <f t="shared" ca="1" si="143"/>
        <v/>
      </c>
      <c r="BJ662" s="4" t="str">
        <f t="shared" si="151"/>
        <v/>
      </c>
      <c r="BK662" s="96" t="str">
        <f t="shared" si="144"/>
        <v/>
      </c>
      <c r="BL662" s="107"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8"/>
      <c r="CA662" s="15"/>
      <c r="CB662" s="5" t="str">
        <f t="shared" ref="CB662:CB725" si="152">CONCATENATE(AJ662,AK662,AL662,AM662,AN662)</f>
        <v/>
      </c>
      <c r="CD662" s="5"/>
      <c r="CE662" s="5" t="str">
        <f t="shared" si="148"/>
        <v/>
      </c>
      <c r="CF662" s="5" t="str">
        <f>IF(J662="","",IFERROR(IF(VLOOKUP(J662,J$2:J661,1,0)=0,"",""),J662))</f>
        <v/>
      </c>
      <c r="CG662" s="24"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IF(REPORTE!AH$2="si",IF(C662=VALUE(REPORTE!C$11),IF(SUM(DD663:DD$1993),CONCATENATE(INT(B662),", "),INT(B662)),""),IF(C662=VALUE(REPORTE!C$10),IF(SUM(DD663:DD$1993),CONCATENATE(INT(B662),",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68"/>
      <c r="AV663" s="97"/>
      <c r="AW663" s="97"/>
      <c r="AX663" s="97"/>
      <c r="AY663" s="110"/>
      <c r="AZ663" s="97"/>
      <c r="BA663" s="97"/>
      <c r="BB663" s="4"/>
      <c r="BC663" s="100"/>
      <c r="BF663" s="9"/>
      <c r="BI663" s="7" t="str">
        <f t="shared" ca="1" si="143"/>
        <v/>
      </c>
      <c r="BJ663" s="4" t="str">
        <f t="shared" si="151"/>
        <v/>
      </c>
      <c r="BK663" s="96" t="str">
        <f t="shared" si="144"/>
        <v/>
      </c>
      <c r="BL663" s="107"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8"/>
      <c r="CA663" s="15"/>
      <c r="CB663" s="5" t="str">
        <f t="shared" si="152"/>
        <v/>
      </c>
      <c r="CD663" s="5"/>
      <c r="CE663" s="5" t="str">
        <f t="shared" si="148"/>
        <v/>
      </c>
      <c r="CF663" s="5" t="str">
        <f>IF(J663="","",IFERROR(IF(VLOOKUP(J663,J$2:J662,1,0)=0,"",""),J663))</f>
        <v/>
      </c>
      <c r="CG663" s="24"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IF(REPORTE!AH$2="si",IF(C663=VALUE(REPORTE!C$11),IF(SUM(DD664:DD$1993),CONCATENATE(INT(B663),", "),INT(B663)),""),IF(C663=VALUE(REPORTE!C$10),IF(SUM(DD664:DD$1993),CONCATENATE(INT(B663),",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68"/>
      <c r="AV664" s="97"/>
      <c r="AW664" s="97"/>
      <c r="AX664" s="97"/>
      <c r="AY664" s="110"/>
      <c r="AZ664" s="97"/>
      <c r="BA664" s="97"/>
      <c r="BB664" s="4"/>
      <c r="BC664" s="100"/>
      <c r="BF664" s="9"/>
      <c r="BI664" s="7" t="str">
        <f t="shared" ca="1" si="143"/>
        <v/>
      </c>
      <c r="BJ664" s="4" t="str">
        <f t="shared" si="151"/>
        <v/>
      </c>
      <c r="BK664" s="96" t="str">
        <f t="shared" si="144"/>
        <v/>
      </c>
      <c r="BL664" s="107"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8"/>
      <c r="CA664" s="15"/>
      <c r="CB664" s="5" t="str">
        <f t="shared" si="152"/>
        <v/>
      </c>
      <c r="CD664" s="5"/>
      <c r="CE664" s="5" t="str">
        <f t="shared" si="148"/>
        <v/>
      </c>
      <c r="CF664" s="5" t="str">
        <f>IF(J664="","",IFERROR(IF(VLOOKUP(J664,J$2:J663,1,0)=0,"",""),J664))</f>
        <v/>
      </c>
      <c r="CG664" s="24"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IF(REPORTE!AH$2="si",IF(C664=VALUE(REPORTE!C$11),IF(SUM(DD665:DD$1993),CONCATENATE(INT(B664),", "),INT(B664)),""),IF(C664=VALUE(REPORTE!C$10),IF(SUM(DD665:DD$1993),CONCATENATE(INT(B664),",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68"/>
      <c r="AV665" s="97"/>
      <c r="AW665" s="97"/>
      <c r="AX665" s="97"/>
      <c r="AY665" s="110"/>
      <c r="AZ665" s="97"/>
      <c r="BA665" s="97"/>
      <c r="BB665" s="4"/>
      <c r="BC665" s="100"/>
      <c r="BF665" s="9"/>
      <c r="BI665" s="7" t="str">
        <f t="shared" ca="1" si="143"/>
        <v/>
      </c>
      <c r="BJ665" s="4" t="str">
        <f t="shared" si="151"/>
        <v/>
      </c>
      <c r="BK665" s="96" t="str">
        <f t="shared" si="144"/>
        <v/>
      </c>
      <c r="BL665" s="107"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8"/>
      <c r="CA665" s="15"/>
      <c r="CB665" s="5" t="str">
        <f t="shared" si="152"/>
        <v/>
      </c>
      <c r="CD665" s="5"/>
      <c r="CE665" s="5" t="str">
        <f t="shared" si="148"/>
        <v/>
      </c>
      <c r="CF665" s="5" t="str">
        <f>IF(J665="","",IFERROR(IF(VLOOKUP(J665,J$2:J664,1,0)=0,"",""),J665))</f>
        <v/>
      </c>
      <c r="CG665" s="24"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IF(REPORTE!AH$2="si",IF(C665=VALUE(REPORTE!C$11),IF(SUM(DD666:DD$1993),CONCATENATE(INT(B665),", "),INT(B665)),""),IF(C665=VALUE(REPORTE!C$10),IF(SUM(DD666:DD$1993),CONCATENATE(INT(B665),",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68"/>
      <c r="AV666" s="97"/>
      <c r="AW666" s="97"/>
      <c r="AX666" s="97"/>
      <c r="AY666" s="110"/>
      <c r="AZ666" s="97"/>
      <c r="BA666" s="97"/>
      <c r="BB666" s="4"/>
      <c r="BC666" s="100"/>
      <c r="BF666" s="9"/>
      <c r="BI666" s="7" t="str">
        <f t="shared" ca="1" si="143"/>
        <v/>
      </c>
      <c r="BJ666" s="4" t="str">
        <f t="shared" si="151"/>
        <v/>
      </c>
      <c r="BK666" s="96" t="str">
        <f t="shared" si="144"/>
        <v/>
      </c>
      <c r="BL666" s="107"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8"/>
      <c r="CA666" s="15"/>
      <c r="CB666" s="5" t="str">
        <f t="shared" si="152"/>
        <v/>
      </c>
      <c r="CD666" s="5"/>
      <c r="CE666" s="5" t="str">
        <f t="shared" si="148"/>
        <v/>
      </c>
      <c r="CF666" s="5" t="str">
        <f>IF(J666="","",IFERROR(IF(VLOOKUP(J666,J$2:J665,1,0)=0,"",""),J666))</f>
        <v/>
      </c>
      <c r="CG666" s="24"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IF(REPORTE!AH$2="si",IF(C666=VALUE(REPORTE!C$11),IF(SUM(DD667:DD$1993),CONCATENATE(INT(B666),", "),INT(B666)),""),IF(C666=VALUE(REPORTE!C$10),IF(SUM(DD667:DD$1993),CONCATENATE(INT(B666),",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68"/>
      <c r="AV667" s="97"/>
      <c r="AW667" s="97"/>
      <c r="AX667" s="97"/>
      <c r="AY667" s="110"/>
      <c r="AZ667" s="97"/>
      <c r="BA667" s="97"/>
      <c r="BB667" s="4"/>
      <c r="BC667" s="100"/>
      <c r="BF667" s="9"/>
      <c r="BI667" s="7" t="str">
        <f t="shared" ca="1" si="143"/>
        <v/>
      </c>
      <c r="BJ667" s="4" t="str">
        <f t="shared" si="151"/>
        <v/>
      </c>
      <c r="BK667" s="96" t="str">
        <f t="shared" si="144"/>
        <v/>
      </c>
      <c r="BL667" s="107"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8"/>
      <c r="CA667" s="15"/>
      <c r="CB667" s="5" t="str">
        <f t="shared" si="152"/>
        <v/>
      </c>
      <c r="CD667" s="5"/>
      <c r="CE667" s="5" t="str">
        <f t="shared" si="148"/>
        <v/>
      </c>
      <c r="CF667" s="5" t="str">
        <f>IF(J667="","",IFERROR(IF(VLOOKUP(J667,J$2:J666,1,0)=0,"",""),J667))</f>
        <v/>
      </c>
      <c r="CG667" s="24"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IF(REPORTE!AH$2="si",IF(C667=VALUE(REPORTE!C$11),IF(SUM(DD668:DD$1993),CONCATENATE(INT(B667),", "),INT(B667)),""),IF(C667=VALUE(REPORTE!C$10),IF(SUM(DD668:DD$1993),CONCATENATE(INT(B667),",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68"/>
      <c r="AV668" s="97"/>
      <c r="AW668" s="97"/>
      <c r="AX668" s="97"/>
      <c r="AY668" s="110"/>
      <c r="AZ668" s="97"/>
      <c r="BA668" s="97"/>
      <c r="BB668" s="4"/>
      <c r="BC668" s="100"/>
      <c r="BF668" s="9"/>
      <c r="BI668" s="7" t="str">
        <f t="shared" ca="1" si="143"/>
        <v/>
      </c>
      <c r="BJ668" s="4" t="str">
        <f t="shared" si="151"/>
        <v/>
      </c>
      <c r="BK668" s="96" t="str">
        <f t="shared" si="144"/>
        <v/>
      </c>
      <c r="BL668" s="107"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8"/>
      <c r="CA668" s="15"/>
      <c r="CB668" s="5" t="str">
        <f t="shared" si="152"/>
        <v/>
      </c>
      <c r="CD668" s="5"/>
      <c r="CE668" s="5" t="str">
        <f t="shared" si="148"/>
        <v/>
      </c>
      <c r="CF668" s="5" t="str">
        <f>IF(J668="","",IFERROR(IF(VLOOKUP(J668,J$2:J667,1,0)=0,"",""),J668))</f>
        <v/>
      </c>
      <c r="CG668" s="24"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IF(REPORTE!AH$2="si",IF(C668=VALUE(REPORTE!C$11),IF(SUM(DD669:DD$1993),CONCATENATE(INT(B668),", "),INT(B668)),""),IF(C668=VALUE(REPORTE!C$10),IF(SUM(DD669:DD$1993),CONCATENATE(INT(B668),",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68"/>
      <c r="AV669" s="97"/>
      <c r="AW669" s="97"/>
      <c r="AX669" s="97"/>
      <c r="AY669" s="110"/>
      <c r="AZ669" s="97"/>
      <c r="BA669" s="97"/>
      <c r="BB669" s="4"/>
      <c r="BC669" s="100"/>
      <c r="BF669" s="9"/>
      <c r="BI669" s="7" t="str">
        <f t="shared" ca="1" si="143"/>
        <v/>
      </c>
      <c r="BJ669" s="4" t="str">
        <f t="shared" si="151"/>
        <v/>
      </c>
      <c r="BK669" s="96" t="str">
        <f t="shared" si="144"/>
        <v/>
      </c>
      <c r="BL669" s="107"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8"/>
      <c r="CA669" s="15"/>
      <c r="CB669" s="5" t="str">
        <f t="shared" si="152"/>
        <v/>
      </c>
      <c r="CD669" s="5"/>
      <c r="CE669" s="5" t="str">
        <f t="shared" si="148"/>
        <v/>
      </c>
      <c r="CF669" s="5" t="str">
        <f>IF(J669="","",IFERROR(IF(VLOOKUP(J669,J$2:J668,1,0)=0,"",""),J669))</f>
        <v/>
      </c>
      <c r="CG669" s="24"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IF(REPORTE!AH$2="si",IF(C669=VALUE(REPORTE!C$11),IF(SUM(DD670:DD$1993),CONCATENATE(INT(B669),", "),INT(B669)),""),IF(C669=VALUE(REPORTE!C$10),IF(SUM(DD670:DD$1993),CONCATENATE(INT(B669),",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68"/>
      <c r="AV670" s="97"/>
      <c r="AW670" s="97"/>
      <c r="AX670" s="97"/>
      <c r="AY670" s="110"/>
      <c r="AZ670" s="97"/>
      <c r="BA670" s="97"/>
      <c r="BB670" s="4"/>
      <c r="BC670" s="100"/>
      <c r="BF670" s="9"/>
      <c r="BI670" s="7" t="str">
        <f t="shared" ca="1" si="143"/>
        <v/>
      </c>
      <c r="BJ670" s="4" t="str">
        <f t="shared" si="151"/>
        <v/>
      </c>
      <c r="BK670" s="96" t="str">
        <f t="shared" si="144"/>
        <v/>
      </c>
      <c r="BL670" s="107"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8"/>
      <c r="CA670" s="15"/>
      <c r="CB670" s="5" t="str">
        <f t="shared" si="152"/>
        <v/>
      </c>
      <c r="CD670" s="5"/>
      <c r="CE670" s="5" t="str">
        <f t="shared" si="148"/>
        <v/>
      </c>
      <c r="CF670" s="5" t="str">
        <f>IF(J670="","",IFERROR(IF(VLOOKUP(J670,J$2:J669,1,0)=0,"",""),J670))</f>
        <v/>
      </c>
      <c r="CG670" s="24"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IF(REPORTE!AH$2="si",IF(C670=VALUE(REPORTE!C$11),IF(SUM(DD671:DD$1993),CONCATENATE(INT(B670),", "),INT(B670)),""),IF(C670=VALUE(REPORTE!C$10),IF(SUM(DD671:DD$1993),CONCATENATE(INT(B670),",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68"/>
      <c r="AV671" s="97"/>
      <c r="AW671" s="97"/>
      <c r="AX671" s="97"/>
      <c r="AY671" s="110"/>
      <c r="AZ671" s="97"/>
      <c r="BA671" s="97"/>
      <c r="BB671" s="4"/>
      <c r="BC671" s="100"/>
      <c r="BF671" s="9"/>
      <c r="BI671" s="7" t="str">
        <f t="shared" ca="1" si="143"/>
        <v/>
      </c>
      <c r="BJ671" s="4" t="str">
        <f t="shared" si="151"/>
        <v/>
      </c>
      <c r="BK671" s="96" t="str">
        <f t="shared" si="144"/>
        <v/>
      </c>
      <c r="BL671" s="107"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8"/>
      <c r="CA671" s="15"/>
      <c r="CB671" s="5" t="str">
        <f t="shared" si="152"/>
        <v/>
      </c>
      <c r="CD671" s="5"/>
      <c r="CE671" s="5" t="str">
        <f t="shared" si="148"/>
        <v/>
      </c>
      <c r="CF671" s="5" t="str">
        <f>IF(J671="","",IFERROR(IF(VLOOKUP(J671,J$2:J670,1,0)=0,"",""),J671))</f>
        <v/>
      </c>
      <c r="CG671" s="24"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IF(REPORTE!AH$2="si",IF(C671=VALUE(REPORTE!C$11),IF(SUM(DD672:DD$1993),CONCATENATE(INT(B671),", "),INT(B671)),""),IF(C671=VALUE(REPORTE!C$10),IF(SUM(DD672:DD$1993),CONCATENATE(INT(B671),",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68"/>
      <c r="AV672" s="97"/>
      <c r="AW672" s="97"/>
      <c r="AX672" s="97"/>
      <c r="AY672" s="110"/>
      <c r="AZ672" s="97"/>
      <c r="BA672" s="97"/>
      <c r="BB672" s="4"/>
      <c r="BC672" s="100"/>
      <c r="BF672" s="9"/>
      <c r="BI672" s="7" t="str">
        <f t="shared" ca="1" si="143"/>
        <v/>
      </c>
      <c r="BJ672" s="4" t="str">
        <f t="shared" si="151"/>
        <v/>
      </c>
      <c r="BK672" s="96" t="str">
        <f t="shared" si="144"/>
        <v/>
      </c>
      <c r="BL672" s="107"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8"/>
      <c r="CA672" s="15"/>
      <c r="CB672" s="5" t="str">
        <f t="shared" si="152"/>
        <v/>
      </c>
      <c r="CD672" s="5"/>
      <c r="CE672" s="5" t="str">
        <f t="shared" si="148"/>
        <v/>
      </c>
      <c r="CF672" s="5" t="str">
        <f>IF(J672="","",IFERROR(IF(VLOOKUP(J672,J$2:J671,1,0)=0,"",""),J672))</f>
        <v/>
      </c>
      <c r="CG672" s="24"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IF(REPORTE!AH$2="si",IF(C672=VALUE(REPORTE!C$11),IF(SUM(DD673:DD$1993),CONCATENATE(INT(B672),", "),INT(B672)),""),IF(C672=VALUE(REPORTE!C$10),IF(SUM(DD673:DD$1993),CONCATENATE(INT(B672),",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68"/>
      <c r="AV673" s="97"/>
      <c r="AW673" s="97"/>
      <c r="AX673" s="97"/>
      <c r="AY673" s="110"/>
      <c r="AZ673" s="97"/>
      <c r="BA673" s="97"/>
      <c r="BB673" s="4"/>
      <c r="BC673" s="100"/>
      <c r="BF673" s="9"/>
      <c r="BI673" s="7" t="str">
        <f t="shared" ca="1" si="143"/>
        <v/>
      </c>
      <c r="BJ673" s="4" t="str">
        <f t="shared" si="151"/>
        <v/>
      </c>
      <c r="BK673" s="96" t="str">
        <f t="shared" si="144"/>
        <v/>
      </c>
      <c r="BL673" s="107"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8"/>
      <c r="CA673" s="15"/>
      <c r="CB673" s="5" t="str">
        <f t="shared" si="152"/>
        <v/>
      </c>
      <c r="CD673" s="5"/>
      <c r="CE673" s="5" t="str">
        <f t="shared" si="148"/>
        <v/>
      </c>
      <c r="CF673" s="5" t="str">
        <f>IF(J673="","",IFERROR(IF(VLOOKUP(J673,J$2:J672,1,0)=0,"",""),J673))</f>
        <v/>
      </c>
      <c r="CG673" s="24"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IF(REPORTE!AH$2="si",IF(C673=VALUE(REPORTE!C$11),IF(SUM(DD674:DD$1993),CONCATENATE(INT(B673),", "),INT(B673)),""),IF(C673=VALUE(REPORTE!C$10),IF(SUM(DD674:DD$1993),CONCATENATE(INT(B673),",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68"/>
      <c r="AV674" s="97"/>
      <c r="AW674" s="97"/>
      <c r="AX674" s="97"/>
      <c r="AY674" s="110"/>
      <c r="AZ674" s="97"/>
      <c r="BA674" s="97"/>
      <c r="BB674" s="4"/>
      <c r="BC674" s="100"/>
      <c r="BF674" s="9"/>
      <c r="BI674" s="7" t="str">
        <f t="shared" ca="1" si="143"/>
        <v/>
      </c>
      <c r="BJ674" s="4" t="str">
        <f t="shared" si="151"/>
        <v/>
      </c>
      <c r="BK674" s="96" t="str">
        <f t="shared" si="144"/>
        <v/>
      </c>
      <c r="BL674" s="107"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8"/>
      <c r="CA674" s="15"/>
      <c r="CB674" s="5" t="str">
        <f t="shared" si="152"/>
        <v/>
      </c>
      <c r="CD674" s="5"/>
      <c r="CE674" s="5" t="str">
        <f t="shared" si="148"/>
        <v/>
      </c>
      <c r="CF674" s="5" t="str">
        <f>IF(J674="","",IFERROR(IF(VLOOKUP(J674,J$2:J673,1,0)=0,"",""),J674))</f>
        <v/>
      </c>
      <c r="CG674" s="24"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IF(REPORTE!AH$2="si",IF(C674=VALUE(REPORTE!C$11),IF(SUM(DD675:DD$1993),CONCATENATE(INT(B674),", "),INT(B674)),""),IF(C674=VALUE(REPORTE!C$10),IF(SUM(DD675:DD$1993),CONCATENATE(INT(B674),",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68"/>
      <c r="AV675" s="97"/>
      <c r="AW675" s="97"/>
      <c r="AX675" s="97"/>
      <c r="AY675" s="110"/>
      <c r="AZ675" s="97"/>
      <c r="BA675" s="97"/>
      <c r="BB675" s="4"/>
      <c r="BC675" s="100"/>
      <c r="BF675" s="9"/>
      <c r="BI675" s="7" t="str">
        <f t="shared" ca="1" si="143"/>
        <v/>
      </c>
      <c r="BJ675" s="4" t="str">
        <f t="shared" si="151"/>
        <v/>
      </c>
      <c r="BK675" s="96" t="str">
        <f t="shared" si="144"/>
        <v/>
      </c>
      <c r="BL675" s="107"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8"/>
      <c r="CA675" s="15"/>
      <c r="CB675" s="5" t="str">
        <f t="shared" si="152"/>
        <v/>
      </c>
      <c r="CD675" s="5"/>
      <c r="CE675" s="5" t="str">
        <f t="shared" si="148"/>
        <v/>
      </c>
      <c r="CF675" s="5" t="str">
        <f>IF(J675="","",IFERROR(IF(VLOOKUP(J675,J$2:J674,1,0)=0,"",""),J675))</f>
        <v/>
      </c>
      <c r="CG675" s="24"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IF(REPORTE!AH$2="si",IF(C675=VALUE(REPORTE!C$11),IF(SUM(DD676:DD$1993),CONCATENATE(INT(B675),", "),INT(B675)),""),IF(C675=VALUE(REPORTE!C$10),IF(SUM(DD676:DD$1993),CONCATENATE(INT(B675),",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68"/>
      <c r="AV676" s="97"/>
      <c r="AW676" s="97"/>
      <c r="AX676" s="97"/>
      <c r="AY676" s="110"/>
      <c r="AZ676" s="97"/>
      <c r="BA676" s="97"/>
      <c r="BB676" s="4"/>
      <c r="BC676" s="100"/>
      <c r="BF676" s="9"/>
      <c r="BI676" s="7" t="str">
        <f t="shared" ca="1" si="143"/>
        <v/>
      </c>
      <c r="BJ676" s="4" t="str">
        <f t="shared" si="151"/>
        <v/>
      </c>
      <c r="BK676" s="96" t="str">
        <f t="shared" si="144"/>
        <v/>
      </c>
      <c r="BL676" s="107"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8"/>
      <c r="CA676" s="15"/>
      <c r="CB676" s="5" t="str">
        <f t="shared" si="152"/>
        <v/>
      </c>
      <c r="CD676" s="5"/>
      <c r="CE676" s="5" t="str">
        <f t="shared" si="148"/>
        <v/>
      </c>
      <c r="CF676" s="5" t="str">
        <f>IF(J676="","",IFERROR(IF(VLOOKUP(J676,J$2:J675,1,0)=0,"",""),J676))</f>
        <v/>
      </c>
      <c r="CG676" s="24"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IF(REPORTE!AH$2="si",IF(C676=VALUE(REPORTE!C$11),IF(SUM(DD677:DD$1993),CONCATENATE(INT(B676),", "),INT(B676)),""),IF(C676=VALUE(REPORTE!C$10),IF(SUM(DD677:DD$1993),CONCATENATE(INT(B676),",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68"/>
      <c r="AV677" s="97"/>
      <c r="AW677" s="97"/>
      <c r="AX677" s="97"/>
      <c r="AY677" s="110"/>
      <c r="AZ677" s="97"/>
      <c r="BA677" s="97"/>
      <c r="BB677" s="4"/>
      <c r="BC677" s="100"/>
      <c r="BF677" s="9"/>
      <c r="BI677" s="7" t="str">
        <f t="shared" ca="1" si="143"/>
        <v/>
      </c>
      <c r="BJ677" s="4" t="str">
        <f t="shared" si="151"/>
        <v/>
      </c>
      <c r="BK677" s="96" t="str">
        <f t="shared" si="144"/>
        <v/>
      </c>
      <c r="BL677" s="107"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8"/>
      <c r="CA677" s="15"/>
      <c r="CB677" s="5" t="str">
        <f t="shared" si="152"/>
        <v/>
      </c>
      <c r="CD677" s="5"/>
      <c r="CE677" s="5" t="str">
        <f t="shared" si="148"/>
        <v/>
      </c>
      <c r="CF677" s="5" t="str">
        <f>IF(J677="","",IFERROR(IF(VLOOKUP(J677,J$2:J676,1,0)=0,"",""),J677))</f>
        <v/>
      </c>
      <c r="CG677" s="24"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IF(REPORTE!AH$2="si",IF(C677=VALUE(REPORTE!C$11),IF(SUM(DD678:DD$1993),CONCATENATE(INT(B677),", "),INT(B677)),""),IF(C677=VALUE(REPORTE!C$10),IF(SUM(DD678:DD$1993),CONCATENATE(INT(B677),",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68"/>
      <c r="AV678" s="97"/>
      <c r="AW678" s="97"/>
      <c r="AX678" s="97"/>
      <c r="AY678" s="110"/>
      <c r="AZ678" s="97"/>
      <c r="BA678" s="97"/>
      <c r="BB678" s="4"/>
      <c r="BC678" s="100"/>
      <c r="BF678" s="9"/>
      <c r="BI678" s="7" t="str">
        <f t="shared" ca="1" si="143"/>
        <v/>
      </c>
      <c r="BJ678" s="4" t="str">
        <f t="shared" si="151"/>
        <v/>
      </c>
      <c r="BK678" s="96" t="str">
        <f t="shared" si="144"/>
        <v/>
      </c>
      <c r="BL678" s="107"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8"/>
      <c r="CA678" s="15"/>
      <c r="CB678" s="5" t="str">
        <f t="shared" si="152"/>
        <v/>
      </c>
      <c r="CD678" s="5"/>
      <c r="CE678" s="5" t="str">
        <f t="shared" si="148"/>
        <v/>
      </c>
      <c r="CF678" s="5" t="str">
        <f>IF(J678="","",IFERROR(IF(VLOOKUP(J678,J$2:J677,1,0)=0,"",""),J678))</f>
        <v/>
      </c>
      <c r="CG678" s="24"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IF(REPORTE!AH$2="si",IF(C678=VALUE(REPORTE!C$11),IF(SUM(DD679:DD$1993),CONCATENATE(INT(B678),", "),INT(B678)),""),IF(C678=VALUE(REPORTE!C$10),IF(SUM(DD679:DD$1993),CONCATENATE(INT(B678),",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68"/>
      <c r="AV679" s="97"/>
      <c r="AW679" s="97"/>
      <c r="AX679" s="97"/>
      <c r="AY679" s="110"/>
      <c r="AZ679" s="97"/>
      <c r="BA679" s="97"/>
      <c r="BB679" s="4"/>
      <c r="BC679" s="100"/>
      <c r="BF679" s="9"/>
      <c r="BI679" s="7" t="str">
        <f t="shared" ca="1" si="143"/>
        <v/>
      </c>
      <c r="BJ679" s="4" t="str">
        <f t="shared" si="151"/>
        <v/>
      </c>
      <c r="BK679" s="96" t="str">
        <f t="shared" si="144"/>
        <v/>
      </c>
      <c r="BL679" s="107"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8"/>
      <c r="CA679" s="15"/>
      <c r="CB679" s="5" t="str">
        <f t="shared" si="152"/>
        <v/>
      </c>
      <c r="CD679" s="5"/>
      <c r="CE679" s="5" t="str">
        <f t="shared" si="148"/>
        <v/>
      </c>
      <c r="CF679" s="5" t="str">
        <f>IF(J679="","",IFERROR(IF(VLOOKUP(J679,J$2:J678,1,0)=0,"",""),J679))</f>
        <v/>
      </c>
      <c r="CG679" s="24"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IF(REPORTE!AH$2="si",IF(C679=VALUE(REPORTE!C$11),IF(SUM(DD680:DD$1993),CONCATENATE(INT(B679),", "),INT(B679)),""),IF(C679=VALUE(REPORTE!C$10),IF(SUM(DD680:DD$1993),CONCATENATE(INT(B679),",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68"/>
      <c r="AV680" s="97"/>
      <c r="AW680" s="97"/>
      <c r="AX680" s="97"/>
      <c r="AY680" s="110"/>
      <c r="AZ680" s="97"/>
      <c r="BA680" s="97"/>
      <c r="BB680" s="4"/>
      <c r="BC680" s="100"/>
      <c r="BF680" s="9"/>
      <c r="BI680" s="7" t="str">
        <f t="shared" ca="1" si="143"/>
        <v/>
      </c>
      <c r="BJ680" s="4" t="str">
        <f t="shared" si="151"/>
        <v/>
      </c>
      <c r="BK680" s="96" t="str">
        <f t="shared" si="144"/>
        <v/>
      </c>
      <c r="BL680" s="107"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8"/>
      <c r="CA680" s="15"/>
      <c r="CB680" s="5" t="str">
        <f t="shared" si="152"/>
        <v/>
      </c>
      <c r="CD680" s="5"/>
      <c r="CE680" s="5" t="str">
        <f t="shared" si="148"/>
        <v/>
      </c>
      <c r="CF680" s="5" t="str">
        <f>IF(J680="","",IFERROR(IF(VLOOKUP(J680,J$2:J679,1,0)=0,"",""),J680))</f>
        <v/>
      </c>
      <c r="CG680" s="24"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IF(REPORTE!AH$2="si",IF(C680=VALUE(REPORTE!C$11),IF(SUM(DD681:DD$1993),CONCATENATE(INT(B680),", "),INT(B680)),""),IF(C680=VALUE(REPORTE!C$10),IF(SUM(DD681:DD$1993),CONCATENATE(INT(B680),",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68"/>
      <c r="AV681" s="97"/>
      <c r="AW681" s="97"/>
      <c r="AX681" s="97"/>
      <c r="AY681" s="110"/>
      <c r="AZ681" s="97"/>
      <c r="BA681" s="97"/>
      <c r="BB681" s="4"/>
      <c r="BC681" s="100"/>
      <c r="BF681" s="9"/>
      <c r="BI681" s="7" t="str">
        <f t="shared" ca="1" si="143"/>
        <v/>
      </c>
      <c r="BJ681" s="4" t="str">
        <f t="shared" si="151"/>
        <v/>
      </c>
      <c r="BK681" s="96" t="str">
        <f t="shared" si="144"/>
        <v/>
      </c>
      <c r="BL681" s="107"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8"/>
      <c r="CA681" s="15"/>
      <c r="CB681" s="5" t="str">
        <f t="shared" si="152"/>
        <v/>
      </c>
      <c r="CD681" s="5"/>
      <c r="CE681" s="5" t="str">
        <f t="shared" si="148"/>
        <v/>
      </c>
      <c r="CF681" s="5" t="str">
        <f>IF(J681="","",IFERROR(IF(VLOOKUP(J681,J$2:J680,1,0)=0,"",""),J681))</f>
        <v/>
      </c>
      <c r="CG681" s="24"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IF(REPORTE!AH$2="si",IF(C681=VALUE(REPORTE!C$11),IF(SUM(DD682:DD$1993),CONCATENATE(INT(B681),", "),INT(B681)),""),IF(C681=VALUE(REPORTE!C$10),IF(SUM(DD682:DD$1993),CONCATENATE(INT(B681),",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68"/>
      <c r="AV682" s="97"/>
      <c r="AW682" s="97"/>
      <c r="AX682" s="97"/>
      <c r="AY682" s="110"/>
      <c r="AZ682" s="97"/>
      <c r="BA682" s="97"/>
      <c r="BB682" s="4"/>
      <c r="BC682" s="100"/>
      <c r="BF682" s="9"/>
      <c r="BI682" s="7" t="str">
        <f t="shared" ca="1" si="143"/>
        <v/>
      </c>
      <c r="BJ682" s="4" t="str">
        <f t="shared" si="151"/>
        <v/>
      </c>
      <c r="BK682" s="96" t="str">
        <f t="shared" si="144"/>
        <v/>
      </c>
      <c r="BL682" s="107"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8"/>
      <c r="CA682" s="15"/>
      <c r="CB682" s="5" t="str">
        <f t="shared" si="152"/>
        <v/>
      </c>
      <c r="CD682" s="5"/>
      <c r="CE682" s="5" t="str">
        <f t="shared" si="148"/>
        <v/>
      </c>
      <c r="CF682" s="5" t="str">
        <f>IF(J682="","",IFERROR(IF(VLOOKUP(J682,J$2:J681,1,0)=0,"",""),J682))</f>
        <v/>
      </c>
      <c r="CG682" s="24"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IF(REPORTE!AH$2="si",IF(C682=VALUE(REPORTE!C$11),IF(SUM(DD683:DD$1993),CONCATENATE(INT(B682),", "),INT(B682)),""),IF(C682=VALUE(REPORTE!C$10),IF(SUM(DD683:DD$1993),CONCATENATE(INT(B682),",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68"/>
      <c r="AV683" s="97"/>
      <c r="AW683" s="97"/>
      <c r="AX683" s="97"/>
      <c r="AY683" s="110"/>
      <c r="AZ683" s="97"/>
      <c r="BA683" s="97"/>
      <c r="BB683" s="4"/>
      <c r="BC683" s="100"/>
      <c r="BF683" s="9"/>
      <c r="BI683" s="7" t="str">
        <f t="shared" ca="1" si="143"/>
        <v/>
      </c>
      <c r="BJ683" s="4" t="str">
        <f t="shared" si="151"/>
        <v/>
      </c>
      <c r="BK683" s="96" t="str">
        <f t="shared" si="144"/>
        <v/>
      </c>
      <c r="BL683" s="107"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8"/>
      <c r="CA683" s="15"/>
      <c r="CB683" s="5" t="str">
        <f t="shared" si="152"/>
        <v/>
      </c>
      <c r="CD683" s="5"/>
      <c r="CE683" s="5" t="str">
        <f t="shared" si="148"/>
        <v/>
      </c>
      <c r="CF683" s="5" t="str">
        <f>IF(J683="","",IFERROR(IF(VLOOKUP(J683,J$2:J682,1,0)=0,"",""),J683))</f>
        <v/>
      </c>
      <c r="CG683" s="24"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IF(REPORTE!AH$2="si",IF(C683=VALUE(REPORTE!C$11),IF(SUM(DD684:DD$1993),CONCATENATE(INT(B683),", "),INT(B683)),""),IF(C683=VALUE(REPORTE!C$10),IF(SUM(DD684:DD$1993),CONCATENATE(INT(B683),",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68"/>
      <c r="AV684" s="97"/>
      <c r="AW684" s="97"/>
      <c r="AX684" s="97"/>
      <c r="AY684" s="110"/>
      <c r="AZ684" s="97"/>
      <c r="BA684" s="97"/>
      <c r="BB684" s="4"/>
      <c r="BC684" s="100"/>
      <c r="BF684" s="9"/>
      <c r="BI684" s="7" t="str">
        <f t="shared" ca="1" si="143"/>
        <v/>
      </c>
      <c r="BJ684" s="4" t="str">
        <f t="shared" si="151"/>
        <v/>
      </c>
      <c r="BK684" s="96" t="str">
        <f t="shared" si="144"/>
        <v/>
      </c>
      <c r="BL684" s="107"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8"/>
      <c r="CA684" s="15"/>
      <c r="CB684" s="5" t="str">
        <f t="shared" si="152"/>
        <v/>
      </c>
      <c r="CD684" s="5"/>
      <c r="CE684" s="5" t="str">
        <f t="shared" si="148"/>
        <v/>
      </c>
      <c r="CF684" s="5" t="str">
        <f>IF(J684="","",IFERROR(IF(VLOOKUP(J684,J$2:J683,1,0)=0,"",""),J684))</f>
        <v/>
      </c>
      <c r="CG684" s="24"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IF(REPORTE!AH$2="si",IF(C684=VALUE(REPORTE!C$11),IF(SUM(DD685:DD$1993),CONCATENATE(INT(B684),", "),INT(B684)),""),IF(C684=VALUE(REPORTE!C$10),IF(SUM(DD685:DD$1993),CONCATENATE(INT(B684),",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68"/>
      <c r="AV685" s="97"/>
      <c r="AW685" s="97"/>
      <c r="AX685" s="97"/>
      <c r="AY685" s="110"/>
      <c r="AZ685" s="97"/>
      <c r="BA685" s="97"/>
      <c r="BB685" s="4"/>
      <c r="BC685" s="100"/>
      <c r="BF685" s="9"/>
      <c r="BI685" s="7" t="str">
        <f t="shared" ca="1" si="143"/>
        <v/>
      </c>
      <c r="BJ685" s="4" t="str">
        <f t="shared" si="151"/>
        <v/>
      </c>
      <c r="BK685" s="96" t="str">
        <f t="shared" si="144"/>
        <v/>
      </c>
      <c r="BL685" s="107"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8"/>
      <c r="CA685" s="15"/>
      <c r="CB685" s="5" t="str">
        <f t="shared" si="152"/>
        <v/>
      </c>
      <c r="CD685" s="5"/>
      <c r="CE685" s="5" t="str">
        <f t="shared" si="148"/>
        <v/>
      </c>
      <c r="CF685" s="5" t="str">
        <f>IF(J685="","",IFERROR(IF(VLOOKUP(J685,J$2:J684,1,0)=0,"",""),J685))</f>
        <v/>
      </c>
      <c r="CG685" s="24"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IF(REPORTE!AH$2="si",IF(C685=VALUE(REPORTE!C$11),IF(SUM(DD686:DD$1993),CONCATENATE(INT(B685),", "),INT(B685)),""),IF(C685=VALUE(REPORTE!C$10),IF(SUM(DD686:DD$1993),CONCATENATE(INT(B685),",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68"/>
      <c r="AV686" s="97"/>
      <c r="AW686" s="97"/>
      <c r="AX686" s="97"/>
      <c r="AY686" s="110"/>
      <c r="AZ686" s="97"/>
      <c r="BA686" s="97"/>
      <c r="BB686" s="4"/>
      <c r="BC686" s="100"/>
      <c r="BF686" s="9"/>
      <c r="BI686" s="7" t="str">
        <f t="shared" ca="1" si="143"/>
        <v/>
      </c>
      <c r="BJ686" s="4" t="str">
        <f t="shared" si="151"/>
        <v/>
      </c>
      <c r="BK686" s="96" t="str">
        <f t="shared" si="144"/>
        <v/>
      </c>
      <c r="BL686" s="107"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8"/>
      <c r="CA686" s="15"/>
      <c r="CB686" s="5" t="str">
        <f t="shared" si="152"/>
        <v/>
      </c>
      <c r="CD686" s="5"/>
      <c r="CE686" s="5" t="str">
        <f t="shared" si="148"/>
        <v/>
      </c>
      <c r="CF686" s="5" t="str">
        <f>IF(J686="","",IFERROR(IF(VLOOKUP(J686,J$2:J685,1,0)=0,"",""),J686))</f>
        <v/>
      </c>
      <c r="CG686" s="24"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IF(REPORTE!AH$2="si",IF(C686=VALUE(REPORTE!C$11),IF(SUM(DD687:DD$1993),CONCATENATE(INT(B686),", "),INT(B686)),""),IF(C686=VALUE(REPORTE!C$10),IF(SUM(DD687:DD$1993),CONCATENATE(INT(B686),",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68"/>
      <c r="AV687" s="97"/>
      <c r="AW687" s="97"/>
      <c r="AX687" s="97"/>
      <c r="AY687" s="110"/>
      <c r="AZ687" s="97"/>
      <c r="BA687" s="97"/>
      <c r="BB687" s="4"/>
      <c r="BC687" s="100"/>
      <c r="BF687" s="9"/>
      <c r="BI687" s="7" t="str">
        <f t="shared" ca="1" si="143"/>
        <v/>
      </c>
      <c r="BJ687" s="4" t="str">
        <f t="shared" si="151"/>
        <v/>
      </c>
      <c r="BK687" s="96" t="str">
        <f t="shared" si="144"/>
        <v/>
      </c>
      <c r="BL687" s="107"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8"/>
      <c r="CA687" s="15"/>
      <c r="CB687" s="5" t="str">
        <f t="shared" si="152"/>
        <v/>
      </c>
      <c r="CD687" s="5"/>
      <c r="CE687" s="5" t="str">
        <f t="shared" si="148"/>
        <v/>
      </c>
      <c r="CF687" s="5" t="str">
        <f>IF(J687="","",IFERROR(IF(VLOOKUP(J687,J$2:J686,1,0)=0,"",""),J687))</f>
        <v/>
      </c>
      <c r="CG687" s="24"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IF(REPORTE!AH$2="si",IF(C687=VALUE(REPORTE!C$11),IF(SUM(DD688:DD$1993),CONCATENATE(INT(B687),", "),INT(B687)),""),IF(C687=VALUE(REPORTE!C$10),IF(SUM(DD688:DD$1993),CONCATENATE(INT(B687),",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68"/>
      <c r="AV688" s="97"/>
      <c r="AW688" s="97"/>
      <c r="AX688" s="97"/>
      <c r="AY688" s="110"/>
      <c r="AZ688" s="97"/>
      <c r="BA688" s="97"/>
      <c r="BB688" s="4"/>
      <c r="BC688" s="100"/>
      <c r="BF688" s="9"/>
      <c r="BI688" s="7" t="str">
        <f t="shared" ca="1" si="143"/>
        <v/>
      </c>
      <c r="BJ688" s="4" t="str">
        <f t="shared" si="151"/>
        <v/>
      </c>
      <c r="BK688" s="96" t="str">
        <f t="shared" si="144"/>
        <v/>
      </c>
      <c r="BL688" s="107"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8"/>
      <c r="CA688" s="15"/>
      <c r="CB688" s="5" t="str">
        <f t="shared" si="152"/>
        <v/>
      </c>
      <c r="CD688" s="5"/>
      <c r="CE688" s="5" t="str">
        <f t="shared" si="148"/>
        <v/>
      </c>
      <c r="CF688" s="5" t="str">
        <f>IF(J688="","",IFERROR(IF(VLOOKUP(J688,J$2:J687,1,0)=0,"",""),J688))</f>
        <v/>
      </c>
      <c r="CG688" s="24"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IF(REPORTE!AH$2="si",IF(C688=VALUE(REPORTE!C$11),IF(SUM(DD689:DD$1993),CONCATENATE(INT(B688),", "),INT(B688)),""),IF(C688=VALUE(REPORTE!C$10),IF(SUM(DD689:DD$1993),CONCATENATE(INT(B688),",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68"/>
      <c r="AV689" s="97"/>
      <c r="AW689" s="97"/>
      <c r="AX689" s="97"/>
      <c r="AY689" s="110"/>
      <c r="AZ689" s="97"/>
      <c r="BA689" s="97"/>
      <c r="BB689" s="4"/>
      <c r="BC689" s="100"/>
      <c r="BF689" s="9"/>
      <c r="BI689" s="7" t="str">
        <f t="shared" ca="1" si="143"/>
        <v/>
      </c>
      <c r="BJ689" s="4" t="str">
        <f t="shared" si="151"/>
        <v/>
      </c>
      <c r="BK689" s="96" t="str">
        <f t="shared" si="144"/>
        <v/>
      </c>
      <c r="BL689" s="107"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8"/>
      <c r="CA689" s="15"/>
      <c r="CB689" s="5" t="str">
        <f t="shared" si="152"/>
        <v/>
      </c>
      <c r="CD689" s="5"/>
      <c r="CE689" s="5" t="str">
        <f t="shared" si="148"/>
        <v/>
      </c>
      <c r="CF689" s="5" t="str">
        <f>IF(J689="","",IFERROR(IF(VLOOKUP(J689,J$2:J688,1,0)=0,"",""),J689))</f>
        <v/>
      </c>
      <c r="CG689" s="24"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IF(REPORTE!AH$2="si",IF(C689=VALUE(REPORTE!C$11),IF(SUM(DD690:DD$1993),CONCATENATE(INT(B689),", "),INT(B689)),""),IF(C689=VALUE(REPORTE!C$10),IF(SUM(DD690:DD$1993),CONCATENATE(INT(B689),",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68"/>
      <c r="AV690" s="97"/>
      <c r="AW690" s="97"/>
      <c r="AX690" s="97"/>
      <c r="AY690" s="110"/>
      <c r="AZ690" s="97"/>
      <c r="BA690" s="97"/>
      <c r="BB690" s="4"/>
      <c r="BC690" s="100"/>
      <c r="BF690" s="9"/>
      <c r="BI690" s="7" t="str">
        <f t="shared" ca="1" si="143"/>
        <v/>
      </c>
      <c r="BJ690" s="4" t="str">
        <f t="shared" si="151"/>
        <v/>
      </c>
      <c r="BK690" s="96" t="str">
        <f t="shared" si="144"/>
        <v/>
      </c>
      <c r="BL690" s="107"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8"/>
      <c r="CA690" s="15"/>
      <c r="CB690" s="5" t="str">
        <f t="shared" si="152"/>
        <v/>
      </c>
      <c r="CD690" s="5"/>
      <c r="CE690" s="5" t="str">
        <f t="shared" si="148"/>
        <v/>
      </c>
      <c r="CF690" s="5" t="str">
        <f>IF(J690="","",IFERROR(IF(VLOOKUP(J690,J$2:J689,1,0)=0,"",""),J690))</f>
        <v/>
      </c>
      <c r="CG690" s="24"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IF(REPORTE!AH$2="si",IF(C690=VALUE(REPORTE!C$11),IF(SUM(DD691:DD$1993),CONCATENATE(INT(B690),", "),INT(B690)),""),IF(C690=VALUE(REPORTE!C$10),IF(SUM(DD691:DD$1993),CONCATENATE(INT(B690),",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68"/>
      <c r="AV691" s="97"/>
      <c r="AW691" s="97"/>
      <c r="AX691" s="97"/>
      <c r="AY691" s="110"/>
      <c r="AZ691" s="97"/>
      <c r="BA691" s="97"/>
      <c r="BB691" s="4"/>
      <c r="BC691" s="100"/>
      <c r="BF691" s="9"/>
      <c r="BI691" s="7" t="str">
        <f t="shared" ca="1" si="143"/>
        <v/>
      </c>
      <c r="BJ691" s="4" t="str">
        <f t="shared" si="151"/>
        <v/>
      </c>
      <c r="BK691" s="96" t="str">
        <f t="shared" si="144"/>
        <v/>
      </c>
      <c r="BL691" s="107"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8"/>
      <c r="CA691" s="15"/>
      <c r="CB691" s="5" t="str">
        <f t="shared" si="152"/>
        <v/>
      </c>
      <c r="CD691" s="5"/>
      <c r="CE691" s="5" t="str">
        <f t="shared" si="148"/>
        <v/>
      </c>
      <c r="CF691" s="5" t="str">
        <f>IF(J691="","",IFERROR(IF(VLOOKUP(J691,J$2:J690,1,0)=0,"",""),J691))</f>
        <v/>
      </c>
      <c r="CG691" s="24"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IF(REPORTE!AH$2="si",IF(C691=VALUE(REPORTE!C$11),IF(SUM(DD692:DD$1993),CONCATENATE(INT(B691),", "),INT(B691)),""),IF(C691=VALUE(REPORTE!C$10),IF(SUM(DD692:DD$1993),CONCATENATE(INT(B691),",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68"/>
      <c r="AV692" s="97"/>
      <c r="AW692" s="97"/>
      <c r="AX692" s="97"/>
      <c r="AY692" s="110"/>
      <c r="AZ692" s="97"/>
      <c r="BA692" s="97"/>
      <c r="BB692" s="4"/>
      <c r="BC692" s="100"/>
      <c r="BF692" s="9"/>
      <c r="BI692" s="7" t="str">
        <f t="shared" ca="1" si="143"/>
        <v/>
      </c>
      <c r="BJ692" s="4" t="str">
        <f t="shared" si="151"/>
        <v/>
      </c>
      <c r="BK692" s="96" t="str">
        <f t="shared" si="144"/>
        <v/>
      </c>
      <c r="BL692" s="107"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8"/>
      <c r="CA692" s="15"/>
      <c r="CB692" s="5" t="str">
        <f t="shared" si="152"/>
        <v/>
      </c>
      <c r="CD692" s="5"/>
      <c r="CE692" s="5" t="str">
        <f t="shared" si="148"/>
        <v/>
      </c>
      <c r="CF692" s="5" t="str">
        <f>IF(J692="","",IFERROR(IF(VLOOKUP(J692,J$2:J691,1,0)=0,"",""),J692))</f>
        <v/>
      </c>
      <c r="CG692" s="24"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IF(REPORTE!AH$2="si",IF(C692=VALUE(REPORTE!C$11),IF(SUM(DD693:DD$1993),CONCATENATE(INT(B692),", "),INT(B692)),""),IF(C692=VALUE(REPORTE!C$10),IF(SUM(DD693:DD$1993),CONCATENATE(INT(B692),",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68"/>
      <c r="AV693" s="97"/>
      <c r="AW693" s="97"/>
      <c r="AX693" s="97"/>
      <c r="AY693" s="110"/>
      <c r="AZ693" s="97"/>
      <c r="BA693" s="97"/>
      <c r="BB693" s="4"/>
      <c r="BC693" s="100"/>
      <c r="BF693" s="9"/>
      <c r="BI693" s="7" t="str">
        <f t="shared" ca="1" si="143"/>
        <v/>
      </c>
      <c r="BJ693" s="4" t="str">
        <f t="shared" si="151"/>
        <v/>
      </c>
      <c r="BK693" s="96" t="str">
        <f t="shared" si="144"/>
        <v/>
      </c>
      <c r="BL693" s="107"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8"/>
      <c r="CA693" s="15"/>
      <c r="CB693" s="5" t="str">
        <f t="shared" si="152"/>
        <v/>
      </c>
      <c r="CD693" s="5"/>
      <c r="CE693" s="5" t="str">
        <f t="shared" si="148"/>
        <v/>
      </c>
      <c r="CF693" s="5" t="str">
        <f>IF(J693="","",IFERROR(IF(VLOOKUP(J693,J$2:J692,1,0)=0,"",""),J693))</f>
        <v/>
      </c>
      <c r="CG693" s="24"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IF(REPORTE!AH$2="si",IF(C693=VALUE(REPORTE!C$11),IF(SUM(DD694:DD$1993),CONCATENATE(INT(B693),", "),INT(B693)),""),IF(C693=VALUE(REPORTE!C$10),IF(SUM(DD694:DD$1993),CONCATENATE(INT(B693),",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68"/>
      <c r="AV694" s="97"/>
      <c r="AW694" s="97"/>
      <c r="AX694" s="97"/>
      <c r="AY694" s="110"/>
      <c r="AZ694" s="97"/>
      <c r="BA694" s="97"/>
      <c r="BB694" s="4"/>
      <c r="BC694" s="100"/>
      <c r="BF694" s="9"/>
      <c r="BI694" s="7" t="str">
        <f t="shared" ca="1" si="143"/>
        <v/>
      </c>
      <c r="BJ694" s="4" t="str">
        <f t="shared" si="151"/>
        <v/>
      </c>
      <c r="BK694" s="96" t="str">
        <f t="shared" si="144"/>
        <v/>
      </c>
      <c r="BL694" s="107"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8"/>
      <c r="CA694" s="15"/>
      <c r="CB694" s="5" t="str">
        <f t="shared" si="152"/>
        <v/>
      </c>
      <c r="CD694" s="5"/>
      <c r="CE694" s="5" t="str">
        <f t="shared" si="148"/>
        <v/>
      </c>
      <c r="CF694" s="5" t="str">
        <f>IF(J694="","",IFERROR(IF(VLOOKUP(J694,J$2:J693,1,0)=0,"",""),J694))</f>
        <v/>
      </c>
      <c r="CG694" s="24"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IF(REPORTE!AH$2="si",IF(C694=VALUE(REPORTE!C$11),IF(SUM(DD695:DD$1993),CONCATENATE(INT(B694),", "),INT(B694)),""),IF(C694=VALUE(REPORTE!C$10),IF(SUM(DD695:DD$1993),CONCATENATE(INT(B694),",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68"/>
      <c r="AV695" s="97"/>
      <c r="AW695" s="97"/>
      <c r="AX695" s="97"/>
      <c r="AY695" s="110"/>
      <c r="AZ695" s="97"/>
      <c r="BA695" s="97"/>
      <c r="BB695" s="4"/>
      <c r="BC695" s="100"/>
      <c r="BF695" s="9"/>
      <c r="BI695" s="7" t="str">
        <f t="shared" ca="1" si="143"/>
        <v/>
      </c>
      <c r="BJ695" s="4" t="str">
        <f t="shared" si="151"/>
        <v/>
      </c>
      <c r="BK695" s="96" t="str">
        <f t="shared" si="144"/>
        <v/>
      </c>
      <c r="BL695" s="107"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8"/>
      <c r="CA695" s="15"/>
      <c r="CB695" s="5" t="str">
        <f t="shared" si="152"/>
        <v/>
      </c>
      <c r="CD695" s="5"/>
      <c r="CE695" s="5" t="str">
        <f t="shared" si="148"/>
        <v/>
      </c>
      <c r="CF695" s="5" t="str">
        <f>IF(J695="","",IFERROR(IF(VLOOKUP(J695,J$2:J694,1,0)=0,"",""),J695))</f>
        <v/>
      </c>
      <c r="CG695" s="24"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IF(REPORTE!AH$2="si",IF(C695=VALUE(REPORTE!C$11),IF(SUM(DD696:DD$1993),CONCATENATE(INT(B695),", "),INT(B695)),""),IF(C695=VALUE(REPORTE!C$10),IF(SUM(DD696:DD$1993),CONCATENATE(INT(B695),",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68"/>
      <c r="AV696" s="97"/>
      <c r="AW696" s="97"/>
      <c r="AX696" s="97"/>
      <c r="AY696" s="110"/>
      <c r="AZ696" s="97"/>
      <c r="BA696" s="97"/>
      <c r="BB696" s="4"/>
      <c r="BC696" s="100"/>
      <c r="BF696" s="9"/>
      <c r="BI696" s="7" t="str">
        <f t="shared" ca="1" si="143"/>
        <v/>
      </c>
      <c r="BJ696" s="4" t="str">
        <f t="shared" si="151"/>
        <v/>
      </c>
      <c r="BK696" s="96" t="str">
        <f t="shared" si="144"/>
        <v/>
      </c>
      <c r="BL696" s="107"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8"/>
      <c r="CA696" s="15"/>
      <c r="CB696" s="5" t="str">
        <f t="shared" si="152"/>
        <v/>
      </c>
      <c r="CD696" s="5"/>
      <c r="CE696" s="5" t="str">
        <f t="shared" si="148"/>
        <v/>
      </c>
      <c r="CF696" s="5" t="str">
        <f>IF(J696="","",IFERROR(IF(VLOOKUP(J696,J$2:J695,1,0)=0,"",""),J696))</f>
        <v/>
      </c>
      <c r="CG696" s="24"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IF(REPORTE!AH$2="si",IF(C696=VALUE(REPORTE!C$11),IF(SUM(DD697:DD$1993),CONCATENATE(INT(B696),", "),INT(B696)),""),IF(C696=VALUE(REPORTE!C$10),IF(SUM(DD697:DD$1993),CONCATENATE(INT(B696),",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68"/>
      <c r="AV697" s="97"/>
      <c r="AW697" s="97"/>
      <c r="AX697" s="97"/>
      <c r="AY697" s="110"/>
      <c r="AZ697" s="97"/>
      <c r="BA697" s="97"/>
      <c r="BB697" s="4"/>
      <c r="BC697" s="100"/>
      <c r="BF697" s="9"/>
      <c r="BI697" s="7" t="str">
        <f t="shared" ca="1" si="143"/>
        <v/>
      </c>
      <c r="BJ697" s="4" t="str">
        <f t="shared" si="151"/>
        <v/>
      </c>
      <c r="BK697" s="96" t="str">
        <f t="shared" si="144"/>
        <v/>
      </c>
      <c r="BL697" s="107"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8"/>
      <c r="CA697" s="15"/>
      <c r="CB697" s="5" t="str">
        <f t="shared" si="152"/>
        <v/>
      </c>
      <c r="CD697" s="5"/>
      <c r="CE697" s="5" t="str">
        <f t="shared" si="148"/>
        <v/>
      </c>
      <c r="CF697" s="5" t="str">
        <f>IF(J697="","",IFERROR(IF(VLOOKUP(J697,J$2:J696,1,0)=0,"",""),J697))</f>
        <v/>
      </c>
      <c r="CG697" s="24"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IF(REPORTE!AH$2="si",IF(C697=VALUE(REPORTE!C$11),IF(SUM(DD698:DD$1993),CONCATENATE(INT(B697),", "),INT(B697)),""),IF(C697=VALUE(REPORTE!C$10),IF(SUM(DD698:DD$1993),CONCATENATE(INT(B697),",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68"/>
      <c r="AV698" s="97"/>
      <c r="AW698" s="97"/>
      <c r="AX698" s="97"/>
      <c r="AY698" s="110"/>
      <c r="AZ698" s="97"/>
      <c r="BA698" s="97"/>
      <c r="BB698" s="4"/>
      <c r="BC698" s="100"/>
      <c r="BF698" s="9"/>
      <c r="BI698" s="7" t="str">
        <f t="shared" ca="1" si="143"/>
        <v/>
      </c>
      <c r="BJ698" s="4" t="str">
        <f t="shared" si="151"/>
        <v/>
      </c>
      <c r="BK698" s="96" t="str">
        <f t="shared" si="144"/>
        <v/>
      </c>
      <c r="BL698" s="107"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8"/>
      <c r="CA698" s="15"/>
      <c r="CB698" s="5" t="str">
        <f t="shared" si="152"/>
        <v/>
      </c>
      <c r="CD698" s="5"/>
      <c r="CE698" s="5" t="str">
        <f t="shared" si="148"/>
        <v/>
      </c>
      <c r="CF698" s="5" t="str">
        <f>IF(J698="","",IFERROR(IF(VLOOKUP(J698,J$2:J697,1,0)=0,"",""),J698))</f>
        <v/>
      </c>
      <c r="CG698" s="24"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IF(REPORTE!AH$2="si",IF(C698=VALUE(REPORTE!C$11),IF(SUM(DD699:DD$1993),CONCATENATE(INT(B698),", "),INT(B698)),""),IF(C698=VALUE(REPORTE!C$10),IF(SUM(DD699:DD$1993),CONCATENATE(INT(B698),",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68"/>
      <c r="AV699" s="97"/>
      <c r="AW699" s="97"/>
      <c r="AX699" s="97"/>
      <c r="AY699" s="110"/>
      <c r="AZ699" s="97"/>
      <c r="BA699" s="97"/>
      <c r="BB699" s="4"/>
      <c r="BC699" s="100"/>
      <c r="BF699" s="9"/>
      <c r="BI699" s="7" t="str">
        <f t="shared" ca="1" si="143"/>
        <v/>
      </c>
      <c r="BJ699" s="4" t="str">
        <f t="shared" si="151"/>
        <v/>
      </c>
      <c r="BK699" s="96" t="str">
        <f t="shared" si="144"/>
        <v/>
      </c>
      <c r="BL699" s="107"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8"/>
      <c r="CA699" s="15"/>
      <c r="CB699" s="5" t="str">
        <f t="shared" si="152"/>
        <v/>
      </c>
      <c r="CD699" s="5"/>
      <c r="CE699" s="5" t="str">
        <f t="shared" si="148"/>
        <v/>
      </c>
      <c r="CF699" s="5" t="str">
        <f>IF(J699="","",IFERROR(IF(VLOOKUP(J699,J$2:J698,1,0)=0,"",""),J699))</f>
        <v/>
      </c>
      <c r="CG699" s="24"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IF(REPORTE!AH$2="si",IF(C699=VALUE(REPORTE!C$11),IF(SUM(DD700:DD$1993),CONCATENATE(INT(B699),", "),INT(B699)),""),IF(C699=VALUE(REPORTE!C$10),IF(SUM(DD700:DD$1993),CONCATENATE(INT(B699),",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68"/>
      <c r="AV700" s="97"/>
      <c r="AW700" s="97"/>
      <c r="AX700" s="97"/>
      <c r="AY700" s="110"/>
      <c r="AZ700" s="97"/>
      <c r="BA700" s="97"/>
      <c r="BB700" s="4"/>
      <c r="BC700" s="100"/>
      <c r="BF700" s="9"/>
      <c r="BI700" s="7" t="str">
        <f t="shared" ca="1" si="143"/>
        <v/>
      </c>
      <c r="BJ700" s="4" t="str">
        <f t="shared" si="151"/>
        <v/>
      </c>
      <c r="BK700" s="96" t="str">
        <f t="shared" si="144"/>
        <v/>
      </c>
      <c r="BL700" s="107"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8"/>
      <c r="CA700" s="15"/>
      <c r="CB700" s="5" t="str">
        <f t="shared" si="152"/>
        <v/>
      </c>
      <c r="CD700" s="5"/>
      <c r="CE700" s="5" t="str">
        <f t="shared" si="148"/>
        <v/>
      </c>
      <c r="CF700" s="5" t="str">
        <f>IF(J700="","",IFERROR(IF(VLOOKUP(J700,J$2:J699,1,0)=0,"",""),J700))</f>
        <v/>
      </c>
      <c r="CG700" s="24"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IF(REPORTE!AH$2="si",IF(C700=VALUE(REPORTE!C$11),IF(SUM(DD701:DD$1993),CONCATENATE(INT(B700),", "),INT(B700)),""),IF(C700=VALUE(REPORTE!C$10),IF(SUM(DD701:DD$1993),CONCATENATE(INT(B700),",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68"/>
      <c r="AV701" s="97"/>
      <c r="AW701" s="97"/>
      <c r="AX701" s="97"/>
      <c r="AY701" s="110"/>
      <c r="AZ701" s="97"/>
      <c r="BA701" s="97"/>
      <c r="BB701" s="4"/>
      <c r="BC701" s="100"/>
      <c r="BF701" s="9"/>
      <c r="BI701" s="7" t="str">
        <f t="shared" ca="1" si="143"/>
        <v/>
      </c>
      <c r="BJ701" s="4" t="str">
        <f t="shared" si="151"/>
        <v/>
      </c>
      <c r="BK701" s="96" t="str">
        <f t="shared" si="144"/>
        <v/>
      </c>
      <c r="BL701" s="107"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8"/>
      <c r="CA701" s="15"/>
      <c r="CB701" s="5" t="str">
        <f t="shared" si="152"/>
        <v/>
      </c>
      <c r="CD701" s="5"/>
      <c r="CE701" s="5" t="str">
        <f t="shared" si="148"/>
        <v/>
      </c>
      <c r="CF701" s="5" t="str">
        <f>IF(J701="","",IFERROR(IF(VLOOKUP(J701,J$2:J700,1,0)=0,"",""),J701))</f>
        <v/>
      </c>
      <c r="CG701" s="24"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IF(REPORTE!AH$2="si",IF(C701=VALUE(REPORTE!C$11),IF(SUM(DD702:DD$1993),CONCATENATE(INT(B701),", "),INT(B701)),""),IF(C701=VALUE(REPORTE!C$10),IF(SUM(DD702:DD$1993),CONCATENATE(INT(B701),",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68"/>
      <c r="AV702" s="97"/>
      <c r="AW702" s="97"/>
      <c r="AX702" s="97"/>
      <c r="AY702" s="110"/>
      <c r="AZ702" s="97"/>
      <c r="BA702" s="97"/>
      <c r="BB702" s="4"/>
      <c r="BC702" s="100"/>
      <c r="BF702" s="9"/>
      <c r="BI702" s="7" t="str">
        <f t="shared" ca="1" si="143"/>
        <v/>
      </c>
      <c r="BJ702" s="4" t="str">
        <f t="shared" si="151"/>
        <v/>
      </c>
      <c r="BK702" s="96" t="str">
        <f t="shared" si="144"/>
        <v/>
      </c>
      <c r="BL702" s="107"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8"/>
      <c r="CA702" s="15"/>
      <c r="CB702" s="5" t="str">
        <f t="shared" si="152"/>
        <v/>
      </c>
      <c r="CD702" s="5"/>
      <c r="CE702" s="5" t="str">
        <f t="shared" si="148"/>
        <v/>
      </c>
      <c r="CF702" s="5" t="str">
        <f>IF(J702="","",IFERROR(IF(VLOOKUP(J702,J$2:J701,1,0)=0,"",""),J702))</f>
        <v/>
      </c>
      <c r="CG702" s="24"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IF(REPORTE!AH$2="si",IF(C702=VALUE(REPORTE!C$11),IF(SUM(DD703:DD$1993),CONCATENATE(INT(B702),", "),INT(B702)),""),IF(C702=VALUE(REPORTE!C$10),IF(SUM(DD703:DD$1993),CONCATENATE(INT(B702),",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68"/>
      <c r="AV703" s="97"/>
      <c r="AW703" s="97"/>
      <c r="AX703" s="97"/>
      <c r="AY703" s="110"/>
      <c r="AZ703" s="97"/>
      <c r="BA703" s="97"/>
      <c r="BB703" s="4"/>
      <c r="BC703" s="100"/>
      <c r="BF703" s="9"/>
      <c r="BI703" s="7" t="str">
        <f t="shared" ca="1" si="143"/>
        <v/>
      </c>
      <c r="BJ703" s="4" t="str">
        <f t="shared" si="151"/>
        <v/>
      </c>
      <c r="BK703" s="96" t="str">
        <f t="shared" si="144"/>
        <v/>
      </c>
      <c r="BL703" s="107"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8"/>
      <c r="CA703" s="15"/>
      <c r="CB703" s="5" t="str">
        <f t="shared" si="152"/>
        <v/>
      </c>
      <c r="CD703" s="5"/>
      <c r="CE703" s="5" t="str">
        <f t="shared" si="148"/>
        <v/>
      </c>
      <c r="CF703" s="5" t="str">
        <f>IF(J703="","",IFERROR(IF(VLOOKUP(J703,J$2:J702,1,0)=0,"",""),J703))</f>
        <v/>
      </c>
      <c r="CG703" s="24"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IF(REPORTE!AH$2="si",IF(C703=VALUE(REPORTE!C$11),IF(SUM(DD704:DD$1993),CONCATENATE(INT(B703),", "),INT(B703)),""),IF(C703=VALUE(REPORTE!C$10),IF(SUM(DD704:DD$1993),CONCATENATE(INT(B703),",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68"/>
      <c r="AV704" s="97"/>
      <c r="AW704" s="97"/>
      <c r="AX704" s="97"/>
      <c r="AY704" s="110"/>
      <c r="AZ704" s="97"/>
      <c r="BA704" s="97"/>
      <c r="BB704" s="4"/>
      <c r="BC704" s="100"/>
      <c r="BF704" s="9"/>
      <c r="BI704" s="7" t="str">
        <f t="shared" ca="1" si="143"/>
        <v/>
      </c>
      <c r="BJ704" s="4" t="str">
        <f t="shared" si="151"/>
        <v/>
      </c>
      <c r="BK704" s="96" t="str">
        <f t="shared" si="144"/>
        <v/>
      </c>
      <c r="BL704" s="107"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8"/>
      <c r="CA704" s="15"/>
      <c r="CB704" s="5" t="str">
        <f t="shared" si="152"/>
        <v/>
      </c>
      <c r="CD704" s="5"/>
      <c r="CE704" s="5" t="str">
        <f t="shared" si="148"/>
        <v/>
      </c>
      <c r="CF704" s="5" t="str">
        <f>IF(J704="","",IFERROR(IF(VLOOKUP(J704,J$2:J703,1,0)=0,"",""),J704))</f>
        <v/>
      </c>
      <c r="CG704" s="24"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IF(REPORTE!AH$2="si",IF(C704=VALUE(REPORTE!C$11),IF(SUM(DD705:DD$1993),CONCATENATE(INT(B704),", "),INT(B704)),""),IF(C704=VALUE(REPORTE!C$10),IF(SUM(DD705:DD$1993),CONCATENATE(INT(B704),",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68"/>
      <c r="AV705" s="97"/>
      <c r="AW705" s="97"/>
      <c r="AX705" s="97"/>
      <c r="AY705" s="110"/>
      <c r="AZ705" s="97"/>
      <c r="BA705" s="97"/>
      <c r="BB705" s="4"/>
      <c r="BC705" s="100"/>
      <c r="BF705" s="9"/>
      <c r="BI705" s="7" t="str">
        <f t="shared" ca="1" si="143"/>
        <v/>
      </c>
      <c r="BJ705" s="4" t="str">
        <f t="shared" si="151"/>
        <v/>
      </c>
      <c r="BK705" s="96" t="str">
        <f t="shared" si="144"/>
        <v/>
      </c>
      <c r="BL705" s="107"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8"/>
      <c r="CA705" s="15"/>
      <c r="CB705" s="5" t="str">
        <f t="shared" si="152"/>
        <v/>
      </c>
      <c r="CD705" s="5"/>
      <c r="CE705" s="5" t="str">
        <f t="shared" si="148"/>
        <v/>
      </c>
      <c r="CF705" s="5" t="str">
        <f>IF(J705="","",IFERROR(IF(VLOOKUP(J705,J$2:J704,1,0)=0,"",""),J705))</f>
        <v/>
      </c>
      <c r="CG705" s="24"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IF(REPORTE!AH$2="si",IF(C705=VALUE(REPORTE!C$11),IF(SUM(DD706:DD$1993),CONCATENATE(INT(B705),", "),INT(B705)),""),IF(C705=VALUE(REPORTE!C$10),IF(SUM(DD706:DD$1993),CONCATENATE(INT(B705),",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68"/>
      <c r="AV706" s="97"/>
      <c r="AW706" s="97"/>
      <c r="AX706" s="97"/>
      <c r="AY706" s="110"/>
      <c r="AZ706" s="97"/>
      <c r="BA706" s="97"/>
      <c r="BB706" s="4"/>
      <c r="BC706" s="100"/>
      <c r="BF706" s="9"/>
      <c r="BI706" s="7" t="str">
        <f t="shared" ref="BI706:BI769" ca="1" si="155">IFERROR(IF(BF706="","",IF(BB706=5,"",IF(BF706-TODAY()&gt;0,"VIGENTE","VENCIDO"))),"")</f>
        <v/>
      </c>
      <c r="BJ706" s="4" t="str">
        <f t="shared" si="151"/>
        <v/>
      </c>
      <c r="BK706" s="96" t="str">
        <f t="shared" ref="BK706:BK769" si="156">IFERROR(IF(AA706="","",AA706/V706),"")</f>
        <v/>
      </c>
      <c r="BL706" s="107"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8"/>
      <c r="CA706" s="15"/>
      <c r="CB706" s="5" t="str">
        <f t="shared" si="152"/>
        <v/>
      </c>
      <c r="CD706" s="5"/>
      <c r="CE706" s="5" t="str">
        <f t="shared" ref="CE706:CE744" si="160">IFERROR(RANK(CG706,CG$2:CG$1493,1),"")</f>
        <v/>
      </c>
      <c r="CF706" s="5" t="str">
        <f>IF(J706="","",IFERROR(IF(VLOOKUP(J706,J$2:J705,1,0)=0,"",""),J706))</f>
        <v/>
      </c>
      <c r="CG706" s="24"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IF(REPORTE!AH$2="si",IF(C706=VALUE(REPORTE!C$11),IF(SUM(DD707:DD$1993),CONCATENATE(INT(B706),", "),INT(B706)),""),IF(C706=VALUE(REPORTE!C$10),IF(SUM(DD707:DD$1993),CONCATENATE(INT(B706),",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68"/>
      <c r="AV707" s="97"/>
      <c r="AW707" s="97"/>
      <c r="AX707" s="97"/>
      <c r="AY707" s="110"/>
      <c r="AZ707" s="97"/>
      <c r="BA707" s="97"/>
      <c r="BB707" s="4"/>
      <c r="BC707" s="100"/>
      <c r="BF707" s="9"/>
      <c r="BI707" s="7" t="str">
        <f t="shared" ca="1" si="155"/>
        <v/>
      </c>
      <c r="BJ707" s="4" t="str">
        <f t="shared" si="151"/>
        <v/>
      </c>
      <c r="BK707" s="96" t="str">
        <f t="shared" si="156"/>
        <v/>
      </c>
      <c r="BL707" s="107"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8"/>
      <c r="CA707" s="15"/>
      <c r="CB707" s="5" t="str">
        <f t="shared" si="152"/>
        <v/>
      </c>
      <c r="CD707" s="5"/>
      <c r="CE707" s="5" t="str">
        <f t="shared" si="160"/>
        <v/>
      </c>
      <c r="CF707" s="5" t="str">
        <f>IF(J707="","",IFERROR(IF(VLOOKUP(J707,J$2:J706,1,0)=0,"",""),J707))</f>
        <v/>
      </c>
      <c r="CG707" s="24"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IF(REPORTE!AH$2="si",IF(C707=VALUE(REPORTE!C$11),IF(SUM(DD708:DD$1993),CONCATENATE(INT(B707),", "),INT(B707)),""),IF(C707=VALUE(REPORTE!C$10),IF(SUM(DD708:DD$1993),CONCATENATE(INT(B707),",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68"/>
      <c r="AV708" s="97"/>
      <c r="AW708" s="97"/>
      <c r="AX708" s="97"/>
      <c r="AY708" s="110"/>
      <c r="AZ708" s="97"/>
      <c r="BA708" s="97"/>
      <c r="BB708" s="4"/>
      <c r="BC708" s="100"/>
      <c r="BF708" s="9"/>
      <c r="BI708" s="7" t="str">
        <f t="shared" ca="1" si="155"/>
        <v/>
      </c>
      <c r="BJ708" s="4" t="str">
        <f t="shared" si="151"/>
        <v/>
      </c>
      <c r="BK708" s="96" t="str">
        <f t="shared" si="156"/>
        <v/>
      </c>
      <c r="BL708" s="107"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8"/>
      <c r="CA708" s="15"/>
      <c r="CB708" s="5" t="str">
        <f t="shared" si="152"/>
        <v/>
      </c>
      <c r="CD708" s="5"/>
      <c r="CE708" s="5" t="str">
        <f t="shared" si="160"/>
        <v/>
      </c>
      <c r="CF708" s="5" t="str">
        <f>IF(J708="","",IFERROR(IF(VLOOKUP(J708,J$2:J707,1,0)=0,"",""),J708))</f>
        <v/>
      </c>
      <c r="CG708" s="24"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IF(REPORTE!AH$2="si",IF(C708=VALUE(REPORTE!C$11),IF(SUM(DD709:DD$1993),CONCATENATE(INT(B708),", "),INT(B708)),""),IF(C708=VALUE(REPORTE!C$10),IF(SUM(DD709:DD$1993),CONCATENATE(INT(B708),",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68"/>
      <c r="AV709" s="97"/>
      <c r="AW709" s="97"/>
      <c r="AX709" s="97"/>
      <c r="AY709" s="110"/>
      <c r="AZ709" s="97"/>
      <c r="BA709" s="97"/>
      <c r="BB709" s="4"/>
      <c r="BC709" s="100"/>
      <c r="BF709" s="9"/>
      <c r="BI709" s="7" t="str">
        <f t="shared" ca="1" si="155"/>
        <v/>
      </c>
      <c r="BJ709" s="4" t="str">
        <f t="shared" si="151"/>
        <v/>
      </c>
      <c r="BK709" s="96" t="str">
        <f t="shared" si="156"/>
        <v/>
      </c>
      <c r="BL709" s="107"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8"/>
      <c r="CA709" s="15"/>
      <c r="CB709" s="5" t="str">
        <f t="shared" si="152"/>
        <v/>
      </c>
      <c r="CD709" s="5"/>
      <c r="CE709" s="5" t="str">
        <f t="shared" si="160"/>
        <v/>
      </c>
      <c r="CF709" s="5" t="str">
        <f>IF(J709="","",IFERROR(IF(VLOOKUP(J709,J$2:J708,1,0)=0,"",""),J709))</f>
        <v/>
      </c>
      <c r="CG709" s="24"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IF(REPORTE!AH$2="si",IF(C709=VALUE(REPORTE!C$11),IF(SUM(DD710:DD$1993),CONCATENATE(INT(B709),", "),INT(B709)),""),IF(C709=VALUE(REPORTE!C$10),IF(SUM(DD710:DD$1993),CONCATENATE(INT(B709),",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68"/>
      <c r="AV710" s="97"/>
      <c r="AW710" s="97"/>
      <c r="AX710" s="97"/>
      <c r="AY710" s="110"/>
      <c r="AZ710" s="97"/>
      <c r="BA710" s="97"/>
      <c r="BB710" s="4"/>
      <c r="BC710" s="100"/>
      <c r="BF710" s="9"/>
      <c r="BI710" s="7" t="str">
        <f t="shared" ca="1" si="155"/>
        <v/>
      </c>
      <c r="BJ710" s="4" t="str">
        <f t="shared" si="151"/>
        <v/>
      </c>
      <c r="BK710" s="96" t="str">
        <f t="shared" si="156"/>
        <v/>
      </c>
      <c r="BL710" s="107"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8"/>
      <c r="CA710" s="15"/>
      <c r="CB710" s="5" t="str">
        <f t="shared" si="152"/>
        <v/>
      </c>
      <c r="CD710" s="5"/>
      <c r="CE710" s="5" t="str">
        <f t="shared" si="160"/>
        <v/>
      </c>
      <c r="CF710" s="5" t="str">
        <f>IF(J710="","",IFERROR(IF(VLOOKUP(J710,J$2:J709,1,0)=0,"",""),J710))</f>
        <v/>
      </c>
      <c r="CG710" s="24"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IF(REPORTE!AH$2="si",IF(C710=VALUE(REPORTE!C$11),IF(SUM(DD711:DD$1993),CONCATENATE(INT(B710),", "),INT(B710)),""),IF(C710=VALUE(REPORTE!C$10),IF(SUM(DD711:DD$1993),CONCATENATE(INT(B710),",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68"/>
      <c r="AV711" s="97"/>
      <c r="AW711" s="97"/>
      <c r="AX711" s="97"/>
      <c r="AY711" s="110"/>
      <c r="AZ711" s="97"/>
      <c r="BA711" s="97"/>
      <c r="BB711" s="4"/>
      <c r="BC711" s="100"/>
      <c r="BF711" s="9"/>
      <c r="BI711" s="7" t="str">
        <f t="shared" ca="1" si="155"/>
        <v/>
      </c>
      <c r="BJ711" s="4" t="str">
        <f t="shared" si="151"/>
        <v/>
      </c>
      <c r="BK711" s="96" t="str">
        <f t="shared" si="156"/>
        <v/>
      </c>
      <c r="BL711" s="107"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8"/>
      <c r="CA711" s="15"/>
      <c r="CB711" s="5" t="str">
        <f t="shared" si="152"/>
        <v/>
      </c>
      <c r="CD711" s="5"/>
      <c r="CE711" s="5" t="str">
        <f t="shared" si="160"/>
        <v/>
      </c>
      <c r="CF711" s="5" t="str">
        <f>IF(J711="","",IFERROR(IF(VLOOKUP(J711,J$2:J710,1,0)=0,"",""),J711))</f>
        <v/>
      </c>
      <c r="CG711" s="24"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IF(REPORTE!AH$2="si",IF(C711=VALUE(REPORTE!C$11),IF(SUM(DD712:DD$1993),CONCATENATE(INT(B711),", "),INT(B711)),""),IF(C711=VALUE(REPORTE!C$10),IF(SUM(DD712:DD$1993),CONCATENATE(INT(B711),",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68"/>
      <c r="AV712" s="97"/>
      <c r="AW712" s="97"/>
      <c r="AX712" s="97"/>
      <c r="AY712" s="110"/>
      <c r="AZ712" s="97"/>
      <c r="BA712" s="97"/>
      <c r="BB712" s="4"/>
      <c r="BC712" s="100"/>
      <c r="BF712" s="9"/>
      <c r="BI712" s="7" t="str">
        <f t="shared" ca="1" si="155"/>
        <v/>
      </c>
      <c r="BJ712" s="4" t="str">
        <f t="shared" si="151"/>
        <v/>
      </c>
      <c r="BK712" s="96" t="str">
        <f t="shared" si="156"/>
        <v/>
      </c>
      <c r="BL712" s="107"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8"/>
      <c r="CA712" s="15"/>
      <c r="CB712" s="5" t="str">
        <f t="shared" si="152"/>
        <v/>
      </c>
      <c r="CD712" s="5"/>
      <c r="CE712" s="5" t="str">
        <f t="shared" si="160"/>
        <v/>
      </c>
      <c r="CF712" s="5" t="str">
        <f>IF(J712="","",IFERROR(IF(VLOOKUP(J712,J$2:J711,1,0)=0,"",""),J712))</f>
        <v/>
      </c>
      <c r="CG712" s="24"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IF(REPORTE!AH$2="si",IF(C712=VALUE(REPORTE!C$11),IF(SUM(DD713:DD$1993),CONCATENATE(INT(B712),", "),INT(B712)),""),IF(C712=VALUE(REPORTE!C$10),IF(SUM(DD713:DD$1993),CONCATENATE(INT(B712),",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68"/>
      <c r="AV713" s="97"/>
      <c r="AW713" s="97"/>
      <c r="AX713" s="97"/>
      <c r="AY713" s="110"/>
      <c r="AZ713" s="97"/>
      <c r="BA713" s="97"/>
      <c r="BB713" s="4"/>
      <c r="BC713" s="100"/>
      <c r="BF713" s="9"/>
      <c r="BI713" s="7" t="str">
        <f t="shared" ca="1" si="155"/>
        <v/>
      </c>
      <c r="BJ713" s="4" t="str">
        <f t="shared" si="151"/>
        <v/>
      </c>
      <c r="BK713" s="96" t="str">
        <f t="shared" si="156"/>
        <v/>
      </c>
      <c r="BL713" s="107"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8"/>
      <c r="CA713" s="15"/>
      <c r="CB713" s="5" t="str">
        <f t="shared" si="152"/>
        <v/>
      </c>
      <c r="CD713" s="5"/>
      <c r="CE713" s="5" t="str">
        <f t="shared" si="160"/>
        <v/>
      </c>
      <c r="CF713" s="5" t="str">
        <f>IF(J713="","",IFERROR(IF(VLOOKUP(J713,J$2:J712,1,0)=0,"",""),J713))</f>
        <v/>
      </c>
      <c r="CG713" s="24"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IF(REPORTE!AH$2="si",IF(C713=VALUE(REPORTE!C$11),IF(SUM(DD714:DD$1993),CONCATENATE(INT(B713),", "),INT(B713)),""),IF(C713=VALUE(REPORTE!C$10),IF(SUM(DD714:DD$1993),CONCATENATE(INT(B713),",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68"/>
      <c r="AV714" s="97"/>
      <c r="AW714" s="97"/>
      <c r="AX714" s="97"/>
      <c r="AY714" s="110"/>
      <c r="AZ714" s="97"/>
      <c r="BA714" s="97"/>
      <c r="BB714" s="4"/>
      <c r="BC714" s="100"/>
      <c r="BF714" s="9"/>
      <c r="BI714" s="7" t="str">
        <f t="shared" ca="1" si="155"/>
        <v/>
      </c>
      <c r="BJ714" s="4" t="str">
        <f t="shared" si="151"/>
        <v/>
      </c>
      <c r="BK714" s="96" t="str">
        <f t="shared" si="156"/>
        <v/>
      </c>
      <c r="BL714" s="107"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8"/>
      <c r="CA714" s="15"/>
      <c r="CB714" s="5" t="str">
        <f t="shared" si="152"/>
        <v/>
      </c>
      <c r="CD714" s="5"/>
      <c r="CE714" s="5" t="str">
        <f t="shared" si="160"/>
        <v/>
      </c>
      <c r="CF714" s="5" t="str">
        <f>IF(J714="","",IFERROR(IF(VLOOKUP(J714,J$2:J713,1,0)=0,"",""),J714))</f>
        <v/>
      </c>
      <c r="CG714" s="24"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IF(REPORTE!AH$2="si",IF(C714=VALUE(REPORTE!C$11),IF(SUM(DD715:DD$1993),CONCATENATE(INT(B714),", "),INT(B714)),""),IF(C714=VALUE(REPORTE!C$10),IF(SUM(DD715:DD$1993),CONCATENATE(INT(B714),",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68"/>
      <c r="AV715" s="97"/>
      <c r="AW715" s="97"/>
      <c r="AX715" s="97"/>
      <c r="AY715" s="110"/>
      <c r="AZ715" s="97"/>
      <c r="BA715" s="97"/>
      <c r="BB715" s="4"/>
      <c r="BC715" s="100"/>
      <c r="BF715" s="9"/>
      <c r="BI715" s="7" t="str">
        <f t="shared" ca="1" si="155"/>
        <v/>
      </c>
      <c r="BJ715" s="4" t="str">
        <f t="shared" si="151"/>
        <v/>
      </c>
      <c r="BK715" s="96" t="str">
        <f t="shared" si="156"/>
        <v/>
      </c>
      <c r="BL715" s="107"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8"/>
      <c r="CA715" s="15"/>
      <c r="CB715" s="5" t="str">
        <f t="shared" si="152"/>
        <v/>
      </c>
      <c r="CD715" s="5"/>
      <c r="CE715" s="5" t="str">
        <f t="shared" si="160"/>
        <v/>
      </c>
      <c r="CF715" s="5" t="str">
        <f>IF(J715="","",IFERROR(IF(VLOOKUP(J715,J$2:J714,1,0)=0,"",""),J715))</f>
        <v/>
      </c>
      <c r="CG715" s="24"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IF(REPORTE!AH$2="si",IF(C715=VALUE(REPORTE!C$11),IF(SUM(DD716:DD$1993),CONCATENATE(INT(B715),", "),INT(B715)),""),IF(C715=VALUE(REPORTE!C$10),IF(SUM(DD716:DD$1993),CONCATENATE(INT(B715),",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68"/>
      <c r="AV716" s="97"/>
      <c r="AW716" s="97"/>
      <c r="AX716" s="97"/>
      <c r="AY716" s="110"/>
      <c r="AZ716" s="97"/>
      <c r="BA716" s="97"/>
      <c r="BB716" s="4"/>
      <c r="BC716" s="100"/>
      <c r="BF716" s="9"/>
      <c r="BI716" s="7" t="str">
        <f t="shared" ca="1" si="155"/>
        <v/>
      </c>
      <c r="BJ716" s="4" t="str">
        <f t="shared" si="151"/>
        <v/>
      </c>
      <c r="BK716" s="96" t="str">
        <f t="shared" si="156"/>
        <v/>
      </c>
      <c r="BL716" s="107"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8"/>
      <c r="CA716" s="15"/>
      <c r="CB716" s="5" t="str">
        <f t="shared" si="152"/>
        <v/>
      </c>
      <c r="CD716" s="5"/>
      <c r="CE716" s="5" t="str">
        <f t="shared" si="160"/>
        <v/>
      </c>
      <c r="CF716" s="5" t="str">
        <f>IF(J716="","",IFERROR(IF(VLOOKUP(J716,J$2:J715,1,0)=0,"",""),J716))</f>
        <v/>
      </c>
      <c r="CG716" s="24"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IF(REPORTE!AH$2="si",IF(C716=VALUE(REPORTE!C$11),IF(SUM(DD717:DD$1993),CONCATENATE(INT(B716),", "),INT(B716)),""),IF(C716=VALUE(REPORTE!C$10),IF(SUM(DD717:DD$1993),CONCATENATE(INT(B716),",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68"/>
      <c r="AV717" s="97"/>
      <c r="AW717" s="97"/>
      <c r="AX717" s="97"/>
      <c r="AY717" s="110"/>
      <c r="AZ717" s="97"/>
      <c r="BA717" s="97"/>
      <c r="BB717" s="4"/>
      <c r="BC717" s="100"/>
      <c r="BF717" s="9"/>
      <c r="BI717" s="7" t="str">
        <f t="shared" ca="1" si="155"/>
        <v/>
      </c>
      <c r="BJ717" s="4" t="str">
        <f t="shared" si="151"/>
        <v/>
      </c>
      <c r="BK717" s="96" t="str">
        <f t="shared" si="156"/>
        <v/>
      </c>
      <c r="BL717" s="107"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8"/>
      <c r="CA717" s="15"/>
      <c r="CB717" s="5" t="str">
        <f t="shared" si="152"/>
        <v/>
      </c>
      <c r="CD717" s="5"/>
      <c r="CE717" s="5" t="str">
        <f t="shared" si="160"/>
        <v/>
      </c>
      <c r="CF717" s="5" t="str">
        <f>IF(J717="","",IFERROR(IF(VLOOKUP(J717,J$2:J716,1,0)=0,"",""),J717))</f>
        <v/>
      </c>
      <c r="CG717" s="24"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IF(REPORTE!AH$2="si",IF(C717=VALUE(REPORTE!C$11),IF(SUM(DD718:DD$1993),CONCATENATE(INT(B717),", "),INT(B717)),""),IF(C717=VALUE(REPORTE!C$10),IF(SUM(DD718:DD$1993),CONCATENATE(INT(B717),",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68"/>
      <c r="AV718" s="97"/>
      <c r="AW718" s="97"/>
      <c r="AX718" s="97"/>
      <c r="AY718" s="110"/>
      <c r="AZ718" s="97"/>
      <c r="BA718" s="97"/>
      <c r="BB718" s="4"/>
      <c r="BC718" s="100"/>
      <c r="BF718" s="9"/>
      <c r="BI718" s="7" t="str">
        <f t="shared" ca="1" si="155"/>
        <v/>
      </c>
      <c r="BJ718" s="4" t="str">
        <f t="shared" si="151"/>
        <v/>
      </c>
      <c r="BK718" s="96" t="str">
        <f t="shared" si="156"/>
        <v/>
      </c>
      <c r="BL718" s="107"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8"/>
      <c r="CA718" s="15"/>
      <c r="CB718" s="5" t="str">
        <f t="shared" si="152"/>
        <v/>
      </c>
      <c r="CD718" s="5"/>
      <c r="CE718" s="5" t="str">
        <f t="shared" si="160"/>
        <v/>
      </c>
      <c r="CF718" s="5" t="str">
        <f>IF(J718="","",IFERROR(IF(VLOOKUP(J718,J$2:J717,1,0)=0,"",""),J718))</f>
        <v/>
      </c>
      <c r="CG718" s="24"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IF(REPORTE!AH$2="si",IF(C718=VALUE(REPORTE!C$11),IF(SUM(DD719:DD$1993),CONCATENATE(INT(B718),", "),INT(B718)),""),IF(C718=VALUE(REPORTE!C$10),IF(SUM(DD719:DD$1993),CONCATENATE(INT(B718),",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68"/>
      <c r="AV719" s="97"/>
      <c r="AW719" s="97"/>
      <c r="AX719" s="97"/>
      <c r="AY719" s="110"/>
      <c r="AZ719" s="97"/>
      <c r="BA719" s="97"/>
      <c r="BB719" s="4"/>
      <c r="BC719" s="100"/>
      <c r="BF719" s="9"/>
      <c r="BI719" s="7" t="str">
        <f t="shared" ca="1" si="155"/>
        <v/>
      </c>
      <c r="BJ719" s="4" t="str">
        <f t="shared" si="151"/>
        <v/>
      </c>
      <c r="BK719" s="96" t="str">
        <f t="shared" si="156"/>
        <v/>
      </c>
      <c r="BL719" s="107"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8"/>
      <c r="CA719" s="15"/>
      <c r="CB719" s="5" t="str">
        <f t="shared" si="152"/>
        <v/>
      </c>
      <c r="CD719" s="5"/>
      <c r="CE719" s="5" t="str">
        <f t="shared" si="160"/>
        <v/>
      </c>
      <c r="CF719" s="5" t="str">
        <f>IF(J719="","",IFERROR(IF(VLOOKUP(J719,J$2:J718,1,0)=0,"",""),J719))</f>
        <v/>
      </c>
      <c r="CG719" s="24"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IF(REPORTE!AH$2="si",IF(C719=VALUE(REPORTE!C$11),IF(SUM(DD720:DD$1993),CONCATENATE(INT(B719),", "),INT(B719)),""),IF(C719=VALUE(REPORTE!C$10),IF(SUM(DD720:DD$1993),CONCATENATE(INT(B719),",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68"/>
      <c r="AV720" s="97"/>
      <c r="AW720" s="97"/>
      <c r="AX720" s="97"/>
      <c r="AY720" s="110"/>
      <c r="AZ720" s="97"/>
      <c r="BA720" s="97"/>
      <c r="BB720" s="4"/>
      <c r="BC720" s="100"/>
      <c r="BF720" s="9"/>
      <c r="BI720" s="7" t="str">
        <f t="shared" ca="1" si="155"/>
        <v/>
      </c>
      <c r="BJ720" s="4" t="str">
        <f t="shared" si="151"/>
        <v/>
      </c>
      <c r="BK720" s="96" t="str">
        <f t="shared" si="156"/>
        <v/>
      </c>
      <c r="BL720" s="107"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8"/>
      <c r="CA720" s="15"/>
      <c r="CB720" s="5" t="str">
        <f t="shared" si="152"/>
        <v/>
      </c>
      <c r="CD720" s="5"/>
      <c r="CE720" s="5" t="str">
        <f t="shared" si="160"/>
        <v/>
      </c>
      <c r="CF720" s="5" t="str">
        <f>IF(J720="","",IFERROR(IF(VLOOKUP(J720,J$2:J719,1,0)=0,"",""),J720))</f>
        <v/>
      </c>
      <c r="CG720" s="24"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IF(REPORTE!AH$2="si",IF(C720=VALUE(REPORTE!C$11),IF(SUM(DD721:DD$1993),CONCATENATE(INT(B720),", "),INT(B720)),""),IF(C720=VALUE(REPORTE!C$10),IF(SUM(DD721:DD$1993),CONCATENATE(INT(B720),",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68"/>
      <c r="AV721" s="97"/>
      <c r="AW721" s="97"/>
      <c r="AX721" s="97"/>
      <c r="AY721" s="110"/>
      <c r="AZ721" s="97"/>
      <c r="BA721" s="97"/>
      <c r="BB721" s="4"/>
      <c r="BC721" s="100"/>
      <c r="BF721" s="9"/>
      <c r="BI721" s="7" t="str">
        <f t="shared" ca="1" si="155"/>
        <v/>
      </c>
      <c r="BJ721" s="4" t="str">
        <f t="shared" si="151"/>
        <v/>
      </c>
      <c r="BK721" s="96" t="str">
        <f t="shared" si="156"/>
        <v/>
      </c>
      <c r="BL721" s="107"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8"/>
      <c r="CA721" s="15"/>
      <c r="CB721" s="5" t="str">
        <f t="shared" si="152"/>
        <v/>
      </c>
      <c r="CD721" s="5"/>
      <c r="CE721" s="5" t="str">
        <f t="shared" si="160"/>
        <v/>
      </c>
      <c r="CF721" s="5" t="str">
        <f>IF(J721="","",IFERROR(IF(VLOOKUP(J721,J$2:J720,1,0)=0,"",""),J721))</f>
        <v/>
      </c>
      <c r="CG721" s="24"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IF(REPORTE!AH$2="si",IF(C721=VALUE(REPORTE!C$11),IF(SUM(DD722:DD$1993),CONCATENATE(INT(B721),", "),INT(B721)),""),IF(C721=VALUE(REPORTE!C$10),IF(SUM(DD722:DD$1993),CONCATENATE(INT(B721),",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68"/>
      <c r="AV722" s="97"/>
      <c r="AW722" s="97"/>
      <c r="AX722" s="97"/>
      <c r="AY722" s="110"/>
      <c r="AZ722" s="97"/>
      <c r="BA722" s="97"/>
      <c r="BB722" s="4"/>
      <c r="BC722" s="100"/>
      <c r="BF722" s="9"/>
      <c r="BI722" s="7" t="str">
        <f t="shared" ca="1" si="155"/>
        <v/>
      </c>
      <c r="BJ722" s="4" t="str">
        <f t="shared" si="151"/>
        <v/>
      </c>
      <c r="BK722" s="96" t="str">
        <f t="shared" si="156"/>
        <v/>
      </c>
      <c r="BL722" s="107"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8"/>
      <c r="CA722" s="15"/>
      <c r="CB722" s="5" t="str">
        <f t="shared" si="152"/>
        <v/>
      </c>
      <c r="CD722" s="5"/>
      <c r="CE722" s="5" t="str">
        <f t="shared" si="160"/>
        <v/>
      </c>
      <c r="CF722" s="5" t="str">
        <f>IF(J722="","",IFERROR(IF(VLOOKUP(J722,J$2:J721,1,0)=0,"",""),J722))</f>
        <v/>
      </c>
      <c r="CG722" s="24"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IF(REPORTE!AH$2="si",IF(C722=VALUE(REPORTE!C$11),IF(SUM(DD723:DD$1993),CONCATENATE(INT(B722),", "),INT(B722)),""),IF(C722=VALUE(REPORTE!C$10),IF(SUM(DD723:DD$1993),CONCATENATE(INT(B722),",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68"/>
      <c r="AV723" s="97"/>
      <c r="AW723" s="97"/>
      <c r="AX723" s="97"/>
      <c r="AY723" s="110"/>
      <c r="AZ723" s="97"/>
      <c r="BA723" s="97"/>
      <c r="BB723" s="4"/>
      <c r="BC723" s="100"/>
      <c r="BF723" s="9"/>
      <c r="BI723" s="7" t="str">
        <f t="shared" ca="1" si="155"/>
        <v/>
      </c>
      <c r="BJ723" s="4" t="str">
        <f t="shared" ref="BJ723:BJ786" si="163">IFERROR(IF(AA723=0,"",AA723/BC723),"")</f>
        <v/>
      </c>
      <c r="BK723" s="96" t="str">
        <f t="shared" si="156"/>
        <v/>
      </c>
      <c r="BL723" s="107"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8"/>
      <c r="CA723" s="15"/>
      <c r="CB723" s="5" t="str">
        <f t="shared" si="152"/>
        <v/>
      </c>
      <c r="CD723" s="5"/>
      <c r="CE723" s="5" t="str">
        <f t="shared" si="160"/>
        <v/>
      </c>
      <c r="CF723" s="5" t="str">
        <f>IF(J723="","",IFERROR(IF(VLOOKUP(J723,J$2:J722,1,0)=0,"",""),J723))</f>
        <v/>
      </c>
      <c r="CG723" s="24"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IF(REPORTE!AH$2="si",IF(C723=VALUE(REPORTE!C$11),IF(SUM(DD724:DD$1993),CONCATENATE(INT(B723),", "),INT(B723)),""),IF(C723=VALUE(REPORTE!C$10),IF(SUM(DD724:DD$1993),CONCATENATE(INT(B723),",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68"/>
      <c r="AV724" s="97"/>
      <c r="AW724" s="97"/>
      <c r="AX724" s="97"/>
      <c r="AY724" s="110"/>
      <c r="AZ724" s="97"/>
      <c r="BA724" s="97"/>
      <c r="BB724" s="4"/>
      <c r="BC724" s="100"/>
      <c r="BF724" s="9"/>
      <c r="BI724" s="7" t="str">
        <f t="shared" ca="1" si="155"/>
        <v/>
      </c>
      <c r="BJ724" s="4" t="str">
        <f t="shared" si="163"/>
        <v/>
      </c>
      <c r="BK724" s="96" t="str">
        <f t="shared" si="156"/>
        <v/>
      </c>
      <c r="BL724" s="107"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8"/>
      <c r="CA724" s="15"/>
      <c r="CB724" s="5" t="str">
        <f t="shared" si="152"/>
        <v/>
      </c>
      <c r="CD724" s="5"/>
      <c r="CE724" s="5" t="str">
        <f t="shared" si="160"/>
        <v/>
      </c>
      <c r="CF724" s="5" t="str">
        <f>IF(J724="","",IFERROR(IF(VLOOKUP(J724,J$2:J723,1,0)=0,"",""),J724))</f>
        <v/>
      </c>
      <c r="CG724" s="24"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IF(REPORTE!AH$2="si",IF(C724=VALUE(REPORTE!C$11),IF(SUM(DD725:DD$1993),CONCATENATE(INT(B724),", "),INT(B724)),""),IF(C724=VALUE(REPORTE!C$10),IF(SUM(DD725:DD$1993),CONCATENATE(INT(B724),",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68"/>
      <c r="AV725" s="97"/>
      <c r="AW725" s="97"/>
      <c r="AX725" s="97"/>
      <c r="AY725" s="110"/>
      <c r="AZ725" s="97"/>
      <c r="BA725" s="97"/>
      <c r="BB725" s="4"/>
      <c r="BC725" s="100"/>
      <c r="BF725" s="9"/>
      <c r="BI725" s="7" t="str">
        <f t="shared" ca="1" si="155"/>
        <v/>
      </c>
      <c r="BJ725" s="4" t="str">
        <f t="shared" si="163"/>
        <v/>
      </c>
      <c r="BK725" s="96" t="str">
        <f t="shared" si="156"/>
        <v/>
      </c>
      <c r="BL725" s="107"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8"/>
      <c r="CA725" s="15"/>
      <c r="CB725" s="5" t="str">
        <f t="shared" si="152"/>
        <v/>
      </c>
      <c r="CD725" s="5"/>
      <c r="CE725" s="5" t="str">
        <f t="shared" si="160"/>
        <v/>
      </c>
      <c r="CF725" s="5" t="str">
        <f>IF(J725="","",IFERROR(IF(VLOOKUP(J725,J$2:J724,1,0)=0,"",""),J725))</f>
        <v/>
      </c>
      <c r="CG725" s="24"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IF(REPORTE!AH$2="si",IF(C725=VALUE(REPORTE!C$11),IF(SUM(DD726:DD$1993),CONCATENATE(INT(B725),", "),INT(B725)),""),IF(C725=VALUE(REPORTE!C$10),IF(SUM(DD726:DD$1993),CONCATENATE(INT(B725),",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68"/>
      <c r="AV726" s="97"/>
      <c r="AW726" s="97"/>
      <c r="AX726" s="97"/>
      <c r="AY726" s="110"/>
      <c r="AZ726" s="97"/>
      <c r="BA726" s="97"/>
      <c r="BB726" s="4"/>
      <c r="BC726" s="100"/>
      <c r="BF726" s="9"/>
      <c r="BI726" s="7" t="str">
        <f t="shared" ca="1" si="155"/>
        <v/>
      </c>
      <c r="BJ726" s="4" t="str">
        <f t="shared" si="163"/>
        <v/>
      </c>
      <c r="BK726" s="96" t="str">
        <f t="shared" si="156"/>
        <v/>
      </c>
      <c r="BL726" s="107"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8"/>
      <c r="CA726" s="15"/>
      <c r="CB726" s="5" t="str">
        <f t="shared" ref="CB726:CB789" si="164">CONCATENATE(AJ726,AK726,AL726,AM726,AN726)</f>
        <v/>
      </c>
      <c r="CD726" s="5"/>
      <c r="CE726" s="5" t="str">
        <f t="shared" si="160"/>
        <v/>
      </c>
      <c r="CF726" s="5" t="str">
        <f>IF(J726="","",IFERROR(IF(VLOOKUP(J726,J$2:J725,1,0)=0,"",""),J726))</f>
        <v/>
      </c>
      <c r="CG726" s="24"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IF(REPORTE!AH$2="si",IF(C726=VALUE(REPORTE!C$11),IF(SUM(DD727:DD$1993),CONCATENATE(INT(B726),", "),INT(B726)),""),IF(C726=VALUE(REPORTE!C$10),IF(SUM(DD727:DD$1993),CONCATENATE(INT(B726),",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68"/>
      <c r="AV727" s="97"/>
      <c r="AW727" s="97"/>
      <c r="AX727" s="97"/>
      <c r="AY727" s="110"/>
      <c r="AZ727" s="97"/>
      <c r="BA727" s="97"/>
      <c r="BB727" s="4"/>
      <c r="BC727" s="100"/>
      <c r="BF727" s="9"/>
      <c r="BI727" s="7" t="str">
        <f t="shared" ca="1" si="155"/>
        <v/>
      </c>
      <c r="BJ727" s="4" t="str">
        <f t="shared" si="163"/>
        <v/>
      </c>
      <c r="BK727" s="96" t="str">
        <f t="shared" si="156"/>
        <v/>
      </c>
      <c r="BL727" s="107"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8"/>
      <c r="CA727" s="15"/>
      <c r="CB727" s="5" t="str">
        <f t="shared" si="164"/>
        <v/>
      </c>
      <c r="CD727" s="5"/>
      <c r="CE727" s="5" t="str">
        <f t="shared" si="160"/>
        <v/>
      </c>
      <c r="CF727" s="5" t="str">
        <f>IF(J727="","",IFERROR(IF(VLOOKUP(J727,J$2:J726,1,0)=0,"",""),J727))</f>
        <v/>
      </c>
      <c r="CG727" s="24"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IF(REPORTE!AH$2="si",IF(C727=VALUE(REPORTE!C$11),IF(SUM(DD728:DD$1993),CONCATENATE(INT(B727),", "),INT(B727)),""),IF(C727=VALUE(REPORTE!C$10),IF(SUM(DD728:DD$1993),CONCATENATE(INT(B727),",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68"/>
      <c r="AV728" s="97"/>
      <c r="AW728" s="97"/>
      <c r="AX728" s="97"/>
      <c r="AY728" s="110"/>
      <c r="AZ728" s="97"/>
      <c r="BA728" s="97"/>
      <c r="BB728" s="4"/>
      <c r="BC728" s="100"/>
      <c r="BF728" s="9"/>
      <c r="BI728" s="7" t="str">
        <f t="shared" ca="1" si="155"/>
        <v/>
      </c>
      <c r="BJ728" s="4" t="str">
        <f t="shared" si="163"/>
        <v/>
      </c>
      <c r="BK728" s="96" t="str">
        <f t="shared" si="156"/>
        <v/>
      </c>
      <c r="BL728" s="107"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8"/>
      <c r="CA728" s="15"/>
      <c r="CB728" s="5" t="str">
        <f t="shared" si="164"/>
        <v/>
      </c>
      <c r="CD728" s="5"/>
      <c r="CE728" s="5" t="str">
        <f t="shared" si="160"/>
        <v/>
      </c>
      <c r="CF728" s="5" t="str">
        <f>IF(J728="","",IFERROR(IF(VLOOKUP(J728,J$2:J727,1,0)=0,"",""),J728))</f>
        <v/>
      </c>
      <c r="CG728" s="24"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IF(REPORTE!AH$2="si",IF(C728=VALUE(REPORTE!C$11),IF(SUM(DD729:DD$1993),CONCATENATE(INT(B728),", "),INT(B728)),""),IF(C728=VALUE(REPORTE!C$10),IF(SUM(DD729:DD$1993),CONCATENATE(INT(B728),",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68"/>
      <c r="AV729" s="97"/>
      <c r="AW729" s="97"/>
      <c r="AX729" s="97"/>
      <c r="AY729" s="110"/>
      <c r="AZ729" s="97"/>
      <c r="BA729" s="97"/>
      <c r="BB729" s="4"/>
      <c r="BC729" s="100"/>
      <c r="BF729" s="9"/>
      <c r="BI729" s="7" t="str">
        <f t="shared" ca="1" si="155"/>
        <v/>
      </c>
      <c r="BJ729" s="4" t="str">
        <f t="shared" si="163"/>
        <v/>
      </c>
      <c r="BK729" s="96" t="str">
        <f t="shared" si="156"/>
        <v/>
      </c>
      <c r="BL729" s="107"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8"/>
      <c r="CA729" s="15"/>
      <c r="CB729" s="5" t="str">
        <f t="shared" si="164"/>
        <v/>
      </c>
      <c r="CD729" s="5"/>
      <c r="CE729" s="5" t="str">
        <f t="shared" si="160"/>
        <v/>
      </c>
      <c r="CF729" s="5" t="str">
        <f>IF(J729="","",IFERROR(IF(VLOOKUP(J729,J$2:J728,1,0)=0,"",""),J729))</f>
        <v/>
      </c>
      <c r="CG729" s="24"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IF(REPORTE!AH$2="si",IF(C729=VALUE(REPORTE!C$11),IF(SUM(DD730:DD$1993),CONCATENATE(INT(B729),", "),INT(B729)),""),IF(C729=VALUE(REPORTE!C$10),IF(SUM(DD730:DD$1993),CONCATENATE(INT(B729),",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68"/>
      <c r="AV730" s="97"/>
      <c r="AW730" s="97"/>
      <c r="AX730" s="97"/>
      <c r="AY730" s="110"/>
      <c r="AZ730" s="97"/>
      <c r="BA730" s="97"/>
      <c r="BB730" s="4"/>
      <c r="BC730" s="100"/>
      <c r="BF730" s="9"/>
      <c r="BI730" s="7" t="str">
        <f t="shared" ca="1" si="155"/>
        <v/>
      </c>
      <c r="BJ730" s="4" t="str">
        <f t="shared" si="163"/>
        <v/>
      </c>
      <c r="BK730" s="96" t="str">
        <f t="shared" si="156"/>
        <v/>
      </c>
      <c r="BL730" s="107"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8"/>
      <c r="CA730" s="15"/>
      <c r="CB730" s="5" t="str">
        <f t="shared" si="164"/>
        <v/>
      </c>
      <c r="CD730" s="5"/>
      <c r="CE730" s="5" t="str">
        <f t="shared" si="160"/>
        <v/>
      </c>
      <c r="CF730" s="5" t="str">
        <f>IF(J730="","",IFERROR(IF(VLOOKUP(J730,J$2:J729,1,0)=0,"",""),J730))</f>
        <v/>
      </c>
      <c r="CG730" s="24"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IF(REPORTE!AH$2="si",IF(C730=VALUE(REPORTE!C$11),IF(SUM(DD731:DD$1993),CONCATENATE(INT(B730),", "),INT(B730)),""),IF(C730=VALUE(REPORTE!C$10),IF(SUM(DD731:DD$1993),CONCATENATE(INT(B730),",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68"/>
      <c r="AV731" s="97"/>
      <c r="AW731" s="97"/>
      <c r="AX731" s="97"/>
      <c r="AY731" s="110"/>
      <c r="AZ731" s="97"/>
      <c r="BA731" s="97"/>
      <c r="BB731" s="4"/>
      <c r="BC731" s="100"/>
      <c r="BF731" s="9"/>
      <c r="BI731" s="7" t="str">
        <f t="shared" ca="1" si="155"/>
        <v/>
      </c>
      <c r="BJ731" s="4" t="str">
        <f t="shared" si="163"/>
        <v/>
      </c>
      <c r="BK731" s="96" t="str">
        <f t="shared" si="156"/>
        <v/>
      </c>
      <c r="BL731" s="107"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8"/>
      <c r="CA731" s="15"/>
      <c r="CB731" s="5" t="str">
        <f t="shared" si="164"/>
        <v/>
      </c>
      <c r="CD731" s="5"/>
      <c r="CE731" s="5" t="str">
        <f t="shared" si="160"/>
        <v/>
      </c>
      <c r="CF731" s="5" t="str">
        <f>IF(J731="","",IFERROR(IF(VLOOKUP(J731,J$2:J730,1,0)=0,"",""),J731))</f>
        <v/>
      </c>
      <c r="CG731" s="24"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IF(REPORTE!AH$2="si",IF(C731=VALUE(REPORTE!C$11),IF(SUM(DD732:DD$1993),CONCATENATE(INT(B731),", "),INT(B731)),""),IF(C731=VALUE(REPORTE!C$10),IF(SUM(DD732:DD$1993),CONCATENATE(INT(B731),",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68"/>
      <c r="AV732" s="97"/>
      <c r="AW732" s="97"/>
      <c r="AX732" s="97"/>
      <c r="AY732" s="110"/>
      <c r="AZ732" s="97"/>
      <c r="BA732" s="97"/>
      <c r="BB732" s="4"/>
      <c r="BC732" s="100"/>
      <c r="BF732" s="9"/>
      <c r="BI732" s="7" t="str">
        <f t="shared" ca="1" si="155"/>
        <v/>
      </c>
      <c r="BJ732" s="4" t="str">
        <f t="shared" si="163"/>
        <v/>
      </c>
      <c r="BK732" s="96" t="str">
        <f t="shared" si="156"/>
        <v/>
      </c>
      <c r="BL732" s="107"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8"/>
      <c r="CA732" s="15"/>
      <c r="CB732" s="5" t="str">
        <f t="shared" si="164"/>
        <v/>
      </c>
      <c r="CD732" s="5"/>
      <c r="CE732" s="5" t="str">
        <f t="shared" si="160"/>
        <v/>
      </c>
      <c r="CF732" s="5" t="str">
        <f>IF(J732="","",IFERROR(IF(VLOOKUP(J732,J$2:J731,1,0)=0,"",""),J732))</f>
        <v/>
      </c>
      <c r="CG732" s="24"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IF(REPORTE!AH$2="si",IF(C732=VALUE(REPORTE!C$11),IF(SUM(DD733:DD$1993),CONCATENATE(INT(B732),", "),INT(B732)),""),IF(C732=VALUE(REPORTE!C$10),IF(SUM(DD733:DD$1993),CONCATENATE(INT(B732),",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68"/>
      <c r="AV733" s="97"/>
      <c r="AW733" s="97"/>
      <c r="AX733" s="97"/>
      <c r="AY733" s="110"/>
      <c r="AZ733" s="97"/>
      <c r="BA733" s="97"/>
      <c r="BB733" s="4"/>
      <c r="BC733" s="100"/>
      <c r="BF733" s="9"/>
      <c r="BI733" s="7" t="str">
        <f t="shared" ca="1" si="155"/>
        <v/>
      </c>
      <c r="BJ733" s="4" t="str">
        <f t="shared" si="163"/>
        <v/>
      </c>
      <c r="BK733" s="96" t="str">
        <f t="shared" si="156"/>
        <v/>
      </c>
      <c r="BL733" s="107"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8"/>
      <c r="CA733" s="15"/>
      <c r="CB733" s="5" t="str">
        <f t="shared" si="164"/>
        <v/>
      </c>
      <c r="CD733" s="5"/>
      <c r="CE733" s="5" t="str">
        <f t="shared" si="160"/>
        <v/>
      </c>
      <c r="CF733" s="5" t="str">
        <f>IF(J733="","",IFERROR(IF(VLOOKUP(J733,J$2:J732,1,0)=0,"",""),J733))</f>
        <v/>
      </c>
      <c r="CG733" s="24"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IF(REPORTE!AH$2="si",IF(C733=VALUE(REPORTE!C$11),IF(SUM(DD734:DD$1993),CONCATENATE(INT(B733),", "),INT(B733)),""),IF(C733=VALUE(REPORTE!C$10),IF(SUM(DD734:DD$1993),CONCATENATE(INT(B733),",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68"/>
      <c r="AV734" s="97"/>
      <c r="AW734" s="97"/>
      <c r="AX734" s="97"/>
      <c r="AY734" s="110"/>
      <c r="AZ734" s="97"/>
      <c r="BA734" s="97"/>
      <c r="BB734" s="4"/>
      <c r="BC734" s="100"/>
      <c r="BF734" s="9"/>
      <c r="BI734" s="7" t="str">
        <f t="shared" ca="1" si="155"/>
        <v/>
      </c>
      <c r="BJ734" s="4" t="str">
        <f t="shared" si="163"/>
        <v/>
      </c>
      <c r="BK734" s="96" t="str">
        <f t="shared" si="156"/>
        <v/>
      </c>
      <c r="BL734" s="107"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8"/>
      <c r="CA734" s="15"/>
      <c r="CB734" s="5" t="str">
        <f t="shared" si="164"/>
        <v/>
      </c>
      <c r="CD734" s="5"/>
      <c r="CE734" s="5" t="str">
        <f t="shared" si="160"/>
        <v/>
      </c>
      <c r="CF734" s="5" t="str">
        <f>IF(J734="","",IFERROR(IF(VLOOKUP(J734,J$2:J733,1,0)=0,"",""),J734))</f>
        <v/>
      </c>
      <c r="CG734" s="24"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IF(REPORTE!AH$2="si",IF(C734=VALUE(REPORTE!C$11),IF(SUM(DD735:DD$1993),CONCATENATE(INT(B734),", "),INT(B734)),""),IF(C734=VALUE(REPORTE!C$10),IF(SUM(DD735:DD$1993),CONCATENATE(INT(B734),",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68"/>
      <c r="AV735" s="97"/>
      <c r="AW735" s="97"/>
      <c r="AX735" s="97"/>
      <c r="AY735" s="110"/>
      <c r="AZ735" s="97"/>
      <c r="BA735" s="97"/>
      <c r="BB735" s="4"/>
      <c r="BC735" s="100"/>
      <c r="BF735" s="9"/>
      <c r="BI735" s="7" t="str">
        <f t="shared" ca="1" si="155"/>
        <v/>
      </c>
      <c r="BJ735" s="4" t="str">
        <f t="shared" si="163"/>
        <v/>
      </c>
      <c r="BK735" s="96" t="str">
        <f t="shared" si="156"/>
        <v/>
      </c>
      <c r="BL735" s="107"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8"/>
      <c r="CA735" s="15"/>
      <c r="CB735" s="5" t="str">
        <f t="shared" si="164"/>
        <v/>
      </c>
      <c r="CD735" s="5"/>
      <c r="CE735" s="5" t="str">
        <f t="shared" si="160"/>
        <v/>
      </c>
      <c r="CF735" s="5" t="str">
        <f>IF(J735="","",IFERROR(IF(VLOOKUP(J735,J$2:J734,1,0)=0,"",""),J735))</f>
        <v/>
      </c>
      <c r="CG735" s="24"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IF(REPORTE!AH$2="si",IF(C735=VALUE(REPORTE!C$11),IF(SUM(DD736:DD$1993),CONCATENATE(INT(B735),", "),INT(B735)),""),IF(C735=VALUE(REPORTE!C$10),IF(SUM(DD736:DD$1993),CONCATENATE(INT(B735),",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68"/>
      <c r="AV736" s="97"/>
      <c r="AW736" s="97"/>
      <c r="AX736" s="97"/>
      <c r="AY736" s="110"/>
      <c r="AZ736" s="97"/>
      <c r="BA736" s="97"/>
      <c r="BB736" s="4"/>
      <c r="BC736" s="100"/>
      <c r="BF736" s="9"/>
      <c r="BI736" s="7" t="str">
        <f t="shared" ca="1" si="155"/>
        <v/>
      </c>
      <c r="BJ736" s="4" t="str">
        <f t="shared" si="163"/>
        <v/>
      </c>
      <c r="BK736" s="96" t="str">
        <f t="shared" si="156"/>
        <v/>
      </c>
      <c r="BL736" s="107"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8"/>
      <c r="CA736" s="15"/>
      <c r="CB736" s="5" t="str">
        <f t="shared" si="164"/>
        <v/>
      </c>
      <c r="CD736" s="5"/>
      <c r="CE736" s="5" t="str">
        <f t="shared" si="160"/>
        <v/>
      </c>
      <c r="CF736" s="5" t="str">
        <f>IF(J736="","",IFERROR(IF(VLOOKUP(J736,J$2:J735,1,0)=0,"",""),J736))</f>
        <v/>
      </c>
      <c r="CG736" s="24"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IF(REPORTE!AH$2="si",IF(C736=VALUE(REPORTE!C$11),IF(SUM(DD737:DD$1993),CONCATENATE(INT(B736),", "),INT(B736)),""),IF(C736=VALUE(REPORTE!C$10),IF(SUM(DD737:DD$1993),CONCATENATE(INT(B736),",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68"/>
      <c r="AV737" s="97"/>
      <c r="AW737" s="97"/>
      <c r="AX737" s="97"/>
      <c r="AY737" s="110"/>
      <c r="AZ737" s="97"/>
      <c r="BA737" s="97"/>
      <c r="BB737" s="4"/>
      <c r="BC737" s="100"/>
      <c r="BF737" s="9"/>
      <c r="BI737" s="7" t="str">
        <f t="shared" ca="1" si="155"/>
        <v/>
      </c>
      <c r="BJ737" s="4" t="str">
        <f t="shared" si="163"/>
        <v/>
      </c>
      <c r="BK737" s="96" t="str">
        <f t="shared" si="156"/>
        <v/>
      </c>
      <c r="BL737" s="107"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8"/>
      <c r="CA737" s="15"/>
      <c r="CB737" s="5" t="str">
        <f t="shared" si="164"/>
        <v/>
      </c>
      <c r="CD737" s="5"/>
      <c r="CE737" s="5" t="str">
        <f t="shared" si="160"/>
        <v/>
      </c>
      <c r="CF737" s="5" t="str">
        <f>IF(J737="","",IFERROR(IF(VLOOKUP(J737,J$2:J736,1,0)=0,"",""),J737))</f>
        <v/>
      </c>
      <c r="CG737" s="24"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IF(REPORTE!AH$2="si",IF(C737=VALUE(REPORTE!C$11),IF(SUM(DD738:DD$1993),CONCATENATE(INT(B737),", "),INT(B737)),""),IF(C737=VALUE(REPORTE!C$10),IF(SUM(DD738:DD$1993),CONCATENATE(INT(B737),",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68"/>
      <c r="AV738" s="97"/>
      <c r="AW738" s="97"/>
      <c r="AX738" s="97"/>
      <c r="AY738" s="110"/>
      <c r="AZ738" s="97"/>
      <c r="BA738" s="97"/>
      <c r="BB738" s="4"/>
      <c r="BC738" s="100"/>
      <c r="BF738" s="9"/>
      <c r="BI738" s="7" t="str">
        <f t="shared" ca="1" si="155"/>
        <v/>
      </c>
      <c r="BJ738" s="4" t="str">
        <f t="shared" si="163"/>
        <v/>
      </c>
      <c r="BK738" s="96" t="str">
        <f t="shared" si="156"/>
        <v/>
      </c>
      <c r="BL738" s="107"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8"/>
      <c r="CA738" s="15"/>
      <c r="CB738" s="5" t="str">
        <f t="shared" si="164"/>
        <v/>
      </c>
      <c r="CD738" s="5"/>
      <c r="CE738" s="5" t="str">
        <f t="shared" si="160"/>
        <v/>
      </c>
      <c r="CF738" s="5" t="str">
        <f>IF(J738="","",IFERROR(IF(VLOOKUP(J738,J$2:J737,1,0)=0,"",""),J738))</f>
        <v/>
      </c>
      <c r="CG738" s="24"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IF(REPORTE!AH$2="si",IF(C738=VALUE(REPORTE!C$11),IF(SUM(DD739:DD$1993),CONCATENATE(INT(B738),", "),INT(B738)),""),IF(C738=VALUE(REPORTE!C$10),IF(SUM(DD739:DD$1993),CONCATENATE(INT(B738),",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68"/>
      <c r="AV739" s="97"/>
      <c r="AW739" s="97"/>
      <c r="AX739" s="97"/>
      <c r="AY739" s="110"/>
      <c r="AZ739" s="97"/>
      <c r="BA739" s="97"/>
      <c r="BB739" s="4"/>
      <c r="BC739" s="100"/>
      <c r="BF739" s="9"/>
      <c r="BI739" s="7" t="str">
        <f t="shared" ca="1" si="155"/>
        <v/>
      </c>
      <c r="BJ739" s="4" t="str">
        <f t="shared" si="163"/>
        <v/>
      </c>
      <c r="BK739" s="96" t="str">
        <f t="shared" si="156"/>
        <v/>
      </c>
      <c r="BL739" s="107"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8"/>
      <c r="CA739" s="15"/>
      <c r="CB739" s="5" t="str">
        <f t="shared" si="164"/>
        <v/>
      </c>
      <c r="CD739" s="5"/>
      <c r="CE739" s="5" t="str">
        <f t="shared" si="160"/>
        <v/>
      </c>
      <c r="CF739" s="5" t="str">
        <f>IF(J739="","",IFERROR(IF(VLOOKUP(J739,J$2:J738,1,0)=0,"",""),J739))</f>
        <v/>
      </c>
      <c r="CG739" s="24"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IF(REPORTE!AH$2="si",IF(C739=VALUE(REPORTE!C$11),IF(SUM(DD740:DD$1993),CONCATENATE(INT(B739),", "),INT(B739)),""),IF(C739=VALUE(REPORTE!C$10),IF(SUM(DD740:DD$1993),CONCATENATE(INT(B739),",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68"/>
      <c r="AV740" s="97"/>
      <c r="AW740" s="97"/>
      <c r="AX740" s="97"/>
      <c r="AY740" s="110"/>
      <c r="AZ740" s="97"/>
      <c r="BA740" s="97"/>
      <c r="BB740" s="4"/>
      <c r="BC740" s="100"/>
      <c r="BF740" s="9"/>
      <c r="BI740" s="7" t="str">
        <f t="shared" ca="1" si="155"/>
        <v/>
      </c>
      <c r="BJ740" s="4" t="str">
        <f t="shared" si="163"/>
        <v/>
      </c>
      <c r="BK740" s="96" t="str">
        <f t="shared" si="156"/>
        <v/>
      </c>
      <c r="BL740" s="107"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8"/>
      <c r="CA740" s="15"/>
      <c r="CB740" s="5" t="str">
        <f t="shared" si="164"/>
        <v/>
      </c>
      <c r="CD740" s="5"/>
      <c r="CE740" s="5" t="str">
        <f t="shared" si="160"/>
        <v/>
      </c>
      <c r="CF740" s="5" t="str">
        <f>IF(J740="","",IFERROR(IF(VLOOKUP(J740,J$2:J739,1,0)=0,"",""),J740))</f>
        <v/>
      </c>
      <c r="CG740" s="24"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IF(REPORTE!AH$2="si",IF(C740=VALUE(REPORTE!C$11),IF(SUM(DD741:DD$1993),CONCATENATE(INT(B740),", "),INT(B740)),""),IF(C740=VALUE(REPORTE!C$10),IF(SUM(DD741:DD$1993),CONCATENATE(INT(B740),",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68"/>
      <c r="AV741" s="97"/>
      <c r="AW741" s="97"/>
      <c r="AX741" s="97"/>
      <c r="AY741" s="110"/>
      <c r="AZ741" s="97"/>
      <c r="BA741" s="97"/>
      <c r="BB741" s="4"/>
      <c r="BC741" s="100"/>
      <c r="BF741" s="9"/>
      <c r="BI741" s="7" t="str">
        <f t="shared" ca="1" si="155"/>
        <v/>
      </c>
      <c r="BJ741" s="4" t="str">
        <f t="shared" si="163"/>
        <v/>
      </c>
      <c r="BK741" s="96" t="str">
        <f t="shared" si="156"/>
        <v/>
      </c>
      <c r="BL741" s="107"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8"/>
      <c r="CA741" s="15"/>
      <c r="CB741" s="5" t="str">
        <f t="shared" si="164"/>
        <v/>
      </c>
      <c r="CD741" s="5"/>
      <c r="CE741" s="5" t="str">
        <f t="shared" si="160"/>
        <v/>
      </c>
      <c r="CF741" s="5" t="str">
        <f>IF(J741="","",IFERROR(IF(VLOOKUP(J741,J$2:J740,1,0)=0,"",""),J741))</f>
        <v/>
      </c>
      <c r="CG741" s="24"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IF(REPORTE!AH$2="si",IF(C741=VALUE(REPORTE!C$11),IF(SUM(DD742:DD$1993),CONCATENATE(INT(B741),", "),INT(B741)),""),IF(C741=VALUE(REPORTE!C$10),IF(SUM(DD742:DD$1993),CONCATENATE(INT(B741),",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68"/>
      <c r="AV742" s="97"/>
      <c r="AW742" s="97"/>
      <c r="AX742" s="97"/>
      <c r="AY742" s="110"/>
      <c r="AZ742" s="97"/>
      <c r="BA742" s="97"/>
      <c r="BB742" s="4"/>
      <c r="BC742" s="100"/>
      <c r="BF742" s="9"/>
      <c r="BI742" s="7" t="str">
        <f t="shared" ca="1" si="155"/>
        <v/>
      </c>
      <c r="BJ742" s="4" t="str">
        <f t="shared" si="163"/>
        <v/>
      </c>
      <c r="BK742" s="96" t="str">
        <f t="shared" si="156"/>
        <v/>
      </c>
      <c r="BL742" s="107"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8"/>
      <c r="CA742" s="15"/>
      <c r="CB742" s="5" t="str">
        <f t="shared" si="164"/>
        <v/>
      </c>
      <c r="CD742" s="5"/>
      <c r="CE742" s="5" t="str">
        <f t="shared" si="160"/>
        <v/>
      </c>
      <c r="CF742" s="5" t="str">
        <f>IF(J742="","",IFERROR(IF(VLOOKUP(J742,J$2:J741,1,0)=0,"",""),J742))</f>
        <v/>
      </c>
      <c r="CG742" s="24"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IF(REPORTE!AH$2="si",IF(C742=VALUE(REPORTE!C$11),IF(SUM(DD743:DD$1993),CONCATENATE(INT(B742),", "),INT(B742)),""),IF(C742=VALUE(REPORTE!C$10),IF(SUM(DD743:DD$1993),CONCATENATE(INT(B742),",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97"/>
      <c r="AW743" s="97"/>
      <c r="AX743" s="97"/>
      <c r="AY743" s="110"/>
      <c r="AZ743" s="97"/>
      <c r="BA743" s="97"/>
      <c r="BB743" s="4"/>
      <c r="BC743" s="100"/>
      <c r="BF743" s="9"/>
      <c r="BI743" s="7" t="str">
        <f t="shared" ca="1" si="155"/>
        <v/>
      </c>
      <c r="BJ743" s="4" t="str">
        <f t="shared" si="163"/>
        <v/>
      </c>
      <c r="BK743" s="96" t="str">
        <f t="shared" si="156"/>
        <v/>
      </c>
      <c r="BL743" s="107"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8"/>
      <c r="CA743" s="15"/>
      <c r="CB743" s="5" t="str">
        <f t="shared" si="164"/>
        <v/>
      </c>
      <c r="CD743" s="5"/>
      <c r="CE743" s="5" t="str">
        <f t="shared" si="160"/>
        <v/>
      </c>
      <c r="CF743" s="5" t="str">
        <f>IF(J743="","",IFERROR(IF(VLOOKUP(J743,J$2:J742,1,0)=0,"",""),J743))</f>
        <v/>
      </c>
      <c r="CG743" s="24"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IF(REPORTE!AH$2="si",IF(C743=VALUE(REPORTE!C$11),IF(SUM(DD744:DD$1993),CONCATENATE(INT(B743),", "),INT(B743)),""),IF(C743=VALUE(REPORTE!C$10),IF(SUM(DD744:DD$1993),CONCATENATE(INT(B743),",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97"/>
      <c r="AW744" s="97"/>
      <c r="AX744" s="97"/>
      <c r="AY744" s="110"/>
      <c r="AZ744" s="97"/>
      <c r="BA744" s="97"/>
      <c r="BB744" s="4"/>
      <c r="BC744" s="100"/>
      <c r="BF744" s="9"/>
      <c r="BI744" s="7" t="str">
        <f t="shared" ca="1" si="155"/>
        <v/>
      </c>
      <c r="BJ744" s="4" t="str">
        <f t="shared" si="163"/>
        <v/>
      </c>
      <c r="BK744" s="96" t="str">
        <f t="shared" si="156"/>
        <v/>
      </c>
      <c r="BL744" s="107"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8"/>
      <c r="CA744" s="15"/>
      <c r="CB744" s="5" t="str">
        <f t="shared" si="164"/>
        <v/>
      </c>
      <c r="CD744" s="5"/>
      <c r="CE744" s="5" t="str">
        <f t="shared" si="160"/>
        <v/>
      </c>
      <c r="CF744" s="5" t="str">
        <f>IF(J744="","",IFERROR(IF(VLOOKUP(J744,J$2:J743,1,0)=0,"",""),J744))</f>
        <v/>
      </c>
      <c r="CG744" s="24"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IF(REPORTE!AH$2="si",IF(C744=VALUE(REPORTE!C$11),IF(SUM(DD745:DD$1993),CONCATENATE(INT(B744),", "),INT(B744)),""),IF(C744=VALUE(REPORTE!C$10),IF(SUM(DD745:DD$1993),CONCATENATE(INT(B744),",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97"/>
      <c r="AW745" s="97"/>
      <c r="AX745" s="97"/>
      <c r="AY745" s="110"/>
      <c r="AZ745" s="97"/>
      <c r="BA745" s="97"/>
      <c r="BB745" s="4"/>
      <c r="BC745" s="100"/>
      <c r="BF745" s="9"/>
      <c r="BI745" s="7" t="str">
        <f t="shared" ca="1" si="155"/>
        <v/>
      </c>
      <c r="BJ745" s="4" t="str">
        <f t="shared" si="163"/>
        <v/>
      </c>
      <c r="BK745" s="96" t="str">
        <f t="shared" si="156"/>
        <v/>
      </c>
      <c r="BL745" s="107"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8"/>
      <c r="CA745" s="15"/>
      <c r="CB745" s="5" t="str">
        <f t="shared" si="164"/>
        <v/>
      </c>
      <c r="CD745" s="5"/>
      <c r="CE745" s="5" t="str">
        <f t="shared" ref="CE745:CE769" si="165">IFERROR(RANK(CG745,CG$2:CG$1493,1),"")</f>
        <v/>
      </c>
      <c r="CF745" s="5" t="str">
        <f>IF(J745="","",IFERROR(IF(VLOOKUP(J745,J$2:J744,1,0)=0,"",""),J745))</f>
        <v/>
      </c>
      <c r="CG745" s="24"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IF(REPORTE!AH$2="si",IF(C745=VALUE(REPORTE!C$11),IF(SUM(DD746:DD$1993),CONCATENATE(INT(B745),", "),INT(B745)),""),IF(C745=VALUE(REPORTE!C$10),IF(SUM(DD746:DD$1993),CONCATENATE(INT(B745),",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97"/>
      <c r="AW746" s="97"/>
      <c r="AX746" s="97"/>
      <c r="AY746" s="110"/>
      <c r="AZ746" s="97"/>
      <c r="BA746" s="97"/>
      <c r="BB746" s="4"/>
      <c r="BC746" s="100"/>
      <c r="BF746" s="9"/>
      <c r="BI746" s="7" t="str">
        <f t="shared" ca="1" si="155"/>
        <v/>
      </c>
      <c r="BJ746" s="4" t="str">
        <f t="shared" si="163"/>
        <v/>
      </c>
      <c r="BK746" s="96" t="str">
        <f t="shared" si="156"/>
        <v/>
      </c>
      <c r="BL746" s="107"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8"/>
      <c r="CA746" s="15"/>
      <c r="CB746" s="5" t="str">
        <f t="shared" si="164"/>
        <v/>
      </c>
      <c r="CD746" s="5"/>
      <c r="CE746" s="5" t="str">
        <f t="shared" si="165"/>
        <v/>
      </c>
      <c r="CF746" s="5" t="str">
        <f>IF(J746="","",IFERROR(IF(VLOOKUP(J746,J$2:J745,1,0)=0,"",""),J746))</f>
        <v/>
      </c>
      <c r="CG746" s="24"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IF(REPORTE!AH$2="si",IF(C746=VALUE(REPORTE!C$11),IF(SUM(DD747:DD$1993),CONCATENATE(INT(B746),", "),INT(B746)),""),IF(C746=VALUE(REPORTE!C$10),IF(SUM(DD747:DD$1993),CONCATENATE(INT(B746),",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97"/>
      <c r="AW747" s="97"/>
      <c r="AX747" s="97"/>
      <c r="AY747" s="110"/>
      <c r="AZ747" s="97"/>
      <c r="BA747" s="97"/>
      <c r="BB747" s="4"/>
      <c r="BC747" s="100"/>
      <c r="BF747" s="9"/>
      <c r="BI747" s="7" t="str">
        <f t="shared" ca="1" si="155"/>
        <v/>
      </c>
      <c r="BJ747" s="4" t="str">
        <f t="shared" si="163"/>
        <v/>
      </c>
      <c r="BK747" s="96" t="str">
        <f t="shared" si="156"/>
        <v/>
      </c>
      <c r="BL747" s="107"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8"/>
      <c r="CA747" s="15"/>
      <c r="CB747" s="5" t="str">
        <f t="shared" si="164"/>
        <v/>
      </c>
      <c r="CD747" s="5"/>
      <c r="CE747" s="5" t="str">
        <f t="shared" si="165"/>
        <v/>
      </c>
      <c r="CF747" s="5" t="str">
        <f>IF(J747="","",IFERROR(IF(VLOOKUP(J747,J$2:J746,1,0)=0,"",""),J747))</f>
        <v/>
      </c>
      <c r="CG747" s="24"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IF(REPORTE!AH$2="si",IF(C747=VALUE(REPORTE!C$11),IF(SUM(DD748:DD$1993),CONCATENATE(INT(B747),", "),INT(B747)),""),IF(C747=VALUE(REPORTE!C$10),IF(SUM(DD748:DD$1993),CONCATENATE(INT(B747),",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97"/>
      <c r="AW748" s="97"/>
      <c r="AX748" s="97"/>
      <c r="AY748" s="110"/>
      <c r="AZ748" s="97"/>
      <c r="BA748" s="97"/>
      <c r="BB748" s="4"/>
      <c r="BC748" s="100"/>
      <c r="BF748" s="9"/>
      <c r="BI748" s="7" t="str">
        <f t="shared" ca="1" si="155"/>
        <v/>
      </c>
      <c r="BJ748" s="4" t="str">
        <f t="shared" si="163"/>
        <v/>
      </c>
      <c r="BK748" s="96" t="str">
        <f t="shared" si="156"/>
        <v/>
      </c>
      <c r="BL748" s="107"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8"/>
      <c r="CA748" s="15"/>
      <c r="CB748" s="5" t="str">
        <f t="shared" si="164"/>
        <v/>
      </c>
      <c r="CD748" s="5"/>
      <c r="CE748" s="5" t="str">
        <f t="shared" si="165"/>
        <v/>
      </c>
      <c r="CF748" s="5" t="str">
        <f>IF(J748="","",IFERROR(IF(VLOOKUP(J748,J$2:J747,1,0)=0,"",""),J748))</f>
        <v/>
      </c>
      <c r="CG748" s="24"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IF(REPORTE!AH$2="si",IF(C748=VALUE(REPORTE!C$11),IF(SUM(DD749:DD$1993),CONCATENATE(INT(B748),", "),INT(B748)),""),IF(C748=VALUE(REPORTE!C$10),IF(SUM(DD749:DD$1993),CONCATENATE(INT(B748),",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97"/>
      <c r="AW749" s="97"/>
      <c r="AX749" s="97"/>
      <c r="AY749" s="110"/>
      <c r="AZ749" s="97"/>
      <c r="BA749" s="97"/>
      <c r="BB749" s="4"/>
      <c r="BC749" s="100"/>
      <c r="BF749" s="9"/>
      <c r="BI749" s="7" t="str">
        <f t="shared" ca="1" si="155"/>
        <v/>
      </c>
      <c r="BJ749" s="4" t="str">
        <f t="shared" si="163"/>
        <v/>
      </c>
      <c r="BK749" s="96" t="str">
        <f t="shared" si="156"/>
        <v/>
      </c>
      <c r="BL749" s="107"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8"/>
      <c r="CA749" s="15"/>
      <c r="CB749" s="5" t="str">
        <f t="shared" si="164"/>
        <v/>
      </c>
      <c r="CD749" s="5"/>
      <c r="CE749" s="5" t="str">
        <f t="shared" si="165"/>
        <v/>
      </c>
      <c r="CF749" s="5" t="str">
        <f>IF(J749="","",IFERROR(IF(VLOOKUP(J749,J$2:J748,1,0)=0,"",""),J749))</f>
        <v/>
      </c>
      <c r="CG749" s="24"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IF(REPORTE!AH$2="si",IF(C749=VALUE(REPORTE!C$11),IF(SUM(DD750:DD$1993),CONCATENATE(INT(B749),", "),INT(B749)),""),IF(C749=VALUE(REPORTE!C$10),IF(SUM(DD750:DD$1993),CONCATENATE(INT(B749),",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97"/>
      <c r="AW750" s="97"/>
      <c r="AX750" s="97"/>
      <c r="AY750" s="110"/>
      <c r="AZ750" s="97"/>
      <c r="BA750" s="97"/>
      <c r="BB750" s="4"/>
      <c r="BC750" s="100"/>
      <c r="BF750" s="9"/>
      <c r="BI750" s="7" t="str">
        <f t="shared" ca="1" si="155"/>
        <v/>
      </c>
      <c r="BJ750" s="4" t="str">
        <f t="shared" si="163"/>
        <v/>
      </c>
      <c r="BK750" s="96" t="str">
        <f t="shared" si="156"/>
        <v/>
      </c>
      <c r="BL750" s="107"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8"/>
      <c r="CA750" s="15"/>
      <c r="CB750" s="5" t="str">
        <f t="shared" si="164"/>
        <v/>
      </c>
      <c r="CD750" s="5"/>
      <c r="CE750" s="5" t="str">
        <f t="shared" si="165"/>
        <v/>
      </c>
      <c r="CF750" s="5" t="str">
        <f>IF(J750="","",IFERROR(IF(VLOOKUP(J750,J$2:J749,1,0)=0,"",""),J750))</f>
        <v/>
      </c>
      <c r="CG750" s="24"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IF(REPORTE!AH$2="si",IF(C750=VALUE(REPORTE!C$11),IF(SUM(DD751:DD$1993),CONCATENATE(INT(B750),", "),INT(B750)),""),IF(C750=VALUE(REPORTE!C$10),IF(SUM(DD751:DD$1993),CONCATENATE(INT(B750),",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97"/>
      <c r="AW751" s="97"/>
      <c r="AX751" s="97"/>
      <c r="AY751" s="110"/>
      <c r="AZ751" s="97"/>
      <c r="BA751" s="97"/>
      <c r="BB751" s="4"/>
      <c r="BC751" s="100"/>
      <c r="BF751" s="9"/>
      <c r="BI751" s="7" t="str">
        <f t="shared" ca="1" si="155"/>
        <v/>
      </c>
      <c r="BJ751" s="4" t="str">
        <f t="shared" si="163"/>
        <v/>
      </c>
      <c r="BK751" s="96" t="str">
        <f t="shared" si="156"/>
        <v/>
      </c>
      <c r="BL751" s="107"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8"/>
      <c r="CA751" s="15"/>
      <c r="CB751" s="5" t="str">
        <f t="shared" si="164"/>
        <v/>
      </c>
      <c r="CD751" s="5"/>
      <c r="CE751" s="5" t="str">
        <f t="shared" si="165"/>
        <v/>
      </c>
      <c r="CF751" s="5" t="str">
        <f>IF(J751="","",IFERROR(IF(VLOOKUP(J751,J$2:J750,1,0)=0,"",""),J751))</f>
        <v/>
      </c>
      <c r="CG751" s="24"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IF(REPORTE!AH$2="si",IF(C751=VALUE(REPORTE!C$11),IF(SUM(DD752:DD$1993),CONCATENATE(INT(B751),", "),INT(B751)),""),IF(C751=VALUE(REPORTE!C$10),IF(SUM(DD752:DD$1993),CONCATENATE(INT(B751),",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97"/>
      <c r="AW752" s="97"/>
      <c r="AX752" s="97"/>
      <c r="AY752" s="110"/>
      <c r="AZ752" s="97"/>
      <c r="BA752" s="97"/>
      <c r="BB752" s="4"/>
      <c r="BC752" s="100"/>
      <c r="BF752" s="9"/>
      <c r="BI752" s="7" t="str">
        <f t="shared" ca="1" si="155"/>
        <v/>
      </c>
      <c r="BJ752" s="4" t="str">
        <f t="shared" si="163"/>
        <v/>
      </c>
      <c r="BK752" s="96" t="str">
        <f t="shared" si="156"/>
        <v/>
      </c>
      <c r="BL752" s="107"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8"/>
      <c r="CA752" s="15"/>
      <c r="CB752" s="5" t="str">
        <f t="shared" si="164"/>
        <v/>
      </c>
      <c r="CD752" s="5"/>
      <c r="CE752" s="5" t="str">
        <f t="shared" si="165"/>
        <v/>
      </c>
      <c r="CF752" s="5" t="str">
        <f>IF(J752="","",IFERROR(IF(VLOOKUP(J752,J$2:J751,1,0)=0,"",""),J752))</f>
        <v/>
      </c>
      <c r="CG752" s="24"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IF(REPORTE!AH$2="si",IF(C752=VALUE(REPORTE!C$11),IF(SUM(DD753:DD$1993),CONCATENATE(INT(B752),", "),INT(B752)),""),IF(C752=VALUE(REPORTE!C$10),IF(SUM(DD753:DD$1993),CONCATENATE(INT(B752),",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97"/>
      <c r="AW753" s="97"/>
      <c r="AX753" s="97"/>
      <c r="AY753" s="110"/>
      <c r="AZ753" s="97"/>
      <c r="BA753" s="97"/>
      <c r="BB753" s="4"/>
      <c r="BC753" s="100"/>
      <c r="BF753" s="9"/>
      <c r="BI753" s="7" t="str">
        <f t="shared" ca="1" si="155"/>
        <v/>
      </c>
      <c r="BJ753" s="4" t="str">
        <f t="shared" si="163"/>
        <v/>
      </c>
      <c r="BK753" s="96" t="str">
        <f t="shared" si="156"/>
        <v/>
      </c>
      <c r="BL753" s="107"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8"/>
      <c r="CA753" s="15"/>
      <c r="CB753" s="5" t="str">
        <f t="shared" si="164"/>
        <v/>
      </c>
      <c r="CD753" s="5"/>
      <c r="CE753" s="5" t="str">
        <f t="shared" si="165"/>
        <v/>
      </c>
      <c r="CF753" s="5" t="str">
        <f>IF(J753="","",IFERROR(IF(VLOOKUP(J753,J$2:J752,1,0)=0,"",""),J753))</f>
        <v/>
      </c>
      <c r="CG753" s="24"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IF(REPORTE!AH$2="si",IF(C753=VALUE(REPORTE!C$11),IF(SUM(DD754:DD$1993),CONCATENATE(INT(B753),", "),INT(B753)),""),IF(C753=VALUE(REPORTE!C$10),IF(SUM(DD754:DD$1993),CONCATENATE(INT(B753),",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97"/>
      <c r="AW754" s="97"/>
      <c r="AX754" s="97"/>
      <c r="AY754" s="110"/>
      <c r="AZ754" s="97"/>
      <c r="BA754" s="97"/>
      <c r="BB754" s="4"/>
      <c r="BC754" s="100"/>
      <c r="BF754" s="9"/>
      <c r="BI754" s="7" t="str">
        <f t="shared" ca="1" si="155"/>
        <v/>
      </c>
      <c r="BJ754" s="4" t="str">
        <f t="shared" si="163"/>
        <v/>
      </c>
      <c r="BK754" s="96" t="str">
        <f t="shared" si="156"/>
        <v/>
      </c>
      <c r="BL754" s="107"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8"/>
      <c r="CA754" s="15"/>
      <c r="CB754" s="5" t="str">
        <f t="shared" si="164"/>
        <v/>
      </c>
      <c r="CD754" s="5"/>
      <c r="CE754" s="5" t="str">
        <f t="shared" si="165"/>
        <v/>
      </c>
      <c r="CF754" s="5" t="str">
        <f>IF(J754="","",IFERROR(IF(VLOOKUP(J754,J$2:J753,1,0)=0,"",""),J754))</f>
        <v/>
      </c>
      <c r="CG754" s="24"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IF(REPORTE!AH$2="si",IF(C754=VALUE(REPORTE!C$11),IF(SUM(DD755:DD$1993),CONCATENATE(INT(B754),", "),INT(B754)),""),IF(C754=VALUE(REPORTE!C$10),IF(SUM(DD755:DD$1993),CONCATENATE(INT(B754),",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97"/>
      <c r="AW755" s="97"/>
      <c r="AX755" s="97"/>
      <c r="AY755" s="110"/>
      <c r="AZ755" s="97"/>
      <c r="BA755" s="97"/>
      <c r="BB755" s="4"/>
      <c r="BC755" s="100"/>
      <c r="BF755" s="9"/>
      <c r="BI755" s="7" t="str">
        <f t="shared" ca="1" si="155"/>
        <v/>
      </c>
      <c r="BJ755" s="4" t="str">
        <f t="shared" si="163"/>
        <v/>
      </c>
      <c r="BK755" s="96" t="str">
        <f t="shared" si="156"/>
        <v/>
      </c>
      <c r="BL755" s="107"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8"/>
      <c r="CA755" s="15"/>
      <c r="CB755" s="5" t="str">
        <f t="shared" si="164"/>
        <v/>
      </c>
      <c r="CD755" s="5"/>
      <c r="CE755" s="5" t="str">
        <f t="shared" si="165"/>
        <v/>
      </c>
      <c r="CF755" s="5" t="str">
        <f>IF(J755="","",IFERROR(IF(VLOOKUP(J755,J$2:J754,1,0)=0,"",""),J755))</f>
        <v/>
      </c>
      <c r="CG755" s="24"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IF(REPORTE!AH$2="si",IF(C755=VALUE(REPORTE!C$11),IF(SUM(DD756:DD$1993),CONCATENATE(INT(B755),", "),INT(B755)),""),IF(C755=VALUE(REPORTE!C$10),IF(SUM(DD756:DD$1993),CONCATENATE(INT(B755),",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97"/>
      <c r="AW756" s="97"/>
      <c r="AX756" s="97"/>
      <c r="AY756" s="110"/>
      <c r="AZ756" s="97"/>
      <c r="BA756" s="97"/>
      <c r="BB756" s="4"/>
      <c r="BC756" s="100"/>
      <c r="BF756" s="9"/>
      <c r="BI756" s="7" t="str">
        <f t="shared" ca="1" si="155"/>
        <v/>
      </c>
      <c r="BJ756" s="4" t="str">
        <f t="shared" si="163"/>
        <v/>
      </c>
      <c r="BK756" s="96" t="str">
        <f t="shared" si="156"/>
        <v/>
      </c>
      <c r="BL756" s="107"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8"/>
      <c r="CA756" s="15"/>
      <c r="CB756" s="5" t="str">
        <f t="shared" si="164"/>
        <v/>
      </c>
      <c r="CD756" s="5"/>
      <c r="CE756" s="5" t="str">
        <f t="shared" si="165"/>
        <v/>
      </c>
      <c r="CF756" s="5" t="str">
        <f>IF(J756="","",IFERROR(IF(VLOOKUP(J756,J$2:J755,1,0)=0,"",""),J756))</f>
        <v/>
      </c>
      <c r="CG756" s="24"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IF(REPORTE!AH$2="si",IF(C756=VALUE(REPORTE!C$11),IF(SUM(DD757:DD$1993),CONCATENATE(INT(B756),", "),INT(B756)),""),IF(C756=VALUE(REPORTE!C$10),IF(SUM(DD757:DD$1993),CONCATENATE(INT(B756),",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97"/>
      <c r="AW757" s="97"/>
      <c r="AX757" s="97"/>
      <c r="AY757" s="110"/>
      <c r="AZ757" s="97"/>
      <c r="BA757" s="97"/>
      <c r="BB757" s="4"/>
      <c r="BC757" s="100"/>
      <c r="BF757" s="9"/>
      <c r="BI757" s="7" t="str">
        <f t="shared" ca="1" si="155"/>
        <v/>
      </c>
      <c r="BJ757" s="4" t="str">
        <f t="shared" si="163"/>
        <v/>
      </c>
      <c r="BK757" s="96" t="str">
        <f t="shared" si="156"/>
        <v/>
      </c>
      <c r="BL757" s="107"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8"/>
      <c r="CA757" s="15"/>
      <c r="CB757" s="5" t="str">
        <f t="shared" si="164"/>
        <v/>
      </c>
      <c r="CD757" s="5"/>
      <c r="CE757" s="5" t="str">
        <f t="shared" si="165"/>
        <v/>
      </c>
      <c r="CF757" s="5" t="str">
        <f>IF(J757="","",IFERROR(IF(VLOOKUP(J757,J$2:J756,1,0)=0,"",""),J757))</f>
        <v/>
      </c>
      <c r="CG757" s="24"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IF(REPORTE!AH$2="si",IF(C757=VALUE(REPORTE!C$11),IF(SUM(DD758:DD$1993),CONCATENATE(INT(B757),", "),INT(B757)),""),IF(C757=VALUE(REPORTE!C$10),IF(SUM(DD758:DD$1993),CONCATENATE(INT(B757),",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97"/>
      <c r="AW758" s="97"/>
      <c r="AX758" s="97"/>
      <c r="AY758" s="110"/>
      <c r="AZ758" s="97"/>
      <c r="BA758" s="97"/>
      <c r="BB758" s="4"/>
      <c r="BC758" s="100"/>
      <c r="BF758" s="9"/>
      <c r="BI758" s="7" t="str">
        <f t="shared" ca="1" si="155"/>
        <v/>
      </c>
      <c r="BJ758" s="4" t="str">
        <f t="shared" si="163"/>
        <v/>
      </c>
      <c r="BK758" s="96" t="str">
        <f t="shared" si="156"/>
        <v/>
      </c>
      <c r="BL758" s="107"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8"/>
      <c r="CA758" s="15"/>
      <c r="CB758" s="5" t="str">
        <f t="shared" si="164"/>
        <v/>
      </c>
      <c r="CD758" s="5"/>
      <c r="CE758" s="5" t="str">
        <f t="shared" si="165"/>
        <v/>
      </c>
      <c r="CF758" s="5" t="str">
        <f>IF(J758="","",IFERROR(IF(VLOOKUP(J758,J$2:J757,1,0)=0,"",""),J758))</f>
        <v/>
      </c>
      <c r="CG758" s="24"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IF(REPORTE!AH$2="si",IF(C758=VALUE(REPORTE!C$11),IF(SUM(DD759:DD$1993),CONCATENATE(INT(B758),", "),INT(B758)),""),IF(C758=VALUE(REPORTE!C$10),IF(SUM(DD759:DD$1993),CONCATENATE(INT(B758),",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97"/>
      <c r="AW759" s="97"/>
      <c r="AX759" s="97"/>
      <c r="AY759" s="110"/>
      <c r="AZ759" s="97"/>
      <c r="BA759" s="97"/>
      <c r="BB759" s="4"/>
      <c r="BC759" s="100"/>
      <c r="BF759" s="9"/>
      <c r="BI759" s="7" t="str">
        <f t="shared" ca="1" si="155"/>
        <v/>
      </c>
      <c r="BJ759" s="4" t="str">
        <f t="shared" si="163"/>
        <v/>
      </c>
      <c r="BK759" s="96" t="str">
        <f t="shared" si="156"/>
        <v/>
      </c>
      <c r="BL759" s="107"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8"/>
      <c r="CA759" s="15"/>
      <c r="CB759" s="5" t="str">
        <f t="shared" si="164"/>
        <v/>
      </c>
      <c r="CD759" s="5"/>
      <c r="CE759" s="5" t="str">
        <f t="shared" si="165"/>
        <v/>
      </c>
      <c r="CF759" s="5" t="str">
        <f>IF(J759="","",IFERROR(IF(VLOOKUP(J759,J$2:J758,1,0)=0,"",""),J759))</f>
        <v/>
      </c>
      <c r="CG759" s="24"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IF(REPORTE!AH$2="si",IF(C759=VALUE(REPORTE!C$11),IF(SUM(DD760:DD$1993),CONCATENATE(INT(B759),", "),INT(B759)),""),IF(C759=VALUE(REPORTE!C$10),IF(SUM(DD760:DD$1993),CONCATENATE(INT(B759),",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97"/>
      <c r="AW760" s="97"/>
      <c r="AX760" s="97"/>
      <c r="AY760" s="110"/>
      <c r="AZ760" s="97"/>
      <c r="BA760" s="97"/>
      <c r="BB760" s="4"/>
      <c r="BC760" s="100"/>
      <c r="BF760" s="9"/>
      <c r="BI760" s="7" t="str">
        <f t="shared" ca="1" si="155"/>
        <v/>
      </c>
      <c r="BJ760" s="4" t="str">
        <f t="shared" si="163"/>
        <v/>
      </c>
      <c r="BK760" s="96" t="str">
        <f t="shared" si="156"/>
        <v/>
      </c>
      <c r="BL760" s="107"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8"/>
      <c r="CA760" s="15"/>
      <c r="CB760" s="5" t="str">
        <f t="shared" si="164"/>
        <v/>
      </c>
      <c r="CD760" s="5"/>
      <c r="CE760" s="5" t="str">
        <f t="shared" si="165"/>
        <v/>
      </c>
      <c r="CF760" s="5" t="str">
        <f>IF(J760="","",IFERROR(IF(VLOOKUP(J760,J$2:J759,1,0)=0,"",""),J760))</f>
        <v/>
      </c>
      <c r="CG760" s="24"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IF(REPORTE!AH$2="si",IF(C760=VALUE(REPORTE!C$11),IF(SUM(DD761:DD$1993),CONCATENATE(INT(B761),", "),INT(B761)),""),IF(C760=VALUE(REPORTE!C$10),IF(SUM(DD761:DD$1993),CONCATENATE(INT(B761),",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97"/>
      <c r="AW761" s="97"/>
      <c r="AX761" s="97"/>
      <c r="AY761" s="110"/>
      <c r="AZ761" s="97"/>
      <c r="BA761" s="97"/>
      <c r="BB761" s="4"/>
      <c r="BC761" s="100"/>
      <c r="BF761" s="9"/>
      <c r="BI761" s="7" t="str">
        <f t="shared" ca="1" si="155"/>
        <v/>
      </c>
      <c r="BJ761" s="4" t="str">
        <f t="shared" si="163"/>
        <v/>
      </c>
      <c r="BK761" s="96" t="str">
        <f t="shared" si="156"/>
        <v/>
      </c>
      <c r="BL761" s="107"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8"/>
      <c r="CA761" s="15"/>
      <c r="CB761" s="5" t="str">
        <f t="shared" si="164"/>
        <v/>
      </c>
      <c r="CD761" s="5"/>
      <c r="CE761" s="5" t="str">
        <f t="shared" si="165"/>
        <v/>
      </c>
      <c r="CF761" s="5" t="str">
        <f>IF(J761="","",IFERROR(IF(VLOOKUP(J761,J$2:J760,1,0)=0,"",""),J761))</f>
        <v/>
      </c>
      <c r="CG761" s="24"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IF(REPORTE!AH$2="si",IF(C761=VALUE(REPORTE!C$11),IF(SUM(DD762:DD$1993),CONCATENATE(INT(#REF!),", "),INT(#REF!)),""),IF(C761=VALUE(REPORTE!C$10),IF(SUM(DD762:DD$1993),CONCATENATE(INT(#REF!),",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97"/>
      <c r="AW762" s="97"/>
      <c r="AX762" s="97"/>
      <c r="AY762" s="110"/>
      <c r="AZ762" s="97"/>
      <c r="BA762" s="97"/>
      <c r="BB762" s="4"/>
      <c r="BC762" s="100"/>
      <c r="BF762" s="9"/>
      <c r="BI762" s="7" t="str">
        <f t="shared" ca="1" si="155"/>
        <v/>
      </c>
      <c r="BJ762" s="4" t="str">
        <f t="shared" si="163"/>
        <v/>
      </c>
      <c r="BK762" s="96" t="str">
        <f t="shared" si="156"/>
        <v/>
      </c>
      <c r="BL762" s="107"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8"/>
      <c r="CA762" s="15"/>
      <c r="CB762" s="5" t="str">
        <f t="shared" si="164"/>
        <v/>
      </c>
      <c r="CD762" s="5"/>
      <c r="CE762" s="5" t="str">
        <f t="shared" si="165"/>
        <v/>
      </c>
      <c r="CF762" s="5" t="str">
        <f>IF(J762="","",IFERROR(IF(VLOOKUP(J762,J$2:J761,1,0)=0,"",""),J762))</f>
        <v/>
      </c>
      <c r="CG762" s="24"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IF(REPORTE!AH$2="si",IF(C762=VALUE(REPORTE!C$11),IF(SUM(DD763:DD$1993),CONCATENATE(INT(B762),", "),INT(B762)),""),IF(C762=VALUE(REPORTE!C$10),IF(SUM(DD763:DD$1993),CONCATENATE(INT(B762),",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97"/>
      <c r="AW763" s="97"/>
      <c r="AX763" s="97"/>
      <c r="AY763" s="110"/>
      <c r="AZ763" s="97"/>
      <c r="BA763" s="97"/>
      <c r="BB763" s="4"/>
      <c r="BC763" s="100"/>
      <c r="BF763" s="9"/>
      <c r="BI763" s="7" t="str">
        <f t="shared" ca="1" si="155"/>
        <v/>
      </c>
      <c r="BJ763" s="4" t="str">
        <f t="shared" si="163"/>
        <v/>
      </c>
      <c r="BK763" s="96" t="str">
        <f t="shared" si="156"/>
        <v/>
      </c>
      <c r="BL763" s="107"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8"/>
      <c r="CA763" s="15"/>
      <c r="CB763" s="5" t="str">
        <f t="shared" si="164"/>
        <v/>
      </c>
      <c r="CD763" s="5"/>
      <c r="CE763" s="5" t="str">
        <f t="shared" si="165"/>
        <v/>
      </c>
      <c r="CF763" s="5" t="str">
        <f>IF(J763="","",IFERROR(IF(VLOOKUP(J763,J$2:J762,1,0)=0,"",""),J763))</f>
        <v/>
      </c>
      <c r="CG763" s="24"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IF(REPORTE!AH$2="si",IF(C763=VALUE(REPORTE!C$11),IF(SUM(DD764:DD$1993),CONCATENATE(INT(B763),", "),INT(B763)),""),IF(C763=VALUE(REPORTE!C$10),IF(SUM(DD764:DD$1993),CONCATENATE(INT(B763),",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97"/>
      <c r="AW764" s="97"/>
      <c r="AX764" s="97"/>
      <c r="AY764" s="110"/>
      <c r="AZ764" s="97"/>
      <c r="BA764" s="97"/>
      <c r="BB764" s="4"/>
      <c r="BC764" s="100"/>
      <c r="BF764" s="9"/>
      <c r="BI764" s="7" t="str">
        <f t="shared" ca="1" si="155"/>
        <v/>
      </c>
      <c r="BJ764" s="4" t="str">
        <f t="shared" si="163"/>
        <v/>
      </c>
      <c r="BK764" s="96" t="str">
        <f t="shared" si="156"/>
        <v/>
      </c>
      <c r="BL764" s="107"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8"/>
      <c r="CA764" s="15"/>
      <c r="CB764" s="5" t="str">
        <f t="shared" si="164"/>
        <v/>
      </c>
      <c r="CD764" s="5"/>
      <c r="CE764" s="5" t="str">
        <f t="shared" si="165"/>
        <v/>
      </c>
      <c r="CF764" s="5" t="str">
        <f>IF(J764="","",IFERROR(IF(VLOOKUP(J764,J$2:J763,1,0)=0,"",""),J764))</f>
        <v/>
      </c>
      <c r="CG764" s="24"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IF(REPORTE!AH$2="si",IF(C764=VALUE(REPORTE!C$11),IF(SUM(DD765:DD$1993),CONCATENATE(INT(B764),", "),INT(B764)),""),IF(C764=VALUE(REPORTE!C$10),IF(SUM(DD765:DD$1993),CONCATENATE(INT(B764),",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97"/>
      <c r="AW765" s="97"/>
      <c r="AX765" s="97"/>
      <c r="AY765" s="110"/>
      <c r="AZ765" s="97"/>
      <c r="BA765" s="97"/>
      <c r="BB765" s="4"/>
      <c r="BC765" s="100"/>
      <c r="BF765" s="9"/>
      <c r="BI765" s="7" t="str">
        <f t="shared" ca="1" si="155"/>
        <v/>
      </c>
      <c r="BJ765" s="4" t="str">
        <f t="shared" si="163"/>
        <v/>
      </c>
      <c r="BK765" s="96" t="str">
        <f t="shared" si="156"/>
        <v/>
      </c>
      <c r="BL765" s="107"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8"/>
      <c r="CA765" s="15"/>
      <c r="CB765" s="5" t="str">
        <f t="shared" si="164"/>
        <v/>
      </c>
      <c r="CD765" s="5"/>
      <c r="CE765" s="5" t="str">
        <f t="shared" si="165"/>
        <v/>
      </c>
      <c r="CF765" s="5" t="str">
        <f>IF(J765="","",IFERROR(IF(VLOOKUP(J765,J$2:J764,1,0)=0,"",""),J765))</f>
        <v/>
      </c>
      <c r="CG765" s="24"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IF(REPORTE!AH$2="si",IF(C765=VALUE(REPORTE!C$11),IF(SUM(DD766:DD$1993),CONCATENATE(INT(B765),", "),INT(B765)),""),IF(C765=VALUE(REPORTE!C$10),IF(SUM(DD766:DD$1993),CONCATENATE(INT(B765),",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97"/>
      <c r="AW766" s="97"/>
      <c r="AX766" s="97"/>
      <c r="AY766" s="110"/>
      <c r="AZ766" s="97"/>
      <c r="BA766" s="97"/>
      <c r="BB766" s="4"/>
      <c r="BC766" s="100"/>
      <c r="BF766" s="9"/>
      <c r="BI766" s="7" t="str">
        <f t="shared" ca="1" si="155"/>
        <v/>
      </c>
      <c r="BJ766" s="4" t="str">
        <f t="shared" si="163"/>
        <v/>
      </c>
      <c r="BK766" s="96" t="str">
        <f t="shared" si="156"/>
        <v/>
      </c>
      <c r="BL766" s="107"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8"/>
      <c r="CA766" s="15"/>
      <c r="CB766" s="5" t="str">
        <f t="shared" si="164"/>
        <v/>
      </c>
      <c r="CD766" s="5"/>
      <c r="CE766" s="5" t="str">
        <f t="shared" si="165"/>
        <v/>
      </c>
      <c r="CF766" s="5" t="str">
        <f>IF(J766="","",IFERROR(IF(VLOOKUP(J766,J$2:J765,1,0)=0,"",""),J766))</f>
        <v/>
      </c>
      <c r="CG766" s="24"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IF(REPORTE!AH$2="si",IF(C766=VALUE(REPORTE!C$11),IF(SUM(DD767:DD$1993),CONCATENATE(INT(B766),", "),INT(B766)),""),IF(C766=VALUE(REPORTE!C$10),IF(SUM(DD767:DD$1993),CONCATENATE(INT(B766),",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97"/>
      <c r="AW767" s="97"/>
      <c r="AX767" s="97"/>
      <c r="AY767" s="110"/>
      <c r="AZ767" s="97"/>
      <c r="BA767" s="97"/>
      <c r="BB767" s="4"/>
      <c r="BC767" s="100"/>
      <c r="BF767" s="9"/>
      <c r="BI767" s="7" t="str">
        <f t="shared" ca="1" si="155"/>
        <v/>
      </c>
      <c r="BJ767" s="4" t="str">
        <f t="shared" si="163"/>
        <v/>
      </c>
      <c r="BK767" s="96" t="str">
        <f t="shared" si="156"/>
        <v/>
      </c>
      <c r="BL767" s="107"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8"/>
      <c r="CA767" s="15"/>
      <c r="CB767" s="5" t="str">
        <f t="shared" si="164"/>
        <v/>
      </c>
      <c r="CD767" s="5"/>
      <c r="CE767" s="5" t="str">
        <f t="shared" si="165"/>
        <v/>
      </c>
      <c r="CF767" s="5" t="str">
        <f>IF(J767="","",IFERROR(IF(VLOOKUP(J767,J$2:J766,1,0)=0,"",""),J767))</f>
        <v/>
      </c>
      <c r="CG767" s="24"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IF(REPORTE!AH$2="si",IF(C767=VALUE(REPORTE!C$11),IF(SUM(DD768:DD$1993),CONCATENATE(INT(B767),", "),INT(B767)),""),IF(C767=VALUE(REPORTE!C$10),IF(SUM(DD768:DD$1993),CONCATENATE(INT(B767),",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97"/>
      <c r="AW768" s="97"/>
      <c r="AX768" s="97"/>
      <c r="AY768" s="110"/>
      <c r="AZ768" s="97"/>
      <c r="BA768" s="97"/>
      <c r="BB768" s="4"/>
      <c r="BC768" s="100"/>
      <c r="BF768" s="9"/>
      <c r="BI768" s="7" t="str">
        <f t="shared" ca="1" si="155"/>
        <v/>
      </c>
      <c r="BJ768" s="4" t="str">
        <f t="shared" si="163"/>
        <v/>
      </c>
      <c r="BK768" s="96" t="str">
        <f t="shared" si="156"/>
        <v/>
      </c>
      <c r="BL768" s="107"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8"/>
      <c r="CA768" s="15"/>
      <c r="CB768" s="5" t="str">
        <f t="shared" si="164"/>
        <v/>
      </c>
      <c r="CD768" s="5"/>
      <c r="CE768" s="5" t="str">
        <f t="shared" si="165"/>
        <v/>
      </c>
      <c r="CF768" s="5" t="str">
        <f>IF(J768="","",IFERROR(IF(VLOOKUP(J768,J$2:J767,1,0)=0,"",""),J768))</f>
        <v/>
      </c>
      <c r="CG768" s="24"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IF(REPORTE!AH$2="si",IF(C768=VALUE(REPORTE!C$11),IF(SUM(DD769:DD$1993),CONCATENATE(INT(B768),", "),INT(B768)),""),IF(C768=VALUE(REPORTE!C$10),IF(SUM(DD769:DD$1993),CONCATENATE(INT(B768),",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97"/>
      <c r="AW769" s="97"/>
      <c r="AX769" s="97"/>
      <c r="AY769" s="110"/>
      <c r="AZ769" s="97"/>
      <c r="BA769" s="97"/>
      <c r="BB769" s="4"/>
      <c r="BC769" s="100"/>
      <c r="BF769" s="9"/>
      <c r="BI769" s="7" t="str">
        <f t="shared" ca="1" si="155"/>
        <v/>
      </c>
      <c r="BJ769" s="4" t="str">
        <f t="shared" si="163"/>
        <v/>
      </c>
      <c r="BK769" s="96" t="str">
        <f t="shared" si="156"/>
        <v/>
      </c>
      <c r="BL769" s="107"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8"/>
      <c r="CA769" s="15"/>
      <c r="CB769" s="5" t="str">
        <f t="shared" si="164"/>
        <v/>
      </c>
      <c r="CD769" s="5"/>
      <c r="CE769" s="5" t="str">
        <f t="shared" si="165"/>
        <v/>
      </c>
      <c r="CF769" s="5" t="str">
        <f>IF(J769="","",IFERROR(IF(VLOOKUP(J769,J$2:J768,1,0)=0,"",""),J769))</f>
        <v/>
      </c>
      <c r="CG769" s="24"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IF(REPORTE!AH$2="si",IF(C769=VALUE(REPORTE!C$11),IF(SUM(DD770:DD$1993),CONCATENATE(INT(B769),", "),INT(B769)),""),IF(C769=VALUE(REPORTE!C$10),IF(SUM(DD770:DD$1993),CONCATENATE(INT(B769),",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97"/>
      <c r="AW770" s="97"/>
      <c r="AX770" s="97"/>
      <c r="AY770" s="110"/>
      <c r="AZ770" s="97"/>
      <c r="BA770" s="97"/>
      <c r="BB770" s="4"/>
      <c r="BC770" s="100"/>
      <c r="BF770" s="9"/>
      <c r="BI770" s="7" t="str">
        <f t="shared" ref="BI770:BI833" ca="1" si="168">IFERROR(IF(BF770="","",IF(BB770=5,"",IF(BF770-TODAY()&gt;0,"VIGENTE","VENCIDO"))),"")</f>
        <v/>
      </c>
      <c r="BJ770" s="4" t="str">
        <f t="shared" si="163"/>
        <v/>
      </c>
      <c r="BK770" s="96" t="str">
        <f t="shared" ref="BK770:BK833" si="169">IFERROR(IF(AA770="","",AA770/V770),"")</f>
        <v/>
      </c>
      <c r="BL770" s="107"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8"/>
      <c r="CA770" s="15"/>
      <c r="CB770" s="5" t="str">
        <f t="shared" si="164"/>
        <v/>
      </c>
      <c r="CD770" s="5"/>
      <c r="CE770" s="5" t="str">
        <f t="shared" ref="CE770:CE833" si="173">IFERROR(RANK(CG770,CG$2:CG$1493,1),"")</f>
        <v/>
      </c>
      <c r="CF770" s="5" t="str">
        <f>IF(J770="","",IFERROR(IF(VLOOKUP(J770,J$2:J769,1,0)=0,"",""),J770))</f>
        <v/>
      </c>
      <c r="CG770" s="24"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IF(REPORTE!AH$2="si",IF(C770=VALUE(REPORTE!C$11),IF(SUM(DD771:DD$1993),CONCATENATE(INT(B770),", "),INT(B770)),""),IF(C770=VALUE(REPORTE!C$10),IF(SUM(DD771:DD$1993),CONCATENATE(INT(B770),",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97"/>
      <c r="AW771" s="97"/>
      <c r="AX771" s="97"/>
      <c r="AY771" s="110"/>
      <c r="AZ771" s="97"/>
      <c r="BA771" s="97"/>
      <c r="BB771" s="4"/>
      <c r="BC771" s="100"/>
      <c r="BF771" s="9"/>
      <c r="BI771" s="7" t="str">
        <f t="shared" ca="1" si="168"/>
        <v/>
      </c>
      <c r="BJ771" s="4" t="str">
        <f t="shared" si="163"/>
        <v/>
      </c>
      <c r="BK771" s="96" t="str">
        <f t="shared" si="169"/>
        <v/>
      </c>
      <c r="BL771" s="107"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8"/>
      <c r="CA771" s="15"/>
      <c r="CB771" s="5" t="str">
        <f t="shared" si="164"/>
        <v/>
      </c>
      <c r="CD771" s="5"/>
      <c r="CE771" s="5" t="str">
        <f t="shared" si="173"/>
        <v/>
      </c>
      <c r="CF771" s="5" t="str">
        <f>IF(J771="","",IFERROR(IF(VLOOKUP(J771,J$2:J770,1,0)=0,"",""),J771))</f>
        <v/>
      </c>
      <c r="CG771" s="24"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IF(REPORTE!AH$2="si",IF(C771=VALUE(REPORTE!C$11),IF(SUM(DD772:DD$1993),CONCATENATE(INT(B771),", "),INT(B771)),""),IF(C771=VALUE(REPORTE!C$10),IF(SUM(DD772:DD$1993),CONCATENATE(INT(B771),",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97"/>
      <c r="AW772" s="97"/>
      <c r="AX772" s="97"/>
      <c r="AY772" s="110"/>
      <c r="AZ772" s="97"/>
      <c r="BA772" s="97"/>
      <c r="BB772" s="4"/>
      <c r="BC772" s="100"/>
      <c r="BF772" s="9"/>
      <c r="BI772" s="7" t="str">
        <f t="shared" ca="1" si="168"/>
        <v/>
      </c>
      <c r="BJ772" s="4" t="str">
        <f t="shared" si="163"/>
        <v/>
      </c>
      <c r="BK772" s="96" t="str">
        <f t="shared" si="169"/>
        <v/>
      </c>
      <c r="BL772" s="107"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8"/>
      <c r="CA772" s="15"/>
      <c r="CB772" s="5" t="str">
        <f t="shared" si="164"/>
        <v/>
      </c>
      <c r="CD772" s="5"/>
      <c r="CE772" s="5" t="str">
        <f t="shared" si="173"/>
        <v/>
      </c>
      <c r="CF772" s="5" t="str">
        <f>IF(J772="","",IFERROR(IF(VLOOKUP(J772,J$2:J771,1,0)=0,"",""),J772))</f>
        <v/>
      </c>
      <c r="CG772" s="24"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IF(REPORTE!AH$2="si",IF(C772=VALUE(REPORTE!C$11),IF(SUM(DD773:DD$1993),CONCATENATE(INT(B772),", "),INT(B772)),""),IF(C772=VALUE(REPORTE!C$10),IF(SUM(DD773:DD$1993),CONCATENATE(INT(B772),",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97"/>
      <c r="AW773" s="97"/>
      <c r="AX773" s="97"/>
      <c r="AY773" s="110"/>
      <c r="AZ773" s="97"/>
      <c r="BA773" s="97"/>
      <c r="BB773" s="4"/>
      <c r="BC773" s="100"/>
      <c r="BF773" s="9"/>
      <c r="BI773" s="7" t="str">
        <f t="shared" ca="1" si="168"/>
        <v/>
      </c>
      <c r="BJ773" s="4" t="str">
        <f t="shared" si="163"/>
        <v/>
      </c>
      <c r="BK773" s="96" t="str">
        <f t="shared" si="169"/>
        <v/>
      </c>
      <c r="BL773" s="107"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8"/>
      <c r="CA773" s="15"/>
      <c r="CB773" s="5" t="str">
        <f t="shared" si="164"/>
        <v/>
      </c>
      <c r="CD773" s="5"/>
      <c r="CE773" s="5" t="str">
        <f t="shared" si="173"/>
        <v/>
      </c>
      <c r="CF773" s="5" t="str">
        <f>IF(J773="","",IFERROR(IF(VLOOKUP(J773,J$2:J772,1,0)=0,"",""),J773))</f>
        <v/>
      </c>
      <c r="CG773" s="24"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IF(REPORTE!AH$2="si",IF(C773=VALUE(REPORTE!C$11),IF(SUM(DD774:DD$1993),CONCATENATE(INT(B773),", "),INT(B773)),""),IF(C773=VALUE(REPORTE!C$10),IF(SUM(DD774:DD$1993),CONCATENATE(INT(B773),",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97"/>
      <c r="AW774" s="97"/>
      <c r="AX774" s="97"/>
      <c r="AY774" s="110"/>
      <c r="AZ774" s="97"/>
      <c r="BA774" s="97"/>
      <c r="BB774" s="4"/>
      <c r="BC774" s="100"/>
      <c r="BF774" s="9"/>
      <c r="BI774" s="7" t="str">
        <f t="shared" ca="1" si="168"/>
        <v/>
      </c>
      <c r="BJ774" s="4" t="str">
        <f t="shared" si="163"/>
        <v/>
      </c>
      <c r="BK774" s="96" t="str">
        <f t="shared" si="169"/>
        <v/>
      </c>
      <c r="BL774" s="107"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8"/>
      <c r="CA774" s="15"/>
      <c r="CB774" s="5" t="str">
        <f t="shared" si="164"/>
        <v/>
      </c>
      <c r="CD774" s="5"/>
      <c r="CE774" s="5" t="str">
        <f t="shared" si="173"/>
        <v/>
      </c>
      <c r="CF774" s="5" t="str">
        <f>IF(J774="","",IFERROR(IF(VLOOKUP(J774,J$2:J773,1,0)=0,"",""),J774))</f>
        <v/>
      </c>
      <c r="CG774" s="24"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IF(REPORTE!AH$2="si",IF(C774=VALUE(REPORTE!C$11),IF(SUM(DD775:DD$1993),CONCATENATE(INT(B774),", "),INT(B774)),""),IF(C774=VALUE(REPORTE!C$10),IF(SUM(DD775:DD$1993),CONCATENATE(INT(B774),",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97"/>
      <c r="AW775" s="97"/>
      <c r="AX775" s="97"/>
      <c r="AY775" s="110"/>
      <c r="AZ775" s="97"/>
      <c r="BA775" s="97"/>
      <c r="BB775" s="4"/>
      <c r="BC775" s="100"/>
      <c r="BF775" s="9"/>
      <c r="BI775" s="7" t="str">
        <f t="shared" ca="1" si="168"/>
        <v/>
      </c>
      <c r="BJ775" s="4" t="str">
        <f t="shared" si="163"/>
        <v/>
      </c>
      <c r="BK775" s="96" t="str">
        <f t="shared" si="169"/>
        <v/>
      </c>
      <c r="BL775" s="107"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8"/>
      <c r="CA775" s="15"/>
      <c r="CB775" s="5" t="str">
        <f t="shared" si="164"/>
        <v/>
      </c>
      <c r="CD775" s="5"/>
      <c r="CE775" s="5" t="str">
        <f t="shared" si="173"/>
        <v/>
      </c>
      <c r="CF775" s="5" t="str">
        <f>IF(J775="","",IFERROR(IF(VLOOKUP(J775,J$2:J774,1,0)=0,"",""),J775))</f>
        <v/>
      </c>
      <c r="CG775" s="24"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IF(REPORTE!AH$2="si",IF(C775=VALUE(REPORTE!C$11),IF(SUM(DD776:DD$1993),CONCATENATE(INT(B775),", "),INT(B775)),""),IF(C775=VALUE(REPORTE!C$10),IF(SUM(DD776:DD$1993),CONCATENATE(INT(B775),",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97"/>
      <c r="AW776" s="97"/>
      <c r="AX776" s="97"/>
      <c r="AY776" s="110"/>
      <c r="AZ776" s="97"/>
      <c r="BA776" s="97"/>
      <c r="BB776" s="4"/>
      <c r="BC776" s="100"/>
      <c r="BF776" s="9"/>
      <c r="BI776" s="7" t="str">
        <f t="shared" ca="1" si="168"/>
        <v/>
      </c>
      <c r="BJ776" s="4" t="str">
        <f t="shared" si="163"/>
        <v/>
      </c>
      <c r="BK776" s="96" t="str">
        <f t="shared" si="169"/>
        <v/>
      </c>
      <c r="BL776" s="107"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8"/>
      <c r="CA776" s="15"/>
      <c r="CB776" s="5" t="str">
        <f t="shared" si="164"/>
        <v/>
      </c>
      <c r="CD776" s="5"/>
      <c r="CE776" s="5" t="str">
        <f t="shared" si="173"/>
        <v/>
      </c>
      <c r="CF776" s="5" t="str">
        <f>IF(J776="","",IFERROR(IF(VLOOKUP(J776,J$2:J775,1,0)=0,"",""),J776))</f>
        <v/>
      </c>
      <c r="CG776" s="24"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IF(REPORTE!AH$2="si",IF(C776=VALUE(REPORTE!C$11),IF(SUM(DD777:DD$1993),CONCATENATE(INT(B776),", "),INT(B776)),""),IF(C776=VALUE(REPORTE!C$10),IF(SUM(DD777:DD$1993),CONCATENATE(INT(B776),",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97"/>
      <c r="AW777" s="97"/>
      <c r="AX777" s="97"/>
      <c r="AY777" s="110"/>
      <c r="AZ777" s="97"/>
      <c r="BA777" s="97"/>
      <c r="BB777" s="4"/>
      <c r="BC777" s="100"/>
      <c r="BF777" s="9"/>
      <c r="BI777" s="7" t="str">
        <f t="shared" ca="1" si="168"/>
        <v/>
      </c>
      <c r="BJ777" s="4" t="str">
        <f t="shared" si="163"/>
        <v/>
      </c>
      <c r="BK777" s="96" t="str">
        <f t="shared" si="169"/>
        <v/>
      </c>
      <c r="BL777" s="107"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8"/>
      <c r="CA777" s="15"/>
      <c r="CB777" s="5" t="str">
        <f t="shared" si="164"/>
        <v/>
      </c>
      <c r="CD777" s="5"/>
      <c r="CE777" s="5" t="str">
        <f t="shared" si="173"/>
        <v/>
      </c>
      <c r="CF777" s="5" t="str">
        <f>IF(J777="","",IFERROR(IF(VLOOKUP(J777,J$2:J776,1,0)=0,"",""),J777))</f>
        <v/>
      </c>
      <c r="CG777" s="24"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IF(REPORTE!AH$2="si",IF(C777=VALUE(REPORTE!C$11),IF(SUM(DD778:DD$1993),CONCATENATE(INT(B777),", "),INT(B777)),""),IF(C777=VALUE(REPORTE!C$10),IF(SUM(DD778:DD$1993),CONCATENATE(INT(B777),",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97"/>
      <c r="AW778" s="97"/>
      <c r="AX778" s="97"/>
      <c r="AY778" s="110"/>
      <c r="AZ778" s="97"/>
      <c r="BA778" s="97"/>
      <c r="BB778" s="4"/>
      <c r="BC778" s="100"/>
      <c r="BF778" s="9"/>
      <c r="BI778" s="7" t="str">
        <f t="shared" ca="1" si="168"/>
        <v/>
      </c>
      <c r="BJ778" s="4" t="str">
        <f t="shared" si="163"/>
        <v/>
      </c>
      <c r="BK778" s="96" t="str">
        <f t="shared" si="169"/>
        <v/>
      </c>
      <c r="BL778" s="107"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8"/>
      <c r="CA778" s="15"/>
      <c r="CB778" s="5" t="str">
        <f t="shared" si="164"/>
        <v/>
      </c>
      <c r="CD778" s="5"/>
      <c r="CE778" s="5" t="str">
        <f t="shared" si="173"/>
        <v/>
      </c>
      <c r="CF778" s="5" t="str">
        <f>IF(J778="","",IFERROR(IF(VLOOKUP(J778,J$2:J777,1,0)=0,"",""),J778))</f>
        <v/>
      </c>
      <c r="CG778" s="24"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IF(REPORTE!AH$2="si",IF(C778=VALUE(REPORTE!C$11),IF(SUM(DD779:DD$1993),CONCATENATE(INT(B778),", "),INT(B778)),""),IF(C778=VALUE(REPORTE!C$10),IF(SUM(DD779:DD$1993),CONCATENATE(INT(B778),",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97"/>
      <c r="AW779" s="97"/>
      <c r="AX779" s="97"/>
      <c r="AY779" s="110"/>
      <c r="AZ779" s="97"/>
      <c r="BA779" s="97"/>
      <c r="BB779" s="4"/>
      <c r="BC779" s="100"/>
      <c r="BF779" s="9"/>
      <c r="BI779" s="7" t="str">
        <f t="shared" ca="1" si="168"/>
        <v/>
      </c>
      <c r="BJ779" s="4" t="str">
        <f t="shared" si="163"/>
        <v/>
      </c>
      <c r="BK779" s="96" t="str">
        <f t="shared" si="169"/>
        <v/>
      </c>
      <c r="BL779" s="107"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8"/>
      <c r="CA779" s="15"/>
      <c r="CB779" s="5" t="str">
        <f t="shared" si="164"/>
        <v/>
      </c>
      <c r="CD779" s="5"/>
      <c r="CE779" s="5" t="str">
        <f t="shared" si="173"/>
        <v/>
      </c>
      <c r="CF779" s="5" t="str">
        <f>IF(J779="","",IFERROR(IF(VLOOKUP(J779,J$2:J778,1,0)=0,"",""),J779))</f>
        <v/>
      </c>
      <c r="CG779" s="24"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IF(REPORTE!AH$2="si",IF(C779=VALUE(REPORTE!C$11),IF(SUM(DD780:DD$1993),CONCATENATE(INT(B779),", "),INT(B779)),""),IF(C779=VALUE(REPORTE!C$10),IF(SUM(DD780:DD$1993),CONCATENATE(INT(B779),",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97"/>
      <c r="AW780" s="97"/>
      <c r="AX780" s="97"/>
      <c r="AY780" s="110"/>
      <c r="AZ780" s="97"/>
      <c r="BA780" s="97"/>
      <c r="BB780" s="4"/>
      <c r="BC780" s="100"/>
      <c r="BF780" s="9"/>
      <c r="BI780" s="7" t="str">
        <f t="shared" ca="1" si="168"/>
        <v/>
      </c>
      <c r="BJ780" s="4" t="str">
        <f t="shared" si="163"/>
        <v/>
      </c>
      <c r="BK780" s="96" t="str">
        <f t="shared" si="169"/>
        <v/>
      </c>
      <c r="BL780" s="107"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8"/>
      <c r="CA780" s="15"/>
      <c r="CB780" s="5" t="str">
        <f t="shared" si="164"/>
        <v/>
      </c>
      <c r="CD780" s="5"/>
      <c r="CE780" s="5" t="str">
        <f t="shared" si="173"/>
        <v/>
      </c>
      <c r="CF780" s="5" t="str">
        <f>IF(J780="","",IFERROR(IF(VLOOKUP(J780,J$2:J779,1,0)=0,"",""),J780))</f>
        <v/>
      </c>
      <c r="CG780" s="24"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IF(REPORTE!AH$2="si",IF(C780=VALUE(REPORTE!C$11),IF(SUM(DD781:DD$1993),CONCATENATE(INT(B780),", "),INT(B780)),""),IF(C780=VALUE(REPORTE!C$10),IF(SUM(DD781:DD$1993),CONCATENATE(INT(B780),",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97"/>
      <c r="AW781" s="97"/>
      <c r="AX781" s="97"/>
      <c r="AY781" s="110"/>
      <c r="AZ781" s="97"/>
      <c r="BA781" s="97"/>
      <c r="BB781" s="4"/>
      <c r="BC781" s="100"/>
      <c r="BF781" s="9"/>
      <c r="BI781" s="7" t="str">
        <f t="shared" ca="1" si="168"/>
        <v/>
      </c>
      <c r="BJ781" s="4" t="str">
        <f t="shared" si="163"/>
        <v/>
      </c>
      <c r="BK781" s="96" t="str">
        <f t="shared" si="169"/>
        <v/>
      </c>
      <c r="BL781" s="107"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8"/>
      <c r="CA781" s="15"/>
      <c r="CB781" s="5" t="str">
        <f t="shared" si="164"/>
        <v/>
      </c>
      <c r="CD781" s="5"/>
      <c r="CE781" s="5" t="str">
        <f t="shared" si="173"/>
        <v/>
      </c>
      <c r="CF781" s="5" t="str">
        <f>IF(J781="","",IFERROR(IF(VLOOKUP(J781,J$2:J780,1,0)=0,"",""),J781))</f>
        <v/>
      </c>
      <c r="CG781" s="24"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IF(REPORTE!AH$2="si",IF(C781=VALUE(REPORTE!C$11),IF(SUM(DD782:DD$1993),CONCATENATE(INT(B781),", "),INT(B781)),""),IF(C781=VALUE(REPORTE!C$10),IF(SUM(DD782:DD$1993),CONCATENATE(INT(B781),",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97"/>
      <c r="AW782" s="97"/>
      <c r="AX782" s="97"/>
      <c r="AY782" s="110"/>
      <c r="AZ782" s="97"/>
      <c r="BA782" s="97"/>
      <c r="BB782" s="4"/>
      <c r="BC782" s="100"/>
      <c r="BF782" s="9"/>
      <c r="BI782" s="7" t="str">
        <f t="shared" ca="1" si="168"/>
        <v/>
      </c>
      <c r="BJ782" s="4" t="str">
        <f t="shared" si="163"/>
        <v/>
      </c>
      <c r="BK782" s="96" t="str">
        <f t="shared" si="169"/>
        <v/>
      </c>
      <c r="BL782" s="107"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8"/>
      <c r="CA782" s="15"/>
      <c r="CB782" s="5" t="str">
        <f t="shared" si="164"/>
        <v/>
      </c>
      <c r="CD782" s="5"/>
      <c r="CE782" s="5" t="str">
        <f t="shared" si="173"/>
        <v/>
      </c>
      <c r="CF782" s="5" t="str">
        <f>IF(J782="","",IFERROR(IF(VLOOKUP(J782,J$2:J781,1,0)=0,"",""),J782))</f>
        <v/>
      </c>
      <c r="CG782" s="24"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IF(REPORTE!AH$2="si",IF(C782=VALUE(REPORTE!C$11),IF(SUM(DD783:DD$1993),CONCATENATE(INT(B782),", "),INT(B782)),""),IF(C782=VALUE(REPORTE!C$10),IF(SUM(DD783:DD$1993),CONCATENATE(INT(B782),",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97"/>
      <c r="AW783" s="97"/>
      <c r="AX783" s="97"/>
      <c r="AY783" s="110"/>
      <c r="AZ783" s="97"/>
      <c r="BA783" s="97"/>
      <c r="BB783" s="4"/>
      <c r="BC783" s="100"/>
      <c r="BF783" s="9"/>
      <c r="BI783" s="7" t="str">
        <f t="shared" ca="1" si="168"/>
        <v/>
      </c>
      <c r="BJ783" s="4" t="str">
        <f t="shared" si="163"/>
        <v/>
      </c>
      <c r="BK783" s="96" t="str">
        <f t="shared" si="169"/>
        <v/>
      </c>
      <c r="BL783" s="107"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8"/>
      <c r="CA783" s="15"/>
      <c r="CB783" s="5" t="str">
        <f t="shared" si="164"/>
        <v/>
      </c>
      <c r="CD783" s="5"/>
      <c r="CE783" s="5" t="str">
        <f t="shared" si="173"/>
        <v/>
      </c>
      <c r="CF783" s="5" t="str">
        <f>IF(J783="","",IFERROR(IF(VLOOKUP(J783,J$2:J782,1,0)=0,"",""),J783))</f>
        <v/>
      </c>
      <c r="CG783" s="24"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IF(REPORTE!AH$2="si",IF(C783=VALUE(REPORTE!C$11),IF(SUM(DD784:DD$1993),CONCATENATE(INT(B783),", "),INT(B783)),""),IF(C783=VALUE(REPORTE!C$10),IF(SUM(DD784:DD$1993),CONCATENATE(INT(B783),",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97"/>
      <c r="AW784" s="97"/>
      <c r="AX784" s="97"/>
      <c r="AY784" s="110"/>
      <c r="AZ784" s="97"/>
      <c r="BA784" s="97"/>
      <c r="BB784" s="4"/>
      <c r="BC784" s="100"/>
      <c r="BF784" s="9"/>
      <c r="BI784" s="7" t="str">
        <f t="shared" ca="1" si="168"/>
        <v/>
      </c>
      <c r="BJ784" s="4" t="str">
        <f t="shared" si="163"/>
        <v/>
      </c>
      <c r="BK784" s="96" t="str">
        <f t="shared" si="169"/>
        <v/>
      </c>
      <c r="BL784" s="107"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8"/>
      <c r="CA784" s="15"/>
      <c r="CB784" s="5" t="str">
        <f t="shared" si="164"/>
        <v/>
      </c>
      <c r="CD784" s="5"/>
      <c r="CE784" s="5" t="str">
        <f t="shared" si="173"/>
        <v/>
      </c>
      <c r="CF784" s="5" t="str">
        <f>IF(J784="","",IFERROR(IF(VLOOKUP(J784,J$2:J783,1,0)=0,"",""),J784))</f>
        <v/>
      </c>
      <c r="CG784" s="24"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IF(REPORTE!AH$2="si",IF(C784=VALUE(REPORTE!C$11),IF(SUM(DD785:DD$1993),CONCATENATE(INT(B784),", "),INT(B784)),""),IF(C784=VALUE(REPORTE!C$10),IF(SUM(DD785:DD$1993),CONCATENATE(INT(B784),",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97"/>
      <c r="AW785" s="97"/>
      <c r="AX785" s="97"/>
      <c r="AY785" s="110"/>
      <c r="AZ785" s="97"/>
      <c r="BA785" s="97"/>
      <c r="BB785" s="4"/>
      <c r="BC785" s="100"/>
      <c r="BF785" s="9"/>
      <c r="BI785" s="7" t="str">
        <f t="shared" ca="1" si="168"/>
        <v/>
      </c>
      <c r="BJ785" s="4" t="str">
        <f t="shared" si="163"/>
        <v/>
      </c>
      <c r="BK785" s="96" t="str">
        <f t="shared" si="169"/>
        <v/>
      </c>
      <c r="BL785" s="107"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8"/>
      <c r="CA785" s="15"/>
      <c r="CB785" s="5" t="str">
        <f t="shared" si="164"/>
        <v/>
      </c>
      <c r="CD785" s="5"/>
      <c r="CE785" s="5" t="str">
        <f t="shared" si="173"/>
        <v/>
      </c>
      <c r="CF785" s="5" t="str">
        <f>IF(J785="","",IFERROR(IF(VLOOKUP(J785,J$2:J784,1,0)=0,"",""),J785))</f>
        <v/>
      </c>
      <c r="CG785" s="24"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IF(REPORTE!AH$2="si",IF(C785=VALUE(REPORTE!C$11),IF(SUM(DD786:DD$1993),CONCATENATE(INT(B785),", "),INT(B785)),""),IF(C785=VALUE(REPORTE!C$10),IF(SUM(DD786:DD$1993),CONCATENATE(INT(B785),",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97"/>
      <c r="AW786" s="97"/>
      <c r="AX786" s="97"/>
      <c r="AY786" s="110"/>
      <c r="AZ786" s="97"/>
      <c r="BA786" s="97"/>
      <c r="BB786" s="4"/>
      <c r="BC786" s="100"/>
      <c r="BF786" s="9"/>
      <c r="BI786" s="7" t="str">
        <f t="shared" ca="1" si="168"/>
        <v/>
      </c>
      <c r="BJ786" s="4" t="str">
        <f t="shared" si="163"/>
        <v/>
      </c>
      <c r="BK786" s="96" t="str">
        <f t="shared" si="169"/>
        <v/>
      </c>
      <c r="BL786" s="107"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8"/>
      <c r="CA786" s="15"/>
      <c r="CB786" s="5" t="str">
        <f t="shared" si="164"/>
        <v/>
      </c>
      <c r="CD786" s="5"/>
      <c r="CE786" s="5" t="str">
        <f t="shared" si="173"/>
        <v/>
      </c>
      <c r="CF786" s="5" t="str">
        <f>IF(J786="","",IFERROR(IF(VLOOKUP(J786,J$2:J785,1,0)=0,"",""),J786))</f>
        <v/>
      </c>
      <c r="CG786" s="24"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IF(REPORTE!AH$2="si",IF(C786=VALUE(REPORTE!C$11),IF(SUM(DD787:DD$1993),CONCATENATE(INT(B786),", "),INT(B786)),""),IF(C786=VALUE(REPORTE!C$10),IF(SUM(DD787:DD$1993),CONCATENATE(INT(B786),",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97"/>
      <c r="AW787" s="97"/>
      <c r="AX787" s="97"/>
      <c r="AY787" s="110"/>
      <c r="AZ787" s="97"/>
      <c r="BA787" s="97"/>
      <c r="BB787" s="4"/>
      <c r="BC787" s="100"/>
      <c r="BF787" s="9"/>
      <c r="BI787" s="7" t="str">
        <f t="shared" ca="1" si="168"/>
        <v/>
      </c>
      <c r="BJ787" s="4" t="str">
        <f t="shared" ref="BJ787:BJ850" si="176">IFERROR(IF(AA787=0,"",AA787/BC787),"")</f>
        <v/>
      </c>
      <c r="BK787" s="96" t="str">
        <f t="shared" si="169"/>
        <v/>
      </c>
      <c r="BL787" s="107"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8"/>
      <c r="CA787" s="15"/>
      <c r="CB787" s="5" t="str">
        <f t="shared" si="164"/>
        <v/>
      </c>
      <c r="CD787" s="5"/>
      <c r="CE787" s="5" t="str">
        <f t="shared" si="173"/>
        <v/>
      </c>
      <c r="CF787" s="5" t="str">
        <f>IF(J787="","",IFERROR(IF(VLOOKUP(J787,J$2:J786,1,0)=0,"",""),J787))</f>
        <v/>
      </c>
      <c r="CG787" s="24"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IF(REPORTE!AH$2="si",IF(C787=VALUE(REPORTE!C$11),IF(SUM(DD788:DD$1993),CONCATENATE(INT(B787),", "),INT(B787)),""),IF(C787=VALUE(REPORTE!C$10),IF(SUM(DD788:DD$1993),CONCATENATE(INT(B787),",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97"/>
      <c r="AW788" s="97"/>
      <c r="AX788" s="97"/>
      <c r="AY788" s="110"/>
      <c r="AZ788" s="97"/>
      <c r="BA788" s="97"/>
      <c r="BB788" s="4"/>
      <c r="BC788" s="100"/>
      <c r="BF788" s="9"/>
      <c r="BI788" s="7" t="str">
        <f t="shared" ca="1" si="168"/>
        <v/>
      </c>
      <c r="BJ788" s="4" t="str">
        <f t="shared" si="176"/>
        <v/>
      </c>
      <c r="BK788" s="96" t="str">
        <f t="shared" si="169"/>
        <v/>
      </c>
      <c r="BL788" s="107"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8"/>
      <c r="CA788" s="15"/>
      <c r="CB788" s="5" t="str">
        <f t="shared" si="164"/>
        <v/>
      </c>
      <c r="CD788" s="5"/>
      <c r="CE788" s="5" t="str">
        <f t="shared" si="173"/>
        <v/>
      </c>
      <c r="CF788" s="5" t="str">
        <f>IF(J788="","",IFERROR(IF(VLOOKUP(J788,J$2:J787,1,0)=0,"",""),J788))</f>
        <v/>
      </c>
      <c r="CG788" s="24"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IF(REPORTE!AH$2="si",IF(C788=VALUE(REPORTE!C$11),IF(SUM(DD789:DD$1993),CONCATENATE(INT(B788),", "),INT(B788)),""),IF(C788=VALUE(REPORTE!C$10),IF(SUM(DD789:DD$1993),CONCATENATE(INT(B788),",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97"/>
      <c r="AW789" s="97"/>
      <c r="AX789" s="97"/>
      <c r="AY789" s="110"/>
      <c r="AZ789" s="97"/>
      <c r="BA789" s="97"/>
      <c r="BB789" s="4"/>
      <c r="BC789" s="100"/>
      <c r="BF789" s="9"/>
      <c r="BI789" s="7" t="str">
        <f t="shared" ca="1" si="168"/>
        <v/>
      </c>
      <c r="BJ789" s="4" t="str">
        <f t="shared" si="176"/>
        <v/>
      </c>
      <c r="BK789" s="96" t="str">
        <f t="shared" si="169"/>
        <v/>
      </c>
      <c r="BL789" s="107"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8"/>
      <c r="CA789" s="15"/>
      <c r="CB789" s="5" t="str">
        <f t="shared" si="164"/>
        <v/>
      </c>
      <c r="CD789" s="5"/>
      <c r="CE789" s="5" t="str">
        <f t="shared" si="173"/>
        <v/>
      </c>
      <c r="CF789" s="5" t="str">
        <f>IF(J789="","",IFERROR(IF(VLOOKUP(J789,J$2:J788,1,0)=0,"",""),J789))</f>
        <v/>
      </c>
      <c r="CG789" s="24"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IF(REPORTE!AH$2="si",IF(C789=VALUE(REPORTE!C$11),IF(SUM(DD790:DD$1993),CONCATENATE(INT(B789),", "),INT(B789)),""),IF(C789=VALUE(REPORTE!C$10),IF(SUM(DD790:DD$1993),CONCATENATE(INT(B789),",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97"/>
      <c r="AW790" s="97"/>
      <c r="AX790" s="97"/>
      <c r="AY790" s="110"/>
      <c r="AZ790" s="97"/>
      <c r="BA790" s="97"/>
      <c r="BB790" s="4"/>
      <c r="BC790" s="100"/>
      <c r="BF790" s="9"/>
      <c r="BI790" s="7" t="str">
        <f t="shared" ca="1" si="168"/>
        <v/>
      </c>
      <c r="BJ790" s="4" t="str">
        <f t="shared" si="176"/>
        <v/>
      </c>
      <c r="BK790" s="96" t="str">
        <f t="shared" si="169"/>
        <v/>
      </c>
      <c r="BL790" s="107"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8"/>
      <c r="CA790" s="15"/>
      <c r="CB790" s="5" t="str">
        <f t="shared" ref="CB790:CB853" si="177">CONCATENATE(AJ790,AK790,AL790,AM790,AN790)</f>
        <v/>
      </c>
      <c r="CD790" s="5"/>
      <c r="CE790" s="5" t="str">
        <f t="shared" si="173"/>
        <v/>
      </c>
      <c r="CF790" s="5" t="str">
        <f>IF(J790="","",IFERROR(IF(VLOOKUP(J790,J$2:J789,1,0)=0,"",""),J790))</f>
        <v/>
      </c>
      <c r="CG790" s="24"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IF(REPORTE!AH$2="si",IF(C790=VALUE(REPORTE!C$11),IF(SUM(DD791:DD$1993),CONCATENATE(INT(B790),", "),INT(B790)),""),IF(C790=VALUE(REPORTE!C$10),IF(SUM(DD791:DD$1993),CONCATENATE(INT(B790),",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97"/>
      <c r="AW791" s="97"/>
      <c r="AX791" s="97"/>
      <c r="AY791" s="110"/>
      <c r="AZ791" s="97"/>
      <c r="BA791" s="97"/>
      <c r="BB791" s="4"/>
      <c r="BC791" s="100"/>
      <c r="BF791" s="9"/>
      <c r="BI791" s="7" t="str">
        <f t="shared" ca="1" si="168"/>
        <v/>
      </c>
      <c r="BJ791" s="4" t="str">
        <f t="shared" si="176"/>
        <v/>
      </c>
      <c r="BK791" s="96" t="str">
        <f t="shared" si="169"/>
        <v/>
      </c>
      <c r="BL791" s="107"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8"/>
      <c r="CA791" s="15"/>
      <c r="CB791" s="5" t="str">
        <f t="shared" si="177"/>
        <v/>
      </c>
      <c r="CD791" s="5"/>
      <c r="CE791" s="5" t="str">
        <f t="shared" si="173"/>
        <v/>
      </c>
      <c r="CF791" s="5" t="str">
        <f>IF(J791="","",IFERROR(IF(VLOOKUP(J791,J$2:J790,1,0)=0,"",""),J791))</f>
        <v/>
      </c>
      <c r="CG791" s="24"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IF(REPORTE!AH$2="si",IF(C791=VALUE(REPORTE!C$11),IF(SUM(DD792:DD$1993),CONCATENATE(INT(B791),", "),INT(B791)),""),IF(C791=VALUE(REPORTE!C$10),IF(SUM(DD792:DD$1993),CONCATENATE(INT(B791),",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97"/>
      <c r="AW792" s="97"/>
      <c r="AX792" s="97"/>
      <c r="AY792" s="110"/>
      <c r="AZ792" s="97"/>
      <c r="BA792" s="97"/>
      <c r="BB792" s="4"/>
      <c r="BC792" s="100"/>
      <c r="BF792" s="9"/>
      <c r="BI792" s="7" t="str">
        <f t="shared" ca="1" si="168"/>
        <v/>
      </c>
      <c r="BJ792" s="4" t="str">
        <f t="shared" si="176"/>
        <v/>
      </c>
      <c r="BK792" s="96" t="str">
        <f t="shared" si="169"/>
        <v/>
      </c>
      <c r="BL792" s="107"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8"/>
      <c r="CA792" s="15"/>
      <c r="CB792" s="5" t="str">
        <f t="shared" si="177"/>
        <v/>
      </c>
      <c r="CD792" s="5"/>
      <c r="CE792" s="5" t="str">
        <f t="shared" si="173"/>
        <v/>
      </c>
      <c r="CF792" s="5" t="str">
        <f>IF(J792="","",IFERROR(IF(VLOOKUP(J792,J$2:J791,1,0)=0,"",""),J792))</f>
        <v/>
      </c>
      <c r="CG792" s="24"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IF(REPORTE!AH$2="si",IF(C792=VALUE(REPORTE!C$11),IF(SUM(DD793:DD$1993),CONCATENATE(INT(B792),", "),INT(B792)),""),IF(C792=VALUE(REPORTE!C$10),IF(SUM(DD793:DD$1993),CONCATENATE(INT(B792),",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97"/>
      <c r="AW793" s="97"/>
      <c r="AX793" s="97"/>
      <c r="AY793" s="110"/>
      <c r="AZ793" s="97"/>
      <c r="BA793" s="97"/>
      <c r="BB793" s="4"/>
      <c r="BC793" s="100"/>
      <c r="BF793" s="9"/>
      <c r="BI793" s="7" t="str">
        <f t="shared" ca="1" si="168"/>
        <v/>
      </c>
      <c r="BJ793" s="4" t="str">
        <f t="shared" si="176"/>
        <v/>
      </c>
      <c r="BK793" s="96" t="str">
        <f t="shared" si="169"/>
        <v/>
      </c>
      <c r="BL793" s="107"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8"/>
      <c r="CA793" s="15"/>
      <c r="CB793" s="5" t="str">
        <f t="shared" si="177"/>
        <v/>
      </c>
      <c r="CD793" s="5"/>
      <c r="CE793" s="5" t="str">
        <f t="shared" si="173"/>
        <v/>
      </c>
      <c r="CF793" s="5" t="str">
        <f>IF(J793="","",IFERROR(IF(VLOOKUP(J793,J$2:J792,1,0)=0,"",""),J793))</f>
        <v/>
      </c>
      <c r="CG793" s="24"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IF(REPORTE!AH$2="si",IF(C793=VALUE(REPORTE!C$11),IF(SUM(DD794:DD$1993),CONCATENATE(INT(B793),", "),INT(B793)),""),IF(C793=VALUE(REPORTE!C$10),IF(SUM(DD794:DD$1993),CONCATENATE(INT(B793),",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97"/>
      <c r="AW794" s="97"/>
      <c r="AX794" s="97"/>
      <c r="AY794" s="110"/>
      <c r="AZ794" s="97"/>
      <c r="BA794" s="97"/>
      <c r="BB794" s="4"/>
      <c r="BC794" s="100"/>
      <c r="BF794" s="9"/>
      <c r="BI794" s="7" t="str">
        <f t="shared" ca="1" si="168"/>
        <v/>
      </c>
      <c r="BJ794" s="4" t="str">
        <f t="shared" si="176"/>
        <v/>
      </c>
      <c r="BK794" s="96" t="str">
        <f t="shared" si="169"/>
        <v/>
      </c>
      <c r="BL794" s="107"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8"/>
      <c r="CA794" s="15"/>
      <c r="CB794" s="5" t="str">
        <f t="shared" si="177"/>
        <v/>
      </c>
      <c r="CD794" s="5"/>
      <c r="CE794" s="5" t="str">
        <f t="shared" si="173"/>
        <v/>
      </c>
      <c r="CF794" s="5" t="str">
        <f>IF(J794="","",IFERROR(IF(VLOOKUP(J794,J$2:J793,1,0)=0,"",""),J794))</f>
        <v/>
      </c>
      <c r="CG794" s="24"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IF(REPORTE!AH$2="si",IF(C794=VALUE(REPORTE!C$11),IF(SUM(DD795:DD$1993),CONCATENATE(INT(B794),", "),INT(B794)),""),IF(C794=VALUE(REPORTE!C$10),IF(SUM(DD795:DD$1993),CONCATENATE(INT(B794),",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97"/>
      <c r="AW795" s="97"/>
      <c r="AX795" s="97"/>
      <c r="AY795" s="110"/>
      <c r="AZ795" s="97"/>
      <c r="BA795" s="97"/>
      <c r="BB795" s="4"/>
      <c r="BC795" s="100"/>
      <c r="BF795" s="9"/>
      <c r="BI795" s="7" t="str">
        <f t="shared" ca="1" si="168"/>
        <v/>
      </c>
      <c r="BJ795" s="4" t="str">
        <f t="shared" si="176"/>
        <v/>
      </c>
      <c r="BK795" s="96" t="str">
        <f t="shared" si="169"/>
        <v/>
      </c>
      <c r="BL795" s="107"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8"/>
      <c r="CA795" s="15"/>
      <c r="CB795" s="5" t="str">
        <f t="shared" si="177"/>
        <v/>
      </c>
      <c r="CD795" s="5"/>
      <c r="CE795" s="5" t="str">
        <f t="shared" si="173"/>
        <v/>
      </c>
      <c r="CF795" s="5" t="str">
        <f>IF(J795="","",IFERROR(IF(VLOOKUP(J795,J$2:J794,1,0)=0,"",""),J795))</f>
        <v/>
      </c>
      <c r="CG795" s="24"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IF(REPORTE!AH$2="si",IF(C795=VALUE(REPORTE!C$11),IF(SUM(DD796:DD$1993),CONCATENATE(INT(B795),", "),INT(B795)),""),IF(C795=VALUE(REPORTE!C$10),IF(SUM(DD796:DD$1993),CONCATENATE(INT(B795),",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97"/>
      <c r="AW796" s="97"/>
      <c r="AX796" s="97"/>
      <c r="AY796" s="110"/>
      <c r="AZ796" s="97"/>
      <c r="BA796" s="97"/>
      <c r="BB796" s="4"/>
      <c r="BC796" s="100"/>
      <c r="BF796" s="9"/>
      <c r="BI796" s="7" t="str">
        <f t="shared" ca="1" si="168"/>
        <v/>
      </c>
      <c r="BJ796" s="4" t="str">
        <f t="shared" si="176"/>
        <v/>
      </c>
      <c r="BK796" s="96" t="str">
        <f t="shared" si="169"/>
        <v/>
      </c>
      <c r="BL796" s="107"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8"/>
      <c r="CA796" s="15"/>
      <c r="CB796" s="5" t="str">
        <f t="shared" si="177"/>
        <v/>
      </c>
      <c r="CD796" s="5"/>
      <c r="CE796" s="5" t="str">
        <f t="shared" si="173"/>
        <v/>
      </c>
      <c r="CF796" s="5" t="str">
        <f>IF(J796="","",IFERROR(IF(VLOOKUP(J796,J$2:J795,1,0)=0,"",""),J796))</f>
        <v/>
      </c>
      <c r="CG796" s="24"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IF(REPORTE!AH$2="si",IF(C796=VALUE(REPORTE!C$11),IF(SUM(DD797:DD$1993),CONCATENATE(INT(B796),", "),INT(B796)),""),IF(C796=VALUE(REPORTE!C$10),IF(SUM(DD797:DD$1993),CONCATENATE(INT(B796),",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97"/>
      <c r="AW797" s="97"/>
      <c r="AX797" s="97"/>
      <c r="AY797" s="110"/>
      <c r="AZ797" s="97"/>
      <c r="BA797" s="97"/>
      <c r="BB797" s="4"/>
      <c r="BC797" s="100"/>
      <c r="BF797" s="9"/>
      <c r="BI797" s="7" t="str">
        <f t="shared" ca="1" si="168"/>
        <v/>
      </c>
      <c r="BJ797" s="4" t="str">
        <f t="shared" si="176"/>
        <v/>
      </c>
      <c r="BK797" s="96" t="str">
        <f t="shared" si="169"/>
        <v/>
      </c>
      <c r="BL797" s="107"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8"/>
      <c r="CA797" s="15"/>
      <c r="CB797" s="5" t="str">
        <f t="shared" si="177"/>
        <v/>
      </c>
      <c r="CD797" s="5"/>
      <c r="CE797" s="5" t="str">
        <f t="shared" si="173"/>
        <v/>
      </c>
      <c r="CF797" s="5" t="str">
        <f>IF(J797="","",IFERROR(IF(VLOOKUP(J797,J$2:J796,1,0)=0,"",""),J797))</f>
        <v/>
      </c>
      <c r="CG797" s="24"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IF(REPORTE!AH$2="si",IF(C797=VALUE(REPORTE!C$11),IF(SUM(DD798:DD$1993),CONCATENATE(INT(B797),", "),INT(B797)),""),IF(C797=VALUE(REPORTE!C$10),IF(SUM(DD798:DD$1993),CONCATENATE(INT(B797),",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97"/>
      <c r="AW798" s="97"/>
      <c r="AX798" s="97"/>
      <c r="AY798" s="110"/>
      <c r="AZ798" s="97"/>
      <c r="BA798" s="97"/>
      <c r="BB798" s="4"/>
      <c r="BC798" s="100"/>
      <c r="BF798" s="9"/>
      <c r="BI798" s="7" t="str">
        <f t="shared" ca="1" si="168"/>
        <v/>
      </c>
      <c r="BJ798" s="4" t="str">
        <f t="shared" si="176"/>
        <v/>
      </c>
      <c r="BK798" s="96" t="str">
        <f t="shared" si="169"/>
        <v/>
      </c>
      <c r="BL798" s="107"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8"/>
      <c r="CA798" s="15"/>
      <c r="CB798" s="5" t="str">
        <f t="shared" si="177"/>
        <v/>
      </c>
      <c r="CD798" s="5"/>
      <c r="CE798" s="5" t="str">
        <f t="shared" si="173"/>
        <v/>
      </c>
      <c r="CF798" s="5" t="str">
        <f>IF(J798="","",IFERROR(IF(VLOOKUP(J798,J$2:J797,1,0)=0,"",""),J798))</f>
        <v/>
      </c>
      <c r="CG798" s="24"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IF(REPORTE!AH$2="si",IF(C798=VALUE(REPORTE!C$11),IF(SUM(DD799:DD$1993),CONCATENATE(INT(B798),", "),INT(B798)),""),IF(C798=VALUE(REPORTE!C$10),IF(SUM(DD799:DD$1993),CONCATENATE(INT(B798),",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97"/>
      <c r="AW799" s="97"/>
      <c r="AX799" s="97"/>
      <c r="AY799" s="110"/>
      <c r="AZ799" s="97"/>
      <c r="BA799" s="97"/>
      <c r="BB799" s="4"/>
      <c r="BC799" s="100"/>
      <c r="BF799" s="9"/>
      <c r="BI799" s="7" t="str">
        <f t="shared" ca="1" si="168"/>
        <v/>
      </c>
      <c r="BJ799" s="4" t="str">
        <f t="shared" si="176"/>
        <v/>
      </c>
      <c r="BK799" s="96" t="str">
        <f t="shared" si="169"/>
        <v/>
      </c>
      <c r="BL799" s="107"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8"/>
      <c r="CA799" s="15"/>
      <c r="CB799" s="5" t="str">
        <f t="shared" si="177"/>
        <v/>
      </c>
      <c r="CD799" s="5"/>
      <c r="CE799" s="5" t="str">
        <f t="shared" si="173"/>
        <v/>
      </c>
      <c r="CF799" s="5" t="str">
        <f>IF(J799="","",IFERROR(IF(VLOOKUP(J799,J$2:J798,1,0)=0,"",""),J799))</f>
        <v/>
      </c>
      <c r="CG799" s="24"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IF(REPORTE!AH$2="si",IF(C799=VALUE(REPORTE!C$11),IF(SUM(DD800:DD$1993),CONCATENATE(INT(B799),", "),INT(B799)),""),IF(C799=VALUE(REPORTE!C$10),IF(SUM(DD800:DD$1993),CONCATENATE(INT(B799),",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97"/>
      <c r="AW800" s="97"/>
      <c r="AX800" s="97"/>
      <c r="AY800" s="110"/>
      <c r="AZ800" s="97"/>
      <c r="BA800" s="97"/>
      <c r="BB800" s="4"/>
      <c r="BC800" s="100"/>
      <c r="BF800" s="9"/>
      <c r="BI800" s="7" t="str">
        <f t="shared" ca="1" si="168"/>
        <v/>
      </c>
      <c r="BJ800" s="4" t="str">
        <f t="shared" si="176"/>
        <v/>
      </c>
      <c r="BK800" s="96" t="str">
        <f t="shared" si="169"/>
        <v/>
      </c>
      <c r="BL800" s="107"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8"/>
      <c r="CA800" s="15"/>
      <c r="CB800" s="5" t="str">
        <f t="shared" si="177"/>
        <v/>
      </c>
      <c r="CD800" s="5"/>
      <c r="CE800" s="5" t="str">
        <f t="shared" si="173"/>
        <v/>
      </c>
      <c r="CF800" s="5" t="str">
        <f>IF(J800="","",IFERROR(IF(VLOOKUP(J800,J$2:J799,1,0)=0,"",""),J800))</f>
        <v/>
      </c>
      <c r="CG800" s="24"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IF(REPORTE!AH$2="si",IF(C800=VALUE(REPORTE!C$11),IF(SUM(DD801:DD$1993),CONCATENATE(INT(B800),", "),INT(B800)),""),IF(C800=VALUE(REPORTE!C$10),IF(SUM(DD801:DD$1993),CONCATENATE(INT(B800),",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97"/>
      <c r="AW801" s="97"/>
      <c r="AX801" s="97"/>
      <c r="AY801" s="110"/>
      <c r="AZ801" s="97"/>
      <c r="BA801" s="97"/>
      <c r="BB801" s="4"/>
      <c r="BC801" s="100"/>
      <c r="BF801" s="9"/>
      <c r="BI801" s="7" t="str">
        <f t="shared" ca="1" si="168"/>
        <v/>
      </c>
      <c r="BJ801" s="4" t="str">
        <f t="shared" si="176"/>
        <v/>
      </c>
      <c r="BK801" s="96" t="str">
        <f t="shared" si="169"/>
        <v/>
      </c>
      <c r="BL801" s="107"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8"/>
      <c r="CA801" s="15"/>
      <c r="CB801" s="5" t="str">
        <f t="shared" si="177"/>
        <v/>
      </c>
      <c r="CD801" s="5"/>
      <c r="CE801" s="5" t="str">
        <f t="shared" si="173"/>
        <v/>
      </c>
      <c r="CF801" s="5" t="str">
        <f>IF(J801="","",IFERROR(IF(VLOOKUP(J801,J$2:J800,1,0)=0,"",""),J801))</f>
        <v/>
      </c>
      <c r="CG801" s="24"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IF(REPORTE!AH$2="si",IF(C801=VALUE(REPORTE!C$11),IF(SUM(DD802:DD$1993),CONCATENATE(INT(B801),", "),INT(B801)),""),IF(C801=VALUE(REPORTE!C$10),IF(SUM(DD802:DD$1993),CONCATENATE(INT(B801),",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97"/>
      <c r="AW802" s="97"/>
      <c r="AX802" s="97"/>
      <c r="AY802" s="110"/>
      <c r="AZ802" s="97"/>
      <c r="BA802" s="97"/>
      <c r="BB802" s="4"/>
      <c r="BC802" s="100"/>
      <c r="BF802" s="9"/>
      <c r="BI802" s="7" t="str">
        <f t="shared" ca="1" si="168"/>
        <v/>
      </c>
      <c r="BJ802" s="4" t="str">
        <f t="shared" si="176"/>
        <v/>
      </c>
      <c r="BK802" s="96" t="str">
        <f t="shared" si="169"/>
        <v/>
      </c>
      <c r="BL802" s="107"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8"/>
      <c r="CA802" s="15"/>
      <c r="CB802" s="5" t="str">
        <f t="shared" si="177"/>
        <v/>
      </c>
      <c r="CD802" s="5"/>
      <c r="CE802" s="5" t="str">
        <f t="shared" si="173"/>
        <v/>
      </c>
      <c r="CF802" s="5" t="str">
        <f>IF(J802="","",IFERROR(IF(VLOOKUP(J802,J$2:J801,1,0)=0,"",""),J802))</f>
        <v/>
      </c>
      <c r="CG802" s="24"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IF(REPORTE!AH$2="si",IF(C802=VALUE(REPORTE!C$11),IF(SUM(DD803:DD$1993),CONCATENATE(INT(B802),", "),INT(B802)),""),IF(C802=VALUE(REPORTE!C$10),IF(SUM(DD803:DD$1993),CONCATENATE(INT(B802),",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97"/>
      <c r="AW803" s="97"/>
      <c r="AX803" s="97"/>
      <c r="AY803" s="110"/>
      <c r="AZ803" s="97"/>
      <c r="BA803" s="97"/>
      <c r="BB803" s="4"/>
      <c r="BC803" s="100"/>
      <c r="BF803" s="9"/>
      <c r="BI803" s="7" t="str">
        <f t="shared" ca="1" si="168"/>
        <v/>
      </c>
      <c r="BJ803" s="4" t="str">
        <f t="shared" si="176"/>
        <v/>
      </c>
      <c r="BK803" s="96" t="str">
        <f t="shared" si="169"/>
        <v/>
      </c>
      <c r="BL803" s="107"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8"/>
      <c r="CA803" s="15"/>
      <c r="CB803" s="5" t="str">
        <f t="shared" si="177"/>
        <v/>
      </c>
      <c r="CD803" s="5"/>
      <c r="CE803" s="5" t="str">
        <f t="shared" si="173"/>
        <v/>
      </c>
      <c r="CF803" s="5" t="str">
        <f>IF(J803="","",IFERROR(IF(VLOOKUP(J803,J$2:J802,1,0)=0,"",""),J803))</f>
        <v/>
      </c>
      <c r="CG803" s="24"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IF(REPORTE!AH$2="si",IF(C803=VALUE(REPORTE!C$11),IF(SUM(DD804:DD$1993),CONCATENATE(INT(B803),", "),INT(B803)),""),IF(C803=VALUE(REPORTE!C$10),IF(SUM(DD804:DD$1993),CONCATENATE(INT(B803),",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97"/>
      <c r="AW804" s="97"/>
      <c r="AX804" s="97"/>
      <c r="AY804" s="110"/>
      <c r="AZ804" s="97"/>
      <c r="BA804" s="97"/>
      <c r="BB804" s="4"/>
      <c r="BC804" s="100"/>
      <c r="BF804" s="9"/>
      <c r="BI804" s="7" t="str">
        <f t="shared" ca="1" si="168"/>
        <v/>
      </c>
      <c r="BJ804" s="4" t="str">
        <f t="shared" si="176"/>
        <v/>
      </c>
      <c r="BK804" s="96" t="str">
        <f t="shared" si="169"/>
        <v/>
      </c>
      <c r="BL804" s="107"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8"/>
      <c r="CA804" s="15"/>
      <c r="CB804" s="5" t="str">
        <f t="shared" si="177"/>
        <v/>
      </c>
      <c r="CD804" s="5"/>
      <c r="CE804" s="5" t="str">
        <f t="shared" si="173"/>
        <v/>
      </c>
      <c r="CF804" s="5" t="str">
        <f>IF(J804="","",IFERROR(IF(VLOOKUP(J804,J$2:J803,1,0)=0,"",""),J804))</f>
        <v/>
      </c>
      <c r="CG804" s="24"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IF(REPORTE!AH$2="si",IF(C804=VALUE(REPORTE!C$11),IF(SUM(DD805:DD$1993),CONCATENATE(INT(B804),", "),INT(B804)),""),IF(C804=VALUE(REPORTE!C$10),IF(SUM(DD805:DD$1993),CONCATENATE(INT(B804),",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97"/>
      <c r="AW805" s="97"/>
      <c r="AX805" s="97"/>
      <c r="AY805" s="110"/>
      <c r="AZ805" s="97"/>
      <c r="BA805" s="97"/>
      <c r="BB805" s="4"/>
      <c r="BC805" s="100"/>
      <c r="BF805" s="9"/>
      <c r="BI805" s="7" t="str">
        <f t="shared" ca="1" si="168"/>
        <v/>
      </c>
      <c r="BJ805" s="4" t="str">
        <f t="shared" si="176"/>
        <v/>
      </c>
      <c r="BK805" s="96" t="str">
        <f t="shared" si="169"/>
        <v/>
      </c>
      <c r="BL805" s="107"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8"/>
      <c r="CA805" s="15"/>
      <c r="CB805" s="5" t="str">
        <f t="shared" si="177"/>
        <v/>
      </c>
      <c r="CD805" s="5"/>
      <c r="CE805" s="5" t="str">
        <f t="shared" si="173"/>
        <v/>
      </c>
      <c r="CF805" s="5" t="str">
        <f>IF(J805="","",IFERROR(IF(VLOOKUP(J805,J$2:J804,1,0)=0,"",""),J805))</f>
        <v/>
      </c>
      <c r="CG805" s="24"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IF(REPORTE!AH$2="si",IF(C805=VALUE(REPORTE!C$11),IF(SUM(DD806:DD$1993),CONCATENATE(INT(B805),", "),INT(B805)),""),IF(C805=VALUE(REPORTE!C$10),IF(SUM(DD806:DD$1993),CONCATENATE(INT(B805),",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97"/>
      <c r="AW806" s="97"/>
      <c r="AX806" s="97"/>
      <c r="AY806" s="110"/>
      <c r="AZ806" s="97"/>
      <c r="BA806" s="97"/>
      <c r="BB806" s="4"/>
      <c r="BC806" s="100"/>
      <c r="BF806" s="9"/>
      <c r="BI806" s="7" t="str">
        <f t="shared" ca="1" si="168"/>
        <v/>
      </c>
      <c r="BJ806" s="4" t="str">
        <f t="shared" si="176"/>
        <v/>
      </c>
      <c r="BK806" s="96" t="str">
        <f t="shared" si="169"/>
        <v/>
      </c>
      <c r="BL806" s="107"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8"/>
      <c r="CA806" s="15"/>
      <c r="CB806" s="5" t="str">
        <f t="shared" si="177"/>
        <v/>
      </c>
      <c r="CD806" s="5"/>
      <c r="CE806" s="5" t="str">
        <f t="shared" si="173"/>
        <v/>
      </c>
      <c r="CF806" s="5" t="str">
        <f>IF(J806="","",IFERROR(IF(VLOOKUP(J806,J$2:J805,1,0)=0,"",""),J806))</f>
        <v/>
      </c>
      <c r="CG806" s="24"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IF(REPORTE!AH$2="si",IF(C806=VALUE(REPORTE!C$11),IF(SUM(DD807:DD$1993),CONCATENATE(INT(B806),", "),INT(B806)),""),IF(C806=VALUE(REPORTE!C$10),IF(SUM(DD807:DD$1993),CONCATENATE(INT(B806),",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97"/>
      <c r="AW807" s="97"/>
      <c r="AX807" s="97"/>
      <c r="AY807" s="110"/>
      <c r="AZ807" s="97"/>
      <c r="BA807" s="97"/>
      <c r="BB807" s="4"/>
      <c r="BC807" s="100"/>
      <c r="BF807" s="9"/>
      <c r="BI807" s="7" t="str">
        <f t="shared" ca="1" si="168"/>
        <v/>
      </c>
      <c r="BJ807" s="4" t="str">
        <f t="shared" si="176"/>
        <v/>
      </c>
      <c r="BK807" s="96" t="str">
        <f t="shared" si="169"/>
        <v/>
      </c>
      <c r="BL807" s="107"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8"/>
      <c r="CA807" s="15"/>
      <c r="CB807" s="5" t="str">
        <f t="shared" si="177"/>
        <v/>
      </c>
      <c r="CD807" s="5"/>
      <c r="CE807" s="5" t="str">
        <f t="shared" si="173"/>
        <v/>
      </c>
      <c r="CF807" s="5" t="str">
        <f>IF(J807="","",IFERROR(IF(VLOOKUP(J807,J$2:J806,1,0)=0,"",""),J807))</f>
        <v/>
      </c>
      <c r="CG807" s="24"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IF(REPORTE!AH$2="si",IF(C807=VALUE(REPORTE!C$11),IF(SUM(DD808:DD$1993),CONCATENATE(INT(B807),", "),INT(B807)),""),IF(C807=VALUE(REPORTE!C$10),IF(SUM(DD808:DD$1993),CONCATENATE(INT(B807),",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97"/>
      <c r="AW808" s="97"/>
      <c r="AX808" s="97"/>
      <c r="AY808" s="110"/>
      <c r="AZ808" s="97"/>
      <c r="BA808" s="97"/>
      <c r="BB808" s="4"/>
      <c r="BC808" s="100"/>
      <c r="BF808" s="9"/>
      <c r="BI808" s="7" t="str">
        <f t="shared" ca="1" si="168"/>
        <v/>
      </c>
      <c r="BJ808" s="4" t="str">
        <f t="shared" si="176"/>
        <v/>
      </c>
      <c r="BK808" s="96" t="str">
        <f t="shared" si="169"/>
        <v/>
      </c>
      <c r="BL808" s="107"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8"/>
      <c r="CA808" s="15"/>
      <c r="CB808" s="5" t="str">
        <f t="shared" si="177"/>
        <v/>
      </c>
      <c r="CD808" s="5"/>
      <c r="CE808" s="5" t="str">
        <f t="shared" si="173"/>
        <v/>
      </c>
      <c r="CF808" s="5" t="str">
        <f>IF(J808="","",IFERROR(IF(VLOOKUP(J808,J$2:J807,1,0)=0,"",""),J808))</f>
        <v/>
      </c>
      <c r="CG808" s="24"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IF(REPORTE!AH$2="si",IF(C808=VALUE(REPORTE!C$11),IF(SUM(DD809:DD$1993),CONCATENATE(INT(B808),", "),INT(B808)),""),IF(C808=VALUE(REPORTE!C$10),IF(SUM(DD809:DD$1993),CONCATENATE(INT(B808),",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97"/>
      <c r="AW809" s="97"/>
      <c r="AX809" s="97"/>
      <c r="AY809" s="110"/>
      <c r="AZ809" s="97"/>
      <c r="BA809" s="97"/>
      <c r="BB809" s="4"/>
      <c r="BC809" s="100"/>
      <c r="BF809" s="9"/>
      <c r="BI809" s="7" t="str">
        <f t="shared" ca="1" si="168"/>
        <v/>
      </c>
      <c r="BJ809" s="4" t="str">
        <f t="shared" si="176"/>
        <v/>
      </c>
      <c r="BK809" s="96" t="str">
        <f t="shared" si="169"/>
        <v/>
      </c>
      <c r="BL809" s="107"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8"/>
      <c r="CA809" s="15"/>
      <c r="CB809" s="5" t="str">
        <f t="shared" si="177"/>
        <v/>
      </c>
      <c r="CD809" s="5"/>
      <c r="CE809" s="5" t="str">
        <f t="shared" si="173"/>
        <v/>
      </c>
      <c r="CF809" s="5" t="str">
        <f>IF(J809="","",IFERROR(IF(VLOOKUP(J809,J$2:J808,1,0)=0,"",""),J809))</f>
        <v/>
      </c>
      <c r="CG809" s="24"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IF(REPORTE!AH$2="si",IF(C809=VALUE(REPORTE!C$11),IF(SUM(DD810:DD$1993),CONCATENATE(INT(B809),", "),INT(B809)),""),IF(C809=VALUE(REPORTE!C$10),IF(SUM(DD810:DD$1993),CONCATENATE(INT(B809),",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97"/>
      <c r="AW810" s="97"/>
      <c r="AX810" s="97"/>
      <c r="AY810" s="110"/>
      <c r="AZ810" s="97"/>
      <c r="BA810" s="97"/>
      <c r="BB810" s="4"/>
      <c r="BC810" s="100"/>
      <c r="BF810" s="9"/>
      <c r="BI810" s="7" t="str">
        <f t="shared" ca="1" si="168"/>
        <v/>
      </c>
      <c r="BJ810" s="4" t="str">
        <f t="shared" si="176"/>
        <v/>
      </c>
      <c r="BK810" s="96" t="str">
        <f t="shared" si="169"/>
        <v/>
      </c>
      <c r="BL810" s="107"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8"/>
      <c r="CA810" s="15"/>
      <c r="CB810" s="5" t="str">
        <f t="shared" si="177"/>
        <v/>
      </c>
      <c r="CD810" s="5"/>
      <c r="CE810" s="5" t="str">
        <f t="shared" si="173"/>
        <v/>
      </c>
      <c r="CF810" s="5" t="str">
        <f>IF(J810="","",IFERROR(IF(VLOOKUP(J810,J$2:J809,1,0)=0,"",""),J810))</f>
        <v/>
      </c>
      <c r="CG810" s="24"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IF(REPORTE!AH$2="si",IF(C810=VALUE(REPORTE!C$11),IF(SUM(DD811:DD$1993),CONCATENATE(INT(B810),", "),INT(B810)),""),IF(C810=VALUE(REPORTE!C$10),IF(SUM(DD811:DD$1993),CONCATENATE(INT(B810),",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97"/>
      <c r="AW811" s="97"/>
      <c r="AX811" s="97"/>
      <c r="AY811" s="110"/>
      <c r="AZ811" s="97"/>
      <c r="BA811" s="97"/>
      <c r="BB811" s="4"/>
      <c r="BC811" s="100"/>
      <c r="BF811" s="9"/>
      <c r="BI811" s="7" t="str">
        <f t="shared" ca="1" si="168"/>
        <v/>
      </c>
      <c r="BJ811" s="4" t="str">
        <f t="shared" si="176"/>
        <v/>
      </c>
      <c r="BK811" s="96" t="str">
        <f t="shared" si="169"/>
        <v/>
      </c>
      <c r="BL811" s="107"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8"/>
      <c r="CA811" s="15"/>
      <c r="CB811" s="5" t="str">
        <f t="shared" si="177"/>
        <v/>
      </c>
      <c r="CD811" s="5"/>
      <c r="CE811" s="5" t="str">
        <f t="shared" si="173"/>
        <v/>
      </c>
      <c r="CF811" s="5" t="str">
        <f>IF(J811="","",IFERROR(IF(VLOOKUP(J811,J$2:J810,1,0)=0,"",""),J811))</f>
        <v/>
      </c>
      <c r="CG811" s="24"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IF(REPORTE!AH$2="si",IF(C811=VALUE(REPORTE!C$11),IF(SUM(DD812:DD$1993),CONCATENATE(INT(B811),", "),INT(B811)),""),IF(C811=VALUE(REPORTE!C$10),IF(SUM(DD812:DD$1993),CONCATENATE(INT(B811),",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97"/>
      <c r="AW812" s="97"/>
      <c r="AX812" s="97"/>
      <c r="AY812" s="110"/>
      <c r="AZ812" s="97"/>
      <c r="BA812" s="97"/>
      <c r="BB812" s="4"/>
      <c r="BC812" s="100"/>
      <c r="BF812" s="9"/>
      <c r="BI812" s="7" t="str">
        <f t="shared" ca="1" si="168"/>
        <v/>
      </c>
      <c r="BJ812" s="4" t="str">
        <f t="shared" si="176"/>
        <v/>
      </c>
      <c r="BK812" s="96" t="str">
        <f t="shared" si="169"/>
        <v/>
      </c>
      <c r="BL812" s="107"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8"/>
      <c r="CA812" s="15"/>
      <c r="CB812" s="5" t="str">
        <f t="shared" si="177"/>
        <v/>
      </c>
      <c r="CD812" s="5"/>
      <c r="CE812" s="5" t="str">
        <f t="shared" si="173"/>
        <v/>
      </c>
      <c r="CF812" s="5" t="str">
        <f>IF(J812="","",IFERROR(IF(VLOOKUP(J812,J$2:J811,1,0)=0,"",""),J812))</f>
        <v/>
      </c>
      <c r="CG812" s="24"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IF(REPORTE!AH$2="si",IF(C812=VALUE(REPORTE!C$11),IF(SUM(DD813:DD$1993),CONCATENATE(INT(B812),", "),INT(B812)),""),IF(C812=VALUE(REPORTE!C$10),IF(SUM(DD813:DD$1993),CONCATENATE(INT(B812),",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97"/>
      <c r="AW813" s="97"/>
      <c r="AX813" s="97"/>
      <c r="AY813" s="110"/>
      <c r="AZ813" s="97"/>
      <c r="BA813" s="97"/>
      <c r="BB813" s="4"/>
      <c r="BC813" s="100"/>
      <c r="BF813" s="9"/>
      <c r="BI813" s="7" t="str">
        <f t="shared" ca="1" si="168"/>
        <v/>
      </c>
      <c r="BJ813" s="4" t="str">
        <f t="shared" si="176"/>
        <v/>
      </c>
      <c r="BK813" s="96" t="str">
        <f t="shared" si="169"/>
        <v/>
      </c>
      <c r="BL813" s="107"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8"/>
      <c r="CA813" s="15"/>
      <c r="CB813" s="5" t="str">
        <f t="shared" si="177"/>
        <v/>
      </c>
      <c r="CD813" s="5"/>
      <c r="CE813" s="5" t="str">
        <f t="shared" si="173"/>
        <v/>
      </c>
      <c r="CF813" s="5" t="str">
        <f>IF(J813="","",IFERROR(IF(VLOOKUP(J813,J$2:J812,1,0)=0,"",""),J813))</f>
        <v/>
      </c>
      <c r="CG813" s="24"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IF(REPORTE!AH$2="si",IF(C813=VALUE(REPORTE!C$11),IF(SUM(DD814:DD$1993),CONCATENATE(INT(B813),", "),INT(B813)),""),IF(C813=VALUE(REPORTE!C$10),IF(SUM(DD814:DD$1993),CONCATENATE(INT(B813),",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97"/>
      <c r="AW814" s="97"/>
      <c r="AX814" s="97"/>
      <c r="AY814" s="110"/>
      <c r="AZ814" s="97"/>
      <c r="BA814" s="97"/>
      <c r="BB814" s="4"/>
      <c r="BC814" s="100"/>
      <c r="BF814" s="9"/>
      <c r="BI814" s="7" t="str">
        <f t="shared" ca="1" si="168"/>
        <v/>
      </c>
      <c r="BJ814" s="4" t="str">
        <f t="shared" si="176"/>
        <v/>
      </c>
      <c r="BK814" s="96" t="str">
        <f t="shared" si="169"/>
        <v/>
      </c>
      <c r="BL814" s="107"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8"/>
      <c r="CA814" s="15"/>
      <c r="CB814" s="5" t="str">
        <f t="shared" si="177"/>
        <v/>
      </c>
      <c r="CD814" s="5"/>
      <c r="CE814" s="5" t="str">
        <f t="shared" si="173"/>
        <v/>
      </c>
      <c r="CF814" s="5" t="str">
        <f>IF(J814="","",IFERROR(IF(VLOOKUP(J814,J$2:J813,1,0)=0,"",""),J814))</f>
        <v/>
      </c>
      <c r="CG814" s="24"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IF(REPORTE!AH$2="si",IF(C814=VALUE(REPORTE!C$11),IF(SUM(DD815:DD$1993),CONCATENATE(INT(B814),", "),INT(B814)),""),IF(C814=VALUE(REPORTE!C$10),IF(SUM(DD815:DD$1993),CONCATENATE(INT(B814),",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97"/>
      <c r="AW815" s="97"/>
      <c r="AX815" s="97"/>
      <c r="AY815" s="110"/>
      <c r="AZ815" s="97"/>
      <c r="BA815" s="97"/>
      <c r="BB815" s="4"/>
      <c r="BC815" s="100"/>
      <c r="BF815" s="9"/>
      <c r="BI815" s="7" t="str">
        <f t="shared" ca="1" si="168"/>
        <v/>
      </c>
      <c r="BJ815" s="4" t="str">
        <f t="shared" si="176"/>
        <v/>
      </c>
      <c r="BK815" s="96" t="str">
        <f t="shared" si="169"/>
        <v/>
      </c>
      <c r="BL815" s="107"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8"/>
      <c r="CA815" s="15"/>
      <c r="CB815" s="5" t="str">
        <f t="shared" si="177"/>
        <v/>
      </c>
      <c r="CD815" s="5"/>
      <c r="CE815" s="5" t="str">
        <f t="shared" si="173"/>
        <v/>
      </c>
      <c r="CF815" s="5" t="str">
        <f>IF(J815="","",IFERROR(IF(VLOOKUP(J815,J$2:J814,1,0)=0,"",""),J815))</f>
        <v/>
      </c>
      <c r="CG815" s="24"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IF(REPORTE!AH$2="si",IF(C815=VALUE(REPORTE!C$11),IF(SUM(DD816:DD$1993),CONCATENATE(INT(B815),", "),INT(B815)),""),IF(C815=VALUE(REPORTE!C$10),IF(SUM(DD816:DD$1993),CONCATENATE(INT(B815),",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97"/>
      <c r="AW816" s="97"/>
      <c r="AX816" s="97"/>
      <c r="AY816" s="110"/>
      <c r="AZ816" s="97"/>
      <c r="BA816" s="97"/>
      <c r="BB816" s="4"/>
      <c r="BC816" s="100"/>
      <c r="BF816" s="9"/>
      <c r="BI816" s="7" t="str">
        <f t="shared" ca="1" si="168"/>
        <v/>
      </c>
      <c r="BJ816" s="4" t="str">
        <f t="shared" si="176"/>
        <v/>
      </c>
      <c r="BK816" s="96" t="str">
        <f t="shared" si="169"/>
        <v/>
      </c>
      <c r="BL816" s="107"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8"/>
      <c r="CA816" s="15"/>
      <c r="CB816" s="5" t="str">
        <f t="shared" si="177"/>
        <v/>
      </c>
      <c r="CD816" s="5"/>
      <c r="CE816" s="5" t="str">
        <f t="shared" si="173"/>
        <v/>
      </c>
      <c r="CF816" s="5" t="str">
        <f>IF(J816="","",IFERROR(IF(VLOOKUP(J816,J$2:J815,1,0)=0,"",""),J816))</f>
        <v/>
      </c>
      <c r="CG816" s="24"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IF(REPORTE!AH$2="si",IF(C816=VALUE(REPORTE!C$11),IF(SUM(DD817:DD$1993),CONCATENATE(INT(B816),", "),INT(B816)),""),IF(C816=VALUE(REPORTE!C$10),IF(SUM(DD817:DD$1993),CONCATENATE(INT(B816),",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97"/>
      <c r="AW817" s="97"/>
      <c r="AX817" s="97"/>
      <c r="AY817" s="110"/>
      <c r="AZ817" s="97"/>
      <c r="BA817" s="97"/>
      <c r="BB817" s="4"/>
      <c r="BC817" s="100"/>
      <c r="BF817" s="9"/>
      <c r="BI817" s="7" t="str">
        <f t="shared" ca="1" si="168"/>
        <v/>
      </c>
      <c r="BJ817" s="4" t="str">
        <f t="shared" si="176"/>
        <v/>
      </c>
      <c r="BK817" s="96" t="str">
        <f t="shared" si="169"/>
        <v/>
      </c>
      <c r="BL817" s="107"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8"/>
      <c r="CA817" s="15"/>
      <c r="CB817" s="5" t="str">
        <f t="shared" si="177"/>
        <v/>
      </c>
      <c r="CD817" s="5"/>
      <c r="CE817" s="5" t="str">
        <f t="shared" si="173"/>
        <v/>
      </c>
      <c r="CF817" s="5" t="str">
        <f>IF(J817="","",IFERROR(IF(VLOOKUP(J817,J$2:J816,1,0)=0,"",""),J817))</f>
        <v/>
      </c>
      <c r="CG817" s="24"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IF(REPORTE!AH$2="si",IF(C817=VALUE(REPORTE!C$11),IF(SUM(DD818:DD$1993),CONCATENATE(INT(B817),", "),INT(B817)),""),IF(C817=VALUE(REPORTE!C$10),IF(SUM(DD818:DD$1993),CONCATENATE(INT(B817),",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97"/>
      <c r="AW818" s="97"/>
      <c r="AX818" s="97"/>
      <c r="AY818" s="110"/>
      <c r="AZ818" s="97"/>
      <c r="BA818" s="97"/>
      <c r="BB818" s="4"/>
      <c r="BC818" s="100"/>
      <c r="BF818" s="9"/>
      <c r="BI818" s="7" t="str">
        <f t="shared" ca="1" si="168"/>
        <v/>
      </c>
      <c r="BJ818" s="4" t="str">
        <f t="shared" si="176"/>
        <v/>
      </c>
      <c r="BK818" s="96" t="str">
        <f t="shared" si="169"/>
        <v/>
      </c>
      <c r="BL818" s="107"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8"/>
      <c r="CA818" s="15"/>
      <c r="CB818" s="5" t="str">
        <f t="shared" si="177"/>
        <v/>
      </c>
      <c r="CD818" s="5"/>
      <c r="CE818" s="5" t="str">
        <f t="shared" si="173"/>
        <v/>
      </c>
      <c r="CF818" s="5" t="str">
        <f>IF(J818="","",IFERROR(IF(VLOOKUP(J818,J$2:J817,1,0)=0,"",""),J818))</f>
        <v/>
      </c>
      <c r="CG818" s="24"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IF(REPORTE!AH$2="si",IF(C818=VALUE(REPORTE!C$11),IF(SUM(DD819:DD$1993),CONCATENATE(INT(B818),", "),INT(B818)),""),IF(C818=VALUE(REPORTE!C$10),IF(SUM(DD819:DD$1993),CONCATENATE(INT(B818),",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97"/>
      <c r="AW819" s="97"/>
      <c r="AX819" s="97"/>
      <c r="AY819" s="110"/>
      <c r="AZ819" s="97"/>
      <c r="BA819" s="97"/>
      <c r="BB819" s="4"/>
      <c r="BC819" s="100"/>
      <c r="BF819" s="9"/>
      <c r="BI819" s="7" t="str">
        <f t="shared" ca="1" si="168"/>
        <v/>
      </c>
      <c r="BJ819" s="4" t="str">
        <f t="shared" si="176"/>
        <v/>
      </c>
      <c r="BK819" s="96" t="str">
        <f t="shared" si="169"/>
        <v/>
      </c>
      <c r="BL819" s="107"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8"/>
      <c r="CA819" s="15"/>
      <c r="CB819" s="5" t="str">
        <f t="shared" si="177"/>
        <v/>
      </c>
      <c r="CD819" s="5"/>
      <c r="CE819" s="5" t="str">
        <f t="shared" si="173"/>
        <v/>
      </c>
      <c r="CF819" s="5" t="str">
        <f>IF(J819="","",IFERROR(IF(VLOOKUP(J819,J$2:J818,1,0)=0,"",""),J819))</f>
        <v/>
      </c>
      <c r="CG819" s="24"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IF(REPORTE!AH$2="si",IF(C819=VALUE(REPORTE!C$11),IF(SUM(DD820:DD$1993),CONCATENATE(INT(B819),", "),INT(B819)),""),IF(C819=VALUE(REPORTE!C$10),IF(SUM(DD820:DD$1993),CONCATENATE(INT(B819),",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97"/>
      <c r="AW820" s="97"/>
      <c r="AX820" s="97"/>
      <c r="AY820" s="110"/>
      <c r="AZ820" s="97"/>
      <c r="BA820" s="97"/>
      <c r="BB820" s="4"/>
      <c r="BC820" s="100"/>
      <c r="BF820" s="9"/>
      <c r="BI820" s="7" t="str">
        <f t="shared" ca="1" si="168"/>
        <v/>
      </c>
      <c r="BJ820" s="4" t="str">
        <f t="shared" si="176"/>
        <v/>
      </c>
      <c r="BK820" s="96" t="str">
        <f t="shared" si="169"/>
        <v/>
      </c>
      <c r="BL820" s="107"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8"/>
      <c r="CA820" s="15"/>
      <c r="CB820" s="5" t="str">
        <f t="shared" si="177"/>
        <v/>
      </c>
      <c r="CD820" s="5"/>
      <c r="CE820" s="5" t="str">
        <f t="shared" si="173"/>
        <v/>
      </c>
      <c r="CF820" s="5" t="str">
        <f>IF(J820="","",IFERROR(IF(VLOOKUP(J820,J$2:J819,1,0)=0,"",""),J820))</f>
        <v/>
      </c>
      <c r="CG820" s="24"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IF(REPORTE!AH$2="si",IF(C820=VALUE(REPORTE!C$11),IF(SUM(DD821:DD$1993),CONCATENATE(INT(B820),", "),INT(B820)),""),IF(C820=VALUE(REPORTE!C$10),IF(SUM(DD821:DD$1993),CONCATENATE(INT(B820),",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97"/>
      <c r="AW821" s="97"/>
      <c r="AX821" s="97"/>
      <c r="AY821" s="110"/>
      <c r="AZ821" s="97"/>
      <c r="BA821" s="97"/>
      <c r="BB821" s="4"/>
      <c r="BC821" s="100"/>
      <c r="BF821" s="9"/>
      <c r="BI821" s="7" t="str">
        <f t="shared" ca="1" si="168"/>
        <v/>
      </c>
      <c r="BJ821" s="4" t="str">
        <f t="shared" si="176"/>
        <v/>
      </c>
      <c r="BK821" s="96" t="str">
        <f t="shared" si="169"/>
        <v/>
      </c>
      <c r="BL821" s="107"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8"/>
      <c r="CA821" s="15"/>
      <c r="CB821" s="5" t="str">
        <f t="shared" si="177"/>
        <v/>
      </c>
      <c r="CD821" s="5"/>
      <c r="CE821" s="5" t="str">
        <f t="shared" si="173"/>
        <v/>
      </c>
      <c r="CF821" s="5" t="str">
        <f>IF(J821="","",IFERROR(IF(VLOOKUP(J821,J$2:J820,1,0)=0,"",""),J821))</f>
        <v/>
      </c>
      <c r="CG821" s="24"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IF(REPORTE!AH$2="si",IF(C821=VALUE(REPORTE!C$11),IF(SUM(DD822:DD$1993),CONCATENATE(INT(B821),", "),INT(B821)),""),IF(C821=VALUE(REPORTE!C$10),IF(SUM(DD822:DD$1993),CONCATENATE(INT(B821),",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97"/>
      <c r="AW822" s="97"/>
      <c r="AX822" s="97"/>
      <c r="AY822" s="110"/>
      <c r="AZ822" s="97"/>
      <c r="BA822" s="97"/>
      <c r="BB822" s="4"/>
      <c r="BC822" s="100"/>
      <c r="BF822" s="9"/>
      <c r="BI822" s="7" t="str">
        <f t="shared" ca="1" si="168"/>
        <v/>
      </c>
      <c r="BJ822" s="4" t="str">
        <f t="shared" si="176"/>
        <v/>
      </c>
      <c r="BK822" s="96" t="str">
        <f t="shared" si="169"/>
        <v/>
      </c>
      <c r="BL822" s="107"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8"/>
      <c r="CA822" s="15"/>
      <c r="CB822" s="5" t="str">
        <f t="shared" si="177"/>
        <v/>
      </c>
      <c r="CD822" s="5"/>
      <c r="CE822" s="5" t="str">
        <f t="shared" si="173"/>
        <v/>
      </c>
      <c r="CF822" s="5" t="str">
        <f>IF(J822="","",IFERROR(IF(VLOOKUP(J822,J$2:J821,1,0)=0,"",""),J822))</f>
        <v/>
      </c>
      <c r="CG822" s="24"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IF(REPORTE!AH$2="si",IF(C822=VALUE(REPORTE!C$11),IF(SUM(DD823:DD$1993),CONCATENATE(INT(B822),", "),INT(B822)),""),IF(C822=VALUE(REPORTE!C$10),IF(SUM(DD823:DD$1993),CONCATENATE(INT(B822),",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97"/>
      <c r="AW823" s="97"/>
      <c r="AX823" s="97"/>
      <c r="AY823" s="110"/>
      <c r="AZ823" s="97"/>
      <c r="BA823" s="97"/>
      <c r="BB823" s="4"/>
      <c r="BC823" s="100"/>
      <c r="BF823" s="9"/>
      <c r="BI823" s="7" t="str">
        <f t="shared" ca="1" si="168"/>
        <v/>
      </c>
      <c r="BJ823" s="4" t="str">
        <f t="shared" si="176"/>
        <v/>
      </c>
      <c r="BK823" s="96" t="str">
        <f t="shared" si="169"/>
        <v/>
      </c>
      <c r="BL823" s="107"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8"/>
      <c r="CA823" s="15"/>
      <c r="CB823" s="5" t="str">
        <f t="shared" si="177"/>
        <v/>
      </c>
      <c r="CD823" s="5"/>
      <c r="CE823" s="5" t="str">
        <f t="shared" si="173"/>
        <v/>
      </c>
      <c r="CF823" s="5" t="str">
        <f>IF(J823="","",IFERROR(IF(VLOOKUP(J823,J$2:J822,1,0)=0,"",""),J823))</f>
        <v/>
      </c>
      <c r="CG823" s="24"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IF(REPORTE!AH$2="si",IF(C823=VALUE(REPORTE!C$11),IF(SUM(DD824:DD$1993),CONCATENATE(INT(B823),", "),INT(B823)),""),IF(C823=VALUE(REPORTE!C$10),IF(SUM(DD824:DD$1993),CONCATENATE(INT(B823),",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97"/>
      <c r="AW824" s="97"/>
      <c r="AX824" s="97"/>
      <c r="AY824" s="110"/>
      <c r="AZ824" s="97"/>
      <c r="BA824" s="97"/>
      <c r="BB824" s="4"/>
      <c r="BC824" s="100"/>
      <c r="BF824" s="9"/>
      <c r="BI824" s="7" t="str">
        <f t="shared" ca="1" si="168"/>
        <v/>
      </c>
      <c r="BJ824" s="4" t="str">
        <f t="shared" si="176"/>
        <v/>
      </c>
      <c r="BK824" s="96" t="str">
        <f t="shared" si="169"/>
        <v/>
      </c>
      <c r="BL824" s="107"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8"/>
      <c r="CA824" s="15"/>
      <c r="CB824" s="5" t="str">
        <f t="shared" si="177"/>
        <v/>
      </c>
      <c r="CD824" s="5"/>
      <c r="CE824" s="5" t="str">
        <f t="shared" si="173"/>
        <v/>
      </c>
      <c r="CF824" s="5" t="str">
        <f>IF(J824="","",IFERROR(IF(VLOOKUP(J824,J$2:J823,1,0)=0,"",""),J824))</f>
        <v/>
      </c>
      <c r="CG824" s="24"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IF(REPORTE!AH$2="si",IF(C824=VALUE(REPORTE!C$11),IF(SUM(DD825:DD$1993),CONCATENATE(INT(B824),", "),INT(B824)),""),IF(C824=VALUE(REPORTE!C$10),IF(SUM(DD825:DD$1993),CONCATENATE(INT(B824),",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97"/>
      <c r="AW825" s="97"/>
      <c r="AX825" s="97"/>
      <c r="AY825" s="110"/>
      <c r="AZ825" s="97"/>
      <c r="BA825" s="97"/>
      <c r="BB825" s="4"/>
      <c r="BC825" s="100"/>
      <c r="BF825" s="9"/>
      <c r="BI825" s="7" t="str">
        <f t="shared" ca="1" si="168"/>
        <v/>
      </c>
      <c r="BJ825" s="4" t="str">
        <f t="shared" si="176"/>
        <v/>
      </c>
      <c r="BK825" s="96" t="str">
        <f t="shared" si="169"/>
        <v/>
      </c>
      <c r="BL825" s="107"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8"/>
      <c r="CA825" s="15"/>
      <c r="CB825" s="5" t="str">
        <f t="shared" si="177"/>
        <v/>
      </c>
      <c r="CD825" s="5"/>
      <c r="CE825" s="5" t="str">
        <f t="shared" si="173"/>
        <v/>
      </c>
      <c r="CF825" s="5" t="str">
        <f>IF(J825="","",IFERROR(IF(VLOOKUP(J825,J$2:J824,1,0)=0,"",""),J825))</f>
        <v/>
      </c>
      <c r="CG825" s="24"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IF(REPORTE!AH$2="si",IF(C825=VALUE(REPORTE!C$11),IF(SUM(DD826:DD$1993),CONCATENATE(INT(B825),", "),INT(B825)),""),IF(C825=VALUE(REPORTE!C$10),IF(SUM(DD826:DD$1993),CONCATENATE(INT(B825),",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97"/>
      <c r="AW826" s="97"/>
      <c r="AX826" s="97"/>
      <c r="AY826" s="110"/>
      <c r="AZ826" s="97"/>
      <c r="BA826" s="97"/>
      <c r="BB826" s="4"/>
      <c r="BC826" s="100"/>
      <c r="BF826" s="9"/>
      <c r="BI826" s="7" t="str">
        <f t="shared" ca="1" si="168"/>
        <v/>
      </c>
      <c r="BJ826" s="4" t="str">
        <f t="shared" si="176"/>
        <v/>
      </c>
      <c r="BK826" s="96" t="str">
        <f t="shared" si="169"/>
        <v/>
      </c>
      <c r="BL826" s="107"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8"/>
      <c r="CA826" s="15"/>
      <c r="CB826" s="5" t="str">
        <f t="shared" si="177"/>
        <v/>
      </c>
      <c r="CD826" s="5"/>
      <c r="CE826" s="5" t="str">
        <f t="shared" si="173"/>
        <v/>
      </c>
      <c r="CF826" s="5" t="str">
        <f>IF(J826="","",IFERROR(IF(VLOOKUP(J826,J$2:J825,1,0)=0,"",""),J826))</f>
        <v/>
      </c>
      <c r="CG826" s="24"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IF(REPORTE!AH$2="si",IF(C826=VALUE(REPORTE!C$11),IF(SUM(DD827:DD$1993),CONCATENATE(INT(B826),", "),INT(B826)),""),IF(C826=VALUE(REPORTE!C$10),IF(SUM(DD827:DD$1993),CONCATENATE(INT(B826),",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97"/>
      <c r="AW827" s="97"/>
      <c r="AX827" s="97"/>
      <c r="AY827" s="110"/>
      <c r="AZ827" s="97"/>
      <c r="BA827" s="97"/>
      <c r="BB827" s="4"/>
      <c r="BC827" s="100"/>
      <c r="BF827" s="9"/>
      <c r="BI827" s="7" t="str">
        <f t="shared" ca="1" si="168"/>
        <v/>
      </c>
      <c r="BJ827" s="4" t="str">
        <f t="shared" si="176"/>
        <v/>
      </c>
      <c r="BK827" s="96" t="str">
        <f t="shared" si="169"/>
        <v/>
      </c>
      <c r="BL827" s="107"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8"/>
      <c r="CA827" s="15"/>
      <c r="CB827" s="5" t="str">
        <f t="shared" si="177"/>
        <v/>
      </c>
      <c r="CD827" s="5"/>
      <c r="CE827" s="5" t="str">
        <f t="shared" si="173"/>
        <v/>
      </c>
      <c r="CF827" s="5" t="str">
        <f>IF(J827="","",IFERROR(IF(VLOOKUP(J827,J$2:J826,1,0)=0,"",""),J827))</f>
        <v/>
      </c>
      <c r="CG827" s="24"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IF(REPORTE!AH$2="si",IF(C827=VALUE(REPORTE!C$11),IF(SUM(DD828:DD$1993),CONCATENATE(INT(B827),", "),INT(B827)),""),IF(C827=VALUE(REPORTE!C$10),IF(SUM(DD828:DD$1993),CONCATENATE(INT(B827),",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97"/>
      <c r="AW828" s="97"/>
      <c r="AX828" s="97"/>
      <c r="AY828" s="110"/>
      <c r="AZ828" s="97"/>
      <c r="BA828" s="97"/>
      <c r="BB828" s="4"/>
      <c r="BC828" s="100"/>
      <c r="BF828" s="9"/>
      <c r="BI828" s="7" t="str">
        <f t="shared" ca="1" si="168"/>
        <v/>
      </c>
      <c r="BJ828" s="4" t="str">
        <f t="shared" si="176"/>
        <v/>
      </c>
      <c r="BK828" s="96" t="str">
        <f t="shared" si="169"/>
        <v/>
      </c>
      <c r="BL828" s="107"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8"/>
      <c r="CA828" s="15"/>
      <c r="CB828" s="5" t="str">
        <f t="shared" si="177"/>
        <v/>
      </c>
      <c r="CD828" s="5"/>
      <c r="CE828" s="5" t="str">
        <f t="shared" si="173"/>
        <v/>
      </c>
      <c r="CF828" s="5" t="str">
        <f>IF(J828="","",IFERROR(IF(VLOOKUP(J828,J$2:J827,1,0)=0,"",""),J828))</f>
        <v/>
      </c>
      <c r="CG828" s="24"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IF(REPORTE!AH$2="si",IF(C828=VALUE(REPORTE!C$11),IF(SUM(DD829:DD$1993),CONCATENATE(INT(B828),", "),INT(B828)),""),IF(C828=VALUE(REPORTE!C$10),IF(SUM(DD829:DD$1993),CONCATENATE(INT(B828),",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97"/>
      <c r="AW829" s="97"/>
      <c r="AX829" s="97"/>
      <c r="AY829" s="110"/>
      <c r="AZ829" s="97"/>
      <c r="BA829" s="97"/>
      <c r="BB829" s="4"/>
      <c r="BC829" s="100"/>
      <c r="BF829" s="9"/>
      <c r="BI829" s="7" t="str">
        <f t="shared" ca="1" si="168"/>
        <v/>
      </c>
      <c r="BJ829" s="4" t="str">
        <f t="shared" si="176"/>
        <v/>
      </c>
      <c r="BK829" s="96" t="str">
        <f t="shared" si="169"/>
        <v/>
      </c>
      <c r="BL829" s="107"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8"/>
      <c r="CA829" s="15"/>
      <c r="CB829" s="5" t="str">
        <f t="shared" si="177"/>
        <v/>
      </c>
      <c r="CD829" s="5"/>
      <c r="CE829" s="5" t="str">
        <f t="shared" si="173"/>
        <v/>
      </c>
      <c r="CF829" s="5" t="str">
        <f>IF(J829="","",IFERROR(IF(VLOOKUP(J829,J$2:J828,1,0)=0,"",""),J829))</f>
        <v/>
      </c>
      <c r="CG829" s="24"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IF(REPORTE!AH$2="si",IF(C829=VALUE(REPORTE!C$11),IF(SUM(DD830:DD$1993),CONCATENATE(INT(B829),", "),INT(B829)),""),IF(C829=VALUE(REPORTE!C$10),IF(SUM(DD830:DD$1993),CONCATENATE(INT(B829),",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97"/>
      <c r="AW830" s="97"/>
      <c r="AX830" s="97"/>
      <c r="AY830" s="110"/>
      <c r="AZ830" s="97"/>
      <c r="BA830" s="97"/>
      <c r="BB830" s="4"/>
      <c r="BC830" s="100"/>
      <c r="BF830" s="9"/>
      <c r="BI830" s="7" t="str">
        <f t="shared" ca="1" si="168"/>
        <v/>
      </c>
      <c r="BJ830" s="4" t="str">
        <f t="shared" si="176"/>
        <v/>
      </c>
      <c r="BK830" s="96" t="str">
        <f t="shared" si="169"/>
        <v/>
      </c>
      <c r="BL830" s="107"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8"/>
      <c r="CA830" s="15"/>
      <c r="CB830" s="5" t="str">
        <f t="shared" si="177"/>
        <v/>
      </c>
      <c r="CD830" s="5"/>
      <c r="CE830" s="5" t="str">
        <f t="shared" si="173"/>
        <v/>
      </c>
      <c r="CF830" s="5" t="str">
        <f>IF(J830="","",IFERROR(IF(VLOOKUP(J830,J$2:J829,1,0)=0,"",""),J830))</f>
        <v/>
      </c>
      <c r="CG830" s="24"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IF(REPORTE!AH$2="si",IF(C830=VALUE(REPORTE!C$11),IF(SUM(DD831:DD$1993),CONCATENATE(INT(B830),", "),INT(B830)),""),IF(C830=VALUE(REPORTE!C$10),IF(SUM(DD831:DD$1993),CONCATENATE(INT(B830),",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97"/>
      <c r="AW831" s="97"/>
      <c r="AX831" s="97"/>
      <c r="AY831" s="110"/>
      <c r="AZ831" s="97"/>
      <c r="BA831" s="97"/>
      <c r="BB831" s="4"/>
      <c r="BC831" s="100"/>
      <c r="BF831" s="9"/>
      <c r="BI831" s="7" t="str">
        <f t="shared" ca="1" si="168"/>
        <v/>
      </c>
      <c r="BJ831" s="4" t="str">
        <f t="shared" si="176"/>
        <v/>
      </c>
      <c r="BK831" s="96" t="str">
        <f t="shared" si="169"/>
        <v/>
      </c>
      <c r="BL831" s="107"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8"/>
      <c r="CA831" s="15"/>
      <c r="CB831" s="5" t="str">
        <f t="shared" si="177"/>
        <v/>
      </c>
      <c r="CD831" s="5"/>
      <c r="CE831" s="5" t="str">
        <f t="shared" si="173"/>
        <v/>
      </c>
      <c r="CF831" s="5" t="str">
        <f>IF(J831="","",IFERROR(IF(VLOOKUP(J831,J$2:J830,1,0)=0,"",""),J831))</f>
        <v/>
      </c>
      <c r="CG831" s="24"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IF(REPORTE!AH$2="si",IF(C831=VALUE(REPORTE!C$11),IF(SUM(DD832:DD$1993),CONCATENATE(INT(B831),", "),INT(B831)),""),IF(C831=VALUE(REPORTE!C$10),IF(SUM(DD832:DD$1993),CONCATENATE(INT(B831),",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97"/>
      <c r="AW832" s="97"/>
      <c r="AX832" s="97"/>
      <c r="AY832" s="110"/>
      <c r="AZ832" s="97"/>
      <c r="BA832" s="97"/>
      <c r="BB832" s="4"/>
      <c r="BC832" s="100"/>
      <c r="BF832" s="9"/>
      <c r="BI832" s="7" t="str">
        <f t="shared" ca="1" si="168"/>
        <v/>
      </c>
      <c r="BJ832" s="4" t="str">
        <f t="shared" si="176"/>
        <v/>
      </c>
      <c r="BK832" s="96" t="str">
        <f t="shared" si="169"/>
        <v/>
      </c>
      <c r="BL832" s="107"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8"/>
      <c r="CA832" s="15"/>
      <c r="CB832" s="5" t="str">
        <f t="shared" si="177"/>
        <v/>
      </c>
      <c r="CD832" s="5"/>
      <c r="CE832" s="5" t="str">
        <f t="shared" si="173"/>
        <v/>
      </c>
      <c r="CF832" s="5" t="str">
        <f>IF(J832="","",IFERROR(IF(VLOOKUP(J832,J$2:J831,1,0)=0,"",""),J832))</f>
        <v/>
      </c>
      <c r="CG832" s="24"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IF(REPORTE!AH$2="si",IF(C832=VALUE(REPORTE!C$11),IF(SUM(DD833:DD$1993),CONCATENATE(INT(B832),", "),INT(B832)),""),IF(C832=VALUE(REPORTE!C$10),IF(SUM(DD833:DD$1993),CONCATENATE(INT(B832),",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97"/>
      <c r="AW833" s="97"/>
      <c r="AX833" s="97"/>
      <c r="AY833" s="110"/>
      <c r="AZ833" s="97"/>
      <c r="BA833" s="97"/>
      <c r="BB833" s="4"/>
      <c r="BC833" s="100"/>
      <c r="BF833" s="9"/>
      <c r="BI833" s="7" t="str">
        <f t="shared" ca="1" si="168"/>
        <v/>
      </c>
      <c r="BJ833" s="4" t="str">
        <f t="shared" si="176"/>
        <v/>
      </c>
      <c r="BK833" s="96" t="str">
        <f t="shared" si="169"/>
        <v/>
      </c>
      <c r="BL833" s="107"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8"/>
      <c r="CA833" s="15"/>
      <c r="CB833" s="5" t="str">
        <f t="shared" si="177"/>
        <v/>
      </c>
      <c r="CD833" s="5"/>
      <c r="CE833" s="5" t="str">
        <f t="shared" si="173"/>
        <v/>
      </c>
      <c r="CF833" s="5" t="str">
        <f>IF(J833="","",IFERROR(IF(VLOOKUP(J833,J$2:J832,1,0)=0,"",""),J833))</f>
        <v/>
      </c>
      <c r="CG833" s="24"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IF(REPORTE!AH$2="si",IF(C833=VALUE(REPORTE!C$11),IF(SUM(DD834:DD$1993),CONCATENATE(INT(B833),", "),INT(B833)),""),IF(C833=VALUE(REPORTE!C$10),IF(SUM(DD834:DD$1993),CONCATENATE(INT(B833),",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97"/>
      <c r="AW834" s="97"/>
      <c r="AX834" s="97"/>
      <c r="AY834" s="110"/>
      <c r="AZ834" s="97"/>
      <c r="BA834" s="97"/>
      <c r="BB834" s="4"/>
      <c r="BC834" s="100"/>
      <c r="BF834" s="9"/>
      <c r="BI834" s="7" t="str">
        <f t="shared" ref="BI834:BI897" ca="1" si="180">IFERROR(IF(BF834="","",IF(BB834=5,"",IF(BF834-TODAY()&gt;0,"VIGENTE","VENCIDO"))),"")</f>
        <v/>
      </c>
      <c r="BJ834" s="4" t="str">
        <f t="shared" si="176"/>
        <v/>
      </c>
      <c r="BK834" s="96" t="str">
        <f t="shared" ref="BK834:BK897" si="181">IFERROR(IF(AA834="","",AA834/V834),"")</f>
        <v/>
      </c>
      <c r="BL834" s="107"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8"/>
      <c r="CA834" s="15"/>
      <c r="CB834" s="5" t="str">
        <f t="shared" si="177"/>
        <v/>
      </c>
      <c r="CD834" s="5"/>
      <c r="CE834" s="5" t="str">
        <f t="shared" ref="CE834:CE897" si="185">IFERROR(RANK(CG834,CG$2:CG$1493,1),"")</f>
        <v/>
      </c>
      <c r="CF834" s="5" t="str">
        <f>IF(J834="","",IFERROR(IF(VLOOKUP(J834,J$2:J833,1,0)=0,"",""),J834))</f>
        <v/>
      </c>
      <c r="CG834" s="24"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IF(REPORTE!AH$2="si",IF(C834=VALUE(REPORTE!C$11),IF(SUM(DD835:DD$1993),CONCATENATE(INT(B834),", "),INT(B834)),""),IF(C834=VALUE(REPORTE!C$10),IF(SUM(DD835:DD$1993),CONCATENATE(INT(B834),",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97"/>
      <c r="AW835" s="97"/>
      <c r="AX835" s="97"/>
      <c r="AY835" s="110"/>
      <c r="AZ835" s="97"/>
      <c r="BA835" s="97"/>
      <c r="BB835" s="4"/>
      <c r="BC835" s="100"/>
      <c r="BF835" s="9"/>
      <c r="BI835" s="7" t="str">
        <f t="shared" ca="1" si="180"/>
        <v/>
      </c>
      <c r="BJ835" s="4" t="str">
        <f t="shared" si="176"/>
        <v/>
      </c>
      <c r="BK835" s="96" t="str">
        <f t="shared" si="181"/>
        <v/>
      </c>
      <c r="BL835" s="107"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8"/>
      <c r="CA835" s="15"/>
      <c r="CB835" s="5" t="str">
        <f t="shared" si="177"/>
        <v/>
      </c>
      <c r="CD835" s="5"/>
      <c r="CE835" s="5" t="str">
        <f t="shared" si="185"/>
        <v/>
      </c>
      <c r="CF835" s="5" t="str">
        <f>IF(J835="","",IFERROR(IF(VLOOKUP(J835,J$2:J834,1,0)=0,"",""),J835))</f>
        <v/>
      </c>
      <c r="CG835" s="24"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IF(REPORTE!AH$2="si",IF(C835=VALUE(REPORTE!C$11),IF(SUM(DD836:DD$1993),CONCATENATE(INT(B835),", "),INT(B835)),""),IF(C835=VALUE(REPORTE!C$10),IF(SUM(DD836:DD$1993),CONCATENATE(INT(B835),",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97"/>
      <c r="AW836" s="97"/>
      <c r="AX836" s="97"/>
      <c r="AY836" s="110"/>
      <c r="AZ836" s="97"/>
      <c r="BA836" s="97"/>
      <c r="BB836" s="4"/>
      <c r="BC836" s="100"/>
      <c r="BF836" s="9"/>
      <c r="BI836" s="7" t="str">
        <f t="shared" ca="1" si="180"/>
        <v/>
      </c>
      <c r="BJ836" s="4" t="str">
        <f t="shared" si="176"/>
        <v/>
      </c>
      <c r="BK836" s="96" t="str">
        <f t="shared" si="181"/>
        <v/>
      </c>
      <c r="BL836" s="107"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8"/>
      <c r="CA836" s="15"/>
      <c r="CB836" s="5" t="str">
        <f t="shared" si="177"/>
        <v/>
      </c>
      <c r="CD836" s="5"/>
      <c r="CE836" s="5" t="str">
        <f t="shared" si="185"/>
        <v/>
      </c>
      <c r="CF836" s="5" t="str">
        <f>IF(J836="","",IFERROR(IF(VLOOKUP(J836,J$2:J835,1,0)=0,"",""),J836))</f>
        <v/>
      </c>
      <c r="CG836" s="24"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IF(REPORTE!AH$2="si",IF(C836=VALUE(REPORTE!C$11),IF(SUM(DD837:DD$1993),CONCATENATE(INT(B836),", "),INT(B836)),""),IF(C836=VALUE(REPORTE!C$10),IF(SUM(DD837:DD$1993),CONCATENATE(INT(B836),",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97"/>
      <c r="AW837" s="97"/>
      <c r="AX837" s="97"/>
      <c r="AY837" s="110"/>
      <c r="AZ837" s="97"/>
      <c r="BA837" s="97"/>
      <c r="BB837" s="4"/>
      <c r="BC837" s="100"/>
      <c r="BF837" s="9"/>
      <c r="BI837" s="7" t="str">
        <f t="shared" ca="1" si="180"/>
        <v/>
      </c>
      <c r="BJ837" s="4" t="str">
        <f t="shared" si="176"/>
        <v/>
      </c>
      <c r="BK837" s="96" t="str">
        <f t="shared" si="181"/>
        <v/>
      </c>
      <c r="BL837" s="107"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8"/>
      <c r="CA837" s="15"/>
      <c r="CB837" s="5" t="str">
        <f t="shared" si="177"/>
        <v/>
      </c>
      <c r="CD837" s="5"/>
      <c r="CE837" s="5" t="str">
        <f t="shared" si="185"/>
        <v/>
      </c>
      <c r="CF837" s="5" t="str">
        <f>IF(J837="","",IFERROR(IF(VLOOKUP(J837,J$2:J836,1,0)=0,"",""),J837))</f>
        <v/>
      </c>
      <c r="CG837" s="24"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IF(REPORTE!AH$2="si",IF(C837=VALUE(REPORTE!C$11),IF(SUM(DD838:DD$1993),CONCATENATE(INT(B837),", "),INT(B837)),""),IF(C837=VALUE(REPORTE!C$10),IF(SUM(DD838:DD$1993),CONCATENATE(INT(B837),",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97"/>
      <c r="AW838" s="97"/>
      <c r="AX838" s="97"/>
      <c r="AY838" s="110"/>
      <c r="AZ838" s="97"/>
      <c r="BA838" s="97"/>
      <c r="BB838" s="4"/>
      <c r="BC838" s="100"/>
      <c r="BF838" s="9"/>
      <c r="BI838" s="7" t="str">
        <f t="shared" ca="1" si="180"/>
        <v/>
      </c>
      <c r="BJ838" s="4" t="str">
        <f t="shared" si="176"/>
        <v/>
      </c>
      <c r="BK838" s="96" t="str">
        <f t="shared" si="181"/>
        <v/>
      </c>
      <c r="BL838" s="107"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8"/>
      <c r="CA838" s="15"/>
      <c r="CB838" s="5" t="str">
        <f t="shared" si="177"/>
        <v/>
      </c>
      <c r="CD838" s="5"/>
      <c r="CE838" s="5" t="str">
        <f t="shared" si="185"/>
        <v/>
      </c>
      <c r="CF838" s="5" t="str">
        <f>IF(J838="","",IFERROR(IF(VLOOKUP(J838,J$2:J837,1,0)=0,"",""),J838))</f>
        <v/>
      </c>
      <c r="CG838" s="24"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IF(REPORTE!AH$2="si",IF(C838=VALUE(REPORTE!C$11),IF(SUM(DD839:DD$1993),CONCATENATE(INT(B838),", "),INT(B838)),""),IF(C838=VALUE(REPORTE!C$10),IF(SUM(DD839:DD$1993),CONCATENATE(INT(B838),",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97"/>
      <c r="AW839" s="97"/>
      <c r="AX839" s="97"/>
      <c r="AY839" s="110"/>
      <c r="AZ839" s="97"/>
      <c r="BA839" s="97"/>
      <c r="BB839" s="4"/>
      <c r="BC839" s="100"/>
      <c r="BF839" s="9"/>
      <c r="BI839" s="7" t="str">
        <f t="shared" ca="1" si="180"/>
        <v/>
      </c>
      <c r="BJ839" s="4" t="str">
        <f t="shared" si="176"/>
        <v/>
      </c>
      <c r="BK839" s="96" t="str">
        <f t="shared" si="181"/>
        <v/>
      </c>
      <c r="BL839" s="107"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8"/>
      <c r="CA839" s="15"/>
      <c r="CB839" s="5" t="str">
        <f t="shared" si="177"/>
        <v/>
      </c>
      <c r="CD839" s="5"/>
      <c r="CE839" s="5" t="str">
        <f t="shared" si="185"/>
        <v/>
      </c>
      <c r="CF839" s="5" t="str">
        <f>IF(J839="","",IFERROR(IF(VLOOKUP(J839,J$2:J838,1,0)=0,"",""),J839))</f>
        <v/>
      </c>
      <c r="CG839" s="24"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IF(REPORTE!AH$2="si",IF(C839=VALUE(REPORTE!C$11),IF(SUM(DD840:DD$1993),CONCATENATE(INT(B839),", "),INT(B839)),""),IF(C839=VALUE(REPORTE!C$10),IF(SUM(DD840:DD$1993),CONCATENATE(INT(B839),",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97"/>
      <c r="AW840" s="97"/>
      <c r="AX840" s="97"/>
      <c r="AY840" s="110"/>
      <c r="AZ840" s="97"/>
      <c r="BA840" s="97"/>
      <c r="BB840" s="4"/>
      <c r="BC840" s="100"/>
      <c r="BF840" s="9"/>
      <c r="BI840" s="7" t="str">
        <f t="shared" ca="1" si="180"/>
        <v/>
      </c>
      <c r="BJ840" s="4" t="str">
        <f t="shared" si="176"/>
        <v/>
      </c>
      <c r="BK840" s="96" t="str">
        <f t="shared" si="181"/>
        <v/>
      </c>
      <c r="BL840" s="107"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8"/>
      <c r="CA840" s="15"/>
      <c r="CB840" s="5" t="str">
        <f t="shared" si="177"/>
        <v/>
      </c>
      <c r="CD840" s="5"/>
      <c r="CE840" s="5" t="str">
        <f t="shared" si="185"/>
        <v/>
      </c>
      <c r="CF840" s="5" t="str">
        <f>IF(J840="","",IFERROR(IF(VLOOKUP(J840,J$2:J839,1,0)=0,"",""),J840))</f>
        <v/>
      </c>
      <c r="CG840" s="24"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IF(REPORTE!AH$2="si",IF(C840=VALUE(REPORTE!C$11),IF(SUM(DD841:DD$1993),CONCATENATE(INT(B840),", "),INT(B840)),""),IF(C840=VALUE(REPORTE!C$10),IF(SUM(DD841:DD$1993),CONCATENATE(INT(B840),",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97"/>
      <c r="AW841" s="97"/>
      <c r="AX841" s="97"/>
      <c r="AY841" s="110"/>
      <c r="AZ841" s="97"/>
      <c r="BA841" s="97"/>
      <c r="BB841" s="4"/>
      <c r="BC841" s="100"/>
      <c r="BF841" s="9"/>
      <c r="BI841" s="7" t="str">
        <f t="shared" ca="1" si="180"/>
        <v/>
      </c>
      <c r="BJ841" s="4" t="str">
        <f t="shared" si="176"/>
        <v/>
      </c>
      <c r="BK841" s="96" t="str">
        <f t="shared" si="181"/>
        <v/>
      </c>
      <c r="BL841" s="107"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8"/>
      <c r="CA841" s="15"/>
      <c r="CB841" s="5" t="str">
        <f t="shared" si="177"/>
        <v/>
      </c>
      <c r="CD841" s="5"/>
      <c r="CE841" s="5" t="str">
        <f t="shared" si="185"/>
        <v/>
      </c>
      <c r="CF841" s="5" t="str">
        <f>IF(J841="","",IFERROR(IF(VLOOKUP(J841,J$2:J840,1,0)=0,"",""),J841))</f>
        <v/>
      </c>
      <c r="CG841" s="24"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IF(REPORTE!AH$2="si",IF(C841=VALUE(REPORTE!C$11),IF(SUM(DD842:DD$1993),CONCATENATE(INT(B841),", "),INT(B841)),""),IF(C841=VALUE(REPORTE!C$10),IF(SUM(DD842:DD$1993),CONCATENATE(INT(B841),",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97"/>
      <c r="AW842" s="97"/>
      <c r="AX842" s="97"/>
      <c r="AY842" s="110"/>
      <c r="AZ842" s="97"/>
      <c r="BA842" s="97"/>
      <c r="BB842" s="4"/>
      <c r="BC842" s="100"/>
      <c r="BF842" s="9"/>
      <c r="BI842" s="7" t="str">
        <f t="shared" ca="1" si="180"/>
        <v/>
      </c>
      <c r="BJ842" s="4" t="str">
        <f t="shared" si="176"/>
        <v/>
      </c>
      <c r="BK842" s="96" t="str">
        <f t="shared" si="181"/>
        <v/>
      </c>
      <c r="BL842" s="107"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8"/>
      <c r="CA842" s="15"/>
      <c r="CB842" s="5" t="str">
        <f t="shared" si="177"/>
        <v/>
      </c>
      <c r="CD842" s="5"/>
      <c r="CE842" s="5" t="str">
        <f t="shared" si="185"/>
        <v/>
      </c>
      <c r="CF842" s="5" t="str">
        <f>IF(J842="","",IFERROR(IF(VLOOKUP(J842,J$2:J841,1,0)=0,"",""),J842))</f>
        <v/>
      </c>
      <c r="CG842" s="24"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IF(REPORTE!AH$2="si",IF(C842=VALUE(REPORTE!C$11),IF(SUM(DD843:DD$1993),CONCATENATE(INT(B842),", "),INT(B842)),""),IF(C842=VALUE(REPORTE!C$10),IF(SUM(DD843:DD$1993),CONCATENATE(INT(B842),",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97"/>
      <c r="AW843" s="97"/>
      <c r="AX843" s="97"/>
      <c r="AY843" s="110"/>
      <c r="AZ843" s="97"/>
      <c r="BA843" s="97"/>
      <c r="BB843" s="4"/>
      <c r="BC843" s="100"/>
      <c r="BF843" s="9"/>
      <c r="BI843" s="7" t="str">
        <f t="shared" ca="1" si="180"/>
        <v/>
      </c>
      <c r="BJ843" s="4" t="str">
        <f t="shared" si="176"/>
        <v/>
      </c>
      <c r="BK843" s="96" t="str">
        <f t="shared" si="181"/>
        <v/>
      </c>
      <c r="BL843" s="107"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8"/>
      <c r="CA843" s="15"/>
      <c r="CB843" s="5" t="str">
        <f t="shared" si="177"/>
        <v/>
      </c>
      <c r="CD843" s="5"/>
      <c r="CE843" s="5" t="str">
        <f t="shared" si="185"/>
        <v/>
      </c>
      <c r="CF843" s="5" t="str">
        <f>IF(J843="","",IFERROR(IF(VLOOKUP(J843,J$2:J842,1,0)=0,"",""),J843))</f>
        <v/>
      </c>
      <c r="CG843" s="24"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IF(REPORTE!AH$2="si",IF(C843=VALUE(REPORTE!C$11),IF(SUM(DD844:DD$1993),CONCATENATE(INT(B843),", "),INT(B843)),""),IF(C843=VALUE(REPORTE!C$10),IF(SUM(DD844:DD$1993),CONCATENATE(INT(B843),",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97"/>
      <c r="AW844" s="97"/>
      <c r="AX844" s="97"/>
      <c r="AY844" s="110"/>
      <c r="AZ844" s="97"/>
      <c r="BA844" s="97"/>
      <c r="BB844" s="4"/>
      <c r="BC844" s="100"/>
      <c r="BF844" s="9"/>
      <c r="BI844" s="7" t="str">
        <f t="shared" ca="1" si="180"/>
        <v/>
      </c>
      <c r="BJ844" s="4" t="str">
        <f t="shared" si="176"/>
        <v/>
      </c>
      <c r="BK844" s="96" t="str">
        <f t="shared" si="181"/>
        <v/>
      </c>
      <c r="BL844" s="107"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8"/>
      <c r="CA844" s="15"/>
      <c r="CB844" s="5" t="str">
        <f t="shared" si="177"/>
        <v/>
      </c>
      <c r="CD844" s="5"/>
      <c r="CE844" s="5" t="str">
        <f t="shared" si="185"/>
        <v/>
      </c>
      <c r="CF844" s="5" t="str">
        <f>IF(J844="","",IFERROR(IF(VLOOKUP(J844,J$2:J843,1,0)=0,"",""),J844))</f>
        <v/>
      </c>
      <c r="CG844" s="24"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IF(REPORTE!AH$2="si",IF(C844=VALUE(REPORTE!C$11),IF(SUM(DD845:DD$1993),CONCATENATE(INT(B844),", "),INT(B844)),""),IF(C844=VALUE(REPORTE!C$10),IF(SUM(DD845:DD$1993),CONCATENATE(INT(B844),",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97"/>
      <c r="AW845" s="97"/>
      <c r="AX845" s="97"/>
      <c r="AY845" s="110"/>
      <c r="AZ845" s="97"/>
      <c r="BA845" s="97"/>
      <c r="BB845" s="4"/>
      <c r="BC845" s="100"/>
      <c r="BF845" s="9"/>
      <c r="BI845" s="7" t="str">
        <f t="shared" ca="1" si="180"/>
        <v/>
      </c>
      <c r="BJ845" s="4" t="str">
        <f t="shared" si="176"/>
        <v/>
      </c>
      <c r="BK845" s="96" t="str">
        <f t="shared" si="181"/>
        <v/>
      </c>
      <c r="BL845" s="107"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8"/>
      <c r="CA845" s="15"/>
      <c r="CB845" s="5" t="str">
        <f t="shared" si="177"/>
        <v/>
      </c>
      <c r="CD845" s="5"/>
      <c r="CE845" s="5" t="str">
        <f t="shared" si="185"/>
        <v/>
      </c>
      <c r="CF845" s="5" t="str">
        <f>IF(J845="","",IFERROR(IF(VLOOKUP(J845,J$2:J844,1,0)=0,"",""),J845))</f>
        <v/>
      </c>
      <c r="CG845" s="24"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IF(REPORTE!AH$2="si",IF(C845=VALUE(REPORTE!C$11),IF(SUM(DD846:DD$1993),CONCATENATE(INT(B845),", "),INT(B845)),""),IF(C845=VALUE(REPORTE!C$10),IF(SUM(DD846:DD$1993),CONCATENATE(INT(B845),",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97"/>
      <c r="AW846" s="97"/>
      <c r="AX846" s="97"/>
      <c r="AY846" s="110"/>
      <c r="AZ846" s="97"/>
      <c r="BA846" s="97"/>
      <c r="BB846" s="4"/>
      <c r="BC846" s="100"/>
      <c r="BF846" s="9"/>
      <c r="BI846" s="7" t="str">
        <f t="shared" ca="1" si="180"/>
        <v/>
      </c>
      <c r="BJ846" s="4" t="str">
        <f t="shared" si="176"/>
        <v/>
      </c>
      <c r="BK846" s="96" t="str">
        <f t="shared" si="181"/>
        <v/>
      </c>
      <c r="BL846" s="107"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8"/>
      <c r="CA846" s="15"/>
      <c r="CB846" s="5" t="str">
        <f t="shared" si="177"/>
        <v/>
      </c>
      <c r="CD846" s="5"/>
      <c r="CE846" s="5" t="str">
        <f t="shared" si="185"/>
        <v/>
      </c>
      <c r="CF846" s="5" t="str">
        <f>IF(J846="","",IFERROR(IF(VLOOKUP(J846,J$2:J845,1,0)=0,"",""),J846))</f>
        <v/>
      </c>
      <c r="CG846" s="24"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IF(REPORTE!AH$2="si",IF(C846=VALUE(REPORTE!C$11),IF(SUM(DD847:DD$1993),CONCATENATE(INT(B846),", "),INT(B846)),""),IF(C846=VALUE(REPORTE!C$10),IF(SUM(DD847:DD$1993),CONCATENATE(INT(B846),",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97"/>
      <c r="AW847" s="97"/>
      <c r="AX847" s="97"/>
      <c r="AY847" s="110"/>
      <c r="AZ847" s="97"/>
      <c r="BA847" s="97"/>
      <c r="BB847" s="4"/>
      <c r="BC847" s="100"/>
      <c r="BF847" s="9"/>
      <c r="BI847" s="7" t="str">
        <f t="shared" ca="1" si="180"/>
        <v/>
      </c>
      <c r="BJ847" s="4" t="str">
        <f t="shared" si="176"/>
        <v/>
      </c>
      <c r="BK847" s="96" t="str">
        <f t="shared" si="181"/>
        <v/>
      </c>
      <c r="BL847" s="107"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8"/>
      <c r="CA847" s="15"/>
      <c r="CB847" s="5" t="str">
        <f t="shared" si="177"/>
        <v/>
      </c>
      <c r="CD847" s="5"/>
      <c r="CE847" s="5" t="str">
        <f t="shared" si="185"/>
        <v/>
      </c>
      <c r="CF847" s="5" t="str">
        <f>IF(J847="","",IFERROR(IF(VLOOKUP(J847,J$2:J846,1,0)=0,"",""),J847))</f>
        <v/>
      </c>
      <c r="CG847" s="24"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IF(REPORTE!AH$2="si",IF(C847=VALUE(REPORTE!C$11),IF(SUM(DD848:DD$1993),CONCATENATE(INT(B847),", "),INT(B847)),""),IF(C847=VALUE(REPORTE!C$10),IF(SUM(DD848:DD$1993),CONCATENATE(INT(B847),",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97"/>
      <c r="AW848" s="97"/>
      <c r="AX848" s="97"/>
      <c r="AY848" s="110"/>
      <c r="AZ848" s="97"/>
      <c r="BA848" s="97"/>
      <c r="BB848" s="4"/>
      <c r="BC848" s="100"/>
      <c r="BF848" s="9"/>
      <c r="BI848" s="7" t="str">
        <f t="shared" ca="1" si="180"/>
        <v/>
      </c>
      <c r="BJ848" s="4" t="str">
        <f t="shared" si="176"/>
        <v/>
      </c>
      <c r="BK848" s="96" t="str">
        <f t="shared" si="181"/>
        <v/>
      </c>
      <c r="BL848" s="107"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8"/>
      <c r="CA848" s="15"/>
      <c r="CB848" s="5" t="str">
        <f t="shared" si="177"/>
        <v/>
      </c>
      <c r="CD848" s="5"/>
      <c r="CE848" s="5" t="str">
        <f t="shared" si="185"/>
        <v/>
      </c>
      <c r="CF848" s="5" t="str">
        <f>IF(J848="","",IFERROR(IF(VLOOKUP(J848,J$2:J847,1,0)=0,"",""),J848))</f>
        <v/>
      </c>
      <c r="CG848" s="24"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IF(REPORTE!AH$2="si",IF(C848=VALUE(REPORTE!C$11),IF(SUM(DD849:DD$1993),CONCATENATE(INT(B848),", "),INT(B848)),""),IF(C848=VALUE(REPORTE!C$10),IF(SUM(DD849:DD$1993),CONCATENATE(INT(B848),",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97"/>
      <c r="AW849" s="97"/>
      <c r="AX849" s="97"/>
      <c r="AY849" s="110"/>
      <c r="AZ849" s="97"/>
      <c r="BA849" s="97"/>
      <c r="BB849" s="4"/>
      <c r="BC849" s="100"/>
      <c r="BF849" s="9"/>
      <c r="BI849" s="7" t="str">
        <f t="shared" ca="1" si="180"/>
        <v/>
      </c>
      <c r="BJ849" s="4" t="str">
        <f t="shared" si="176"/>
        <v/>
      </c>
      <c r="BK849" s="96" t="str">
        <f t="shared" si="181"/>
        <v/>
      </c>
      <c r="BL849" s="107"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8"/>
      <c r="CA849" s="15"/>
      <c r="CB849" s="5" t="str">
        <f t="shared" si="177"/>
        <v/>
      </c>
      <c r="CD849" s="5"/>
      <c r="CE849" s="5" t="str">
        <f t="shared" si="185"/>
        <v/>
      </c>
      <c r="CF849" s="5" t="str">
        <f>IF(J849="","",IFERROR(IF(VLOOKUP(J849,J$2:J848,1,0)=0,"",""),J849))</f>
        <v/>
      </c>
      <c r="CG849" s="24"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IF(REPORTE!AH$2="si",IF(C849=VALUE(REPORTE!C$11),IF(SUM(DD850:DD$1993),CONCATENATE(INT(B849),", "),INT(B849)),""),IF(C849=VALUE(REPORTE!C$10),IF(SUM(DD850:DD$1993),CONCATENATE(INT(B849),",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97"/>
      <c r="AW850" s="97"/>
      <c r="AX850" s="97"/>
      <c r="AY850" s="110"/>
      <c r="AZ850" s="97"/>
      <c r="BA850" s="97"/>
      <c r="BB850" s="4"/>
      <c r="BC850" s="100"/>
      <c r="BF850" s="9"/>
      <c r="BI850" s="7" t="str">
        <f t="shared" ca="1" si="180"/>
        <v/>
      </c>
      <c r="BJ850" s="4" t="str">
        <f t="shared" si="176"/>
        <v/>
      </c>
      <c r="BK850" s="96" t="str">
        <f t="shared" si="181"/>
        <v/>
      </c>
      <c r="BL850" s="107"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8"/>
      <c r="CA850" s="15"/>
      <c r="CB850" s="5" t="str">
        <f t="shared" si="177"/>
        <v/>
      </c>
      <c r="CD850" s="5"/>
      <c r="CE850" s="5" t="str">
        <f t="shared" si="185"/>
        <v/>
      </c>
      <c r="CF850" s="5" t="str">
        <f>IF(J850="","",IFERROR(IF(VLOOKUP(J850,J$2:J849,1,0)=0,"",""),J850))</f>
        <v/>
      </c>
      <c r="CG850" s="24"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IF(REPORTE!AH$2="si",IF(C850=VALUE(REPORTE!C$11),IF(SUM(DD851:DD$1993),CONCATENATE(INT(B850),", "),INT(B850)),""),IF(C850=VALUE(REPORTE!C$10),IF(SUM(DD851:DD$1993),CONCATENATE(INT(B850),",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97"/>
      <c r="AW851" s="97"/>
      <c r="AX851" s="97"/>
      <c r="AY851" s="110"/>
      <c r="AZ851" s="97"/>
      <c r="BA851" s="97"/>
      <c r="BB851" s="4"/>
      <c r="BC851" s="100"/>
      <c r="BF851" s="9"/>
      <c r="BI851" s="7" t="str">
        <f t="shared" ca="1" si="180"/>
        <v/>
      </c>
      <c r="BJ851" s="4" t="str">
        <f t="shared" ref="BJ851:BJ914" si="188">IFERROR(IF(AA851=0,"",AA851/BC851),"")</f>
        <v/>
      </c>
      <c r="BK851" s="96" t="str">
        <f t="shared" si="181"/>
        <v/>
      </c>
      <c r="BL851" s="107"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8"/>
      <c r="CA851" s="15"/>
      <c r="CB851" s="5" t="str">
        <f t="shared" si="177"/>
        <v/>
      </c>
      <c r="CD851" s="5"/>
      <c r="CE851" s="5" t="str">
        <f t="shared" si="185"/>
        <v/>
      </c>
      <c r="CF851" s="5" t="str">
        <f>IF(J851="","",IFERROR(IF(VLOOKUP(J851,J$2:J850,1,0)=0,"",""),J851))</f>
        <v/>
      </c>
      <c r="CG851" s="24"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IF(REPORTE!AH$2="si",IF(C851=VALUE(REPORTE!C$11),IF(SUM(DD852:DD$1993),CONCATENATE(INT(B851),", "),INT(B851)),""),IF(C851=VALUE(REPORTE!C$10),IF(SUM(DD852:DD$1993),CONCATENATE(INT(B851),",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97"/>
      <c r="AW852" s="97"/>
      <c r="AX852" s="97"/>
      <c r="AY852" s="110"/>
      <c r="AZ852" s="97"/>
      <c r="BA852" s="97"/>
      <c r="BB852" s="4"/>
      <c r="BC852" s="100"/>
      <c r="BF852" s="9"/>
      <c r="BI852" s="7" t="str">
        <f t="shared" ca="1" si="180"/>
        <v/>
      </c>
      <c r="BJ852" s="4" t="str">
        <f t="shared" si="188"/>
        <v/>
      </c>
      <c r="BK852" s="96" t="str">
        <f t="shared" si="181"/>
        <v/>
      </c>
      <c r="BL852" s="107"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8"/>
      <c r="CA852" s="15"/>
      <c r="CB852" s="5" t="str">
        <f t="shared" si="177"/>
        <v/>
      </c>
      <c r="CD852" s="5"/>
      <c r="CE852" s="5" t="str">
        <f t="shared" si="185"/>
        <v/>
      </c>
      <c r="CF852" s="5" t="str">
        <f>IF(J852="","",IFERROR(IF(VLOOKUP(J852,J$2:J851,1,0)=0,"",""),J852))</f>
        <v/>
      </c>
      <c r="CG852" s="24"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IF(REPORTE!AH$2="si",IF(C852=VALUE(REPORTE!C$11),IF(SUM(DD853:DD$1993),CONCATENATE(INT(B852),", "),INT(B852)),""),IF(C852=VALUE(REPORTE!C$10),IF(SUM(DD853:DD$1993),CONCATENATE(INT(B852),",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97"/>
      <c r="AW853" s="97"/>
      <c r="AX853" s="97"/>
      <c r="AY853" s="110"/>
      <c r="AZ853" s="97"/>
      <c r="BA853" s="97"/>
      <c r="BB853" s="4"/>
      <c r="BC853" s="100"/>
      <c r="BF853" s="9"/>
      <c r="BI853" s="7" t="str">
        <f t="shared" ca="1" si="180"/>
        <v/>
      </c>
      <c r="BJ853" s="4" t="str">
        <f t="shared" si="188"/>
        <v/>
      </c>
      <c r="BK853" s="96" t="str">
        <f t="shared" si="181"/>
        <v/>
      </c>
      <c r="BL853" s="107"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8"/>
      <c r="CA853" s="15"/>
      <c r="CB853" s="5" t="str">
        <f t="shared" si="177"/>
        <v/>
      </c>
      <c r="CD853" s="5"/>
      <c r="CE853" s="5" t="str">
        <f t="shared" si="185"/>
        <v/>
      </c>
      <c r="CF853" s="5" t="str">
        <f>IF(J853="","",IFERROR(IF(VLOOKUP(J853,J$2:J852,1,0)=0,"",""),J853))</f>
        <v/>
      </c>
      <c r="CG853" s="24"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IF(REPORTE!AH$2="si",IF(C853=VALUE(REPORTE!C$11),IF(SUM(DD854:DD$1993),CONCATENATE(INT(B853),", "),INT(B853)),""),IF(C853=VALUE(REPORTE!C$10),IF(SUM(DD854:DD$1993),CONCATENATE(INT(B853),",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97"/>
      <c r="AW854" s="97"/>
      <c r="AX854" s="97"/>
      <c r="AY854" s="110"/>
      <c r="AZ854" s="97"/>
      <c r="BA854" s="97"/>
      <c r="BB854" s="4"/>
      <c r="BC854" s="100"/>
      <c r="BF854" s="9"/>
      <c r="BI854" s="7" t="str">
        <f t="shared" ca="1" si="180"/>
        <v/>
      </c>
      <c r="BJ854" s="4" t="str">
        <f t="shared" si="188"/>
        <v/>
      </c>
      <c r="BK854" s="96" t="str">
        <f t="shared" si="181"/>
        <v/>
      </c>
      <c r="BL854" s="107"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8"/>
      <c r="CA854" s="15"/>
      <c r="CB854" s="5" t="str">
        <f t="shared" ref="CB854:CB917" si="189">CONCATENATE(AJ854,AK854,AL854,AM854,AN854)</f>
        <v/>
      </c>
      <c r="CD854" s="5"/>
      <c r="CE854" s="5" t="str">
        <f t="shared" si="185"/>
        <v/>
      </c>
      <c r="CF854" s="5" t="str">
        <f>IF(J854="","",IFERROR(IF(VLOOKUP(J854,J$2:J853,1,0)=0,"",""),J854))</f>
        <v/>
      </c>
      <c r="CG854" s="24"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IF(REPORTE!AH$2="si",IF(C854=VALUE(REPORTE!C$11),IF(SUM(DD855:DD$1993),CONCATENATE(INT(B854),", "),INT(B854)),""),IF(C854=VALUE(REPORTE!C$10),IF(SUM(DD855:DD$1993),CONCATENATE(INT(B854),",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97"/>
      <c r="AW855" s="97"/>
      <c r="AX855" s="97"/>
      <c r="AY855" s="110"/>
      <c r="AZ855" s="97"/>
      <c r="BA855" s="97"/>
      <c r="BB855" s="4"/>
      <c r="BC855" s="100"/>
      <c r="BF855" s="9"/>
      <c r="BI855" s="7" t="str">
        <f t="shared" ca="1" si="180"/>
        <v/>
      </c>
      <c r="BJ855" s="4" t="str">
        <f t="shared" si="188"/>
        <v/>
      </c>
      <c r="BK855" s="96" t="str">
        <f t="shared" si="181"/>
        <v/>
      </c>
      <c r="BL855" s="107"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8"/>
      <c r="CA855" s="15"/>
      <c r="CB855" s="5" t="str">
        <f t="shared" si="189"/>
        <v/>
      </c>
      <c r="CD855" s="5"/>
      <c r="CE855" s="5" t="str">
        <f t="shared" si="185"/>
        <v/>
      </c>
      <c r="CF855" s="5" t="str">
        <f>IF(J855="","",IFERROR(IF(VLOOKUP(J855,J$2:J854,1,0)=0,"",""),J855))</f>
        <v/>
      </c>
      <c r="CG855" s="24"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IF(REPORTE!AH$2="si",IF(C855=VALUE(REPORTE!C$11),IF(SUM(DD856:DD$1993),CONCATENATE(INT(B855),", "),INT(B855)),""),IF(C855=VALUE(REPORTE!C$10),IF(SUM(DD856:DD$1993),CONCATENATE(INT(B855),",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97"/>
      <c r="AW856" s="97"/>
      <c r="AX856" s="97"/>
      <c r="AY856" s="110"/>
      <c r="AZ856" s="97"/>
      <c r="BA856" s="97"/>
      <c r="BB856" s="4"/>
      <c r="BC856" s="100"/>
      <c r="BF856" s="9"/>
      <c r="BI856" s="7" t="str">
        <f t="shared" ca="1" si="180"/>
        <v/>
      </c>
      <c r="BJ856" s="4" t="str">
        <f t="shared" si="188"/>
        <v/>
      </c>
      <c r="BK856" s="96" t="str">
        <f t="shared" si="181"/>
        <v/>
      </c>
      <c r="BL856" s="107"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8"/>
      <c r="CA856" s="15"/>
      <c r="CB856" s="5" t="str">
        <f t="shared" si="189"/>
        <v/>
      </c>
      <c r="CD856" s="5"/>
      <c r="CE856" s="5" t="str">
        <f t="shared" si="185"/>
        <v/>
      </c>
      <c r="CF856" s="5" t="str">
        <f>IF(J856="","",IFERROR(IF(VLOOKUP(J856,J$2:J855,1,0)=0,"",""),J856))</f>
        <v/>
      </c>
      <c r="CG856" s="24"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IF(REPORTE!AH$2="si",IF(C856=VALUE(REPORTE!C$11),IF(SUM(DD857:DD$1993),CONCATENATE(INT(B856),", "),INT(B856)),""),IF(C856=VALUE(REPORTE!C$10),IF(SUM(DD857:DD$1993),CONCATENATE(INT(B856),",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97"/>
      <c r="AW857" s="97"/>
      <c r="AX857" s="97"/>
      <c r="AY857" s="110"/>
      <c r="AZ857" s="97"/>
      <c r="BA857" s="97"/>
      <c r="BB857" s="4"/>
      <c r="BC857" s="100"/>
      <c r="BF857" s="9"/>
      <c r="BI857" s="7" t="str">
        <f t="shared" ca="1" si="180"/>
        <v/>
      </c>
      <c r="BJ857" s="4" t="str">
        <f t="shared" si="188"/>
        <v/>
      </c>
      <c r="BK857" s="96" t="str">
        <f t="shared" si="181"/>
        <v/>
      </c>
      <c r="BL857" s="107"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8"/>
      <c r="CA857" s="15"/>
      <c r="CB857" s="5" t="str">
        <f t="shared" si="189"/>
        <v/>
      </c>
      <c r="CD857" s="5"/>
      <c r="CE857" s="5" t="str">
        <f t="shared" si="185"/>
        <v/>
      </c>
      <c r="CF857" s="5" t="str">
        <f>IF(J857="","",IFERROR(IF(VLOOKUP(J857,J$2:J856,1,0)=0,"",""),J857))</f>
        <v/>
      </c>
      <c r="CG857" s="24"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IF(REPORTE!AH$2="si",IF(C857=VALUE(REPORTE!C$11),IF(SUM(DD858:DD$1993),CONCATENATE(INT(B857),", "),INT(B857)),""),IF(C857=VALUE(REPORTE!C$10),IF(SUM(DD858:DD$1993),CONCATENATE(INT(B857),",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97"/>
      <c r="AW858" s="97"/>
      <c r="AX858" s="97"/>
      <c r="AY858" s="110"/>
      <c r="AZ858" s="97"/>
      <c r="BA858" s="97"/>
      <c r="BB858" s="4"/>
      <c r="BC858" s="100"/>
      <c r="BF858" s="9"/>
      <c r="BI858" s="7" t="str">
        <f t="shared" ca="1" si="180"/>
        <v/>
      </c>
      <c r="BJ858" s="4" t="str">
        <f t="shared" si="188"/>
        <v/>
      </c>
      <c r="BK858" s="96" t="str">
        <f t="shared" si="181"/>
        <v/>
      </c>
      <c r="BL858" s="107"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8"/>
      <c r="CA858" s="15"/>
      <c r="CB858" s="5" t="str">
        <f t="shared" si="189"/>
        <v/>
      </c>
      <c r="CD858" s="5"/>
      <c r="CE858" s="5" t="str">
        <f t="shared" si="185"/>
        <v/>
      </c>
      <c r="CF858" s="5" t="str">
        <f>IF(J858="","",IFERROR(IF(VLOOKUP(J858,J$2:J857,1,0)=0,"",""),J858))</f>
        <v/>
      </c>
      <c r="CG858" s="24"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IF(REPORTE!AH$2="si",IF(C858=VALUE(REPORTE!C$11),IF(SUM(DD859:DD$1993),CONCATENATE(INT(B858),", "),INT(B858)),""),IF(C858=VALUE(REPORTE!C$10),IF(SUM(DD859:DD$1993),CONCATENATE(INT(B858),",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97"/>
      <c r="AW859" s="97"/>
      <c r="AX859" s="97"/>
      <c r="AY859" s="110"/>
      <c r="AZ859" s="97"/>
      <c r="BA859" s="97"/>
      <c r="BB859" s="4"/>
      <c r="BC859" s="100"/>
      <c r="BF859" s="9"/>
      <c r="BI859" s="7" t="str">
        <f t="shared" ca="1" si="180"/>
        <v/>
      </c>
      <c r="BJ859" s="4" t="str">
        <f t="shared" si="188"/>
        <v/>
      </c>
      <c r="BK859" s="96" t="str">
        <f t="shared" si="181"/>
        <v/>
      </c>
      <c r="BL859" s="107"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8"/>
      <c r="CA859" s="15"/>
      <c r="CB859" s="5" t="str">
        <f t="shared" si="189"/>
        <v/>
      </c>
      <c r="CD859" s="5"/>
      <c r="CE859" s="5" t="str">
        <f t="shared" si="185"/>
        <v/>
      </c>
      <c r="CF859" s="5" t="str">
        <f>IF(J859="","",IFERROR(IF(VLOOKUP(J859,J$2:J858,1,0)=0,"",""),J859))</f>
        <v/>
      </c>
      <c r="CG859" s="24"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IF(REPORTE!AH$2="si",IF(C859=VALUE(REPORTE!C$11),IF(SUM(DD860:DD$1993),CONCATENATE(INT(B859),", "),INT(B859)),""),IF(C859=VALUE(REPORTE!C$10),IF(SUM(DD860:DD$1993),CONCATENATE(INT(B859),",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97"/>
      <c r="AW860" s="97"/>
      <c r="AX860" s="97"/>
      <c r="AY860" s="110"/>
      <c r="AZ860" s="97"/>
      <c r="BA860" s="97"/>
      <c r="BB860" s="4"/>
      <c r="BC860" s="100"/>
      <c r="BF860" s="9"/>
      <c r="BI860" s="7" t="str">
        <f t="shared" ca="1" si="180"/>
        <v/>
      </c>
      <c r="BJ860" s="4" t="str">
        <f t="shared" si="188"/>
        <v/>
      </c>
      <c r="BK860" s="96" t="str">
        <f t="shared" si="181"/>
        <v/>
      </c>
      <c r="BL860" s="107"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8"/>
      <c r="CA860" s="15"/>
      <c r="CB860" s="5" t="str">
        <f t="shared" si="189"/>
        <v/>
      </c>
      <c r="CD860" s="5"/>
      <c r="CE860" s="5" t="str">
        <f t="shared" si="185"/>
        <v/>
      </c>
      <c r="CF860" s="5" t="str">
        <f>IF(J860="","",IFERROR(IF(VLOOKUP(J860,J$2:J859,1,0)=0,"",""),J860))</f>
        <v/>
      </c>
      <c r="CG860" s="24"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IF(REPORTE!AH$2="si",IF(C860=VALUE(REPORTE!C$11),IF(SUM(DD861:DD$1993),CONCATENATE(INT(B860),", "),INT(B860)),""),IF(C860=VALUE(REPORTE!C$10),IF(SUM(DD861:DD$1993),CONCATENATE(INT(B860),",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97"/>
      <c r="AW861" s="97"/>
      <c r="AX861" s="97"/>
      <c r="AY861" s="110"/>
      <c r="AZ861" s="97"/>
      <c r="BA861" s="97"/>
      <c r="BB861" s="4"/>
      <c r="BC861" s="100"/>
      <c r="BF861" s="9"/>
      <c r="BI861" s="7" t="str">
        <f t="shared" ca="1" si="180"/>
        <v/>
      </c>
      <c r="BJ861" s="4" t="str">
        <f t="shared" si="188"/>
        <v/>
      </c>
      <c r="BK861" s="96" t="str">
        <f t="shared" si="181"/>
        <v/>
      </c>
      <c r="BL861" s="107"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8"/>
      <c r="CA861" s="15"/>
      <c r="CB861" s="5" t="str">
        <f t="shared" si="189"/>
        <v/>
      </c>
      <c r="CD861" s="5"/>
      <c r="CE861" s="5" t="str">
        <f t="shared" si="185"/>
        <v/>
      </c>
      <c r="CF861" s="5" t="str">
        <f>IF(J861="","",IFERROR(IF(VLOOKUP(J861,J$2:J860,1,0)=0,"",""),J861))</f>
        <v/>
      </c>
      <c r="CG861" s="24"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IF(REPORTE!AH$2="si",IF(C861=VALUE(REPORTE!C$11),IF(SUM(DD862:DD$1993),CONCATENATE(INT(B861),", "),INT(B861)),""),IF(C861=VALUE(REPORTE!C$10),IF(SUM(DD862:DD$1993),CONCATENATE(INT(B861),",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97"/>
      <c r="AW862" s="97"/>
      <c r="AX862" s="97"/>
      <c r="AY862" s="110"/>
      <c r="AZ862" s="97"/>
      <c r="BA862" s="97"/>
      <c r="BB862" s="4"/>
      <c r="BC862" s="100"/>
      <c r="BF862" s="9"/>
      <c r="BI862" s="7" t="str">
        <f t="shared" ca="1" si="180"/>
        <v/>
      </c>
      <c r="BJ862" s="4" t="str">
        <f t="shared" si="188"/>
        <v/>
      </c>
      <c r="BK862" s="96" t="str">
        <f t="shared" si="181"/>
        <v/>
      </c>
      <c r="BL862" s="107"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8"/>
      <c r="CA862" s="15"/>
      <c r="CB862" s="5" t="str">
        <f t="shared" si="189"/>
        <v/>
      </c>
      <c r="CD862" s="5"/>
      <c r="CE862" s="5" t="str">
        <f t="shared" si="185"/>
        <v/>
      </c>
      <c r="CF862" s="5" t="str">
        <f>IF(J862="","",IFERROR(IF(VLOOKUP(J862,J$2:J861,1,0)=0,"",""),J862))</f>
        <v/>
      </c>
      <c r="CG862" s="24"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IF(REPORTE!AH$2="si",IF(C862=VALUE(REPORTE!C$11),IF(SUM(DD863:DD$1993),CONCATENATE(INT(B862),", "),INT(B862)),""),IF(C862=VALUE(REPORTE!C$10),IF(SUM(DD863:DD$1993),CONCATENATE(INT(B862),",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97"/>
      <c r="AW863" s="97"/>
      <c r="AX863" s="97"/>
      <c r="AY863" s="110"/>
      <c r="AZ863" s="97"/>
      <c r="BA863" s="97"/>
      <c r="BB863" s="4"/>
      <c r="BC863" s="100"/>
      <c r="BF863" s="9"/>
      <c r="BI863" s="7" t="str">
        <f t="shared" ca="1" si="180"/>
        <v/>
      </c>
      <c r="BJ863" s="4" t="str">
        <f t="shared" si="188"/>
        <v/>
      </c>
      <c r="BK863" s="96" t="str">
        <f t="shared" si="181"/>
        <v/>
      </c>
      <c r="BL863" s="107"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8"/>
      <c r="CA863" s="15"/>
      <c r="CB863" s="5" t="str">
        <f t="shared" si="189"/>
        <v/>
      </c>
      <c r="CD863" s="5"/>
      <c r="CE863" s="5" t="str">
        <f t="shared" si="185"/>
        <v/>
      </c>
      <c r="CF863" s="5" t="str">
        <f>IF(J863="","",IFERROR(IF(VLOOKUP(J863,J$2:J862,1,0)=0,"",""),J863))</f>
        <v/>
      </c>
      <c r="CG863" s="24"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IF(REPORTE!AH$2="si",IF(C863=VALUE(REPORTE!C$11),IF(SUM(DD864:DD$1993),CONCATENATE(INT(B863),", "),INT(B863)),""),IF(C863=VALUE(REPORTE!C$10),IF(SUM(DD864:DD$1993),CONCATENATE(INT(B863),",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97"/>
      <c r="AW864" s="97"/>
      <c r="AX864" s="97"/>
      <c r="AY864" s="110"/>
      <c r="AZ864" s="97"/>
      <c r="BA864" s="97"/>
      <c r="BB864" s="4"/>
      <c r="BC864" s="100"/>
      <c r="BF864" s="9"/>
      <c r="BI864" s="7" t="str">
        <f t="shared" ca="1" si="180"/>
        <v/>
      </c>
      <c r="BJ864" s="4" t="str">
        <f t="shared" si="188"/>
        <v/>
      </c>
      <c r="BK864" s="96" t="str">
        <f t="shared" si="181"/>
        <v/>
      </c>
      <c r="BL864" s="107"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8"/>
      <c r="CA864" s="15"/>
      <c r="CB864" s="5" t="str">
        <f t="shared" si="189"/>
        <v/>
      </c>
      <c r="CD864" s="5"/>
      <c r="CE864" s="5" t="str">
        <f t="shared" si="185"/>
        <v/>
      </c>
      <c r="CF864" s="5" t="str">
        <f>IF(J864="","",IFERROR(IF(VLOOKUP(J864,J$2:J863,1,0)=0,"",""),J864))</f>
        <v/>
      </c>
      <c r="CG864" s="24"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IF(REPORTE!AH$2="si",IF(C864=VALUE(REPORTE!C$11),IF(SUM(DD865:DD$1993),CONCATENATE(INT(B864),", "),INT(B864)),""),IF(C864=VALUE(REPORTE!C$10),IF(SUM(DD865:DD$1993),CONCATENATE(INT(B864),",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97"/>
      <c r="AW865" s="97"/>
      <c r="AX865" s="97"/>
      <c r="AY865" s="110"/>
      <c r="AZ865" s="97"/>
      <c r="BA865" s="97"/>
      <c r="BB865" s="4"/>
      <c r="BC865" s="100"/>
      <c r="BF865" s="9"/>
      <c r="BI865" s="7" t="str">
        <f t="shared" ca="1" si="180"/>
        <v/>
      </c>
      <c r="BJ865" s="4" t="str">
        <f t="shared" si="188"/>
        <v/>
      </c>
      <c r="BK865" s="96" t="str">
        <f t="shared" si="181"/>
        <v/>
      </c>
      <c r="BL865" s="107"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8"/>
      <c r="CA865" s="15"/>
      <c r="CB865" s="5" t="str">
        <f t="shared" si="189"/>
        <v/>
      </c>
      <c r="CD865" s="5"/>
      <c r="CE865" s="5" t="str">
        <f t="shared" si="185"/>
        <v/>
      </c>
      <c r="CF865" s="5" t="str">
        <f>IF(J865="","",IFERROR(IF(VLOOKUP(J865,J$2:J864,1,0)=0,"",""),J865))</f>
        <v/>
      </c>
      <c r="CG865" s="24"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IF(REPORTE!AH$2="si",IF(C865=VALUE(REPORTE!C$11),IF(SUM(DD866:DD$1993),CONCATENATE(INT(B865),", "),INT(B865)),""),IF(C865=VALUE(REPORTE!C$10),IF(SUM(DD866:DD$1993),CONCATENATE(INT(B865),",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97"/>
      <c r="AW866" s="97"/>
      <c r="AX866" s="97"/>
      <c r="AY866" s="110"/>
      <c r="AZ866" s="97"/>
      <c r="BA866" s="97"/>
      <c r="BB866" s="4"/>
      <c r="BC866" s="100"/>
      <c r="BF866" s="9"/>
      <c r="BI866" s="7" t="str">
        <f t="shared" ca="1" si="180"/>
        <v/>
      </c>
      <c r="BJ866" s="4" t="str">
        <f t="shared" si="188"/>
        <v/>
      </c>
      <c r="BK866" s="96" t="str">
        <f t="shared" si="181"/>
        <v/>
      </c>
      <c r="BL866" s="107"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8"/>
      <c r="CA866" s="15"/>
      <c r="CB866" s="5" t="str">
        <f t="shared" si="189"/>
        <v/>
      </c>
      <c r="CD866" s="5"/>
      <c r="CE866" s="5" t="str">
        <f t="shared" si="185"/>
        <v/>
      </c>
      <c r="CF866" s="5" t="str">
        <f>IF(J866="","",IFERROR(IF(VLOOKUP(J866,J$2:J865,1,0)=0,"",""),J866))</f>
        <v/>
      </c>
      <c r="CG866" s="24"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IF(REPORTE!AH$2="si",IF(C866=VALUE(REPORTE!C$11),IF(SUM(DD867:DD$1993),CONCATENATE(INT(B866),", "),INT(B866)),""),IF(C866=VALUE(REPORTE!C$10),IF(SUM(DD867:DD$1993),CONCATENATE(INT(B866),",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97"/>
      <c r="AW867" s="97"/>
      <c r="AX867" s="97"/>
      <c r="AY867" s="110"/>
      <c r="AZ867" s="97"/>
      <c r="BA867" s="97"/>
      <c r="BB867" s="4"/>
      <c r="BC867" s="100"/>
      <c r="BF867" s="9"/>
      <c r="BI867" s="7" t="str">
        <f t="shared" ca="1" si="180"/>
        <v/>
      </c>
      <c r="BJ867" s="4" t="str">
        <f t="shared" si="188"/>
        <v/>
      </c>
      <c r="BK867" s="96" t="str">
        <f t="shared" si="181"/>
        <v/>
      </c>
      <c r="BL867" s="107"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8"/>
      <c r="CA867" s="15"/>
      <c r="CB867" s="5" t="str">
        <f t="shared" si="189"/>
        <v/>
      </c>
      <c r="CD867" s="5"/>
      <c r="CE867" s="5" t="str">
        <f t="shared" si="185"/>
        <v/>
      </c>
      <c r="CF867" s="5" t="str">
        <f>IF(J867="","",IFERROR(IF(VLOOKUP(J867,J$2:J866,1,0)=0,"",""),J867))</f>
        <v/>
      </c>
      <c r="CG867" s="24"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IF(REPORTE!AH$2="si",IF(C867=VALUE(REPORTE!C$11),IF(SUM(DD868:DD$1993),CONCATENATE(INT(B867),", "),INT(B867)),""),IF(C867=VALUE(REPORTE!C$10),IF(SUM(DD868:DD$1993),CONCATENATE(INT(B867),",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97"/>
      <c r="AW868" s="97"/>
      <c r="AX868" s="97"/>
      <c r="AY868" s="110"/>
      <c r="AZ868" s="97"/>
      <c r="BA868" s="97"/>
      <c r="BB868" s="4"/>
      <c r="BC868" s="100"/>
      <c r="BF868" s="9"/>
      <c r="BI868" s="7" t="str">
        <f t="shared" ca="1" si="180"/>
        <v/>
      </c>
      <c r="BJ868" s="4" t="str">
        <f t="shared" si="188"/>
        <v/>
      </c>
      <c r="BK868" s="96" t="str">
        <f t="shared" si="181"/>
        <v/>
      </c>
      <c r="BL868" s="107"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8"/>
      <c r="CA868" s="15"/>
      <c r="CB868" s="5" t="str">
        <f t="shared" si="189"/>
        <v/>
      </c>
      <c r="CD868" s="5"/>
      <c r="CE868" s="5" t="str">
        <f t="shared" si="185"/>
        <v/>
      </c>
      <c r="CF868" s="5" t="str">
        <f>IF(J868="","",IFERROR(IF(VLOOKUP(J868,J$2:J867,1,0)=0,"",""),J868))</f>
        <v/>
      </c>
      <c r="CG868" s="24"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IF(REPORTE!AH$2="si",IF(C868=VALUE(REPORTE!C$11),IF(SUM(DD869:DD$1993),CONCATENATE(INT(B868),", "),INT(B868)),""),IF(C868=VALUE(REPORTE!C$10),IF(SUM(DD869:DD$1993),CONCATENATE(INT(B868),",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97"/>
      <c r="AW869" s="97"/>
      <c r="AX869" s="97"/>
      <c r="AY869" s="110"/>
      <c r="AZ869" s="97"/>
      <c r="BA869" s="97"/>
      <c r="BB869" s="4"/>
      <c r="BC869" s="100"/>
      <c r="BF869" s="9"/>
      <c r="BI869" s="7" t="str">
        <f t="shared" ca="1" si="180"/>
        <v/>
      </c>
      <c r="BJ869" s="4" t="str">
        <f t="shared" si="188"/>
        <v/>
      </c>
      <c r="BK869" s="96" t="str">
        <f t="shared" si="181"/>
        <v/>
      </c>
      <c r="BL869" s="107"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8"/>
      <c r="CA869" s="15"/>
      <c r="CB869" s="5" t="str">
        <f t="shared" si="189"/>
        <v/>
      </c>
      <c r="CD869" s="5"/>
      <c r="CE869" s="5" t="str">
        <f t="shared" si="185"/>
        <v/>
      </c>
      <c r="CF869" s="5" t="str">
        <f>IF(J869="","",IFERROR(IF(VLOOKUP(J869,J$2:J868,1,0)=0,"",""),J869))</f>
        <v/>
      </c>
      <c r="CG869" s="24"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IF(REPORTE!AH$2="si",IF(C869=VALUE(REPORTE!C$11),IF(SUM(DD870:DD$1993),CONCATENATE(INT(B869),", "),INT(B869)),""),IF(C869=VALUE(REPORTE!C$10),IF(SUM(DD870:DD$1993),CONCATENATE(INT(B869),",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97"/>
      <c r="AW870" s="97"/>
      <c r="AX870" s="97"/>
      <c r="AY870" s="110"/>
      <c r="AZ870" s="97"/>
      <c r="BA870" s="97"/>
      <c r="BB870" s="4"/>
      <c r="BC870" s="100"/>
      <c r="BF870" s="9"/>
      <c r="BI870" s="7" t="str">
        <f t="shared" ca="1" si="180"/>
        <v/>
      </c>
      <c r="BJ870" s="4" t="str">
        <f t="shared" si="188"/>
        <v/>
      </c>
      <c r="BK870" s="96" t="str">
        <f t="shared" si="181"/>
        <v/>
      </c>
      <c r="BL870" s="107"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8"/>
      <c r="CA870" s="15"/>
      <c r="CB870" s="5" t="str">
        <f t="shared" si="189"/>
        <v/>
      </c>
      <c r="CD870" s="5"/>
      <c r="CE870" s="5" t="str">
        <f t="shared" si="185"/>
        <v/>
      </c>
      <c r="CF870" s="5" t="str">
        <f>IF(J870="","",IFERROR(IF(VLOOKUP(J870,J$2:J869,1,0)=0,"",""),J870))</f>
        <v/>
      </c>
      <c r="CG870" s="24"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IF(REPORTE!AH$2="si",IF(C870=VALUE(REPORTE!C$11),IF(SUM(DD871:DD$1993),CONCATENATE(INT(B870),", "),INT(B870)),""),IF(C870=VALUE(REPORTE!C$10),IF(SUM(DD871:DD$1993),CONCATENATE(INT(B870),",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97"/>
      <c r="AW871" s="97"/>
      <c r="AX871" s="97"/>
      <c r="AY871" s="110"/>
      <c r="AZ871" s="97"/>
      <c r="BA871" s="97"/>
      <c r="BB871" s="4"/>
      <c r="BC871" s="100"/>
      <c r="BF871" s="9"/>
      <c r="BI871" s="7" t="str">
        <f t="shared" ca="1" si="180"/>
        <v/>
      </c>
      <c r="BJ871" s="4" t="str">
        <f t="shared" si="188"/>
        <v/>
      </c>
      <c r="BK871" s="96" t="str">
        <f t="shared" si="181"/>
        <v/>
      </c>
      <c r="BL871" s="107"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8"/>
      <c r="CA871" s="15"/>
      <c r="CB871" s="5" t="str">
        <f t="shared" si="189"/>
        <v/>
      </c>
      <c r="CD871" s="5"/>
      <c r="CE871" s="5" t="str">
        <f t="shared" si="185"/>
        <v/>
      </c>
      <c r="CF871" s="5" t="str">
        <f>IF(J871="","",IFERROR(IF(VLOOKUP(J871,J$2:J870,1,0)=0,"",""),J871))</f>
        <v/>
      </c>
      <c r="CG871" s="24"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IF(REPORTE!AH$2="si",IF(C871=VALUE(REPORTE!C$11),IF(SUM(DD872:DD$1993),CONCATENATE(INT(B871),", "),INT(B871)),""),IF(C871=VALUE(REPORTE!C$10),IF(SUM(DD872:DD$1993),CONCATENATE(INT(B871),",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97"/>
      <c r="AW872" s="97"/>
      <c r="AX872" s="97"/>
      <c r="AY872" s="110"/>
      <c r="AZ872" s="97"/>
      <c r="BA872" s="97"/>
      <c r="BB872" s="4"/>
      <c r="BC872" s="100"/>
      <c r="BF872" s="9"/>
      <c r="BI872" s="7" t="str">
        <f t="shared" ca="1" si="180"/>
        <v/>
      </c>
      <c r="BJ872" s="4" t="str">
        <f t="shared" si="188"/>
        <v/>
      </c>
      <c r="BK872" s="96" t="str">
        <f t="shared" si="181"/>
        <v/>
      </c>
      <c r="BL872" s="107"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8"/>
      <c r="CA872" s="15"/>
      <c r="CB872" s="5" t="str">
        <f t="shared" si="189"/>
        <v/>
      </c>
      <c r="CD872" s="5"/>
      <c r="CE872" s="5" t="str">
        <f t="shared" si="185"/>
        <v/>
      </c>
      <c r="CF872" s="5" t="str">
        <f>IF(J872="","",IFERROR(IF(VLOOKUP(J872,J$2:J871,1,0)=0,"",""),J872))</f>
        <v/>
      </c>
      <c r="CG872" s="24"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IF(REPORTE!AH$2="si",IF(C872=VALUE(REPORTE!C$11),IF(SUM(DD873:DD$1993),CONCATENATE(INT(B872),", "),INT(B872)),""),IF(C872=VALUE(REPORTE!C$10),IF(SUM(DD873:DD$1993),CONCATENATE(INT(B872),",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97"/>
      <c r="AW873" s="97"/>
      <c r="AX873" s="97"/>
      <c r="AY873" s="110"/>
      <c r="AZ873" s="97"/>
      <c r="BA873" s="97"/>
      <c r="BB873" s="4"/>
      <c r="BC873" s="100"/>
      <c r="BF873" s="9"/>
      <c r="BI873" s="7" t="str">
        <f t="shared" ca="1" si="180"/>
        <v/>
      </c>
      <c r="BJ873" s="4" t="str">
        <f t="shared" si="188"/>
        <v/>
      </c>
      <c r="BK873" s="96" t="str">
        <f t="shared" si="181"/>
        <v/>
      </c>
      <c r="BL873" s="107"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8"/>
      <c r="CA873" s="15"/>
      <c r="CB873" s="5" t="str">
        <f t="shared" si="189"/>
        <v/>
      </c>
      <c r="CD873" s="5"/>
      <c r="CE873" s="5" t="str">
        <f t="shared" si="185"/>
        <v/>
      </c>
      <c r="CF873" s="5" t="str">
        <f>IF(J873="","",IFERROR(IF(VLOOKUP(J873,J$2:J872,1,0)=0,"",""),J873))</f>
        <v/>
      </c>
      <c r="CG873" s="24"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IF(REPORTE!AH$2="si",IF(C873=VALUE(REPORTE!C$11),IF(SUM(DD874:DD$1993),CONCATENATE(INT(B873),", "),INT(B873)),""),IF(C873=VALUE(REPORTE!C$10),IF(SUM(DD874:DD$1993),CONCATENATE(INT(B873),",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97"/>
      <c r="AW874" s="97"/>
      <c r="AX874" s="97"/>
      <c r="AY874" s="110"/>
      <c r="AZ874" s="97"/>
      <c r="BA874" s="97"/>
      <c r="BB874" s="4"/>
      <c r="BC874" s="100"/>
      <c r="BF874" s="9"/>
      <c r="BI874" s="7" t="str">
        <f t="shared" ca="1" si="180"/>
        <v/>
      </c>
      <c r="BJ874" s="4" t="str">
        <f t="shared" si="188"/>
        <v/>
      </c>
      <c r="BK874" s="96" t="str">
        <f t="shared" si="181"/>
        <v/>
      </c>
      <c r="BL874" s="107"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8"/>
      <c r="CA874" s="15"/>
      <c r="CB874" s="5" t="str">
        <f t="shared" si="189"/>
        <v/>
      </c>
      <c r="CD874" s="5"/>
      <c r="CE874" s="5" t="str">
        <f t="shared" si="185"/>
        <v/>
      </c>
      <c r="CF874" s="5" t="str">
        <f>IF(J874="","",IFERROR(IF(VLOOKUP(J874,J$2:J873,1,0)=0,"",""),J874))</f>
        <v/>
      </c>
      <c r="CG874" s="24"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IF(REPORTE!AH$2="si",IF(C874=VALUE(REPORTE!C$11),IF(SUM(DD875:DD$1993),CONCATENATE(INT(B874),", "),INT(B874)),""),IF(C874=VALUE(REPORTE!C$10),IF(SUM(DD875:DD$1993),CONCATENATE(INT(B874),",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97"/>
      <c r="AW875" s="97"/>
      <c r="AX875" s="97"/>
      <c r="AY875" s="110"/>
      <c r="AZ875" s="97"/>
      <c r="BA875" s="97"/>
      <c r="BB875" s="4"/>
      <c r="BC875" s="100"/>
      <c r="BF875" s="9"/>
      <c r="BI875" s="7" t="str">
        <f t="shared" ca="1" si="180"/>
        <v/>
      </c>
      <c r="BJ875" s="4" t="str">
        <f t="shared" si="188"/>
        <v/>
      </c>
      <c r="BK875" s="96" t="str">
        <f t="shared" si="181"/>
        <v/>
      </c>
      <c r="BL875" s="107"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8"/>
      <c r="CA875" s="15"/>
      <c r="CB875" s="5" t="str">
        <f t="shared" si="189"/>
        <v/>
      </c>
      <c r="CD875" s="5"/>
      <c r="CE875" s="5" t="str">
        <f t="shared" si="185"/>
        <v/>
      </c>
      <c r="CF875" s="5" t="str">
        <f>IF(J875="","",IFERROR(IF(VLOOKUP(J875,J$2:J874,1,0)=0,"",""),J875))</f>
        <v/>
      </c>
      <c r="CG875" s="24"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IF(REPORTE!AH$2="si",IF(C875=VALUE(REPORTE!C$11),IF(SUM(DD876:DD$1993),CONCATENATE(INT(B875),", "),INT(B875)),""),IF(C875=VALUE(REPORTE!C$10),IF(SUM(DD876:DD$1993),CONCATENATE(INT(B875),",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97"/>
      <c r="AW876" s="97"/>
      <c r="AX876" s="97"/>
      <c r="AY876" s="110"/>
      <c r="AZ876" s="97"/>
      <c r="BA876" s="97"/>
      <c r="BB876" s="4"/>
      <c r="BC876" s="100"/>
      <c r="BF876" s="9"/>
      <c r="BI876" s="7" t="str">
        <f t="shared" ca="1" si="180"/>
        <v/>
      </c>
      <c r="BJ876" s="4" t="str">
        <f t="shared" si="188"/>
        <v/>
      </c>
      <c r="BK876" s="96" t="str">
        <f t="shared" si="181"/>
        <v/>
      </c>
      <c r="BL876" s="107"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8"/>
      <c r="CA876" s="15"/>
      <c r="CB876" s="5" t="str">
        <f t="shared" si="189"/>
        <v/>
      </c>
      <c r="CD876" s="5"/>
      <c r="CE876" s="5" t="str">
        <f t="shared" si="185"/>
        <v/>
      </c>
      <c r="CF876" s="5" t="str">
        <f>IF(J876="","",IFERROR(IF(VLOOKUP(J876,J$2:J875,1,0)=0,"",""),J876))</f>
        <v/>
      </c>
      <c r="CG876" s="24"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IF(REPORTE!AH$2="si",IF(C876=VALUE(REPORTE!C$11),IF(SUM(DD877:DD$1993),CONCATENATE(INT(B876),", "),INT(B876)),""),IF(C876=VALUE(REPORTE!C$10),IF(SUM(DD877:DD$1993),CONCATENATE(INT(B876),",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97"/>
      <c r="AW877" s="97"/>
      <c r="AX877" s="97"/>
      <c r="AY877" s="110"/>
      <c r="AZ877" s="97"/>
      <c r="BA877" s="97"/>
      <c r="BB877" s="4"/>
      <c r="BC877" s="100"/>
      <c r="BF877" s="9"/>
      <c r="BI877" s="7" t="str">
        <f t="shared" ca="1" si="180"/>
        <v/>
      </c>
      <c r="BJ877" s="4" t="str">
        <f t="shared" si="188"/>
        <v/>
      </c>
      <c r="BK877" s="96" t="str">
        <f t="shared" si="181"/>
        <v/>
      </c>
      <c r="BL877" s="107"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8"/>
      <c r="CA877" s="15"/>
      <c r="CB877" s="5" t="str">
        <f t="shared" si="189"/>
        <v/>
      </c>
      <c r="CD877" s="5"/>
      <c r="CE877" s="5" t="str">
        <f t="shared" si="185"/>
        <v/>
      </c>
      <c r="CF877" s="5" t="str">
        <f>IF(J877="","",IFERROR(IF(VLOOKUP(J877,J$2:J876,1,0)=0,"",""),J877))</f>
        <v/>
      </c>
      <c r="CG877" s="24"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IF(REPORTE!AH$2="si",IF(C877=VALUE(REPORTE!C$11),IF(SUM(DD878:DD$1993),CONCATENATE(INT(B877),", "),INT(B877)),""),IF(C877=VALUE(REPORTE!C$10),IF(SUM(DD878:DD$1993),CONCATENATE(INT(B877),",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97"/>
      <c r="AW878" s="97"/>
      <c r="AX878" s="97"/>
      <c r="AY878" s="110"/>
      <c r="AZ878" s="97"/>
      <c r="BA878" s="97"/>
      <c r="BB878" s="4"/>
      <c r="BC878" s="100"/>
      <c r="BF878" s="9"/>
      <c r="BI878" s="7" t="str">
        <f t="shared" ca="1" si="180"/>
        <v/>
      </c>
      <c r="BJ878" s="4" t="str">
        <f t="shared" si="188"/>
        <v/>
      </c>
      <c r="BK878" s="96" t="str">
        <f t="shared" si="181"/>
        <v/>
      </c>
      <c r="BL878" s="107"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8"/>
      <c r="CA878" s="15"/>
      <c r="CB878" s="5" t="str">
        <f t="shared" si="189"/>
        <v/>
      </c>
      <c r="CD878" s="5"/>
      <c r="CE878" s="5" t="str">
        <f t="shared" si="185"/>
        <v/>
      </c>
      <c r="CF878" s="5" t="str">
        <f>IF(J878="","",IFERROR(IF(VLOOKUP(J878,J$2:J877,1,0)=0,"",""),J878))</f>
        <v/>
      </c>
      <c r="CG878" s="24"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IF(REPORTE!AH$2="si",IF(C878=VALUE(REPORTE!C$11),IF(SUM(DD879:DD$1993),CONCATENATE(INT(B878),", "),INT(B878)),""),IF(C878=VALUE(REPORTE!C$10),IF(SUM(DD879:DD$1993),CONCATENATE(INT(B878),",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97"/>
      <c r="AW879" s="97"/>
      <c r="AX879" s="97"/>
      <c r="AY879" s="110"/>
      <c r="AZ879" s="97"/>
      <c r="BA879" s="97"/>
      <c r="BB879" s="4"/>
      <c r="BC879" s="100"/>
      <c r="BF879" s="9"/>
      <c r="BI879" s="7" t="str">
        <f t="shared" ca="1" si="180"/>
        <v/>
      </c>
      <c r="BJ879" s="4" t="str">
        <f t="shared" si="188"/>
        <v/>
      </c>
      <c r="BK879" s="96" t="str">
        <f t="shared" si="181"/>
        <v/>
      </c>
      <c r="BL879" s="107"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8"/>
      <c r="CA879" s="15"/>
      <c r="CB879" s="5" t="str">
        <f t="shared" si="189"/>
        <v/>
      </c>
      <c r="CD879" s="5"/>
      <c r="CE879" s="5" t="str">
        <f t="shared" si="185"/>
        <v/>
      </c>
      <c r="CF879" s="5" t="str">
        <f>IF(J879="","",IFERROR(IF(VLOOKUP(J879,J$2:J878,1,0)=0,"",""),J879))</f>
        <v/>
      </c>
      <c r="CG879" s="24"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IF(REPORTE!AH$2="si",IF(C879=VALUE(REPORTE!C$11),IF(SUM(DD880:DD$1993),CONCATENATE(INT(B879),", "),INT(B879)),""),IF(C879=VALUE(REPORTE!C$10),IF(SUM(DD880:DD$1993),CONCATENATE(INT(B879),",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97"/>
      <c r="AW880" s="97"/>
      <c r="AX880" s="97"/>
      <c r="AY880" s="110"/>
      <c r="AZ880" s="97"/>
      <c r="BA880" s="97"/>
      <c r="BB880" s="4"/>
      <c r="BC880" s="100"/>
      <c r="BF880" s="9"/>
      <c r="BI880" s="7" t="str">
        <f t="shared" ca="1" si="180"/>
        <v/>
      </c>
      <c r="BJ880" s="4" t="str">
        <f t="shared" si="188"/>
        <v/>
      </c>
      <c r="BK880" s="96" t="str">
        <f t="shared" si="181"/>
        <v/>
      </c>
      <c r="BL880" s="107"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8"/>
      <c r="CA880" s="15"/>
      <c r="CB880" s="5" t="str">
        <f t="shared" si="189"/>
        <v/>
      </c>
      <c r="CD880" s="5"/>
      <c r="CE880" s="5" t="str">
        <f t="shared" si="185"/>
        <v/>
      </c>
      <c r="CF880" s="5" t="str">
        <f>IF(J880="","",IFERROR(IF(VLOOKUP(J880,J$2:J879,1,0)=0,"",""),J880))</f>
        <v/>
      </c>
      <c r="CG880" s="24"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IF(REPORTE!AH$2="si",IF(C880=VALUE(REPORTE!C$11),IF(SUM(DD881:DD$1993),CONCATENATE(INT(B880),", "),INT(B880)),""),IF(C880=VALUE(REPORTE!C$10),IF(SUM(DD881:DD$1993),CONCATENATE(INT(B880),",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97"/>
      <c r="AW881" s="97"/>
      <c r="AX881" s="97"/>
      <c r="AY881" s="110"/>
      <c r="AZ881" s="97"/>
      <c r="BA881" s="97"/>
      <c r="BB881" s="4"/>
      <c r="BC881" s="100"/>
      <c r="BF881" s="9"/>
      <c r="BI881" s="7" t="str">
        <f t="shared" ca="1" si="180"/>
        <v/>
      </c>
      <c r="BJ881" s="4" t="str">
        <f t="shared" si="188"/>
        <v/>
      </c>
      <c r="BK881" s="96" t="str">
        <f t="shared" si="181"/>
        <v/>
      </c>
      <c r="BL881" s="107"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8"/>
      <c r="CA881" s="15"/>
      <c r="CB881" s="5" t="str">
        <f t="shared" si="189"/>
        <v/>
      </c>
      <c r="CD881" s="5"/>
      <c r="CE881" s="5" t="str">
        <f t="shared" si="185"/>
        <v/>
      </c>
      <c r="CF881" s="5" t="str">
        <f>IF(J881="","",IFERROR(IF(VLOOKUP(J881,J$2:J880,1,0)=0,"",""),J881))</f>
        <v/>
      </c>
      <c r="CG881" s="24"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IF(REPORTE!AH$2="si",IF(C881=VALUE(REPORTE!C$11),IF(SUM(DD882:DD$1993),CONCATENATE(INT(B881),", "),INT(B881)),""),IF(C881=VALUE(REPORTE!C$10),IF(SUM(DD882:DD$1993),CONCATENATE(INT(B881),",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97"/>
      <c r="AW882" s="97"/>
      <c r="AX882" s="97"/>
      <c r="AY882" s="110"/>
      <c r="AZ882" s="97"/>
      <c r="BA882" s="97"/>
      <c r="BB882" s="4"/>
      <c r="BC882" s="100"/>
      <c r="BF882" s="9"/>
      <c r="BI882" s="7" t="str">
        <f t="shared" ca="1" si="180"/>
        <v/>
      </c>
      <c r="BJ882" s="4" t="str">
        <f t="shared" si="188"/>
        <v/>
      </c>
      <c r="BK882" s="96" t="str">
        <f t="shared" si="181"/>
        <v/>
      </c>
      <c r="BL882" s="107"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8"/>
      <c r="CA882" s="15"/>
      <c r="CB882" s="5" t="str">
        <f t="shared" si="189"/>
        <v/>
      </c>
      <c r="CD882" s="5"/>
      <c r="CE882" s="5" t="str">
        <f t="shared" si="185"/>
        <v/>
      </c>
      <c r="CF882" s="5" t="str">
        <f>IF(J882="","",IFERROR(IF(VLOOKUP(J882,J$2:J881,1,0)=0,"",""),J882))</f>
        <v/>
      </c>
      <c r="CG882" s="24"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IF(REPORTE!AH$2="si",IF(C882=VALUE(REPORTE!C$11),IF(SUM(DD883:DD$1993),CONCATENATE(INT(B882),", "),INT(B882)),""),IF(C882=VALUE(REPORTE!C$10),IF(SUM(DD883:DD$1993),CONCATENATE(INT(B882),",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97"/>
      <c r="AW883" s="97"/>
      <c r="AX883" s="97"/>
      <c r="AY883" s="110"/>
      <c r="AZ883" s="97"/>
      <c r="BA883" s="97"/>
      <c r="BB883" s="4"/>
      <c r="BC883" s="100"/>
      <c r="BF883" s="9"/>
      <c r="BI883" s="7" t="str">
        <f t="shared" ca="1" si="180"/>
        <v/>
      </c>
      <c r="BJ883" s="4" t="str">
        <f t="shared" si="188"/>
        <v/>
      </c>
      <c r="BK883" s="96" t="str">
        <f t="shared" si="181"/>
        <v/>
      </c>
      <c r="BL883" s="107"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8"/>
      <c r="CA883" s="15"/>
      <c r="CB883" s="5" t="str">
        <f t="shared" si="189"/>
        <v/>
      </c>
      <c r="CD883" s="5"/>
      <c r="CE883" s="5" t="str">
        <f t="shared" si="185"/>
        <v/>
      </c>
      <c r="CF883" s="5" t="str">
        <f>IF(J883="","",IFERROR(IF(VLOOKUP(J883,J$2:J882,1,0)=0,"",""),J883))</f>
        <v/>
      </c>
      <c r="CG883" s="24"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IF(REPORTE!AH$2="si",IF(C883=VALUE(REPORTE!C$11),IF(SUM(DD884:DD$1993),CONCATENATE(INT(B883),", "),INT(B883)),""),IF(C883=VALUE(REPORTE!C$10),IF(SUM(DD884:DD$1993),CONCATENATE(INT(B883),",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97"/>
      <c r="AW884" s="97"/>
      <c r="AX884" s="97"/>
      <c r="AY884" s="110"/>
      <c r="AZ884" s="97"/>
      <c r="BA884" s="97"/>
      <c r="BB884" s="4"/>
      <c r="BC884" s="100"/>
      <c r="BF884" s="9"/>
      <c r="BI884" s="7" t="str">
        <f t="shared" ca="1" si="180"/>
        <v/>
      </c>
      <c r="BJ884" s="4" t="str">
        <f t="shared" si="188"/>
        <v/>
      </c>
      <c r="BK884" s="96" t="str">
        <f t="shared" si="181"/>
        <v/>
      </c>
      <c r="BL884" s="107"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8"/>
      <c r="CA884" s="15"/>
      <c r="CB884" s="5" t="str">
        <f t="shared" si="189"/>
        <v/>
      </c>
      <c r="CD884" s="5"/>
      <c r="CE884" s="5" t="str">
        <f t="shared" si="185"/>
        <v/>
      </c>
      <c r="CF884" s="5" t="str">
        <f>IF(J884="","",IFERROR(IF(VLOOKUP(J884,J$2:J883,1,0)=0,"",""),J884))</f>
        <v/>
      </c>
      <c r="CG884" s="24"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IF(REPORTE!AH$2="si",IF(C884=VALUE(REPORTE!C$11),IF(SUM(DD885:DD$1993),CONCATENATE(INT(B884),", "),INT(B884)),""),IF(C884=VALUE(REPORTE!C$10),IF(SUM(DD885:DD$1993),CONCATENATE(INT(B884),",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97"/>
      <c r="AW885" s="97"/>
      <c r="AX885" s="97"/>
      <c r="AY885" s="110"/>
      <c r="AZ885" s="97"/>
      <c r="BA885" s="97"/>
      <c r="BB885" s="4"/>
      <c r="BC885" s="100"/>
      <c r="BF885" s="9"/>
      <c r="BI885" s="7" t="str">
        <f t="shared" ca="1" si="180"/>
        <v/>
      </c>
      <c r="BJ885" s="4" t="str">
        <f t="shared" si="188"/>
        <v/>
      </c>
      <c r="BK885" s="96" t="str">
        <f t="shared" si="181"/>
        <v/>
      </c>
      <c r="BL885" s="107"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8"/>
      <c r="CA885" s="15"/>
      <c r="CB885" s="5" t="str">
        <f t="shared" si="189"/>
        <v/>
      </c>
      <c r="CD885" s="5"/>
      <c r="CE885" s="5" t="str">
        <f t="shared" si="185"/>
        <v/>
      </c>
      <c r="CF885" s="5" t="str">
        <f>IF(J885="","",IFERROR(IF(VLOOKUP(J885,J$2:J884,1,0)=0,"",""),J885))</f>
        <v/>
      </c>
      <c r="CG885" s="24"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IF(REPORTE!AH$2="si",IF(C885=VALUE(REPORTE!C$11),IF(SUM(DD886:DD$1993),CONCATENATE(INT(B885),", "),INT(B885)),""),IF(C885=VALUE(REPORTE!C$10),IF(SUM(DD886:DD$1993),CONCATENATE(INT(B885),",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97"/>
      <c r="AW886" s="97"/>
      <c r="AX886" s="97"/>
      <c r="AY886" s="110"/>
      <c r="AZ886" s="97"/>
      <c r="BA886" s="97"/>
      <c r="BB886" s="4"/>
      <c r="BC886" s="100"/>
      <c r="BF886" s="9"/>
      <c r="BI886" s="7" t="str">
        <f t="shared" ca="1" si="180"/>
        <v/>
      </c>
      <c r="BJ886" s="4" t="str">
        <f t="shared" si="188"/>
        <v/>
      </c>
      <c r="BK886" s="96" t="str">
        <f t="shared" si="181"/>
        <v/>
      </c>
      <c r="BL886" s="107"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8"/>
      <c r="CA886" s="15"/>
      <c r="CB886" s="5" t="str">
        <f t="shared" si="189"/>
        <v/>
      </c>
      <c r="CD886" s="5"/>
      <c r="CE886" s="5" t="str">
        <f t="shared" si="185"/>
        <v/>
      </c>
      <c r="CF886" s="5" t="str">
        <f>IF(J886="","",IFERROR(IF(VLOOKUP(J886,J$2:J885,1,0)=0,"",""),J886))</f>
        <v/>
      </c>
      <c r="CG886" s="24"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IF(REPORTE!AH$2="si",IF(C886=VALUE(REPORTE!C$11),IF(SUM(DD887:DD$1993),CONCATENATE(INT(B886),", "),INT(B886)),""),IF(C886=VALUE(REPORTE!C$10),IF(SUM(DD887:DD$1993),CONCATENATE(INT(B886),",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97"/>
      <c r="AW887" s="97"/>
      <c r="AX887" s="97"/>
      <c r="AY887" s="110"/>
      <c r="AZ887" s="97"/>
      <c r="BA887" s="97"/>
      <c r="BB887" s="4"/>
      <c r="BC887" s="100"/>
      <c r="BF887" s="9"/>
      <c r="BI887" s="7" t="str">
        <f t="shared" ca="1" si="180"/>
        <v/>
      </c>
      <c r="BJ887" s="4" t="str">
        <f t="shared" si="188"/>
        <v/>
      </c>
      <c r="BK887" s="96" t="str">
        <f t="shared" si="181"/>
        <v/>
      </c>
      <c r="BL887" s="107"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8"/>
      <c r="CA887" s="15"/>
      <c r="CB887" s="5" t="str">
        <f t="shared" si="189"/>
        <v/>
      </c>
      <c r="CD887" s="5"/>
      <c r="CE887" s="5" t="str">
        <f t="shared" si="185"/>
        <v/>
      </c>
      <c r="CF887" s="5" t="str">
        <f>IF(J887="","",IFERROR(IF(VLOOKUP(J887,J$2:J886,1,0)=0,"",""),J887))</f>
        <v/>
      </c>
      <c r="CG887" s="24"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IF(REPORTE!AH$2="si",IF(C887=VALUE(REPORTE!C$11),IF(SUM(DD888:DD$1993),CONCATENATE(INT(B887),", "),INT(B887)),""),IF(C887=VALUE(REPORTE!C$10),IF(SUM(DD888:DD$1993),CONCATENATE(INT(B887),",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97"/>
      <c r="AW888" s="97"/>
      <c r="AX888" s="97"/>
      <c r="AY888" s="110"/>
      <c r="AZ888" s="97"/>
      <c r="BA888" s="97"/>
      <c r="BB888" s="4"/>
      <c r="BC888" s="100"/>
      <c r="BF888" s="9"/>
      <c r="BI888" s="7" t="str">
        <f t="shared" ca="1" si="180"/>
        <v/>
      </c>
      <c r="BJ888" s="4" t="str">
        <f t="shared" si="188"/>
        <v/>
      </c>
      <c r="BK888" s="96" t="str">
        <f t="shared" si="181"/>
        <v/>
      </c>
      <c r="BL888" s="107"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8"/>
      <c r="CA888" s="15"/>
      <c r="CB888" s="5" t="str">
        <f t="shared" si="189"/>
        <v/>
      </c>
      <c r="CD888" s="5"/>
      <c r="CE888" s="5" t="str">
        <f t="shared" si="185"/>
        <v/>
      </c>
      <c r="CF888" s="5" t="str">
        <f>IF(J888="","",IFERROR(IF(VLOOKUP(J888,J$2:J887,1,0)=0,"",""),J888))</f>
        <v/>
      </c>
      <c r="CG888" s="24"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IF(REPORTE!AH$2="si",IF(C888=VALUE(REPORTE!C$11),IF(SUM(DD889:DD$1993),CONCATENATE(INT(B888),", "),INT(B888)),""),IF(C888=VALUE(REPORTE!C$10),IF(SUM(DD889:DD$1993),CONCATENATE(INT(B888),",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97"/>
      <c r="AW889" s="97"/>
      <c r="AX889" s="97"/>
      <c r="AY889" s="110"/>
      <c r="AZ889" s="97"/>
      <c r="BA889" s="97"/>
      <c r="BB889" s="4"/>
      <c r="BC889" s="100"/>
      <c r="BF889" s="9"/>
      <c r="BI889" s="7" t="str">
        <f t="shared" ca="1" si="180"/>
        <v/>
      </c>
      <c r="BJ889" s="4" t="str">
        <f t="shared" si="188"/>
        <v/>
      </c>
      <c r="BK889" s="96" t="str">
        <f t="shared" si="181"/>
        <v/>
      </c>
      <c r="BL889" s="107"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8"/>
      <c r="CA889" s="15"/>
      <c r="CB889" s="5" t="str">
        <f t="shared" si="189"/>
        <v/>
      </c>
      <c r="CD889" s="5"/>
      <c r="CE889" s="5" t="str">
        <f t="shared" si="185"/>
        <v/>
      </c>
      <c r="CF889" s="5" t="str">
        <f>IF(J889="","",IFERROR(IF(VLOOKUP(J889,J$2:J888,1,0)=0,"",""),J889))</f>
        <v/>
      </c>
      <c r="CG889" s="24"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IF(REPORTE!AH$2="si",IF(C889=VALUE(REPORTE!C$11),IF(SUM(DD890:DD$1993),CONCATENATE(INT(B889),", "),INT(B889)),""),IF(C889=VALUE(REPORTE!C$10),IF(SUM(DD890:DD$1993),CONCATENATE(INT(B889),",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97"/>
      <c r="AW890" s="97"/>
      <c r="AX890" s="97"/>
      <c r="AY890" s="110"/>
      <c r="AZ890" s="97"/>
      <c r="BA890" s="97"/>
      <c r="BB890" s="4"/>
      <c r="BC890" s="100"/>
      <c r="BF890" s="9"/>
      <c r="BI890" s="7" t="str">
        <f t="shared" ca="1" si="180"/>
        <v/>
      </c>
      <c r="BJ890" s="4" t="str">
        <f t="shared" si="188"/>
        <v/>
      </c>
      <c r="BK890" s="96" t="str">
        <f t="shared" si="181"/>
        <v/>
      </c>
      <c r="BL890" s="107"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8"/>
      <c r="CA890" s="15"/>
      <c r="CB890" s="5" t="str">
        <f t="shared" si="189"/>
        <v/>
      </c>
      <c r="CD890" s="5"/>
      <c r="CE890" s="5" t="str">
        <f t="shared" si="185"/>
        <v/>
      </c>
      <c r="CF890" s="5" t="str">
        <f>IF(J890="","",IFERROR(IF(VLOOKUP(J890,J$2:J889,1,0)=0,"",""),J890))</f>
        <v/>
      </c>
      <c r="CG890" s="24"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IF(REPORTE!AH$2="si",IF(C890=VALUE(REPORTE!C$11),IF(SUM(DD891:DD$1993),CONCATENATE(INT(B890),", "),INT(B890)),""),IF(C890=VALUE(REPORTE!C$10),IF(SUM(DD891:DD$1993),CONCATENATE(INT(B890),",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97"/>
      <c r="AW891" s="97"/>
      <c r="AX891" s="97"/>
      <c r="AY891" s="110"/>
      <c r="AZ891" s="97"/>
      <c r="BA891" s="97"/>
      <c r="BB891" s="4"/>
      <c r="BC891" s="100"/>
      <c r="BF891" s="9"/>
      <c r="BI891" s="7" t="str">
        <f t="shared" ca="1" si="180"/>
        <v/>
      </c>
      <c r="BJ891" s="4" t="str">
        <f t="shared" si="188"/>
        <v/>
      </c>
      <c r="BK891" s="96" t="str">
        <f t="shared" si="181"/>
        <v/>
      </c>
      <c r="BL891" s="107"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8"/>
      <c r="CA891" s="15"/>
      <c r="CB891" s="5" t="str">
        <f t="shared" si="189"/>
        <v/>
      </c>
      <c r="CD891" s="5"/>
      <c r="CE891" s="5" t="str">
        <f t="shared" si="185"/>
        <v/>
      </c>
      <c r="CF891" s="5" t="str">
        <f>IF(J891="","",IFERROR(IF(VLOOKUP(J891,J$2:J890,1,0)=0,"",""),J891))</f>
        <v/>
      </c>
      <c r="CG891" s="24"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IF(REPORTE!AH$2="si",IF(C891=VALUE(REPORTE!C$11),IF(SUM(DD892:DD$1993),CONCATENATE(INT(B891),", "),INT(B891)),""),IF(C891=VALUE(REPORTE!C$10),IF(SUM(DD892:DD$1993),CONCATENATE(INT(B891),",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97"/>
      <c r="AW892" s="97"/>
      <c r="AX892" s="97"/>
      <c r="AY892" s="110"/>
      <c r="AZ892" s="97"/>
      <c r="BA892" s="97"/>
      <c r="BB892" s="4"/>
      <c r="BC892" s="100"/>
      <c r="BF892" s="9"/>
      <c r="BI892" s="7" t="str">
        <f t="shared" ca="1" si="180"/>
        <v/>
      </c>
      <c r="BJ892" s="4" t="str">
        <f t="shared" si="188"/>
        <v/>
      </c>
      <c r="BK892" s="96" t="str">
        <f t="shared" si="181"/>
        <v/>
      </c>
      <c r="BL892" s="107"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8"/>
      <c r="CA892" s="15"/>
      <c r="CB892" s="5" t="str">
        <f t="shared" si="189"/>
        <v/>
      </c>
      <c r="CD892" s="5"/>
      <c r="CE892" s="5" t="str">
        <f t="shared" si="185"/>
        <v/>
      </c>
      <c r="CF892" s="5" t="str">
        <f>IF(J892="","",IFERROR(IF(VLOOKUP(J892,J$2:J891,1,0)=0,"",""),J892))</f>
        <v/>
      </c>
      <c r="CG892" s="24"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IF(REPORTE!AH$2="si",IF(C892=VALUE(REPORTE!C$11),IF(SUM(DD893:DD$1993),CONCATENATE(INT(B892),", "),INT(B892)),""),IF(C892=VALUE(REPORTE!C$10),IF(SUM(DD893:DD$1993),CONCATENATE(INT(B892),",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97"/>
      <c r="AW893" s="97"/>
      <c r="AX893" s="97"/>
      <c r="AY893" s="110"/>
      <c r="AZ893" s="97"/>
      <c r="BA893" s="97"/>
      <c r="BB893" s="4"/>
      <c r="BC893" s="100"/>
      <c r="BF893" s="9"/>
      <c r="BI893" s="7" t="str">
        <f t="shared" ca="1" si="180"/>
        <v/>
      </c>
      <c r="BJ893" s="4" t="str">
        <f t="shared" si="188"/>
        <v/>
      </c>
      <c r="BK893" s="96" t="str">
        <f t="shared" si="181"/>
        <v/>
      </c>
      <c r="BL893" s="107"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8"/>
      <c r="CA893" s="15"/>
      <c r="CB893" s="5" t="str">
        <f t="shared" si="189"/>
        <v/>
      </c>
      <c r="CD893" s="5"/>
      <c r="CE893" s="5" t="str">
        <f t="shared" si="185"/>
        <v/>
      </c>
      <c r="CF893" s="5" t="str">
        <f>IF(J893="","",IFERROR(IF(VLOOKUP(J893,J$2:J892,1,0)=0,"",""),J893))</f>
        <v/>
      </c>
      <c r="CG893" s="24"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IF(REPORTE!AH$2="si",IF(C893=VALUE(REPORTE!C$11),IF(SUM(DD894:DD$1993),CONCATENATE(INT(B893),", "),INT(B893)),""),IF(C893=VALUE(REPORTE!C$10),IF(SUM(DD894:DD$1993),CONCATENATE(INT(B893),",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97"/>
      <c r="AW894" s="97"/>
      <c r="AX894" s="97"/>
      <c r="AY894" s="110"/>
      <c r="AZ894" s="97"/>
      <c r="BA894" s="97"/>
      <c r="BB894" s="4"/>
      <c r="BC894" s="100"/>
      <c r="BF894" s="9"/>
      <c r="BI894" s="7" t="str">
        <f t="shared" ca="1" si="180"/>
        <v/>
      </c>
      <c r="BJ894" s="4" t="str">
        <f t="shared" si="188"/>
        <v/>
      </c>
      <c r="BK894" s="96" t="str">
        <f t="shared" si="181"/>
        <v/>
      </c>
      <c r="BL894" s="107"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8"/>
      <c r="CA894" s="15"/>
      <c r="CB894" s="5" t="str">
        <f t="shared" si="189"/>
        <v/>
      </c>
      <c r="CD894" s="5"/>
      <c r="CE894" s="5" t="str">
        <f t="shared" si="185"/>
        <v/>
      </c>
      <c r="CF894" s="5" t="str">
        <f>IF(J894="","",IFERROR(IF(VLOOKUP(J894,J$2:J893,1,0)=0,"",""),J894))</f>
        <v/>
      </c>
      <c r="CG894" s="24"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IF(REPORTE!AH$2="si",IF(C894=VALUE(REPORTE!C$11),IF(SUM(DD895:DD$1993),CONCATENATE(INT(B894),", "),INT(B894)),""),IF(C894=VALUE(REPORTE!C$10),IF(SUM(DD895:DD$1993),CONCATENATE(INT(B894),",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97"/>
      <c r="AW895" s="97"/>
      <c r="AX895" s="97"/>
      <c r="AY895" s="110"/>
      <c r="AZ895" s="97"/>
      <c r="BA895" s="97"/>
      <c r="BB895" s="4"/>
      <c r="BC895" s="100"/>
      <c r="BF895" s="9"/>
      <c r="BI895" s="7" t="str">
        <f t="shared" ca="1" si="180"/>
        <v/>
      </c>
      <c r="BJ895" s="4" t="str">
        <f t="shared" si="188"/>
        <v/>
      </c>
      <c r="BK895" s="96" t="str">
        <f t="shared" si="181"/>
        <v/>
      </c>
      <c r="BL895" s="107"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8"/>
      <c r="CA895" s="15"/>
      <c r="CB895" s="5" t="str">
        <f t="shared" si="189"/>
        <v/>
      </c>
      <c r="CD895" s="5"/>
      <c r="CE895" s="5" t="str">
        <f t="shared" si="185"/>
        <v/>
      </c>
      <c r="CF895" s="5" t="str">
        <f>IF(J895="","",IFERROR(IF(VLOOKUP(J895,J$2:J894,1,0)=0,"",""),J895))</f>
        <v/>
      </c>
      <c r="CG895" s="24"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IF(REPORTE!AH$2="si",IF(C895=VALUE(REPORTE!C$11),IF(SUM(DD896:DD$1993),CONCATENATE(INT(B895),", "),INT(B895)),""),IF(C895=VALUE(REPORTE!C$10),IF(SUM(DD896:DD$1993),CONCATENATE(INT(B895),",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97"/>
      <c r="AW896" s="97"/>
      <c r="AX896" s="97"/>
      <c r="AY896" s="110"/>
      <c r="AZ896" s="97"/>
      <c r="BA896" s="97"/>
      <c r="BB896" s="4"/>
      <c r="BC896" s="100"/>
      <c r="BF896" s="9"/>
      <c r="BI896" s="7" t="str">
        <f t="shared" ca="1" si="180"/>
        <v/>
      </c>
      <c r="BJ896" s="4" t="str">
        <f t="shared" si="188"/>
        <v/>
      </c>
      <c r="BK896" s="96" t="str">
        <f t="shared" si="181"/>
        <v/>
      </c>
      <c r="BL896" s="107"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8"/>
      <c r="CA896" s="15"/>
      <c r="CB896" s="5" t="str">
        <f t="shared" si="189"/>
        <v/>
      </c>
      <c r="CD896" s="5"/>
      <c r="CE896" s="5" t="str">
        <f t="shared" si="185"/>
        <v/>
      </c>
      <c r="CF896" s="5" t="str">
        <f>IF(J896="","",IFERROR(IF(VLOOKUP(J896,J$2:J895,1,0)=0,"",""),J896))</f>
        <v/>
      </c>
      <c r="CG896" s="24"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IF(REPORTE!AH$2="si",IF(C896=VALUE(REPORTE!C$11),IF(SUM(DD897:DD$1993),CONCATENATE(INT(B896),", "),INT(B896)),""),IF(C896=VALUE(REPORTE!C$10),IF(SUM(DD897:DD$1993),CONCATENATE(INT(B896),",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97"/>
      <c r="AW897" s="97"/>
      <c r="AX897" s="97"/>
      <c r="AY897" s="110"/>
      <c r="AZ897" s="97"/>
      <c r="BA897" s="97"/>
      <c r="BB897" s="4"/>
      <c r="BC897" s="100"/>
      <c r="BF897" s="9"/>
      <c r="BI897" s="7" t="str">
        <f t="shared" ca="1" si="180"/>
        <v/>
      </c>
      <c r="BJ897" s="4" t="str">
        <f t="shared" si="188"/>
        <v/>
      </c>
      <c r="BK897" s="96" t="str">
        <f t="shared" si="181"/>
        <v/>
      </c>
      <c r="BL897" s="107"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8"/>
      <c r="CA897" s="15"/>
      <c r="CB897" s="5" t="str">
        <f t="shared" si="189"/>
        <v/>
      </c>
      <c r="CD897" s="5"/>
      <c r="CE897" s="5" t="str">
        <f t="shared" si="185"/>
        <v/>
      </c>
      <c r="CF897" s="5" t="str">
        <f>IF(J897="","",IFERROR(IF(VLOOKUP(J897,J$2:J896,1,0)=0,"",""),J897))</f>
        <v/>
      </c>
      <c r="CG897" s="24"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IF(REPORTE!AH$2="si",IF(C897=VALUE(REPORTE!C$11),IF(SUM(DD898:DD$1993),CONCATENATE(INT(B897),", "),INT(B897)),""),IF(C897=VALUE(REPORTE!C$10),IF(SUM(DD898:DD$1993),CONCATENATE(INT(B897),",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97"/>
      <c r="AW898" s="97"/>
      <c r="AX898" s="97"/>
      <c r="AY898" s="110"/>
      <c r="AZ898" s="97"/>
      <c r="BA898" s="97"/>
      <c r="BB898" s="4"/>
      <c r="BC898" s="100"/>
      <c r="BF898" s="9"/>
      <c r="BI898" s="7" t="str">
        <f t="shared" ref="BI898:BI961" ca="1" si="192">IFERROR(IF(BF898="","",IF(BB898=5,"",IF(BF898-TODAY()&gt;0,"VIGENTE","VENCIDO"))),"")</f>
        <v/>
      </c>
      <c r="BJ898" s="4" t="str">
        <f t="shared" si="188"/>
        <v/>
      </c>
      <c r="BK898" s="96" t="str">
        <f t="shared" ref="BK898:BK961" si="193">IFERROR(IF(AA898="","",AA898/V898),"")</f>
        <v/>
      </c>
      <c r="BL898" s="107"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8"/>
      <c r="CA898" s="15"/>
      <c r="CB898" s="5" t="str">
        <f t="shared" si="189"/>
        <v/>
      </c>
      <c r="CD898" s="5"/>
      <c r="CE898" s="5" t="str">
        <f t="shared" ref="CE898:CE961" si="197">IFERROR(RANK(CG898,CG$2:CG$1493,1),"")</f>
        <v/>
      </c>
      <c r="CF898" s="5" t="str">
        <f>IF(J898="","",IFERROR(IF(VLOOKUP(J898,J$2:J897,1,0)=0,"",""),J898))</f>
        <v/>
      </c>
      <c r="CG898" s="24"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IF(REPORTE!AH$2="si",IF(C898=VALUE(REPORTE!C$11),IF(SUM(DD899:DD$1993),CONCATENATE(INT(B898),", "),INT(B898)),""),IF(C898=VALUE(REPORTE!C$10),IF(SUM(DD899:DD$1993),CONCATENATE(INT(B898),",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97"/>
      <c r="AW899" s="97"/>
      <c r="AX899" s="97"/>
      <c r="AY899" s="110"/>
      <c r="AZ899" s="97"/>
      <c r="BA899" s="97"/>
      <c r="BB899" s="4"/>
      <c r="BC899" s="100"/>
      <c r="BF899" s="9"/>
      <c r="BI899" s="7" t="str">
        <f t="shared" ca="1" si="192"/>
        <v/>
      </c>
      <c r="BJ899" s="4" t="str">
        <f t="shared" si="188"/>
        <v/>
      </c>
      <c r="BK899" s="96" t="str">
        <f t="shared" si="193"/>
        <v/>
      </c>
      <c r="BL899" s="107"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8"/>
      <c r="CA899" s="15"/>
      <c r="CB899" s="5" t="str">
        <f t="shared" si="189"/>
        <v/>
      </c>
      <c r="CD899" s="5"/>
      <c r="CE899" s="5" t="str">
        <f t="shared" si="197"/>
        <v/>
      </c>
      <c r="CF899" s="5" t="str">
        <f>IF(J899="","",IFERROR(IF(VLOOKUP(J899,J$2:J898,1,0)=0,"",""),J899))</f>
        <v/>
      </c>
      <c r="CG899" s="24"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IF(REPORTE!AH$2="si",IF(C899=VALUE(REPORTE!C$11),IF(SUM(DD900:DD$1993),CONCATENATE(INT(B899),", "),INT(B899)),""),IF(C899=VALUE(REPORTE!C$10),IF(SUM(DD900:DD$1993),CONCATENATE(INT(B899),",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97"/>
      <c r="AW900" s="97"/>
      <c r="AX900" s="97"/>
      <c r="AY900" s="110"/>
      <c r="AZ900" s="97"/>
      <c r="BA900" s="97"/>
      <c r="BB900" s="4"/>
      <c r="BC900" s="100"/>
      <c r="BF900" s="9"/>
      <c r="BI900" s="7" t="str">
        <f t="shared" ca="1" si="192"/>
        <v/>
      </c>
      <c r="BJ900" s="4" t="str">
        <f t="shared" si="188"/>
        <v/>
      </c>
      <c r="BK900" s="96" t="str">
        <f t="shared" si="193"/>
        <v/>
      </c>
      <c r="BL900" s="107"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8"/>
      <c r="CA900" s="15"/>
      <c r="CB900" s="5" t="str">
        <f t="shared" si="189"/>
        <v/>
      </c>
      <c r="CD900" s="5"/>
      <c r="CE900" s="5" t="str">
        <f t="shared" si="197"/>
        <v/>
      </c>
      <c r="CF900" s="5" t="str">
        <f>IF(J900="","",IFERROR(IF(VLOOKUP(J900,J$2:J899,1,0)=0,"",""),J900))</f>
        <v/>
      </c>
      <c r="CG900" s="24"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IF(REPORTE!AH$2="si",IF(C900=VALUE(REPORTE!C$11),IF(SUM(DD901:DD$1993),CONCATENATE(INT(B900),", "),INT(B900)),""),IF(C900=VALUE(REPORTE!C$10),IF(SUM(DD901:DD$1993),CONCATENATE(INT(B900),",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97"/>
      <c r="AW901" s="97"/>
      <c r="AX901" s="97"/>
      <c r="AY901" s="110"/>
      <c r="AZ901" s="97"/>
      <c r="BA901" s="97"/>
      <c r="BB901" s="4"/>
      <c r="BC901" s="100"/>
      <c r="BF901" s="9"/>
      <c r="BI901" s="7" t="str">
        <f t="shared" ca="1" si="192"/>
        <v/>
      </c>
      <c r="BJ901" s="4" t="str">
        <f t="shared" si="188"/>
        <v/>
      </c>
      <c r="BK901" s="96" t="str">
        <f t="shared" si="193"/>
        <v/>
      </c>
      <c r="BL901" s="107"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8"/>
      <c r="CA901" s="15"/>
      <c r="CB901" s="5" t="str">
        <f t="shared" si="189"/>
        <v/>
      </c>
      <c r="CD901" s="5"/>
      <c r="CE901" s="5" t="str">
        <f t="shared" si="197"/>
        <v/>
      </c>
      <c r="CF901" s="5" t="str">
        <f>IF(J901="","",IFERROR(IF(VLOOKUP(J901,J$2:J900,1,0)=0,"",""),J901))</f>
        <v/>
      </c>
      <c r="CG901" s="24"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IF(REPORTE!AH$2="si",IF(C901=VALUE(REPORTE!C$11),IF(SUM(DD902:DD$1993),CONCATENATE(INT(B901),", "),INT(B901)),""),IF(C901=VALUE(REPORTE!C$10),IF(SUM(DD902:DD$1993),CONCATENATE(INT(B901),",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97"/>
      <c r="AW902" s="97"/>
      <c r="AX902" s="97"/>
      <c r="AY902" s="110"/>
      <c r="AZ902" s="97"/>
      <c r="BA902" s="97"/>
      <c r="BB902" s="4"/>
      <c r="BC902" s="100"/>
      <c r="BF902" s="9"/>
      <c r="BI902" s="7" t="str">
        <f t="shared" ca="1" si="192"/>
        <v/>
      </c>
      <c r="BJ902" s="4" t="str">
        <f t="shared" si="188"/>
        <v/>
      </c>
      <c r="BK902" s="96" t="str">
        <f t="shared" si="193"/>
        <v/>
      </c>
      <c r="BL902" s="107"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8"/>
      <c r="CA902" s="15"/>
      <c r="CB902" s="5" t="str">
        <f t="shared" si="189"/>
        <v/>
      </c>
      <c r="CD902" s="5"/>
      <c r="CE902" s="5" t="str">
        <f t="shared" si="197"/>
        <v/>
      </c>
      <c r="CF902" s="5" t="str">
        <f>IF(J902="","",IFERROR(IF(VLOOKUP(J902,J$2:J901,1,0)=0,"",""),J902))</f>
        <v/>
      </c>
      <c r="CG902" s="24"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IF(REPORTE!AH$2="si",IF(C902=VALUE(REPORTE!C$11),IF(SUM(DD903:DD$1993),CONCATENATE(INT(B902),", "),INT(B902)),""),IF(C902=VALUE(REPORTE!C$10),IF(SUM(DD903:DD$1993),CONCATENATE(INT(B902),",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97"/>
      <c r="AW903" s="97"/>
      <c r="AX903" s="97"/>
      <c r="AY903" s="110"/>
      <c r="AZ903" s="97"/>
      <c r="BA903" s="97"/>
      <c r="BB903" s="4"/>
      <c r="BC903" s="100"/>
      <c r="BF903" s="9"/>
      <c r="BI903" s="7" t="str">
        <f t="shared" ca="1" si="192"/>
        <v/>
      </c>
      <c r="BJ903" s="4" t="str">
        <f t="shared" si="188"/>
        <v/>
      </c>
      <c r="BK903" s="96" t="str">
        <f t="shared" si="193"/>
        <v/>
      </c>
      <c r="BL903" s="107"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8"/>
      <c r="CA903" s="15"/>
      <c r="CB903" s="5" t="str">
        <f t="shared" si="189"/>
        <v/>
      </c>
      <c r="CD903" s="5"/>
      <c r="CE903" s="5" t="str">
        <f t="shared" si="197"/>
        <v/>
      </c>
      <c r="CF903" s="5" t="str">
        <f>IF(J903="","",IFERROR(IF(VLOOKUP(J903,J$2:J902,1,0)=0,"",""),J903))</f>
        <v/>
      </c>
      <c r="CG903" s="24"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IF(REPORTE!AH$2="si",IF(C903=VALUE(REPORTE!C$11),IF(SUM(DD904:DD$1993),CONCATENATE(INT(B903),", "),INT(B903)),""),IF(C903=VALUE(REPORTE!C$10),IF(SUM(DD904:DD$1993),CONCATENATE(INT(B903),",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97"/>
      <c r="AW904" s="97"/>
      <c r="AX904" s="97"/>
      <c r="AY904" s="110"/>
      <c r="AZ904" s="97"/>
      <c r="BA904" s="97"/>
      <c r="BB904" s="4"/>
      <c r="BC904" s="100"/>
      <c r="BF904" s="9"/>
      <c r="BI904" s="7" t="str">
        <f t="shared" ca="1" si="192"/>
        <v/>
      </c>
      <c r="BJ904" s="4" t="str">
        <f t="shared" si="188"/>
        <v/>
      </c>
      <c r="BK904" s="96" t="str">
        <f t="shared" si="193"/>
        <v/>
      </c>
      <c r="BL904" s="107"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8"/>
      <c r="CA904" s="15"/>
      <c r="CB904" s="5" t="str">
        <f t="shared" si="189"/>
        <v/>
      </c>
      <c r="CD904" s="5"/>
      <c r="CE904" s="5" t="str">
        <f t="shared" si="197"/>
        <v/>
      </c>
      <c r="CF904" s="5" t="str">
        <f>IF(J904="","",IFERROR(IF(VLOOKUP(J904,J$2:J903,1,0)=0,"",""),J904))</f>
        <v/>
      </c>
      <c r="CG904" s="24"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IF(REPORTE!AH$2="si",IF(C904=VALUE(REPORTE!C$11),IF(SUM(DD905:DD$1993),CONCATENATE(INT(B904),", "),INT(B904)),""),IF(C904=VALUE(REPORTE!C$10),IF(SUM(DD905:DD$1993),CONCATENATE(INT(B904),",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97"/>
      <c r="AW905" s="97"/>
      <c r="AX905" s="97"/>
      <c r="AY905" s="110"/>
      <c r="AZ905" s="97"/>
      <c r="BA905" s="97"/>
      <c r="BB905" s="4"/>
      <c r="BC905" s="100"/>
      <c r="BF905" s="9"/>
      <c r="BI905" s="7" t="str">
        <f t="shared" ca="1" si="192"/>
        <v/>
      </c>
      <c r="BJ905" s="4" t="str">
        <f t="shared" si="188"/>
        <v/>
      </c>
      <c r="BK905" s="96" t="str">
        <f t="shared" si="193"/>
        <v/>
      </c>
      <c r="BL905" s="107"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8"/>
      <c r="CA905" s="15"/>
      <c r="CB905" s="5" t="str">
        <f t="shared" si="189"/>
        <v/>
      </c>
      <c r="CD905" s="5"/>
      <c r="CE905" s="5" t="str">
        <f t="shared" si="197"/>
        <v/>
      </c>
      <c r="CF905" s="5" t="str">
        <f>IF(J905="","",IFERROR(IF(VLOOKUP(J905,J$2:J904,1,0)=0,"",""),J905))</f>
        <v/>
      </c>
      <c r="CG905" s="24"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IF(REPORTE!AH$2="si",IF(C905=VALUE(REPORTE!C$11),IF(SUM(DD906:DD$1993),CONCATENATE(INT(B905),", "),INT(B905)),""),IF(C905=VALUE(REPORTE!C$10),IF(SUM(DD906:DD$1993),CONCATENATE(INT(B905),",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97"/>
      <c r="AW906" s="97"/>
      <c r="AX906" s="97"/>
      <c r="AY906" s="110"/>
      <c r="AZ906" s="97"/>
      <c r="BA906" s="97"/>
      <c r="BB906" s="4"/>
      <c r="BC906" s="100"/>
      <c r="BF906" s="9"/>
      <c r="BI906" s="7" t="str">
        <f t="shared" ca="1" si="192"/>
        <v/>
      </c>
      <c r="BJ906" s="4" t="str">
        <f t="shared" si="188"/>
        <v/>
      </c>
      <c r="BK906" s="96" t="str">
        <f t="shared" si="193"/>
        <v/>
      </c>
      <c r="BL906" s="107"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8"/>
      <c r="CA906" s="15"/>
      <c r="CB906" s="5" t="str">
        <f t="shared" si="189"/>
        <v/>
      </c>
      <c r="CD906" s="5"/>
      <c r="CE906" s="5" t="str">
        <f t="shared" si="197"/>
        <v/>
      </c>
      <c r="CF906" s="5" t="str">
        <f>IF(J906="","",IFERROR(IF(VLOOKUP(J906,J$2:J905,1,0)=0,"",""),J906))</f>
        <v/>
      </c>
      <c r="CG906" s="24"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IF(REPORTE!AH$2="si",IF(C906=VALUE(REPORTE!C$11),IF(SUM(DD907:DD$1993),CONCATENATE(INT(B906),", "),INT(B906)),""),IF(C906=VALUE(REPORTE!C$10),IF(SUM(DD907:DD$1993),CONCATENATE(INT(B906),",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97"/>
      <c r="AW907" s="97"/>
      <c r="AX907" s="97"/>
      <c r="AY907" s="110"/>
      <c r="AZ907" s="97"/>
      <c r="BA907" s="97"/>
      <c r="BB907" s="4"/>
      <c r="BC907" s="100"/>
      <c r="BF907" s="9"/>
      <c r="BI907" s="7" t="str">
        <f t="shared" ca="1" si="192"/>
        <v/>
      </c>
      <c r="BJ907" s="4" t="str">
        <f t="shared" si="188"/>
        <v/>
      </c>
      <c r="BK907" s="96" t="str">
        <f t="shared" si="193"/>
        <v/>
      </c>
      <c r="BL907" s="107"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8"/>
      <c r="CA907" s="15"/>
      <c r="CB907" s="5" t="str">
        <f t="shared" si="189"/>
        <v/>
      </c>
      <c r="CD907" s="5"/>
      <c r="CE907" s="5" t="str">
        <f t="shared" si="197"/>
        <v/>
      </c>
      <c r="CF907" s="5" t="str">
        <f>IF(J907="","",IFERROR(IF(VLOOKUP(J907,J$2:J906,1,0)=0,"",""),J907))</f>
        <v/>
      </c>
      <c r="CG907" s="24"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IF(REPORTE!AH$2="si",IF(C907=VALUE(REPORTE!C$11),IF(SUM(DD908:DD$1993),CONCATENATE(INT(B907),", "),INT(B907)),""),IF(C907=VALUE(REPORTE!C$10),IF(SUM(DD908:DD$1993),CONCATENATE(INT(B907),",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97"/>
      <c r="AW908" s="97"/>
      <c r="AX908" s="97"/>
      <c r="AY908" s="110"/>
      <c r="AZ908" s="97"/>
      <c r="BA908" s="97"/>
      <c r="BB908" s="4"/>
      <c r="BC908" s="100"/>
      <c r="BF908" s="9"/>
      <c r="BI908" s="7" t="str">
        <f t="shared" ca="1" si="192"/>
        <v/>
      </c>
      <c r="BJ908" s="4" t="str">
        <f t="shared" si="188"/>
        <v/>
      </c>
      <c r="BK908" s="96" t="str">
        <f t="shared" si="193"/>
        <v/>
      </c>
      <c r="BL908" s="107"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8"/>
      <c r="CA908" s="15"/>
      <c r="CB908" s="5" t="str">
        <f t="shared" si="189"/>
        <v/>
      </c>
      <c r="CD908" s="5"/>
      <c r="CE908" s="5" t="str">
        <f t="shared" si="197"/>
        <v/>
      </c>
      <c r="CF908" s="5" t="str">
        <f>IF(J908="","",IFERROR(IF(VLOOKUP(J908,J$2:J907,1,0)=0,"",""),J908))</f>
        <v/>
      </c>
      <c r="CG908" s="24"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IF(REPORTE!AH$2="si",IF(C908=VALUE(REPORTE!C$11),IF(SUM(DD909:DD$1993),CONCATENATE(INT(B908),", "),INT(B908)),""),IF(C908=VALUE(REPORTE!C$10),IF(SUM(DD909:DD$1993),CONCATENATE(INT(B908),",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97"/>
      <c r="AW909" s="97"/>
      <c r="AX909" s="97"/>
      <c r="AY909" s="110"/>
      <c r="AZ909" s="97"/>
      <c r="BA909" s="97"/>
      <c r="BB909" s="4"/>
      <c r="BC909" s="100"/>
      <c r="BF909" s="9"/>
      <c r="BI909" s="7" t="str">
        <f t="shared" ca="1" si="192"/>
        <v/>
      </c>
      <c r="BJ909" s="4" t="str">
        <f t="shared" si="188"/>
        <v/>
      </c>
      <c r="BK909" s="96" t="str">
        <f t="shared" si="193"/>
        <v/>
      </c>
      <c r="BL909" s="107"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8"/>
      <c r="CA909" s="15"/>
      <c r="CB909" s="5" t="str">
        <f t="shared" si="189"/>
        <v/>
      </c>
      <c r="CD909" s="5"/>
      <c r="CE909" s="5" t="str">
        <f t="shared" si="197"/>
        <v/>
      </c>
      <c r="CF909" s="5" t="str">
        <f>IF(J909="","",IFERROR(IF(VLOOKUP(J909,J$2:J908,1,0)=0,"",""),J909))</f>
        <v/>
      </c>
      <c r="CG909" s="24"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IF(REPORTE!AH$2="si",IF(C909=VALUE(REPORTE!C$11),IF(SUM(DD910:DD$1993),CONCATENATE(INT(B909),", "),INT(B909)),""),IF(C909=VALUE(REPORTE!C$10),IF(SUM(DD910:DD$1993),CONCATENATE(INT(B909),",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97"/>
      <c r="AW910" s="97"/>
      <c r="AX910" s="97"/>
      <c r="AY910" s="110"/>
      <c r="AZ910" s="97"/>
      <c r="BA910" s="97"/>
      <c r="BB910" s="4"/>
      <c r="BC910" s="100"/>
      <c r="BF910" s="9"/>
      <c r="BI910" s="7" t="str">
        <f t="shared" ca="1" si="192"/>
        <v/>
      </c>
      <c r="BJ910" s="4" t="str">
        <f t="shared" si="188"/>
        <v/>
      </c>
      <c r="BK910" s="96" t="str">
        <f t="shared" si="193"/>
        <v/>
      </c>
      <c r="BL910" s="107"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8"/>
      <c r="CA910" s="15"/>
      <c r="CB910" s="5" t="str">
        <f t="shared" si="189"/>
        <v/>
      </c>
      <c r="CD910" s="5"/>
      <c r="CE910" s="5" t="str">
        <f t="shared" si="197"/>
        <v/>
      </c>
      <c r="CF910" s="5" t="str">
        <f>IF(J910="","",IFERROR(IF(VLOOKUP(J910,J$2:J909,1,0)=0,"",""),J910))</f>
        <v/>
      </c>
      <c r="CG910" s="24"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IF(REPORTE!AH$2="si",IF(C910=VALUE(REPORTE!C$11),IF(SUM(DD911:DD$1993),CONCATENATE(INT(B910),", "),INT(B910)),""),IF(C910=VALUE(REPORTE!C$10),IF(SUM(DD911:DD$1993),CONCATENATE(INT(B910),",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97"/>
      <c r="AW911" s="97"/>
      <c r="AX911" s="97"/>
      <c r="AY911" s="110"/>
      <c r="AZ911" s="97"/>
      <c r="BA911" s="97"/>
      <c r="BB911" s="4"/>
      <c r="BC911" s="100"/>
      <c r="BF911" s="9"/>
      <c r="BI911" s="7" t="str">
        <f t="shared" ca="1" si="192"/>
        <v/>
      </c>
      <c r="BJ911" s="4" t="str">
        <f t="shared" si="188"/>
        <v/>
      </c>
      <c r="BK911" s="96" t="str">
        <f t="shared" si="193"/>
        <v/>
      </c>
      <c r="BL911" s="107"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8"/>
      <c r="CA911" s="15"/>
      <c r="CB911" s="5" t="str">
        <f t="shared" si="189"/>
        <v/>
      </c>
      <c r="CD911" s="5"/>
      <c r="CE911" s="5" t="str">
        <f t="shared" si="197"/>
        <v/>
      </c>
      <c r="CF911" s="5" t="str">
        <f>IF(J911="","",IFERROR(IF(VLOOKUP(J911,J$2:J910,1,0)=0,"",""),J911))</f>
        <v/>
      </c>
      <c r="CG911" s="24"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IF(REPORTE!AH$2="si",IF(C911=VALUE(REPORTE!C$11),IF(SUM(DD912:DD$1993),CONCATENATE(INT(B911),", "),INT(B911)),""),IF(C911=VALUE(REPORTE!C$10),IF(SUM(DD912:DD$1993),CONCATENATE(INT(B911),",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97"/>
      <c r="AW912" s="97"/>
      <c r="AX912" s="97"/>
      <c r="AY912" s="110"/>
      <c r="AZ912" s="97"/>
      <c r="BA912" s="97"/>
      <c r="BB912" s="4"/>
      <c r="BC912" s="100"/>
      <c r="BF912" s="9"/>
      <c r="BI912" s="7" t="str">
        <f t="shared" ca="1" si="192"/>
        <v/>
      </c>
      <c r="BJ912" s="4" t="str">
        <f t="shared" si="188"/>
        <v/>
      </c>
      <c r="BK912" s="96" t="str">
        <f t="shared" si="193"/>
        <v/>
      </c>
      <c r="BL912" s="107"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8"/>
      <c r="CA912" s="15"/>
      <c r="CB912" s="5" t="str">
        <f t="shared" si="189"/>
        <v/>
      </c>
      <c r="CD912" s="5"/>
      <c r="CE912" s="5" t="str">
        <f t="shared" si="197"/>
        <v/>
      </c>
      <c r="CF912" s="5" t="str">
        <f>IF(J912="","",IFERROR(IF(VLOOKUP(J912,J$2:J911,1,0)=0,"",""),J912))</f>
        <v/>
      </c>
      <c r="CG912" s="24"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IF(REPORTE!AH$2="si",IF(C912=VALUE(REPORTE!C$11),IF(SUM(DD913:DD$1993),CONCATENATE(INT(B912),", "),INT(B912)),""),IF(C912=VALUE(REPORTE!C$10),IF(SUM(DD913:DD$1993),CONCATENATE(INT(B912),",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97"/>
      <c r="AW913" s="97"/>
      <c r="AX913" s="97"/>
      <c r="AY913" s="110"/>
      <c r="AZ913" s="97"/>
      <c r="BA913" s="97"/>
      <c r="BB913" s="4"/>
      <c r="BC913" s="100"/>
      <c r="BF913" s="9"/>
      <c r="BI913" s="7" t="str">
        <f t="shared" ca="1" si="192"/>
        <v/>
      </c>
      <c r="BJ913" s="4" t="str">
        <f t="shared" si="188"/>
        <v/>
      </c>
      <c r="BK913" s="96" t="str">
        <f t="shared" si="193"/>
        <v/>
      </c>
      <c r="BL913" s="107"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8"/>
      <c r="CA913" s="15"/>
      <c r="CB913" s="5" t="str">
        <f t="shared" si="189"/>
        <v/>
      </c>
      <c r="CD913" s="5"/>
      <c r="CE913" s="5" t="str">
        <f t="shared" si="197"/>
        <v/>
      </c>
      <c r="CF913" s="5" t="str">
        <f>IF(J913="","",IFERROR(IF(VLOOKUP(J913,J$2:J912,1,0)=0,"",""),J913))</f>
        <v/>
      </c>
      <c r="CG913" s="24"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IF(REPORTE!AH$2="si",IF(C913=VALUE(REPORTE!C$11),IF(SUM(DD914:DD$1993),CONCATENATE(INT(B913),", "),INT(B913)),""),IF(C913=VALUE(REPORTE!C$10),IF(SUM(DD914:DD$1993),CONCATENATE(INT(B913),",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97"/>
      <c r="AW914" s="97"/>
      <c r="AX914" s="97"/>
      <c r="AY914" s="110"/>
      <c r="AZ914" s="97"/>
      <c r="BA914" s="97"/>
      <c r="BB914" s="4"/>
      <c r="BC914" s="100"/>
      <c r="BF914" s="9"/>
      <c r="BI914" s="7" t="str">
        <f t="shared" ca="1" si="192"/>
        <v/>
      </c>
      <c r="BJ914" s="4" t="str">
        <f t="shared" si="188"/>
        <v/>
      </c>
      <c r="BK914" s="96" t="str">
        <f t="shared" si="193"/>
        <v/>
      </c>
      <c r="BL914" s="107"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8"/>
      <c r="CA914" s="15"/>
      <c r="CB914" s="5" t="str">
        <f t="shared" si="189"/>
        <v/>
      </c>
      <c r="CD914" s="5"/>
      <c r="CE914" s="5" t="str">
        <f t="shared" si="197"/>
        <v/>
      </c>
      <c r="CF914" s="5" t="str">
        <f>IF(J914="","",IFERROR(IF(VLOOKUP(J914,J$2:J913,1,0)=0,"",""),J914))</f>
        <v/>
      </c>
      <c r="CG914" s="24"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IF(REPORTE!AH$2="si",IF(C914=VALUE(REPORTE!C$11),IF(SUM(DD915:DD$1993),CONCATENATE(INT(B914),", "),INT(B914)),""),IF(C914=VALUE(REPORTE!C$10),IF(SUM(DD915:DD$1993),CONCATENATE(INT(B914),",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97"/>
      <c r="AW915" s="97"/>
      <c r="AX915" s="97"/>
      <c r="AY915" s="110"/>
      <c r="AZ915" s="97"/>
      <c r="BA915" s="97"/>
      <c r="BB915" s="4"/>
      <c r="BC915" s="100"/>
      <c r="BF915" s="9"/>
      <c r="BI915" s="7" t="str">
        <f t="shared" ca="1" si="192"/>
        <v/>
      </c>
      <c r="BJ915" s="4" t="str">
        <f t="shared" ref="BJ915:BJ978" si="200">IFERROR(IF(AA915=0,"",AA915/BC915),"")</f>
        <v/>
      </c>
      <c r="BK915" s="96" t="str">
        <f t="shared" si="193"/>
        <v/>
      </c>
      <c r="BL915" s="107"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8"/>
      <c r="CA915" s="15"/>
      <c r="CB915" s="5" t="str">
        <f t="shared" si="189"/>
        <v/>
      </c>
      <c r="CD915" s="5"/>
      <c r="CE915" s="5" t="str">
        <f t="shared" si="197"/>
        <v/>
      </c>
      <c r="CF915" s="5" t="str">
        <f>IF(J915="","",IFERROR(IF(VLOOKUP(J915,J$2:J914,1,0)=0,"",""),J915))</f>
        <v/>
      </c>
      <c r="CG915" s="24"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IF(REPORTE!AH$2="si",IF(C915=VALUE(REPORTE!C$11),IF(SUM(DD916:DD$1993),CONCATENATE(INT(B915),", "),INT(B915)),""),IF(C915=VALUE(REPORTE!C$10),IF(SUM(DD916:DD$1993),CONCATENATE(INT(B915),",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97"/>
      <c r="AW916" s="97"/>
      <c r="AX916" s="97"/>
      <c r="AY916" s="110"/>
      <c r="AZ916" s="97"/>
      <c r="BA916" s="97"/>
      <c r="BB916" s="4"/>
      <c r="BC916" s="100"/>
      <c r="BF916" s="9"/>
      <c r="BI916" s="7" t="str">
        <f t="shared" ca="1" si="192"/>
        <v/>
      </c>
      <c r="BJ916" s="4" t="str">
        <f t="shared" si="200"/>
        <v/>
      </c>
      <c r="BK916" s="96" t="str">
        <f t="shared" si="193"/>
        <v/>
      </c>
      <c r="BL916" s="107"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8"/>
      <c r="CA916" s="15"/>
      <c r="CB916" s="5" t="str">
        <f t="shared" si="189"/>
        <v/>
      </c>
      <c r="CD916" s="5"/>
      <c r="CE916" s="5" t="str">
        <f t="shared" si="197"/>
        <v/>
      </c>
      <c r="CF916" s="5" t="str">
        <f>IF(J916="","",IFERROR(IF(VLOOKUP(J916,J$2:J915,1,0)=0,"",""),J916))</f>
        <v/>
      </c>
      <c r="CG916" s="24"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IF(REPORTE!AH$2="si",IF(C916=VALUE(REPORTE!C$11),IF(SUM(DD917:DD$1993),CONCATENATE(INT(B916),", "),INT(B916)),""),IF(C916=VALUE(REPORTE!C$10),IF(SUM(DD917:DD$1993),CONCATENATE(INT(B916),",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97"/>
      <c r="AW917" s="97"/>
      <c r="AX917" s="97"/>
      <c r="AY917" s="110"/>
      <c r="AZ917" s="97"/>
      <c r="BA917" s="97"/>
      <c r="BB917" s="4"/>
      <c r="BC917" s="100"/>
      <c r="BF917" s="9"/>
      <c r="BI917" s="7" t="str">
        <f t="shared" ca="1" si="192"/>
        <v/>
      </c>
      <c r="BJ917" s="4" t="str">
        <f t="shared" si="200"/>
        <v/>
      </c>
      <c r="BK917" s="96" t="str">
        <f t="shared" si="193"/>
        <v/>
      </c>
      <c r="BL917" s="107"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8"/>
      <c r="CA917" s="15"/>
      <c r="CB917" s="5" t="str">
        <f t="shared" si="189"/>
        <v/>
      </c>
      <c r="CD917" s="5"/>
      <c r="CE917" s="5" t="str">
        <f t="shared" si="197"/>
        <v/>
      </c>
      <c r="CF917" s="5" t="str">
        <f>IF(J917="","",IFERROR(IF(VLOOKUP(J917,J$2:J916,1,0)=0,"",""),J917))</f>
        <v/>
      </c>
      <c r="CG917" s="24"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IF(REPORTE!AH$2="si",IF(C917=VALUE(REPORTE!C$11),IF(SUM(DD918:DD$1993),CONCATENATE(INT(B917),", "),INT(B917)),""),IF(C917=VALUE(REPORTE!C$10),IF(SUM(DD918:DD$1993),CONCATENATE(INT(B917),",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97"/>
      <c r="AW918" s="97"/>
      <c r="AX918" s="97"/>
      <c r="AY918" s="110"/>
      <c r="AZ918" s="97"/>
      <c r="BA918" s="97"/>
      <c r="BB918" s="4"/>
      <c r="BC918" s="100"/>
      <c r="BF918" s="9"/>
      <c r="BI918" s="7" t="str">
        <f t="shared" ca="1" si="192"/>
        <v/>
      </c>
      <c r="BJ918" s="4" t="str">
        <f t="shared" si="200"/>
        <v/>
      </c>
      <c r="BK918" s="96" t="str">
        <f t="shared" si="193"/>
        <v/>
      </c>
      <c r="BL918" s="107"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8"/>
      <c r="CA918" s="15"/>
      <c r="CB918" s="5" t="str">
        <f t="shared" ref="CB918:CB981" si="201">CONCATENATE(AJ918,AK918,AL918,AM918,AN918)</f>
        <v/>
      </c>
      <c r="CD918" s="5"/>
      <c r="CE918" s="5" t="str">
        <f t="shared" si="197"/>
        <v/>
      </c>
      <c r="CF918" s="5" t="str">
        <f>IF(J918="","",IFERROR(IF(VLOOKUP(J918,J$2:J917,1,0)=0,"",""),J918))</f>
        <v/>
      </c>
      <c r="CG918" s="24"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IF(REPORTE!AH$2="si",IF(C918=VALUE(REPORTE!C$11),IF(SUM(DD919:DD$1993),CONCATENATE(INT(B918),", "),INT(B918)),""),IF(C918=VALUE(REPORTE!C$10),IF(SUM(DD919:DD$1993),CONCATENATE(INT(B918),",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97"/>
      <c r="AW919" s="97"/>
      <c r="AX919" s="97"/>
      <c r="AY919" s="110"/>
      <c r="AZ919" s="97"/>
      <c r="BA919" s="97"/>
      <c r="BB919" s="4"/>
      <c r="BC919" s="100"/>
      <c r="BF919" s="9"/>
      <c r="BI919" s="7" t="str">
        <f t="shared" ca="1" si="192"/>
        <v/>
      </c>
      <c r="BJ919" s="4" t="str">
        <f t="shared" si="200"/>
        <v/>
      </c>
      <c r="BK919" s="96" t="str">
        <f t="shared" si="193"/>
        <v/>
      </c>
      <c r="BL919" s="107"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8"/>
      <c r="CA919" s="15"/>
      <c r="CB919" s="5" t="str">
        <f t="shared" si="201"/>
        <v/>
      </c>
      <c r="CD919" s="5"/>
      <c r="CE919" s="5" t="str">
        <f t="shared" si="197"/>
        <v/>
      </c>
      <c r="CF919" s="5" t="str">
        <f>IF(J919="","",IFERROR(IF(VLOOKUP(J919,J$2:J918,1,0)=0,"",""),J919))</f>
        <v/>
      </c>
      <c r="CG919" s="24"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IF(REPORTE!AH$2="si",IF(C919=VALUE(REPORTE!C$11),IF(SUM(DD920:DD$1993),CONCATENATE(INT(B919),", "),INT(B919)),""),IF(C919=VALUE(REPORTE!C$10),IF(SUM(DD920:DD$1993),CONCATENATE(INT(B919),",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97"/>
      <c r="AW920" s="97"/>
      <c r="AX920" s="97"/>
      <c r="AY920" s="110"/>
      <c r="AZ920" s="97"/>
      <c r="BA920" s="97"/>
      <c r="BB920" s="4"/>
      <c r="BC920" s="100"/>
      <c r="BF920" s="9"/>
      <c r="BI920" s="7" t="str">
        <f t="shared" ca="1" si="192"/>
        <v/>
      </c>
      <c r="BJ920" s="4" t="str">
        <f t="shared" si="200"/>
        <v/>
      </c>
      <c r="BK920" s="96" t="str">
        <f t="shared" si="193"/>
        <v/>
      </c>
      <c r="BL920" s="107"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8"/>
      <c r="CA920" s="15"/>
      <c r="CB920" s="5" t="str">
        <f t="shared" si="201"/>
        <v/>
      </c>
      <c r="CD920" s="5"/>
      <c r="CE920" s="5" t="str">
        <f t="shared" si="197"/>
        <v/>
      </c>
      <c r="CF920" s="5" t="str">
        <f>IF(J920="","",IFERROR(IF(VLOOKUP(J920,J$2:J919,1,0)=0,"",""),J920))</f>
        <v/>
      </c>
      <c r="CG920" s="24"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IF(REPORTE!AH$2="si",IF(C920=VALUE(REPORTE!C$11),IF(SUM(DD921:DD$1993),CONCATENATE(INT(B920),", "),INT(B920)),""),IF(C920=VALUE(REPORTE!C$10),IF(SUM(DD921:DD$1993),CONCATENATE(INT(B920),",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97"/>
      <c r="AW921" s="97"/>
      <c r="AX921" s="97"/>
      <c r="AY921" s="110"/>
      <c r="AZ921" s="97"/>
      <c r="BA921" s="97"/>
      <c r="BB921" s="4"/>
      <c r="BC921" s="100"/>
      <c r="BF921" s="9"/>
      <c r="BI921" s="7" t="str">
        <f t="shared" ca="1" si="192"/>
        <v/>
      </c>
      <c r="BJ921" s="4" t="str">
        <f t="shared" si="200"/>
        <v/>
      </c>
      <c r="BK921" s="96" t="str">
        <f t="shared" si="193"/>
        <v/>
      </c>
      <c r="BL921" s="107"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8"/>
      <c r="CA921" s="15"/>
      <c r="CB921" s="5" t="str">
        <f t="shared" si="201"/>
        <v/>
      </c>
      <c r="CD921" s="5"/>
      <c r="CE921" s="5" t="str">
        <f t="shared" si="197"/>
        <v/>
      </c>
      <c r="CF921" s="5" t="str">
        <f>IF(J921="","",IFERROR(IF(VLOOKUP(J921,J$2:J920,1,0)=0,"",""),J921))</f>
        <v/>
      </c>
      <c r="CG921" s="24"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IF(REPORTE!AH$2="si",IF(C921=VALUE(REPORTE!C$11),IF(SUM(DD922:DD$1993),CONCATENATE(INT(B921),", "),INT(B921)),""),IF(C921=VALUE(REPORTE!C$10),IF(SUM(DD922:DD$1993),CONCATENATE(INT(B921),",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97"/>
      <c r="AW922" s="97"/>
      <c r="AX922" s="97"/>
      <c r="AY922" s="110"/>
      <c r="AZ922" s="97"/>
      <c r="BA922" s="97"/>
      <c r="BB922" s="4"/>
      <c r="BC922" s="100"/>
      <c r="BF922" s="9"/>
      <c r="BI922" s="7" t="str">
        <f t="shared" ca="1" si="192"/>
        <v/>
      </c>
      <c r="BJ922" s="4" t="str">
        <f t="shared" si="200"/>
        <v/>
      </c>
      <c r="BK922" s="96" t="str">
        <f t="shared" si="193"/>
        <v/>
      </c>
      <c r="BL922" s="107"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8"/>
      <c r="CA922" s="15"/>
      <c r="CB922" s="5" t="str">
        <f t="shared" si="201"/>
        <v/>
      </c>
      <c r="CD922" s="5"/>
      <c r="CE922" s="5" t="str">
        <f t="shared" si="197"/>
        <v/>
      </c>
      <c r="CF922" s="5" t="str">
        <f>IF(J922="","",IFERROR(IF(VLOOKUP(J922,J$2:J921,1,0)=0,"",""),J922))</f>
        <v/>
      </c>
      <c r="CG922" s="24"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IF(REPORTE!AH$2="si",IF(C922=VALUE(REPORTE!C$11),IF(SUM(DD923:DD$1993),CONCATENATE(INT(B922),", "),INT(B922)),""),IF(C922=VALUE(REPORTE!C$10),IF(SUM(DD923:DD$1993),CONCATENATE(INT(B922),",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97"/>
      <c r="AW923" s="97"/>
      <c r="AX923" s="97"/>
      <c r="AY923" s="110"/>
      <c r="AZ923" s="97"/>
      <c r="BA923" s="97"/>
      <c r="BB923" s="4"/>
      <c r="BC923" s="100"/>
      <c r="BF923" s="9"/>
      <c r="BI923" s="7" t="str">
        <f t="shared" ca="1" si="192"/>
        <v/>
      </c>
      <c r="BJ923" s="4" t="str">
        <f t="shared" si="200"/>
        <v/>
      </c>
      <c r="BK923" s="96" t="str">
        <f t="shared" si="193"/>
        <v/>
      </c>
      <c r="BL923" s="107"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8"/>
      <c r="CA923" s="15"/>
      <c r="CB923" s="5" t="str">
        <f t="shared" si="201"/>
        <v/>
      </c>
      <c r="CD923" s="5"/>
      <c r="CE923" s="5" t="str">
        <f t="shared" si="197"/>
        <v/>
      </c>
      <c r="CF923" s="5" t="str">
        <f>IF(J923="","",IFERROR(IF(VLOOKUP(J923,J$2:J922,1,0)=0,"",""),J923))</f>
        <v/>
      </c>
      <c r="CG923" s="24"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IF(REPORTE!AH$2="si",IF(C923=VALUE(REPORTE!C$11),IF(SUM(DD924:DD$1993),CONCATENATE(INT(B923),", "),INT(B923)),""),IF(C923=VALUE(REPORTE!C$10),IF(SUM(DD924:DD$1993),CONCATENATE(INT(B923),",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97"/>
      <c r="AW924" s="97"/>
      <c r="AX924" s="97"/>
      <c r="AY924" s="110"/>
      <c r="AZ924" s="97"/>
      <c r="BA924" s="97"/>
      <c r="BB924" s="4"/>
      <c r="BC924" s="100"/>
      <c r="BF924" s="9"/>
      <c r="BI924" s="7" t="str">
        <f t="shared" ca="1" si="192"/>
        <v/>
      </c>
      <c r="BJ924" s="4" t="str">
        <f t="shared" si="200"/>
        <v/>
      </c>
      <c r="BK924" s="96" t="str">
        <f t="shared" si="193"/>
        <v/>
      </c>
      <c r="BL924" s="107"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8"/>
      <c r="CA924" s="15"/>
      <c r="CB924" s="5" t="str">
        <f t="shared" si="201"/>
        <v/>
      </c>
      <c r="CD924" s="5"/>
      <c r="CE924" s="5" t="str">
        <f t="shared" si="197"/>
        <v/>
      </c>
      <c r="CF924" s="5" t="str">
        <f>IF(J924="","",IFERROR(IF(VLOOKUP(J924,J$2:J923,1,0)=0,"",""),J924))</f>
        <v/>
      </c>
      <c r="CG924" s="24"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IF(REPORTE!AH$2="si",IF(C924=VALUE(REPORTE!C$11),IF(SUM(DD925:DD$1993),CONCATENATE(INT(B924),", "),INT(B924)),""),IF(C924=VALUE(REPORTE!C$10),IF(SUM(DD925:DD$1993),CONCATENATE(INT(B924),",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97"/>
      <c r="AW925" s="97"/>
      <c r="AX925" s="97"/>
      <c r="AY925" s="110"/>
      <c r="AZ925" s="97"/>
      <c r="BA925" s="97"/>
      <c r="BB925" s="4"/>
      <c r="BC925" s="100"/>
      <c r="BF925" s="9"/>
      <c r="BI925" s="7" t="str">
        <f t="shared" ca="1" si="192"/>
        <v/>
      </c>
      <c r="BJ925" s="4" t="str">
        <f t="shared" si="200"/>
        <v/>
      </c>
      <c r="BK925" s="96" t="str">
        <f t="shared" si="193"/>
        <v/>
      </c>
      <c r="BL925" s="107"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8"/>
      <c r="CA925" s="15"/>
      <c r="CB925" s="5" t="str">
        <f t="shared" si="201"/>
        <v/>
      </c>
      <c r="CD925" s="5"/>
      <c r="CE925" s="5" t="str">
        <f t="shared" si="197"/>
        <v/>
      </c>
      <c r="CF925" s="5" t="str">
        <f>IF(J925="","",IFERROR(IF(VLOOKUP(J925,J$2:J924,1,0)=0,"",""),J925))</f>
        <v/>
      </c>
      <c r="CG925" s="24"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IF(REPORTE!AH$2="si",IF(C925=VALUE(REPORTE!C$11),IF(SUM(DD926:DD$1993),CONCATENATE(INT(B925),", "),INT(B925)),""),IF(C925=VALUE(REPORTE!C$10),IF(SUM(DD926:DD$1993),CONCATENATE(INT(B925),",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97"/>
      <c r="AW926" s="97"/>
      <c r="AX926" s="97"/>
      <c r="AY926" s="110"/>
      <c r="AZ926" s="97"/>
      <c r="BA926" s="97"/>
      <c r="BB926" s="4"/>
      <c r="BC926" s="100"/>
      <c r="BF926" s="9"/>
      <c r="BI926" s="7" t="str">
        <f t="shared" ca="1" si="192"/>
        <v/>
      </c>
      <c r="BJ926" s="4" t="str">
        <f t="shared" si="200"/>
        <v/>
      </c>
      <c r="BK926" s="96" t="str">
        <f t="shared" si="193"/>
        <v/>
      </c>
      <c r="BL926" s="107"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8"/>
      <c r="CA926" s="15"/>
      <c r="CB926" s="5" t="str">
        <f t="shared" si="201"/>
        <v/>
      </c>
      <c r="CD926" s="5"/>
      <c r="CE926" s="5" t="str">
        <f t="shared" si="197"/>
        <v/>
      </c>
      <c r="CF926" s="5" t="str">
        <f>IF(J926="","",IFERROR(IF(VLOOKUP(J926,J$2:J925,1,0)=0,"",""),J926))</f>
        <v/>
      </c>
      <c r="CG926" s="24"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IF(REPORTE!AH$2="si",IF(C926=VALUE(REPORTE!C$11),IF(SUM(DD927:DD$1993),CONCATENATE(INT(B926),", "),INT(B926)),""),IF(C926=VALUE(REPORTE!C$10),IF(SUM(DD927:DD$1993),CONCATENATE(INT(B926),",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97"/>
      <c r="AW927" s="97"/>
      <c r="AX927" s="97"/>
      <c r="AY927" s="110"/>
      <c r="AZ927" s="97"/>
      <c r="BA927" s="97"/>
      <c r="BB927" s="4"/>
      <c r="BC927" s="100"/>
      <c r="BF927" s="9"/>
      <c r="BI927" s="7" t="str">
        <f t="shared" ca="1" si="192"/>
        <v/>
      </c>
      <c r="BJ927" s="4" t="str">
        <f t="shared" si="200"/>
        <v/>
      </c>
      <c r="BK927" s="96" t="str">
        <f t="shared" si="193"/>
        <v/>
      </c>
      <c r="BL927" s="107"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8"/>
      <c r="CA927" s="15"/>
      <c r="CB927" s="5" t="str">
        <f t="shared" si="201"/>
        <v/>
      </c>
      <c r="CD927" s="5"/>
      <c r="CE927" s="5" t="str">
        <f t="shared" si="197"/>
        <v/>
      </c>
      <c r="CF927" s="5" t="str">
        <f>IF(J927="","",IFERROR(IF(VLOOKUP(J927,J$2:J926,1,0)=0,"",""),J927))</f>
        <v/>
      </c>
      <c r="CG927" s="24"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IF(REPORTE!AH$2="si",IF(C927=VALUE(REPORTE!C$11),IF(SUM(DD928:DD$1993),CONCATENATE(INT(B927),", "),INT(B927)),""),IF(C927=VALUE(REPORTE!C$10),IF(SUM(DD928:DD$1993),CONCATENATE(INT(B927),",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97"/>
      <c r="AW928" s="97"/>
      <c r="AX928" s="97"/>
      <c r="AY928" s="110"/>
      <c r="AZ928" s="97"/>
      <c r="BA928" s="97"/>
      <c r="BB928" s="4"/>
      <c r="BC928" s="100"/>
      <c r="BF928" s="9"/>
      <c r="BI928" s="7" t="str">
        <f t="shared" ca="1" si="192"/>
        <v/>
      </c>
      <c r="BJ928" s="4" t="str">
        <f t="shared" si="200"/>
        <v/>
      </c>
      <c r="BK928" s="96" t="str">
        <f t="shared" si="193"/>
        <v/>
      </c>
      <c r="BL928" s="107"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8"/>
      <c r="CA928" s="15"/>
      <c r="CB928" s="5" t="str">
        <f t="shared" si="201"/>
        <v/>
      </c>
      <c r="CD928" s="5"/>
      <c r="CE928" s="5" t="str">
        <f t="shared" si="197"/>
        <v/>
      </c>
      <c r="CF928" s="5" t="str">
        <f>IF(J928="","",IFERROR(IF(VLOOKUP(J928,J$2:J927,1,0)=0,"",""),J928))</f>
        <v/>
      </c>
      <c r="CG928" s="24"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IF(REPORTE!AH$2="si",IF(C928=VALUE(REPORTE!C$11),IF(SUM(DD929:DD$1993),CONCATENATE(INT(B928),", "),INT(B928)),""),IF(C928=VALUE(REPORTE!C$10),IF(SUM(DD929:DD$1993),CONCATENATE(INT(B928),",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97"/>
      <c r="AW929" s="97"/>
      <c r="AX929" s="97"/>
      <c r="AY929" s="110"/>
      <c r="AZ929" s="97"/>
      <c r="BA929" s="97"/>
      <c r="BB929" s="4"/>
      <c r="BC929" s="100"/>
      <c r="BF929" s="9"/>
      <c r="BI929" s="7" t="str">
        <f t="shared" ca="1" si="192"/>
        <v/>
      </c>
      <c r="BJ929" s="4" t="str">
        <f t="shared" si="200"/>
        <v/>
      </c>
      <c r="BK929" s="96" t="str">
        <f t="shared" si="193"/>
        <v/>
      </c>
      <c r="BL929" s="107"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8"/>
      <c r="CA929" s="15"/>
      <c r="CB929" s="5" t="str">
        <f t="shared" si="201"/>
        <v/>
      </c>
      <c r="CD929" s="5"/>
      <c r="CE929" s="5" t="str">
        <f t="shared" si="197"/>
        <v/>
      </c>
      <c r="CF929" s="5" t="str">
        <f>IF(J929="","",IFERROR(IF(VLOOKUP(J929,J$2:J928,1,0)=0,"",""),J929))</f>
        <v/>
      </c>
      <c r="CG929" s="24"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IF(REPORTE!AH$2="si",IF(C929=VALUE(REPORTE!C$11),IF(SUM(DD930:DD$1993),CONCATENATE(INT(B929),", "),INT(B929)),""),IF(C929=VALUE(REPORTE!C$10),IF(SUM(DD930:DD$1993),CONCATENATE(INT(B929),",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97"/>
      <c r="AW930" s="97"/>
      <c r="AX930" s="97"/>
      <c r="AY930" s="110"/>
      <c r="AZ930" s="97"/>
      <c r="BA930" s="97"/>
      <c r="BB930" s="4"/>
      <c r="BC930" s="100"/>
      <c r="BF930" s="9"/>
      <c r="BI930" s="7" t="str">
        <f t="shared" ca="1" si="192"/>
        <v/>
      </c>
      <c r="BJ930" s="4" t="str">
        <f t="shared" si="200"/>
        <v/>
      </c>
      <c r="BK930" s="96" t="str">
        <f t="shared" si="193"/>
        <v/>
      </c>
      <c r="BL930" s="107"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8"/>
      <c r="CA930" s="15"/>
      <c r="CB930" s="5" t="str">
        <f t="shared" si="201"/>
        <v/>
      </c>
      <c r="CD930" s="5"/>
      <c r="CE930" s="5" t="str">
        <f t="shared" si="197"/>
        <v/>
      </c>
      <c r="CF930" s="5" t="str">
        <f>IF(J930="","",IFERROR(IF(VLOOKUP(J930,J$2:J929,1,0)=0,"",""),J930))</f>
        <v/>
      </c>
      <c r="CG930" s="24"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IF(REPORTE!AH$2="si",IF(C930=VALUE(REPORTE!C$11),IF(SUM(DD931:DD$1993),CONCATENATE(INT(B930),", "),INT(B930)),""),IF(C930=VALUE(REPORTE!C$10),IF(SUM(DD931:DD$1993),CONCATENATE(INT(B930),",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97"/>
      <c r="AW931" s="97"/>
      <c r="AX931" s="97"/>
      <c r="AY931" s="110"/>
      <c r="AZ931" s="97"/>
      <c r="BA931" s="97"/>
      <c r="BB931" s="4"/>
      <c r="BC931" s="100"/>
      <c r="BF931" s="9"/>
      <c r="BI931" s="7" t="str">
        <f t="shared" ca="1" si="192"/>
        <v/>
      </c>
      <c r="BJ931" s="4" t="str">
        <f t="shared" si="200"/>
        <v/>
      </c>
      <c r="BK931" s="96" t="str">
        <f t="shared" si="193"/>
        <v/>
      </c>
      <c r="BL931" s="107"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8"/>
      <c r="CA931" s="15"/>
      <c r="CB931" s="5" t="str">
        <f t="shared" si="201"/>
        <v/>
      </c>
      <c r="CD931" s="5"/>
      <c r="CE931" s="5" t="str">
        <f t="shared" si="197"/>
        <v/>
      </c>
      <c r="CF931" s="5" t="str">
        <f>IF(J931="","",IFERROR(IF(VLOOKUP(J931,J$2:J930,1,0)=0,"",""),J931))</f>
        <v/>
      </c>
      <c r="CG931" s="24"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IF(REPORTE!AH$2="si",IF(C931=VALUE(REPORTE!C$11),IF(SUM(DD932:DD$1993),CONCATENATE(INT(B931),", "),INT(B931)),""),IF(C931=VALUE(REPORTE!C$10),IF(SUM(DD932:DD$1993),CONCATENATE(INT(B931),",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97"/>
      <c r="AW932" s="97"/>
      <c r="AX932" s="97"/>
      <c r="AY932" s="110"/>
      <c r="AZ932" s="97"/>
      <c r="BA932" s="97"/>
      <c r="BB932" s="4"/>
      <c r="BC932" s="100"/>
      <c r="BF932" s="9"/>
      <c r="BI932" s="7" t="str">
        <f t="shared" ca="1" si="192"/>
        <v/>
      </c>
      <c r="BJ932" s="4" t="str">
        <f t="shared" si="200"/>
        <v/>
      </c>
      <c r="BK932" s="96" t="str">
        <f t="shared" si="193"/>
        <v/>
      </c>
      <c r="BL932" s="107"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8"/>
      <c r="CA932" s="15"/>
      <c r="CB932" s="5" t="str">
        <f t="shared" si="201"/>
        <v/>
      </c>
      <c r="CD932" s="5"/>
      <c r="CE932" s="5" t="str">
        <f t="shared" si="197"/>
        <v/>
      </c>
      <c r="CF932" s="5" t="str">
        <f>IF(J932="","",IFERROR(IF(VLOOKUP(J932,J$2:J931,1,0)=0,"",""),J932))</f>
        <v/>
      </c>
      <c r="CG932" s="24"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IF(REPORTE!AH$2="si",IF(C932=VALUE(REPORTE!C$11),IF(SUM(DD933:DD$1993),CONCATENATE(INT(B932),", "),INT(B932)),""),IF(C932=VALUE(REPORTE!C$10),IF(SUM(DD933:DD$1993),CONCATENATE(INT(B932),",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97"/>
      <c r="AW933" s="97"/>
      <c r="AX933" s="97"/>
      <c r="AY933" s="110"/>
      <c r="AZ933" s="97"/>
      <c r="BA933" s="97"/>
      <c r="BB933" s="4"/>
      <c r="BC933" s="100"/>
      <c r="BF933" s="9"/>
      <c r="BI933" s="7" t="str">
        <f t="shared" ca="1" si="192"/>
        <v/>
      </c>
      <c r="BJ933" s="4" t="str">
        <f t="shared" si="200"/>
        <v/>
      </c>
      <c r="BK933" s="96" t="str">
        <f t="shared" si="193"/>
        <v/>
      </c>
      <c r="BL933" s="107"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8"/>
      <c r="CA933" s="15"/>
      <c r="CB933" s="5" t="str">
        <f t="shared" si="201"/>
        <v/>
      </c>
      <c r="CD933" s="5"/>
      <c r="CE933" s="5" t="str">
        <f t="shared" si="197"/>
        <v/>
      </c>
      <c r="CF933" s="5" t="str">
        <f>IF(J933="","",IFERROR(IF(VLOOKUP(J933,J$2:J932,1,0)=0,"",""),J933))</f>
        <v/>
      </c>
      <c r="CG933" s="24"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IF(REPORTE!AH$2="si",IF(C933=VALUE(REPORTE!C$11),IF(SUM(DD934:DD$1993),CONCATENATE(INT(B933),", "),INT(B933)),""),IF(C933=VALUE(REPORTE!C$10),IF(SUM(DD934:DD$1993),CONCATENATE(INT(B933),",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97"/>
      <c r="AW934" s="97"/>
      <c r="AX934" s="97"/>
      <c r="AY934" s="110"/>
      <c r="AZ934" s="97"/>
      <c r="BA934" s="97"/>
      <c r="BB934" s="4"/>
      <c r="BC934" s="100"/>
      <c r="BF934" s="9"/>
      <c r="BI934" s="7" t="str">
        <f t="shared" ca="1" si="192"/>
        <v/>
      </c>
      <c r="BJ934" s="4" t="str">
        <f t="shared" si="200"/>
        <v/>
      </c>
      <c r="BK934" s="96" t="str">
        <f t="shared" si="193"/>
        <v/>
      </c>
      <c r="BL934" s="107"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8"/>
      <c r="CB934" s="5" t="str">
        <f t="shared" si="201"/>
        <v/>
      </c>
      <c r="CD934" s="5"/>
      <c r="CE934" s="5" t="str">
        <f t="shared" si="197"/>
        <v/>
      </c>
      <c r="CF934" s="5" t="str">
        <f>IF(J934="","",IFERROR(IF(VLOOKUP(J934,J$2:J933,1,0)=0,"",""),J934))</f>
        <v/>
      </c>
      <c r="CG934" s="24"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IF(REPORTE!AH$2="si",IF(C934=VALUE(REPORTE!C$11),IF(SUM(DD935:DD$1993),CONCATENATE(INT(B934),", "),INT(B934)),""),IF(C934=VALUE(REPORTE!C$10),IF(SUM(DD935:DD$1993),CONCATENATE(INT(B934),",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97"/>
      <c r="AW935" s="97"/>
      <c r="AX935" s="97"/>
      <c r="AY935" s="110"/>
      <c r="AZ935" s="97"/>
      <c r="BA935" s="97"/>
      <c r="BB935" s="4"/>
      <c r="BC935" s="100"/>
      <c r="BF935" s="9"/>
      <c r="BI935" s="7" t="str">
        <f t="shared" ca="1" si="192"/>
        <v/>
      </c>
      <c r="BJ935" s="4" t="str">
        <f t="shared" si="200"/>
        <v/>
      </c>
      <c r="BK935" s="96" t="str">
        <f t="shared" si="193"/>
        <v/>
      </c>
      <c r="BL935" s="107"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8"/>
      <c r="CB935" s="5" t="str">
        <f t="shared" si="201"/>
        <v/>
      </c>
      <c r="CD935" s="5"/>
      <c r="CE935" s="5" t="str">
        <f t="shared" si="197"/>
        <v/>
      </c>
      <c r="CF935" s="5" t="str">
        <f>IF(J935="","",IFERROR(IF(VLOOKUP(J935,J$2:J934,1,0)=0,"",""),J935))</f>
        <v/>
      </c>
      <c r="CG935" s="24"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IF(REPORTE!AH$2="si",IF(C935=VALUE(REPORTE!C$11),IF(SUM(DD936:DD$1993),CONCATENATE(INT(B935),", "),INT(B935)),""),IF(C935=VALUE(REPORTE!C$10),IF(SUM(DD936:DD$1993),CONCATENATE(INT(B935),",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97"/>
      <c r="AW936" s="97"/>
      <c r="AX936" s="97"/>
      <c r="AY936" s="110"/>
      <c r="AZ936" s="97"/>
      <c r="BA936" s="97"/>
      <c r="BB936" s="4"/>
      <c r="BC936" s="100"/>
      <c r="BF936" s="9"/>
      <c r="BI936" s="7" t="str">
        <f t="shared" ca="1" si="192"/>
        <v/>
      </c>
      <c r="BJ936" s="4" t="str">
        <f t="shared" si="200"/>
        <v/>
      </c>
      <c r="BK936" s="96" t="str">
        <f t="shared" si="193"/>
        <v/>
      </c>
      <c r="BL936" s="107"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8"/>
      <c r="CB936" s="5" t="str">
        <f t="shared" si="201"/>
        <v/>
      </c>
      <c r="CD936" s="5"/>
      <c r="CE936" s="5" t="str">
        <f t="shared" si="197"/>
        <v/>
      </c>
      <c r="CF936" s="5" t="str">
        <f>IF(J936="","",IFERROR(IF(VLOOKUP(J936,J$2:J935,1,0)=0,"",""),J936))</f>
        <v/>
      </c>
      <c r="CG936" s="24"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IF(REPORTE!AH$2="si",IF(C936=VALUE(REPORTE!C$11),IF(SUM(DD937:DD$1993),CONCATENATE(INT(B936),", "),INT(B936)),""),IF(C936=VALUE(REPORTE!C$10),IF(SUM(DD937:DD$1993),CONCATENATE(INT(B936),",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97"/>
      <c r="AW937" s="97"/>
      <c r="AX937" s="97"/>
      <c r="AY937" s="110"/>
      <c r="AZ937" s="97"/>
      <c r="BA937" s="97"/>
      <c r="BB937" s="4"/>
      <c r="BC937" s="100"/>
      <c r="BF937" s="9"/>
      <c r="BI937" s="7" t="str">
        <f t="shared" ca="1" si="192"/>
        <v/>
      </c>
      <c r="BJ937" s="4" t="str">
        <f t="shared" si="200"/>
        <v/>
      </c>
      <c r="BK937" s="96" t="str">
        <f t="shared" si="193"/>
        <v/>
      </c>
      <c r="BL937" s="107"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8"/>
      <c r="CB937" s="5" t="str">
        <f t="shared" si="201"/>
        <v/>
      </c>
      <c r="CD937" s="5"/>
      <c r="CE937" s="5" t="str">
        <f t="shared" si="197"/>
        <v/>
      </c>
      <c r="CF937" s="5" t="str">
        <f>IF(J937="","",IFERROR(IF(VLOOKUP(J937,J$2:J936,1,0)=0,"",""),J937))</f>
        <v/>
      </c>
      <c r="CG937" s="24"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IF(REPORTE!AH$2="si",IF(C937=VALUE(REPORTE!C$11),IF(SUM(DD938:DD$1993),CONCATENATE(INT(B937),", "),INT(B937)),""),IF(C937=VALUE(REPORTE!C$10),IF(SUM(DD938:DD$1993),CONCATENATE(INT(B937),",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97"/>
      <c r="AW938" s="97"/>
      <c r="AX938" s="97"/>
      <c r="AY938" s="110"/>
      <c r="AZ938" s="97"/>
      <c r="BA938" s="97"/>
      <c r="BB938" s="4"/>
      <c r="BC938" s="100"/>
      <c r="BF938" s="9"/>
      <c r="BI938" s="7" t="str">
        <f t="shared" ca="1" si="192"/>
        <v/>
      </c>
      <c r="BJ938" s="4" t="str">
        <f t="shared" si="200"/>
        <v/>
      </c>
      <c r="BK938" s="96" t="str">
        <f t="shared" si="193"/>
        <v/>
      </c>
      <c r="BL938" s="107"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8"/>
      <c r="CB938" s="5" t="str">
        <f t="shared" si="201"/>
        <v/>
      </c>
      <c r="CD938" s="5"/>
      <c r="CE938" s="5" t="str">
        <f t="shared" si="197"/>
        <v/>
      </c>
      <c r="CF938" s="5" t="str">
        <f>IF(J938="","",IFERROR(IF(VLOOKUP(J938,J$2:J937,1,0)=0,"",""),J938))</f>
        <v/>
      </c>
      <c r="CG938" s="24"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IF(REPORTE!AH$2="si",IF(C938=VALUE(REPORTE!C$11),IF(SUM(DD939:DD$1993),CONCATENATE(INT(B938),", "),INT(B938)),""),IF(C938=VALUE(REPORTE!C$10),IF(SUM(DD939:DD$1993),CONCATENATE(INT(B938),",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97"/>
      <c r="AW939" s="97"/>
      <c r="AX939" s="97"/>
      <c r="AY939" s="110"/>
      <c r="AZ939" s="97"/>
      <c r="BA939" s="97"/>
      <c r="BB939" s="4"/>
      <c r="BC939" s="100"/>
      <c r="BF939" s="9"/>
      <c r="BI939" s="7" t="str">
        <f t="shared" ca="1" si="192"/>
        <v/>
      </c>
      <c r="BJ939" s="4" t="str">
        <f t="shared" si="200"/>
        <v/>
      </c>
      <c r="BK939" s="96" t="str">
        <f t="shared" si="193"/>
        <v/>
      </c>
      <c r="BL939" s="107"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8"/>
      <c r="CB939" s="5" t="str">
        <f t="shared" si="201"/>
        <v/>
      </c>
      <c r="CD939" s="5"/>
      <c r="CE939" s="5" t="str">
        <f t="shared" si="197"/>
        <v/>
      </c>
      <c r="CF939" s="5" t="str">
        <f>IF(J939="","",IFERROR(IF(VLOOKUP(J939,J$2:J938,1,0)=0,"",""),J939))</f>
        <v/>
      </c>
      <c r="CG939" s="24"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IF(REPORTE!AH$2="si",IF(C939=VALUE(REPORTE!C$11),IF(SUM(DD940:DD$1993),CONCATENATE(INT(B939),", "),INT(B939)),""),IF(C939=VALUE(REPORTE!C$10),IF(SUM(DD940:DD$1993),CONCATENATE(INT(B939),",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97"/>
      <c r="AW940" s="97"/>
      <c r="AX940" s="97"/>
      <c r="AY940" s="110"/>
      <c r="AZ940" s="97"/>
      <c r="BA940" s="97"/>
      <c r="BB940" s="4"/>
      <c r="BC940" s="100"/>
      <c r="BF940" s="9"/>
      <c r="BI940" s="7" t="str">
        <f t="shared" ca="1" si="192"/>
        <v/>
      </c>
      <c r="BJ940" s="4" t="str">
        <f t="shared" si="200"/>
        <v/>
      </c>
      <c r="BK940" s="96" t="str">
        <f t="shared" si="193"/>
        <v/>
      </c>
      <c r="BL940" s="107"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8"/>
      <c r="CB940" s="5" t="str">
        <f t="shared" si="201"/>
        <v/>
      </c>
      <c r="CD940" s="5"/>
      <c r="CE940" s="5" t="str">
        <f t="shared" si="197"/>
        <v/>
      </c>
      <c r="CF940" s="5" t="str">
        <f>IF(J940="","",IFERROR(IF(VLOOKUP(J940,J$2:J939,1,0)=0,"",""),J940))</f>
        <v/>
      </c>
      <c r="CG940" s="24"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IF(REPORTE!AH$2="si",IF(C940=VALUE(REPORTE!C$11),IF(SUM(DD941:DD$1993),CONCATENATE(INT(B940),", "),INT(B940)),""),IF(C940=VALUE(REPORTE!C$10),IF(SUM(DD941:DD$1993),CONCATENATE(INT(B940),",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97"/>
      <c r="AW941" s="97"/>
      <c r="AX941" s="97"/>
      <c r="AY941" s="110"/>
      <c r="AZ941" s="97"/>
      <c r="BA941" s="97"/>
      <c r="BB941" s="4"/>
      <c r="BC941" s="100"/>
      <c r="BF941" s="9"/>
      <c r="BI941" s="7" t="str">
        <f t="shared" ca="1" si="192"/>
        <v/>
      </c>
      <c r="BJ941" s="4" t="str">
        <f t="shared" si="200"/>
        <v/>
      </c>
      <c r="BK941" s="96" t="str">
        <f t="shared" si="193"/>
        <v/>
      </c>
      <c r="BL941" s="107"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8"/>
      <c r="CB941" s="5" t="str">
        <f t="shared" si="201"/>
        <v/>
      </c>
      <c r="CD941" s="5"/>
      <c r="CE941" s="5" t="str">
        <f t="shared" si="197"/>
        <v/>
      </c>
      <c r="CF941" s="5" t="str">
        <f>IF(J941="","",IFERROR(IF(VLOOKUP(J941,J$2:J940,1,0)=0,"",""),J941))</f>
        <v/>
      </c>
      <c r="CG941" s="24"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IF(REPORTE!AH$2="si",IF(C941=VALUE(REPORTE!C$11),IF(SUM(DD942:DD$1993),CONCATENATE(INT(B941),", "),INT(B941)),""),IF(C941=VALUE(REPORTE!C$10),IF(SUM(DD942:DD$1993),CONCATENATE(INT(B941),",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97"/>
      <c r="AW942" s="97"/>
      <c r="AX942" s="97"/>
      <c r="AY942" s="110"/>
      <c r="AZ942" s="97"/>
      <c r="BA942" s="97"/>
      <c r="BB942" s="4"/>
      <c r="BC942" s="100"/>
      <c r="BF942" s="9"/>
      <c r="BI942" s="7" t="str">
        <f t="shared" ca="1" si="192"/>
        <v/>
      </c>
      <c r="BJ942" s="4" t="str">
        <f t="shared" si="200"/>
        <v/>
      </c>
      <c r="BK942" s="96" t="str">
        <f t="shared" si="193"/>
        <v/>
      </c>
      <c r="BL942" s="107"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8"/>
      <c r="CB942" s="5" t="str">
        <f t="shared" si="201"/>
        <v/>
      </c>
      <c r="CD942" s="5"/>
      <c r="CE942" s="5" t="str">
        <f t="shared" si="197"/>
        <v/>
      </c>
      <c r="CF942" s="5" t="str">
        <f>IF(J942="","",IFERROR(IF(VLOOKUP(J942,J$2:J941,1,0)=0,"",""),J942))</f>
        <v/>
      </c>
      <c r="CG942" s="24"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IF(REPORTE!AH$2="si",IF(C942=VALUE(REPORTE!C$11),IF(SUM(DD943:DD$1993),CONCATENATE(INT(B942),", "),INT(B942)),""),IF(C942=VALUE(REPORTE!C$10),IF(SUM(DD943:DD$1993),CONCATENATE(INT(B942),",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97"/>
      <c r="AW943" s="97"/>
      <c r="AX943" s="97"/>
      <c r="AY943" s="110"/>
      <c r="AZ943" s="97"/>
      <c r="BA943" s="97"/>
      <c r="BB943" s="4"/>
      <c r="BC943" s="100"/>
      <c r="BF943" s="9"/>
      <c r="BI943" s="7" t="str">
        <f t="shared" ca="1" si="192"/>
        <v/>
      </c>
      <c r="BJ943" s="4" t="str">
        <f t="shared" si="200"/>
        <v/>
      </c>
      <c r="BK943" s="96" t="str">
        <f t="shared" si="193"/>
        <v/>
      </c>
      <c r="BL943" s="107"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8"/>
      <c r="CB943" s="5" t="str">
        <f t="shared" si="201"/>
        <v/>
      </c>
      <c r="CD943" s="5"/>
      <c r="CE943" s="5" t="str">
        <f t="shared" si="197"/>
        <v/>
      </c>
      <c r="CF943" s="5" t="str">
        <f>IF(J943="","",IFERROR(IF(VLOOKUP(J943,J$2:J942,1,0)=0,"",""),J943))</f>
        <v/>
      </c>
      <c r="CG943" s="24"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IF(REPORTE!AH$2="si",IF(C943=VALUE(REPORTE!C$11),IF(SUM(DD944:DD$1993),CONCATENATE(INT(B943),", "),INT(B943)),""),IF(C943=VALUE(REPORTE!C$10),IF(SUM(DD944:DD$1993),CONCATENATE(INT(B943),",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97"/>
      <c r="AW944" s="97"/>
      <c r="AX944" s="97"/>
      <c r="AY944" s="110"/>
      <c r="AZ944" s="97"/>
      <c r="BA944" s="97"/>
      <c r="BB944" s="4"/>
      <c r="BC944" s="100"/>
      <c r="BF944" s="9"/>
      <c r="BI944" s="7" t="str">
        <f t="shared" ca="1" si="192"/>
        <v/>
      </c>
      <c r="BJ944" s="4" t="str">
        <f t="shared" si="200"/>
        <v/>
      </c>
      <c r="BK944" s="96" t="str">
        <f t="shared" si="193"/>
        <v/>
      </c>
      <c r="BL944" s="107"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8"/>
      <c r="CB944" s="5" t="str">
        <f t="shared" si="201"/>
        <v/>
      </c>
      <c r="CD944" s="5"/>
      <c r="CE944" s="5" t="str">
        <f t="shared" si="197"/>
        <v/>
      </c>
      <c r="CF944" s="5" t="str">
        <f>IF(J944="","",IFERROR(IF(VLOOKUP(J944,J$2:J943,1,0)=0,"",""),J944))</f>
        <v/>
      </c>
      <c r="CG944" s="24"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IF(REPORTE!AH$2="si",IF(C944=VALUE(REPORTE!C$11),IF(SUM(DD945:DD$1993),CONCATENATE(INT(B944),", "),INT(B944)),""),IF(C944=VALUE(REPORTE!C$10),IF(SUM(DD945:DD$1993),CONCATENATE(INT(B944),",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97"/>
      <c r="AW945" s="97"/>
      <c r="AX945" s="97"/>
      <c r="AY945" s="110"/>
      <c r="AZ945" s="97"/>
      <c r="BA945" s="97"/>
      <c r="BB945" s="4"/>
      <c r="BC945" s="100"/>
      <c r="BF945" s="9"/>
      <c r="BI945" s="7" t="str">
        <f t="shared" ca="1" si="192"/>
        <v/>
      </c>
      <c r="BJ945" s="4" t="str">
        <f t="shared" si="200"/>
        <v/>
      </c>
      <c r="BK945" s="96" t="str">
        <f t="shared" si="193"/>
        <v/>
      </c>
      <c r="BL945" s="107"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8"/>
      <c r="CB945" s="5" t="str">
        <f t="shared" si="201"/>
        <v/>
      </c>
      <c r="CD945" s="5"/>
      <c r="CE945" s="5" t="str">
        <f t="shared" si="197"/>
        <v/>
      </c>
      <c r="CF945" s="5" t="str">
        <f>IF(J945="","",IFERROR(IF(VLOOKUP(J945,J$2:J944,1,0)=0,"",""),J945))</f>
        <v/>
      </c>
      <c r="CG945" s="24"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IF(REPORTE!AH$2="si",IF(C945=VALUE(REPORTE!C$11),IF(SUM(DD946:DD$1993),CONCATENATE(INT(B945),", "),INT(B945)),""),IF(C945=VALUE(REPORTE!C$10),IF(SUM(DD946:DD$1993),CONCATENATE(INT(B945),",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97"/>
      <c r="AW946" s="97"/>
      <c r="AX946" s="97"/>
      <c r="AY946" s="110"/>
      <c r="AZ946" s="97"/>
      <c r="BA946" s="97"/>
      <c r="BB946" s="4"/>
      <c r="BC946" s="100"/>
      <c r="BF946" s="9"/>
      <c r="BI946" s="7" t="str">
        <f t="shared" ca="1" si="192"/>
        <v/>
      </c>
      <c r="BJ946" s="4" t="str">
        <f t="shared" si="200"/>
        <v/>
      </c>
      <c r="BK946" s="96" t="str">
        <f t="shared" si="193"/>
        <v/>
      </c>
      <c r="BL946" s="107"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8"/>
      <c r="CB946" s="5" t="str">
        <f t="shared" si="201"/>
        <v/>
      </c>
      <c r="CD946" s="5"/>
      <c r="CE946" s="5" t="str">
        <f t="shared" si="197"/>
        <v/>
      </c>
      <c r="CF946" s="5" t="str">
        <f>IF(J946="","",IFERROR(IF(VLOOKUP(J946,J$2:J945,1,0)=0,"",""),J946))</f>
        <v/>
      </c>
      <c r="CG946" s="24"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IF(REPORTE!AH$2="si",IF(C946=VALUE(REPORTE!C$11),IF(SUM(DD947:DD$1993),CONCATENATE(INT(B946),", "),INT(B946)),""),IF(C946=VALUE(REPORTE!C$10),IF(SUM(DD947:DD$1993),CONCATENATE(INT(B946),",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97"/>
      <c r="AW947" s="97"/>
      <c r="AX947" s="97"/>
      <c r="AY947" s="110"/>
      <c r="AZ947" s="97"/>
      <c r="BA947" s="97"/>
      <c r="BB947" s="4"/>
      <c r="BC947" s="100"/>
      <c r="BF947" s="9"/>
      <c r="BI947" s="7" t="str">
        <f t="shared" ca="1" si="192"/>
        <v/>
      </c>
      <c r="BJ947" s="4" t="str">
        <f t="shared" si="200"/>
        <v/>
      </c>
      <c r="BK947" s="96" t="str">
        <f t="shared" si="193"/>
        <v/>
      </c>
      <c r="BL947" s="107"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8"/>
      <c r="CB947" s="5" t="str">
        <f t="shared" si="201"/>
        <v/>
      </c>
      <c r="CD947" s="5"/>
      <c r="CE947" s="5" t="str">
        <f t="shared" si="197"/>
        <v/>
      </c>
      <c r="CF947" s="5" t="str">
        <f>IF(J947="","",IFERROR(IF(VLOOKUP(J947,J$2:J946,1,0)=0,"",""),J947))</f>
        <v/>
      </c>
      <c r="CG947" s="24"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IF(REPORTE!AH$2="si",IF(C947=VALUE(REPORTE!C$11),IF(SUM(DD948:DD$1993),CONCATENATE(INT(B947),", "),INT(B947)),""),IF(C947=VALUE(REPORTE!C$10),IF(SUM(DD948:DD$1993),CONCATENATE(INT(B947),",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97"/>
      <c r="AW948" s="97"/>
      <c r="AX948" s="97"/>
      <c r="AY948" s="110"/>
      <c r="AZ948" s="97"/>
      <c r="BA948" s="97"/>
      <c r="BB948" s="4"/>
      <c r="BC948" s="100"/>
      <c r="BF948" s="9"/>
      <c r="BI948" s="7" t="str">
        <f t="shared" ca="1" si="192"/>
        <v/>
      </c>
      <c r="BJ948" s="4" t="str">
        <f t="shared" si="200"/>
        <v/>
      </c>
      <c r="BK948" s="96" t="str">
        <f t="shared" si="193"/>
        <v/>
      </c>
      <c r="BL948" s="107"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8"/>
      <c r="CB948" s="5" t="str">
        <f t="shared" si="201"/>
        <v/>
      </c>
      <c r="CD948" s="5"/>
      <c r="CE948" s="5" t="str">
        <f t="shared" si="197"/>
        <v/>
      </c>
      <c r="CF948" s="5" t="str">
        <f>IF(J948="","",IFERROR(IF(VLOOKUP(J948,J$2:J947,1,0)=0,"",""),J948))</f>
        <v/>
      </c>
      <c r="CG948" s="24"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IF(REPORTE!AH$2="si",IF(C948=VALUE(REPORTE!C$11),IF(SUM(DD949:DD$1993),CONCATENATE(INT(B948),", "),INT(B948)),""),IF(C948=VALUE(REPORTE!C$10),IF(SUM(DD949:DD$1993),CONCATENATE(INT(B948),",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97"/>
      <c r="AW949" s="97"/>
      <c r="AX949" s="97"/>
      <c r="AY949" s="110"/>
      <c r="AZ949" s="97"/>
      <c r="BA949" s="97"/>
      <c r="BB949" s="4"/>
      <c r="BC949" s="100"/>
      <c r="BF949" s="9"/>
      <c r="BI949" s="7" t="str">
        <f t="shared" ca="1" si="192"/>
        <v/>
      </c>
      <c r="BJ949" s="4" t="str">
        <f t="shared" si="200"/>
        <v/>
      </c>
      <c r="BK949" s="96" t="str">
        <f t="shared" si="193"/>
        <v/>
      </c>
      <c r="BL949" s="107"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8"/>
      <c r="CB949" s="5" t="str">
        <f t="shared" si="201"/>
        <v/>
      </c>
      <c r="CD949" s="5"/>
      <c r="CE949" s="5" t="str">
        <f t="shared" si="197"/>
        <v/>
      </c>
      <c r="CF949" s="5" t="str">
        <f>IF(J949="","",IFERROR(IF(VLOOKUP(J949,J$2:J948,1,0)=0,"",""),J949))</f>
        <v/>
      </c>
      <c r="CG949" s="24"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IF(REPORTE!AH$2="si",IF(C949=VALUE(REPORTE!C$11),IF(SUM(DD950:DD$1993),CONCATENATE(INT(B949),", "),INT(B949)),""),IF(C949=VALUE(REPORTE!C$10),IF(SUM(DD950:DD$1993),CONCATENATE(INT(B949),",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97"/>
      <c r="AW950" s="97"/>
      <c r="AX950" s="97"/>
      <c r="AY950" s="110"/>
      <c r="AZ950" s="97"/>
      <c r="BA950" s="97"/>
      <c r="BB950" s="4"/>
      <c r="BC950" s="100"/>
      <c r="BF950" s="9"/>
      <c r="BI950" s="7" t="str">
        <f t="shared" ca="1" si="192"/>
        <v/>
      </c>
      <c r="BJ950" s="4" t="str">
        <f t="shared" si="200"/>
        <v/>
      </c>
      <c r="BK950" s="96" t="str">
        <f t="shared" si="193"/>
        <v/>
      </c>
      <c r="BL950" s="107"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8"/>
      <c r="CB950" s="5" t="str">
        <f t="shared" si="201"/>
        <v/>
      </c>
      <c r="CD950" s="5"/>
      <c r="CE950" s="5" t="str">
        <f t="shared" si="197"/>
        <v/>
      </c>
      <c r="CF950" s="5" t="str">
        <f>IF(J950="","",IFERROR(IF(VLOOKUP(J950,J$2:J949,1,0)=0,"",""),J950))</f>
        <v/>
      </c>
      <c r="CG950" s="24"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IF(REPORTE!AH$2="si",IF(C950=VALUE(REPORTE!C$11),IF(SUM(DD951:DD$1993),CONCATENATE(INT(B950),", "),INT(B950)),""),IF(C950=VALUE(REPORTE!C$10),IF(SUM(DD951:DD$1993),CONCATENATE(INT(B950),",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97"/>
      <c r="AW951" s="97"/>
      <c r="AX951" s="97"/>
      <c r="AY951" s="110"/>
      <c r="AZ951" s="97"/>
      <c r="BA951" s="97"/>
      <c r="BB951" s="4"/>
      <c r="BC951" s="100"/>
      <c r="BF951" s="9"/>
      <c r="BI951" s="7" t="str">
        <f t="shared" ca="1" si="192"/>
        <v/>
      </c>
      <c r="BJ951" s="4" t="str">
        <f t="shared" si="200"/>
        <v/>
      </c>
      <c r="BK951" s="96" t="str">
        <f t="shared" si="193"/>
        <v/>
      </c>
      <c r="BL951" s="107"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8"/>
      <c r="CB951" s="5" t="str">
        <f t="shared" si="201"/>
        <v/>
      </c>
      <c r="CD951" s="5"/>
      <c r="CE951" s="5" t="str">
        <f t="shared" si="197"/>
        <v/>
      </c>
      <c r="CF951" s="5" t="str">
        <f>IF(J951="","",IFERROR(IF(VLOOKUP(J951,J$2:J950,1,0)=0,"",""),J951))</f>
        <v/>
      </c>
      <c r="CG951" s="24"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IF(REPORTE!AH$2="si",IF(C951=VALUE(REPORTE!C$11),IF(SUM(DD952:DD$1993),CONCATENATE(INT(B951),", "),INT(B951)),""),IF(C951=VALUE(REPORTE!C$10),IF(SUM(DD952:DD$1993),CONCATENATE(INT(B951),",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97"/>
      <c r="AW952" s="97"/>
      <c r="AX952" s="97"/>
      <c r="AY952" s="110"/>
      <c r="AZ952" s="97"/>
      <c r="BA952" s="97"/>
      <c r="BB952" s="4"/>
      <c r="BC952" s="100"/>
      <c r="BF952" s="9"/>
      <c r="BI952" s="7" t="str">
        <f t="shared" ca="1" si="192"/>
        <v/>
      </c>
      <c r="BJ952" s="4" t="str">
        <f t="shared" si="200"/>
        <v/>
      </c>
      <c r="BK952" s="96" t="str">
        <f t="shared" si="193"/>
        <v/>
      </c>
      <c r="BL952" s="107"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8"/>
      <c r="CB952" s="5" t="str">
        <f t="shared" si="201"/>
        <v/>
      </c>
      <c r="CD952" s="5"/>
      <c r="CE952" s="5" t="str">
        <f t="shared" si="197"/>
        <v/>
      </c>
      <c r="CF952" s="5" t="str">
        <f>IF(J952="","",IFERROR(IF(VLOOKUP(J952,J$2:J951,1,0)=0,"",""),J952))</f>
        <v/>
      </c>
      <c r="CG952" s="24"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IF(REPORTE!AH$2="si",IF(C952=VALUE(REPORTE!C$11),IF(SUM(DD953:DD$1993),CONCATENATE(INT(B952),", "),INT(B952)),""),IF(C952=VALUE(REPORTE!C$10),IF(SUM(DD953:DD$1993),CONCATENATE(INT(B952),",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97"/>
      <c r="AW953" s="97"/>
      <c r="AX953" s="97"/>
      <c r="AY953" s="110"/>
      <c r="AZ953" s="97"/>
      <c r="BA953" s="97"/>
      <c r="BB953" s="4"/>
      <c r="BC953" s="100"/>
      <c r="BF953" s="9"/>
      <c r="BI953" s="7" t="str">
        <f t="shared" ca="1" si="192"/>
        <v/>
      </c>
      <c r="BJ953" s="4" t="str">
        <f t="shared" si="200"/>
        <v/>
      </c>
      <c r="BK953" s="96" t="str">
        <f t="shared" si="193"/>
        <v/>
      </c>
      <c r="BL953" s="107"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8"/>
      <c r="CB953" s="5" t="str">
        <f t="shared" si="201"/>
        <v/>
      </c>
      <c r="CD953" s="5"/>
      <c r="CE953" s="5" t="str">
        <f t="shared" si="197"/>
        <v/>
      </c>
      <c r="CF953" s="5" t="str">
        <f>IF(J953="","",IFERROR(IF(VLOOKUP(J953,J$2:J952,1,0)=0,"",""),J953))</f>
        <v/>
      </c>
      <c r="CG953" s="24"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IF(REPORTE!AH$2="si",IF(C953=VALUE(REPORTE!C$11),IF(SUM(DD954:DD$1993),CONCATENATE(INT(B953),", "),INT(B953)),""),IF(C953=VALUE(REPORTE!C$10),IF(SUM(DD954:DD$1993),CONCATENATE(INT(B953),",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97"/>
      <c r="AW954" s="97"/>
      <c r="AX954" s="97"/>
      <c r="AY954" s="110"/>
      <c r="AZ954" s="97"/>
      <c r="BA954" s="97"/>
      <c r="BB954" s="4"/>
      <c r="BC954" s="100"/>
      <c r="BF954" s="9"/>
      <c r="BI954" s="7" t="str">
        <f t="shared" ca="1" si="192"/>
        <v/>
      </c>
      <c r="BJ954" s="4" t="str">
        <f t="shared" si="200"/>
        <v/>
      </c>
      <c r="BK954" s="96" t="str">
        <f t="shared" si="193"/>
        <v/>
      </c>
      <c r="BL954" s="107"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8"/>
      <c r="CB954" s="5" t="str">
        <f t="shared" si="201"/>
        <v/>
      </c>
      <c r="CD954" s="5"/>
      <c r="CE954" s="5" t="str">
        <f t="shared" si="197"/>
        <v/>
      </c>
      <c r="CF954" s="5" t="str">
        <f>IF(J954="","",IFERROR(IF(VLOOKUP(J954,J$2:J953,1,0)=0,"",""),J954))</f>
        <v/>
      </c>
      <c r="CG954" s="24"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IF(REPORTE!AH$2="si",IF(C954=VALUE(REPORTE!C$11),IF(SUM(DD955:DD$1993),CONCATENATE(INT(B954),", "),INT(B954)),""),IF(C954=VALUE(REPORTE!C$10),IF(SUM(DD955:DD$1993),CONCATENATE(INT(B954),",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97"/>
      <c r="AW955" s="97"/>
      <c r="AX955" s="97"/>
      <c r="AY955" s="110"/>
      <c r="AZ955" s="97"/>
      <c r="BA955" s="97"/>
      <c r="BB955" s="4"/>
      <c r="BC955" s="100"/>
      <c r="BF955" s="9"/>
      <c r="BI955" s="7" t="str">
        <f t="shared" ca="1" si="192"/>
        <v/>
      </c>
      <c r="BJ955" s="4" t="str">
        <f t="shared" si="200"/>
        <v/>
      </c>
      <c r="BK955" s="96" t="str">
        <f t="shared" si="193"/>
        <v/>
      </c>
      <c r="BL955" s="107"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8"/>
      <c r="CB955" s="5" t="str">
        <f t="shared" si="201"/>
        <v/>
      </c>
      <c r="CD955" s="5"/>
      <c r="CE955" s="5" t="str">
        <f t="shared" si="197"/>
        <v/>
      </c>
      <c r="CF955" s="5" t="str">
        <f>IF(J955="","",IFERROR(IF(VLOOKUP(J955,J$2:J954,1,0)=0,"",""),J955))</f>
        <v/>
      </c>
      <c r="CG955" s="24"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IF(REPORTE!AH$2="si",IF(C955=VALUE(REPORTE!C$11),IF(SUM(DD956:DD$1993),CONCATENATE(INT(B955),", "),INT(B955)),""),IF(C955=VALUE(REPORTE!C$10),IF(SUM(DD956:DD$1993),CONCATENATE(INT(B955),",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97"/>
      <c r="AW956" s="97"/>
      <c r="AX956" s="97"/>
      <c r="AY956" s="110"/>
      <c r="AZ956" s="97"/>
      <c r="BA956" s="97"/>
      <c r="BB956" s="4"/>
      <c r="BC956" s="100"/>
      <c r="BF956" s="9"/>
      <c r="BI956" s="7" t="str">
        <f t="shared" ca="1" si="192"/>
        <v/>
      </c>
      <c r="BJ956" s="4" t="str">
        <f t="shared" si="200"/>
        <v/>
      </c>
      <c r="BK956" s="96" t="str">
        <f t="shared" si="193"/>
        <v/>
      </c>
      <c r="BL956" s="107"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8"/>
      <c r="CB956" s="5" t="str">
        <f t="shared" si="201"/>
        <v/>
      </c>
      <c r="CD956" s="5"/>
      <c r="CE956" s="5" t="str">
        <f t="shared" si="197"/>
        <v/>
      </c>
      <c r="CF956" s="5" t="str">
        <f>IF(J956="","",IFERROR(IF(VLOOKUP(J956,J$2:J955,1,0)=0,"",""),J956))</f>
        <v/>
      </c>
      <c r="CG956" s="24"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IF(REPORTE!AH$2="si",IF(C956=VALUE(REPORTE!C$11),IF(SUM(DD957:DD$1993),CONCATENATE(INT(B956),", "),INT(B956)),""),IF(C956=VALUE(REPORTE!C$10),IF(SUM(DD957:DD$1993),CONCATENATE(INT(B956),",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97"/>
      <c r="AW957" s="97"/>
      <c r="AX957" s="97"/>
      <c r="AY957" s="110"/>
      <c r="AZ957" s="97"/>
      <c r="BA957" s="97"/>
      <c r="BB957" s="4"/>
      <c r="BC957" s="100"/>
      <c r="BF957" s="9"/>
      <c r="BI957" s="7" t="str">
        <f t="shared" ca="1" si="192"/>
        <v/>
      </c>
      <c r="BJ957" s="4" t="str">
        <f t="shared" si="200"/>
        <v/>
      </c>
      <c r="BK957" s="96" t="str">
        <f t="shared" si="193"/>
        <v/>
      </c>
      <c r="BL957" s="107"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8"/>
      <c r="CB957" s="5" t="str">
        <f t="shared" si="201"/>
        <v/>
      </c>
      <c r="CD957" s="5"/>
      <c r="CE957" s="5" t="str">
        <f t="shared" si="197"/>
        <v/>
      </c>
      <c r="CF957" s="5" t="str">
        <f>IF(J957="","",IFERROR(IF(VLOOKUP(J957,J$2:J956,1,0)=0,"",""),J957))</f>
        <v/>
      </c>
      <c r="CG957" s="24"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IF(REPORTE!AH$2="si",IF(C957=VALUE(REPORTE!C$11),IF(SUM(DD958:DD$1993),CONCATENATE(INT(B957),", "),INT(B957)),""),IF(C957=VALUE(REPORTE!C$10),IF(SUM(DD958:DD$1993),CONCATENATE(INT(B957),",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97"/>
      <c r="AW958" s="97"/>
      <c r="AX958" s="97"/>
      <c r="AY958" s="110"/>
      <c r="AZ958" s="97"/>
      <c r="BA958" s="97"/>
      <c r="BB958" s="4"/>
      <c r="BC958" s="100"/>
      <c r="BF958" s="9"/>
      <c r="BI958" s="7" t="str">
        <f t="shared" ca="1" si="192"/>
        <v/>
      </c>
      <c r="BJ958" s="4" t="str">
        <f t="shared" si="200"/>
        <v/>
      </c>
      <c r="BK958" s="96" t="str">
        <f t="shared" si="193"/>
        <v/>
      </c>
      <c r="BL958" s="107"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8"/>
      <c r="CB958" s="5" t="str">
        <f t="shared" si="201"/>
        <v/>
      </c>
      <c r="CD958" s="5"/>
      <c r="CE958" s="5" t="str">
        <f t="shared" si="197"/>
        <v/>
      </c>
      <c r="CF958" s="5" t="str">
        <f>IF(J958="","",IFERROR(IF(VLOOKUP(J958,J$2:J957,1,0)=0,"",""),J958))</f>
        <v/>
      </c>
      <c r="CG958" s="24"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IF(REPORTE!AH$2="si",IF(C958=VALUE(REPORTE!C$11),IF(SUM(DD959:DD$1993),CONCATENATE(INT(B958),", "),INT(B958)),""),IF(C958=VALUE(REPORTE!C$10),IF(SUM(DD959:DD$1993),CONCATENATE(INT(B958),",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97"/>
      <c r="AW959" s="97"/>
      <c r="AX959" s="97"/>
      <c r="AY959" s="110"/>
      <c r="AZ959" s="97"/>
      <c r="BA959" s="97"/>
      <c r="BB959" s="4"/>
      <c r="BC959" s="100"/>
      <c r="BF959" s="9"/>
      <c r="BI959" s="7" t="str">
        <f t="shared" ca="1" si="192"/>
        <v/>
      </c>
      <c r="BJ959" s="4" t="str">
        <f t="shared" si="200"/>
        <v/>
      </c>
      <c r="BK959" s="96" t="str">
        <f t="shared" si="193"/>
        <v/>
      </c>
      <c r="BL959" s="107"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8"/>
      <c r="CB959" s="5" t="str">
        <f t="shared" si="201"/>
        <v/>
      </c>
      <c r="CD959" s="5"/>
      <c r="CE959" s="5" t="str">
        <f t="shared" si="197"/>
        <v/>
      </c>
      <c r="CF959" s="5" t="str">
        <f>IF(J959="","",IFERROR(IF(VLOOKUP(J959,J$2:J958,1,0)=0,"",""),J959))</f>
        <v/>
      </c>
      <c r="CG959" s="24"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IF(REPORTE!AH$2="si",IF(C959=VALUE(REPORTE!C$11),IF(SUM(DD960:DD$1993),CONCATENATE(INT(B959),", "),INT(B959)),""),IF(C959=VALUE(REPORTE!C$10),IF(SUM(DD960:DD$1993),CONCATENATE(INT(B959),",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97"/>
      <c r="AW960" s="97"/>
      <c r="AX960" s="97"/>
      <c r="AY960" s="110"/>
      <c r="AZ960" s="97"/>
      <c r="BA960" s="97"/>
      <c r="BB960" s="4"/>
      <c r="BC960" s="100"/>
      <c r="BF960" s="9"/>
      <c r="BI960" s="7" t="str">
        <f t="shared" ca="1" si="192"/>
        <v/>
      </c>
      <c r="BJ960" s="4" t="str">
        <f t="shared" si="200"/>
        <v/>
      </c>
      <c r="BK960" s="96" t="str">
        <f t="shared" si="193"/>
        <v/>
      </c>
      <c r="BL960" s="107"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8"/>
      <c r="CB960" s="5" t="str">
        <f t="shared" si="201"/>
        <v/>
      </c>
      <c r="CD960" s="5"/>
      <c r="CE960" s="5" t="str">
        <f t="shared" si="197"/>
        <v/>
      </c>
      <c r="CF960" s="5" t="str">
        <f>IF(J960="","",IFERROR(IF(VLOOKUP(J960,J$2:J959,1,0)=0,"",""),J960))</f>
        <v/>
      </c>
      <c r="CG960" s="24"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IF(REPORTE!AH$2="si",IF(C960=VALUE(REPORTE!C$11),IF(SUM(DD961:DD$1993),CONCATENATE(INT(B960),", "),INT(B960)),""),IF(C960=VALUE(REPORTE!C$10),IF(SUM(DD961:DD$1993),CONCATENATE(INT(B960),",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97"/>
      <c r="AW961" s="97"/>
      <c r="AX961" s="97"/>
      <c r="AY961" s="110"/>
      <c r="AZ961" s="97"/>
      <c r="BA961" s="97"/>
      <c r="BB961" s="4"/>
      <c r="BC961" s="100"/>
      <c r="BF961" s="9"/>
      <c r="BI961" s="7" t="str">
        <f t="shared" ca="1" si="192"/>
        <v/>
      </c>
      <c r="BJ961" s="4" t="str">
        <f t="shared" si="200"/>
        <v/>
      </c>
      <c r="BK961" s="96" t="str">
        <f t="shared" si="193"/>
        <v/>
      </c>
      <c r="BL961" s="107"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8"/>
      <c r="CB961" s="5" t="str">
        <f t="shared" si="201"/>
        <v/>
      </c>
      <c r="CD961" s="5"/>
      <c r="CE961" s="5" t="str">
        <f t="shared" si="197"/>
        <v/>
      </c>
      <c r="CF961" s="5" t="str">
        <f>IF(J961="","",IFERROR(IF(VLOOKUP(J961,J$2:J960,1,0)=0,"",""),J961))</f>
        <v/>
      </c>
      <c r="CG961" s="24"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IF(REPORTE!AH$2="si",IF(C961=VALUE(REPORTE!C$11),IF(SUM(DD962:DD$1993),CONCATENATE(INT(B961),", "),INT(B961)),""),IF(C961=VALUE(REPORTE!C$10),IF(SUM(DD962:DD$1993),CONCATENATE(INT(B961),",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97"/>
      <c r="AW962" s="97"/>
      <c r="AX962" s="97"/>
      <c r="AY962" s="110"/>
      <c r="AZ962" s="97"/>
      <c r="BA962" s="97"/>
      <c r="BB962" s="4"/>
      <c r="BC962" s="100"/>
      <c r="BF962" s="9"/>
      <c r="BI962" s="7" t="str">
        <f t="shared" ref="BI962:BI1025" ca="1" si="204">IFERROR(IF(BF962="","",IF(BB962=5,"",IF(BF962-TODAY()&gt;0,"VIGENTE","VENCIDO"))),"")</f>
        <v/>
      </c>
      <c r="BJ962" s="4" t="str">
        <f t="shared" si="200"/>
        <v/>
      </c>
      <c r="BK962" s="96" t="str">
        <f t="shared" ref="BK962:BK1025" si="205">IFERROR(IF(AA962="","",AA962/V962),"")</f>
        <v/>
      </c>
      <c r="BL962" s="107"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8"/>
      <c r="CB962" s="5" t="str">
        <f t="shared" si="201"/>
        <v/>
      </c>
      <c r="CD962" s="5"/>
      <c r="CE962" s="5" t="str">
        <f t="shared" ref="CE962:CE1025" si="209">IFERROR(RANK(CG962,CG$2:CG$1493,1),"")</f>
        <v/>
      </c>
      <c r="CF962" s="5" t="str">
        <f>IF(J962="","",IFERROR(IF(VLOOKUP(J962,J$2:J961,1,0)=0,"",""),J962))</f>
        <v/>
      </c>
      <c r="CG962" s="24"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IF(REPORTE!AH$2="si",IF(C962=VALUE(REPORTE!C$11),IF(SUM(DD963:DD$1993),CONCATENATE(INT(B962),", "),INT(B962)),""),IF(C962=VALUE(REPORTE!C$10),IF(SUM(DD963:DD$1993),CONCATENATE(INT(B962),",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97"/>
      <c r="AW963" s="97"/>
      <c r="AX963" s="97"/>
      <c r="AY963" s="110"/>
      <c r="AZ963" s="97"/>
      <c r="BA963" s="97"/>
      <c r="BB963" s="4"/>
      <c r="BC963" s="100"/>
      <c r="BF963" s="9"/>
      <c r="BI963" s="7" t="str">
        <f t="shared" ca="1" si="204"/>
        <v/>
      </c>
      <c r="BJ963" s="4" t="str">
        <f t="shared" si="200"/>
        <v/>
      </c>
      <c r="BK963" s="96" t="str">
        <f t="shared" si="205"/>
        <v/>
      </c>
      <c r="BL963" s="107"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8"/>
      <c r="CB963" s="5" t="str">
        <f t="shared" si="201"/>
        <v/>
      </c>
      <c r="CD963" s="5"/>
      <c r="CE963" s="5" t="str">
        <f t="shared" si="209"/>
        <v/>
      </c>
      <c r="CF963" s="5" t="str">
        <f>IF(J963="","",IFERROR(IF(VLOOKUP(J963,J$2:J962,1,0)=0,"",""),J963))</f>
        <v/>
      </c>
      <c r="CG963" s="24"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IF(REPORTE!AH$2="si",IF(C963=VALUE(REPORTE!C$11),IF(SUM(DD964:DD$1993),CONCATENATE(INT(B963),", "),INT(B963)),""),IF(C963=VALUE(REPORTE!C$10),IF(SUM(DD964:DD$1993),CONCATENATE(INT(B963),",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97"/>
      <c r="AW964" s="97"/>
      <c r="AX964" s="97"/>
      <c r="AY964" s="110"/>
      <c r="AZ964" s="97"/>
      <c r="BA964" s="97"/>
      <c r="BB964" s="4"/>
      <c r="BC964" s="100"/>
      <c r="BF964" s="9"/>
      <c r="BI964" s="7" t="str">
        <f t="shared" ca="1" si="204"/>
        <v/>
      </c>
      <c r="BJ964" s="4" t="str">
        <f t="shared" si="200"/>
        <v/>
      </c>
      <c r="BK964" s="96" t="str">
        <f t="shared" si="205"/>
        <v/>
      </c>
      <c r="BL964" s="107"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8"/>
      <c r="CB964" s="5" t="str">
        <f t="shared" si="201"/>
        <v/>
      </c>
      <c r="CD964" s="5"/>
      <c r="CE964" s="5" t="str">
        <f t="shared" si="209"/>
        <v/>
      </c>
      <c r="CF964" s="5" t="str">
        <f>IF(J964="","",IFERROR(IF(VLOOKUP(J964,J$2:J963,1,0)=0,"",""),J964))</f>
        <v/>
      </c>
      <c r="CG964" s="24"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IF(REPORTE!AH$2="si",IF(C964=VALUE(REPORTE!C$11),IF(SUM(DD965:DD$1993),CONCATENATE(INT(B964),", "),INT(B964)),""),IF(C964=VALUE(REPORTE!C$10),IF(SUM(DD965:DD$1993),CONCATENATE(INT(B964),",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97"/>
      <c r="AW965" s="97"/>
      <c r="AX965" s="97"/>
      <c r="AY965" s="110"/>
      <c r="AZ965" s="97"/>
      <c r="BA965" s="97"/>
      <c r="BB965" s="4"/>
      <c r="BC965" s="100"/>
      <c r="BF965" s="9"/>
      <c r="BI965" s="7" t="str">
        <f t="shared" ca="1" si="204"/>
        <v/>
      </c>
      <c r="BJ965" s="4" t="str">
        <f t="shared" si="200"/>
        <v/>
      </c>
      <c r="BK965" s="96" t="str">
        <f t="shared" si="205"/>
        <v/>
      </c>
      <c r="BL965" s="107"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8"/>
      <c r="CB965" s="5" t="str">
        <f t="shared" si="201"/>
        <v/>
      </c>
      <c r="CD965" s="5"/>
      <c r="CE965" s="5" t="str">
        <f t="shared" si="209"/>
        <v/>
      </c>
      <c r="CF965" s="5" t="str">
        <f>IF(J965="","",IFERROR(IF(VLOOKUP(J965,J$2:J964,1,0)=0,"",""),J965))</f>
        <v/>
      </c>
      <c r="CG965" s="24"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IF(REPORTE!AH$2="si",IF(C965=VALUE(REPORTE!C$11),IF(SUM(DD966:DD$1993),CONCATENATE(INT(B965),", "),INT(B965)),""),IF(C965=VALUE(REPORTE!C$10),IF(SUM(DD966:DD$1993),CONCATENATE(INT(B965),",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97"/>
      <c r="AW966" s="97"/>
      <c r="AX966" s="97"/>
      <c r="AY966" s="110"/>
      <c r="AZ966" s="97"/>
      <c r="BA966" s="97"/>
      <c r="BB966" s="4"/>
      <c r="BC966" s="100"/>
      <c r="BF966" s="9"/>
      <c r="BI966" s="7" t="str">
        <f t="shared" ca="1" si="204"/>
        <v/>
      </c>
      <c r="BJ966" s="4" t="str">
        <f t="shared" si="200"/>
        <v/>
      </c>
      <c r="BK966" s="96" t="str">
        <f t="shared" si="205"/>
        <v/>
      </c>
      <c r="BL966" s="107"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8"/>
      <c r="CB966" s="5" t="str">
        <f t="shared" si="201"/>
        <v/>
      </c>
      <c r="CD966" s="5"/>
      <c r="CE966" s="5" t="str">
        <f t="shared" si="209"/>
        <v/>
      </c>
      <c r="CF966" s="5" t="str">
        <f>IF(J966="","",IFERROR(IF(VLOOKUP(J966,J$2:J965,1,0)=0,"",""),J966))</f>
        <v/>
      </c>
      <c r="CG966" s="24"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IF(REPORTE!AH$2="si",IF(C966=VALUE(REPORTE!C$11),IF(SUM(DD967:DD$1993),CONCATENATE(INT(B966),", "),INT(B966)),""),IF(C966=VALUE(REPORTE!C$10),IF(SUM(DD967:DD$1993),CONCATENATE(INT(B966),",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97"/>
      <c r="AW967" s="97"/>
      <c r="AX967" s="97"/>
      <c r="AY967" s="110"/>
      <c r="AZ967" s="97"/>
      <c r="BA967" s="97"/>
      <c r="BB967" s="4"/>
      <c r="BC967" s="100"/>
      <c r="BF967" s="9"/>
      <c r="BI967" s="7" t="str">
        <f t="shared" ca="1" si="204"/>
        <v/>
      </c>
      <c r="BJ967" s="4" t="str">
        <f t="shared" si="200"/>
        <v/>
      </c>
      <c r="BK967" s="96" t="str">
        <f t="shared" si="205"/>
        <v/>
      </c>
      <c r="BL967" s="107"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8"/>
      <c r="CB967" s="5" t="str">
        <f t="shared" si="201"/>
        <v/>
      </c>
      <c r="CD967" s="5"/>
      <c r="CE967" s="5" t="str">
        <f t="shared" si="209"/>
        <v/>
      </c>
      <c r="CF967" s="5" t="str">
        <f>IF(J967="","",IFERROR(IF(VLOOKUP(J967,J$2:J966,1,0)=0,"",""),J967))</f>
        <v/>
      </c>
      <c r="CG967" s="24"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IF(REPORTE!AH$2="si",IF(C967=VALUE(REPORTE!C$11),IF(SUM(DD968:DD$1993),CONCATENATE(INT(B967),", "),INT(B967)),""),IF(C967=VALUE(REPORTE!C$10),IF(SUM(DD968:DD$1993),CONCATENATE(INT(B967),",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97"/>
      <c r="AW968" s="97"/>
      <c r="AX968" s="97"/>
      <c r="AY968" s="110"/>
      <c r="AZ968" s="97"/>
      <c r="BA968" s="97"/>
      <c r="BB968" s="4"/>
      <c r="BC968" s="100"/>
      <c r="BF968" s="9"/>
      <c r="BI968" s="7" t="str">
        <f t="shared" ca="1" si="204"/>
        <v/>
      </c>
      <c r="BJ968" s="4" t="str">
        <f t="shared" si="200"/>
        <v/>
      </c>
      <c r="BK968" s="96" t="str">
        <f t="shared" si="205"/>
        <v/>
      </c>
      <c r="BL968" s="107"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8"/>
      <c r="CB968" s="5" t="str">
        <f t="shared" si="201"/>
        <v/>
      </c>
      <c r="CD968" s="5"/>
      <c r="CE968" s="5" t="str">
        <f t="shared" si="209"/>
        <v/>
      </c>
      <c r="CF968" s="5" t="str">
        <f>IF(J968="","",IFERROR(IF(VLOOKUP(J968,J$2:J967,1,0)=0,"",""),J968))</f>
        <v/>
      </c>
      <c r="CG968" s="24"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IF(REPORTE!AH$2="si",IF(C968=VALUE(REPORTE!C$11),IF(SUM(DD969:DD$1993),CONCATENATE(INT(B968),", "),INT(B968)),""),IF(C968=VALUE(REPORTE!C$10),IF(SUM(DD969:DD$1993),CONCATENATE(INT(B968),",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97"/>
      <c r="AW969" s="97"/>
      <c r="AX969" s="97"/>
      <c r="AY969" s="110"/>
      <c r="AZ969" s="97"/>
      <c r="BA969" s="97"/>
      <c r="BB969" s="4"/>
      <c r="BC969" s="100"/>
      <c r="BF969" s="9"/>
      <c r="BI969" s="7" t="str">
        <f t="shared" ca="1" si="204"/>
        <v/>
      </c>
      <c r="BJ969" s="4" t="str">
        <f t="shared" si="200"/>
        <v/>
      </c>
      <c r="BK969" s="96" t="str">
        <f t="shared" si="205"/>
        <v/>
      </c>
      <c r="BL969" s="107"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8"/>
      <c r="CB969" s="5" t="str">
        <f t="shared" si="201"/>
        <v/>
      </c>
      <c r="CD969" s="5"/>
      <c r="CE969" s="5" t="str">
        <f t="shared" si="209"/>
        <v/>
      </c>
      <c r="CF969" s="5" t="str">
        <f>IF(J969="","",IFERROR(IF(VLOOKUP(J969,J$2:J968,1,0)=0,"",""),J969))</f>
        <v/>
      </c>
      <c r="CG969" s="24"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IF(REPORTE!AH$2="si",IF(C969=VALUE(REPORTE!C$11),IF(SUM(DD970:DD$1993),CONCATENATE(INT(B969),", "),INT(B969)),""),IF(C969=VALUE(REPORTE!C$10),IF(SUM(DD970:DD$1993),CONCATENATE(INT(B969),",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97"/>
      <c r="AW970" s="97"/>
      <c r="AX970" s="97"/>
      <c r="AY970" s="110"/>
      <c r="AZ970" s="97"/>
      <c r="BA970" s="97"/>
      <c r="BB970" s="4"/>
      <c r="BC970" s="100"/>
      <c r="BF970" s="9"/>
      <c r="BI970" s="7" t="str">
        <f t="shared" ca="1" si="204"/>
        <v/>
      </c>
      <c r="BJ970" s="4" t="str">
        <f t="shared" si="200"/>
        <v/>
      </c>
      <c r="BK970" s="96" t="str">
        <f t="shared" si="205"/>
        <v/>
      </c>
      <c r="BL970" s="107"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8"/>
      <c r="CB970" s="5" t="str">
        <f t="shared" si="201"/>
        <v/>
      </c>
      <c r="CD970" s="5"/>
      <c r="CE970" s="5" t="str">
        <f t="shared" si="209"/>
        <v/>
      </c>
      <c r="CF970" s="5" t="str">
        <f>IF(J970="","",IFERROR(IF(VLOOKUP(J970,J$2:J969,1,0)=0,"",""),J970))</f>
        <v/>
      </c>
      <c r="CG970" s="24"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IF(REPORTE!AH$2="si",IF(C970=VALUE(REPORTE!C$11),IF(SUM(DD971:DD$1993),CONCATENATE(INT(B970),", "),INT(B970)),""),IF(C970=VALUE(REPORTE!C$10),IF(SUM(DD971:DD$1993),CONCATENATE(INT(B970),",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97"/>
      <c r="AW971" s="97"/>
      <c r="AX971" s="97"/>
      <c r="AY971" s="110"/>
      <c r="AZ971" s="97"/>
      <c r="BA971" s="97"/>
      <c r="BB971" s="4"/>
      <c r="BC971" s="100"/>
      <c r="BF971" s="9"/>
      <c r="BI971" s="7" t="str">
        <f t="shared" ca="1" si="204"/>
        <v/>
      </c>
      <c r="BJ971" s="4" t="str">
        <f t="shared" si="200"/>
        <v/>
      </c>
      <c r="BK971" s="96" t="str">
        <f t="shared" si="205"/>
        <v/>
      </c>
      <c r="BL971" s="107"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8"/>
      <c r="CB971" s="5" t="str">
        <f t="shared" si="201"/>
        <v/>
      </c>
      <c r="CD971" s="5"/>
      <c r="CE971" s="5" t="str">
        <f t="shared" si="209"/>
        <v/>
      </c>
      <c r="CF971" s="5" t="str">
        <f>IF(J971="","",IFERROR(IF(VLOOKUP(J971,J$2:J970,1,0)=0,"",""),J971))</f>
        <v/>
      </c>
      <c r="CG971" s="24"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IF(REPORTE!AH$2="si",IF(C971=VALUE(REPORTE!C$11),IF(SUM(DD972:DD$1993),CONCATENATE(INT(B971),", "),INT(B971)),""),IF(C971=VALUE(REPORTE!C$10),IF(SUM(DD972:DD$1993),CONCATENATE(INT(B971),",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97"/>
      <c r="AW972" s="97"/>
      <c r="AX972" s="97"/>
      <c r="AY972" s="110"/>
      <c r="AZ972" s="97"/>
      <c r="BA972" s="97"/>
      <c r="BB972" s="4"/>
      <c r="BC972" s="100"/>
      <c r="BF972" s="9"/>
      <c r="BI972" s="7" t="str">
        <f t="shared" ca="1" si="204"/>
        <v/>
      </c>
      <c r="BJ972" s="4" t="str">
        <f t="shared" si="200"/>
        <v/>
      </c>
      <c r="BK972" s="96" t="str">
        <f t="shared" si="205"/>
        <v/>
      </c>
      <c r="BL972" s="107"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8"/>
      <c r="CB972" s="5" t="str">
        <f t="shared" si="201"/>
        <v/>
      </c>
      <c r="CD972" s="5"/>
      <c r="CE972" s="5" t="str">
        <f t="shared" si="209"/>
        <v/>
      </c>
      <c r="CF972" s="5" t="str">
        <f>IF(J972="","",IFERROR(IF(VLOOKUP(J972,J$2:J971,1,0)=0,"",""),J972))</f>
        <v/>
      </c>
      <c r="CG972" s="24"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IF(REPORTE!AH$2="si",IF(C972=VALUE(REPORTE!C$11),IF(SUM(DD973:DD$1993),CONCATENATE(INT(B972),", "),INT(B972)),""),IF(C972=VALUE(REPORTE!C$10),IF(SUM(DD973:DD$1993),CONCATENATE(INT(B972),",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97"/>
      <c r="AW973" s="97"/>
      <c r="AX973" s="97"/>
      <c r="AY973" s="110"/>
      <c r="AZ973" s="97"/>
      <c r="BA973" s="97"/>
      <c r="BB973" s="4"/>
      <c r="BC973" s="100"/>
      <c r="BF973" s="9"/>
      <c r="BI973" s="7" t="str">
        <f t="shared" ca="1" si="204"/>
        <v/>
      </c>
      <c r="BJ973" s="4" t="str">
        <f t="shared" si="200"/>
        <v/>
      </c>
      <c r="BK973" s="96" t="str">
        <f t="shared" si="205"/>
        <v/>
      </c>
      <c r="BL973" s="107"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8"/>
      <c r="CB973" s="5" t="str">
        <f t="shared" si="201"/>
        <v/>
      </c>
      <c r="CD973" s="5"/>
      <c r="CE973" s="5" t="str">
        <f t="shared" si="209"/>
        <v/>
      </c>
      <c r="CF973" s="5" t="str">
        <f>IF(J973="","",IFERROR(IF(VLOOKUP(J973,J$2:J972,1,0)=0,"",""),J973))</f>
        <v/>
      </c>
      <c r="CG973" s="24"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IF(REPORTE!AH$2="si",IF(C973=VALUE(REPORTE!C$11),IF(SUM(DD974:DD$1993),CONCATENATE(INT(B973),", "),INT(B973)),""),IF(C973=VALUE(REPORTE!C$10),IF(SUM(DD974:DD$1993),CONCATENATE(INT(B973),",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97"/>
      <c r="AW974" s="97"/>
      <c r="AX974" s="97"/>
      <c r="AY974" s="110"/>
      <c r="AZ974" s="97"/>
      <c r="BA974" s="97"/>
      <c r="BB974" s="4"/>
      <c r="BC974" s="100"/>
      <c r="BF974" s="9"/>
      <c r="BI974" s="7" t="str">
        <f t="shared" ca="1" si="204"/>
        <v/>
      </c>
      <c r="BJ974" s="4" t="str">
        <f t="shared" si="200"/>
        <v/>
      </c>
      <c r="BK974" s="96" t="str">
        <f t="shared" si="205"/>
        <v/>
      </c>
      <c r="BL974" s="107"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8"/>
      <c r="CB974" s="5" t="str">
        <f t="shared" si="201"/>
        <v/>
      </c>
      <c r="CD974" s="5"/>
      <c r="CE974" s="5" t="str">
        <f t="shared" si="209"/>
        <v/>
      </c>
      <c r="CF974" s="5" t="str">
        <f>IF(J974="","",IFERROR(IF(VLOOKUP(J974,J$2:J973,1,0)=0,"",""),J974))</f>
        <v/>
      </c>
      <c r="CG974" s="24"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IF(REPORTE!AH$2="si",IF(C974=VALUE(REPORTE!C$11),IF(SUM(DD975:DD$1993),CONCATENATE(INT(B974),", "),INT(B974)),""),IF(C974=VALUE(REPORTE!C$10),IF(SUM(DD975:DD$1993),CONCATENATE(INT(B974),",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97"/>
      <c r="AW975" s="97"/>
      <c r="AX975" s="97"/>
      <c r="AY975" s="110"/>
      <c r="AZ975" s="97"/>
      <c r="BA975" s="97"/>
      <c r="BB975" s="4"/>
      <c r="BC975" s="100"/>
      <c r="BF975" s="9"/>
      <c r="BI975" s="7" t="str">
        <f t="shared" ca="1" si="204"/>
        <v/>
      </c>
      <c r="BJ975" s="4" t="str">
        <f t="shared" si="200"/>
        <v/>
      </c>
      <c r="BK975" s="96" t="str">
        <f t="shared" si="205"/>
        <v/>
      </c>
      <c r="BL975" s="107"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8"/>
      <c r="CB975" s="5" t="str">
        <f t="shared" si="201"/>
        <v/>
      </c>
      <c r="CD975" s="5"/>
      <c r="CE975" s="5" t="str">
        <f t="shared" si="209"/>
        <v/>
      </c>
      <c r="CF975" s="5" t="str">
        <f>IF(J975="","",IFERROR(IF(VLOOKUP(J975,J$2:J974,1,0)=0,"",""),J975))</f>
        <v/>
      </c>
      <c r="CG975" s="24"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IF(REPORTE!AH$2="si",IF(C975=VALUE(REPORTE!C$11),IF(SUM(DD976:DD$1993),CONCATENATE(INT(B975),", "),INT(B975)),""),IF(C975=VALUE(REPORTE!C$10),IF(SUM(DD976:DD$1993),CONCATENATE(INT(B975),",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97"/>
      <c r="AW976" s="97"/>
      <c r="AX976" s="97"/>
      <c r="AY976" s="110"/>
      <c r="AZ976" s="97"/>
      <c r="BA976" s="97"/>
      <c r="BB976" s="4"/>
      <c r="BC976" s="100"/>
      <c r="BF976" s="9"/>
      <c r="BI976" s="7" t="str">
        <f t="shared" ca="1" si="204"/>
        <v/>
      </c>
      <c r="BJ976" s="4" t="str">
        <f t="shared" si="200"/>
        <v/>
      </c>
      <c r="BK976" s="96" t="str">
        <f t="shared" si="205"/>
        <v/>
      </c>
      <c r="BL976" s="107"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8"/>
      <c r="CB976" s="5" t="str">
        <f t="shared" si="201"/>
        <v/>
      </c>
      <c r="CD976" s="5"/>
      <c r="CE976" s="5" t="str">
        <f t="shared" si="209"/>
        <v/>
      </c>
      <c r="CF976" s="5" t="str">
        <f>IF(J976="","",IFERROR(IF(VLOOKUP(J976,J$2:J975,1,0)=0,"",""),J976))</f>
        <v/>
      </c>
      <c r="CG976" s="24"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IF(REPORTE!AH$2="si",IF(C976=VALUE(REPORTE!C$11),IF(SUM(DD977:DD$1993),CONCATENATE(INT(B976),", "),INT(B976)),""),IF(C976=VALUE(REPORTE!C$10),IF(SUM(DD977:DD$1993),CONCATENATE(INT(B976),",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97"/>
      <c r="AW977" s="97"/>
      <c r="AX977" s="97"/>
      <c r="AY977" s="110"/>
      <c r="AZ977" s="97"/>
      <c r="BA977" s="97"/>
      <c r="BB977" s="4"/>
      <c r="BC977" s="100"/>
      <c r="BF977" s="9"/>
      <c r="BI977" s="7" t="str">
        <f t="shared" ca="1" si="204"/>
        <v/>
      </c>
      <c r="BJ977" s="4" t="str">
        <f t="shared" si="200"/>
        <v/>
      </c>
      <c r="BK977" s="96" t="str">
        <f t="shared" si="205"/>
        <v/>
      </c>
      <c r="BL977" s="107"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8"/>
      <c r="CB977" s="5" t="str">
        <f t="shared" si="201"/>
        <v/>
      </c>
      <c r="CD977" s="5"/>
      <c r="CE977" s="5" t="str">
        <f t="shared" si="209"/>
        <v/>
      </c>
      <c r="CF977" s="5" t="str">
        <f>IF(J977="","",IFERROR(IF(VLOOKUP(J977,J$2:J976,1,0)=0,"",""),J977))</f>
        <v/>
      </c>
      <c r="CG977" s="24"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IF(REPORTE!AH$2="si",IF(C977=VALUE(REPORTE!C$11),IF(SUM(DD978:DD$1993),CONCATENATE(INT(B977),", "),INT(B977)),""),IF(C977=VALUE(REPORTE!C$10),IF(SUM(DD978:DD$1993),CONCATENATE(INT(B977),",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97"/>
      <c r="AW978" s="97"/>
      <c r="AX978" s="97"/>
      <c r="AY978" s="110"/>
      <c r="AZ978" s="97"/>
      <c r="BA978" s="97"/>
      <c r="BB978" s="4"/>
      <c r="BC978" s="100"/>
      <c r="BF978" s="9"/>
      <c r="BI978" s="7" t="str">
        <f t="shared" ca="1" si="204"/>
        <v/>
      </c>
      <c r="BJ978" s="4" t="str">
        <f t="shared" si="200"/>
        <v/>
      </c>
      <c r="BK978" s="96" t="str">
        <f t="shared" si="205"/>
        <v/>
      </c>
      <c r="BL978" s="107"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8"/>
      <c r="CB978" s="5" t="str">
        <f t="shared" si="201"/>
        <v/>
      </c>
      <c r="CD978" s="5"/>
      <c r="CE978" s="5" t="str">
        <f t="shared" si="209"/>
        <v/>
      </c>
      <c r="CF978" s="5" t="str">
        <f>IF(J978="","",IFERROR(IF(VLOOKUP(J978,J$2:J977,1,0)=0,"",""),J978))</f>
        <v/>
      </c>
      <c r="CG978" s="24"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IF(REPORTE!AH$2="si",IF(C978=VALUE(REPORTE!C$11),IF(SUM(DD979:DD$1993),CONCATENATE(INT(B978),", "),INT(B978)),""),IF(C978=VALUE(REPORTE!C$10),IF(SUM(DD979:DD$1993),CONCATENATE(INT(B978),",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97"/>
      <c r="AW979" s="97"/>
      <c r="AX979" s="97"/>
      <c r="AY979" s="110"/>
      <c r="AZ979" s="97"/>
      <c r="BA979" s="97"/>
      <c r="BB979" s="4"/>
      <c r="BC979" s="100"/>
      <c r="BF979" s="9"/>
      <c r="BI979" s="7" t="str">
        <f t="shared" ca="1" si="204"/>
        <v/>
      </c>
      <c r="BJ979" s="4" t="str">
        <f t="shared" ref="BJ979:BJ1042" si="212">IFERROR(IF(AA979=0,"",AA979/BC979),"")</f>
        <v/>
      </c>
      <c r="BK979" s="96" t="str">
        <f t="shared" si="205"/>
        <v/>
      </c>
      <c r="BL979" s="107"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8"/>
      <c r="CB979" s="5" t="str">
        <f t="shared" si="201"/>
        <v/>
      </c>
      <c r="CD979" s="5"/>
      <c r="CE979" s="5" t="str">
        <f t="shared" si="209"/>
        <v/>
      </c>
      <c r="CF979" s="5" t="str">
        <f>IF(J979="","",IFERROR(IF(VLOOKUP(J979,J$2:J978,1,0)=0,"",""),J979))</f>
        <v/>
      </c>
      <c r="CG979" s="24"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IF(REPORTE!AH$2="si",IF(C979=VALUE(REPORTE!C$11),IF(SUM(DD980:DD$1993),CONCATENATE(INT(B979),", "),INT(B979)),""),IF(C979=VALUE(REPORTE!C$10),IF(SUM(DD980:DD$1993),CONCATENATE(INT(B979),",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97"/>
      <c r="AW980" s="97"/>
      <c r="AX980" s="97"/>
      <c r="AY980" s="110"/>
      <c r="AZ980" s="97"/>
      <c r="BA980" s="97"/>
      <c r="BB980" s="4"/>
      <c r="BC980" s="100"/>
      <c r="BF980" s="9"/>
      <c r="BI980" s="7" t="str">
        <f t="shared" ca="1" si="204"/>
        <v/>
      </c>
      <c r="BJ980" s="4" t="str">
        <f t="shared" si="212"/>
        <v/>
      </c>
      <c r="BK980" s="96" t="str">
        <f t="shared" si="205"/>
        <v/>
      </c>
      <c r="BL980" s="107"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8"/>
      <c r="CB980" s="5" t="str">
        <f t="shared" si="201"/>
        <v/>
      </c>
      <c r="CD980" s="5"/>
      <c r="CE980" s="5" t="str">
        <f t="shared" si="209"/>
        <v/>
      </c>
      <c r="CF980" s="5" t="str">
        <f>IF(J980="","",IFERROR(IF(VLOOKUP(J980,J$2:J979,1,0)=0,"",""),J980))</f>
        <v/>
      </c>
      <c r="CG980" s="24"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IF(REPORTE!AH$2="si",IF(C980=VALUE(REPORTE!C$11),IF(SUM(DD981:DD$1993),CONCATENATE(INT(B980),", "),INT(B980)),""),IF(C980=VALUE(REPORTE!C$10),IF(SUM(DD981:DD$1993),CONCATENATE(INT(B980),",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97"/>
      <c r="AW981" s="97"/>
      <c r="AX981" s="97"/>
      <c r="AY981" s="110"/>
      <c r="AZ981" s="97"/>
      <c r="BA981" s="97"/>
      <c r="BB981" s="4"/>
      <c r="BC981" s="100"/>
      <c r="BF981" s="9"/>
      <c r="BI981" s="7" t="str">
        <f t="shared" ca="1" si="204"/>
        <v/>
      </c>
      <c r="BJ981" s="4" t="str">
        <f t="shared" si="212"/>
        <v/>
      </c>
      <c r="BK981" s="96" t="str">
        <f t="shared" si="205"/>
        <v/>
      </c>
      <c r="BL981" s="107"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8"/>
      <c r="CB981" s="5" t="str">
        <f t="shared" si="201"/>
        <v/>
      </c>
      <c r="CD981" s="5"/>
      <c r="CE981" s="5" t="str">
        <f t="shared" si="209"/>
        <v/>
      </c>
      <c r="CF981" s="5" t="str">
        <f>IF(J981="","",IFERROR(IF(VLOOKUP(J981,J$2:J980,1,0)=0,"",""),J981))</f>
        <v/>
      </c>
      <c r="CG981" s="24"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IF(REPORTE!AH$2="si",IF(C981=VALUE(REPORTE!C$11),IF(SUM(DD982:DD$1993),CONCATENATE(INT(B981),", "),INT(B981)),""),IF(C981=VALUE(REPORTE!C$10),IF(SUM(DD982:DD$1993),CONCATENATE(INT(B981),",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97"/>
      <c r="AW982" s="97"/>
      <c r="AX982" s="97"/>
      <c r="AY982" s="110"/>
      <c r="AZ982" s="97"/>
      <c r="BA982" s="97"/>
      <c r="BB982" s="4"/>
      <c r="BC982" s="100"/>
      <c r="BF982" s="9"/>
      <c r="BI982" s="7" t="str">
        <f t="shared" ca="1" si="204"/>
        <v/>
      </c>
      <c r="BJ982" s="4" t="str">
        <f t="shared" si="212"/>
        <v/>
      </c>
      <c r="BK982" s="96" t="str">
        <f t="shared" si="205"/>
        <v/>
      </c>
      <c r="BL982" s="107"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8"/>
      <c r="CB982" s="5" t="str">
        <f t="shared" ref="CB982:CB1045" si="213">CONCATENATE(AJ982,AK982,AL982,AM982,AN982)</f>
        <v/>
      </c>
      <c r="CD982" s="5"/>
      <c r="CE982" s="5" t="str">
        <f t="shared" si="209"/>
        <v/>
      </c>
      <c r="CF982" s="5" t="str">
        <f>IF(J982="","",IFERROR(IF(VLOOKUP(J982,J$2:J981,1,0)=0,"",""),J982))</f>
        <v/>
      </c>
      <c r="CG982" s="24"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IF(REPORTE!AH$2="si",IF(C982=VALUE(REPORTE!C$11),IF(SUM(DD983:DD$1993),CONCATENATE(INT(B982),", "),INT(B982)),""),IF(C982=VALUE(REPORTE!C$10),IF(SUM(DD983:DD$1993),CONCATENATE(INT(B982),",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97"/>
      <c r="AW983" s="97"/>
      <c r="AX983" s="97"/>
      <c r="AY983" s="110"/>
      <c r="AZ983" s="97"/>
      <c r="BA983" s="97"/>
      <c r="BB983" s="4"/>
      <c r="BC983" s="100"/>
      <c r="BF983" s="9"/>
      <c r="BI983" s="7" t="str">
        <f t="shared" ca="1" si="204"/>
        <v/>
      </c>
      <c r="BJ983" s="4" t="str">
        <f t="shared" si="212"/>
        <v/>
      </c>
      <c r="BK983" s="96" t="str">
        <f t="shared" si="205"/>
        <v/>
      </c>
      <c r="BL983" s="107"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8"/>
      <c r="CB983" s="5" t="str">
        <f t="shared" si="213"/>
        <v/>
      </c>
      <c r="CD983" s="5"/>
      <c r="CE983" s="5" t="str">
        <f t="shared" si="209"/>
        <v/>
      </c>
      <c r="CF983" s="5" t="str">
        <f>IF(J983="","",IFERROR(IF(VLOOKUP(J983,J$2:J982,1,0)=0,"",""),J983))</f>
        <v/>
      </c>
      <c r="CG983" s="24"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IF(REPORTE!AH$2="si",IF(C983=VALUE(REPORTE!C$11),IF(SUM(DD984:DD$1993),CONCATENATE(INT(B983),", "),INT(B983)),""),IF(C983=VALUE(REPORTE!C$10),IF(SUM(DD984:DD$1993),CONCATENATE(INT(B983),",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97"/>
      <c r="AW984" s="97"/>
      <c r="AX984" s="97"/>
      <c r="AY984" s="110"/>
      <c r="AZ984" s="97"/>
      <c r="BA984" s="97"/>
      <c r="BB984" s="4"/>
      <c r="BC984" s="100"/>
      <c r="BF984" s="9"/>
      <c r="BI984" s="7" t="str">
        <f t="shared" ca="1" si="204"/>
        <v/>
      </c>
      <c r="BJ984" s="4" t="str">
        <f t="shared" si="212"/>
        <v/>
      </c>
      <c r="BK984" s="96" t="str">
        <f t="shared" si="205"/>
        <v/>
      </c>
      <c r="BL984" s="107"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8"/>
      <c r="CB984" s="5" t="str">
        <f t="shared" si="213"/>
        <v/>
      </c>
      <c r="CD984" s="5"/>
      <c r="CE984" s="5" t="str">
        <f t="shared" si="209"/>
        <v/>
      </c>
      <c r="CF984" s="5" t="str">
        <f>IF(J984="","",IFERROR(IF(VLOOKUP(J984,J$2:J983,1,0)=0,"",""),J984))</f>
        <v/>
      </c>
      <c r="CG984" s="24"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IF(REPORTE!AH$2="si",IF(C984=VALUE(REPORTE!C$11),IF(SUM(DD985:DD$1993),CONCATENATE(INT(B984),", "),INT(B984)),""),IF(C984=VALUE(REPORTE!C$10),IF(SUM(DD985:DD$1993),CONCATENATE(INT(B984),",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97"/>
      <c r="AW985" s="97"/>
      <c r="AX985" s="97"/>
      <c r="AY985" s="110"/>
      <c r="AZ985" s="97"/>
      <c r="BA985" s="97"/>
      <c r="BB985" s="4"/>
      <c r="BC985" s="100"/>
      <c r="BF985" s="9"/>
      <c r="BI985" s="7" t="str">
        <f t="shared" ca="1" si="204"/>
        <v/>
      </c>
      <c r="BJ985" s="4" t="str">
        <f t="shared" si="212"/>
        <v/>
      </c>
      <c r="BK985" s="96" t="str">
        <f t="shared" si="205"/>
        <v/>
      </c>
      <c r="BL985" s="107"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8"/>
      <c r="CB985" s="5" t="str">
        <f t="shared" si="213"/>
        <v/>
      </c>
      <c r="CD985" s="5"/>
      <c r="CE985" s="5" t="str">
        <f t="shared" si="209"/>
        <v/>
      </c>
      <c r="CF985" s="5" t="str">
        <f>IF(J985="","",IFERROR(IF(VLOOKUP(J985,J$2:J984,1,0)=0,"",""),J985))</f>
        <v/>
      </c>
      <c r="CG985" s="24"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IF(REPORTE!AH$2="si",IF(C985=VALUE(REPORTE!C$11),IF(SUM(DD986:DD$1993),CONCATENATE(INT(B985),", "),INT(B985)),""),IF(C985=VALUE(REPORTE!C$10),IF(SUM(DD986:DD$1993),CONCATENATE(INT(B985),",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97"/>
      <c r="AW986" s="97"/>
      <c r="AX986" s="97"/>
      <c r="AY986" s="110"/>
      <c r="AZ986" s="97"/>
      <c r="BA986" s="97"/>
      <c r="BB986" s="4"/>
      <c r="BC986" s="100"/>
      <c r="BF986" s="9"/>
      <c r="BI986" s="7" t="str">
        <f t="shared" ca="1" si="204"/>
        <v/>
      </c>
      <c r="BJ986" s="4" t="str">
        <f t="shared" si="212"/>
        <v/>
      </c>
      <c r="BK986" s="96" t="str">
        <f t="shared" si="205"/>
        <v/>
      </c>
      <c r="BL986" s="107"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8"/>
      <c r="CB986" s="5" t="str">
        <f t="shared" si="213"/>
        <v/>
      </c>
      <c r="CD986" s="5"/>
      <c r="CE986" s="5" t="str">
        <f t="shared" si="209"/>
        <v/>
      </c>
      <c r="CF986" s="5" t="str">
        <f>IF(J986="","",IFERROR(IF(VLOOKUP(J986,J$2:J985,1,0)=0,"",""),J986))</f>
        <v/>
      </c>
      <c r="CG986" s="24"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IF(REPORTE!AH$2="si",IF(C986=VALUE(REPORTE!C$11),IF(SUM(DD987:DD$1993),CONCATENATE(INT(B986),", "),INT(B986)),""),IF(C986=VALUE(REPORTE!C$10),IF(SUM(DD987:DD$1993),CONCATENATE(INT(B986),",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97"/>
      <c r="AW987" s="97"/>
      <c r="AX987" s="97"/>
      <c r="AY987" s="110"/>
      <c r="AZ987" s="97"/>
      <c r="BA987" s="97"/>
      <c r="BB987" s="4"/>
      <c r="BC987" s="100"/>
      <c r="BF987" s="9"/>
      <c r="BI987" s="7" t="str">
        <f t="shared" ca="1" si="204"/>
        <v/>
      </c>
      <c r="BJ987" s="4" t="str">
        <f t="shared" si="212"/>
        <v/>
      </c>
      <c r="BK987" s="96" t="str">
        <f t="shared" si="205"/>
        <v/>
      </c>
      <c r="BL987" s="107"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8"/>
      <c r="CB987" s="5" t="str">
        <f t="shared" si="213"/>
        <v/>
      </c>
      <c r="CD987" s="5"/>
      <c r="CE987" s="5" t="str">
        <f t="shared" si="209"/>
        <v/>
      </c>
      <c r="CF987" s="5" t="str">
        <f>IF(J987="","",IFERROR(IF(VLOOKUP(J987,J$2:J986,1,0)=0,"",""),J987))</f>
        <v/>
      </c>
      <c r="CG987" s="24"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IF(REPORTE!AH$2="si",IF(C987=VALUE(REPORTE!C$11),IF(SUM(DD988:DD$1993),CONCATENATE(INT(B987),", "),INT(B987)),""),IF(C987=VALUE(REPORTE!C$10),IF(SUM(DD988:DD$1993),CONCATENATE(INT(B987),",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97"/>
      <c r="AW988" s="97"/>
      <c r="AX988" s="97"/>
      <c r="AY988" s="110"/>
      <c r="AZ988" s="97"/>
      <c r="BA988" s="97"/>
      <c r="BB988" s="4"/>
      <c r="BC988" s="100"/>
      <c r="BF988" s="9"/>
      <c r="BI988" s="7" t="str">
        <f t="shared" ca="1" si="204"/>
        <v/>
      </c>
      <c r="BJ988" s="4" t="str">
        <f t="shared" si="212"/>
        <v/>
      </c>
      <c r="BK988" s="96" t="str">
        <f t="shared" si="205"/>
        <v/>
      </c>
      <c r="BL988" s="107"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8"/>
      <c r="CB988" s="5" t="str">
        <f t="shared" si="213"/>
        <v/>
      </c>
      <c r="CD988" s="5"/>
      <c r="CE988" s="5" t="str">
        <f t="shared" si="209"/>
        <v/>
      </c>
      <c r="CF988" s="5" t="str">
        <f>IF(J988="","",IFERROR(IF(VLOOKUP(J988,J$2:J987,1,0)=0,"",""),J988))</f>
        <v/>
      </c>
      <c r="CG988" s="24"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IF(REPORTE!AH$2="si",IF(C988=VALUE(REPORTE!C$11),IF(SUM(DD989:DD$1993),CONCATENATE(INT(B988),", "),INT(B988)),""),IF(C988=VALUE(REPORTE!C$10),IF(SUM(DD989:DD$1993),CONCATENATE(INT(B988),",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97"/>
      <c r="AW989" s="97"/>
      <c r="AX989" s="97"/>
      <c r="AY989" s="110"/>
      <c r="AZ989" s="97"/>
      <c r="BA989" s="97"/>
      <c r="BB989" s="4"/>
      <c r="BC989" s="100"/>
      <c r="BF989" s="9"/>
      <c r="BI989" s="7" t="str">
        <f t="shared" ca="1" si="204"/>
        <v/>
      </c>
      <c r="BJ989" s="4" t="str">
        <f t="shared" si="212"/>
        <v/>
      </c>
      <c r="BK989" s="96" t="str">
        <f t="shared" si="205"/>
        <v/>
      </c>
      <c r="BL989" s="107"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8"/>
      <c r="CB989" s="5" t="str">
        <f t="shared" si="213"/>
        <v/>
      </c>
      <c r="CD989" s="5"/>
      <c r="CE989" s="5" t="str">
        <f t="shared" si="209"/>
        <v/>
      </c>
      <c r="CF989" s="5" t="str">
        <f>IF(J989="","",IFERROR(IF(VLOOKUP(J989,J$2:J988,1,0)=0,"",""),J989))</f>
        <v/>
      </c>
      <c r="CG989" s="24"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IF(REPORTE!AH$2="si",IF(C989=VALUE(REPORTE!C$11),IF(SUM(DD990:DD$1993),CONCATENATE(INT(B989),", "),INT(B989)),""),IF(C989=VALUE(REPORTE!C$10),IF(SUM(DD990:DD$1993),CONCATENATE(INT(B989),",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97"/>
      <c r="AW990" s="97"/>
      <c r="AX990" s="97"/>
      <c r="AY990" s="110"/>
      <c r="AZ990" s="97"/>
      <c r="BA990" s="97"/>
      <c r="BB990" s="4"/>
      <c r="BC990" s="100"/>
      <c r="BF990" s="9"/>
      <c r="BI990" s="7" t="str">
        <f t="shared" ca="1" si="204"/>
        <v/>
      </c>
      <c r="BJ990" s="4" t="str">
        <f t="shared" si="212"/>
        <v/>
      </c>
      <c r="BK990" s="96" t="str">
        <f t="shared" si="205"/>
        <v/>
      </c>
      <c r="BL990" s="107"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8"/>
      <c r="CB990" s="5" t="str">
        <f t="shared" si="213"/>
        <v/>
      </c>
      <c r="CD990" s="5"/>
      <c r="CE990" s="5" t="str">
        <f t="shared" si="209"/>
        <v/>
      </c>
      <c r="CF990" s="5" t="str">
        <f>IF(J990="","",IFERROR(IF(VLOOKUP(J990,J$2:J989,1,0)=0,"",""),J990))</f>
        <v/>
      </c>
      <c r="CG990" s="24"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IF(REPORTE!AH$2="si",IF(C990=VALUE(REPORTE!C$11),IF(SUM(DD991:DD$1993),CONCATENATE(INT(B990),", "),INT(B990)),""),IF(C990=VALUE(REPORTE!C$10),IF(SUM(DD991:DD$1993),CONCATENATE(INT(B990),",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97"/>
      <c r="AW991" s="97"/>
      <c r="AX991" s="97"/>
      <c r="AY991" s="110"/>
      <c r="AZ991" s="97"/>
      <c r="BA991" s="97"/>
      <c r="BB991" s="4"/>
      <c r="BC991" s="100"/>
      <c r="BF991" s="9"/>
      <c r="BI991" s="7" t="str">
        <f t="shared" ca="1" si="204"/>
        <v/>
      </c>
      <c r="BJ991" s="4" t="str">
        <f t="shared" si="212"/>
        <v/>
      </c>
      <c r="BK991" s="96" t="str">
        <f t="shared" si="205"/>
        <v/>
      </c>
      <c r="BL991" s="107"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8"/>
      <c r="CB991" s="5" t="str">
        <f t="shared" si="213"/>
        <v/>
      </c>
      <c r="CD991" s="5"/>
      <c r="CE991" s="5" t="str">
        <f t="shared" si="209"/>
        <v/>
      </c>
      <c r="CF991" s="5" t="str">
        <f>IF(J991="","",IFERROR(IF(VLOOKUP(J991,J$2:J990,1,0)=0,"",""),J991))</f>
        <v/>
      </c>
      <c r="CG991" s="24"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IF(REPORTE!AH$2="si",IF(C991=VALUE(REPORTE!C$11),IF(SUM(DD992:DD$1993),CONCATENATE(INT(B991),", "),INT(B991)),""),IF(C991=VALUE(REPORTE!C$10),IF(SUM(DD992:DD$1993),CONCATENATE(INT(B991),",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97"/>
      <c r="AW992" s="97"/>
      <c r="AX992" s="97"/>
      <c r="AY992" s="110"/>
      <c r="AZ992" s="97"/>
      <c r="BA992" s="97"/>
      <c r="BB992" s="4"/>
      <c r="BC992" s="100"/>
      <c r="BF992" s="9"/>
      <c r="BI992" s="7" t="str">
        <f t="shared" ca="1" si="204"/>
        <v/>
      </c>
      <c r="BJ992" s="4" t="str">
        <f t="shared" si="212"/>
        <v/>
      </c>
      <c r="BK992" s="96" t="str">
        <f t="shared" si="205"/>
        <v/>
      </c>
      <c r="BL992" s="107"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8"/>
      <c r="CB992" s="5" t="str">
        <f t="shared" si="213"/>
        <v/>
      </c>
      <c r="CD992" s="5"/>
      <c r="CE992" s="5" t="str">
        <f t="shared" si="209"/>
        <v/>
      </c>
      <c r="CF992" s="5" t="str">
        <f>IF(J992="","",IFERROR(IF(VLOOKUP(J992,J$2:J991,1,0)=0,"",""),J992))</f>
        <v/>
      </c>
      <c r="CG992" s="24"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IF(REPORTE!AH$2="si",IF(C992=VALUE(REPORTE!C$11),IF(SUM(DD993:DD$1993),CONCATENATE(INT(B992),", "),INT(B992)),""),IF(C992=VALUE(REPORTE!C$10),IF(SUM(DD993:DD$1993),CONCATENATE(INT(B992),",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97"/>
      <c r="AW993" s="97"/>
      <c r="AX993" s="97"/>
      <c r="AY993" s="110"/>
      <c r="AZ993" s="97"/>
      <c r="BA993" s="97"/>
      <c r="BB993" s="4"/>
      <c r="BC993" s="100"/>
      <c r="BF993" s="9"/>
      <c r="BI993" s="7" t="str">
        <f t="shared" ca="1" si="204"/>
        <v/>
      </c>
      <c r="BJ993" s="4" t="str">
        <f t="shared" si="212"/>
        <v/>
      </c>
      <c r="BK993" s="96" t="str">
        <f t="shared" si="205"/>
        <v/>
      </c>
      <c r="BL993" s="107"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8"/>
      <c r="CB993" s="5" t="str">
        <f t="shared" si="213"/>
        <v/>
      </c>
      <c r="CD993" s="5"/>
      <c r="CE993" s="5" t="str">
        <f t="shared" si="209"/>
        <v/>
      </c>
      <c r="CF993" s="5" t="str">
        <f>IF(J993="","",IFERROR(IF(VLOOKUP(J993,J$2:J992,1,0)=0,"",""),J993))</f>
        <v/>
      </c>
      <c r="CG993" s="24"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IF(REPORTE!AH$2="si",IF(C993=VALUE(REPORTE!C$11),IF(SUM(DD994:DD$1993),CONCATENATE(INT(B993),", "),INT(B993)),""),IF(C993=VALUE(REPORTE!C$10),IF(SUM(DD994:DD$1993),CONCATENATE(INT(B993),",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97"/>
      <c r="AW994" s="97"/>
      <c r="AX994" s="97"/>
      <c r="AY994" s="110"/>
      <c r="AZ994" s="97"/>
      <c r="BA994" s="97"/>
      <c r="BB994" s="4"/>
      <c r="BC994" s="100"/>
      <c r="BF994" s="9"/>
      <c r="BI994" s="7" t="str">
        <f t="shared" ca="1" si="204"/>
        <v/>
      </c>
      <c r="BJ994" s="4" t="str">
        <f t="shared" si="212"/>
        <v/>
      </c>
      <c r="BK994" s="96" t="str">
        <f t="shared" si="205"/>
        <v/>
      </c>
      <c r="BL994" s="107"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8"/>
      <c r="CB994" s="5" t="str">
        <f t="shared" si="213"/>
        <v/>
      </c>
      <c r="CD994" s="5"/>
      <c r="CE994" s="5" t="str">
        <f t="shared" si="209"/>
        <v/>
      </c>
      <c r="CF994" s="5" t="str">
        <f>IF(J994="","",IFERROR(IF(VLOOKUP(J994,J$2:J993,1,0)=0,"",""),J994))</f>
        <v/>
      </c>
      <c r="CG994" s="24"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IF(REPORTE!AH$2="si",IF(C994=VALUE(REPORTE!C$11),IF(SUM(DD995:DD$1993),CONCATENATE(INT(B994),", "),INT(B994)),""),IF(C994=VALUE(REPORTE!C$10),IF(SUM(DD995:DD$1993),CONCATENATE(INT(B994),",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97"/>
      <c r="AW995" s="97"/>
      <c r="AX995" s="97"/>
      <c r="AY995" s="110"/>
      <c r="AZ995" s="97"/>
      <c r="BA995" s="97"/>
      <c r="BB995" s="4"/>
      <c r="BC995" s="100"/>
      <c r="BF995" s="9"/>
      <c r="BI995" s="7" t="str">
        <f t="shared" ca="1" si="204"/>
        <v/>
      </c>
      <c r="BJ995" s="4" t="str">
        <f t="shared" si="212"/>
        <v/>
      </c>
      <c r="BK995" s="96" t="str">
        <f t="shared" si="205"/>
        <v/>
      </c>
      <c r="BL995" s="107"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8"/>
      <c r="CB995" s="5" t="str">
        <f t="shared" si="213"/>
        <v/>
      </c>
      <c r="CD995" s="5"/>
      <c r="CE995" s="5" t="str">
        <f t="shared" si="209"/>
        <v/>
      </c>
      <c r="CF995" s="5" t="str">
        <f>IF(J995="","",IFERROR(IF(VLOOKUP(J995,J$2:J994,1,0)=0,"",""),J995))</f>
        <v/>
      </c>
      <c r="CG995" s="24"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IF(REPORTE!AH$2="si",IF(C995=VALUE(REPORTE!C$11),IF(SUM(DD996:DD$1993),CONCATENATE(INT(B995),", "),INT(B995)),""),IF(C995=VALUE(REPORTE!C$10),IF(SUM(DD996:DD$1993),CONCATENATE(INT(B995),",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97"/>
      <c r="AW996" s="97"/>
      <c r="AX996" s="97"/>
      <c r="AY996" s="110"/>
      <c r="AZ996" s="97"/>
      <c r="BA996" s="97"/>
      <c r="BB996" s="4"/>
      <c r="BC996" s="100"/>
      <c r="BF996" s="9"/>
      <c r="BI996" s="7" t="str">
        <f t="shared" ca="1" si="204"/>
        <v/>
      </c>
      <c r="BJ996" s="4" t="str">
        <f t="shared" si="212"/>
        <v/>
      </c>
      <c r="BK996" s="96" t="str">
        <f t="shared" si="205"/>
        <v/>
      </c>
      <c r="BL996" s="107"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8"/>
      <c r="CB996" s="5" t="str">
        <f t="shared" si="213"/>
        <v/>
      </c>
      <c r="CD996" s="5"/>
      <c r="CE996" s="5" t="str">
        <f t="shared" si="209"/>
        <v/>
      </c>
      <c r="CF996" s="5" t="str">
        <f>IF(J996="","",IFERROR(IF(VLOOKUP(J996,J$2:J995,1,0)=0,"",""),J996))</f>
        <v/>
      </c>
      <c r="CG996" s="24"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IF(REPORTE!AH$2="si",IF(C996=VALUE(REPORTE!C$11),IF(SUM(DD997:DD$1993),CONCATENATE(INT(B996),", "),INT(B996)),""),IF(C996=VALUE(REPORTE!C$10),IF(SUM(DD997:DD$1993),CONCATENATE(INT(B996),",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97"/>
      <c r="AW997" s="97"/>
      <c r="AX997" s="97"/>
      <c r="AY997" s="110"/>
      <c r="AZ997" s="97"/>
      <c r="BA997" s="97"/>
      <c r="BB997" s="4"/>
      <c r="BC997" s="100"/>
      <c r="BF997" s="9"/>
      <c r="BI997" s="7" t="str">
        <f t="shared" ca="1" si="204"/>
        <v/>
      </c>
      <c r="BJ997" s="4" t="str">
        <f t="shared" si="212"/>
        <v/>
      </c>
      <c r="BK997" s="96" t="str">
        <f t="shared" si="205"/>
        <v/>
      </c>
      <c r="BL997" s="107"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8"/>
      <c r="CB997" s="5" t="str">
        <f t="shared" si="213"/>
        <v/>
      </c>
      <c r="CD997" s="5"/>
      <c r="CE997" s="5" t="str">
        <f t="shared" si="209"/>
        <v/>
      </c>
      <c r="CF997" s="5" t="str">
        <f>IF(J997="","",IFERROR(IF(VLOOKUP(J997,J$2:J996,1,0)=0,"",""),J997))</f>
        <v/>
      </c>
      <c r="CG997" s="24"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IF(REPORTE!AH$2="si",IF(C997=VALUE(REPORTE!C$11),IF(SUM(DD998:DD$1993),CONCATENATE(INT(B997),", "),INT(B997)),""),IF(C997=VALUE(REPORTE!C$10),IF(SUM(DD998:DD$1993),CONCATENATE(INT(B997),",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97"/>
      <c r="AW998" s="97"/>
      <c r="AX998" s="97"/>
      <c r="AY998" s="110"/>
      <c r="AZ998" s="97"/>
      <c r="BA998" s="97"/>
      <c r="BB998" s="4"/>
      <c r="BC998" s="100"/>
      <c r="BF998" s="9"/>
      <c r="BI998" s="7" t="str">
        <f t="shared" ca="1" si="204"/>
        <v/>
      </c>
      <c r="BJ998" s="4" t="str">
        <f t="shared" si="212"/>
        <v/>
      </c>
      <c r="BK998" s="96" t="str">
        <f t="shared" si="205"/>
        <v/>
      </c>
      <c r="BL998" s="107"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8"/>
      <c r="CB998" s="5" t="str">
        <f t="shared" si="213"/>
        <v/>
      </c>
      <c r="CD998" s="5"/>
      <c r="CE998" s="5" t="str">
        <f t="shared" si="209"/>
        <v/>
      </c>
      <c r="CF998" s="5" t="str">
        <f>IF(J998="","",IFERROR(IF(VLOOKUP(J998,J$2:J997,1,0)=0,"",""),J998))</f>
        <v/>
      </c>
      <c r="CG998" s="24"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IF(REPORTE!AH$2="si",IF(C998=VALUE(REPORTE!C$11),IF(SUM(DD999:DD$1993),CONCATENATE(INT(B998),", "),INT(B998)),""),IF(C998=VALUE(REPORTE!C$10),IF(SUM(DD999:DD$1993),CONCATENATE(INT(B998),",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97"/>
      <c r="AW999" s="97"/>
      <c r="AX999" s="97"/>
      <c r="AY999" s="110"/>
      <c r="AZ999" s="97"/>
      <c r="BA999" s="97"/>
      <c r="BB999" s="4"/>
      <c r="BC999" s="100"/>
      <c r="BF999" s="9"/>
      <c r="BI999" s="7" t="str">
        <f t="shared" ca="1" si="204"/>
        <v/>
      </c>
      <c r="BJ999" s="4" t="str">
        <f t="shared" si="212"/>
        <v/>
      </c>
      <c r="BK999" s="96" t="str">
        <f t="shared" si="205"/>
        <v/>
      </c>
      <c r="BL999" s="107"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8"/>
      <c r="CB999" s="5" t="str">
        <f t="shared" si="213"/>
        <v/>
      </c>
      <c r="CD999" s="5"/>
      <c r="CE999" s="5" t="str">
        <f t="shared" si="209"/>
        <v/>
      </c>
      <c r="CF999" s="5" t="str">
        <f>IF(J999="","",IFERROR(IF(VLOOKUP(J999,J$2:J998,1,0)=0,"",""),J999))</f>
        <v/>
      </c>
      <c r="CG999" s="24"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IF(REPORTE!AH$2="si",IF(C999=VALUE(REPORTE!C$11),IF(SUM(DD1000:DD$1993),CONCATENATE(INT(B999),", "),INT(B999)),""),IF(C999=VALUE(REPORTE!C$10),IF(SUM(DD1000:DD$1993),CONCATENATE(INT(B999),",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97"/>
      <c r="AW1000" s="97"/>
      <c r="AX1000" s="97"/>
      <c r="AY1000" s="110"/>
      <c r="AZ1000" s="97"/>
      <c r="BA1000" s="97"/>
      <c r="BB1000" s="4"/>
      <c r="BC1000" s="100"/>
      <c r="BF1000" s="9"/>
      <c r="BI1000" s="7" t="str">
        <f t="shared" ca="1" si="204"/>
        <v/>
      </c>
      <c r="BJ1000" s="4" t="str">
        <f t="shared" si="212"/>
        <v/>
      </c>
      <c r="BK1000" s="96" t="str">
        <f t="shared" si="205"/>
        <v/>
      </c>
      <c r="BL1000" s="107"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8"/>
      <c r="CB1000" s="5" t="str">
        <f t="shared" si="213"/>
        <v/>
      </c>
      <c r="CD1000" s="5"/>
      <c r="CE1000" s="5" t="str">
        <f t="shared" si="209"/>
        <v/>
      </c>
      <c r="CF1000" s="5" t="str">
        <f>IF(J1000="","",IFERROR(IF(VLOOKUP(J1000,J$2:J999,1,0)=0,"",""),J1000))</f>
        <v/>
      </c>
      <c r="CG1000" s="24"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IF(REPORTE!AH$2="si",IF(C1000=VALUE(REPORTE!C$11),IF(SUM(DD1001:DD$1993),CONCATENATE(INT(B1000),", "),INT(B1000)),""),IF(C1000=VALUE(REPORTE!C$10),IF(SUM(DD1001:DD$1993),CONCATENATE(INT(B1000),",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97"/>
      <c r="AW1001" s="97"/>
      <c r="AX1001" s="97"/>
      <c r="AY1001" s="110"/>
      <c r="AZ1001" s="97"/>
      <c r="BA1001" s="97"/>
      <c r="BB1001" s="4"/>
      <c r="BC1001" s="100"/>
      <c r="BF1001" s="9"/>
      <c r="BI1001" s="7" t="str">
        <f t="shared" ca="1" si="204"/>
        <v/>
      </c>
      <c r="BJ1001" s="4" t="str">
        <f t="shared" si="212"/>
        <v/>
      </c>
      <c r="BK1001" s="96" t="str">
        <f t="shared" si="205"/>
        <v/>
      </c>
      <c r="BL1001" s="107"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8"/>
      <c r="CB1001" s="5" t="str">
        <f t="shared" si="213"/>
        <v/>
      </c>
      <c r="CD1001" s="5"/>
      <c r="CE1001" s="5" t="str">
        <f t="shared" si="209"/>
        <v/>
      </c>
      <c r="CF1001" s="5" t="str">
        <f>IF(J1001="","",IFERROR(IF(VLOOKUP(J1001,J$2:J1000,1,0)=0,"",""),J1001))</f>
        <v/>
      </c>
      <c r="CG1001" s="24"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IF(REPORTE!AH$2="si",IF(C1001=VALUE(REPORTE!C$11),IF(SUM(DD1002:DD$1993),CONCATENATE(INT(B1001),", "),INT(B1001)),""),IF(C1001=VALUE(REPORTE!C$10),IF(SUM(DD1002:DD$1993),CONCATENATE(INT(B1001),",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97"/>
      <c r="AW1002" s="97"/>
      <c r="AX1002" s="97"/>
      <c r="AY1002" s="110"/>
      <c r="AZ1002" s="97"/>
      <c r="BA1002" s="97"/>
      <c r="BB1002" s="4"/>
      <c r="BC1002" s="100"/>
      <c r="BF1002" s="9"/>
      <c r="BI1002" s="7" t="str">
        <f t="shared" ca="1" si="204"/>
        <v/>
      </c>
      <c r="BJ1002" s="4" t="str">
        <f t="shared" si="212"/>
        <v/>
      </c>
      <c r="BK1002" s="96" t="str">
        <f t="shared" si="205"/>
        <v/>
      </c>
      <c r="BL1002" s="107"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8"/>
      <c r="CB1002" s="5" t="str">
        <f t="shared" si="213"/>
        <v/>
      </c>
      <c r="CD1002" s="5"/>
      <c r="CE1002" s="5" t="str">
        <f t="shared" si="209"/>
        <v/>
      </c>
      <c r="CF1002" s="5" t="str">
        <f>IF(J1002="","",IFERROR(IF(VLOOKUP(J1002,J$2:J1001,1,0)=0,"",""),J1002))</f>
        <v/>
      </c>
      <c r="CG1002" s="24"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IF(REPORTE!AH$2="si",IF(C1002=VALUE(REPORTE!C$11),IF(SUM(DD1003:DD$1993),CONCATENATE(INT(B1002),", "),INT(B1002)),""),IF(C1002=VALUE(REPORTE!C$10),IF(SUM(DD1003:DD$1993),CONCATENATE(INT(B1002),",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97"/>
      <c r="AW1003" s="97"/>
      <c r="AX1003" s="97"/>
      <c r="AY1003" s="110"/>
      <c r="AZ1003" s="97"/>
      <c r="BA1003" s="97"/>
      <c r="BB1003" s="4"/>
      <c r="BC1003" s="100"/>
      <c r="BF1003" s="9"/>
      <c r="BI1003" s="7" t="str">
        <f t="shared" ca="1" si="204"/>
        <v/>
      </c>
      <c r="BJ1003" s="4" t="str">
        <f t="shared" si="212"/>
        <v/>
      </c>
      <c r="BK1003" s="96" t="str">
        <f t="shared" si="205"/>
        <v/>
      </c>
      <c r="BL1003" s="107"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8"/>
      <c r="CB1003" s="5" t="str">
        <f t="shared" si="213"/>
        <v/>
      </c>
      <c r="CD1003" s="5"/>
      <c r="CE1003" s="5" t="str">
        <f t="shared" si="209"/>
        <v/>
      </c>
      <c r="CF1003" s="5" t="str">
        <f>IF(J1003="","",IFERROR(IF(VLOOKUP(J1003,J$2:J1002,1,0)=0,"",""),J1003))</f>
        <v/>
      </c>
      <c r="CG1003" s="24"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IF(REPORTE!AH$2="si",IF(C1003=VALUE(REPORTE!C$11),IF(SUM(DD1004:DD$1993),CONCATENATE(INT(B1003),", "),INT(B1003)),""),IF(C1003=VALUE(REPORTE!C$10),IF(SUM(DD1004:DD$1993),CONCATENATE(INT(B1003),",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97"/>
      <c r="AW1004" s="97"/>
      <c r="AX1004" s="97"/>
      <c r="AY1004" s="110"/>
      <c r="AZ1004" s="97"/>
      <c r="BA1004" s="97"/>
      <c r="BB1004" s="4"/>
      <c r="BC1004" s="100"/>
      <c r="BF1004" s="9"/>
      <c r="BI1004" s="7" t="str">
        <f t="shared" ca="1" si="204"/>
        <v/>
      </c>
      <c r="BJ1004" s="4" t="str">
        <f t="shared" si="212"/>
        <v/>
      </c>
      <c r="BK1004" s="96" t="str">
        <f t="shared" si="205"/>
        <v/>
      </c>
      <c r="BL1004" s="107"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8"/>
      <c r="CB1004" s="5" t="str">
        <f t="shared" si="213"/>
        <v/>
      </c>
      <c r="CD1004" s="5"/>
      <c r="CE1004" s="5" t="str">
        <f t="shared" si="209"/>
        <v/>
      </c>
      <c r="CF1004" s="5" t="str">
        <f>IF(J1004="","",IFERROR(IF(VLOOKUP(J1004,J$2:J1003,1,0)=0,"",""),J1004))</f>
        <v/>
      </c>
      <c r="CG1004" s="24"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IF(REPORTE!AH$2="si",IF(C1004=VALUE(REPORTE!C$11),IF(SUM(DD1005:DD$1993),CONCATENATE(INT(B1004),", "),INT(B1004)),""),IF(C1004=VALUE(REPORTE!C$10),IF(SUM(DD1005:DD$1993),CONCATENATE(INT(B1004),",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97"/>
      <c r="AW1005" s="97"/>
      <c r="AX1005" s="97"/>
      <c r="AY1005" s="110"/>
      <c r="AZ1005" s="97"/>
      <c r="BA1005" s="97"/>
      <c r="BB1005" s="4"/>
      <c r="BC1005" s="100"/>
      <c r="BF1005" s="9"/>
      <c r="BI1005" s="7" t="str">
        <f t="shared" ca="1" si="204"/>
        <v/>
      </c>
      <c r="BJ1005" s="4" t="str">
        <f t="shared" si="212"/>
        <v/>
      </c>
      <c r="BK1005" s="96" t="str">
        <f t="shared" si="205"/>
        <v/>
      </c>
      <c r="BL1005" s="107"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8"/>
      <c r="CB1005" s="5" t="str">
        <f t="shared" si="213"/>
        <v/>
      </c>
      <c r="CD1005" s="5"/>
      <c r="CE1005" s="5" t="str">
        <f t="shared" si="209"/>
        <v/>
      </c>
      <c r="CF1005" s="5" t="str">
        <f>IF(J1005="","",IFERROR(IF(VLOOKUP(J1005,J$2:J1004,1,0)=0,"",""),J1005))</f>
        <v/>
      </c>
      <c r="CG1005" s="24"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IF(REPORTE!AH$2="si",IF(C1005=VALUE(REPORTE!C$11),IF(SUM(DD1006:DD$1993),CONCATENATE(INT(B1005),", "),INT(B1005)),""),IF(C1005=VALUE(REPORTE!C$10),IF(SUM(DD1006:DD$1993),CONCATENATE(INT(B1005),",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97"/>
      <c r="AW1006" s="97"/>
      <c r="AX1006" s="97"/>
      <c r="AY1006" s="110"/>
      <c r="AZ1006" s="97"/>
      <c r="BA1006" s="97"/>
      <c r="BB1006" s="4"/>
      <c r="BC1006" s="100"/>
      <c r="BF1006" s="9"/>
      <c r="BI1006" s="7" t="str">
        <f t="shared" ca="1" si="204"/>
        <v/>
      </c>
      <c r="BJ1006" s="4" t="str">
        <f t="shared" si="212"/>
        <v/>
      </c>
      <c r="BK1006" s="96" t="str">
        <f t="shared" si="205"/>
        <v/>
      </c>
      <c r="BL1006" s="107"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8"/>
      <c r="CB1006" s="5" t="str">
        <f t="shared" si="213"/>
        <v/>
      </c>
      <c r="CD1006" s="5"/>
      <c r="CE1006" s="5" t="str">
        <f t="shared" si="209"/>
        <v/>
      </c>
      <c r="CF1006" s="5" t="str">
        <f>IF(J1006="","",IFERROR(IF(VLOOKUP(J1006,J$2:J1005,1,0)=0,"",""),J1006))</f>
        <v/>
      </c>
      <c r="CG1006" s="24"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IF(REPORTE!AH$2="si",IF(C1006=VALUE(REPORTE!C$11),IF(SUM(DD1007:DD$1993),CONCATENATE(INT(B1006),", "),INT(B1006)),""),IF(C1006=VALUE(REPORTE!C$10),IF(SUM(DD1007:DD$1993),CONCATENATE(INT(B1006),",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97"/>
      <c r="AW1007" s="97"/>
      <c r="AX1007" s="97"/>
      <c r="AY1007" s="110"/>
      <c r="AZ1007" s="97"/>
      <c r="BA1007" s="97"/>
      <c r="BB1007" s="4"/>
      <c r="BC1007" s="100"/>
      <c r="BF1007" s="9"/>
      <c r="BI1007" s="7" t="str">
        <f t="shared" ca="1" si="204"/>
        <v/>
      </c>
      <c r="BJ1007" s="4" t="str">
        <f t="shared" si="212"/>
        <v/>
      </c>
      <c r="BK1007" s="96" t="str">
        <f t="shared" si="205"/>
        <v/>
      </c>
      <c r="BL1007" s="107"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8"/>
      <c r="CB1007" s="5" t="str">
        <f t="shared" si="213"/>
        <v/>
      </c>
      <c r="CD1007" s="5"/>
      <c r="CE1007" s="5" t="str">
        <f t="shared" si="209"/>
        <v/>
      </c>
      <c r="CF1007" s="5" t="str">
        <f>IF(J1007="","",IFERROR(IF(VLOOKUP(J1007,J$2:J1006,1,0)=0,"",""),J1007))</f>
        <v/>
      </c>
      <c r="CG1007" s="24"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IF(REPORTE!AH$2="si",IF(C1007=VALUE(REPORTE!C$11),IF(SUM(DD1008:DD$1993),CONCATENATE(INT(B1007),", "),INT(B1007)),""),IF(C1007=VALUE(REPORTE!C$10),IF(SUM(DD1008:DD$1993),CONCATENATE(INT(B1007),",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97"/>
      <c r="AW1008" s="97"/>
      <c r="AX1008" s="97"/>
      <c r="AY1008" s="110"/>
      <c r="AZ1008" s="97"/>
      <c r="BA1008" s="97"/>
      <c r="BB1008" s="4"/>
      <c r="BC1008" s="100"/>
      <c r="BF1008" s="9"/>
      <c r="BI1008" s="7" t="str">
        <f t="shared" ca="1" si="204"/>
        <v/>
      </c>
      <c r="BJ1008" s="4" t="str">
        <f t="shared" si="212"/>
        <v/>
      </c>
      <c r="BK1008" s="96" t="str">
        <f t="shared" si="205"/>
        <v/>
      </c>
      <c r="BL1008" s="107"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8"/>
      <c r="CB1008" s="5" t="str">
        <f t="shared" si="213"/>
        <v/>
      </c>
      <c r="CD1008" s="5"/>
      <c r="CE1008" s="5" t="str">
        <f t="shared" si="209"/>
        <v/>
      </c>
      <c r="CF1008" s="5" t="str">
        <f>IF(J1008="","",IFERROR(IF(VLOOKUP(J1008,J$2:J1007,1,0)=0,"",""),J1008))</f>
        <v/>
      </c>
      <c r="CG1008" s="24"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IF(REPORTE!AH$2="si",IF(C1008=VALUE(REPORTE!C$11),IF(SUM(DD1009:DD$1993),CONCATENATE(INT(B1008),", "),INT(B1008)),""),IF(C1008=VALUE(REPORTE!C$10),IF(SUM(DD1009:DD$1993),CONCATENATE(INT(B1008),",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97"/>
      <c r="AW1009" s="97"/>
      <c r="AX1009" s="97"/>
      <c r="AY1009" s="110"/>
      <c r="AZ1009" s="97"/>
      <c r="BA1009" s="97"/>
      <c r="BB1009" s="4"/>
      <c r="BC1009" s="100"/>
      <c r="BF1009" s="9"/>
      <c r="BI1009" s="7" t="str">
        <f t="shared" ca="1" si="204"/>
        <v/>
      </c>
      <c r="BJ1009" s="4" t="str">
        <f t="shared" si="212"/>
        <v/>
      </c>
      <c r="BK1009" s="96" t="str">
        <f t="shared" si="205"/>
        <v/>
      </c>
      <c r="BL1009" s="107"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8"/>
      <c r="CB1009" s="5" t="str">
        <f t="shared" si="213"/>
        <v/>
      </c>
      <c r="CD1009" s="5"/>
      <c r="CE1009" s="5" t="str">
        <f t="shared" si="209"/>
        <v/>
      </c>
      <c r="CF1009" s="5" t="str">
        <f>IF(J1009="","",IFERROR(IF(VLOOKUP(J1009,J$2:J1008,1,0)=0,"",""),J1009))</f>
        <v/>
      </c>
      <c r="CG1009" s="24"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IF(REPORTE!AH$2="si",IF(C1009=VALUE(REPORTE!C$11),IF(SUM(DD1010:DD$1993),CONCATENATE(INT(B1009),", "),INT(B1009)),""),IF(C1009=VALUE(REPORTE!C$10),IF(SUM(DD1010:DD$1993),CONCATENATE(INT(B1009),",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97"/>
      <c r="AW1010" s="97"/>
      <c r="AX1010" s="97"/>
      <c r="AY1010" s="110"/>
      <c r="AZ1010" s="97"/>
      <c r="BA1010" s="97"/>
      <c r="BB1010" s="4"/>
      <c r="BC1010" s="100"/>
      <c r="BF1010" s="9"/>
      <c r="BI1010" s="7" t="str">
        <f t="shared" ca="1" si="204"/>
        <v/>
      </c>
      <c r="BJ1010" s="4" t="str">
        <f t="shared" si="212"/>
        <v/>
      </c>
      <c r="BK1010" s="96" t="str">
        <f t="shared" si="205"/>
        <v/>
      </c>
      <c r="BL1010" s="107"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8"/>
      <c r="CB1010" s="5" t="str">
        <f t="shared" si="213"/>
        <v/>
      </c>
      <c r="CD1010" s="5"/>
      <c r="CE1010" s="5" t="str">
        <f t="shared" si="209"/>
        <v/>
      </c>
      <c r="CF1010" s="5" t="str">
        <f>IF(J1010="","",IFERROR(IF(VLOOKUP(J1010,J$2:J1009,1,0)=0,"",""),J1010))</f>
        <v/>
      </c>
      <c r="CG1010" s="24"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IF(REPORTE!AH$2="si",IF(C1010=VALUE(REPORTE!C$11),IF(SUM(DD1011:DD$1993),CONCATENATE(INT(B1010),", "),INT(B1010)),""),IF(C1010=VALUE(REPORTE!C$10),IF(SUM(DD1011:DD$1993),CONCATENATE(INT(B1010),",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97"/>
      <c r="AW1011" s="97"/>
      <c r="AX1011" s="97"/>
      <c r="AY1011" s="110"/>
      <c r="AZ1011" s="97"/>
      <c r="BA1011" s="97"/>
      <c r="BB1011" s="4"/>
      <c r="BC1011" s="100"/>
      <c r="BF1011" s="9"/>
      <c r="BI1011" s="7" t="str">
        <f t="shared" ca="1" si="204"/>
        <v/>
      </c>
      <c r="BJ1011" s="4" t="str">
        <f t="shared" si="212"/>
        <v/>
      </c>
      <c r="BK1011" s="96" t="str">
        <f t="shared" si="205"/>
        <v/>
      </c>
      <c r="BL1011" s="107"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8"/>
      <c r="CB1011" s="5" t="str">
        <f t="shared" si="213"/>
        <v/>
      </c>
      <c r="CD1011" s="5"/>
      <c r="CE1011" s="5" t="str">
        <f t="shared" si="209"/>
        <v/>
      </c>
      <c r="CF1011" s="5" t="str">
        <f>IF(J1011="","",IFERROR(IF(VLOOKUP(J1011,J$2:J1010,1,0)=0,"",""),J1011))</f>
        <v/>
      </c>
      <c r="CG1011" s="24"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IF(REPORTE!AH$2="si",IF(C1011=VALUE(REPORTE!C$11),IF(SUM(DD1012:DD$1993),CONCATENATE(INT(B1011),", "),INT(B1011)),""),IF(C1011=VALUE(REPORTE!C$10),IF(SUM(DD1012:DD$1993),CONCATENATE(INT(B1011),",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97"/>
      <c r="AW1012" s="97"/>
      <c r="AX1012" s="97"/>
      <c r="AY1012" s="110"/>
      <c r="AZ1012" s="97"/>
      <c r="BA1012" s="97"/>
      <c r="BB1012" s="4"/>
      <c r="BC1012" s="100"/>
      <c r="BF1012" s="9"/>
      <c r="BI1012" s="7" t="str">
        <f t="shared" ca="1" si="204"/>
        <v/>
      </c>
      <c r="BJ1012" s="4" t="str">
        <f t="shared" si="212"/>
        <v/>
      </c>
      <c r="BK1012" s="96" t="str">
        <f t="shared" si="205"/>
        <v/>
      </c>
      <c r="BL1012" s="107"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8"/>
      <c r="CB1012" s="5" t="str">
        <f t="shared" si="213"/>
        <v/>
      </c>
      <c r="CD1012" s="5"/>
      <c r="CE1012" s="5" t="str">
        <f t="shared" si="209"/>
        <v/>
      </c>
      <c r="CF1012" s="5" t="str">
        <f>IF(J1012="","",IFERROR(IF(VLOOKUP(J1012,J$2:J1011,1,0)=0,"",""),J1012))</f>
        <v/>
      </c>
      <c r="CG1012" s="24"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IF(REPORTE!AH$2="si",IF(C1012=VALUE(REPORTE!C$11),IF(SUM(DD1013:DD$1993),CONCATENATE(INT(B1012),", "),INT(B1012)),""),IF(C1012=VALUE(REPORTE!C$10),IF(SUM(DD1013:DD$1993),CONCATENATE(INT(B1012),",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97"/>
      <c r="AW1013" s="97"/>
      <c r="AX1013" s="97"/>
      <c r="AY1013" s="110"/>
      <c r="AZ1013" s="97"/>
      <c r="BA1013" s="97"/>
      <c r="BB1013" s="4"/>
      <c r="BC1013" s="100"/>
      <c r="BF1013" s="9"/>
      <c r="BI1013" s="7" t="str">
        <f t="shared" ca="1" si="204"/>
        <v/>
      </c>
      <c r="BJ1013" s="4" t="str">
        <f t="shared" si="212"/>
        <v/>
      </c>
      <c r="BK1013" s="96" t="str">
        <f t="shared" si="205"/>
        <v/>
      </c>
      <c r="BL1013" s="107"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8"/>
      <c r="CB1013" s="5" t="str">
        <f t="shared" si="213"/>
        <v/>
      </c>
      <c r="CD1013" s="5"/>
      <c r="CE1013" s="5" t="str">
        <f t="shared" si="209"/>
        <v/>
      </c>
      <c r="CF1013" s="5" t="str">
        <f>IF(J1013="","",IFERROR(IF(VLOOKUP(J1013,J$2:J1012,1,0)=0,"",""),J1013))</f>
        <v/>
      </c>
      <c r="CG1013" s="24"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IF(REPORTE!AH$2="si",IF(C1013=VALUE(REPORTE!C$11),IF(SUM(DD1014:DD$1993),CONCATENATE(INT(B1013),", "),INT(B1013)),""),IF(C1013=VALUE(REPORTE!C$10),IF(SUM(DD1014:DD$1993),CONCATENATE(INT(B1013),",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97"/>
      <c r="AW1014" s="97"/>
      <c r="AX1014" s="97"/>
      <c r="AY1014" s="110"/>
      <c r="AZ1014" s="97"/>
      <c r="BA1014" s="97"/>
      <c r="BB1014" s="4"/>
      <c r="BC1014" s="100"/>
      <c r="BF1014" s="9"/>
      <c r="BI1014" s="7" t="str">
        <f t="shared" ca="1" si="204"/>
        <v/>
      </c>
      <c r="BJ1014" s="4" t="str">
        <f t="shared" si="212"/>
        <v/>
      </c>
      <c r="BK1014" s="96" t="str">
        <f t="shared" si="205"/>
        <v/>
      </c>
      <c r="BL1014" s="107"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8"/>
      <c r="CB1014" s="5" t="str">
        <f t="shared" si="213"/>
        <v/>
      </c>
      <c r="CD1014" s="5"/>
      <c r="CE1014" s="5" t="str">
        <f t="shared" si="209"/>
        <v/>
      </c>
      <c r="CF1014" s="5" t="str">
        <f>IF(J1014="","",IFERROR(IF(VLOOKUP(J1014,J$2:J1013,1,0)=0,"",""),J1014))</f>
        <v/>
      </c>
      <c r="CG1014" s="24"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IF(REPORTE!AH$2="si",IF(C1014=VALUE(REPORTE!C$11),IF(SUM(DD1015:DD$1993),CONCATENATE(INT(B1014),", "),INT(B1014)),""),IF(C1014=VALUE(REPORTE!C$10),IF(SUM(DD1015:DD$1993),CONCATENATE(INT(B1014),",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97"/>
      <c r="AW1015" s="97"/>
      <c r="AX1015" s="97"/>
      <c r="AY1015" s="110"/>
      <c r="AZ1015" s="97"/>
      <c r="BA1015" s="97"/>
      <c r="BB1015" s="4"/>
      <c r="BC1015" s="100"/>
      <c r="BF1015" s="9"/>
      <c r="BI1015" s="7" t="str">
        <f t="shared" ca="1" si="204"/>
        <v/>
      </c>
      <c r="BJ1015" s="4" t="str">
        <f t="shared" si="212"/>
        <v/>
      </c>
      <c r="BK1015" s="96" t="str">
        <f t="shared" si="205"/>
        <v/>
      </c>
      <c r="BL1015" s="107"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8"/>
      <c r="CB1015" s="5" t="str">
        <f t="shared" si="213"/>
        <v/>
      </c>
      <c r="CD1015" s="5"/>
      <c r="CE1015" s="5" t="str">
        <f t="shared" si="209"/>
        <v/>
      </c>
      <c r="CF1015" s="5" t="str">
        <f>IF(J1015="","",IFERROR(IF(VLOOKUP(J1015,J$2:J1014,1,0)=0,"",""),J1015))</f>
        <v/>
      </c>
      <c r="CG1015" s="24"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IF(REPORTE!AH$2="si",IF(C1015=VALUE(REPORTE!C$11),IF(SUM(DD1016:DD$1993),CONCATENATE(INT(B1015),", "),INT(B1015)),""),IF(C1015=VALUE(REPORTE!C$10),IF(SUM(DD1016:DD$1993),CONCATENATE(INT(B1015),",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97"/>
      <c r="AW1016" s="97"/>
      <c r="AX1016" s="97"/>
      <c r="AY1016" s="110"/>
      <c r="AZ1016" s="97"/>
      <c r="BA1016" s="97"/>
      <c r="BB1016" s="4"/>
      <c r="BC1016" s="100"/>
      <c r="BF1016" s="9"/>
      <c r="BI1016" s="7" t="str">
        <f t="shared" ca="1" si="204"/>
        <v/>
      </c>
      <c r="BJ1016" s="4" t="str">
        <f t="shared" si="212"/>
        <v/>
      </c>
      <c r="BK1016" s="96" t="str">
        <f t="shared" si="205"/>
        <v/>
      </c>
      <c r="BL1016" s="107"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8"/>
      <c r="CB1016" s="5" t="str">
        <f t="shared" si="213"/>
        <v/>
      </c>
      <c r="CD1016" s="5"/>
      <c r="CE1016" s="5" t="str">
        <f t="shared" si="209"/>
        <v/>
      </c>
      <c r="CF1016" s="5" t="str">
        <f>IF(J1016="","",IFERROR(IF(VLOOKUP(J1016,J$2:J1015,1,0)=0,"",""),J1016))</f>
        <v/>
      </c>
      <c r="CG1016" s="24"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IF(REPORTE!AH$2="si",IF(C1016=VALUE(REPORTE!C$11),IF(SUM(DD1017:DD$1993),CONCATENATE(INT(B1016),", "),INT(B1016)),""),IF(C1016=VALUE(REPORTE!C$10),IF(SUM(DD1017:DD$1993),CONCATENATE(INT(B1016),",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97"/>
      <c r="AW1017" s="97"/>
      <c r="AX1017" s="97"/>
      <c r="AY1017" s="110"/>
      <c r="AZ1017" s="97"/>
      <c r="BA1017" s="97"/>
      <c r="BB1017" s="4"/>
      <c r="BC1017" s="100"/>
      <c r="BF1017" s="9"/>
      <c r="BI1017" s="7" t="str">
        <f t="shared" ca="1" si="204"/>
        <v/>
      </c>
      <c r="BJ1017" s="4" t="str">
        <f t="shared" si="212"/>
        <v/>
      </c>
      <c r="BK1017" s="96" t="str">
        <f t="shared" si="205"/>
        <v/>
      </c>
      <c r="BL1017" s="107"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8"/>
      <c r="CB1017" s="5" t="str">
        <f t="shared" si="213"/>
        <v/>
      </c>
      <c r="CD1017" s="5"/>
      <c r="CE1017" s="5" t="str">
        <f t="shared" si="209"/>
        <v/>
      </c>
      <c r="CF1017" s="5" t="str">
        <f>IF(J1017="","",IFERROR(IF(VLOOKUP(J1017,J$2:J1016,1,0)=0,"",""),J1017))</f>
        <v/>
      </c>
      <c r="CG1017" s="24"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IF(REPORTE!AH$2="si",IF(C1017=VALUE(REPORTE!C$11),IF(SUM(DD1018:DD$1993),CONCATENATE(INT(B1017),", "),INT(B1017)),""),IF(C1017=VALUE(REPORTE!C$10),IF(SUM(DD1018:DD$1993),CONCATENATE(INT(B1017),",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97"/>
      <c r="AW1018" s="97"/>
      <c r="AX1018" s="97"/>
      <c r="AY1018" s="110"/>
      <c r="AZ1018" s="97"/>
      <c r="BA1018" s="97"/>
      <c r="BB1018" s="4"/>
      <c r="BC1018" s="100"/>
      <c r="BF1018" s="9"/>
      <c r="BI1018" s="7" t="str">
        <f t="shared" ca="1" si="204"/>
        <v/>
      </c>
      <c r="BJ1018" s="4" t="str">
        <f t="shared" si="212"/>
        <v/>
      </c>
      <c r="BK1018" s="96" t="str">
        <f t="shared" si="205"/>
        <v/>
      </c>
      <c r="BL1018" s="107"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8"/>
      <c r="CB1018" s="5" t="str">
        <f t="shared" si="213"/>
        <v/>
      </c>
      <c r="CD1018" s="5"/>
      <c r="CE1018" s="5" t="str">
        <f t="shared" si="209"/>
        <v/>
      </c>
      <c r="CF1018" s="5" t="str">
        <f>IF(J1018="","",IFERROR(IF(VLOOKUP(J1018,J$2:J1017,1,0)=0,"",""),J1018))</f>
        <v/>
      </c>
      <c r="CG1018" s="24"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IF(REPORTE!AH$2="si",IF(C1018=VALUE(REPORTE!C$11),IF(SUM(DD1019:DD$1993),CONCATENATE(INT(B1018),", "),INT(B1018)),""),IF(C1018=VALUE(REPORTE!C$10),IF(SUM(DD1019:DD$1993),CONCATENATE(INT(B1018),",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97"/>
      <c r="AW1019" s="97"/>
      <c r="AX1019" s="97"/>
      <c r="AY1019" s="110"/>
      <c r="AZ1019" s="97"/>
      <c r="BA1019" s="97"/>
      <c r="BB1019" s="4"/>
      <c r="BC1019" s="100"/>
      <c r="BF1019" s="9"/>
      <c r="BI1019" s="7" t="str">
        <f t="shared" ca="1" si="204"/>
        <v/>
      </c>
      <c r="BJ1019" s="4" t="str">
        <f t="shared" si="212"/>
        <v/>
      </c>
      <c r="BK1019" s="96" t="str">
        <f t="shared" si="205"/>
        <v/>
      </c>
      <c r="BL1019" s="107"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8"/>
      <c r="CB1019" s="5" t="str">
        <f t="shared" si="213"/>
        <v/>
      </c>
      <c r="CD1019" s="5"/>
      <c r="CE1019" s="5" t="str">
        <f t="shared" si="209"/>
        <v/>
      </c>
      <c r="CF1019" s="5" t="str">
        <f>IF(J1019="","",IFERROR(IF(VLOOKUP(J1019,J$2:J1018,1,0)=0,"",""),J1019))</f>
        <v/>
      </c>
      <c r="CG1019" s="24"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IF(REPORTE!AH$2="si",IF(C1019=VALUE(REPORTE!C$11),IF(SUM(DD1020:DD$1993),CONCATENATE(INT(B1019),", "),INT(B1019)),""),IF(C1019=VALUE(REPORTE!C$10),IF(SUM(DD1020:DD$1993),CONCATENATE(INT(B1019),",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97"/>
      <c r="AW1020" s="97"/>
      <c r="AX1020" s="97"/>
      <c r="AY1020" s="110"/>
      <c r="AZ1020" s="97"/>
      <c r="BA1020" s="97"/>
      <c r="BB1020" s="4"/>
      <c r="BC1020" s="100"/>
      <c r="BF1020" s="9"/>
      <c r="BI1020" s="7" t="str">
        <f t="shared" ca="1" si="204"/>
        <v/>
      </c>
      <c r="BJ1020" s="4" t="str">
        <f t="shared" si="212"/>
        <v/>
      </c>
      <c r="BK1020" s="96" t="str">
        <f t="shared" si="205"/>
        <v/>
      </c>
      <c r="BL1020" s="107"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8"/>
      <c r="CB1020" s="5" t="str">
        <f t="shared" si="213"/>
        <v/>
      </c>
      <c r="CD1020" s="5"/>
      <c r="CE1020" s="5" t="str">
        <f t="shared" si="209"/>
        <v/>
      </c>
      <c r="CF1020" s="5" t="str">
        <f>IF(J1020="","",IFERROR(IF(VLOOKUP(J1020,J$2:J1019,1,0)=0,"",""),J1020))</f>
        <v/>
      </c>
      <c r="CG1020" s="24"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IF(REPORTE!AH$2="si",IF(C1020=VALUE(REPORTE!C$11),IF(SUM(DD1021:DD$1993),CONCATENATE(INT(B1020),", "),INT(B1020)),""),IF(C1020=VALUE(REPORTE!C$10),IF(SUM(DD1021:DD$1993),CONCATENATE(INT(B1020),",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97"/>
      <c r="AW1021" s="97"/>
      <c r="AX1021" s="97"/>
      <c r="AY1021" s="110"/>
      <c r="AZ1021" s="97"/>
      <c r="BA1021" s="97"/>
      <c r="BB1021" s="4"/>
      <c r="BC1021" s="100"/>
      <c r="BF1021" s="9"/>
      <c r="BI1021" s="7" t="str">
        <f t="shared" ca="1" si="204"/>
        <v/>
      </c>
      <c r="BJ1021" s="4" t="str">
        <f t="shared" si="212"/>
        <v/>
      </c>
      <c r="BK1021" s="96" t="str">
        <f t="shared" si="205"/>
        <v/>
      </c>
      <c r="BL1021" s="107"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8"/>
      <c r="CB1021" s="5" t="str">
        <f t="shared" si="213"/>
        <v/>
      </c>
      <c r="CD1021" s="5"/>
      <c r="CE1021" s="5" t="str">
        <f t="shared" si="209"/>
        <v/>
      </c>
      <c r="CF1021" s="5" t="str">
        <f>IF(J1021="","",IFERROR(IF(VLOOKUP(J1021,J$2:J1020,1,0)=0,"",""),J1021))</f>
        <v/>
      </c>
      <c r="CG1021" s="24"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IF(REPORTE!AH$2="si",IF(C1021=VALUE(REPORTE!C$11),IF(SUM(DD1022:DD$1993),CONCATENATE(INT(B1021),", "),INT(B1021)),""),IF(C1021=VALUE(REPORTE!C$10),IF(SUM(DD1022:DD$1993),CONCATENATE(INT(B1021),",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97"/>
      <c r="AW1022" s="97"/>
      <c r="AX1022" s="97"/>
      <c r="AY1022" s="110"/>
      <c r="AZ1022" s="97"/>
      <c r="BA1022" s="97"/>
      <c r="BB1022" s="4"/>
      <c r="BC1022" s="100"/>
      <c r="BF1022" s="9"/>
      <c r="BI1022" s="7" t="str">
        <f t="shared" ca="1" si="204"/>
        <v/>
      </c>
      <c r="BJ1022" s="4" t="str">
        <f t="shared" si="212"/>
        <v/>
      </c>
      <c r="BK1022" s="96" t="str">
        <f t="shared" si="205"/>
        <v/>
      </c>
      <c r="BL1022" s="107"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8"/>
      <c r="CB1022" s="5" t="str">
        <f t="shared" si="213"/>
        <v/>
      </c>
      <c r="CD1022" s="5"/>
      <c r="CE1022" s="5" t="str">
        <f t="shared" si="209"/>
        <v/>
      </c>
      <c r="CF1022" s="5" t="str">
        <f>IF(J1022="","",IFERROR(IF(VLOOKUP(J1022,J$2:J1021,1,0)=0,"",""),J1022))</f>
        <v/>
      </c>
      <c r="CG1022" s="24"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IF(REPORTE!AH$2="si",IF(C1022=VALUE(REPORTE!C$11),IF(SUM(DD1023:DD$1993),CONCATENATE(INT(B1022),", "),INT(B1022)),""),IF(C1022=VALUE(REPORTE!C$10),IF(SUM(DD1023:DD$1993),CONCATENATE(INT(B1022),",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97"/>
      <c r="AW1023" s="97"/>
      <c r="AX1023" s="97"/>
      <c r="AY1023" s="110"/>
      <c r="AZ1023" s="97"/>
      <c r="BA1023" s="97"/>
      <c r="BB1023" s="4"/>
      <c r="BC1023" s="100"/>
      <c r="BF1023" s="9"/>
      <c r="BI1023" s="7" t="str">
        <f t="shared" ca="1" si="204"/>
        <v/>
      </c>
      <c r="BJ1023" s="4" t="str">
        <f t="shared" si="212"/>
        <v/>
      </c>
      <c r="BK1023" s="96" t="str">
        <f t="shared" si="205"/>
        <v/>
      </c>
      <c r="BL1023" s="107"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8"/>
      <c r="CB1023" s="5" t="str">
        <f t="shared" si="213"/>
        <v/>
      </c>
      <c r="CD1023" s="5"/>
      <c r="CE1023" s="5" t="str">
        <f t="shared" si="209"/>
        <v/>
      </c>
      <c r="CF1023" s="5" t="str">
        <f>IF(J1023="","",IFERROR(IF(VLOOKUP(J1023,J$2:J1022,1,0)=0,"",""),J1023))</f>
        <v/>
      </c>
      <c r="CG1023" s="24"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IF(REPORTE!AH$2="si",IF(C1023=VALUE(REPORTE!C$11),IF(SUM(DD1024:DD$1993),CONCATENATE(INT(B1023),", "),INT(B1023)),""),IF(C1023=VALUE(REPORTE!C$10),IF(SUM(DD1024:DD$1993),CONCATENATE(INT(B1023),",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97"/>
      <c r="AW1024" s="97"/>
      <c r="AX1024" s="97"/>
      <c r="AY1024" s="110"/>
      <c r="AZ1024" s="97"/>
      <c r="BA1024" s="97"/>
      <c r="BB1024" s="4"/>
      <c r="BC1024" s="100"/>
      <c r="BF1024" s="9"/>
      <c r="BI1024" s="7" t="str">
        <f t="shared" ca="1" si="204"/>
        <v/>
      </c>
      <c r="BJ1024" s="4" t="str">
        <f t="shared" si="212"/>
        <v/>
      </c>
      <c r="BK1024" s="96" t="str">
        <f t="shared" si="205"/>
        <v/>
      </c>
      <c r="BL1024" s="107"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8"/>
      <c r="CB1024" s="5" t="str">
        <f t="shared" si="213"/>
        <v/>
      </c>
      <c r="CD1024" s="5"/>
      <c r="CE1024" s="5" t="str">
        <f t="shared" si="209"/>
        <v/>
      </c>
      <c r="CF1024" s="5" t="str">
        <f>IF(J1024="","",IFERROR(IF(VLOOKUP(J1024,J$2:J1023,1,0)=0,"",""),J1024))</f>
        <v/>
      </c>
      <c r="CG1024" s="24"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IF(REPORTE!AH$2="si",IF(C1024=VALUE(REPORTE!C$11),IF(SUM(DD1025:DD$1993),CONCATENATE(INT(B1024),", "),INT(B1024)),""),IF(C1024=VALUE(REPORTE!C$10),IF(SUM(DD1025:DD$1993),CONCATENATE(INT(B1024),",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97"/>
      <c r="AW1025" s="97"/>
      <c r="AX1025" s="97"/>
      <c r="AY1025" s="110"/>
      <c r="AZ1025" s="97"/>
      <c r="BA1025" s="97"/>
      <c r="BB1025" s="4"/>
      <c r="BC1025" s="100"/>
      <c r="BF1025" s="9"/>
      <c r="BI1025" s="7" t="str">
        <f t="shared" ca="1" si="204"/>
        <v/>
      </c>
      <c r="BJ1025" s="4" t="str">
        <f t="shared" si="212"/>
        <v/>
      </c>
      <c r="BK1025" s="96" t="str">
        <f t="shared" si="205"/>
        <v/>
      </c>
      <c r="BL1025" s="107"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8"/>
      <c r="CB1025" s="5" t="str">
        <f t="shared" si="213"/>
        <v/>
      </c>
      <c r="CD1025" s="5"/>
      <c r="CE1025" s="5" t="str">
        <f t="shared" si="209"/>
        <v/>
      </c>
      <c r="CF1025" s="5" t="str">
        <f>IF(J1025="","",IFERROR(IF(VLOOKUP(J1025,J$2:J1024,1,0)=0,"",""),J1025))</f>
        <v/>
      </c>
      <c r="CG1025" s="24"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IF(REPORTE!AH$2="si",IF(C1025=VALUE(REPORTE!C$11),IF(SUM(DD1026:DD$1993),CONCATENATE(INT(B1025),", "),INT(B1025)),""),IF(C1025=VALUE(REPORTE!C$10),IF(SUM(DD1026:DD$1993),CONCATENATE(INT(B1025),",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97"/>
      <c r="AW1026" s="97"/>
      <c r="AX1026" s="97"/>
      <c r="AY1026" s="110"/>
      <c r="AZ1026" s="97"/>
      <c r="BA1026" s="97"/>
      <c r="BB1026" s="4"/>
      <c r="BC1026" s="100"/>
      <c r="BF1026" s="9"/>
      <c r="BI1026" s="7" t="str">
        <f t="shared" ref="BI1026:BI1078" ca="1" si="216">IFERROR(IF(BF1026="","",IF(BB1026=5,"",IF(BF1026-TODAY()&gt;0,"VIGENTE","VENCIDO"))),"")</f>
        <v/>
      </c>
      <c r="BJ1026" s="4" t="str">
        <f t="shared" si="212"/>
        <v/>
      </c>
      <c r="BK1026" s="96" t="str">
        <f t="shared" ref="BK1026:BK1078" si="217">IFERROR(IF(AA1026="","",AA1026/V1026),"")</f>
        <v/>
      </c>
      <c r="BL1026" s="107"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8"/>
      <c r="CB1026" s="5" t="str">
        <f t="shared" si="213"/>
        <v/>
      </c>
      <c r="CD1026" s="5"/>
      <c r="CE1026" s="5" t="str">
        <f t="shared" ref="CE1026:CE1078" si="221">IFERROR(RANK(CG1026,CG$2:CG$1493,1),"")</f>
        <v/>
      </c>
      <c r="CF1026" s="5" t="str">
        <f>IF(J1026="","",IFERROR(IF(VLOOKUP(J1026,J$2:J1025,1,0)=0,"",""),J1026))</f>
        <v/>
      </c>
      <c r="CG1026" s="24"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IF(REPORTE!AH$2="si",IF(C1026=VALUE(REPORTE!C$11),IF(SUM(DD1027:DD$1993),CONCATENATE(INT(B1026),", "),INT(B1026)),""),IF(C1026=VALUE(REPORTE!C$10),IF(SUM(DD1027:DD$1993),CONCATENATE(INT(B1026),",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97"/>
      <c r="AW1027" s="97"/>
      <c r="AX1027" s="97"/>
      <c r="AY1027" s="110"/>
      <c r="AZ1027" s="97"/>
      <c r="BA1027" s="97"/>
      <c r="BB1027" s="4"/>
      <c r="BC1027" s="100"/>
      <c r="BF1027" s="9"/>
      <c r="BI1027" s="7" t="str">
        <f t="shared" ca="1" si="216"/>
        <v/>
      </c>
      <c r="BJ1027" s="4" t="str">
        <f t="shared" si="212"/>
        <v/>
      </c>
      <c r="BK1027" s="96" t="str">
        <f t="shared" si="217"/>
        <v/>
      </c>
      <c r="BL1027" s="107"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8"/>
      <c r="CB1027" s="5" t="str">
        <f t="shared" si="213"/>
        <v/>
      </c>
      <c r="CD1027" s="5"/>
      <c r="CE1027" s="5" t="str">
        <f t="shared" si="221"/>
        <v/>
      </c>
      <c r="CF1027" s="5" t="str">
        <f>IF(J1027="","",IFERROR(IF(VLOOKUP(J1027,J$2:J1026,1,0)=0,"",""),J1027))</f>
        <v/>
      </c>
      <c r="CG1027" s="24"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IF(REPORTE!AH$2="si",IF(C1027=VALUE(REPORTE!C$11),IF(SUM(DD1028:DD$1993),CONCATENATE(INT(B1027),", "),INT(B1027)),""),IF(C1027=VALUE(REPORTE!C$10),IF(SUM(DD1028:DD$1993),CONCATENATE(INT(B1027),",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97"/>
      <c r="AW1028" s="97"/>
      <c r="AX1028" s="97"/>
      <c r="AY1028" s="110"/>
      <c r="AZ1028" s="97"/>
      <c r="BA1028" s="97"/>
      <c r="BB1028" s="4"/>
      <c r="BC1028" s="100"/>
      <c r="BF1028" s="9"/>
      <c r="BI1028" s="7" t="str">
        <f t="shared" ca="1" si="216"/>
        <v/>
      </c>
      <c r="BJ1028" s="4" t="str">
        <f t="shared" si="212"/>
        <v/>
      </c>
      <c r="BK1028" s="96" t="str">
        <f t="shared" si="217"/>
        <v/>
      </c>
      <c r="BL1028" s="107"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8"/>
      <c r="CB1028" s="5" t="str">
        <f t="shared" si="213"/>
        <v/>
      </c>
      <c r="CD1028" s="5"/>
      <c r="CE1028" s="5" t="str">
        <f t="shared" si="221"/>
        <v/>
      </c>
      <c r="CF1028" s="5" t="str">
        <f>IF(J1028="","",IFERROR(IF(VLOOKUP(J1028,J$2:J1027,1,0)=0,"",""),J1028))</f>
        <v/>
      </c>
      <c r="CG1028" s="24"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IF(REPORTE!AH$2="si",IF(C1028=VALUE(REPORTE!C$11),IF(SUM(DD1029:DD$1993),CONCATENATE(INT(B1028),", "),INT(B1028)),""),IF(C1028=VALUE(REPORTE!C$10),IF(SUM(DD1029:DD$1993),CONCATENATE(INT(B1028),",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97"/>
      <c r="AW1029" s="97"/>
      <c r="AX1029" s="97"/>
      <c r="AY1029" s="110"/>
      <c r="AZ1029" s="97"/>
      <c r="BA1029" s="97"/>
      <c r="BB1029" s="4"/>
      <c r="BC1029" s="100"/>
      <c r="BF1029" s="9"/>
      <c r="BI1029" s="7" t="str">
        <f t="shared" ca="1" si="216"/>
        <v/>
      </c>
      <c r="BJ1029" s="4" t="str">
        <f t="shared" si="212"/>
        <v/>
      </c>
      <c r="BK1029" s="96" t="str">
        <f t="shared" si="217"/>
        <v/>
      </c>
      <c r="BL1029" s="107"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8"/>
      <c r="CB1029" s="5" t="str">
        <f t="shared" si="213"/>
        <v/>
      </c>
      <c r="CD1029" s="5"/>
      <c r="CE1029" s="5" t="str">
        <f t="shared" si="221"/>
        <v/>
      </c>
      <c r="CF1029" s="5" t="str">
        <f>IF(J1029="","",IFERROR(IF(VLOOKUP(J1029,J$2:J1028,1,0)=0,"",""),J1029))</f>
        <v/>
      </c>
      <c r="CG1029" s="24"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IF(REPORTE!AH$2="si",IF(C1029=VALUE(REPORTE!C$11),IF(SUM(DD1030:DD$1993),CONCATENATE(INT(B1029),", "),INT(B1029)),""),IF(C1029=VALUE(REPORTE!C$10),IF(SUM(DD1030:DD$1993),CONCATENATE(INT(B1029),",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97"/>
      <c r="AW1030" s="97"/>
      <c r="AX1030" s="97"/>
      <c r="AY1030" s="110"/>
      <c r="AZ1030" s="97"/>
      <c r="BA1030" s="97"/>
      <c r="BB1030" s="4"/>
      <c r="BC1030" s="100"/>
      <c r="BF1030" s="9"/>
      <c r="BI1030" s="7" t="str">
        <f t="shared" ca="1" si="216"/>
        <v/>
      </c>
      <c r="BJ1030" s="4" t="str">
        <f t="shared" si="212"/>
        <v/>
      </c>
      <c r="BK1030" s="96" t="str">
        <f t="shared" si="217"/>
        <v/>
      </c>
      <c r="BL1030" s="107"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8"/>
      <c r="CB1030" s="5" t="str">
        <f t="shared" si="213"/>
        <v/>
      </c>
      <c r="CD1030" s="5"/>
      <c r="CE1030" s="5" t="str">
        <f t="shared" si="221"/>
        <v/>
      </c>
      <c r="CF1030" s="5" t="str">
        <f>IF(J1030="","",IFERROR(IF(VLOOKUP(J1030,J$2:J1029,1,0)=0,"",""),J1030))</f>
        <v/>
      </c>
      <c r="CG1030" s="24"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IF(REPORTE!AH$2="si",IF(C1030=VALUE(REPORTE!C$11),IF(SUM(DD1031:DD$1993),CONCATENATE(INT(B1030),", "),INT(B1030)),""),IF(C1030=VALUE(REPORTE!C$10),IF(SUM(DD1031:DD$1993),CONCATENATE(INT(B1030),",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97"/>
      <c r="AW1031" s="97"/>
      <c r="AX1031" s="97"/>
      <c r="AY1031" s="110"/>
      <c r="AZ1031" s="97"/>
      <c r="BA1031" s="97"/>
      <c r="BB1031" s="4"/>
      <c r="BC1031" s="100"/>
      <c r="BF1031" s="9"/>
      <c r="BI1031" s="7" t="str">
        <f t="shared" ca="1" si="216"/>
        <v/>
      </c>
      <c r="BJ1031" s="4" t="str">
        <f t="shared" si="212"/>
        <v/>
      </c>
      <c r="BK1031" s="96" t="str">
        <f t="shared" si="217"/>
        <v/>
      </c>
      <c r="BL1031" s="107"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8"/>
      <c r="CB1031" s="5" t="str">
        <f t="shared" si="213"/>
        <v/>
      </c>
      <c r="CD1031" s="5"/>
      <c r="CE1031" s="5" t="str">
        <f t="shared" si="221"/>
        <v/>
      </c>
      <c r="CF1031" s="5" t="str">
        <f>IF(J1031="","",IFERROR(IF(VLOOKUP(J1031,J$2:J1030,1,0)=0,"",""),J1031))</f>
        <v/>
      </c>
      <c r="CG1031" s="24"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IF(REPORTE!AH$2="si",IF(C1031=VALUE(REPORTE!C$11),IF(SUM(DD1032:DD$1993),CONCATENATE(INT(B1031),", "),INT(B1031)),""),IF(C1031=VALUE(REPORTE!C$10),IF(SUM(DD1032:DD$1993),CONCATENATE(INT(B1031),",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97"/>
      <c r="AW1032" s="97"/>
      <c r="AX1032" s="97"/>
      <c r="AY1032" s="110"/>
      <c r="AZ1032" s="97"/>
      <c r="BA1032" s="97"/>
      <c r="BB1032" s="4"/>
      <c r="BC1032" s="100"/>
      <c r="BF1032" s="9"/>
      <c r="BI1032" s="7" t="str">
        <f t="shared" ca="1" si="216"/>
        <v/>
      </c>
      <c r="BJ1032" s="4" t="str">
        <f t="shared" si="212"/>
        <v/>
      </c>
      <c r="BK1032" s="96" t="str">
        <f t="shared" si="217"/>
        <v/>
      </c>
      <c r="BL1032" s="107"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8"/>
      <c r="CB1032" s="5" t="str">
        <f t="shared" si="213"/>
        <v/>
      </c>
      <c r="CD1032" s="5"/>
      <c r="CE1032" s="5" t="str">
        <f t="shared" si="221"/>
        <v/>
      </c>
      <c r="CF1032" s="5" t="str">
        <f>IF(J1032="","",IFERROR(IF(VLOOKUP(J1032,J$2:J1031,1,0)=0,"",""),J1032))</f>
        <v/>
      </c>
      <c r="CG1032" s="24"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IF(REPORTE!AH$2="si",IF(C1032=VALUE(REPORTE!C$11),IF(SUM(DD1033:DD$1993),CONCATENATE(INT(B1032),", "),INT(B1032)),""),IF(C1032=VALUE(REPORTE!C$10),IF(SUM(DD1033:DD$1993),CONCATENATE(INT(B1032),",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97"/>
      <c r="AW1033" s="97"/>
      <c r="AX1033" s="97"/>
      <c r="AY1033" s="110"/>
      <c r="AZ1033" s="97"/>
      <c r="BA1033" s="97"/>
      <c r="BB1033" s="4"/>
      <c r="BC1033" s="100"/>
      <c r="BF1033" s="9"/>
      <c r="BI1033" s="7" t="str">
        <f t="shared" ca="1" si="216"/>
        <v/>
      </c>
      <c r="BJ1033" s="4" t="str">
        <f t="shared" si="212"/>
        <v/>
      </c>
      <c r="BK1033" s="96" t="str">
        <f t="shared" si="217"/>
        <v/>
      </c>
      <c r="BL1033" s="107"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8"/>
      <c r="CB1033" s="5" t="str">
        <f t="shared" si="213"/>
        <v/>
      </c>
      <c r="CD1033" s="5"/>
      <c r="CE1033" s="5" t="str">
        <f t="shared" si="221"/>
        <v/>
      </c>
      <c r="CF1033" s="5" t="str">
        <f>IF(J1033="","",IFERROR(IF(VLOOKUP(J1033,J$2:J1032,1,0)=0,"",""),J1033))</f>
        <v/>
      </c>
      <c r="CG1033" s="24"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IF(REPORTE!AH$2="si",IF(C1033=VALUE(REPORTE!C$11),IF(SUM(DD1034:DD$1993),CONCATENATE(INT(B1033),", "),INT(B1033)),""),IF(C1033=VALUE(REPORTE!C$10),IF(SUM(DD1034:DD$1993),CONCATENATE(INT(B1033),",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97"/>
      <c r="AW1034" s="97"/>
      <c r="AX1034" s="97"/>
      <c r="AY1034" s="110"/>
      <c r="AZ1034" s="97"/>
      <c r="BA1034" s="97"/>
      <c r="BB1034" s="4"/>
      <c r="BC1034" s="100"/>
      <c r="BF1034" s="9"/>
      <c r="BI1034" s="7" t="str">
        <f t="shared" ca="1" si="216"/>
        <v/>
      </c>
      <c r="BJ1034" s="4" t="str">
        <f t="shared" si="212"/>
        <v/>
      </c>
      <c r="BK1034" s="96" t="str">
        <f t="shared" si="217"/>
        <v/>
      </c>
      <c r="BL1034" s="107"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8"/>
      <c r="CB1034" s="5" t="str">
        <f t="shared" si="213"/>
        <v/>
      </c>
      <c r="CD1034" s="5"/>
      <c r="CE1034" s="5" t="str">
        <f t="shared" si="221"/>
        <v/>
      </c>
      <c r="CF1034" s="5" t="str">
        <f>IF(J1034="","",IFERROR(IF(VLOOKUP(J1034,J$2:J1033,1,0)=0,"",""),J1034))</f>
        <v/>
      </c>
      <c r="CG1034" s="24"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IF(REPORTE!AH$2="si",IF(C1034=VALUE(REPORTE!C$11),IF(SUM(DD1035:DD$1993),CONCATENATE(INT(B1034),", "),INT(B1034)),""),IF(C1034=VALUE(REPORTE!C$10),IF(SUM(DD1035:DD$1993),CONCATENATE(INT(B1034),",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97"/>
      <c r="AW1035" s="97"/>
      <c r="AX1035" s="97"/>
      <c r="AY1035" s="110"/>
      <c r="AZ1035" s="97"/>
      <c r="BA1035" s="97"/>
      <c r="BB1035" s="4"/>
      <c r="BC1035" s="100"/>
      <c r="BF1035" s="9"/>
      <c r="BI1035" s="7" t="str">
        <f t="shared" ca="1" si="216"/>
        <v/>
      </c>
      <c r="BJ1035" s="4" t="str">
        <f t="shared" si="212"/>
        <v/>
      </c>
      <c r="BK1035" s="96" t="str">
        <f t="shared" si="217"/>
        <v/>
      </c>
      <c r="BL1035" s="107"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8"/>
      <c r="CB1035" s="5" t="str">
        <f t="shared" si="213"/>
        <v/>
      </c>
      <c r="CD1035" s="5"/>
      <c r="CE1035" s="5" t="str">
        <f t="shared" si="221"/>
        <v/>
      </c>
      <c r="CF1035" s="5" t="str">
        <f>IF(J1035="","",IFERROR(IF(VLOOKUP(J1035,J$2:J1034,1,0)=0,"",""),J1035))</f>
        <v/>
      </c>
      <c r="CG1035" s="24"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IF(REPORTE!AH$2="si",IF(C1035=VALUE(REPORTE!C$11),IF(SUM(DD1036:DD$1993),CONCATENATE(INT(B1035),", "),INT(B1035)),""),IF(C1035=VALUE(REPORTE!C$10),IF(SUM(DD1036:DD$1993),CONCATENATE(INT(B1035),",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97"/>
      <c r="AW1036" s="97"/>
      <c r="AX1036" s="97"/>
      <c r="AY1036" s="110"/>
      <c r="AZ1036" s="97"/>
      <c r="BA1036" s="97"/>
      <c r="BB1036" s="4"/>
      <c r="BC1036" s="100"/>
      <c r="BF1036" s="9"/>
      <c r="BI1036" s="7" t="str">
        <f t="shared" ca="1" si="216"/>
        <v/>
      </c>
      <c r="BJ1036" s="4" t="str">
        <f t="shared" si="212"/>
        <v/>
      </c>
      <c r="BK1036" s="96" t="str">
        <f t="shared" si="217"/>
        <v/>
      </c>
      <c r="BL1036" s="107"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8"/>
      <c r="CB1036" s="5" t="str">
        <f t="shared" si="213"/>
        <v/>
      </c>
      <c r="CD1036" s="5"/>
      <c r="CE1036" s="5" t="str">
        <f t="shared" si="221"/>
        <v/>
      </c>
      <c r="CF1036" s="5" t="str">
        <f>IF(J1036="","",IFERROR(IF(VLOOKUP(J1036,J$2:J1035,1,0)=0,"",""),J1036))</f>
        <v/>
      </c>
      <c r="CG1036" s="24"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IF(REPORTE!AH$2="si",IF(C1036=VALUE(REPORTE!C$11),IF(SUM(DD1037:DD$1993),CONCATENATE(INT(B1036),", "),INT(B1036)),""),IF(C1036=VALUE(REPORTE!C$10),IF(SUM(DD1037:DD$1993),CONCATENATE(INT(B1036),",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97"/>
      <c r="AW1037" s="97"/>
      <c r="AX1037" s="97"/>
      <c r="AY1037" s="110"/>
      <c r="AZ1037" s="97"/>
      <c r="BA1037" s="97"/>
      <c r="BB1037" s="4"/>
      <c r="BC1037" s="100"/>
      <c r="BF1037" s="9"/>
      <c r="BI1037" s="7" t="str">
        <f t="shared" ca="1" si="216"/>
        <v/>
      </c>
      <c r="BJ1037" s="4" t="str">
        <f t="shared" si="212"/>
        <v/>
      </c>
      <c r="BK1037" s="96" t="str">
        <f t="shared" si="217"/>
        <v/>
      </c>
      <c r="BL1037" s="107"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8"/>
      <c r="CB1037" s="5" t="str">
        <f t="shared" si="213"/>
        <v/>
      </c>
      <c r="CD1037" s="5"/>
      <c r="CE1037" s="5" t="str">
        <f t="shared" si="221"/>
        <v/>
      </c>
      <c r="CF1037" s="5" t="str">
        <f>IF(J1037="","",IFERROR(IF(VLOOKUP(J1037,J$2:J1036,1,0)=0,"",""),J1037))</f>
        <v/>
      </c>
      <c r="CG1037" s="24"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IF(REPORTE!AH$2="si",IF(C1037=VALUE(REPORTE!C$11),IF(SUM(DD1038:DD$1993),CONCATENATE(INT(B1037),", "),INT(B1037)),""),IF(C1037=VALUE(REPORTE!C$10),IF(SUM(DD1038:DD$1993),CONCATENATE(INT(B1037),",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97"/>
      <c r="AW1038" s="97"/>
      <c r="AX1038" s="97"/>
      <c r="AY1038" s="110"/>
      <c r="AZ1038" s="97"/>
      <c r="BA1038" s="97"/>
      <c r="BB1038" s="4"/>
      <c r="BC1038" s="100"/>
      <c r="BF1038" s="9"/>
      <c r="BI1038" s="7" t="str">
        <f t="shared" ca="1" si="216"/>
        <v/>
      </c>
      <c r="BJ1038" s="4" t="str">
        <f t="shared" si="212"/>
        <v/>
      </c>
      <c r="BK1038" s="96" t="str">
        <f t="shared" si="217"/>
        <v/>
      </c>
      <c r="BL1038" s="107"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8"/>
      <c r="CB1038" s="5" t="str">
        <f t="shared" si="213"/>
        <v/>
      </c>
      <c r="CD1038" s="5"/>
      <c r="CE1038" s="5" t="str">
        <f t="shared" si="221"/>
        <v/>
      </c>
      <c r="CF1038" s="5" t="str">
        <f>IF(J1038="","",IFERROR(IF(VLOOKUP(J1038,J$2:J1037,1,0)=0,"",""),J1038))</f>
        <v/>
      </c>
      <c r="CG1038" s="24"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IF(REPORTE!AH$2="si",IF(C1038=VALUE(REPORTE!C$11),IF(SUM(DD1039:DD$1993),CONCATENATE(INT(B1038),", "),INT(B1038)),""),IF(C1038=VALUE(REPORTE!C$10),IF(SUM(DD1039:DD$1993),CONCATENATE(INT(B1038),",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97"/>
      <c r="AW1039" s="97"/>
      <c r="AX1039" s="97"/>
      <c r="AY1039" s="110"/>
      <c r="AZ1039" s="97"/>
      <c r="BA1039" s="97"/>
      <c r="BB1039" s="4"/>
      <c r="BC1039" s="100"/>
      <c r="BF1039" s="9"/>
      <c r="BI1039" s="7" t="str">
        <f t="shared" ca="1" si="216"/>
        <v/>
      </c>
      <c r="BJ1039" s="4" t="str">
        <f t="shared" si="212"/>
        <v/>
      </c>
      <c r="BK1039" s="96" t="str">
        <f t="shared" si="217"/>
        <v/>
      </c>
      <c r="BL1039" s="107"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8"/>
      <c r="CB1039" s="5" t="str">
        <f t="shared" si="213"/>
        <v/>
      </c>
      <c r="CD1039" s="5"/>
      <c r="CE1039" s="5" t="str">
        <f t="shared" si="221"/>
        <v/>
      </c>
      <c r="CF1039" s="5" t="str">
        <f>IF(J1039="","",IFERROR(IF(VLOOKUP(J1039,J$2:J1038,1,0)=0,"",""),J1039))</f>
        <v/>
      </c>
      <c r="CG1039" s="24"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IF(REPORTE!AH$2="si",IF(C1039=VALUE(REPORTE!C$11),IF(SUM(DD1040:DD$1993),CONCATENATE(INT(B1039),", "),INT(B1039)),""),IF(C1039=VALUE(REPORTE!C$10),IF(SUM(DD1040:DD$1993),CONCATENATE(INT(B1039),",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97"/>
      <c r="AW1040" s="97"/>
      <c r="AX1040" s="97"/>
      <c r="AY1040" s="110"/>
      <c r="AZ1040" s="97"/>
      <c r="BA1040" s="97"/>
      <c r="BB1040" s="4"/>
      <c r="BC1040" s="100"/>
      <c r="BF1040" s="9"/>
      <c r="BI1040" s="7" t="str">
        <f t="shared" ca="1" si="216"/>
        <v/>
      </c>
      <c r="BJ1040" s="4" t="str">
        <f t="shared" si="212"/>
        <v/>
      </c>
      <c r="BK1040" s="96" t="str">
        <f t="shared" si="217"/>
        <v/>
      </c>
      <c r="BL1040" s="107"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8"/>
      <c r="CB1040" s="5" t="str">
        <f t="shared" si="213"/>
        <v/>
      </c>
      <c r="CD1040" s="5"/>
      <c r="CE1040" s="5" t="str">
        <f t="shared" si="221"/>
        <v/>
      </c>
      <c r="CF1040" s="5" t="str">
        <f>IF(J1040="","",IFERROR(IF(VLOOKUP(J1040,J$2:J1039,1,0)=0,"",""),J1040))</f>
        <v/>
      </c>
      <c r="CG1040" s="24"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IF(REPORTE!AH$2="si",IF(C1040=VALUE(REPORTE!C$11),IF(SUM(DD1041:DD$1993),CONCATENATE(INT(B1040),", "),INT(B1040)),""),IF(C1040=VALUE(REPORTE!C$10),IF(SUM(DD1041:DD$1993),CONCATENATE(INT(B1040),",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97"/>
      <c r="AW1041" s="97"/>
      <c r="AX1041" s="97"/>
      <c r="AY1041" s="110"/>
      <c r="AZ1041" s="97"/>
      <c r="BA1041" s="97"/>
      <c r="BB1041" s="4"/>
      <c r="BC1041" s="100"/>
      <c r="BF1041" s="9"/>
      <c r="BI1041" s="7" t="str">
        <f t="shared" ca="1" si="216"/>
        <v/>
      </c>
      <c r="BJ1041" s="4" t="str">
        <f t="shared" si="212"/>
        <v/>
      </c>
      <c r="BK1041" s="96" t="str">
        <f t="shared" si="217"/>
        <v/>
      </c>
      <c r="BL1041" s="107"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8"/>
      <c r="CB1041" s="5" t="str">
        <f t="shared" si="213"/>
        <v/>
      </c>
      <c r="CD1041" s="5"/>
      <c r="CE1041" s="5" t="str">
        <f t="shared" si="221"/>
        <v/>
      </c>
      <c r="CF1041" s="5" t="str">
        <f>IF(J1041="","",IFERROR(IF(VLOOKUP(J1041,J$2:J1040,1,0)=0,"",""),J1041))</f>
        <v/>
      </c>
      <c r="CG1041" s="24"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IF(REPORTE!AH$2="si",IF(C1041=VALUE(REPORTE!C$11),IF(SUM(DD1042:DD$1993),CONCATENATE(INT(B1041),", "),INT(B1041)),""),IF(C1041=VALUE(REPORTE!C$10),IF(SUM(DD1042:DD$1993),CONCATENATE(INT(B1041),",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97"/>
      <c r="AW1042" s="97"/>
      <c r="AX1042" s="97"/>
      <c r="AY1042" s="110"/>
      <c r="AZ1042" s="97"/>
      <c r="BA1042" s="97"/>
      <c r="BB1042" s="4"/>
      <c r="BC1042" s="100"/>
      <c r="BF1042" s="9"/>
      <c r="BI1042" s="7" t="str">
        <f t="shared" ca="1" si="216"/>
        <v/>
      </c>
      <c r="BJ1042" s="4" t="str">
        <f t="shared" si="212"/>
        <v/>
      </c>
      <c r="BK1042" s="96" t="str">
        <f t="shared" si="217"/>
        <v/>
      </c>
      <c r="BL1042" s="107"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8"/>
      <c r="CB1042" s="5" t="str">
        <f t="shared" si="213"/>
        <v/>
      </c>
      <c r="CD1042" s="5"/>
      <c r="CE1042" s="5" t="str">
        <f t="shared" si="221"/>
        <v/>
      </c>
      <c r="CF1042" s="5" t="str">
        <f>IF(J1042="","",IFERROR(IF(VLOOKUP(J1042,J$2:J1041,1,0)=0,"",""),J1042))</f>
        <v/>
      </c>
      <c r="CG1042" s="24"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IF(REPORTE!AH$2="si",IF(C1042=VALUE(REPORTE!C$11),IF(SUM(DD1043:DD$1993),CONCATENATE(INT(B1042),", "),INT(B1042)),""),IF(C1042=VALUE(REPORTE!C$10),IF(SUM(DD1043:DD$1993),CONCATENATE(INT(B1042),",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97"/>
      <c r="AW1043" s="97"/>
      <c r="AX1043" s="97"/>
      <c r="AY1043" s="110"/>
      <c r="AZ1043" s="97"/>
      <c r="BA1043" s="97"/>
      <c r="BB1043" s="4"/>
      <c r="BC1043" s="100"/>
      <c r="BF1043" s="9"/>
      <c r="BI1043" s="7" t="str">
        <f t="shared" ca="1" si="216"/>
        <v/>
      </c>
      <c r="BJ1043" s="4" t="str">
        <f t="shared" ref="BJ1043:BJ1078" si="224">IFERROR(IF(AA1043=0,"",AA1043/BC1043),"")</f>
        <v/>
      </c>
      <c r="BK1043" s="96" t="str">
        <f t="shared" si="217"/>
        <v/>
      </c>
      <c r="BL1043" s="107"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8"/>
      <c r="CB1043" s="5" t="str">
        <f t="shared" si="213"/>
        <v/>
      </c>
      <c r="CD1043" s="5"/>
      <c r="CE1043" s="5" t="str">
        <f t="shared" si="221"/>
        <v/>
      </c>
      <c r="CF1043" s="5" t="str">
        <f>IF(J1043="","",IFERROR(IF(VLOOKUP(J1043,J$2:J1042,1,0)=0,"",""),J1043))</f>
        <v/>
      </c>
      <c r="CG1043" s="24"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IF(REPORTE!AH$2="si",IF(C1043=VALUE(REPORTE!C$11),IF(SUM(DD1044:DD$1993),CONCATENATE(INT(B1043),", "),INT(B1043)),""),IF(C1043=VALUE(REPORTE!C$10),IF(SUM(DD1044:DD$1993),CONCATENATE(INT(B1043),",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97"/>
      <c r="AW1044" s="97"/>
      <c r="AX1044" s="97"/>
      <c r="AY1044" s="110"/>
      <c r="AZ1044" s="97"/>
      <c r="BA1044" s="97"/>
      <c r="BB1044" s="4"/>
      <c r="BC1044" s="100"/>
      <c r="BF1044" s="9"/>
      <c r="BI1044" s="7" t="str">
        <f t="shared" ca="1" si="216"/>
        <v/>
      </c>
      <c r="BJ1044" s="4" t="str">
        <f t="shared" si="224"/>
        <v/>
      </c>
      <c r="BK1044" s="96" t="str">
        <f t="shared" si="217"/>
        <v/>
      </c>
      <c r="BL1044" s="107"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8"/>
      <c r="CB1044" s="5" t="str">
        <f t="shared" si="213"/>
        <v/>
      </c>
      <c r="CD1044" s="5"/>
      <c r="CE1044" s="5" t="str">
        <f t="shared" si="221"/>
        <v/>
      </c>
      <c r="CF1044" s="5" t="str">
        <f>IF(J1044="","",IFERROR(IF(VLOOKUP(J1044,J$2:J1043,1,0)=0,"",""),J1044))</f>
        <v/>
      </c>
      <c r="CG1044" s="24"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IF(REPORTE!AH$2="si",IF(C1044=VALUE(REPORTE!C$11),IF(SUM(DD1045:DD$1993),CONCATENATE(INT(B1044),", "),INT(B1044)),""),IF(C1044=VALUE(REPORTE!C$10),IF(SUM(DD1045:DD$1993),CONCATENATE(INT(B1044),",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97"/>
      <c r="AW1045" s="97"/>
      <c r="AX1045" s="97"/>
      <c r="AY1045" s="110"/>
      <c r="AZ1045" s="97"/>
      <c r="BA1045" s="97"/>
      <c r="BB1045" s="4"/>
      <c r="BC1045" s="100"/>
      <c r="BF1045" s="9"/>
      <c r="BI1045" s="7" t="str">
        <f t="shared" ca="1" si="216"/>
        <v/>
      </c>
      <c r="BJ1045" s="4" t="str">
        <f t="shared" si="224"/>
        <v/>
      </c>
      <c r="BK1045" s="96" t="str">
        <f t="shared" si="217"/>
        <v/>
      </c>
      <c r="BL1045" s="107"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8"/>
      <c r="CB1045" s="5" t="str">
        <f t="shared" si="213"/>
        <v/>
      </c>
      <c r="CD1045" s="5"/>
      <c r="CE1045" s="5" t="str">
        <f t="shared" si="221"/>
        <v/>
      </c>
      <c r="CF1045" s="5" t="str">
        <f>IF(J1045="","",IFERROR(IF(VLOOKUP(J1045,J$2:J1044,1,0)=0,"",""),J1045))</f>
        <v/>
      </c>
      <c r="CG1045" s="24"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IF(REPORTE!AH$2="si",IF(C1045=VALUE(REPORTE!C$11),IF(SUM(DD1046:DD$1993),CONCATENATE(INT(B1045),", "),INT(B1045)),""),IF(C1045=VALUE(REPORTE!C$10),IF(SUM(DD1046:DD$1993),CONCATENATE(INT(B1045),",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97"/>
      <c r="AW1046" s="97"/>
      <c r="AX1046" s="97"/>
      <c r="AY1046" s="110"/>
      <c r="AZ1046" s="97"/>
      <c r="BA1046" s="97"/>
      <c r="BB1046" s="4"/>
      <c r="BC1046" s="100"/>
      <c r="BF1046" s="9"/>
      <c r="BI1046" s="7" t="str">
        <f t="shared" ca="1" si="216"/>
        <v/>
      </c>
      <c r="BJ1046" s="4" t="str">
        <f t="shared" si="224"/>
        <v/>
      </c>
      <c r="BK1046" s="96" t="str">
        <f t="shared" si="217"/>
        <v/>
      </c>
      <c r="BL1046" s="107"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8"/>
      <c r="CB1046" s="5" t="str">
        <f t="shared" ref="CB1046:CB1077" si="225">CONCATENATE(AJ1046,AK1046,AL1046,AM1046,AN1046)</f>
        <v/>
      </c>
      <c r="CD1046" s="5"/>
      <c r="CE1046" s="5" t="str">
        <f t="shared" si="221"/>
        <v/>
      </c>
      <c r="CF1046" s="5" t="str">
        <f>IF(J1046="","",IFERROR(IF(VLOOKUP(J1046,J$2:J1045,1,0)=0,"",""),J1046))</f>
        <v/>
      </c>
      <c r="CG1046" s="24"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IF(REPORTE!AH$2="si",IF(C1046=VALUE(REPORTE!C$11),IF(SUM(DD1047:DD$1993),CONCATENATE(INT(B1046),", "),INT(B1046)),""),IF(C1046=VALUE(REPORTE!C$10),IF(SUM(DD1047:DD$1993),CONCATENATE(INT(B1046),",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97"/>
      <c r="AW1047" s="97"/>
      <c r="AX1047" s="97"/>
      <c r="AY1047" s="110"/>
      <c r="AZ1047" s="97"/>
      <c r="BA1047" s="97"/>
      <c r="BB1047" s="4"/>
      <c r="BC1047" s="100"/>
      <c r="BF1047" s="9"/>
      <c r="BI1047" s="7" t="str">
        <f t="shared" ca="1" si="216"/>
        <v/>
      </c>
      <c r="BJ1047" s="4" t="str">
        <f t="shared" si="224"/>
        <v/>
      </c>
      <c r="BK1047" s="96" t="str">
        <f t="shared" si="217"/>
        <v/>
      </c>
      <c r="BL1047" s="107"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8"/>
      <c r="CB1047" s="5" t="str">
        <f t="shared" si="225"/>
        <v/>
      </c>
      <c r="CD1047" s="5"/>
      <c r="CE1047" s="5" t="str">
        <f t="shared" si="221"/>
        <v/>
      </c>
      <c r="CF1047" s="5" t="str">
        <f>IF(J1047="","",IFERROR(IF(VLOOKUP(J1047,J$2:J1046,1,0)=0,"",""),J1047))</f>
        <v/>
      </c>
      <c r="CG1047" s="24"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IF(REPORTE!AH$2="si",IF(C1047=VALUE(REPORTE!C$11),IF(SUM(DD1048:DD$1993),CONCATENATE(INT(B1047),", "),INT(B1047)),""),IF(C1047=VALUE(REPORTE!C$10),IF(SUM(DD1048:DD$1993),CONCATENATE(INT(B1047),",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97"/>
      <c r="AW1048" s="97"/>
      <c r="AX1048" s="97"/>
      <c r="AY1048" s="110"/>
      <c r="AZ1048" s="97"/>
      <c r="BA1048" s="97"/>
      <c r="BB1048" s="4"/>
      <c r="BC1048" s="100"/>
      <c r="BF1048" s="9"/>
      <c r="BI1048" s="7" t="str">
        <f t="shared" ca="1" si="216"/>
        <v/>
      </c>
      <c r="BJ1048" s="4" t="str">
        <f t="shared" si="224"/>
        <v/>
      </c>
      <c r="BK1048" s="96" t="str">
        <f t="shared" si="217"/>
        <v/>
      </c>
      <c r="BL1048" s="107"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8"/>
      <c r="CB1048" s="5" t="str">
        <f t="shared" si="225"/>
        <v/>
      </c>
      <c r="CD1048" s="5"/>
      <c r="CE1048" s="5" t="str">
        <f t="shared" si="221"/>
        <v/>
      </c>
      <c r="CF1048" s="5" t="str">
        <f>IF(J1048="","",IFERROR(IF(VLOOKUP(J1048,J$2:J1047,1,0)=0,"",""),J1048))</f>
        <v/>
      </c>
      <c r="CG1048" s="24"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IF(REPORTE!AH$2="si",IF(C1048=VALUE(REPORTE!C$11),IF(SUM(DD1049:DD$1993),CONCATENATE(INT(B1048),", "),INT(B1048)),""),IF(C1048=VALUE(REPORTE!C$10),IF(SUM(DD1049:DD$1993),CONCATENATE(INT(B1048),",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97"/>
      <c r="AW1049" s="97"/>
      <c r="AX1049" s="97"/>
      <c r="AY1049" s="110"/>
      <c r="AZ1049" s="97"/>
      <c r="BA1049" s="97"/>
      <c r="BB1049" s="4"/>
      <c r="BC1049" s="100"/>
      <c r="BF1049" s="9"/>
      <c r="BI1049" s="7" t="str">
        <f t="shared" ca="1" si="216"/>
        <v/>
      </c>
      <c r="BJ1049" s="4" t="str">
        <f t="shared" si="224"/>
        <v/>
      </c>
      <c r="BK1049" s="96" t="str">
        <f t="shared" si="217"/>
        <v/>
      </c>
      <c r="BL1049" s="107"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8"/>
      <c r="CB1049" s="5" t="str">
        <f t="shared" si="225"/>
        <v/>
      </c>
      <c r="CD1049" s="5"/>
      <c r="CE1049" s="5" t="str">
        <f t="shared" si="221"/>
        <v/>
      </c>
      <c r="CF1049" s="5" t="str">
        <f>IF(J1049="","",IFERROR(IF(VLOOKUP(J1049,J$2:J1048,1,0)=0,"",""),J1049))</f>
        <v/>
      </c>
      <c r="CG1049" s="24"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IF(REPORTE!AH$2="si",IF(C1049=VALUE(REPORTE!C$11),IF(SUM(DD1050:DD$1993),CONCATENATE(INT(B1049),", "),INT(B1049)),""),IF(C1049=VALUE(REPORTE!C$10),IF(SUM(DD1050:DD$1993),CONCATENATE(INT(B1049),",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97"/>
      <c r="AW1050" s="97"/>
      <c r="AX1050" s="97"/>
      <c r="AY1050" s="110"/>
      <c r="AZ1050" s="97"/>
      <c r="BA1050" s="97"/>
      <c r="BB1050" s="4"/>
      <c r="BC1050" s="100"/>
      <c r="BF1050" s="9"/>
      <c r="BI1050" s="7" t="str">
        <f t="shared" ca="1" si="216"/>
        <v/>
      </c>
      <c r="BJ1050" s="4" t="str">
        <f t="shared" si="224"/>
        <v/>
      </c>
      <c r="BK1050" s="96" t="str">
        <f t="shared" si="217"/>
        <v/>
      </c>
      <c r="BL1050" s="107"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8"/>
      <c r="CB1050" s="5" t="str">
        <f t="shared" si="225"/>
        <v/>
      </c>
      <c r="CD1050" s="5"/>
      <c r="CE1050" s="5" t="str">
        <f t="shared" si="221"/>
        <v/>
      </c>
      <c r="CF1050" s="5" t="str">
        <f>IF(J1050="","",IFERROR(IF(VLOOKUP(J1050,J$2:J1049,1,0)=0,"",""),J1050))</f>
        <v/>
      </c>
      <c r="CG1050" s="24"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IF(REPORTE!AH$2="si",IF(C1050=VALUE(REPORTE!C$11),IF(SUM(DD1051:DD$1993),CONCATENATE(INT(B1050),", "),INT(B1050)),""),IF(C1050=VALUE(REPORTE!C$10),IF(SUM(DD1051:DD$1993),CONCATENATE(INT(B1050),",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97"/>
      <c r="AW1051" s="97"/>
      <c r="AX1051" s="97"/>
      <c r="AY1051" s="110"/>
      <c r="AZ1051" s="97"/>
      <c r="BA1051" s="97"/>
      <c r="BB1051" s="4"/>
      <c r="BC1051" s="100"/>
      <c r="BF1051" s="9"/>
      <c r="BI1051" s="7" t="str">
        <f t="shared" ca="1" si="216"/>
        <v/>
      </c>
      <c r="BJ1051" s="4" t="str">
        <f t="shared" si="224"/>
        <v/>
      </c>
      <c r="BK1051" s="96" t="str">
        <f t="shared" si="217"/>
        <v/>
      </c>
      <c r="BL1051" s="107"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8"/>
      <c r="CB1051" s="5" t="str">
        <f t="shared" si="225"/>
        <v/>
      </c>
      <c r="CD1051" s="5"/>
      <c r="CE1051" s="5" t="str">
        <f t="shared" si="221"/>
        <v/>
      </c>
      <c r="CF1051" s="5" t="str">
        <f>IF(J1051="","",IFERROR(IF(VLOOKUP(J1051,J$2:J1050,1,0)=0,"",""),J1051))</f>
        <v/>
      </c>
      <c r="CG1051" s="24"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IF(REPORTE!AH$2="si",IF(C1051=VALUE(REPORTE!C$11),IF(SUM(DD1052:DD$1993),CONCATENATE(INT(B1051),", "),INT(B1051)),""),IF(C1051=VALUE(REPORTE!C$10),IF(SUM(DD1052:DD$1993),CONCATENATE(INT(B1051),",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97"/>
      <c r="AW1052" s="97"/>
      <c r="AX1052" s="97"/>
      <c r="AY1052" s="110"/>
      <c r="AZ1052" s="97"/>
      <c r="BA1052" s="97"/>
      <c r="BB1052" s="4"/>
      <c r="BC1052" s="100"/>
      <c r="BF1052" s="9"/>
      <c r="BI1052" s="7" t="str">
        <f t="shared" ca="1" si="216"/>
        <v/>
      </c>
      <c r="BJ1052" s="4" t="str">
        <f t="shared" si="224"/>
        <v/>
      </c>
      <c r="BK1052" s="96" t="str">
        <f t="shared" si="217"/>
        <v/>
      </c>
      <c r="BL1052" s="107"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8"/>
      <c r="CB1052" s="5" t="str">
        <f t="shared" si="225"/>
        <v/>
      </c>
      <c r="CD1052" s="5"/>
      <c r="CE1052" s="5" t="str">
        <f t="shared" si="221"/>
        <v/>
      </c>
      <c r="CF1052" s="5" t="str">
        <f>IF(J1052="","",IFERROR(IF(VLOOKUP(J1052,J$2:J1051,1,0)=0,"",""),J1052))</f>
        <v/>
      </c>
      <c r="CG1052" s="24"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IF(REPORTE!AH$2="si",IF(C1052=VALUE(REPORTE!C$11),IF(SUM(DD1053:DD$1993),CONCATENATE(INT(B1052),", "),INT(B1052)),""),IF(C1052=VALUE(REPORTE!C$10),IF(SUM(DD1053:DD$1993),CONCATENATE(INT(B1052),",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97"/>
      <c r="AW1053" s="97"/>
      <c r="AX1053" s="97"/>
      <c r="AY1053" s="110"/>
      <c r="AZ1053" s="97"/>
      <c r="BA1053" s="97"/>
      <c r="BB1053" s="4"/>
      <c r="BC1053" s="100"/>
      <c r="BF1053" s="9"/>
      <c r="BI1053" s="7" t="str">
        <f t="shared" ca="1" si="216"/>
        <v/>
      </c>
      <c r="BJ1053" s="4" t="str">
        <f t="shared" si="224"/>
        <v/>
      </c>
      <c r="BK1053" s="96" t="str">
        <f t="shared" si="217"/>
        <v/>
      </c>
      <c r="BL1053" s="107"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8"/>
      <c r="CB1053" s="5" t="str">
        <f t="shared" si="225"/>
        <v/>
      </c>
      <c r="CD1053" s="5"/>
      <c r="CE1053" s="5" t="str">
        <f t="shared" si="221"/>
        <v/>
      </c>
      <c r="CF1053" s="5" t="str">
        <f>IF(J1053="","",IFERROR(IF(VLOOKUP(J1053,J$2:J1052,1,0)=0,"",""),J1053))</f>
        <v/>
      </c>
      <c r="CG1053" s="24"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IF(REPORTE!AH$2="si",IF(C1053=VALUE(REPORTE!C$11),IF(SUM(DD1054:DD$1993),CONCATENATE(INT(B1053),", "),INT(B1053)),""),IF(C1053=VALUE(REPORTE!C$10),IF(SUM(DD1054:DD$1993),CONCATENATE(INT(B1053),",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97"/>
      <c r="AW1054" s="97"/>
      <c r="AX1054" s="97"/>
      <c r="AY1054" s="110"/>
      <c r="AZ1054" s="97"/>
      <c r="BA1054" s="97"/>
      <c r="BB1054" s="4"/>
      <c r="BC1054" s="100"/>
      <c r="BF1054" s="9"/>
      <c r="BI1054" s="7" t="str">
        <f t="shared" ca="1" si="216"/>
        <v/>
      </c>
      <c r="BJ1054" s="4" t="str">
        <f t="shared" si="224"/>
        <v/>
      </c>
      <c r="BK1054" s="96" t="str">
        <f t="shared" si="217"/>
        <v/>
      </c>
      <c r="BL1054" s="107"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8"/>
      <c r="CB1054" s="5" t="str">
        <f t="shared" si="225"/>
        <v/>
      </c>
      <c r="CD1054" s="5"/>
      <c r="CE1054" s="5" t="str">
        <f t="shared" si="221"/>
        <v/>
      </c>
      <c r="CF1054" s="5" t="str">
        <f>IF(J1054="","",IFERROR(IF(VLOOKUP(J1054,J$2:J1053,1,0)=0,"",""),J1054))</f>
        <v/>
      </c>
      <c r="CG1054" s="24"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IF(REPORTE!AH$2="si",IF(C1054=VALUE(REPORTE!C$11),IF(SUM(DD1055:DD$1993),CONCATENATE(INT(B1054),", "),INT(B1054)),""),IF(C1054=VALUE(REPORTE!C$10),IF(SUM(DD1055:DD$1993),CONCATENATE(INT(B1054),",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97"/>
      <c r="AW1055" s="97"/>
      <c r="AX1055" s="97"/>
      <c r="AY1055" s="110"/>
      <c r="AZ1055" s="97"/>
      <c r="BA1055" s="97"/>
      <c r="BB1055" s="4"/>
      <c r="BC1055" s="100"/>
      <c r="BF1055" s="9"/>
      <c r="BI1055" s="7" t="str">
        <f t="shared" ca="1" si="216"/>
        <v/>
      </c>
      <c r="BJ1055" s="4" t="str">
        <f t="shared" si="224"/>
        <v/>
      </c>
      <c r="BK1055" s="96" t="str">
        <f t="shared" si="217"/>
        <v/>
      </c>
      <c r="BL1055" s="107"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8"/>
      <c r="CB1055" s="5" t="str">
        <f t="shared" si="225"/>
        <v/>
      </c>
      <c r="CD1055" s="5"/>
      <c r="CE1055" s="5" t="str">
        <f t="shared" si="221"/>
        <v/>
      </c>
      <c r="CF1055" s="5" t="str">
        <f>IF(J1055="","",IFERROR(IF(VLOOKUP(J1055,J$2:J1054,1,0)=0,"",""),J1055))</f>
        <v/>
      </c>
      <c r="CG1055" s="24"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IF(REPORTE!AH$2="si",IF(C1055=VALUE(REPORTE!C$11),IF(SUM(DD1056:DD$1993),CONCATENATE(INT(B1055),", "),INT(B1055)),""),IF(C1055=VALUE(REPORTE!C$10),IF(SUM(DD1056:DD$1993),CONCATENATE(INT(B1055),",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97"/>
      <c r="AW1056" s="97"/>
      <c r="AX1056" s="97"/>
      <c r="AY1056" s="110"/>
      <c r="AZ1056" s="97"/>
      <c r="BA1056" s="97"/>
      <c r="BB1056" s="4"/>
      <c r="BC1056" s="100"/>
      <c r="BF1056" s="9"/>
      <c r="BI1056" s="7" t="str">
        <f t="shared" ca="1" si="216"/>
        <v/>
      </c>
      <c r="BJ1056" s="4" t="str">
        <f t="shared" si="224"/>
        <v/>
      </c>
      <c r="BK1056" s="96" t="str">
        <f t="shared" si="217"/>
        <v/>
      </c>
      <c r="BL1056" s="107"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8"/>
      <c r="CB1056" s="5" t="str">
        <f t="shared" si="225"/>
        <v/>
      </c>
      <c r="CD1056" s="5"/>
      <c r="CE1056" s="5" t="str">
        <f t="shared" si="221"/>
        <v/>
      </c>
      <c r="CF1056" s="5" t="str">
        <f>IF(J1056="","",IFERROR(IF(VLOOKUP(J1056,J$2:J1055,1,0)=0,"",""),J1056))</f>
        <v/>
      </c>
      <c r="CG1056" s="24"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IF(REPORTE!AH$2="si",IF(C1056=VALUE(REPORTE!C$11),IF(SUM(DD1057:DD$1993),CONCATENATE(INT(B1056),", "),INT(B1056)),""),IF(C1056=VALUE(REPORTE!C$10),IF(SUM(DD1057:DD$1993),CONCATENATE(INT(B1056),",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97"/>
      <c r="AW1057" s="97"/>
      <c r="AX1057" s="97"/>
      <c r="AY1057" s="110"/>
      <c r="AZ1057" s="97"/>
      <c r="BA1057" s="97"/>
      <c r="BB1057" s="4"/>
      <c r="BC1057" s="100"/>
      <c r="BF1057" s="9"/>
      <c r="BI1057" s="7" t="str">
        <f t="shared" ca="1" si="216"/>
        <v/>
      </c>
      <c r="BJ1057" s="4" t="str">
        <f t="shared" si="224"/>
        <v/>
      </c>
      <c r="BK1057" s="96" t="str">
        <f t="shared" si="217"/>
        <v/>
      </c>
      <c r="BL1057" s="107"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8"/>
      <c r="CB1057" s="5" t="str">
        <f t="shared" si="225"/>
        <v/>
      </c>
      <c r="CD1057" s="5"/>
      <c r="CE1057" s="5" t="str">
        <f t="shared" si="221"/>
        <v/>
      </c>
      <c r="CF1057" s="5" t="str">
        <f>IF(J1057="","",IFERROR(IF(VLOOKUP(J1057,J$2:J1056,1,0)=0,"",""),J1057))</f>
        <v/>
      </c>
      <c r="CG1057" s="24"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IF(REPORTE!AH$2="si",IF(C1057=VALUE(REPORTE!C$11),IF(SUM(DD1058:DD$1993),CONCATENATE(INT(B1057),", "),INT(B1057)),""),IF(C1057=VALUE(REPORTE!C$10),IF(SUM(DD1058:DD$1993),CONCATENATE(INT(B1057),",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97"/>
      <c r="AW1058" s="97"/>
      <c r="AX1058" s="97"/>
      <c r="AY1058" s="110"/>
      <c r="AZ1058" s="97"/>
      <c r="BA1058" s="97"/>
      <c r="BB1058" s="4"/>
      <c r="BC1058" s="100"/>
      <c r="BF1058" s="9"/>
      <c r="BI1058" s="7" t="str">
        <f t="shared" ca="1" si="216"/>
        <v/>
      </c>
      <c r="BJ1058" s="4" t="str">
        <f t="shared" si="224"/>
        <v/>
      </c>
      <c r="BK1058" s="96" t="str">
        <f t="shared" si="217"/>
        <v/>
      </c>
      <c r="BL1058" s="107"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8"/>
      <c r="CB1058" s="5" t="str">
        <f t="shared" si="225"/>
        <v/>
      </c>
      <c r="CD1058" s="5"/>
      <c r="CE1058" s="5" t="str">
        <f t="shared" si="221"/>
        <v/>
      </c>
      <c r="CF1058" s="5" t="str">
        <f>IF(J1058="","",IFERROR(IF(VLOOKUP(J1058,J$2:J1057,1,0)=0,"",""),J1058))</f>
        <v/>
      </c>
      <c r="CG1058" s="24"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IF(REPORTE!AH$2="si",IF(C1058=VALUE(REPORTE!C$11),IF(SUM(DD1059:DD$1993),CONCATENATE(INT(B1058),", "),INT(B1058)),""),IF(C1058=VALUE(REPORTE!C$10),IF(SUM(DD1059:DD$1993),CONCATENATE(INT(B1058),",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97"/>
      <c r="AW1059" s="97"/>
      <c r="AX1059" s="97"/>
      <c r="AY1059" s="110"/>
      <c r="AZ1059" s="97"/>
      <c r="BA1059" s="97"/>
      <c r="BB1059" s="4"/>
      <c r="BC1059" s="100"/>
      <c r="BF1059" s="9"/>
      <c r="BI1059" s="7" t="str">
        <f t="shared" ca="1" si="216"/>
        <v/>
      </c>
      <c r="BJ1059" s="4" t="str">
        <f t="shared" si="224"/>
        <v/>
      </c>
      <c r="BK1059" s="96" t="str">
        <f t="shared" si="217"/>
        <v/>
      </c>
      <c r="BL1059" s="107"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8"/>
      <c r="CB1059" s="5" t="str">
        <f t="shared" si="225"/>
        <v/>
      </c>
      <c r="CD1059" s="5"/>
      <c r="CE1059" s="5" t="str">
        <f t="shared" si="221"/>
        <v/>
      </c>
      <c r="CF1059" s="5" t="str">
        <f>IF(J1059="","",IFERROR(IF(VLOOKUP(J1059,J$2:J1058,1,0)=0,"",""),J1059))</f>
        <v/>
      </c>
      <c r="CG1059" s="24"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IF(REPORTE!AH$2="si",IF(C1059=VALUE(REPORTE!C$11),IF(SUM(DD1060:DD$1993),CONCATENATE(INT(B1059),", "),INT(B1059)),""),IF(C1059=VALUE(REPORTE!C$10),IF(SUM(DD1060:DD$1993),CONCATENATE(INT(B1059),",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97"/>
      <c r="AW1060" s="97"/>
      <c r="AX1060" s="97"/>
      <c r="AY1060" s="110"/>
      <c r="AZ1060" s="97"/>
      <c r="BA1060" s="97"/>
      <c r="BB1060" s="4"/>
      <c r="BC1060" s="100"/>
      <c r="BF1060" s="9"/>
      <c r="BI1060" s="7" t="str">
        <f t="shared" ca="1" si="216"/>
        <v/>
      </c>
      <c r="BJ1060" s="4" t="str">
        <f t="shared" si="224"/>
        <v/>
      </c>
      <c r="BK1060" s="96" t="str">
        <f t="shared" si="217"/>
        <v/>
      </c>
      <c r="BL1060" s="107"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8"/>
      <c r="CB1060" s="5" t="str">
        <f t="shared" si="225"/>
        <v/>
      </c>
      <c r="CD1060" s="5"/>
      <c r="CE1060" s="5" t="str">
        <f t="shared" si="221"/>
        <v/>
      </c>
      <c r="CF1060" s="5" t="str">
        <f>IF(J1060="","",IFERROR(IF(VLOOKUP(J1060,J$2:J1059,1,0)=0,"",""),J1060))</f>
        <v/>
      </c>
      <c r="CG1060" s="24"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IF(REPORTE!AH$2="si",IF(C1060=VALUE(REPORTE!C$11),IF(SUM(DD1061:DD$1993),CONCATENATE(INT(B1060),", "),INT(B1060)),""),IF(C1060=VALUE(REPORTE!C$10),IF(SUM(DD1061:DD$1993),CONCATENATE(INT(B1060),",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97"/>
      <c r="AW1061" s="97"/>
      <c r="AX1061" s="97"/>
      <c r="AY1061" s="110"/>
      <c r="AZ1061" s="97"/>
      <c r="BA1061" s="97"/>
      <c r="BB1061" s="4"/>
      <c r="BC1061" s="100"/>
      <c r="BF1061" s="9"/>
      <c r="BI1061" s="7" t="str">
        <f t="shared" ca="1" si="216"/>
        <v/>
      </c>
      <c r="BJ1061" s="4" t="str">
        <f t="shared" si="224"/>
        <v/>
      </c>
      <c r="BK1061" s="96" t="str">
        <f t="shared" si="217"/>
        <v/>
      </c>
      <c r="BL1061" s="107"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8"/>
      <c r="CB1061" s="5" t="str">
        <f t="shared" si="225"/>
        <v/>
      </c>
      <c r="CD1061" s="5"/>
      <c r="CE1061" s="5" t="str">
        <f t="shared" si="221"/>
        <v/>
      </c>
      <c r="CF1061" s="5" t="str">
        <f>IF(J1061="","",IFERROR(IF(VLOOKUP(J1061,J$2:J1060,1,0)=0,"",""),J1061))</f>
        <v/>
      </c>
      <c r="CG1061" s="24"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IF(REPORTE!AH$2="si",IF(C1061=VALUE(REPORTE!C$11),IF(SUM(DD1062:DD$1993),CONCATENATE(INT(B1061),", "),INT(B1061)),""),IF(C1061=VALUE(REPORTE!C$10),IF(SUM(DD1062:DD$1993),CONCATENATE(INT(B1061),",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97"/>
      <c r="AW1062" s="97"/>
      <c r="AX1062" s="97"/>
      <c r="AY1062" s="110"/>
      <c r="AZ1062" s="97"/>
      <c r="BA1062" s="97"/>
      <c r="BB1062" s="4"/>
      <c r="BC1062" s="100"/>
      <c r="BF1062" s="9"/>
      <c r="BI1062" s="7" t="str">
        <f t="shared" ca="1" si="216"/>
        <v/>
      </c>
      <c r="BJ1062" s="4" t="str">
        <f t="shared" si="224"/>
        <v/>
      </c>
      <c r="BK1062" s="96" t="str">
        <f t="shared" si="217"/>
        <v/>
      </c>
      <c r="BL1062" s="107"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8"/>
      <c r="CB1062" s="5" t="str">
        <f t="shared" si="225"/>
        <v/>
      </c>
      <c r="CD1062" s="5"/>
      <c r="CE1062" s="5" t="str">
        <f t="shared" si="221"/>
        <v/>
      </c>
      <c r="CF1062" s="5" t="str">
        <f>IF(J1062="","",IFERROR(IF(VLOOKUP(J1062,J$2:J1061,1,0)=0,"",""),J1062))</f>
        <v/>
      </c>
      <c r="CG1062" s="24"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IF(REPORTE!AH$2="si",IF(C1062=VALUE(REPORTE!C$11),IF(SUM(DD1063:DD$1993),CONCATENATE(INT(B1062),", "),INT(B1062)),""),IF(C1062=VALUE(REPORTE!C$10),IF(SUM(DD1063:DD$1993),CONCATENATE(INT(B1062),",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97"/>
      <c r="AW1063" s="97"/>
      <c r="AX1063" s="97"/>
      <c r="AY1063" s="110"/>
      <c r="AZ1063" s="97"/>
      <c r="BA1063" s="97"/>
      <c r="BB1063" s="4"/>
      <c r="BC1063" s="100"/>
      <c r="BF1063" s="9"/>
      <c r="BI1063" s="7" t="str">
        <f t="shared" ca="1" si="216"/>
        <v/>
      </c>
      <c r="BJ1063" s="4" t="str">
        <f t="shared" si="224"/>
        <v/>
      </c>
      <c r="BK1063" s="96" t="str">
        <f t="shared" si="217"/>
        <v/>
      </c>
      <c r="BL1063" s="107"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8"/>
      <c r="CB1063" s="5" t="str">
        <f t="shared" si="225"/>
        <v/>
      </c>
      <c r="CD1063" s="5"/>
      <c r="CE1063" s="5" t="str">
        <f t="shared" si="221"/>
        <v/>
      </c>
      <c r="CF1063" s="5" t="str">
        <f>IF(J1063="","",IFERROR(IF(VLOOKUP(J1063,J$2:J1062,1,0)=0,"",""),J1063))</f>
        <v/>
      </c>
      <c r="CG1063" s="24"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IF(REPORTE!AH$2="si",IF(C1063=VALUE(REPORTE!C$11),IF(SUM(DD1064:DD$1993),CONCATENATE(INT(B1063),", "),INT(B1063)),""),IF(C1063=VALUE(REPORTE!C$10),IF(SUM(DD1064:DD$1993),CONCATENATE(INT(B1063),",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97"/>
      <c r="AW1064" s="97"/>
      <c r="AX1064" s="97"/>
      <c r="AY1064" s="110"/>
      <c r="AZ1064" s="97"/>
      <c r="BA1064" s="97"/>
      <c r="BB1064" s="4"/>
      <c r="BC1064" s="100"/>
      <c r="BF1064" s="9"/>
      <c r="BI1064" s="7" t="str">
        <f t="shared" ca="1" si="216"/>
        <v/>
      </c>
      <c r="BJ1064" s="4" t="str">
        <f t="shared" si="224"/>
        <v/>
      </c>
      <c r="BK1064" s="96" t="str">
        <f t="shared" si="217"/>
        <v/>
      </c>
      <c r="BL1064" s="107"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8"/>
      <c r="CB1064" s="5" t="str">
        <f t="shared" si="225"/>
        <v/>
      </c>
      <c r="CD1064" s="5"/>
      <c r="CE1064" s="5" t="str">
        <f t="shared" si="221"/>
        <v/>
      </c>
      <c r="CF1064" s="5" t="str">
        <f>IF(J1064="","",IFERROR(IF(VLOOKUP(J1064,J$2:J1063,1,0)=0,"",""),J1064))</f>
        <v/>
      </c>
      <c r="CG1064" s="24"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IF(REPORTE!AH$2="si",IF(C1064=VALUE(REPORTE!C$11),IF(SUM(DD1065:DD$1993),CONCATENATE(INT(B1064),", "),INT(B1064)),""),IF(C1064=VALUE(REPORTE!C$10),IF(SUM(DD1065:DD$1993),CONCATENATE(INT(B1064),",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97"/>
      <c r="AW1065" s="97"/>
      <c r="AX1065" s="97"/>
      <c r="AY1065" s="110"/>
      <c r="AZ1065" s="97"/>
      <c r="BA1065" s="97"/>
      <c r="BB1065" s="4"/>
      <c r="BC1065" s="100"/>
      <c r="BF1065" s="9"/>
      <c r="BI1065" s="7" t="str">
        <f t="shared" ca="1" si="216"/>
        <v/>
      </c>
      <c r="BJ1065" s="4" t="str">
        <f t="shared" si="224"/>
        <v/>
      </c>
      <c r="BK1065" s="96" t="str">
        <f t="shared" si="217"/>
        <v/>
      </c>
      <c r="BL1065" s="107"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8"/>
      <c r="CB1065" s="5" t="str">
        <f t="shared" si="225"/>
        <v/>
      </c>
      <c r="CD1065" s="5"/>
      <c r="CE1065" s="5" t="str">
        <f t="shared" si="221"/>
        <v/>
      </c>
      <c r="CF1065" s="5" t="str">
        <f>IF(J1065="","",IFERROR(IF(VLOOKUP(J1065,J$2:J1064,1,0)=0,"",""),J1065))</f>
        <v/>
      </c>
      <c r="CG1065" s="24"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IF(REPORTE!AH$2="si",IF(C1065=VALUE(REPORTE!C$11),IF(SUM(DD1066:DD$1993),CONCATENATE(INT(B1065),", "),INT(B1065)),""),IF(C1065=VALUE(REPORTE!C$10),IF(SUM(DD1066:DD$1993),CONCATENATE(INT(B1065),",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97"/>
      <c r="AW1066" s="97"/>
      <c r="AX1066" s="97"/>
      <c r="AY1066" s="110"/>
      <c r="AZ1066" s="97"/>
      <c r="BA1066" s="97"/>
      <c r="BB1066" s="4"/>
      <c r="BC1066" s="100"/>
      <c r="BF1066" s="9"/>
      <c r="BI1066" s="7" t="str">
        <f t="shared" ca="1" si="216"/>
        <v/>
      </c>
      <c r="BJ1066" s="4" t="str">
        <f t="shared" si="224"/>
        <v/>
      </c>
      <c r="BK1066" s="96" t="str">
        <f t="shared" si="217"/>
        <v/>
      </c>
      <c r="BL1066" s="107"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8"/>
      <c r="CB1066" s="5" t="str">
        <f t="shared" si="225"/>
        <v/>
      </c>
      <c r="CD1066" s="5"/>
      <c r="CE1066" s="5" t="str">
        <f t="shared" si="221"/>
        <v/>
      </c>
      <c r="CF1066" s="5" t="str">
        <f>IF(J1066="","",IFERROR(IF(VLOOKUP(J1066,J$2:J1065,1,0)=0,"",""),J1066))</f>
        <v/>
      </c>
      <c r="CG1066" s="24"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IF(REPORTE!AH$2="si",IF(C1066=VALUE(REPORTE!C$11),IF(SUM(DD1067:DD$1993),CONCATENATE(INT(B1066),", "),INT(B1066)),""),IF(C1066=VALUE(REPORTE!C$10),IF(SUM(DD1067:DD$1993),CONCATENATE(INT(B1066),",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97"/>
      <c r="AW1067" s="97"/>
      <c r="AX1067" s="97"/>
      <c r="AY1067" s="110"/>
      <c r="AZ1067" s="97"/>
      <c r="BA1067" s="97"/>
      <c r="BB1067" s="4"/>
      <c r="BC1067" s="100"/>
      <c r="BF1067" s="9"/>
      <c r="BI1067" s="7" t="str">
        <f t="shared" ca="1" si="216"/>
        <v/>
      </c>
      <c r="BJ1067" s="4" t="str">
        <f t="shared" si="224"/>
        <v/>
      </c>
      <c r="BK1067" s="96" t="str">
        <f t="shared" si="217"/>
        <v/>
      </c>
      <c r="BL1067" s="107"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8"/>
      <c r="CB1067" s="5" t="str">
        <f t="shared" si="225"/>
        <v/>
      </c>
      <c r="CD1067" s="5"/>
      <c r="CE1067" s="5" t="str">
        <f t="shared" si="221"/>
        <v/>
      </c>
      <c r="CF1067" s="5" t="str">
        <f>IF(J1067="","",IFERROR(IF(VLOOKUP(J1067,J$2:J1066,1,0)=0,"",""),J1067))</f>
        <v/>
      </c>
      <c r="CG1067" s="24"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IF(REPORTE!AH$2="si",IF(C1067=VALUE(REPORTE!C$11),IF(SUM(DD1068:DD$1993),CONCATENATE(INT(B1067),", "),INT(B1067)),""),IF(C1067=VALUE(REPORTE!C$10),IF(SUM(DD1068:DD$1993),CONCATENATE(INT(B1067),",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97"/>
      <c r="AW1068" s="97"/>
      <c r="AX1068" s="97"/>
      <c r="AY1068" s="110"/>
      <c r="AZ1068" s="97"/>
      <c r="BA1068" s="97"/>
      <c r="BB1068" s="4"/>
      <c r="BC1068" s="100"/>
      <c r="BF1068" s="9"/>
      <c r="BI1068" s="7" t="str">
        <f t="shared" ca="1" si="216"/>
        <v/>
      </c>
      <c r="BJ1068" s="4" t="str">
        <f t="shared" si="224"/>
        <v/>
      </c>
      <c r="BK1068" s="96" t="str">
        <f t="shared" si="217"/>
        <v/>
      </c>
      <c r="BL1068" s="107"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8"/>
      <c r="CB1068" s="5" t="str">
        <f t="shared" si="225"/>
        <v/>
      </c>
      <c r="CD1068" s="5"/>
      <c r="CE1068" s="5" t="str">
        <f t="shared" si="221"/>
        <v/>
      </c>
      <c r="CF1068" s="5" t="str">
        <f>IF(J1068="","",IFERROR(IF(VLOOKUP(J1068,J$2:J1067,1,0)=0,"",""),J1068))</f>
        <v/>
      </c>
      <c r="CG1068" s="24"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IF(REPORTE!AH$2="si",IF(C1068=VALUE(REPORTE!C$11),IF(SUM(DD1069:DD$1993),CONCATENATE(INT(B1068),", "),INT(B1068)),""),IF(C1068=VALUE(REPORTE!C$10),IF(SUM(DD1069:DD$1993),CONCATENATE(INT(B1068),",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97"/>
      <c r="AW1069" s="97"/>
      <c r="AX1069" s="97"/>
      <c r="AY1069" s="110"/>
      <c r="AZ1069" s="97"/>
      <c r="BA1069" s="97"/>
      <c r="BB1069" s="4"/>
      <c r="BC1069" s="100"/>
      <c r="BF1069" s="9"/>
      <c r="BI1069" s="7" t="str">
        <f t="shared" ca="1" si="216"/>
        <v/>
      </c>
      <c r="BJ1069" s="4" t="str">
        <f t="shared" si="224"/>
        <v/>
      </c>
      <c r="BK1069" s="96" t="str">
        <f t="shared" si="217"/>
        <v/>
      </c>
      <c r="BL1069" s="107"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8"/>
      <c r="CB1069" s="5" t="str">
        <f t="shared" si="225"/>
        <v/>
      </c>
      <c r="CD1069" s="5"/>
      <c r="CE1069" s="5" t="str">
        <f t="shared" si="221"/>
        <v/>
      </c>
      <c r="CF1069" s="5" t="str">
        <f>IF(J1069="","",IFERROR(IF(VLOOKUP(J1069,J$2:J1068,1,0)=0,"",""),J1069))</f>
        <v/>
      </c>
      <c r="CG1069" s="24"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IF(REPORTE!AH$2="si",IF(C1069=VALUE(REPORTE!C$11),IF(SUM(DD1070:DD$1993),CONCATENATE(INT(B1069),", "),INT(B1069)),""),IF(C1069=VALUE(REPORTE!C$10),IF(SUM(DD1070:DD$1993),CONCATENATE(INT(B1069),",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97"/>
      <c r="AW1070" s="97"/>
      <c r="AX1070" s="97"/>
      <c r="AY1070" s="110"/>
      <c r="AZ1070" s="97"/>
      <c r="BA1070" s="97"/>
      <c r="BB1070" s="4"/>
      <c r="BC1070" s="100"/>
      <c r="BF1070" s="9"/>
      <c r="BI1070" s="7" t="str">
        <f t="shared" ca="1" si="216"/>
        <v/>
      </c>
      <c r="BJ1070" s="4" t="str">
        <f t="shared" si="224"/>
        <v/>
      </c>
      <c r="BK1070" s="96" t="str">
        <f t="shared" si="217"/>
        <v/>
      </c>
      <c r="BL1070" s="107"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8"/>
      <c r="CB1070" s="5" t="str">
        <f t="shared" si="225"/>
        <v/>
      </c>
      <c r="CD1070" s="5"/>
      <c r="CE1070" s="5" t="str">
        <f t="shared" si="221"/>
        <v/>
      </c>
      <c r="CF1070" s="5" t="str">
        <f>IF(J1070="","",IFERROR(IF(VLOOKUP(J1070,J$2:J1069,1,0)=0,"",""),J1070))</f>
        <v/>
      </c>
      <c r="CG1070" s="24"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IF(REPORTE!AH$2="si",IF(C1070=VALUE(REPORTE!C$11),IF(SUM(DD1071:DD$1993),CONCATENATE(INT(B1070),", "),INT(B1070)),""),IF(C1070=VALUE(REPORTE!C$10),IF(SUM(DD1071:DD$1993),CONCATENATE(INT(B1070),",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97"/>
      <c r="AW1071" s="97"/>
      <c r="AX1071" s="97"/>
      <c r="AY1071" s="110"/>
      <c r="AZ1071" s="97"/>
      <c r="BA1071" s="97"/>
      <c r="BB1071" s="4"/>
      <c r="BC1071" s="100"/>
      <c r="BF1071" s="9"/>
      <c r="BI1071" s="7" t="str">
        <f t="shared" ca="1" si="216"/>
        <v/>
      </c>
      <c r="BJ1071" s="4" t="str">
        <f t="shared" si="224"/>
        <v/>
      </c>
      <c r="BK1071" s="96" t="str">
        <f t="shared" si="217"/>
        <v/>
      </c>
      <c r="BL1071" s="107"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8"/>
      <c r="CB1071" s="5" t="str">
        <f t="shared" si="225"/>
        <v/>
      </c>
      <c r="CD1071" s="5"/>
      <c r="CE1071" s="5" t="str">
        <f t="shared" si="221"/>
        <v/>
      </c>
      <c r="CF1071" s="5" t="str">
        <f>IF(J1071="","",IFERROR(IF(VLOOKUP(J1071,J$2:J1070,1,0)=0,"",""),J1071))</f>
        <v/>
      </c>
      <c r="CG1071" s="24"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IF(REPORTE!AH$2="si",IF(C1071=VALUE(REPORTE!C$11),IF(SUM(DD1072:DD$1993),CONCATENATE(INT(B1071),", "),INT(B1071)),""),IF(C1071=VALUE(REPORTE!C$10),IF(SUM(DD1072:DD$1993),CONCATENATE(INT(B1071),",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97"/>
      <c r="AW1072" s="97"/>
      <c r="AX1072" s="97"/>
      <c r="AY1072" s="110"/>
      <c r="AZ1072" s="97"/>
      <c r="BA1072" s="97"/>
      <c r="BB1072" s="4"/>
      <c r="BC1072" s="100"/>
      <c r="BF1072" s="9"/>
      <c r="BI1072" s="7" t="str">
        <f t="shared" ca="1" si="216"/>
        <v/>
      </c>
      <c r="BJ1072" s="4" t="str">
        <f t="shared" si="224"/>
        <v/>
      </c>
      <c r="BK1072" s="96" t="str">
        <f t="shared" si="217"/>
        <v/>
      </c>
      <c r="BL1072" s="107"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8"/>
      <c r="CB1072" s="5" t="str">
        <f t="shared" si="225"/>
        <v/>
      </c>
      <c r="CD1072" s="5"/>
      <c r="CE1072" s="5" t="str">
        <f t="shared" si="221"/>
        <v/>
      </c>
      <c r="CF1072" s="5" t="str">
        <f>IF(J1072="","",IFERROR(IF(VLOOKUP(J1072,J$2:J1071,1,0)=0,"",""),J1072))</f>
        <v/>
      </c>
      <c r="CG1072" s="24"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IF(REPORTE!AH$2="si",IF(C1072=VALUE(REPORTE!C$11),IF(SUM(DD1073:DD$1993),CONCATENATE(INT(B1072),", "),INT(B1072)),""),IF(C1072=VALUE(REPORTE!C$10),IF(SUM(DD1073:DD$1993),CONCATENATE(INT(B1072),",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97"/>
      <c r="AW1073" s="97"/>
      <c r="AX1073" s="97"/>
      <c r="AY1073" s="110"/>
      <c r="AZ1073" s="97"/>
      <c r="BA1073" s="97"/>
      <c r="BB1073" s="4"/>
      <c r="BC1073" s="100"/>
      <c r="BF1073" s="9"/>
      <c r="BI1073" s="7" t="str">
        <f t="shared" ca="1" si="216"/>
        <v/>
      </c>
      <c r="BJ1073" s="4" t="str">
        <f t="shared" si="224"/>
        <v/>
      </c>
      <c r="BK1073" s="96" t="str">
        <f t="shared" si="217"/>
        <v/>
      </c>
      <c r="BL1073" s="107"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8"/>
      <c r="CB1073" s="5" t="str">
        <f t="shared" si="225"/>
        <v/>
      </c>
      <c r="CD1073" s="5"/>
      <c r="CE1073" s="5" t="str">
        <f t="shared" si="221"/>
        <v/>
      </c>
      <c r="CF1073" s="5" t="str">
        <f>IF(J1073="","",IFERROR(IF(VLOOKUP(J1073,J$2:J1072,1,0)=0,"",""),J1073))</f>
        <v/>
      </c>
      <c r="CG1073" s="24"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IF(REPORTE!AH$2="si",IF(C1073=VALUE(REPORTE!C$11),IF(SUM(DD1074:DD$1993),CONCATENATE(INT(B1073),", "),INT(B1073)),""),IF(C1073=VALUE(REPORTE!C$10),IF(SUM(DD1074:DD$1993),CONCATENATE(INT(B1073),",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97"/>
      <c r="AW1074" s="97"/>
      <c r="AX1074" s="97"/>
      <c r="AY1074" s="110"/>
      <c r="AZ1074" s="97"/>
      <c r="BA1074" s="97"/>
      <c r="BB1074" s="4"/>
      <c r="BC1074" s="100"/>
      <c r="BF1074" s="9"/>
      <c r="BI1074" s="7" t="str">
        <f t="shared" ca="1" si="216"/>
        <v/>
      </c>
      <c r="BJ1074" s="4" t="str">
        <f t="shared" si="224"/>
        <v/>
      </c>
      <c r="BK1074" s="96" t="str">
        <f t="shared" si="217"/>
        <v/>
      </c>
      <c r="BL1074" s="107"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8"/>
      <c r="CB1074" s="5" t="str">
        <f t="shared" si="225"/>
        <v/>
      </c>
      <c r="CD1074" s="5"/>
      <c r="CE1074" s="5" t="str">
        <f t="shared" si="221"/>
        <v/>
      </c>
      <c r="CF1074" s="5" t="str">
        <f>IF(J1074="","",IFERROR(IF(VLOOKUP(J1074,J$2:J1073,1,0)=0,"",""),J1074))</f>
        <v/>
      </c>
      <c r="CG1074" s="24"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IF(REPORTE!AH$2="si",IF(C1074=VALUE(REPORTE!C$11),IF(SUM(DD1075:DD$1993),CONCATENATE(INT(B1074),", "),INT(B1074)),""),IF(C1074=VALUE(REPORTE!C$10),IF(SUM(DD1075:DD$1993),CONCATENATE(INT(B1074),",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97"/>
      <c r="AW1075" s="97"/>
      <c r="AX1075" s="97"/>
      <c r="AY1075" s="110"/>
      <c r="AZ1075" s="97"/>
      <c r="BA1075" s="97"/>
      <c r="BB1075" s="4"/>
      <c r="BC1075" s="100"/>
      <c r="BF1075" s="9"/>
      <c r="BI1075" s="7" t="str">
        <f t="shared" ca="1" si="216"/>
        <v/>
      </c>
      <c r="BJ1075" s="4" t="str">
        <f t="shared" si="224"/>
        <v/>
      </c>
      <c r="BK1075" s="96" t="str">
        <f t="shared" si="217"/>
        <v/>
      </c>
      <c r="BL1075" s="107"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8"/>
      <c r="CB1075" s="5" t="str">
        <f t="shared" si="225"/>
        <v/>
      </c>
      <c r="CD1075" s="5"/>
      <c r="CE1075" s="5" t="str">
        <f t="shared" si="221"/>
        <v/>
      </c>
      <c r="CF1075" s="5" t="str">
        <f>IF(J1075="","",IFERROR(IF(VLOOKUP(J1075,J$2:J1074,1,0)=0,"",""),J1075))</f>
        <v/>
      </c>
      <c r="CG1075" s="24"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IF(REPORTE!AH$2="si",IF(C1075=VALUE(REPORTE!C$11),IF(SUM(DD1076:DD$1993),CONCATENATE(INT(B1075),", "),INT(B1075)),""),IF(C1075=VALUE(REPORTE!C$10),IF(SUM(DD1076:DD$1993),CONCATENATE(INT(B1075),",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97"/>
      <c r="AW1076" s="97"/>
      <c r="AX1076" s="97"/>
      <c r="AY1076" s="110"/>
      <c r="AZ1076" s="97"/>
      <c r="BA1076" s="97"/>
      <c r="BB1076" s="4"/>
      <c r="BC1076" s="100"/>
      <c r="BF1076" s="9"/>
      <c r="BI1076" s="7" t="str">
        <f t="shared" ca="1" si="216"/>
        <v/>
      </c>
      <c r="BJ1076" s="4" t="str">
        <f t="shared" si="224"/>
        <v/>
      </c>
      <c r="BK1076" s="96" t="str">
        <f t="shared" si="217"/>
        <v/>
      </c>
      <c r="BL1076" s="107"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8"/>
      <c r="CB1076" s="5" t="str">
        <f t="shared" si="225"/>
        <v/>
      </c>
      <c r="CD1076" s="5"/>
      <c r="CE1076" s="5" t="str">
        <f t="shared" si="221"/>
        <v/>
      </c>
      <c r="CF1076" s="5" t="str">
        <f>IF(J1076="","",IFERROR(IF(VLOOKUP(J1076,J$2:J1075,1,0)=0,"",""),J1076))</f>
        <v/>
      </c>
      <c r="CG1076" s="24"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IF(REPORTE!AH$2="si",IF(C1076=VALUE(REPORTE!C$11),IF(SUM(DD1077:DD$1993),CONCATENATE(INT(B1076),", "),INT(B1076)),""),IF(C1076=VALUE(REPORTE!C$10),IF(SUM(DD1077:DD$1993),CONCATENATE(INT(B1076),",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97"/>
      <c r="AW1077" s="97"/>
      <c r="AX1077" s="97"/>
      <c r="AY1077" s="110"/>
      <c r="AZ1077" s="97"/>
      <c r="BA1077" s="97"/>
      <c r="BB1077" s="4"/>
      <c r="BC1077" s="100"/>
      <c r="BF1077" s="9"/>
      <c r="BI1077" s="7" t="str">
        <f t="shared" ca="1" si="216"/>
        <v/>
      </c>
      <c r="BJ1077" s="4" t="str">
        <f t="shared" si="224"/>
        <v/>
      </c>
      <c r="BK1077" s="96" t="str">
        <f t="shared" si="217"/>
        <v/>
      </c>
      <c r="BL1077" s="107"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8"/>
      <c r="CB1077" s="5" t="str">
        <f t="shared" si="225"/>
        <v/>
      </c>
      <c r="CD1077" s="5"/>
      <c r="CE1077" s="5" t="str">
        <f t="shared" si="221"/>
        <v/>
      </c>
      <c r="CF1077" s="5" t="str">
        <f>IF(J1077="","",IFERROR(IF(VLOOKUP(J1077,J$2:J1076,1,0)=0,"",""),J1077))</f>
        <v/>
      </c>
      <c r="CG1077" s="24"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IF(REPORTE!AH$2="si",IF(C1077=VALUE(REPORTE!C$11),IF(SUM(DD1078:DD$1993),CONCATENATE(INT(B1077),", "),INT(B1077)),""),IF(C1077=VALUE(REPORTE!C$10),IF(SUM(DD1078:DD$1993),CONCATENATE(INT(B1077),",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97"/>
      <c r="AW1078" s="97"/>
      <c r="AX1078" s="97"/>
      <c r="AY1078" s="110"/>
      <c r="AZ1078" s="97"/>
      <c r="BA1078" s="97"/>
      <c r="BB1078" s="4"/>
      <c r="BC1078" s="100"/>
      <c r="BF1078" s="9"/>
      <c r="BI1078" s="7" t="str">
        <f t="shared" ca="1" si="216"/>
        <v/>
      </c>
      <c r="BJ1078" s="4" t="str">
        <f t="shared" si="224"/>
        <v/>
      </c>
      <c r="BK1078" s="96" t="str">
        <f t="shared" si="217"/>
        <v/>
      </c>
      <c r="BL1078" s="107" t="str">
        <f t="shared" si="223"/>
        <v/>
      </c>
      <c r="BQ1078" s="5"/>
      <c r="BR1078" s="4"/>
      <c r="BT1078" s="5"/>
      <c r="BU1078" s="5"/>
      <c r="BV1078" s="5" t="str">
        <f>IF(B1078="","",IF(BR1078="",1+(MAX(BV$2:BV1077)),""))</f>
        <v/>
      </c>
      <c r="BW1078" s="5" t="str">
        <f t="shared" si="218"/>
        <v/>
      </c>
      <c r="BX1078" s="5" t="str">
        <f t="shared" si="219"/>
        <v/>
      </c>
      <c r="BY1078" s="14" t="str">
        <f t="shared" si="220"/>
        <v/>
      </c>
      <c r="BZ1078" s="28"/>
      <c r="CD1078" s="5"/>
      <c r="CE1078" s="5" t="str">
        <f t="shared" si="221"/>
        <v/>
      </c>
      <c r="CF1078" s="5" t="str">
        <f>IF(J1078="","",IFERROR(IF(VLOOKUP(J1078,J$2:J1077,1,0)=0,"",""),J1078))</f>
        <v/>
      </c>
      <c r="CG1078" s="24"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IF(REPORTE!AH$2="si",IF(C1078=VALUE(REPORTE!C$11),IF(SUM(DD1079:DD$1993),CONCATENATE(INT(B1078),", "),INT(B1078)),""),IF(C1078=VALUE(REPORTE!C$10),IF(SUM(DD1079:DD$1993),CONCATENATE(INT(B1078),", "),INT(B1078)),""))</f>
        <v>#VALUE!</v>
      </c>
      <c r="DH1078" s="5"/>
      <c r="DI1078" s="5"/>
      <c r="DJ1078" s="5"/>
      <c r="DK1078" s="5"/>
    </row>
    <row r="1079" spans="1:115" x14ac:dyDescent="0.25">
      <c r="A1079" s="4"/>
      <c r="B1079" s="3"/>
      <c r="D1079" s="1"/>
      <c r="H1079" s="5"/>
      <c r="L1079" s="4"/>
      <c r="M1079" s="4"/>
      <c r="Q1079" s="5"/>
      <c r="S1079"/>
      <c r="X1079" s="3"/>
      <c r="Z1079" s="4"/>
      <c r="AY1079" s="110"/>
      <c r="BF1079" s="9"/>
      <c r="BI1079" s="7"/>
      <c r="BJ1079" s="4"/>
      <c r="BK1079" s="96"/>
      <c r="BL1079" s="107"/>
      <c r="BQ1079" s="5"/>
      <c r="BR1079" s="4"/>
      <c r="BT1079" s="5"/>
      <c r="BU1079" s="5"/>
      <c r="BV1079" s="5"/>
      <c r="BW1079" s="5"/>
      <c r="BX1079" s="5"/>
      <c r="BY1079" s="14"/>
      <c r="BZ1079" s="28"/>
      <c r="CD1079" s="5"/>
      <c r="DD1079" s="5" t="e">
        <f>IF(REPORTE!AH$2="si",IF(C1079=VALUE(REPORTE!C$11),IF(SUM(DD1080:DD$1993),CONCATENATE(INT(B1079),", "),INT(B1079)),""),IF(C1079=VALUE(REPORTE!C$10),IF(SUM(DD1080:DD$1993),CONCATENATE(INT(B1079),",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96"/>
      <c r="BL1080" s="107"/>
      <c r="BQ1080" s="5"/>
      <c r="BT1080" s="5"/>
      <c r="BU1080" s="5"/>
      <c r="BV1080" s="5"/>
      <c r="BW1080" s="5"/>
      <c r="BX1080" s="5"/>
      <c r="BY1080" s="14"/>
      <c r="BZ1080" s="28"/>
      <c r="CD1080" s="5"/>
      <c r="DD1080" s="5" t="e">
        <f>IF(REPORTE!AH$2="si",IF(C1080=VALUE(REPORTE!C$11),IF(SUM(DD1081:DD$1993),CONCATENATE(INT(B1080),", "),INT(B1080)),""),IF(C1080=VALUE(REPORTE!C$10),IF(SUM(DD1081:DD$1993),CONCATENATE(INT(B1080),",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96"/>
      <c r="BL1081" s="107"/>
      <c r="BQ1081" s="5"/>
      <c r="BT1081" s="5"/>
      <c r="BU1081" s="5"/>
      <c r="BV1081" s="5"/>
      <c r="BW1081" s="5"/>
      <c r="BX1081" s="5"/>
      <c r="BY1081" s="14"/>
      <c r="BZ1081" s="28"/>
      <c r="CD1081" s="5"/>
      <c r="DD1081" s="5" t="e">
        <f>IF(REPORTE!AH$2="si",IF(C1081=VALUE(REPORTE!C$11),IF(SUM(DD1082:DD$1993),CONCATENATE(INT(B1081),", "),INT(B1081)),""),IF(C1081=VALUE(REPORTE!C$10),IF(SUM(DD1082:DD$1993),CONCATENATE(INT(B1081),",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96"/>
      <c r="BL1082" s="107"/>
      <c r="BQ1082" s="5"/>
      <c r="BT1082" s="5"/>
      <c r="BU1082" s="5"/>
      <c r="BV1082" s="5"/>
      <c r="BW1082" s="5"/>
      <c r="BX1082" s="5"/>
      <c r="BY1082" s="14"/>
      <c r="BZ1082" s="28"/>
      <c r="CD1082" s="5"/>
      <c r="DD1082" s="5" t="e">
        <f>IF(REPORTE!AH$2="si",IF(C1082=VALUE(REPORTE!C$11),IF(SUM(DD1083:DD$1993),CONCATENATE(INT(B1082),", "),INT(B1082)),""),IF(C1082=VALUE(REPORTE!C$10),IF(SUM(DD1083:DD$1993),CONCATENATE(INT(B1082),",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96"/>
      <c r="BL1083" s="107"/>
      <c r="BQ1083" s="5"/>
      <c r="BT1083" s="5"/>
      <c r="BU1083" s="5"/>
      <c r="BV1083" s="5"/>
      <c r="BW1083" s="5"/>
      <c r="BX1083" s="5"/>
      <c r="BY1083" s="14"/>
      <c r="BZ1083" s="28"/>
      <c r="CD1083" s="5"/>
      <c r="DD1083" s="5" t="e">
        <f>IF(REPORTE!AH$2="si",IF(C1083=VALUE(REPORTE!C$11),IF(SUM(DD1084:DD$1993),CONCATENATE(INT(B1083),", "),INT(B1083)),""),IF(C1083=VALUE(REPORTE!C$10),IF(SUM(DD1084:DD$1993),CONCATENATE(INT(B1083),",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96"/>
      <c r="BL1084" s="107"/>
      <c r="BQ1084" s="5"/>
      <c r="BT1084" s="5"/>
      <c r="BU1084" s="5"/>
      <c r="BV1084" s="5"/>
      <c r="BW1084" s="5"/>
      <c r="BX1084" s="5"/>
      <c r="BY1084" s="14"/>
      <c r="BZ1084" s="28"/>
      <c r="CD1084" s="5"/>
      <c r="DD1084" s="5" t="e">
        <f>IF(REPORTE!AH$2="si",IF(C1084=VALUE(REPORTE!C$11),IF(SUM(DD1085:DD$1993),CONCATENATE(INT(B1084),", "),INT(B1084)),""),IF(C1084=VALUE(REPORTE!C$10),IF(SUM(DD1085:DD$1993),CONCATENATE(INT(B1084),",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96"/>
      <c r="BL1085" s="107"/>
      <c r="BQ1085" s="5"/>
      <c r="BT1085" s="5"/>
      <c r="BU1085" s="5"/>
      <c r="BV1085" s="5"/>
      <c r="BW1085" s="5"/>
      <c r="BX1085" s="5"/>
      <c r="BY1085" s="14"/>
      <c r="BZ1085" s="28"/>
      <c r="DD1085" s="5" t="e">
        <f>IF(REPORTE!AH$2="si",IF(C1085=VALUE(REPORTE!C$11),IF(SUM(DD1086:DD$1993),CONCATENATE(INT(B1085),", "),INT(B1085)),""),IF(C1085=VALUE(REPORTE!C$10),IF(SUM(DD1086:DD$1993),CONCATENATE(INT(B1085),",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96"/>
      <c r="BL1086" s="107"/>
      <c r="BQ1086" s="5"/>
      <c r="BT1086" s="5"/>
      <c r="BU1086" s="5"/>
      <c r="BV1086" s="5"/>
      <c r="BW1086" s="5"/>
      <c r="BX1086" s="5"/>
      <c r="BY1086" s="14"/>
      <c r="BZ1086" s="28"/>
      <c r="DD1086" s="5" t="e">
        <f>IF(REPORTE!AH$2="si",IF(C1086=VALUE(REPORTE!C$11),IF(SUM(DD1087:DD$1993),CONCATENATE(INT(B1086),", "),INT(B1086)),""),IF(C1086=VALUE(REPORTE!C$10),IF(SUM(DD1087:DD$1993),CONCATENATE(INT(B1086),",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96"/>
      <c r="BL1087" s="107"/>
      <c r="BQ1087" s="5"/>
      <c r="BT1087" s="5"/>
      <c r="BU1087" s="5"/>
      <c r="BV1087" s="5"/>
      <c r="BW1087" s="5"/>
      <c r="BX1087" s="5"/>
      <c r="BY1087" s="14"/>
      <c r="BZ1087" s="28"/>
      <c r="DD1087" s="5" t="e">
        <f>IF(REPORTE!AH$2="si",IF(C1087=VALUE(REPORTE!C$11),IF(SUM(DD1088:DD$1993),CONCATENATE(INT(B1087),", "),INT(B1087)),""),IF(C1087=VALUE(REPORTE!C$10),IF(SUM(DD1088:DD$1993),CONCATENATE(INT(B1087),",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96"/>
      <c r="BL1088" s="107"/>
      <c r="BQ1088" s="5"/>
      <c r="BT1088" s="5"/>
      <c r="BU1088" s="5"/>
      <c r="BV1088" s="5"/>
      <c r="BW1088" s="5"/>
      <c r="BX1088" s="5"/>
      <c r="BY1088" s="14"/>
      <c r="BZ1088" s="28"/>
      <c r="DD1088" s="5" t="e">
        <f>IF(REPORTE!AH$2="si",IF(C1088=VALUE(REPORTE!C$11),IF(SUM(DD1089:DD$1993),CONCATENATE(INT(B1088),", "),INT(B1088)),""),IF(C1088=VALUE(REPORTE!C$10),IF(SUM(DD1089:DD$1993),CONCATENATE(INT(B1088),",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96"/>
      <c r="BL1089" s="107"/>
      <c r="BQ1089" s="5"/>
      <c r="BT1089" s="5"/>
      <c r="BU1089" s="5"/>
      <c r="BV1089" s="5"/>
      <c r="BW1089" s="5"/>
      <c r="BX1089" s="5"/>
      <c r="BY1089" s="14"/>
      <c r="BZ1089" s="28"/>
      <c r="DD1089" s="5" t="e">
        <f>IF(REPORTE!AH$2="si",IF(C1089=VALUE(REPORTE!C$11),IF(SUM(DD1090:DD$1993),CONCATENATE(INT(B1089),", "),INT(B1089)),""),IF(C1089=VALUE(REPORTE!C$10),IF(SUM(DD1090:DD$1993),CONCATENATE(INT(B1089),",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96"/>
      <c r="BL1090" s="107"/>
      <c r="BQ1090" s="5"/>
      <c r="BT1090" s="5"/>
      <c r="BU1090" s="5"/>
      <c r="BV1090" s="5"/>
      <c r="BW1090" s="5"/>
      <c r="BX1090" s="5"/>
      <c r="BY1090" s="14"/>
      <c r="BZ1090" s="28"/>
      <c r="DD1090" s="5" t="e">
        <f>IF(REPORTE!AH$2="si",IF(C1090=VALUE(REPORTE!C$11),IF(SUM(DD1091:DD$1993),CONCATENATE(INT(B1090),", "),INT(B1090)),""),IF(C1090=VALUE(REPORTE!C$10),IF(SUM(DD1091:DD$1993),CONCATENATE(INT(B1090),",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96"/>
      <c r="BL1091" s="107"/>
      <c r="BQ1091" s="5"/>
      <c r="BT1091" s="5"/>
      <c r="BU1091" s="5"/>
      <c r="BV1091" s="5"/>
      <c r="BW1091" s="5"/>
      <c r="BX1091" s="5"/>
      <c r="BY1091" s="14"/>
      <c r="BZ1091" s="28"/>
      <c r="DD1091" s="5" t="e">
        <f>IF(REPORTE!AH$2="si",IF(C1091=VALUE(REPORTE!C$11),IF(SUM(DD1092:DD$1993),CONCATENATE(INT(B1091),", "),INT(B1091)),""),IF(C1091=VALUE(REPORTE!C$10),IF(SUM(DD1092:DD$1993),CONCATENATE(INT(B1091),",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96"/>
      <c r="BL1092" s="107"/>
      <c r="BQ1092" s="5"/>
      <c r="BT1092" s="5"/>
      <c r="BU1092" s="5"/>
      <c r="BV1092" s="5"/>
      <c r="BW1092" s="5"/>
      <c r="BX1092" s="5"/>
      <c r="BY1092" s="14"/>
      <c r="BZ1092" s="28"/>
      <c r="DD1092" s="5" t="e">
        <f>IF(REPORTE!AH$2="si",IF(C1092=VALUE(REPORTE!C$11),IF(SUM(DD1093:DD$1993),CONCATENATE(INT(B1092),", "),INT(B1092)),""),IF(C1092=VALUE(REPORTE!C$10),IF(SUM(DD1093:DD$1993),CONCATENATE(INT(B1092),",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96"/>
      <c r="BL1093" s="107"/>
      <c r="BQ1093" s="5"/>
      <c r="BT1093" s="5"/>
      <c r="BU1093" s="5"/>
      <c r="BV1093" s="5"/>
      <c r="BW1093" s="5"/>
      <c r="BX1093" s="5"/>
      <c r="BY1093" s="14"/>
      <c r="BZ1093" s="28"/>
      <c r="DD1093" s="5" t="e">
        <f>IF(REPORTE!AH$2="si",IF(C1093=VALUE(REPORTE!C$11),IF(SUM(DD1094:DD$1993),CONCATENATE(INT(B1093),", "),INT(B1093)),""),IF(C1093=VALUE(REPORTE!C$10),IF(SUM(DD1094:DD$1993),CONCATENATE(INT(B1093),",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96"/>
      <c r="BL1094" s="107"/>
      <c r="BQ1094" s="5"/>
      <c r="BT1094" s="5"/>
      <c r="BU1094" s="5"/>
      <c r="BV1094" s="5"/>
      <c r="BW1094" s="5"/>
      <c r="BX1094" s="5"/>
      <c r="BY1094" s="14"/>
      <c r="BZ1094" s="28"/>
      <c r="DD1094" s="5" t="e">
        <f>IF(REPORTE!AH$2="si",IF(C1094=VALUE(REPORTE!C$11),IF(SUM(DD1095:DD$1993),CONCATENATE(INT(B1094),", "),INT(B1094)),""),IF(C1094=VALUE(REPORTE!C$10),IF(SUM(DD1095:DD$1993),CONCATENATE(INT(B1094),",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96"/>
      <c r="BL1095" s="107"/>
      <c r="BQ1095" s="5"/>
      <c r="BT1095" s="5"/>
      <c r="BU1095" s="5"/>
      <c r="BV1095" s="5"/>
      <c r="BW1095" s="5"/>
      <c r="BX1095" s="5"/>
      <c r="BY1095" s="14"/>
      <c r="BZ1095" s="28"/>
      <c r="DD1095" s="5" t="e">
        <f>IF(REPORTE!AH$2="si",IF(C1095=VALUE(REPORTE!C$11),IF(SUM(DD1096:DD$1993),CONCATENATE(INT(B1095),", "),INT(B1095)),""),IF(C1095=VALUE(REPORTE!C$10),IF(SUM(DD1096:DD$1993),CONCATENATE(INT(B1095),",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96"/>
      <c r="BL1096" s="107"/>
      <c r="BQ1096" s="5"/>
      <c r="BT1096" s="5"/>
      <c r="BU1096" s="5"/>
      <c r="BV1096" s="5"/>
      <c r="BW1096" s="5"/>
      <c r="BX1096" s="5"/>
      <c r="BY1096" s="14"/>
      <c r="BZ1096" s="28"/>
      <c r="DD1096" s="5" t="e">
        <f>IF(REPORTE!AH$2="si",IF(C1096=VALUE(REPORTE!C$11),IF(SUM(DD1097:DD$1993),CONCATENATE(INT(B1096),", "),INT(B1096)),""),IF(C1096=VALUE(REPORTE!C$10),IF(SUM(DD1097:DD$1993),CONCATENATE(INT(B1096),",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96"/>
      <c r="BL1097" s="107"/>
      <c r="BQ1097" s="5"/>
      <c r="BT1097" s="5"/>
      <c r="BU1097" s="5"/>
      <c r="BV1097" s="5"/>
      <c r="BW1097" s="5"/>
      <c r="BX1097" s="5"/>
      <c r="BY1097" s="14"/>
      <c r="BZ1097" s="28"/>
      <c r="DD1097" s="5" t="e">
        <f>IF(REPORTE!AH$2="si",IF(C1097=VALUE(REPORTE!C$11),IF(SUM(DD1098:DD$1993),CONCATENATE(INT(B1097),", "),INT(B1097)),""),IF(C1097=VALUE(REPORTE!C$10),IF(SUM(DD1098:DD$1993),CONCATENATE(INT(B1097),",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96"/>
      <c r="BL1098" s="107"/>
      <c r="BQ1098" s="5"/>
      <c r="BT1098" s="5"/>
      <c r="BU1098" s="5"/>
      <c r="BV1098" s="5"/>
      <c r="BW1098" s="5"/>
      <c r="BX1098" s="5"/>
      <c r="BY1098" s="14"/>
      <c r="BZ1098" s="28"/>
      <c r="DD1098" s="5" t="e">
        <f>IF(REPORTE!AH$2="si",IF(C1098=VALUE(REPORTE!C$11),IF(SUM(DD1099:DD$1993),CONCATENATE(INT(B1098),", "),INT(B1098)),""),IF(C1098=VALUE(REPORTE!C$10),IF(SUM(DD1099:DD$1993),CONCATENATE(INT(B1098),",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96"/>
      <c r="BL1099" s="107"/>
      <c r="BQ1099" s="5"/>
      <c r="BT1099" s="5"/>
      <c r="BU1099" s="5"/>
      <c r="BV1099" s="5"/>
      <c r="BW1099" s="5"/>
      <c r="BX1099" s="5"/>
      <c r="BY1099" s="14"/>
      <c r="BZ1099" s="28"/>
      <c r="DD1099" s="5" t="e">
        <f>IF(REPORTE!AH$2="si",IF(C1099=VALUE(REPORTE!C$11),IF(SUM(DD1100:DD$1993),CONCATENATE(INT(B1099),", "),INT(B1099)),""),IF(C1099=VALUE(REPORTE!C$10),IF(SUM(DD1100:DD$1993),CONCATENATE(INT(B1099),",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96"/>
      <c r="BL1100" s="107"/>
      <c r="BQ1100" s="5"/>
      <c r="BT1100" s="5"/>
      <c r="BU1100" s="5"/>
      <c r="BV1100" s="5"/>
      <c r="BW1100" s="5"/>
      <c r="BX1100" s="5"/>
      <c r="BY1100" s="14"/>
      <c r="BZ1100" s="28"/>
      <c r="DD1100" s="5" t="e">
        <f>IF(REPORTE!AH$2="si",IF(C1100=VALUE(REPORTE!C$11),IF(SUM(DD1101:DD$1993),CONCATENATE(INT(B1100),", "),INT(B1100)),""),IF(C1100=VALUE(REPORTE!C$10),IF(SUM(DD1101:DD$1993),CONCATENATE(INT(B1100),",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96"/>
      <c r="BL1101" s="107"/>
      <c r="BQ1101" s="5"/>
      <c r="BT1101" s="5"/>
      <c r="BU1101" s="5"/>
      <c r="BV1101" s="5"/>
      <c r="BW1101" s="5"/>
      <c r="BX1101" s="5"/>
      <c r="BY1101" s="14"/>
      <c r="BZ1101" s="28"/>
      <c r="DD1101" s="5" t="e">
        <f>IF(REPORTE!AH$2="si",IF(C1101=VALUE(REPORTE!C$11),IF(SUM(DD1102:DD$1993),CONCATENATE(INT(B1101),", "),INT(B1101)),""),IF(C1101=VALUE(REPORTE!C$10),IF(SUM(DD1102:DD$1993),CONCATENATE(INT(B1101),",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96"/>
      <c r="BL1102" s="107"/>
      <c r="BQ1102" s="5"/>
      <c r="BT1102" s="5"/>
      <c r="BU1102" s="5"/>
      <c r="BV1102" s="5"/>
      <c r="BW1102" s="5"/>
      <c r="BX1102" s="5"/>
      <c r="BY1102" s="14"/>
      <c r="BZ1102" s="28"/>
      <c r="DD1102" s="5" t="e">
        <f>IF(REPORTE!AH$2="si",IF(C1102=VALUE(REPORTE!C$11),IF(SUM(DD1103:DD$1993),CONCATENATE(INT(B1102),", "),INT(B1102)),""),IF(C1102=VALUE(REPORTE!C$10),IF(SUM(DD1103:DD$1993),CONCATENATE(INT(B1102),",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96"/>
      <c r="BL1103" s="107"/>
      <c r="BQ1103" s="5"/>
      <c r="BT1103" s="5"/>
      <c r="BU1103" s="5"/>
      <c r="BV1103" s="5"/>
      <c r="BW1103" s="5"/>
      <c r="BX1103" s="5"/>
      <c r="BY1103" s="14"/>
      <c r="BZ1103" s="28"/>
      <c r="DD1103" s="5" t="e">
        <f>IF(REPORTE!AH$2="si",IF(C1103=VALUE(REPORTE!C$11),IF(SUM(DD1104:DD$1993),CONCATENATE(INT(B1103),", "),INT(B1103)),""),IF(C1103=VALUE(REPORTE!C$10),IF(SUM(DD1104:DD$1993),CONCATENATE(INT(B1103),",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96"/>
      <c r="BL1104" s="107"/>
      <c r="BQ1104" s="5"/>
      <c r="BT1104" s="5"/>
      <c r="BU1104" s="5"/>
      <c r="BV1104" s="5"/>
      <c r="BW1104" s="5"/>
      <c r="BX1104" s="5"/>
      <c r="BY1104" s="14"/>
      <c r="BZ1104" s="28"/>
      <c r="DD1104" s="5" t="e">
        <f>IF(REPORTE!AH$2="si",IF(C1104=VALUE(REPORTE!C$11),IF(SUM(DD1105:DD$1993),CONCATENATE(INT(B1104),", "),INT(B1104)),""),IF(C1104=VALUE(REPORTE!C$10),IF(SUM(DD1105:DD$1993),CONCATENATE(INT(B1104),",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96"/>
      <c r="BL1105" s="107"/>
      <c r="BQ1105" s="5"/>
      <c r="BT1105" s="5"/>
      <c r="BU1105" s="5"/>
      <c r="BV1105" s="5"/>
      <c r="BW1105" s="5"/>
      <c r="BX1105" s="5"/>
      <c r="BY1105" s="14"/>
      <c r="BZ1105" s="28"/>
      <c r="DD1105" s="5" t="e">
        <f>IF(REPORTE!AH$2="si",IF(C1105=VALUE(REPORTE!C$11),IF(SUM(DD1106:DD$1993),CONCATENATE(INT(B1105),", "),INT(B1105)),""),IF(C1105=VALUE(REPORTE!C$10),IF(SUM(DD1106:DD$1993),CONCATENATE(INT(B1105),",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96"/>
      <c r="BL1106" s="107"/>
      <c r="BQ1106" s="5"/>
      <c r="BT1106" s="5"/>
      <c r="BU1106" s="5"/>
      <c r="BV1106" s="5"/>
      <c r="BW1106" s="5"/>
      <c r="BX1106" s="5"/>
      <c r="BY1106" s="14"/>
      <c r="BZ1106" s="28"/>
      <c r="DD1106" s="5" t="e">
        <f>IF(REPORTE!AH$2="si",IF(C1106=VALUE(REPORTE!C$11),IF(SUM(DD1107:DD$1993),CONCATENATE(INT(B1106),", "),INT(B1106)),""),IF(C1106=VALUE(REPORTE!C$10),IF(SUM(DD1107:DD$1993),CONCATENATE(INT(B1106),",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96"/>
      <c r="BL1107" s="107"/>
      <c r="BQ1107" s="5"/>
      <c r="BT1107" s="5"/>
      <c r="BU1107" s="5"/>
      <c r="BV1107" s="5"/>
      <c r="BW1107" s="5"/>
      <c r="BX1107" s="5"/>
      <c r="BY1107" s="14"/>
      <c r="BZ1107" s="28"/>
      <c r="DD1107" s="5" t="e">
        <f>IF(REPORTE!AH$2="si",IF(C1107=VALUE(REPORTE!C$11),IF(SUM(DD1108:DD$1993),CONCATENATE(INT(B1107),", "),INT(B1107)),""),IF(C1107=VALUE(REPORTE!C$10),IF(SUM(DD1108:DD$1993),CONCATENATE(INT(B1107),",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96"/>
      <c r="BL1108" s="107"/>
      <c r="BQ1108" s="5"/>
      <c r="BT1108" s="5"/>
      <c r="BU1108" s="5"/>
      <c r="BV1108" s="5"/>
      <c r="BW1108" s="5"/>
      <c r="BX1108" s="5"/>
      <c r="BY1108" s="14"/>
      <c r="BZ1108" s="28"/>
      <c r="DD1108" s="5" t="e">
        <f>IF(REPORTE!AH$2="si",IF(C1108=VALUE(REPORTE!C$11),IF(SUM(DD1109:DD$1993),CONCATENATE(INT(B1108),", "),INT(B1108)),""),IF(C1108=VALUE(REPORTE!C$10),IF(SUM(DD1109:DD$1993),CONCATENATE(INT(B1108),",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96"/>
      <c r="BL1109" s="107"/>
      <c r="BQ1109" s="5"/>
      <c r="BT1109" s="5"/>
      <c r="BU1109" s="5"/>
      <c r="BV1109" s="5"/>
      <c r="BW1109" s="5"/>
      <c r="BX1109" s="5"/>
      <c r="BY1109" s="14"/>
      <c r="BZ1109" s="28"/>
      <c r="DD1109" s="5" t="e">
        <f>IF(REPORTE!AH$2="si",IF(C1109=VALUE(REPORTE!C$11),IF(SUM(DD1110:DD$1993),CONCATENATE(INT(B1109),", "),INT(B1109)),""),IF(C1109=VALUE(REPORTE!C$10),IF(SUM(DD1110:DD$1993),CONCATENATE(INT(B1109),",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96"/>
      <c r="BL1110" s="107"/>
      <c r="BQ1110" s="5"/>
      <c r="BT1110" s="5"/>
      <c r="BU1110" s="5"/>
      <c r="BV1110" s="5"/>
      <c r="BW1110" s="5"/>
      <c r="BX1110" s="5"/>
      <c r="BY1110" s="14"/>
      <c r="BZ1110" s="28"/>
      <c r="DD1110" s="5" t="e">
        <f>IF(REPORTE!AH$2="si",IF(C1110=VALUE(REPORTE!C$11),IF(SUM(DD1111:DD$1993),CONCATENATE(INT(B1110),", "),INT(B1110)),""),IF(C1110=VALUE(REPORTE!C$10),IF(SUM(DD1111:DD$1993),CONCATENATE(INT(B1110),",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96"/>
      <c r="BL1111" s="107"/>
      <c r="BQ1111" s="5"/>
      <c r="BT1111" s="5"/>
      <c r="BU1111" s="5"/>
      <c r="BV1111" s="5"/>
      <c r="BW1111" s="5"/>
      <c r="BX1111" s="5"/>
      <c r="BY1111" s="14"/>
      <c r="BZ1111" s="28"/>
      <c r="DD1111" s="5" t="e">
        <f>IF(REPORTE!AH$2="si",IF(C1111=VALUE(REPORTE!C$11),IF(SUM(DD1112:DD$1993),CONCATENATE(INT(B1111),", "),INT(B1111)),""),IF(C1111=VALUE(REPORTE!C$10),IF(SUM(DD1112:DD$1993),CONCATENATE(INT(B1111),",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96"/>
      <c r="BL1112" s="107"/>
      <c r="BQ1112" s="5"/>
      <c r="BT1112" s="5"/>
      <c r="BU1112" s="5"/>
      <c r="BV1112" s="5"/>
      <c r="BW1112" s="5"/>
      <c r="BX1112" s="5"/>
      <c r="BY1112" s="14"/>
      <c r="BZ1112" s="28"/>
      <c r="DD1112" s="5" t="e">
        <f>IF(REPORTE!AH$2="si",IF(C1112=VALUE(REPORTE!C$11),IF(SUM(DD1113:DD$1993),CONCATENATE(INT(B1112),", "),INT(B1112)),""),IF(C1112=VALUE(REPORTE!C$10),IF(SUM(DD1113:DD$1993),CONCATENATE(INT(B1112),",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96"/>
      <c r="BL1113" s="107"/>
      <c r="BQ1113" s="5"/>
      <c r="BT1113" s="5"/>
      <c r="BU1113" s="5"/>
      <c r="BV1113" s="5"/>
      <c r="BW1113" s="5"/>
      <c r="BX1113" s="5"/>
      <c r="BY1113" s="14"/>
      <c r="BZ1113" s="28"/>
      <c r="DD1113" s="5" t="e">
        <f>IF(REPORTE!AH$2="si",IF(C1113=VALUE(REPORTE!C$11),IF(SUM(DD1114:DD$1993),CONCATENATE(INT(B1113),", "),INT(B1113)),""),IF(C1113=VALUE(REPORTE!C$10),IF(SUM(DD1114:DD$1993),CONCATENATE(INT(B1113),",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96"/>
      <c r="BL1114" s="107"/>
      <c r="BQ1114" s="5"/>
      <c r="BT1114" s="5"/>
      <c r="BU1114" s="5"/>
      <c r="BV1114" s="5"/>
      <c r="BW1114" s="5"/>
      <c r="BX1114" s="5"/>
      <c r="BY1114" s="14"/>
      <c r="BZ1114" s="28"/>
      <c r="DD1114" s="5" t="e">
        <f>IF(REPORTE!AH$2="si",IF(C1114=VALUE(REPORTE!C$11),IF(SUM(DD1115:DD$1993),CONCATENATE(INT(B1114),", "),INT(B1114)),""),IF(C1114=VALUE(REPORTE!C$10),IF(SUM(DD1115:DD$1993),CONCATENATE(INT(B1114),",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96"/>
      <c r="BL1115" s="107"/>
      <c r="BQ1115" s="5"/>
      <c r="BT1115" s="5"/>
      <c r="BU1115" s="5"/>
      <c r="BV1115" s="5"/>
      <c r="BW1115" s="5"/>
      <c r="BX1115" s="5"/>
      <c r="BY1115" s="14"/>
      <c r="BZ1115" s="28"/>
      <c r="DD1115" s="5" t="e">
        <f>IF(REPORTE!AH$2="si",IF(C1115=VALUE(REPORTE!C$11),IF(SUM(DD1116:DD$1993),CONCATENATE(INT(B1115),", "),INT(B1115)),""),IF(C1115=VALUE(REPORTE!C$10),IF(SUM(DD1116:DD$1993),CONCATENATE(INT(B1115),",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96"/>
      <c r="BL1116" s="107"/>
      <c r="BQ1116" s="5"/>
      <c r="BT1116" s="5"/>
      <c r="BU1116" s="5"/>
      <c r="BV1116" s="5"/>
      <c r="BW1116" s="5"/>
      <c r="BX1116" s="5"/>
      <c r="BY1116" s="14"/>
      <c r="BZ1116" s="28"/>
      <c r="DD1116" s="5" t="e">
        <f>IF(REPORTE!AH$2="si",IF(C1116=VALUE(REPORTE!C$11),IF(SUM(DD1117:DD$1993),CONCATENATE(INT(B1116),", "),INT(B1116)),""),IF(C1116=VALUE(REPORTE!C$10),IF(SUM(DD1117:DD$1993),CONCATENATE(INT(B1116),",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96"/>
      <c r="BL1117" s="107"/>
      <c r="BQ1117" s="5"/>
      <c r="BT1117" s="5"/>
      <c r="BU1117" s="5"/>
      <c r="BV1117" s="5"/>
      <c r="BW1117" s="5"/>
      <c r="BX1117" s="5"/>
      <c r="BY1117" s="14"/>
      <c r="BZ1117" s="28"/>
      <c r="DD1117" s="5" t="e">
        <f>IF(REPORTE!AH$2="si",IF(C1117=VALUE(REPORTE!C$11),IF(SUM(DD1118:DD$1993),CONCATENATE(INT(B1117),", "),INT(B1117)),""),IF(C1117=VALUE(REPORTE!C$10),IF(SUM(DD1118:DD$1993),CONCATENATE(INT(B1117),",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96"/>
      <c r="BL1118" s="107"/>
      <c r="BQ1118" s="5"/>
      <c r="BT1118" s="5"/>
      <c r="BU1118" s="5"/>
      <c r="BV1118" s="5"/>
      <c r="BW1118" s="5"/>
      <c r="BX1118" s="5"/>
      <c r="BY1118" s="14"/>
      <c r="BZ1118" s="28"/>
      <c r="DD1118" s="5" t="e">
        <f>IF(REPORTE!AH$2="si",IF(C1118=VALUE(REPORTE!C$11),IF(SUM(DD1119:DD$1993),CONCATENATE(INT(B1118),", "),INT(B1118)),""),IF(C1118=VALUE(REPORTE!C$10),IF(SUM(DD1119:DD$1993),CONCATENATE(INT(B1118),",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96"/>
      <c r="BL1119" s="107"/>
      <c r="BQ1119" s="5"/>
      <c r="BT1119" s="5"/>
      <c r="BU1119" s="5"/>
      <c r="BV1119" s="5"/>
      <c r="BW1119" s="5"/>
      <c r="BX1119" s="5"/>
      <c r="BY1119" s="14"/>
      <c r="BZ1119" s="28"/>
      <c r="DD1119" s="5" t="e">
        <f>IF(REPORTE!AH$2="si",IF(C1119=VALUE(REPORTE!C$11),IF(SUM(DD1120:DD$1993),CONCATENATE(INT(B1119),", "),INT(B1119)),""),IF(C1119=VALUE(REPORTE!C$10),IF(SUM(DD1120:DD$1993),CONCATENATE(INT(B1119),",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96"/>
      <c r="BL1120" s="107"/>
      <c r="BQ1120" s="5"/>
      <c r="BT1120" s="5"/>
      <c r="BU1120" s="5"/>
      <c r="BV1120" s="5"/>
      <c r="BW1120" s="5"/>
      <c r="BX1120" s="5"/>
      <c r="BY1120" s="14"/>
      <c r="BZ1120" s="28"/>
      <c r="DD1120" s="5" t="e">
        <f>IF(REPORTE!AH$2="si",IF(C1120=VALUE(REPORTE!C$11),IF(SUM(DD1121:DD$1993),CONCATENATE(INT(B1120),", "),INT(B1120)),""),IF(C1120=VALUE(REPORTE!C$10),IF(SUM(DD1121:DD$1993),CONCATENATE(INT(B1120),",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96"/>
      <c r="BL1121" s="107"/>
      <c r="BQ1121" s="5"/>
      <c r="BT1121" s="5"/>
      <c r="BU1121" s="5"/>
      <c r="BV1121" s="5"/>
      <c r="BW1121" s="5"/>
      <c r="BX1121" s="5"/>
      <c r="BY1121" s="14"/>
      <c r="BZ1121" s="28"/>
      <c r="DD1121" s="5" t="e">
        <f>IF(REPORTE!AH$2="si",IF(C1121=VALUE(REPORTE!C$11),IF(SUM(DD1122:DD$1993),CONCATENATE(INT(B1121),", "),INT(B1121)),""),IF(C1121=VALUE(REPORTE!C$10),IF(SUM(DD1122:DD$1993),CONCATENATE(INT(B1121),",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96"/>
      <c r="BL1122" s="107"/>
      <c r="BQ1122" s="5"/>
      <c r="BT1122" s="5"/>
      <c r="BU1122" s="5"/>
      <c r="BV1122" s="5"/>
      <c r="BW1122" s="5"/>
      <c r="BX1122" s="5"/>
      <c r="BY1122" s="14"/>
      <c r="BZ1122" s="28"/>
      <c r="DD1122" s="5" t="e">
        <f>IF(REPORTE!AH$2="si",IF(C1122=VALUE(REPORTE!C$11),IF(SUM(DD1123:DD$1993),CONCATENATE(INT(B1122),", "),INT(B1122)),""),IF(C1122=VALUE(REPORTE!C$10),IF(SUM(DD1123:DD$1993),CONCATENATE(INT(B1122),",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96"/>
      <c r="BL1123" s="107"/>
      <c r="BQ1123" s="5"/>
      <c r="BT1123" s="5"/>
      <c r="BU1123" s="5"/>
      <c r="BV1123" s="5"/>
      <c r="BW1123" s="5"/>
      <c r="BX1123" s="5"/>
      <c r="BY1123" s="14"/>
      <c r="BZ1123" s="28"/>
      <c r="DD1123" s="5" t="e">
        <f>IF(REPORTE!AH$2="si",IF(C1123=VALUE(REPORTE!C$11),IF(SUM(DD1124:DD$1993),CONCATENATE(INT(B1123),", "),INT(B1123)),""),IF(C1123=VALUE(REPORTE!C$10),IF(SUM(DD1124:DD$1993),CONCATENATE(INT(B1123),",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96"/>
      <c r="BL1124" s="107"/>
      <c r="BQ1124" s="5"/>
      <c r="BT1124" s="5"/>
      <c r="BU1124" s="5"/>
      <c r="BV1124" s="5"/>
      <c r="BW1124" s="5"/>
      <c r="BX1124" s="5"/>
      <c r="BY1124" s="14"/>
      <c r="BZ1124" s="28"/>
      <c r="DD1124" s="5" t="e">
        <f>IF(REPORTE!AH$2="si",IF(C1124=VALUE(REPORTE!C$11),IF(SUM(DD1125:DD$1993),CONCATENATE(INT(B1124),", "),INT(B1124)),""),IF(C1124=VALUE(REPORTE!C$10),IF(SUM(DD1125:DD$1993),CONCATENATE(INT(B1124),",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96"/>
      <c r="BL1125" s="107"/>
      <c r="BQ1125" s="5"/>
      <c r="BT1125" s="5"/>
      <c r="BU1125" s="5"/>
      <c r="BV1125" s="5"/>
      <c r="BW1125" s="5"/>
      <c r="BX1125" s="5"/>
      <c r="BY1125" s="14"/>
      <c r="BZ1125" s="28"/>
      <c r="DD1125" s="5" t="e">
        <f>IF(REPORTE!AH$2="si",IF(C1125=VALUE(REPORTE!C$11),IF(SUM(DD1126:DD$1993),CONCATENATE(INT(B1125),", "),INT(B1125)),""),IF(C1125=VALUE(REPORTE!C$10),IF(SUM(DD1126:DD$1993),CONCATENATE(INT(B1125),",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96"/>
      <c r="BL1126" s="107"/>
      <c r="BQ1126" s="5"/>
      <c r="BT1126" s="5"/>
      <c r="BU1126" s="5"/>
      <c r="BV1126" s="5"/>
      <c r="BW1126" s="5"/>
      <c r="BX1126" s="5"/>
      <c r="BY1126" s="14"/>
      <c r="BZ1126" s="28"/>
      <c r="DD1126" s="5" t="e">
        <f>IF(REPORTE!AH$2="si",IF(C1126=VALUE(REPORTE!C$11),IF(SUM(DD1127:DD$1993),CONCATENATE(INT(B1126),", "),INT(B1126)),""),IF(C1126=VALUE(REPORTE!C$10),IF(SUM(DD1127:DD$1993),CONCATENATE(INT(B1126),",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96"/>
      <c r="BL1127" s="107"/>
      <c r="BQ1127" s="5"/>
      <c r="BT1127" s="5"/>
      <c r="BU1127" s="5"/>
      <c r="BV1127" s="5"/>
      <c r="BW1127" s="5"/>
      <c r="BX1127" s="5"/>
      <c r="BY1127" s="14"/>
      <c r="BZ1127" s="28"/>
      <c r="DD1127" s="5" t="e">
        <f>IF(REPORTE!AH$2="si",IF(C1127=VALUE(REPORTE!C$11),IF(SUM(DD1128:DD$1993),CONCATENATE(INT(B1127),", "),INT(B1127)),""),IF(C1127=VALUE(REPORTE!C$10),IF(SUM(DD1128:DD$1993),CONCATENATE(INT(B1127),",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96"/>
      <c r="BL1128" s="107"/>
      <c r="BQ1128" s="5"/>
      <c r="BT1128" s="5"/>
      <c r="BU1128" s="5"/>
      <c r="BV1128" s="5"/>
      <c r="BW1128" s="5"/>
      <c r="BX1128" s="5"/>
      <c r="BY1128" s="14"/>
      <c r="BZ1128" s="28"/>
      <c r="DD1128" s="5" t="e">
        <f>IF(REPORTE!AH$2="si",IF(C1128=VALUE(REPORTE!C$11),IF(SUM(DD1129:DD$1993),CONCATENATE(INT(B1128),", "),INT(B1128)),""),IF(C1128=VALUE(REPORTE!C$10),IF(SUM(DD1129:DD$1993),CONCATENATE(INT(B1128),",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96"/>
      <c r="BL1129" s="107"/>
      <c r="BQ1129" s="5"/>
      <c r="BT1129" s="5"/>
      <c r="BU1129" s="5"/>
      <c r="BV1129" s="5"/>
      <c r="BW1129" s="5"/>
      <c r="BX1129" s="5"/>
      <c r="BY1129" s="14"/>
      <c r="BZ1129" s="28"/>
      <c r="DD1129" s="5" t="e">
        <f>IF(REPORTE!AH$2="si",IF(C1129=VALUE(REPORTE!C$11),IF(SUM(DD1130:DD$1993),CONCATENATE(INT(B1129),", "),INT(B1129)),""),IF(C1129=VALUE(REPORTE!C$10),IF(SUM(DD1130:DD$1993),CONCATENATE(INT(B1129),",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96"/>
      <c r="BL1130" s="107"/>
      <c r="BQ1130" s="5"/>
      <c r="BT1130" s="5"/>
      <c r="BU1130" s="5"/>
      <c r="BV1130" s="5"/>
      <c r="BW1130" s="5"/>
      <c r="BX1130" s="5"/>
      <c r="BY1130" s="14"/>
      <c r="BZ1130" s="28"/>
      <c r="DD1130" s="5" t="e">
        <f>IF(REPORTE!AH$2="si",IF(C1130=VALUE(REPORTE!C$11),IF(SUM(DD1131:DD$1993),CONCATENATE(INT(B1130),", "),INT(B1130)),""),IF(C1130=VALUE(REPORTE!C$10),IF(SUM(DD1131:DD$1993),CONCATENATE(INT(B1130),",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96"/>
      <c r="BL1131" s="107"/>
      <c r="BQ1131" s="5"/>
      <c r="BT1131" s="5"/>
      <c r="BU1131" s="5"/>
      <c r="BV1131" s="5"/>
      <c r="BW1131" s="5"/>
      <c r="BX1131" s="5"/>
      <c r="BY1131" s="14"/>
      <c r="BZ1131" s="28"/>
      <c r="DD1131" s="5" t="e">
        <f>IF(REPORTE!AH$2="si",IF(C1131=VALUE(REPORTE!C$11),IF(SUM(DD1132:DD$1993),CONCATENATE(INT(B1131),", "),INT(B1131)),""),IF(C1131=VALUE(REPORTE!C$10),IF(SUM(DD1132:DD$1993),CONCATENATE(INT(B1131),",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96"/>
      <c r="BL1132" s="107"/>
      <c r="BQ1132" s="5"/>
      <c r="BT1132" s="5"/>
      <c r="BU1132" s="5"/>
      <c r="BV1132" s="5"/>
      <c r="BW1132" s="5"/>
      <c r="BX1132" s="5"/>
      <c r="BY1132" s="14"/>
      <c r="BZ1132" s="28"/>
      <c r="DD1132" s="5" t="e">
        <f>IF(REPORTE!AH$2="si",IF(C1132=VALUE(REPORTE!C$11),IF(SUM(DD1133:DD$1993),CONCATENATE(INT(B1132),", "),INT(B1132)),""),IF(C1132=VALUE(REPORTE!C$10),IF(SUM(DD1133:DD$1993),CONCATENATE(INT(B1132),",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96"/>
      <c r="BL1133" s="107"/>
      <c r="BQ1133" s="5"/>
      <c r="BT1133" s="5"/>
      <c r="BU1133" s="5"/>
      <c r="BV1133" s="5"/>
      <c r="BW1133" s="5"/>
      <c r="BX1133" s="5"/>
      <c r="BY1133" s="14"/>
      <c r="BZ1133" s="28"/>
      <c r="DD1133" s="5" t="e">
        <f>IF(REPORTE!AH$2="si",IF(C1133=VALUE(REPORTE!C$11),IF(SUM(DD1134:DD$1993),CONCATENATE(INT(B1133),", "),INT(B1133)),""),IF(C1133=VALUE(REPORTE!C$10),IF(SUM(DD1134:DD$1993),CONCATENATE(INT(B1133),",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96"/>
      <c r="BL1134" s="107"/>
      <c r="BQ1134" s="5"/>
      <c r="BT1134" s="5"/>
      <c r="BU1134" s="5"/>
      <c r="BV1134" s="5"/>
      <c r="BW1134" s="5"/>
      <c r="BX1134" s="5"/>
      <c r="BY1134" s="14"/>
      <c r="BZ1134" s="28"/>
      <c r="DD1134" s="5" t="e">
        <f>IF(REPORTE!AH$2="si",IF(C1134=VALUE(REPORTE!C$11),IF(SUM(DD1135:DD$1993),CONCATENATE(INT(B1134),", "),INT(B1134)),""),IF(C1134=VALUE(REPORTE!C$10),IF(SUM(DD1135:DD$1993),CONCATENATE(INT(B1134),",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96"/>
      <c r="BL1135" s="107"/>
      <c r="BQ1135" s="5"/>
      <c r="BT1135" s="5"/>
      <c r="BU1135" s="5"/>
      <c r="BV1135" s="5"/>
      <c r="BW1135" s="5"/>
      <c r="BX1135" s="5"/>
      <c r="BY1135" s="14"/>
      <c r="BZ1135" s="28"/>
      <c r="DD1135" s="5" t="e">
        <f>IF(REPORTE!AH$2="si",IF(C1135=VALUE(REPORTE!C$11),IF(SUM(DD1136:DD$1993),CONCATENATE(INT(B1135),", "),INT(B1135)),""),IF(C1135=VALUE(REPORTE!C$10),IF(SUM(DD1136:DD$1993),CONCATENATE(INT(B1135),",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96"/>
      <c r="BL1136" s="107"/>
      <c r="BQ1136" s="5"/>
      <c r="BT1136" s="5"/>
      <c r="BU1136" s="5"/>
      <c r="BV1136" s="5"/>
      <c r="BW1136" s="5"/>
      <c r="BX1136" s="5"/>
      <c r="BY1136" s="14"/>
      <c r="BZ1136" s="28"/>
      <c r="DD1136" s="5" t="e">
        <f>IF(REPORTE!AH$2="si",IF(C1136=VALUE(REPORTE!C$11),IF(SUM(DD1137:DD$1993),CONCATENATE(INT(B1136),", "),INT(B1136)),""),IF(C1136=VALUE(REPORTE!C$10),IF(SUM(DD1137:DD$1993),CONCATENATE(INT(B1136),",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96"/>
      <c r="BL1137" s="107"/>
      <c r="BQ1137" s="5"/>
      <c r="BT1137" s="5"/>
      <c r="BU1137" s="5"/>
      <c r="BV1137" s="5"/>
      <c r="BW1137" s="5"/>
      <c r="BX1137" s="5"/>
      <c r="BY1137" s="14"/>
      <c r="BZ1137" s="28"/>
      <c r="DD1137" s="5" t="e">
        <f>IF(REPORTE!AH$2="si",IF(C1137=VALUE(REPORTE!C$11),IF(SUM(DD1138:DD$1993),CONCATENATE(INT(B1137),", "),INT(B1137)),""),IF(C1137=VALUE(REPORTE!C$10),IF(SUM(DD1138:DD$1993),CONCATENATE(INT(B1137),",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96"/>
      <c r="BL1138" s="107"/>
      <c r="BQ1138" s="5"/>
      <c r="BT1138" s="5"/>
      <c r="BU1138" s="5"/>
      <c r="BV1138" s="5"/>
      <c r="BW1138" s="5"/>
      <c r="BX1138" s="5"/>
      <c r="BY1138" s="14"/>
      <c r="BZ1138" s="28"/>
      <c r="DD1138" s="5" t="e">
        <f>IF(REPORTE!AH$2="si",IF(C1138=VALUE(REPORTE!C$11),IF(SUM(DD1139:DD$1993),CONCATENATE(INT(B1138),", "),INT(B1138)),""),IF(C1138=VALUE(REPORTE!C$10),IF(SUM(DD1139:DD$1993),CONCATENATE(INT(B1138),",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96"/>
      <c r="BL1139" s="107"/>
      <c r="BQ1139" s="5"/>
      <c r="BT1139" s="5"/>
      <c r="BU1139" s="5"/>
      <c r="BV1139" s="5"/>
      <c r="BW1139" s="5"/>
      <c r="BX1139" s="5"/>
      <c r="BY1139" s="14"/>
      <c r="BZ1139" s="28"/>
      <c r="DD1139" s="5" t="e">
        <f>IF(REPORTE!AH$2="si",IF(C1139=VALUE(REPORTE!C$11),IF(SUM(DD1140:DD$1993),CONCATENATE(INT(B1139),", "),INT(B1139)),""),IF(C1139=VALUE(REPORTE!C$10),IF(SUM(DD1140:DD$1993),CONCATENATE(INT(B1139),",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96"/>
      <c r="BL1140" s="107"/>
      <c r="BQ1140" s="5"/>
      <c r="BT1140" s="5"/>
      <c r="BU1140" s="5"/>
      <c r="BV1140" s="5"/>
      <c r="BW1140" s="5"/>
      <c r="BX1140" s="5"/>
      <c r="BY1140" s="14"/>
      <c r="BZ1140" s="28"/>
      <c r="DD1140" s="5" t="e">
        <f>IF(REPORTE!AH$2="si",IF(C1140=VALUE(REPORTE!C$11),IF(SUM(DD1141:DD$1993),CONCATENATE(INT(B1140),", "),INT(B1140)),""),IF(C1140=VALUE(REPORTE!C$10),IF(SUM(DD1141:DD$1993),CONCATENATE(INT(B1140),",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96"/>
      <c r="BL1141" s="107"/>
      <c r="BQ1141" s="5"/>
      <c r="BT1141" s="5"/>
      <c r="BU1141" s="5"/>
      <c r="BV1141" s="5"/>
      <c r="BW1141" s="5"/>
      <c r="BX1141" s="5"/>
      <c r="BY1141" s="14"/>
      <c r="BZ1141" s="28"/>
      <c r="DD1141" s="5" t="e">
        <f>IF(REPORTE!AH$2="si",IF(C1141=VALUE(REPORTE!C$11),IF(SUM(DD1142:DD$1993),CONCATENATE(INT(B1141),", "),INT(B1141)),""),IF(C1141=VALUE(REPORTE!C$10),IF(SUM(DD1142:DD$1993),CONCATENATE(INT(B1141),",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96"/>
      <c r="BL1142" s="107"/>
      <c r="BQ1142" s="5"/>
      <c r="BT1142" s="5"/>
      <c r="BU1142" s="5"/>
      <c r="BV1142" s="5"/>
      <c r="BW1142" s="5"/>
      <c r="BX1142" s="5"/>
      <c r="BY1142" s="14"/>
      <c r="BZ1142" s="28"/>
      <c r="DD1142" s="5" t="e">
        <f>IF(REPORTE!AH$2="si",IF(C1142=VALUE(REPORTE!C$11),IF(SUM(DD1143:DD$1993),CONCATENATE(INT(B1142),", "),INT(B1142)),""),IF(C1142=VALUE(REPORTE!C$10),IF(SUM(DD1143:DD$1993),CONCATENATE(INT(B1142),",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96"/>
      <c r="BL1143" s="107"/>
      <c r="BQ1143" s="5"/>
      <c r="BT1143" s="5"/>
      <c r="BU1143" s="5"/>
      <c r="BV1143" s="5"/>
      <c r="BW1143" s="5"/>
      <c r="BX1143" s="5"/>
      <c r="BY1143" s="14"/>
      <c r="BZ1143" s="28"/>
      <c r="DD1143" s="5" t="e">
        <f>IF(REPORTE!AH$2="si",IF(C1143=VALUE(REPORTE!C$11),IF(SUM(DD1144:DD$1993),CONCATENATE(INT(B1143),", "),INT(B1143)),""),IF(C1143=VALUE(REPORTE!C$10),IF(SUM(DD1144:DD$1993),CONCATENATE(INT(B1143),",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96"/>
      <c r="BL1144" s="107"/>
      <c r="BQ1144" s="5"/>
      <c r="BT1144" s="5"/>
      <c r="BU1144" s="5"/>
      <c r="BV1144" s="5"/>
      <c r="BW1144" s="5"/>
      <c r="BX1144" s="5"/>
      <c r="BY1144" s="14"/>
      <c r="BZ1144" s="28"/>
      <c r="DD1144" s="5" t="e">
        <f>IF(REPORTE!AH$2="si",IF(C1144=VALUE(REPORTE!C$11),IF(SUM(DD1145:DD$1993),CONCATENATE(INT(B1144),", "),INT(B1144)),""),IF(C1144=VALUE(REPORTE!C$10),IF(SUM(DD1145:DD$1993),CONCATENATE(INT(B1144),",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96"/>
      <c r="BL1145" s="107"/>
      <c r="BQ1145" s="5"/>
      <c r="BT1145" s="5"/>
      <c r="BU1145" s="5"/>
      <c r="BV1145" s="5"/>
      <c r="BW1145" s="5"/>
      <c r="BX1145" s="5"/>
      <c r="BY1145" s="14"/>
      <c r="BZ1145" s="28"/>
      <c r="DD1145" s="5" t="e">
        <f>IF(REPORTE!AH$2="si",IF(C1145=VALUE(REPORTE!C$11),IF(SUM(DD1146:DD$1993),CONCATENATE(INT(B1145),", "),INT(B1145)),""),IF(C1145=VALUE(REPORTE!C$10),IF(SUM(DD1146:DD$1993),CONCATENATE(INT(B1145),",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96"/>
      <c r="BL1146" s="107"/>
      <c r="BQ1146" s="5"/>
      <c r="BT1146" s="5"/>
      <c r="BU1146" s="5"/>
      <c r="BV1146" s="5"/>
      <c r="BW1146" s="5"/>
      <c r="BX1146" s="5"/>
      <c r="BY1146" s="14"/>
      <c r="BZ1146" s="28"/>
      <c r="DD1146" s="5" t="e">
        <f>IF(REPORTE!AH$2="si",IF(C1146=VALUE(REPORTE!C$11),IF(SUM(DD1147:DD$1993),CONCATENATE(INT(B1146),", "),INT(B1146)),""),IF(C1146=VALUE(REPORTE!C$10),IF(SUM(DD1147:DD$1993),CONCATENATE(INT(B1146),",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96"/>
      <c r="BL1147" s="107"/>
      <c r="BQ1147" s="5"/>
      <c r="BT1147" s="5"/>
      <c r="BU1147" s="5"/>
      <c r="BV1147" s="5"/>
      <c r="BW1147" s="5"/>
      <c r="BX1147" s="5"/>
      <c r="BY1147" s="14"/>
      <c r="BZ1147" s="28"/>
      <c r="DD1147" s="5" t="e">
        <f>IF(REPORTE!AH$2="si",IF(C1147=VALUE(REPORTE!C$11),IF(SUM(DD1148:DD$1993),CONCATENATE(INT(B1147),", "),INT(B1147)),""),IF(C1147=VALUE(REPORTE!C$10),IF(SUM(DD1148:DD$1993),CONCATENATE(INT(B1147),",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96"/>
      <c r="BL1148" s="107"/>
      <c r="BQ1148" s="5"/>
      <c r="BT1148" s="5"/>
      <c r="BU1148" s="5"/>
      <c r="BV1148" s="5"/>
      <c r="BW1148" s="5"/>
      <c r="BX1148" s="5"/>
      <c r="BY1148" s="14"/>
      <c r="BZ1148" s="28"/>
      <c r="DD1148" s="5" t="e">
        <f>IF(REPORTE!AH$2="si",IF(C1148=VALUE(REPORTE!C$11),IF(SUM(DD1149:DD$1993),CONCATENATE(INT(B1148),", "),INT(B1148)),""),IF(C1148=VALUE(REPORTE!C$10),IF(SUM(DD1149:DD$1993),CONCATENATE(INT(B1148),",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96"/>
      <c r="BL1149" s="107"/>
      <c r="BQ1149" s="5"/>
      <c r="BT1149" s="5"/>
      <c r="BU1149" s="5"/>
      <c r="BV1149" s="5"/>
      <c r="BW1149" s="5"/>
      <c r="BX1149" s="5"/>
      <c r="BY1149" s="14"/>
      <c r="BZ1149" s="28"/>
      <c r="DD1149" s="5" t="e">
        <f>IF(REPORTE!AH$2="si",IF(C1149=VALUE(REPORTE!C$11),IF(SUM(DD1150:DD$1993),CONCATENATE(INT(B1149),", "),INT(B1149)),""),IF(C1149=VALUE(REPORTE!C$10),IF(SUM(DD1150:DD$1993),CONCATENATE(INT(B1149),",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96"/>
      <c r="BL1150" s="107"/>
      <c r="BQ1150" s="5"/>
      <c r="BT1150" s="5"/>
      <c r="BU1150" s="5"/>
      <c r="BV1150" s="5"/>
      <c r="BW1150" s="5"/>
      <c r="BX1150" s="5"/>
      <c r="BY1150" s="14"/>
      <c r="BZ1150" s="28"/>
      <c r="DD1150" s="5" t="e">
        <f>IF(REPORTE!AH$2="si",IF(C1150=VALUE(REPORTE!C$11),IF(SUM(DD1151:DD$1993),CONCATENATE(INT(B1150),", "),INT(B1150)),""),IF(C1150=VALUE(REPORTE!C$10),IF(SUM(DD1151:DD$1993),CONCATENATE(INT(B1150),",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96"/>
      <c r="BL1151" s="107"/>
      <c r="BQ1151" s="5"/>
      <c r="BT1151" s="5"/>
      <c r="BU1151" s="5"/>
      <c r="BV1151" s="5"/>
      <c r="BW1151" s="5"/>
      <c r="BX1151" s="5"/>
      <c r="BY1151" s="14"/>
      <c r="BZ1151" s="28"/>
      <c r="DD1151" s="5" t="e">
        <f>IF(REPORTE!AH$2="si",IF(C1151=VALUE(REPORTE!C$11),IF(SUM(DD1152:DD$1993),CONCATENATE(INT(B1151),", "),INT(B1151)),""),IF(C1151=VALUE(REPORTE!C$10),IF(SUM(DD1152:DD$1993),CONCATENATE(INT(B1151),",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96"/>
      <c r="BL1152" s="107"/>
      <c r="BQ1152" s="5"/>
      <c r="BT1152" s="5"/>
      <c r="BU1152" s="5"/>
      <c r="BV1152" s="5"/>
      <c r="BW1152" s="5"/>
      <c r="BX1152" s="5"/>
      <c r="BY1152" s="14"/>
      <c r="BZ1152" s="28"/>
      <c r="DD1152" s="5" t="e">
        <f>IF(REPORTE!AH$2="si",IF(C1152=VALUE(REPORTE!C$11),IF(SUM(DD1153:DD$1993),CONCATENATE(INT(B1152),", "),INT(B1152)),""),IF(C1152=VALUE(REPORTE!C$10),IF(SUM(DD1153:DD$1993),CONCATENATE(INT(B1152),",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96"/>
      <c r="BL1153" s="107"/>
      <c r="BQ1153" s="5"/>
      <c r="BT1153" s="5"/>
      <c r="BU1153" s="5"/>
      <c r="BV1153" s="5"/>
      <c r="BW1153" s="5"/>
      <c r="BX1153" s="5"/>
      <c r="BY1153" s="14"/>
      <c r="BZ1153" s="28"/>
      <c r="DD1153" s="5" t="e">
        <f>IF(REPORTE!AH$2="si",IF(C1153=VALUE(REPORTE!C$11),IF(SUM(DD1154:DD$1993),CONCATENATE(INT(B1153),", "),INT(B1153)),""),IF(C1153=VALUE(REPORTE!C$10),IF(SUM(DD1154:DD$1993),CONCATENATE(INT(B1153),",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96"/>
      <c r="BL1154" s="107"/>
      <c r="BQ1154" s="5"/>
      <c r="BT1154" s="5"/>
      <c r="BU1154" s="5"/>
      <c r="BV1154" s="5"/>
      <c r="BW1154" s="5"/>
      <c r="BX1154" s="5"/>
      <c r="BY1154" s="14"/>
      <c r="BZ1154" s="28"/>
      <c r="DD1154" s="5" t="e">
        <f>IF(REPORTE!AH$2="si",IF(C1154=VALUE(REPORTE!C$11),IF(SUM(DD1155:DD$1993),CONCATENATE(INT(B1154),", "),INT(B1154)),""),IF(C1154=VALUE(REPORTE!C$10),IF(SUM(DD1155:DD$1993),CONCATENATE(INT(B1154),",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96"/>
      <c r="BL1155" s="107"/>
      <c r="BQ1155" s="5"/>
      <c r="BT1155" s="5"/>
      <c r="BU1155" s="5"/>
      <c r="BV1155" s="5"/>
      <c r="BW1155" s="5"/>
      <c r="BX1155" s="5"/>
      <c r="BY1155" s="14"/>
      <c r="BZ1155" s="28"/>
      <c r="DD1155" s="5" t="e">
        <f>IF(REPORTE!AH$2="si",IF(C1155=VALUE(REPORTE!C$11),IF(SUM(DD1156:DD$1993),CONCATENATE(INT(B1155),", "),INT(B1155)),""),IF(C1155=VALUE(REPORTE!C$10),IF(SUM(DD1156:DD$1993),CONCATENATE(INT(B1155),",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96"/>
      <c r="BL1156" s="107"/>
      <c r="BQ1156" s="5"/>
      <c r="BT1156" s="5"/>
      <c r="BU1156" s="5"/>
      <c r="BV1156" s="5"/>
      <c r="BW1156" s="5"/>
      <c r="BX1156" s="5"/>
      <c r="BY1156" s="14"/>
      <c r="BZ1156" s="28"/>
      <c r="DD1156" s="5" t="e">
        <f>IF(REPORTE!AH$2="si",IF(C1156=VALUE(REPORTE!C$11),IF(SUM(DD1157:DD$1993),CONCATENATE(INT(B1156),", "),INT(B1156)),""),IF(C1156=VALUE(REPORTE!C$10),IF(SUM(DD1157:DD$1993),CONCATENATE(INT(B1156),",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96"/>
      <c r="BL1157" s="107"/>
      <c r="BQ1157" s="5"/>
      <c r="BT1157" s="5"/>
      <c r="BU1157" s="5"/>
      <c r="BV1157" s="5"/>
      <c r="BW1157" s="5"/>
      <c r="BX1157" s="5"/>
      <c r="BY1157" s="14"/>
      <c r="BZ1157" s="28"/>
      <c r="DD1157" s="5" t="e">
        <f>IF(REPORTE!AH$2="si",IF(C1157=VALUE(REPORTE!C$11),IF(SUM(DD1158:DD$1993),CONCATENATE(INT(B1157),", "),INT(B1157)),""),IF(C1157=VALUE(REPORTE!C$10),IF(SUM(DD1158:DD$1993),CONCATENATE(INT(B1157),",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96"/>
      <c r="BL1158" s="107"/>
      <c r="BQ1158" s="5"/>
      <c r="BT1158" s="5"/>
      <c r="BU1158" s="5"/>
      <c r="BV1158" s="5"/>
      <c r="BW1158" s="5"/>
      <c r="BX1158" s="5"/>
      <c r="BY1158" s="14"/>
      <c r="BZ1158" s="28"/>
      <c r="DD1158" s="5" t="e">
        <f>IF(REPORTE!AH$2="si",IF(C1158=VALUE(REPORTE!C$11),IF(SUM(DD1159:DD$1993),CONCATENATE(INT(B1158),", "),INT(B1158)),""),IF(C1158=VALUE(REPORTE!C$10),IF(SUM(DD1159:DD$1993),CONCATENATE(INT(B1158),",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96"/>
      <c r="BL1159" s="107"/>
      <c r="BQ1159" s="5"/>
      <c r="BT1159" s="5"/>
      <c r="BU1159" s="5"/>
      <c r="BV1159" s="5"/>
      <c r="BW1159" s="5"/>
      <c r="BX1159" s="5"/>
      <c r="BY1159" s="14"/>
      <c r="BZ1159" s="28"/>
      <c r="DD1159" s="5" t="e">
        <f>IF(REPORTE!AH$2="si",IF(C1159=VALUE(REPORTE!C$11),IF(SUM(DD1160:DD$1993),CONCATENATE(INT(B1159),", "),INT(B1159)),""),IF(C1159=VALUE(REPORTE!C$10),IF(SUM(DD1160:DD$1993),CONCATENATE(INT(B1159),",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96"/>
      <c r="BL1160" s="107"/>
      <c r="BQ1160" s="5"/>
      <c r="BT1160" s="5"/>
      <c r="BU1160" s="5"/>
      <c r="BV1160" s="5"/>
      <c r="BW1160" s="5"/>
      <c r="BX1160" s="5"/>
      <c r="BY1160" s="14"/>
      <c r="BZ1160" s="28"/>
      <c r="DD1160" s="5" t="e">
        <f>IF(REPORTE!AH$2="si",IF(C1160=VALUE(REPORTE!C$11),IF(SUM(DD1161:DD$1993),CONCATENATE(INT(B1160),", "),INT(B1160)),""),IF(C1160=VALUE(REPORTE!C$10),IF(SUM(DD1161:DD$1993),CONCATENATE(INT(B1160),",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96"/>
      <c r="BL1161" s="107"/>
      <c r="BQ1161" s="5"/>
      <c r="BT1161" s="5"/>
      <c r="BU1161" s="5"/>
      <c r="BV1161" s="5"/>
      <c r="BW1161" s="5"/>
      <c r="BX1161" s="5"/>
      <c r="BY1161" s="14"/>
      <c r="BZ1161" s="28"/>
      <c r="DD1161" s="5" t="e">
        <f>IF(REPORTE!AH$2="si",IF(C1161=VALUE(REPORTE!C$11),IF(SUM(DD1162:DD$1993),CONCATENATE(INT(B1161),", "),INT(B1161)),""),IF(C1161=VALUE(REPORTE!C$10),IF(SUM(DD1162:DD$1993),CONCATENATE(INT(B1161),",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96"/>
      <c r="BL1162" s="107"/>
      <c r="BQ1162" s="5"/>
      <c r="BT1162" s="5"/>
      <c r="BU1162" s="5"/>
      <c r="BV1162" s="5"/>
      <c r="BW1162" s="5"/>
      <c r="BX1162" s="5"/>
      <c r="BY1162" s="14"/>
      <c r="BZ1162" s="28"/>
      <c r="DD1162" s="5" t="e">
        <f>IF(REPORTE!AH$2="si",IF(C1162=VALUE(REPORTE!C$11),IF(SUM(DD1163:DD$1993),CONCATENATE(INT(B1162),", "),INT(B1162)),""),IF(C1162=VALUE(REPORTE!C$10),IF(SUM(DD1163:DD$1993),CONCATENATE(INT(B1162),",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96"/>
      <c r="BL1163" s="107"/>
      <c r="BQ1163" s="5"/>
      <c r="BT1163" s="5"/>
      <c r="BU1163" s="5"/>
      <c r="BV1163" s="5"/>
      <c r="BW1163" s="5"/>
      <c r="BX1163" s="5"/>
      <c r="BY1163" s="14"/>
      <c r="BZ1163" s="28"/>
      <c r="DD1163" s="5" t="e">
        <f>IF(REPORTE!AH$2="si",IF(C1163=VALUE(REPORTE!C$11),IF(SUM(DD1164:DD$1993),CONCATENATE(INT(B1163),", "),INT(B1163)),""),IF(C1163=VALUE(REPORTE!C$10),IF(SUM(DD1164:DD$1993),CONCATENATE(INT(B1163),",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96"/>
      <c r="BL1164" s="107"/>
      <c r="BQ1164" s="5"/>
      <c r="BT1164" s="5"/>
      <c r="BU1164" s="5"/>
      <c r="BV1164" s="5"/>
      <c r="BW1164" s="5"/>
      <c r="BX1164" s="5"/>
      <c r="BY1164" s="14"/>
      <c r="BZ1164" s="28"/>
      <c r="DD1164" s="5" t="e">
        <f>IF(REPORTE!AH$2="si",IF(C1164=VALUE(REPORTE!C$11),IF(SUM(DD1165:DD$1993),CONCATENATE(INT(B1164),", "),INT(B1164)),""),IF(C1164=VALUE(REPORTE!C$10),IF(SUM(DD1165:DD$1993),CONCATENATE(INT(B1164),",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96"/>
      <c r="BL1165" s="107"/>
      <c r="BQ1165" s="5"/>
      <c r="BT1165" s="5"/>
      <c r="BU1165" s="5"/>
      <c r="BV1165" s="5"/>
      <c r="BW1165" s="5"/>
      <c r="BX1165" s="5"/>
      <c r="BY1165" s="14"/>
      <c r="BZ1165" s="28"/>
      <c r="DD1165" s="5" t="e">
        <f>IF(REPORTE!AH$2="si",IF(C1165=VALUE(REPORTE!C$11),IF(SUM(DD1166:DD$1993),CONCATENATE(INT(B1165),", "),INT(B1165)),""),IF(C1165=VALUE(REPORTE!C$10),IF(SUM(DD1166:DD$1993),CONCATENATE(INT(B1165),",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96"/>
      <c r="BL1166" s="107"/>
      <c r="BQ1166" s="5"/>
      <c r="BT1166" s="5"/>
      <c r="BU1166" s="5"/>
      <c r="BV1166" s="5"/>
      <c r="BW1166" s="5"/>
      <c r="BX1166" s="5"/>
      <c r="BY1166" s="14"/>
      <c r="BZ1166" s="28"/>
      <c r="DD1166" s="5" t="e">
        <f>IF(REPORTE!AH$2="si",IF(C1166=VALUE(REPORTE!C$11),IF(SUM(DD1167:DD$1993),CONCATENATE(INT(B1166),", "),INT(B1166)),""),IF(C1166=VALUE(REPORTE!C$10),IF(SUM(DD1167:DD$1993),CONCATENATE(INT(B1166),",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96"/>
      <c r="BL1167" s="107"/>
      <c r="BQ1167" s="5"/>
      <c r="BT1167" s="5"/>
      <c r="BU1167" s="5"/>
      <c r="BV1167" s="5"/>
      <c r="BW1167" s="5"/>
      <c r="BX1167" s="5"/>
      <c r="BY1167" s="14"/>
      <c r="BZ1167" s="28"/>
      <c r="DD1167" s="5" t="e">
        <f>IF(REPORTE!AH$2="si",IF(C1167=VALUE(REPORTE!C$11),IF(SUM(DD1168:DD$1993),CONCATENATE(INT(B1167),", "),INT(B1167)),""),IF(C1167=VALUE(REPORTE!C$10),IF(SUM(DD1168:DD$1993),CONCATENATE(INT(B1167),",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96"/>
      <c r="BL1168" s="107"/>
      <c r="BQ1168" s="5"/>
      <c r="BT1168" s="5"/>
      <c r="BU1168" s="5"/>
      <c r="BV1168" s="5"/>
      <c r="BW1168" s="5"/>
      <c r="BX1168" s="5"/>
      <c r="BY1168" s="14"/>
      <c r="BZ1168" s="28"/>
      <c r="DD1168" s="5" t="e">
        <f>IF(REPORTE!AH$2="si",IF(C1168=VALUE(REPORTE!C$11),IF(SUM(DD1169:DD$1993),CONCATENATE(INT(B1168),", "),INT(B1168)),""),IF(C1168=VALUE(REPORTE!C$10),IF(SUM(DD1169:DD$1993),CONCATENATE(INT(B1168),",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96"/>
      <c r="BL1169" s="107"/>
      <c r="BQ1169" s="5"/>
      <c r="BT1169" s="5"/>
      <c r="BU1169" s="5"/>
      <c r="BV1169" s="5"/>
      <c r="BW1169" s="5"/>
      <c r="BX1169" s="5"/>
      <c r="BY1169" s="14"/>
      <c r="BZ1169" s="28"/>
      <c r="DD1169" s="5" t="e">
        <f>IF(REPORTE!AH$2="si",IF(C1169=VALUE(REPORTE!C$11),IF(SUM(DD1170:DD$1993),CONCATENATE(INT(B1169),", "),INT(B1169)),""),IF(C1169=VALUE(REPORTE!C$10),IF(SUM(DD1170:DD$1993),CONCATENATE(INT(B1169),",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96"/>
      <c r="BL1170" s="107"/>
      <c r="BQ1170" s="5"/>
      <c r="BT1170" s="5"/>
      <c r="BU1170" s="5"/>
      <c r="BV1170" s="5"/>
      <c r="BW1170" s="5"/>
      <c r="BX1170" s="5"/>
      <c r="BY1170" s="14"/>
      <c r="BZ1170" s="28"/>
      <c r="DD1170" s="5" t="e">
        <f>IF(REPORTE!AH$2="si",IF(C1170=VALUE(REPORTE!C$11),IF(SUM(DD1171:DD$1993),CONCATENATE(INT(B1170),", "),INT(B1170)),""),IF(C1170=VALUE(REPORTE!C$10),IF(SUM(DD1171:DD$1993),CONCATENATE(INT(B1170),",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96"/>
      <c r="BL1171" s="107"/>
      <c r="BQ1171" s="5"/>
      <c r="BT1171" s="5"/>
      <c r="BU1171" s="5"/>
      <c r="BV1171" s="5"/>
      <c r="BW1171" s="5"/>
      <c r="BX1171" s="5"/>
      <c r="BY1171" s="14"/>
      <c r="BZ1171" s="28"/>
      <c r="DD1171" s="5" t="e">
        <f>IF(REPORTE!AH$2="si",IF(C1171=VALUE(REPORTE!C$11),IF(SUM(DD1172:DD$1993),CONCATENATE(INT(B1171),", "),INT(B1171)),""),IF(C1171=VALUE(REPORTE!C$10),IF(SUM(DD1172:DD$1993),CONCATENATE(INT(B1171),",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96"/>
      <c r="BL1172" s="107"/>
      <c r="BQ1172" s="5"/>
      <c r="BT1172" s="5"/>
      <c r="BU1172" s="5"/>
      <c r="BV1172" s="5"/>
      <c r="BW1172" s="5"/>
      <c r="BX1172" s="5"/>
      <c r="BY1172" s="14"/>
      <c r="BZ1172" s="28"/>
      <c r="DD1172" s="5" t="e">
        <f>IF(REPORTE!AH$2="si",IF(C1172=VALUE(REPORTE!C$11),IF(SUM(DD1173:DD$1993),CONCATENATE(INT(B1172),", "),INT(B1172)),""),IF(C1172=VALUE(REPORTE!C$10),IF(SUM(DD1173:DD$1993),CONCATENATE(INT(B1172),",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96"/>
      <c r="BL1173" s="107"/>
      <c r="BQ1173" s="5"/>
      <c r="BT1173" s="5"/>
      <c r="BU1173" s="5"/>
      <c r="BV1173" s="5"/>
      <c r="BW1173" s="5"/>
      <c r="BX1173" s="5"/>
      <c r="BY1173" s="14"/>
      <c r="BZ1173" s="28"/>
      <c r="DD1173" s="5" t="e">
        <f>IF(REPORTE!AH$2="si",IF(C1173=VALUE(REPORTE!C$11),IF(SUM(DD1174:DD$1993),CONCATENATE(INT(B1173),", "),INT(B1173)),""),IF(C1173=VALUE(REPORTE!C$10),IF(SUM(DD1174:DD$1993),CONCATENATE(INT(B1173),",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96"/>
      <c r="BL1174" s="107"/>
      <c r="BQ1174" s="5"/>
      <c r="BT1174" s="5"/>
      <c r="BU1174" s="5"/>
      <c r="BV1174" s="5"/>
      <c r="BW1174" s="5"/>
      <c r="BX1174" s="5"/>
      <c r="BY1174" s="14"/>
      <c r="BZ1174" s="28"/>
      <c r="DD1174" s="5" t="e">
        <f>IF(REPORTE!AH$2="si",IF(C1174=VALUE(REPORTE!C$11),IF(SUM(DD1175:DD$1993),CONCATENATE(INT(B1174),", "),INT(B1174)),""),IF(C1174=VALUE(REPORTE!C$10),IF(SUM(DD1175:DD$1993),CONCATENATE(INT(B1174),",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96"/>
      <c r="BL1175" s="107"/>
      <c r="BQ1175" s="5"/>
      <c r="BT1175" s="5"/>
      <c r="BU1175" s="5"/>
      <c r="BV1175" s="5"/>
      <c r="BW1175" s="5"/>
      <c r="BX1175" s="5"/>
      <c r="BY1175" s="14"/>
      <c r="BZ1175" s="28"/>
      <c r="DD1175" s="5" t="e">
        <f>IF(REPORTE!AH$2="si",IF(C1175=VALUE(REPORTE!C$11),IF(SUM(DD1176:DD$1993),CONCATENATE(INT(B1175),", "),INT(B1175)),""),IF(C1175=VALUE(REPORTE!C$10),IF(SUM(DD1176:DD$1993),CONCATENATE(INT(B1175),",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96"/>
      <c r="BL1176" s="107"/>
      <c r="BQ1176" s="5"/>
      <c r="BT1176" s="5"/>
      <c r="BU1176" s="5"/>
      <c r="BV1176" s="5"/>
      <c r="BW1176" s="5"/>
      <c r="BX1176" s="5"/>
      <c r="BY1176" s="14"/>
      <c r="BZ1176" s="28"/>
      <c r="DD1176" s="5" t="e">
        <f>IF(REPORTE!AH$2="si",IF(C1176=VALUE(REPORTE!C$11),IF(SUM(DD1177:DD$1993),CONCATENATE(INT(B1176),", "),INT(B1176)),""),IF(C1176=VALUE(REPORTE!C$10),IF(SUM(DD1177:DD$1993),CONCATENATE(INT(B1176),",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96"/>
      <c r="BL1177" s="107"/>
      <c r="BQ1177" s="5"/>
      <c r="BT1177" s="5"/>
      <c r="BU1177" s="5"/>
      <c r="BV1177" s="5"/>
      <c r="BW1177" s="5"/>
      <c r="BX1177" s="5"/>
      <c r="BY1177" s="14"/>
      <c r="BZ1177" s="28"/>
      <c r="DD1177" s="5" t="e">
        <f>IF(REPORTE!AH$2="si",IF(C1177=VALUE(REPORTE!C$11),IF(SUM(DD1178:DD$1993),CONCATENATE(INT(B1177),", "),INT(B1177)),""),IF(C1177=VALUE(REPORTE!C$10),IF(SUM(DD1178:DD$1993),CONCATENATE(INT(B1177),",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96"/>
      <c r="BL1178" s="107"/>
      <c r="BQ1178" s="5"/>
      <c r="BT1178" s="5"/>
      <c r="BU1178" s="5"/>
      <c r="BV1178" s="5"/>
      <c r="BW1178" s="5"/>
      <c r="BX1178" s="5"/>
      <c r="BY1178" s="14"/>
      <c r="BZ1178" s="28"/>
      <c r="DD1178" s="5" t="e">
        <f>IF(REPORTE!AH$2="si",IF(C1178=VALUE(REPORTE!C$11),IF(SUM(DD1179:DD$1993),CONCATENATE(INT(B1178),", "),INT(B1178)),""),IF(C1178=VALUE(REPORTE!C$10),IF(SUM(DD1179:DD$1993),CONCATENATE(INT(B1178),",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96"/>
      <c r="BL1179" s="107"/>
      <c r="BQ1179" s="5"/>
      <c r="BT1179" s="5"/>
      <c r="BU1179" s="5"/>
      <c r="BV1179" s="5"/>
      <c r="BW1179" s="5"/>
      <c r="BX1179" s="5"/>
      <c r="BY1179" s="14"/>
      <c r="BZ1179" s="28"/>
      <c r="DD1179" s="5" t="e">
        <f>IF(REPORTE!AH$2="si",IF(C1179=VALUE(REPORTE!C$11),IF(SUM(DD1180:DD$1993),CONCATENATE(INT(B1179),", "),INT(B1179)),""),IF(C1179=VALUE(REPORTE!C$10),IF(SUM(DD1180:DD$1993),CONCATENATE(INT(B1179),",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96"/>
      <c r="BL1180" s="107"/>
      <c r="BQ1180" s="5"/>
      <c r="BT1180" s="5"/>
      <c r="BU1180" s="5"/>
      <c r="BV1180" s="5"/>
      <c r="BW1180" s="5"/>
      <c r="BX1180" s="5"/>
      <c r="BY1180" s="14"/>
      <c r="BZ1180" s="28"/>
      <c r="DD1180" s="5" t="e">
        <f>IF(REPORTE!AH$2="si",IF(C1180=VALUE(REPORTE!C$11),IF(SUM(DD1181:DD$1993),CONCATENATE(INT(B1180),", "),INT(B1180)),""),IF(C1180=VALUE(REPORTE!C$10),IF(SUM(DD1181:DD$1993),CONCATENATE(INT(B1180),",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96"/>
      <c r="BL1181" s="107"/>
      <c r="BQ1181" s="5"/>
      <c r="BT1181" s="5"/>
      <c r="BU1181" s="5"/>
      <c r="BV1181" s="5"/>
      <c r="BW1181" s="5"/>
      <c r="BX1181" s="5"/>
      <c r="BY1181" s="14"/>
      <c r="BZ1181" s="28"/>
      <c r="DD1181" s="5" t="e">
        <f>IF(REPORTE!AH$2="si",IF(C1181=VALUE(REPORTE!C$11),IF(SUM(DD1182:DD$1993),CONCATENATE(INT(B1181),", "),INT(B1181)),""),IF(C1181=VALUE(REPORTE!C$10),IF(SUM(DD1182:DD$1993),CONCATENATE(INT(B1181),",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96"/>
      <c r="BL1182" s="107"/>
      <c r="BQ1182" s="5"/>
      <c r="BT1182" s="5"/>
      <c r="BU1182" s="5"/>
      <c r="BV1182" s="5"/>
      <c r="BW1182" s="5"/>
      <c r="BX1182" s="5"/>
      <c r="BY1182" s="14"/>
      <c r="BZ1182" s="28"/>
      <c r="DD1182" s="5" t="e">
        <f>IF(REPORTE!AH$2="si",IF(C1182=VALUE(REPORTE!C$11),IF(SUM(DD1183:DD$1993),CONCATENATE(INT(B1182),", "),INT(B1182)),""),IF(C1182=VALUE(REPORTE!C$10),IF(SUM(DD1183:DD$1993),CONCATENATE(INT(B1182),",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96"/>
      <c r="BL1183" s="107"/>
      <c r="BQ1183" s="5"/>
      <c r="BT1183" s="5"/>
      <c r="BU1183" s="5"/>
      <c r="BV1183" s="5"/>
      <c r="BW1183" s="5"/>
      <c r="BX1183" s="5"/>
      <c r="BY1183" s="14"/>
      <c r="BZ1183" s="28"/>
      <c r="DD1183" s="5" t="e">
        <f>IF(REPORTE!AH$2="si",IF(C1183=VALUE(REPORTE!C$11),IF(SUM(DD1184:DD$1993),CONCATENATE(INT(B1183),", "),INT(B1183)),""),IF(C1183=VALUE(REPORTE!C$10),IF(SUM(DD1184:DD$1993),CONCATENATE(INT(B1183),",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96"/>
      <c r="BL1184" s="107"/>
      <c r="BQ1184" s="5"/>
      <c r="BT1184" s="5"/>
      <c r="BU1184" s="5"/>
      <c r="BV1184" s="5"/>
      <c r="BW1184" s="5"/>
      <c r="BX1184" s="5"/>
      <c r="BY1184" s="14"/>
      <c r="BZ1184" s="28"/>
      <c r="DD1184" s="5" t="e">
        <f>IF(REPORTE!AH$2="si",IF(C1184=VALUE(REPORTE!C$11),IF(SUM(DD1185:DD$1993),CONCATENATE(INT(B1184),", "),INT(B1184)),""),IF(C1184=VALUE(REPORTE!C$10),IF(SUM(DD1185:DD$1993),CONCATENATE(INT(B1184),",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96"/>
      <c r="BL1185" s="107"/>
      <c r="BQ1185" s="5"/>
      <c r="BT1185" s="5"/>
      <c r="BU1185" s="5"/>
      <c r="BV1185" s="5"/>
      <c r="BW1185" s="5"/>
      <c r="BX1185" s="5"/>
      <c r="BY1185" s="14"/>
      <c r="BZ1185" s="28"/>
      <c r="DD1185" s="5" t="e">
        <f>IF(REPORTE!AH$2="si",IF(C1185=VALUE(REPORTE!C$11),IF(SUM(DD1186:DD$1993),CONCATENATE(INT(B1185),", "),INT(B1185)),""),IF(C1185=VALUE(REPORTE!C$10),IF(SUM(DD1186:DD$1993),CONCATENATE(INT(B1185),",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96"/>
      <c r="BL1186" s="107"/>
      <c r="BQ1186" s="5"/>
      <c r="BT1186" s="5"/>
      <c r="BU1186" s="5"/>
      <c r="BV1186" s="5"/>
      <c r="BW1186" s="5"/>
      <c r="BX1186" s="5"/>
      <c r="BY1186" s="14"/>
      <c r="BZ1186" s="28"/>
      <c r="DD1186" s="5" t="e">
        <f>IF(REPORTE!AH$2="si",IF(C1186=VALUE(REPORTE!C$11),IF(SUM(DD1187:DD$1993),CONCATENATE(INT(B1186),", "),INT(B1186)),""),IF(C1186=VALUE(REPORTE!C$10),IF(SUM(DD1187:DD$1993),CONCATENATE(INT(B1186),",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96"/>
      <c r="BL1187" s="107"/>
      <c r="BQ1187" s="5"/>
      <c r="BT1187" s="5"/>
      <c r="BU1187" s="5"/>
      <c r="BV1187" s="5"/>
      <c r="BW1187" s="5"/>
      <c r="BX1187" s="5"/>
      <c r="BY1187" s="14"/>
      <c r="BZ1187" s="28"/>
      <c r="DD1187" s="5" t="e">
        <f>IF(REPORTE!AH$2="si",IF(C1187=VALUE(REPORTE!C$11),IF(SUM(DD1188:DD$1993),CONCATENATE(INT(B1187),", "),INT(B1187)),""),IF(C1187=VALUE(REPORTE!C$10),IF(SUM(DD1188:DD$1993),CONCATENATE(INT(B1187),",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96"/>
      <c r="BL1188" s="107"/>
      <c r="BQ1188" s="5"/>
      <c r="BT1188" s="5"/>
      <c r="BU1188" s="5"/>
      <c r="BV1188" s="5"/>
      <c r="BW1188" s="5"/>
      <c r="BX1188" s="5"/>
      <c r="BY1188" s="14"/>
      <c r="BZ1188" s="28"/>
      <c r="DD1188" s="5" t="e">
        <f>IF(REPORTE!AH$2="si",IF(C1188=VALUE(REPORTE!C$11),IF(SUM(DD1189:DD$1993),CONCATENATE(INT(B1188),", "),INT(B1188)),""),IF(C1188=VALUE(REPORTE!C$10),IF(SUM(DD1189:DD$1993),CONCATENATE(INT(B1188),",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96"/>
      <c r="BL1189" s="107"/>
      <c r="BQ1189" s="5"/>
      <c r="BT1189" s="5"/>
      <c r="BU1189" s="5"/>
      <c r="BV1189" s="5"/>
      <c r="BW1189" s="5"/>
      <c r="BX1189" s="5"/>
      <c r="BY1189" s="14"/>
      <c r="BZ1189" s="28"/>
      <c r="DD1189" s="5" t="e">
        <f>IF(REPORTE!AH$2="si",IF(C1189=VALUE(REPORTE!C$11),IF(SUM(DD1190:DD$1993),CONCATENATE(INT(B1189),", "),INT(B1189)),""),IF(C1189=VALUE(REPORTE!C$10),IF(SUM(DD1190:DD$1993),CONCATENATE(INT(B1189),",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96"/>
      <c r="BL1190" s="107"/>
      <c r="BQ1190" s="5"/>
      <c r="BT1190" s="5"/>
      <c r="BU1190" s="5"/>
      <c r="BV1190" s="5"/>
      <c r="BW1190" s="5"/>
      <c r="BX1190" s="5"/>
      <c r="BY1190" s="14"/>
      <c r="BZ1190" s="28"/>
      <c r="DD1190" s="5" t="e">
        <f>IF(REPORTE!AH$2="si",IF(C1190=VALUE(REPORTE!C$11),IF(SUM(DD1191:DD$1993),CONCATENATE(INT(B1190),", "),INT(B1190)),""),IF(C1190=VALUE(REPORTE!C$10),IF(SUM(DD1191:DD$1993),CONCATENATE(INT(B1190),",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96"/>
      <c r="BL1191" s="107"/>
      <c r="BQ1191" s="5"/>
      <c r="BT1191" s="5"/>
      <c r="BU1191" s="5"/>
      <c r="BV1191" s="5"/>
      <c r="BW1191" s="5"/>
      <c r="BX1191" s="5"/>
      <c r="BY1191" s="14"/>
      <c r="BZ1191" s="28"/>
      <c r="DD1191" s="5" t="e">
        <f>IF(REPORTE!AH$2="si",IF(C1191=VALUE(REPORTE!C$11),IF(SUM(DD1192:DD$1993),CONCATENATE(INT(B1191),", "),INT(B1191)),""),IF(C1191=VALUE(REPORTE!C$10),IF(SUM(DD1192:DD$1993),CONCATENATE(INT(B1191),",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96"/>
      <c r="BL1192" s="107"/>
      <c r="BQ1192" s="5"/>
      <c r="BT1192" s="5"/>
      <c r="BU1192" s="5"/>
      <c r="BV1192" s="5"/>
      <c r="BW1192" s="5"/>
      <c r="BX1192" s="5"/>
      <c r="BY1192" s="14"/>
      <c r="BZ1192" s="28"/>
      <c r="DD1192" s="5" t="e">
        <f>IF(REPORTE!AH$2="si",IF(C1192=VALUE(REPORTE!C$11),IF(SUM(DD1193:DD$1993),CONCATENATE(INT(B1192),", "),INT(B1192)),""),IF(C1192=VALUE(REPORTE!C$10),IF(SUM(DD1193:DD$1993),CONCATENATE(INT(B1192),",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96"/>
      <c r="BL1193" s="107"/>
      <c r="BQ1193" s="5"/>
      <c r="BT1193" s="5"/>
      <c r="BU1193" s="5"/>
      <c r="BV1193" s="5"/>
      <c r="BW1193" s="5"/>
      <c r="BX1193" s="5"/>
      <c r="BY1193" s="14"/>
      <c r="BZ1193" s="28"/>
      <c r="DD1193" s="5" t="e">
        <f>IF(REPORTE!AH$2="si",IF(C1193=VALUE(REPORTE!C$11),IF(SUM(DD1194:DD$1993),CONCATENATE(INT(B1193),", "),INT(B1193)),""),IF(C1193=VALUE(REPORTE!C$10),IF(SUM(DD1194:DD$1993),CONCATENATE(INT(B1193),",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96"/>
      <c r="BL1194" s="107"/>
      <c r="BQ1194" s="5"/>
      <c r="BT1194" s="5"/>
      <c r="BU1194" s="5"/>
      <c r="BV1194" s="5"/>
      <c r="BW1194" s="5"/>
      <c r="BX1194" s="5"/>
      <c r="BY1194" s="14"/>
      <c r="BZ1194" s="28"/>
      <c r="DD1194" s="5" t="e">
        <f>IF(REPORTE!AH$2="si",IF(C1194=VALUE(REPORTE!C$11),IF(SUM(DD1195:DD$1993),CONCATENATE(INT(B1194),", "),INT(B1194)),""),IF(C1194=VALUE(REPORTE!C$10),IF(SUM(DD1195:DD$1993),CONCATENATE(INT(B1194),",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96"/>
      <c r="BL1195" s="107"/>
      <c r="BQ1195" s="5"/>
      <c r="BT1195" s="5"/>
      <c r="BU1195" s="5"/>
      <c r="BV1195" s="5"/>
      <c r="BW1195" s="5"/>
      <c r="BX1195" s="5"/>
      <c r="BY1195" s="14"/>
      <c r="BZ1195" s="28"/>
      <c r="DD1195" s="5" t="e">
        <f>IF(REPORTE!AH$2="si",IF(C1195=VALUE(REPORTE!C$11),IF(SUM(DD1196:DD$1993),CONCATENATE(INT(B1195),", "),INT(B1195)),""),IF(C1195=VALUE(REPORTE!C$10),IF(SUM(DD1196:DD$1993),CONCATENATE(INT(B1195),",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96"/>
      <c r="BL1196" s="107"/>
      <c r="BQ1196" s="5"/>
      <c r="BT1196" s="5"/>
      <c r="BU1196" s="5"/>
      <c r="BV1196" s="5"/>
      <c r="BW1196" s="5"/>
      <c r="BX1196" s="5"/>
      <c r="BY1196" s="14"/>
      <c r="BZ1196" s="28"/>
      <c r="DD1196" s="5" t="e">
        <f>IF(REPORTE!AH$2="si",IF(C1196=VALUE(REPORTE!C$11),IF(SUM(DD1197:DD$1993),CONCATENATE(INT(B1196),", "),INT(B1196)),""),IF(C1196=VALUE(REPORTE!C$10),IF(SUM(DD1197:DD$1993),CONCATENATE(INT(B1196),",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96"/>
      <c r="BL1197" s="107"/>
      <c r="BQ1197" s="5"/>
      <c r="BT1197" s="5"/>
      <c r="BU1197" s="5"/>
      <c r="BV1197" s="5"/>
      <c r="BW1197" s="5"/>
      <c r="BX1197" s="5"/>
      <c r="BY1197" s="14"/>
      <c r="BZ1197" s="28"/>
      <c r="DD1197" s="5" t="e">
        <f>IF(REPORTE!AH$2="si",IF(C1197=VALUE(REPORTE!C$11),IF(SUM(DD1198:DD$1993),CONCATENATE(INT(B1197),", "),INT(B1197)),""),IF(C1197=VALUE(REPORTE!C$10),IF(SUM(DD1198:DD$1993),CONCATENATE(INT(B1197),",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96"/>
      <c r="BL1198" s="107"/>
      <c r="BQ1198" s="5"/>
      <c r="BT1198" s="5"/>
      <c r="BU1198" s="5"/>
      <c r="BV1198" s="5"/>
      <c r="BW1198" s="5"/>
      <c r="BX1198" s="5"/>
      <c r="BY1198" s="14"/>
      <c r="BZ1198" s="28"/>
      <c r="DD1198" s="5" t="e">
        <f>IF(REPORTE!AH$2="si",IF(C1198=VALUE(REPORTE!C$11),IF(SUM(DD1199:DD$1993),CONCATENATE(INT(B1198),", "),INT(B1198)),""),IF(C1198=VALUE(REPORTE!C$10),IF(SUM(DD1199:DD$1993),CONCATENATE(INT(B1198),",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96"/>
      <c r="BL1199" s="107"/>
      <c r="BQ1199" s="5"/>
      <c r="BT1199" s="5"/>
      <c r="BU1199" s="5"/>
      <c r="BV1199" s="5"/>
      <c r="BW1199" s="5"/>
      <c r="BX1199" s="5"/>
      <c r="BY1199" s="14"/>
      <c r="BZ1199" s="28"/>
      <c r="DD1199" s="5" t="e">
        <f>IF(REPORTE!AH$2="si",IF(C1199=VALUE(REPORTE!C$11),IF(SUM(DD1200:DD$1993),CONCATENATE(INT(B1199),", "),INT(B1199)),""),IF(C1199=VALUE(REPORTE!C$10),IF(SUM(DD1200:DD$1993),CONCATENATE(INT(B1199),",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96"/>
      <c r="BL1200" s="107"/>
      <c r="BQ1200" s="5"/>
      <c r="BT1200" s="5"/>
      <c r="BU1200" s="5"/>
      <c r="BV1200" s="5"/>
      <c r="BW1200" s="5"/>
      <c r="BX1200" s="5"/>
      <c r="BY1200" s="14"/>
      <c r="BZ1200" s="28"/>
      <c r="DD1200" s="5" t="e">
        <f>IF(REPORTE!AH$2="si",IF(C1200=VALUE(REPORTE!C$11),IF(SUM(DD1201:DD$1993),CONCATENATE(INT(B1200),", "),INT(B1200)),""),IF(C1200=VALUE(REPORTE!C$10),IF(SUM(DD1201:DD$1993),CONCATENATE(INT(B1200),",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96"/>
      <c r="BL1201" s="107"/>
      <c r="BQ1201" s="5"/>
      <c r="BT1201" s="5"/>
      <c r="BU1201" s="5"/>
      <c r="BV1201" s="5"/>
      <c r="BW1201" s="5"/>
      <c r="BX1201" s="5"/>
      <c r="BY1201" s="14"/>
      <c r="BZ1201" s="28"/>
      <c r="DD1201" s="5" t="e">
        <f>IF(REPORTE!AH$2="si",IF(C1201=VALUE(REPORTE!C$11),IF(SUM(DD1202:DD$1993),CONCATENATE(INT(B1201),", "),INT(B1201)),""),IF(C1201=VALUE(REPORTE!C$10),IF(SUM(DD1202:DD$1993),CONCATENATE(INT(B1201),",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96"/>
      <c r="BL1202" s="107"/>
      <c r="BQ1202" s="5"/>
      <c r="BT1202" s="5"/>
      <c r="BU1202" s="5"/>
      <c r="BV1202" s="5"/>
      <c r="BW1202" s="5"/>
      <c r="BX1202" s="5"/>
      <c r="BY1202" s="14"/>
      <c r="BZ1202" s="28"/>
      <c r="DD1202" s="5" t="e">
        <f>IF(REPORTE!AH$2="si",IF(C1202=VALUE(REPORTE!C$11),IF(SUM(DD1203:DD$1993),CONCATENATE(INT(B1202),", "),INT(B1202)),""),IF(C1202=VALUE(REPORTE!C$10),IF(SUM(DD1203:DD$1993),CONCATENATE(INT(B1202),",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96"/>
      <c r="BL1203" s="107"/>
      <c r="BQ1203" s="5"/>
      <c r="BT1203" s="5"/>
      <c r="BU1203" s="5"/>
      <c r="BV1203" s="5"/>
      <c r="BW1203" s="5"/>
      <c r="BX1203" s="5"/>
      <c r="BY1203" s="14"/>
      <c r="BZ1203" s="28"/>
      <c r="DD1203" s="5" t="e">
        <f>IF(REPORTE!AH$2="si",IF(C1203=VALUE(REPORTE!C$11),IF(SUM(DD1204:DD$1993),CONCATENATE(INT(B1203),", "),INT(B1203)),""),IF(C1203=VALUE(REPORTE!C$10),IF(SUM(DD1204:DD$1993),CONCATENATE(INT(B1203),",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96"/>
      <c r="BL1204" s="107"/>
      <c r="BQ1204" s="5"/>
      <c r="BT1204" s="5"/>
      <c r="BU1204" s="5"/>
      <c r="BV1204" s="5"/>
      <c r="BW1204" s="5"/>
      <c r="BX1204" s="5"/>
      <c r="BY1204" s="14"/>
      <c r="BZ1204" s="28"/>
      <c r="DD1204" s="5" t="e">
        <f>IF(REPORTE!AH$2="si",IF(C1204=VALUE(REPORTE!C$11),IF(SUM(DD1205:DD$1993),CONCATENATE(INT(B1204),", "),INT(B1204)),""),IF(C1204=VALUE(REPORTE!C$10),IF(SUM(DD1205:DD$1993),CONCATENATE(INT(B1204),",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96"/>
      <c r="BL1205" s="107"/>
      <c r="BQ1205" s="5"/>
      <c r="BT1205" s="5"/>
      <c r="BU1205" s="5"/>
      <c r="BV1205" s="5"/>
      <c r="BW1205" s="5"/>
      <c r="BX1205" s="5"/>
      <c r="BY1205" s="14"/>
      <c r="BZ1205" s="28"/>
      <c r="DD1205" s="5" t="e">
        <f>IF(REPORTE!AH$2="si",IF(C1205=VALUE(REPORTE!C$11),IF(SUM(DD1206:DD$1993),CONCATENATE(INT(B1205),", "),INT(B1205)),""),IF(C1205=VALUE(REPORTE!C$10),IF(SUM(DD1206:DD$1993),CONCATENATE(INT(B1205),",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96"/>
      <c r="BL1206" s="107"/>
      <c r="BQ1206" s="5"/>
      <c r="BT1206" s="5"/>
      <c r="BU1206" s="5"/>
      <c r="BV1206" s="5"/>
      <c r="BW1206" s="5"/>
      <c r="BX1206" s="5"/>
      <c r="BY1206" s="14"/>
      <c r="BZ1206" s="28"/>
      <c r="DD1206" s="5" t="e">
        <f>IF(REPORTE!AH$2="si",IF(C1206=VALUE(REPORTE!C$11),IF(SUM(DD1207:DD$1993),CONCATENATE(INT(B1206),", "),INT(B1206)),""),IF(C1206=VALUE(REPORTE!C$10),IF(SUM(DD1207:DD$1993),CONCATENATE(INT(B1206),",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96"/>
      <c r="BL1207" s="107"/>
      <c r="BQ1207" s="5"/>
      <c r="BT1207" s="5"/>
      <c r="BU1207" s="5"/>
      <c r="BV1207" s="5"/>
      <c r="BW1207" s="5"/>
      <c r="BX1207" s="5"/>
      <c r="BY1207" s="14"/>
      <c r="BZ1207" s="28"/>
      <c r="DD1207" s="5" t="e">
        <f>IF(REPORTE!AH$2="si",IF(C1207=VALUE(REPORTE!C$11),IF(SUM(DD1208:DD$1993),CONCATENATE(INT(B1207),", "),INT(B1207)),""),IF(C1207=VALUE(REPORTE!C$10),IF(SUM(DD1208:DD$1993),CONCATENATE(INT(B1207),",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96"/>
      <c r="BL1208" s="107"/>
      <c r="BQ1208" s="5"/>
      <c r="BT1208" s="5"/>
      <c r="BU1208" s="5"/>
      <c r="BV1208" s="5"/>
      <c r="BW1208" s="5"/>
      <c r="BX1208" s="5"/>
      <c r="BY1208" s="14"/>
      <c r="BZ1208" s="28"/>
      <c r="DD1208" s="5" t="e">
        <f>IF(REPORTE!AH$2="si",IF(C1208=VALUE(REPORTE!C$11),IF(SUM(DD1209:DD$1993),CONCATENATE(INT(B1208),", "),INT(B1208)),""),IF(C1208=VALUE(REPORTE!C$10),IF(SUM(DD1209:DD$1993),CONCATENATE(INT(B1208),",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96"/>
      <c r="BL1209" s="107"/>
      <c r="BQ1209" s="5"/>
      <c r="BT1209" s="5"/>
      <c r="BU1209" s="5"/>
      <c r="BV1209" s="5"/>
      <c r="BW1209" s="5"/>
      <c r="BX1209" s="5"/>
      <c r="BY1209" s="14"/>
      <c r="BZ1209" s="28"/>
      <c r="DD1209" s="5" t="e">
        <f>IF(REPORTE!AH$2="si",IF(C1209=VALUE(REPORTE!C$11),IF(SUM(DD1210:DD$1993),CONCATENATE(INT(B1209),", "),INT(B1209)),""),IF(C1209=VALUE(REPORTE!C$10),IF(SUM(DD1210:DD$1993),CONCATENATE(INT(B1209),",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96"/>
      <c r="BL1210" s="107"/>
      <c r="BQ1210" s="5"/>
      <c r="BT1210" s="5"/>
      <c r="BU1210" s="5"/>
      <c r="BV1210" s="5"/>
      <c r="BW1210" s="5"/>
      <c r="BX1210" s="5"/>
      <c r="BY1210" s="14"/>
      <c r="BZ1210" s="28"/>
      <c r="DD1210" s="5" t="e">
        <f>IF(REPORTE!AH$2="si",IF(C1210=VALUE(REPORTE!C$11),IF(SUM(DD1211:DD$1993),CONCATENATE(INT(B1210),", "),INT(B1210)),""),IF(C1210=VALUE(REPORTE!C$10),IF(SUM(DD1211:DD$1993),CONCATENATE(INT(B1210),",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96"/>
      <c r="BL1211" s="107"/>
      <c r="BQ1211" s="5"/>
      <c r="BT1211" s="5"/>
      <c r="BU1211" s="5"/>
      <c r="BV1211" s="5"/>
      <c r="BW1211" s="5"/>
      <c r="BX1211" s="5"/>
      <c r="BY1211" s="14"/>
      <c r="BZ1211" s="28"/>
      <c r="DD1211" s="5" t="e">
        <f>IF(REPORTE!AH$2="si",IF(C1211=VALUE(REPORTE!C$11),IF(SUM(DD1212:DD$1993),CONCATENATE(INT(B1211),", "),INT(B1211)),""),IF(C1211=VALUE(REPORTE!C$10),IF(SUM(DD1212:DD$1993),CONCATENATE(INT(B1211),",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96"/>
      <c r="BL1212" s="107"/>
      <c r="BQ1212" s="5"/>
      <c r="BT1212" s="5"/>
      <c r="BU1212" s="5"/>
      <c r="BV1212" s="5"/>
      <c r="BW1212" s="5"/>
      <c r="BX1212" s="5"/>
      <c r="BY1212" s="14"/>
      <c r="BZ1212" s="28"/>
      <c r="DD1212" s="5" t="e">
        <f>IF(REPORTE!AH$2="si",IF(C1212=VALUE(REPORTE!C$11),IF(SUM(DD1213:DD$1993),CONCATENATE(INT(B1212),", "),INT(B1212)),""),IF(C1212=VALUE(REPORTE!C$10),IF(SUM(DD1213:DD$1993),CONCATENATE(INT(B1212),",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96"/>
      <c r="BL1213" s="107"/>
      <c r="BQ1213" s="5"/>
      <c r="BT1213" s="5"/>
      <c r="BU1213" s="5"/>
      <c r="BV1213" s="5"/>
      <c r="BW1213" s="5"/>
      <c r="BX1213" s="5"/>
      <c r="BY1213" s="14"/>
      <c r="BZ1213" s="28"/>
      <c r="DD1213" s="5" t="e">
        <f>IF(REPORTE!AH$2="si",IF(C1213=VALUE(REPORTE!C$11),IF(SUM(DD1214:DD$1993),CONCATENATE(INT(B1213),", "),INT(B1213)),""),IF(C1213=VALUE(REPORTE!C$10),IF(SUM(DD1214:DD$1993),CONCATENATE(INT(B1213),",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96"/>
      <c r="BL1214" s="107"/>
      <c r="BQ1214" s="5"/>
      <c r="BT1214" s="5"/>
      <c r="BU1214" s="5"/>
      <c r="BV1214" s="5"/>
      <c r="BW1214" s="5"/>
      <c r="BX1214" s="5"/>
      <c r="BY1214" s="14"/>
      <c r="BZ1214" s="28"/>
      <c r="DD1214" s="5" t="e">
        <f>IF(REPORTE!AH$2="si",IF(C1214=VALUE(REPORTE!C$11),IF(SUM(DD1215:DD$1993),CONCATENATE(INT(B1214),", "),INT(B1214)),""),IF(C1214=VALUE(REPORTE!C$10),IF(SUM(DD1215:DD$1993),CONCATENATE(INT(B1214),",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96"/>
      <c r="BL1215" s="107"/>
      <c r="BQ1215" s="5"/>
      <c r="BT1215" s="5"/>
      <c r="BU1215" s="5"/>
      <c r="BV1215" s="5"/>
      <c r="BW1215" s="5"/>
      <c r="BX1215" s="5"/>
      <c r="BY1215" s="14"/>
      <c r="BZ1215" s="28"/>
      <c r="DD1215" s="5" t="e">
        <f>IF(REPORTE!AH$2="si",IF(C1215=VALUE(REPORTE!C$11),IF(SUM(DD1216:DD$1993),CONCATENATE(INT(B1215),", "),INT(B1215)),""),IF(C1215=VALUE(REPORTE!C$10),IF(SUM(DD1216:DD$1993),CONCATENATE(INT(B1215),",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96"/>
      <c r="BL1216" s="107"/>
      <c r="BQ1216" s="5"/>
      <c r="BT1216" s="5"/>
      <c r="BU1216" s="5"/>
      <c r="BV1216" s="5"/>
      <c r="BW1216" s="5"/>
      <c r="BX1216" s="5"/>
      <c r="BY1216" s="14"/>
      <c r="BZ1216" s="28"/>
      <c r="DD1216" s="5" t="e">
        <f>IF(REPORTE!AH$2="si",IF(C1216=VALUE(REPORTE!C$11),IF(SUM(DD1217:DD$1993),CONCATENATE(INT(B1216),", "),INT(B1216)),""),IF(C1216=VALUE(REPORTE!C$10),IF(SUM(DD1217:DD$1993),CONCATENATE(INT(B1216),",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96"/>
      <c r="BL1217" s="107"/>
      <c r="BQ1217" s="5"/>
      <c r="BT1217" s="5"/>
      <c r="BU1217" s="5"/>
      <c r="BV1217" s="5"/>
      <c r="BW1217" s="5"/>
      <c r="BX1217" s="5"/>
      <c r="BY1217" s="14"/>
      <c r="BZ1217" s="28"/>
      <c r="DD1217" s="5" t="e">
        <f>IF(REPORTE!AH$2="si",IF(C1217=VALUE(REPORTE!C$11),IF(SUM(DD1218:DD$1993),CONCATENATE(INT(B1217),", "),INT(B1217)),""),IF(C1217=VALUE(REPORTE!C$10),IF(SUM(DD1218:DD$1993),CONCATENATE(INT(B1217),",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96"/>
      <c r="BL1218" s="107"/>
      <c r="BQ1218" s="5"/>
      <c r="BT1218" s="5"/>
      <c r="BU1218" s="5"/>
      <c r="BV1218" s="5"/>
      <c r="BW1218" s="5"/>
      <c r="BX1218" s="5"/>
      <c r="BY1218" s="14"/>
      <c r="BZ1218" s="28"/>
      <c r="DD1218" s="5" t="e">
        <f>IF(REPORTE!AH$2="si",IF(C1218=VALUE(REPORTE!C$11),IF(SUM(DD1219:DD$1993),CONCATENATE(INT(B1218),", "),INT(B1218)),""),IF(C1218=VALUE(REPORTE!C$10),IF(SUM(DD1219:DD$1993),CONCATENATE(INT(B1218),",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96"/>
      <c r="BL1219" s="107"/>
      <c r="BQ1219" s="5"/>
      <c r="BT1219" s="5"/>
      <c r="BU1219" s="5"/>
      <c r="BV1219" s="5"/>
      <c r="BW1219" s="5"/>
      <c r="BX1219" s="5"/>
      <c r="BY1219" s="14"/>
      <c r="BZ1219" s="28"/>
      <c r="DD1219" s="5" t="e">
        <f>IF(REPORTE!AH$2="si",IF(C1219=VALUE(REPORTE!C$11),IF(SUM(DD1220:DD$1993),CONCATENATE(INT(B1219),", "),INT(B1219)),""),IF(C1219=VALUE(REPORTE!C$10),IF(SUM(DD1220:DD$1993),CONCATENATE(INT(B1219),",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96"/>
      <c r="BL1220" s="107"/>
      <c r="BQ1220" s="5"/>
      <c r="BT1220" s="5"/>
      <c r="BU1220" s="5"/>
      <c r="BV1220" s="5"/>
      <c r="BW1220" s="5"/>
      <c r="BX1220" s="5"/>
      <c r="BY1220" s="14"/>
      <c r="BZ1220" s="28"/>
      <c r="DD1220" s="5" t="e">
        <f>IF(REPORTE!AH$2="si",IF(C1220=VALUE(REPORTE!C$11),IF(SUM(DD1221:DD$1993),CONCATENATE(INT(B1220),", "),INT(B1220)),""),IF(C1220=VALUE(REPORTE!C$10),IF(SUM(DD1221:DD$1993),CONCATENATE(INT(B1220),",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96"/>
      <c r="BL1221" s="107"/>
      <c r="BQ1221" s="5"/>
      <c r="BT1221" s="5"/>
      <c r="BU1221" s="5"/>
      <c r="BV1221" s="5"/>
      <c r="BW1221" s="5"/>
      <c r="BX1221" s="5"/>
      <c r="BY1221" s="14"/>
      <c r="BZ1221" s="28"/>
      <c r="DD1221" s="5" t="e">
        <f>IF(REPORTE!AH$2="si",IF(C1221=VALUE(REPORTE!C$11),IF(SUM(DD1222:DD$1993),CONCATENATE(INT(B1221),", "),INT(B1221)),""),IF(C1221=VALUE(REPORTE!C$10),IF(SUM(DD1222:DD$1993),CONCATENATE(INT(B1221),",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96"/>
      <c r="BL1222" s="107"/>
      <c r="BQ1222" s="5"/>
      <c r="BT1222" s="5"/>
      <c r="BU1222" s="5"/>
      <c r="BV1222" s="5"/>
      <c r="BW1222" s="5"/>
      <c r="BX1222" s="5"/>
      <c r="BY1222" s="14"/>
      <c r="BZ1222" s="28"/>
      <c r="DD1222" s="5" t="e">
        <f>IF(REPORTE!AH$2="si",IF(C1222=VALUE(REPORTE!C$11),IF(SUM(DD1223:DD$1993),CONCATENATE(INT(B1222),", "),INT(B1222)),""),IF(C1222=VALUE(REPORTE!C$10),IF(SUM(DD1223:DD$1993),CONCATENATE(INT(B1222),",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96"/>
      <c r="BL1223" s="107"/>
      <c r="BQ1223" s="5"/>
      <c r="BT1223" s="5"/>
      <c r="BU1223" s="5"/>
      <c r="BV1223" s="5"/>
      <c r="BW1223" s="5"/>
      <c r="BX1223" s="5"/>
      <c r="BY1223" s="14"/>
      <c r="BZ1223" s="28"/>
      <c r="DD1223" s="5" t="e">
        <f>IF(REPORTE!AH$2="si",IF(C1223=VALUE(REPORTE!C$11),IF(SUM(DD1224:DD$1993),CONCATENATE(INT(B1223),", "),INT(B1223)),""),IF(C1223=VALUE(REPORTE!C$10),IF(SUM(DD1224:DD$1993),CONCATENATE(INT(B1223),",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96"/>
      <c r="BL1224" s="107"/>
      <c r="BQ1224" s="5"/>
      <c r="BT1224" s="5"/>
      <c r="BU1224" s="5"/>
      <c r="BV1224" s="5"/>
      <c r="BW1224" s="5"/>
      <c r="BX1224" s="5"/>
      <c r="BY1224" s="14"/>
      <c r="BZ1224" s="28"/>
      <c r="DD1224" s="5" t="e">
        <f>IF(REPORTE!AH$2="si",IF(C1224=VALUE(REPORTE!C$11),IF(SUM(DD1225:DD$1993),CONCATENATE(INT(B1224),", "),INT(B1224)),""),IF(C1224=VALUE(REPORTE!C$10),IF(SUM(DD1225:DD$1993),CONCATENATE(INT(B1224),",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96"/>
      <c r="BL1225" s="107"/>
      <c r="BQ1225" s="5"/>
      <c r="BT1225" s="5"/>
      <c r="BU1225" s="5"/>
      <c r="BV1225" s="5"/>
      <c r="BW1225" s="5"/>
      <c r="BX1225" s="5"/>
      <c r="BY1225" s="14"/>
      <c r="BZ1225" s="28"/>
      <c r="DD1225" s="5" t="e">
        <f>IF(REPORTE!AH$2="si",IF(C1225=VALUE(REPORTE!C$11),IF(SUM(DD1226:DD$1993),CONCATENATE(INT(B1225),", "),INT(B1225)),""),IF(C1225=VALUE(REPORTE!C$10),IF(SUM(DD1226:DD$1993),CONCATENATE(INT(B1225),",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96"/>
      <c r="BL1226" s="107"/>
      <c r="BQ1226" s="5"/>
      <c r="BT1226" s="5"/>
      <c r="BU1226" s="5"/>
      <c r="BV1226" s="5"/>
      <c r="BW1226" s="5"/>
      <c r="BX1226" s="5"/>
      <c r="BY1226" s="14"/>
      <c r="BZ1226" s="28"/>
      <c r="DD1226" s="5" t="e">
        <f>IF(REPORTE!AH$2="si",IF(C1226=VALUE(REPORTE!C$11),IF(SUM(DD1227:DD$1993),CONCATENATE(INT(B1226),", "),INT(B1226)),""),IF(C1226=VALUE(REPORTE!C$10),IF(SUM(DD1227:DD$1993),CONCATENATE(INT(B1226),",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96"/>
      <c r="BL1227" s="107"/>
      <c r="BQ1227" s="5"/>
      <c r="BT1227" s="5"/>
      <c r="BU1227" s="5"/>
      <c r="BV1227" s="5"/>
      <c r="BW1227" s="5"/>
      <c r="BX1227" s="5"/>
      <c r="BY1227" s="14"/>
      <c r="BZ1227" s="28"/>
      <c r="DD1227" s="5" t="e">
        <f>IF(REPORTE!AH$2="si",IF(C1227=VALUE(REPORTE!C$11),IF(SUM(DD1228:DD$1993),CONCATENATE(INT(B1227),", "),INT(B1227)),""),IF(C1227=VALUE(REPORTE!C$10),IF(SUM(DD1228:DD$1993),CONCATENATE(INT(B1227),",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96"/>
      <c r="BL1228" s="107"/>
      <c r="BQ1228" s="5"/>
      <c r="BT1228" s="5"/>
      <c r="BU1228" s="5"/>
      <c r="BV1228" s="5"/>
      <c r="BW1228" s="5"/>
      <c r="BX1228" s="5"/>
      <c r="BY1228" s="14"/>
      <c r="BZ1228" s="28"/>
      <c r="DD1228" s="5" t="e">
        <f>IF(REPORTE!AH$2="si",IF(C1228=VALUE(REPORTE!C$11),IF(SUM(DD1229:DD$1993),CONCATENATE(INT(B1228),", "),INT(B1228)),""),IF(C1228=VALUE(REPORTE!C$10),IF(SUM(DD1229:DD$1993),CONCATENATE(INT(B1228),",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96"/>
      <c r="BL1229" s="107"/>
      <c r="BQ1229" s="5"/>
      <c r="BT1229" s="5"/>
      <c r="BU1229" s="5"/>
      <c r="BV1229" s="5"/>
      <c r="BW1229" s="5"/>
      <c r="BX1229" s="5"/>
      <c r="BY1229" s="14"/>
      <c r="BZ1229" s="28"/>
      <c r="DD1229" s="5" t="e">
        <f>IF(REPORTE!AH$2="si",IF(C1229=VALUE(REPORTE!C$11),IF(SUM(DD1230:DD$1993),CONCATENATE(INT(B1229),", "),INT(B1229)),""),IF(C1229=VALUE(REPORTE!C$10),IF(SUM(DD1230:DD$1993),CONCATENATE(INT(B1229),",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96"/>
      <c r="BL1230" s="107"/>
      <c r="BQ1230" s="5"/>
      <c r="BT1230" s="5"/>
      <c r="BU1230" s="5"/>
      <c r="BV1230" s="5"/>
      <c r="BW1230" s="5"/>
      <c r="BX1230" s="5"/>
      <c r="BY1230" s="14"/>
      <c r="BZ1230" s="28"/>
      <c r="DD1230" s="5" t="e">
        <f>IF(REPORTE!AH$2="si",IF(C1230=VALUE(REPORTE!C$11),IF(SUM(DD1231:DD$1993),CONCATENATE(INT(B1230),", "),INT(B1230)),""),IF(C1230=VALUE(REPORTE!C$10),IF(SUM(DD1231:DD$1993),CONCATENATE(INT(B1230),",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96"/>
      <c r="BL1231" s="107"/>
      <c r="BQ1231" s="5"/>
      <c r="BT1231" s="5"/>
      <c r="BU1231" s="5"/>
      <c r="BV1231" s="5"/>
      <c r="BW1231" s="5"/>
      <c r="BX1231" s="5"/>
      <c r="BY1231" s="14"/>
      <c r="BZ1231" s="28"/>
      <c r="DD1231" s="5" t="e">
        <f>IF(REPORTE!AH$2="si",IF(C1231=VALUE(REPORTE!C$11),IF(SUM(DD1232:DD$1993),CONCATENATE(INT(B1231),", "),INT(B1231)),""),IF(C1231=VALUE(REPORTE!C$10),IF(SUM(DD1232:DD$1993),CONCATENATE(INT(B1231),",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96"/>
      <c r="BL1232" s="107"/>
      <c r="BQ1232" s="5"/>
      <c r="BT1232" s="5"/>
      <c r="BU1232" s="5"/>
      <c r="BV1232" s="5"/>
      <c r="BW1232" s="5"/>
      <c r="BX1232" s="5"/>
      <c r="BY1232" s="14"/>
      <c r="BZ1232" s="28"/>
      <c r="DD1232" s="5" t="e">
        <f>IF(REPORTE!AH$2="si",IF(C1232=VALUE(REPORTE!C$11),IF(SUM(DD1233:DD$1993),CONCATENATE(INT(B1232),", "),INT(B1232)),""),IF(C1232=VALUE(REPORTE!C$10),IF(SUM(DD1233:DD$1993),CONCATENATE(INT(B1232),",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96"/>
      <c r="BL1233" s="107"/>
      <c r="BQ1233" s="5"/>
      <c r="BT1233" s="5"/>
      <c r="BU1233" s="5"/>
      <c r="BV1233" s="5"/>
      <c r="BW1233" s="5"/>
      <c r="BX1233" s="5"/>
      <c r="BY1233" s="14"/>
      <c r="BZ1233" s="28"/>
      <c r="DD1233" s="5" t="e">
        <f>IF(REPORTE!AH$2="si",IF(C1233=VALUE(REPORTE!C$11),IF(SUM(DD1234:DD$1993),CONCATENATE(INT(B1233),", "),INT(B1233)),""),IF(C1233=VALUE(REPORTE!C$10),IF(SUM(DD1234:DD$1993),CONCATENATE(INT(B1233),",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96"/>
      <c r="BL1234" s="107"/>
      <c r="BQ1234" s="5"/>
      <c r="BT1234" s="5"/>
      <c r="BU1234" s="5"/>
      <c r="BV1234" s="5"/>
      <c r="BW1234" s="5"/>
      <c r="BX1234" s="5"/>
      <c r="BY1234" s="14"/>
      <c r="BZ1234" s="28"/>
      <c r="DD1234" s="5" t="e">
        <f>IF(REPORTE!AH$2="si",IF(C1234=VALUE(REPORTE!C$11),IF(SUM(DD1235:DD$1993),CONCATENATE(INT(B1234),", "),INT(B1234)),""),IF(C1234=VALUE(REPORTE!C$10),IF(SUM(DD1235:DD$1993),CONCATENATE(INT(B1234),",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96"/>
      <c r="BL1235" s="107"/>
      <c r="BQ1235" s="5"/>
      <c r="BT1235" s="5"/>
      <c r="BU1235" s="5"/>
      <c r="BV1235" s="5"/>
      <c r="BW1235" s="5"/>
      <c r="BX1235" s="5"/>
      <c r="BY1235" s="14"/>
      <c r="BZ1235" s="28"/>
      <c r="DD1235" s="5" t="e">
        <f>IF(REPORTE!AH$2="si",IF(C1235=VALUE(REPORTE!C$11),IF(SUM(DD1236:DD$1993),CONCATENATE(INT(B1235),", "),INT(B1235)),""),IF(C1235=VALUE(REPORTE!C$10),IF(SUM(DD1236:DD$1993),CONCATENATE(INT(B1235),",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96"/>
      <c r="BL1236" s="107"/>
      <c r="BQ1236" s="5"/>
      <c r="BT1236" s="5"/>
      <c r="BU1236" s="5"/>
      <c r="BV1236" s="5"/>
      <c r="BW1236" s="5"/>
      <c r="BX1236" s="5"/>
      <c r="BY1236" s="14"/>
      <c r="BZ1236" s="28"/>
      <c r="DD1236" s="5" t="e">
        <f>IF(REPORTE!AH$2="si",IF(C1236=VALUE(REPORTE!C$11),IF(SUM(DD1237:DD$1993),CONCATENATE(INT(B1236),", "),INT(B1236)),""),IF(C1236=VALUE(REPORTE!C$10),IF(SUM(DD1237:DD$1993),CONCATENATE(INT(B1236),",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96"/>
      <c r="BL1237" s="107"/>
      <c r="BQ1237" s="5"/>
      <c r="BT1237" s="5"/>
      <c r="BU1237" s="5"/>
      <c r="BV1237" s="5"/>
      <c r="BW1237" s="5"/>
      <c r="BX1237" s="5"/>
      <c r="BY1237" s="14"/>
      <c r="BZ1237" s="28"/>
      <c r="DD1237" s="5" t="e">
        <f>IF(REPORTE!AH$2="si",IF(C1237=VALUE(REPORTE!C$11),IF(SUM(DD1238:DD$1993),CONCATENATE(INT(B1237),", "),INT(B1237)),""),IF(C1237=VALUE(REPORTE!C$10),IF(SUM(DD1238:DD$1993),CONCATENATE(INT(B1237),",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96"/>
      <c r="BL1238" s="107"/>
      <c r="BQ1238" s="5"/>
      <c r="BT1238" s="5"/>
      <c r="BU1238" s="5"/>
      <c r="BV1238" s="5"/>
      <c r="BW1238" s="5"/>
      <c r="BX1238" s="5"/>
      <c r="BY1238" s="14"/>
      <c r="BZ1238" s="28"/>
      <c r="DD1238" s="5" t="e">
        <f>IF(REPORTE!AH$2="si",IF(C1238=VALUE(REPORTE!C$11),IF(SUM(DD1239:DD$1993),CONCATENATE(INT(B1238),", "),INT(B1238)),""),IF(C1238=VALUE(REPORTE!C$10),IF(SUM(DD1239:DD$1993),CONCATENATE(INT(B1238),",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96"/>
      <c r="BL1239" s="107"/>
      <c r="BQ1239" s="5"/>
      <c r="BT1239" s="5"/>
      <c r="BU1239" s="5"/>
      <c r="BV1239" s="5"/>
      <c r="BW1239" s="5"/>
      <c r="BX1239" s="5"/>
      <c r="BY1239" s="14"/>
      <c r="BZ1239" s="28"/>
      <c r="DD1239" s="5" t="e">
        <f>IF(REPORTE!AH$2="si",IF(C1239=VALUE(REPORTE!C$11),IF(SUM(DD1240:DD$1993),CONCATENATE(INT(B1239),", "),INT(B1239)),""),IF(C1239=VALUE(REPORTE!C$10),IF(SUM(DD1240:DD$1993),CONCATENATE(INT(B1239),",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96"/>
      <c r="BL1240" s="107"/>
      <c r="BQ1240" s="5"/>
      <c r="BT1240" s="5"/>
      <c r="BU1240" s="5"/>
      <c r="BV1240" s="5"/>
      <c r="BW1240" s="5"/>
      <c r="BX1240" s="5"/>
      <c r="BY1240" s="14"/>
      <c r="BZ1240" s="28"/>
      <c r="DD1240" s="5" t="e">
        <f>IF(REPORTE!AH$2="si",IF(C1240=VALUE(REPORTE!C$11),IF(SUM(DD1241:DD$1993),CONCATENATE(INT(B1240),", "),INT(B1240)),""),IF(C1240=VALUE(REPORTE!C$10),IF(SUM(DD1241:DD$1993),CONCATENATE(INT(B1240),",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96"/>
      <c r="BL1241" s="107"/>
      <c r="BQ1241" s="5"/>
      <c r="BT1241" s="5"/>
      <c r="BU1241" s="5"/>
      <c r="BV1241" s="5"/>
      <c r="BW1241" s="5"/>
      <c r="BX1241" s="5"/>
      <c r="BY1241" s="14"/>
      <c r="BZ1241" s="28"/>
      <c r="DD1241" s="5" t="e">
        <f>IF(REPORTE!AH$2="si",IF(C1241=VALUE(REPORTE!C$11),IF(SUM(DD1242:DD$1993),CONCATENATE(INT(B1241),", "),INT(B1241)),""),IF(C1241=VALUE(REPORTE!C$10),IF(SUM(DD1242:DD$1993),CONCATENATE(INT(B1241),",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96"/>
      <c r="BL1242" s="107"/>
      <c r="BQ1242" s="5"/>
      <c r="BT1242" s="5"/>
      <c r="BU1242" s="5"/>
      <c r="BV1242" s="5"/>
      <c r="BW1242" s="5"/>
      <c r="BX1242" s="5"/>
      <c r="BY1242" s="14"/>
      <c r="BZ1242" s="28"/>
      <c r="DD1242" s="5" t="e">
        <f>IF(REPORTE!AH$2="si",IF(C1242=VALUE(REPORTE!C$11),IF(SUM(DD1243:DD$1993),CONCATENATE(INT(B1242),", "),INT(B1242)),""),IF(C1242=VALUE(REPORTE!C$10),IF(SUM(DD1243:DD$1993),CONCATENATE(INT(B1242),",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96"/>
      <c r="BL1243" s="107"/>
      <c r="BQ1243" s="5"/>
      <c r="BT1243" s="5"/>
      <c r="BU1243" s="5"/>
      <c r="BV1243" s="5"/>
      <c r="BW1243" s="5"/>
      <c r="BX1243" s="5"/>
      <c r="BY1243" s="14"/>
      <c r="BZ1243" s="28"/>
      <c r="DD1243" s="5" t="e">
        <f>IF(REPORTE!AH$2="si",IF(C1243=VALUE(REPORTE!C$11),IF(SUM(DD1244:DD$1993),CONCATENATE(INT(B1243),", "),INT(B1243)),""),IF(C1243=VALUE(REPORTE!C$10),IF(SUM(DD1244:DD$1993),CONCATENATE(INT(B1243),",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96"/>
      <c r="BL1244" s="107"/>
      <c r="BQ1244" s="5"/>
      <c r="BT1244" s="5"/>
      <c r="BU1244" s="5"/>
      <c r="BV1244" s="5"/>
      <c r="BW1244" s="5"/>
      <c r="BX1244" s="5"/>
      <c r="BY1244" s="14"/>
      <c r="BZ1244" s="28"/>
      <c r="DD1244" s="5" t="e">
        <f>IF(REPORTE!AH$2="si",IF(C1244=VALUE(REPORTE!C$11),IF(SUM(DD1245:DD$1993),CONCATENATE(INT(B1244),", "),INT(B1244)),""),IF(C1244=VALUE(REPORTE!C$10),IF(SUM(DD1245:DD$1993),CONCATENATE(INT(B1244),",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96"/>
      <c r="BL1245" s="107"/>
      <c r="BQ1245" s="5"/>
      <c r="BT1245" s="5"/>
      <c r="BU1245" s="5"/>
      <c r="BV1245" s="5"/>
      <c r="BW1245" s="5"/>
      <c r="BX1245" s="5"/>
      <c r="BY1245" s="14"/>
      <c r="BZ1245" s="28"/>
      <c r="DD1245" s="5" t="e">
        <f>IF(REPORTE!AH$2="si",IF(C1245=VALUE(REPORTE!C$11),IF(SUM(DD1246:DD$1993),CONCATENATE(INT(B1245),", "),INT(B1245)),""),IF(C1245=VALUE(REPORTE!C$10),IF(SUM(DD1246:DD$1993),CONCATENATE(INT(B1245),",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96"/>
      <c r="BL1246" s="107"/>
      <c r="BQ1246" s="5"/>
      <c r="BT1246" s="5"/>
      <c r="BU1246" s="5"/>
      <c r="BV1246" s="5"/>
      <c r="BW1246" s="5"/>
      <c r="BX1246" s="5"/>
      <c r="BY1246" s="14"/>
      <c r="BZ1246" s="28"/>
      <c r="DD1246" s="5" t="e">
        <f>IF(REPORTE!AH$2="si",IF(C1246=VALUE(REPORTE!C$11),IF(SUM(DD1247:DD$1993),CONCATENATE(INT(B1246),", "),INT(B1246)),""),IF(C1246=VALUE(REPORTE!C$10),IF(SUM(DD1247:DD$1993),CONCATENATE(INT(B1246),",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96"/>
      <c r="BL1247" s="107"/>
      <c r="BQ1247" s="5"/>
      <c r="BT1247" s="5"/>
      <c r="BU1247" s="5"/>
      <c r="BV1247" s="5"/>
      <c r="BW1247" s="5"/>
      <c r="BX1247" s="5"/>
      <c r="BY1247" s="14"/>
      <c r="BZ1247" s="28"/>
      <c r="DD1247" s="5" t="e">
        <f>IF(REPORTE!AH$2="si",IF(C1247=VALUE(REPORTE!C$11),IF(SUM(DD1248:DD$1993),CONCATENATE(INT(B1247),", "),INT(B1247)),""),IF(C1247=VALUE(REPORTE!C$10),IF(SUM(DD1248:DD$1993),CONCATENATE(INT(B1247),",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96"/>
      <c r="BL1248" s="107"/>
      <c r="BQ1248" s="5"/>
      <c r="BT1248" s="5"/>
      <c r="BU1248" s="5"/>
      <c r="BV1248" s="5"/>
      <c r="BW1248" s="5"/>
      <c r="BX1248" s="5"/>
      <c r="BY1248" s="14"/>
      <c r="BZ1248" s="28"/>
      <c r="DD1248" s="5" t="e">
        <f>IF(REPORTE!AH$2="si",IF(C1248=VALUE(REPORTE!C$11),IF(SUM(DD1249:DD$1993),CONCATENATE(INT(B1248),", "),INT(B1248)),""),IF(C1248=VALUE(REPORTE!C$10),IF(SUM(DD1249:DD$1993),CONCATENATE(INT(B1248),",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96"/>
      <c r="BL1249" s="107"/>
      <c r="BQ1249" s="5"/>
      <c r="BT1249" s="5"/>
      <c r="BU1249" s="5"/>
      <c r="BV1249" s="5"/>
      <c r="BW1249" s="5"/>
      <c r="BX1249" s="5"/>
      <c r="BY1249" s="14"/>
      <c r="BZ1249" s="28"/>
      <c r="DD1249" s="5" t="e">
        <f>IF(REPORTE!AH$2="si",IF(C1249=VALUE(REPORTE!C$11),IF(SUM(DD1250:DD$1993),CONCATENATE(INT(B1249),", "),INT(B1249)),""),IF(C1249=VALUE(REPORTE!C$10),IF(SUM(DD1250:DD$1993),CONCATENATE(INT(B1249),",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96"/>
      <c r="BL1250" s="107"/>
      <c r="BQ1250" s="5"/>
      <c r="BT1250" s="5"/>
      <c r="BU1250" s="5"/>
      <c r="BV1250" s="5"/>
      <c r="BW1250" s="5"/>
      <c r="BX1250" s="5"/>
      <c r="BY1250" s="14"/>
      <c r="BZ1250" s="28"/>
      <c r="DD1250" s="5" t="e">
        <f>IF(REPORTE!AH$2="si",IF(C1250=VALUE(REPORTE!C$11),IF(SUM(DD1251:DD$1993),CONCATENATE(INT(B1250),", "),INT(B1250)),""),IF(C1250=VALUE(REPORTE!C$10),IF(SUM(DD1251:DD$1993),CONCATENATE(INT(B1250),",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96"/>
      <c r="BL1251" s="107"/>
      <c r="BQ1251" s="5"/>
      <c r="BT1251" s="5"/>
      <c r="BU1251" s="5"/>
      <c r="BV1251" s="5"/>
      <c r="BW1251" s="5"/>
      <c r="BX1251" s="5"/>
      <c r="BY1251" s="14"/>
      <c r="BZ1251" s="28"/>
      <c r="DD1251" s="5" t="e">
        <f>IF(REPORTE!AH$2="si",IF(C1251=VALUE(REPORTE!C$11),IF(SUM(DD1252:DD$1993),CONCATENATE(INT(B1251),", "),INT(B1251)),""),IF(C1251=VALUE(REPORTE!C$10),IF(SUM(DD1252:DD$1993),CONCATENATE(INT(B1251),",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96"/>
      <c r="BL1252" s="107"/>
      <c r="BQ1252" s="5"/>
      <c r="BT1252" s="5"/>
      <c r="BU1252" s="5"/>
      <c r="BV1252" s="5"/>
      <c r="BW1252" s="5"/>
      <c r="BX1252" s="5"/>
      <c r="BY1252" s="14"/>
      <c r="BZ1252" s="28"/>
      <c r="DD1252" s="5" t="e">
        <f>IF(REPORTE!AH$2="si",IF(C1252=VALUE(REPORTE!C$11),IF(SUM(DD1253:DD$1993),CONCATENATE(INT(B1252),", "),INT(B1252)),""),IF(C1252=VALUE(REPORTE!C$10),IF(SUM(DD1253:DD$1993),CONCATENATE(INT(B1252),",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96"/>
      <c r="BL1253" s="107"/>
      <c r="BQ1253" s="5"/>
      <c r="BT1253" s="5"/>
      <c r="BU1253" s="5"/>
      <c r="BV1253" s="5"/>
      <c r="BW1253" s="5"/>
      <c r="BX1253" s="5"/>
      <c r="BY1253" s="14"/>
      <c r="BZ1253" s="28"/>
      <c r="DD1253" s="5" t="e">
        <f>IF(REPORTE!AH$2="si",IF(C1253=VALUE(REPORTE!C$11),IF(SUM(DD1254:DD$1993),CONCATENATE(INT(B1253),", "),INT(B1253)),""),IF(C1253=VALUE(REPORTE!C$10),IF(SUM(DD1254:DD$1993),CONCATENATE(INT(B1253),",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96"/>
      <c r="BL1254" s="107"/>
      <c r="BQ1254" s="5"/>
      <c r="BT1254" s="5"/>
      <c r="BU1254" s="5"/>
      <c r="BV1254" s="5"/>
      <c r="BW1254" s="5"/>
      <c r="BX1254" s="5"/>
      <c r="BY1254" s="14"/>
      <c r="BZ1254" s="28"/>
      <c r="DD1254" s="5" t="e">
        <f>IF(REPORTE!AH$2="si",IF(C1254=VALUE(REPORTE!C$11),IF(SUM(DD1255:DD$1993),CONCATENATE(INT(B1254),", "),INT(B1254)),""),IF(C1254=VALUE(REPORTE!C$10),IF(SUM(DD1255:DD$1993),CONCATENATE(INT(B1254),",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96"/>
      <c r="BL1255" s="107"/>
      <c r="BQ1255" s="5"/>
      <c r="BT1255" s="5"/>
      <c r="BU1255" s="5"/>
      <c r="BV1255" s="5"/>
      <c r="BW1255" s="5"/>
      <c r="BX1255" s="5"/>
      <c r="BY1255" s="14"/>
      <c r="BZ1255" s="28"/>
      <c r="DD1255" s="5" t="e">
        <f>IF(REPORTE!AH$2="si",IF(C1255=VALUE(REPORTE!C$11),IF(SUM(DD1256:DD$1993),CONCATENATE(INT(B1255),", "),INT(B1255)),""),IF(C1255=VALUE(REPORTE!C$10),IF(SUM(DD1256:DD$1993),CONCATENATE(INT(B1255),",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96"/>
      <c r="BL1256" s="107"/>
      <c r="BQ1256" s="5"/>
      <c r="BT1256" s="5"/>
      <c r="BU1256" s="5"/>
      <c r="BV1256" s="5"/>
      <c r="BW1256" s="5"/>
      <c r="BX1256" s="5"/>
      <c r="BY1256" s="14"/>
      <c r="BZ1256" s="28"/>
      <c r="DD1256" s="5" t="e">
        <f>IF(REPORTE!AH$2="si",IF(C1256=VALUE(REPORTE!C$11),IF(SUM(DD1257:DD$1993),CONCATENATE(INT(B1256),", "),INT(B1256)),""),IF(C1256=VALUE(REPORTE!C$10),IF(SUM(DD1257:DD$1993),CONCATENATE(INT(B1256),",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96"/>
      <c r="BL1257" s="107"/>
      <c r="BQ1257" s="5"/>
      <c r="BT1257" s="5"/>
      <c r="BU1257" s="5"/>
      <c r="BV1257" s="5"/>
      <c r="BW1257" s="5"/>
      <c r="BX1257" s="5"/>
      <c r="BY1257" s="14"/>
      <c r="BZ1257" s="28"/>
      <c r="DD1257" s="5" t="e">
        <f>IF(REPORTE!AH$2="si",IF(C1257=VALUE(REPORTE!C$11),IF(SUM(DD1258:DD$1993),CONCATENATE(INT(B1257),", "),INT(B1257)),""),IF(C1257=VALUE(REPORTE!C$10),IF(SUM(DD1258:DD$1993),CONCATENATE(INT(B1257),",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96"/>
      <c r="BL1258" s="107"/>
      <c r="BQ1258" s="5"/>
      <c r="BT1258" s="5"/>
      <c r="BU1258" s="5"/>
      <c r="BV1258" s="5"/>
      <c r="BW1258" s="5"/>
      <c r="BX1258" s="5"/>
      <c r="BY1258" s="14"/>
      <c r="BZ1258" s="28"/>
      <c r="DD1258" s="5" t="e">
        <f>IF(REPORTE!AH$2="si",IF(C1258=VALUE(REPORTE!C$11),IF(SUM(DD1259:DD$1993),CONCATENATE(INT(B1258),", "),INT(B1258)),""),IF(C1258=VALUE(REPORTE!C$10),IF(SUM(DD1259:DD$1993),CONCATENATE(INT(B1258),",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96"/>
      <c r="BL1259" s="107"/>
      <c r="BQ1259" s="5"/>
      <c r="BT1259" s="5"/>
      <c r="BU1259" s="5"/>
      <c r="BV1259" s="5"/>
      <c r="BW1259" s="5"/>
      <c r="BX1259" s="5"/>
      <c r="BY1259" s="14"/>
      <c r="BZ1259" s="28"/>
      <c r="DD1259" s="5" t="e">
        <f>IF(REPORTE!AH$2="si",IF(C1259=VALUE(REPORTE!C$11),IF(SUM(DD1260:DD$1993),CONCATENATE(INT(B1259),", "),INT(B1259)),""),IF(C1259=VALUE(REPORTE!C$10),IF(SUM(DD1260:DD$1993),CONCATENATE(INT(B1259),",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96"/>
      <c r="BL1260" s="107"/>
      <c r="BQ1260" s="5"/>
      <c r="BT1260" s="5"/>
      <c r="BU1260" s="5"/>
      <c r="BV1260" s="5"/>
      <c r="BW1260" s="5"/>
      <c r="BX1260" s="5"/>
      <c r="BY1260" s="14"/>
      <c r="BZ1260" s="28"/>
      <c r="DD1260" s="5" t="e">
        <f>IF(REPORTE!AH$2="si",IF(C1260=VALUE(REPORTE!C$11),IF(SUM(DD1261:DD$1993),CONCATENATE(INT(B1260),", "),INT(B1260)),""),IF(C1260=VALUE(REPORTE!C$10),IF(SUM(DD1261:DD$1993),CONCATENATE(INT(B1260),",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96"/>
      <c r="BL1261" s="107"/>
      <c r="BQ1261" s="5"/>
      <c r="BT1261" s="5"/>
      <c r="BU1261" s="5"/>
      <c r="BV1261" s="5"/>
      <c r="BW1261" s="5"/>
      <c r="BX1261" s="5"/>
      <c r="BY1261" s="14"/>
      <c r="BZ1261" s="28"/>
      <c r="DD1261" s="5" t="e">
        <f>IF(REPORTE!AH$2="si",IF(C1261=VALUE(REPORTE!C$11),IF(SUM(DD1262:DD$1993),CONCATENATE(INT(B1261),", "),INT(B1261)),""),IF(C1261=VALUE(REPORTE!C$10),IF(SUM(DD1262:DD$1993),CONCATENATE(INT(B1261),",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96"/>
      <c r="BL1262" s="107"/>
      <c r="BQ1262" s="5"/>
      <c r="BT1262" s="5"/>
      <c r="BU1262" s="5"/>
      <c r="BV1262" s="5"/>
      <c r="BW1262" s="5"/>
      <c r="BX1262" s="5"/>
      <c r="BY1262" s="14"/>
      <c r="BZ1262" s="28"/>
      <c r="DD1262" s="5" t="e">
        <f>IF(REPORTE!AH$2="si",IF(C1262=VALUE(REPORTE!C$11),IF(SUM(DD1263:DD$1993),CONCATENATE(INT(B1262),", "),INT(B1262)),""),IF(C1262=VALUE(REPORTE!C$10),IF(SUM(DD1263:DD$1993),CONCATENATE(INT(B1262),",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96"/>
      <c r="BL1263" s="107"/>
      <c r="BQ1263" s="5"/>
      <c r="BT1263" s="5"/>
      <c r="BU1263" s="5"/>
      <c r="BV1263" s="5"/>
      <c r="BW1263" s="5"/>
      <c r="BX1263" s="5"/>
      <c r="BY1263" s="14"/>
      <c r="BZ1263" s="28"/>
      <c r="DD1263" s="5" t="e">
        <f>IF(REPORTE!AH$2="si",IF(C1263=VALUE(REPORTE!C$11),IF(SUM(DD1264:DD$1993),CONCATENATE(INT(B1263),", "),INT(B1263)),""),IF(C1263=VALUE(REPORTE!C$10),IF(SUM(DD1264:DD$1993),CONCATENATE(INT(B1263),",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96"/>
      <c r="BL1264" s="107"/>
      <c r="BQ1264" s="5"/>
      <c r="BT1264" s="5"/>
      <c r="BU1264" s="5"/>
      <c r="BV1264" s="5"/>
      <c r="BW1264" s="5"/>
      <c r="BX1264" s="5"/>
      <c r="BY1264" s="14"/>
      <c r="BZ1264" s="28"/>
      <c r="DD1264" s="5" t="e">
        <f>IF(REPORTE!AH$2="si",IF(C1264=VALUE(REPORTE!C$11),IF(SUM(DD1265:DD$1993),CONCATENATE(INT(B1264),", "),INT(B1264)),""),IF(C1264=VALUE(REPORTE!C$10),IF(SUM(DD1265:DD$1993),CONCATENATE(INT(B1264),",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96"/>
      <c r="BL1265" s="107"/>
      <c r="BQ1265" s="5"/>
      <c r="BT1265" s="5"/>
      <c r="BU1265" s="5"/>
      <c r="BV1265" s="5"/>
      <c r="BW1265" s="5"/>
      <c r="BX1265" s="5"/>
      <c r="BY1265" s="14"/>
      <c r="BZ1265" s="28"/>
      <c r="DD1265" s="5" t="e">
        <f>IF(REPORTE!AH$2="si",IF(C1265=VALUE(REPORTE!C$11),IF(SUM(DD1266:DD$1993),CONCATENATE(INT(B1265),", "),INT(B1265)),""),IF(C1265=VALUE(REPORTE!C$10),IF(SUM(DD1266:DD$1993),CONCATENATE(INT(B1265),",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96"/>
      <c r="BL1266" s="107"/>
      <c r="BQ1266" s="5"/>
      <c r="BT1266" s="5"/>
      <c r="BU1266" s="5"/>
      <c r="BV1266" s="5"/>
      <c r="BW1266" s="5"/>
      <c r="BX1266" s="5"/>
      <c r="BY1266" s="14"/>
      <c r="BZ1266" s="28"/>
      <c r="DD1266" s="5" t="e">
        <f>IF(REPORTE!AH$2="si",IF(C1266=VALUE(REPORTE!C$11),IF(SUM(DD1267:DD$1993),CONCATENATE(INT(B1266),", "),INT(B1266)),""),IF(C1266=VALUE(REPORTE!C$10),IF(SUM(DD1267:DD$1993),CONCATENATE(INT(B1266),",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96"/>
      <c r="BL1267" s="107"/>
      <c r="BQ1267" s="5"/>
      <c r="BT1267" s="5"/>
      <c r="BU1267" s="5"/>
      <c r="BV1267" s="5"/>
      <c r="BW1267" s="5"/>
      <c r="BX1267" s="5"/>
      <c r="BY1267" s="14"/>
      <c r="BZ1267" s="28"/>
      <c r="DD1267" s="5" t="e">
        <f>IF(REPORTE!AH$2="si",IF(C1267=VALUE(REPORTE!C$11),IF(SUM(DD1268:DD$1993),CONCATENATE(INT(B1267),", "),INT(B1267)),""),IF(C1267=VALUE(REPORTE!C$10),IF(SUM(DD1268:DD$1993),CONCATENATE(INT(B1267),",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96"/>
      <c r="BL1268" s="107"/>
      <c r="BQ1268" s="5"/>
      <c r="BT1268" s="5"/>
      <c r="BU1268" s="5"/>
      <c r="BV1268" s="5"/>
      <c r="BW1268" s="5"/>
      <c r="BX1268" s="5"/>
      <c r="BY1268" s="14"/>
      <c r="BZ1268" s="28"/>
      <c r="DD1268" s="5" t="e">
        <f>IF(REPORTE!AH$2="si",IF(C1268=VALUE(REPORTE!C$11),IF(SUM(DD1269:DD$1993),CONCATENATE(INT(B1268),", "),INT(B1268)),""),IF(C1268=VALUE(REPORTE!C$10),IF(SUM(DD1269:DD$1993),CONCATENATE(INT(B1268),",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96"/>
      <c r="BL1269" s="107"/>
      <c r="BQ1269" s="5"/>
      <c r="BT1269" s="5"/>
      <c r="BU1269" s="5"/>
      <c r="BV1269" s="5"/>
      <c r="BW1269" s="5"/>
      <c r="BX1269" s="5"/>
      <c r="BY1269" s="14"/>
      <c r="BZ1269" s="28"/>
      <c r="DD1269" s="5" t="e">
        <f>IF(REPORTE!AH$2="si",IF(C1269=VALUE(REPORTE!C$11),IF(SUM(DD1270:DD$1993),CONCATENATE(INT(B1269),", "),INT(B1269)),""),IF(C1269=VALUE(REPORTE!C$10),IF(SUM(DD1270:DD$1993),CONCATENATE(INT(B1269),",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96"/>
      <c r="BL1270" s="107"/>
      <c r="BQ1270" s="5"/>
      <c r="BT1270" s="5"/>
      <c r="BU1270" s="5"/>
      <c r="BV1270" s="5"/>
      <c r="BW1270" s="5"/>
      <c r="BX1270" s="5"/>
      <c r="BY1270" s="14"/>
      <c r="BZ1270" s="28"/>
      <c r="DD1270" s="5" t="e">
        <f>IF(REPORTE!AH$2="si",IF(C1270=VALUE(REPORTE!C$11),IF(SUM(DD1271:DD$1993),CONCATENATE(INT(B1270),", "),INT(B1270)),""),IF(C1270=VALUE(REPORTE!C$10),IF(SUM(DD1271:DD$1993),CONCATENATE(INT(B1270),",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96"/>
      <c r="BL1271" s="107"/>
      <c r="BQ1271" s="5"/>
      <c r="BT1271" s="5"/>
      <c r="BU1271" s="5"/>
      <c r="BV1271" s="5"/>
      <c r="BW1271" s="5"/>
      <c r="BX1271" s="5"/>
      <c r="BY1271" s="14"/>
      <c r="BZ1271" s="28"/>
      <c r="DD1271" s="5" t="e">
        <f>IF(REPORTE!AH$2="si",IF(C1271=VALUE(REPORTE!C$11),IF(SUM(DD1272:DD$1993),CONCATENATE(INT(B1271),", "),INT(B1271)),""),IF(C1271=VALUE(REPORTE!C$10),IF(SUM(DD1272:DD$1993),CONCATENATE(INT(B1271),",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96"/>
      <c r="BL1272" s="107"/>
      <c r="BQ1272" s="5"/>
      <c r="BT1272" s="5"/>
      <c r="BU1272" s="5"/>
      <c r="BV1272" s="5"/>
      <c r="BW1272" s="5"/>
      <c r="BX1272" s="5"/>
      <c r="BY1272" s="14"/>
      <c r="BZ1272" s="28"/>
      <c r="DD1272" s="5" t="e">
        <f>IF(REPORTE!AH$2="si",IF(C1272=VALUE(REPORTE!C$11),IF(SUM(DD1273:DD$1993),CONCATENATE(INT(B1272),", "),INT(B1272)),""),IF(C1272=VALUE(REPORTE!C$10),IF(SUM(DD1273:DD$1993),CONCATENATE(INT(B1272),",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96"/>
      <c r="BL1273" s="107"/>
      <c r="BQ1273" s="5"/>
      <c r="BT1273" s="5"/>
      <c r="BU1273" s="5"/>
      <c r="BV1273" s="5"/>
      <c r="BW1273" s="5"/>
      <c r="BX1273" s="5"/>
      <c r="BY1273" s="14"/>
      <c r="BZ1273" s="28"/>
      <c r="DD1273" s="5" t="e">
        <f>IF(REPORTE!AH$2="si",IF(C1273=VALUE(REPORTE!C$11),IF(SUM(DD1274:DD$1993),CONCATENATE(INT(B1273),", "),INT(B1273)),""),IF(C1273=VALUE(REPORTE!C$10),IF(SUM(DD1274:DD$1993),CONCATENATE(INT(B1273),",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96"/>
      <c r="BL1274" s="107"/>
      <c r="BQ1274" s="5"/>
      <c r="BT1274" s="5"/>
      <c r="BU1274" s="5"/>
      <c r="BV1274" s="5"/>
      <c r="BW1274" s="5"/>
      <c r="BX1274" s="5"/>
      <c r="BY1274" s="14"/>
      <c r="BZ1274" s="28"/>
      <c r="DD1274" s="5" t="e">
        <f>IF(REPORTE!AH$2="si",IF(C1274=VALUE(REPORTE!C$11),IF(SUM(DD1275:DD$1993),CONCATENATE(INT(B1274),", "),INT(B1274)),""),IF(C1274=VALUE(REPORTE!C$10),IF(SUM(DD1275:DD$1993),CONCATENATE(INT(B1274),",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96"/>
      <c r="BL1275" s="107"/>
      <c r="BQ1275" s="5"/>
      <c r="BT1275" s="5"/>
      <c r="BU1275" s="5"/>
      <c r="BV1275" s="5"/>
      <c r="BW1275" s="5"/>
      <c r="BX1275" s="5"/>
      <c r="BY1275" s="14"/>
      <c r="BZ1275" s="28"/>
      <c r="DD1275" s="5" t="e">
        <f>IF(REPORTE!AH$2="si",IF(C1275=VALUE(REPORTE!C$11),IF(SUM(DD1276:DD$1993),CONCATENATE(INT(B1275),", "),INT(B1275)),""),IF(C1275=VALUE(REPORTE!C$10),IF(SUM(DD1276:DD$1993),CONCATENATE(INT(B1275),",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96"/>
      <c r="BL1276" s="107"/>
      <c r="BQ1276" s="5"/>
      <c r="BT1276" s="5"/>
      <c r="BU1276" s="5"/>
      <c r="BV1276" s="5"/>
      <c r="BW1276" s="5"/>
      <c r="BX1276" s="5"/>
      <c r="BY1276" s="14"/>
      <c r="BZ1276" s="28"/>
      <c r="DD1276" s="5" t="e">
        <f>IF(REPORTE!AH$2="si",IF(C1276=VALUE(REPORTE!C$11),IF(SUM(DD1277:DD$1993),CONCATENATE(INT(B1276),", "),INT(B1276)),""),IF(C1276=VALUE(REPORTE!C$10),IF(SUM(DD1277:DD$1993),CONCATENATE(INT(B1276),",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96"/>
      <c r="BL1277" s="107"/>
      <c r="BQ1277" s="5"/>
      <c r="BT1277" s="5"/>
      <c r="BU1277" s="5"/>
      <c r="BV1277" s="5"/>
      <c r="BW1277" s="5"/>
      <c r="BX1277" s="5"/>
      <c r="BY1277" s="14"/>
      <c r="BZ1277" s="28"/>
      <c r="DD1277" s="5" t="e">
        <f>IF(REPORTE!AH$2="si",IF(C1277=VALUE(REPORTE!C$11),IF(SUM(DD1278:DD$1993),CONCATENATE(INT(B1277),", "),INT(B1277)),""),IF(C1277=VALUE(REPORTE!C$10),IF(SUM(DD1278:DD$1993),CONCATENATE(INT(B1277),",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96"/>
      <c r="BL1278" s="107"/>
      <c r="BQ1278" s="5"/>
      <c r="BT1278" s="5"/>
      <c r="BU1278" s="5"/>
      <c r="BV1278" s="5"/>
      <c r="BW1278" s="5"/>
      <c r="BX1278" s="5"/>
      <c r="BY1278" s="14"/>
      <c r="BZ1278" s="28"/>
      <c r="DD1278" s="5" t="e">
        <f>IF(REPORTE!AH$2="si",IF(C1278=VALUE(REPORTE!C$11),IF(SUM(DD1279:DD$1993),CONCATENATE(INT(B1278),", "),INT(B1278)),""),IF(C1278=VALUE(REPORTE!C$10),IF(SUM(DD1279:DD$1993),CONCATENATE(INT(B1278),",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96"/>
      <c r="BL1279" s="107"/>
      <c r="BQ1279" s="5"/>
      <c r="BT1279" s="5"/>
      <c r="BU1279" s="5"/>
      <c r="BV1279" s="5"/>
      <c r="BW1279" s="5"/>
      <c r="BX1279" s="5"/>
      <c r="BY1279" s="14"/>
      <c r="BZ1279" s="28"/>
      <c r="DD1279" s="5" t="e">
        <f>IF(REPORTE!AH$2="si",IF(C1279=VALUE(REPORTE!C$11),IF(SUM(DD1280:DD$1993),CONCATENATE(INT(B1279),", "),INT(B1279)),""),IF(C1279=VALUE(REPORTE!C$10),IF(SUM(DD1280:DD$1993),CONCATENATE(INT(B1279),",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96"/>
      <c r="BL1280" s="107"/>
      <c r="BQ1280" s="5"/>
      <c r="BT1280" s="5"/>
      <c r="BU1280" s="5"/>
      <c r="BV1280" s="5"/>
      <c r="BW1280" s="5"/>
      <c r="BX1280" s="5"/>
      <c r="BY1280" s="14"/>
      <c r="BZ1280" s="28"/>
      <c r="DD1280" s="5" t="e">
        <f>IF(REPORTE!AH$2="si",IF(C1280=VALUE(REPORTE!C$11),IF(SUM(DD1281:DD$1993),CONCATENATE(INT(B1280),", "),INT(B1280)),""),IF(C1280=VALUE(REPORTE!C$10),IF(SUM(DD1281:DD$1993),CONCATENATE(INT(B1280),",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96"/>
      <c r="BL1281" s="107"/>
      <c r="BQ1281" s="5"/>
      <c r="BT1281" s="5"/>
      <c r="BU1281" s="5"/>
      <c r="BV1281" s="5"/>
      <c r="BW1281" s="5"/>
      <c r="BX1281" s="5"/>
      <c r="BY1281" s="14"/>
      <c r="BZ1281" s="28"/>
      <c r="DD1281" s="5" t="e">
        <f>IF(REPORTE!AH$2="si",IF(C1281=VALUE(REPORTE!C$11),IF(SUM(DD1282:DD$1993),CONCATENATE(INT(B1281),", "),INT(B1281)),""),IF(C1281=VALUE(REPORTE!C$10),IF(SUM(DD1282:DD$1993),CONCATENATE(INT(B1281),",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96"/>
      <c r="BL1282" s="107"/>
      <c r="BQ1282" s="5"/>
      <c r="BT1282" s="5"/>
      <c r="BU1282" s="5"/>
      <c r="BV1282" s="5"/>
      <c r="BW1282" s="5"/>
      <c r="BX1282" s="5"/>
      <c r="BY1282" s="14"/>
      <c r="BZ1282" s="28"/>
      <c r="DD1282" s="5" t="e">
        <f>IF(REPORTE!AH$2="si",IF(C1282=VALUE(REPORTE!C$11),IF(SUM(DD1283:DD$1993),CONCATENATE(INT(B1282),", "),INT(B1282)),""),IF(C1282=VALUE(REPORTE!C$10),IF(SUM(DD1283:DD$1993),CONCATENATE(INT(B1282),",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96"/>
      <c r="BL1283" s="107"/>
      <c r="BQ1283" s="5"/>
      <c r="BT1283" s="5"/>
      <c r="BU1283" s="5"/>
      <c r="BV1283" s="5"/>
      <c r="BW1283" s="5"/>
      <c r="BX1283" s="5"/>
      <c r="BY1283" s="14"/>
      <c r="BZ1283" s="28"/>
      <c r="DD1283" s="5" t="e">
        <f>IF(REPORTE!AH$2="si",IF(C1283=VALUE(REPORTE!C$11),IF(SUM(DD1284:DD$1993),CONCATENATE(INT(B1283),", "),INT(B1283)),""),IF(C1283=VALUE(REPORTE!C$10),IF(SUM(DD1284:DD$1993),CONCATENATE(INT(B1283),",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96"/>
      <c r="BL1284" s="107"/>
      <c r="BQ1284" s="5"/>
      <c r="BT1284" s="5"/>
      <c r="BU1284" s="5"/>
      <c r="BV1284" s="5"/>
      <c r="BW1284" s="5"/>
      <c r="BX1284" s="5"/>
      <c r="BY1284" s="14"/>
      <c r="BZ1284" s="28"/>
      <c r="DD1284" s="5" t="e">
        <f>IF(REPORTE!AH$2="si",IF(C1284=VALUE(REPORTE!C$11),IF(SUM(DD1285:DD$1993),CONCATENATE(INT(B1284),", "),INT(B1284)),""),IF(C1284=VALUE(REPORTE!C$10),IF(SUM(DD1285:DD$1993),CONCATENATE(INT(B1284),",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96"/>
      <c r="BL1285" s="107"/>
      <c r="BQ1285" s="5"/>
      <c r="BT1285" s="5"/>
      <c r="BU1285" s="5"/>
      <c r="BV1285" s="5"/>
      <c r="BW1285" s="5"/>
      <c r="BX1285" s="5"/>
      <c r="BY1285" s="14"/>
      <c r="BZ1285" s="28"/>
      <c r="DD1285" s="5" t="e">
        <f>IF(REPORTE!AH$2="si",IF(C1285=VALUE(REPORTE!C$11),IF(SUM(DD1286:DD$1993),CONCATENATE(INT(B1285),", "),INT(B1285)),""),IF(C1285=VALUE(REPORTE!C$10),IF(SUM(DD1286:DD$1993),CONCATENATE(INT(B1285),",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96"/>
      <c r="BL1286" s="107"/>
      <c r="BQ1286" s="5"/>
      <c r="BT1286" s="5"/>
      <c r="BU1286" s="5"/>
      <c r="BV1286" s="5"/>
      <c r="BW1286" s="5"/>
      <c r="BX1286" s="5"/>
      <c r="BY1286" s="14"/>
      <c r="BZ1286" s="28"/>
      <c r="DD1286" s="5" t="e">
        <f>IF(REPORTE!AH$2="si",IF(C1286=VALUE(REPORTE!C$11),IF(SUM(DD1287:DD$1993),CONCATENATE(INT(B1286),", "),INT(B1286)),""),IF(C1286=VALUE(REPORTE!C$10),IF(SUM(DD1287:DD$1993),CONCATENATE(INT(B1286),",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96"/>
      <c r="BL1287" s="107"/>
      <c r="BQ1287" s="5"/>
      <c r="BT1287" s="5"/>
      <c r="BU1287" s="5"/>
      <c r="BV1287" s="5"/>
      <c r="BW1287" s="5"/>
      <c r="BX1287" s="5"/>
      <c r="BY1287" s="14"/>
      <c r="BZ1287" s="28"/>
      <c r="DD1287" s="5" t="e">
        <f>IF(REPORTE!AH$2="si",IF(C1287=VALUE(REPORTE!C$11),IF(SUM(DD1288:DD$1993),CONCATENATE(INT(B1287),", "),INT(B1287)),""),IF(C1287=VALUE(REPORTE!C$10),IF(SUM(DD1288:DD$1993),CONCATENATE(INT(B1287),",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96"/>
      <c r="BL1288" s="107"/>
      <c r="BQ1288" s="5"/>
      <c r="BT1288" s="5"/>
      <c r="BU1288" s="5"/>
      <c r="BV1288" s="5"/>
      <c r="BW1288" s="5"/>
      <c r="BX1288" s="5"/>
      <c r="BY1288" s="14"/>
      <c r="BZ1288" s="28"/>
      <c r="DD1288" s="5" t="e">
        <f>IF(REPORTE!AH$2="si",IF(C1288=VALUE(REPORTE!C$11),IF(SUM(DD1289:DD$1993),CONCATENATE(INT(B1288),", "),INT(B1288)),""),IF(C1288=VALUE(REPORTE!C$10),IF(SUM(DD1289:DD$1993),CONCATENATE(INT(B1288),",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96"/>
      <c r="BL1289" s="107"/>
      <c r="BQ1289" s="5"/>
      <c r="BT1289" s="5"/>
      <c r="BU1289" s="5"/>
      <c r="BV1289" s="5"/>
      <c r="BW1289" s="5"/>
      <c r="BX1289" s="5"/>
      <c r="BY1289" s="14"/>
      <c r="BZ1289" s="28"/>
      <c r="DD1289" s="5" t="e">
        <f>IF(REPORTE!AH$2="si",IF(C1289=VALUE(REPORTE!C$11),IF(SUM(DD1290:DD$1993),CONCATENATE(INT(B1289),", "),INT(B1289)),""),IF(C1289=VALUE(REPORTE!C$10),IF(SUM(DD1290:DD$1993),CONCATENATE(INT(B1289),",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96"/>
      <c r="BL1290" s="107"/>
      <c r="BQ1290" s="5"/>
      <c r="BT1290" s="5"/>
      <c r="BU1290" s="5"/>
      <c r="BV1290" s="5"/>
      <c r="BW1290" s="5"/>
      <c r="BX1290" s="5"/>
      <c r="BY1290" s="14"/>
      <c r="BZ1290" s="28"/>
      <c r="DD1290" s="5" t="e">
        <f>IF(REPORTE!AH$2="si",IF(C1290=VALUE(REPORTE!C$11),IF(SUM(DD1291:DD$1993),CONCATENATE(INT(B1290),", "),INT(B1290)),""),IF(C1290=VALUE(REPORTE!C$10),IF(SUM(DD1291:DD$1993),CONCATENATE(INT(B1290),",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96"/>
      <c r="BL1291" s="107"/>
      <c r="BQ1291" s="5"/>
      <c r="BT1291" s="5"/>
      <c r="BU1291" s="5"/>
      <c r="BV1291" s="5"/>
      <c r="BW1291" s="5"/>
      <c r="BX1291" s="5"/>
      <c r="BY1291" s="14"/>
      <c r="BZ1291" s="28"/>
      <c r="DD1291" s="5" t="e">
        <f>IF(REPORTE!AH$2="si",IF(C1291=VALUE(REPORTE!C$11),IF(SUM(DD1292:DD$1993),CONCATENATE(INT(B1291),", "),INT(B1291)),""),IF(C1291=VALUE(REPORTE!C$10),IF(SUM(DD1292:DD$1993),CONCATENATE(INT(B1291),",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96"/>
      <c r="BL1292" s="107"/>
      <c r="BQ1292" s="5"/>
      <c r="BT1292" s="5"/>
      <c r="BU1292" s="5"/>
      <c r="BV1292" s="5"/>
      <c r="BW1292" s="5"/>
      <c r="BX1292" s="5"/>
      <c r="BY1292" s="14"/>
      <c r="BZ1292" s="28"/>
      <c r="DD1292" s="5" t="e">
        <f>IF(REPORTE!AH$2="si",IF(C1292=VALUE(REPORTE!C$11),IF(SUM(DD1293:DD$1993),CONCATENATE(INT(B1292),", "),INT(B1292)),""),IF(C1292=VALUE(REPORTE!C$10),IF(SUM(DD1293:DD$1993),CONCATENATE(INT(B1292),",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96"/>
      <c r="BL1293" s="107"/>
      <c r="BQ1293" s="5"/>
      <c r="BT1293" s="5"/>
      <c r="BU1293" s="5"/>
      <c r="BV1293" s="5"/>
      <c r="BW1293" s="5"/>
      <c r="BX1293" s="5"/>
      <c r="BY1293" s="14"/>
      <c r="BZ1293" s="28"/>
      <c r="DD1293" s="5" t="e">
        <f>IF(REPORTE!AH$2="si",IF(C1293=VALUE(REPORTE!C$11),IF(SUM(DD1294:DD$1993),CONCATENATE(INT(B1293),", "),INT(B1293)),""),IF(C1293=VALUE(REPORTE!C$10),IF(SUM(DD1294:DD$1993),CONCATENATE(INT(B1293),",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96"/>
      <c r="BL1294" s="107"/>
      <c r="BQ1294" s="5"/>
      <c r="BT1294" s="5"/>
      <c r="BU1294" s="5"/>
      <c r="BV1294" s="5"/>
      <c r="BW1294" s="5"/>
      <c r="BX1294" s="5"/>
      <c r="BY1294" s="14"/>
      <c r="BZ1294" s="28"/>
      <c r="DD1294" s="5" t="e">
        <f>IF(REPORTE!AH$2="si",IF(C1294=VALUE(REPORTE!C$11),IF(SUM(DD1295:DD$1993),CONCATENATE(INT(B1294),", "),INT(B1294)),""),IF(C1294=VALUE(REPORTE!C$10),IF(SUM(DD1295:DD$1993),CONCATENATE(INT(B1294),",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96"/>
      <c r="BL1295" s="107"/>
      <c r="BQ1295" s="5"/>
      <c r="BT1295" s="5"/>
      <c r="BU1295" s="5"/>
      <c r="BV1295" s="5"/>
      <c r="BW1295" s="5"/>
      <c r="BX1295" s="5"/>
      <c r="BY1295" s="14"/>
      <c r="BZ1295" s="28"/>
      <c r="DD1295" s="5" t="e">
        <f>IF(REPORTE!AH$2="si",IF(C1295=VALUE(REPORTE!C$11),IF(SUM(DD1296:DD$1993),CONCATENATE(INT(B1295),", "),INT(B1295)),""),IF(C1295=VALUE(REPORTE!C$10),IF(SUM(DD1296:DD$1993),CONCATENATE(INT(B1295),",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96"/>
      <c r="BL1296" s="107"/>
      <c r="BQ1296" s="5"/>
      <c r="BT1296" s="5"/>
      <c r="BU1296" s="5"/>
      <c r="BV1296" s="5"/>
      <c r="BW1296" s="5"/>
      <c r="BX1296" s="5"/>
      <c r="BY1296" s="14"/>
      <c r="BZ1296" s="28"/>
      <c r="DD1296" s="5" t="e">
        <f>IF(REPORTE!AH$2="si",IF(C1296=VALUE(REPORTE!C$11),IF(SUM(DD1297:DD$1993),CONCATENATE(INT(B1296),", "),INT(B1296)),""),IF(C1296=VALUE(REPORTE!C$10),IF(SUM(DD1297:DD$1993),CONCATENATE(INT(B1296),",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96"/>
      <c r="BL1297" s="107"/>
      <c r="BQ1297" s="5"/>
      <c r="BT1297" s="5"/>
      <c r="BU1297" s="5"/>
      <c r="BV1297" s="5"/>
      <c r="BW1297" s="5"/>
      <c r="BX1297" s="5"/>
      <c r="BY1297" s="14"/>
      <c r="BZ1297" s="28"/>
      <c r="DD1297" s="5" t="e">
        <f>IF(REPORTE!AH$2="si",IF(C1297=VALUE(REPORTE!C$11),IF(SUM(DD1298:DD$1993),CONCATENATE(INT(B1297),", "),INT(B1297)),""),IF(C1297=VALUE(REPORTE!C$10),IF(SUM(DD1298:DD$1993),CONCATENATE(INT(B1297),",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96"/>
      <c r="BL1298" s="107"/>
      <c r="BQ1298" s="5"/>
      <c r="BT1298" s="5"/>
      <c r="BU1298" s="5"/>
      <c r="BV1298" s="5"/>
      <c r="BW1298" s="5"/>
      <c r="BX1298" s="5"/>
      <c r="BY1298" s="14"/>
      <c r="BZ1298" s="28"/>
      <c r="DD1298" s="5" t="e">
        <f>IF(REPORTE!AH$2="si",IF(C1298=VALUE(REPORTE!C$11),IF(SUM(DD1299:DD$1993),CONCATENATE(INT(B1298),", "),INT(B1298)),""),IF(C1298=VALUE(REPORTE!C$10),IF(SUM(DD1299:DD$1993),CONCATENATE(INT(B1298),",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96"/>
      <c r="BL1299" s="107"/>
      <c r="BQ1299" s="5"/>
      <c r="BT1299" s="5"/>
      <c r="BU1299" s="5"/>
      <c r="BV1299" s="5"/>
      <c r="BW1299" s="5"/>
      <c r="BX1299" s="5"/>
      <c r="BY1299" s="14"/>
      <c r="BZ1299" s="28"/>
      <c r="DD1299" s="5" t="e">
        <f>IF(REPORTE!AH$2="si",IF(C1299=VALUE(REPORTE!C$11),IF(SUM(DD1300:DD$1993),CONCATENATE(INT(B1299),", "),INT(B1299)),""),IF(C1299=VALUE(REPORTE!C$10),IF(SUM(DD1300:DD$1993),CONCATENATE(INT(B1299),",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96"/>
      <c r="BL1300" s="107"/>
      <c r="BQ1300" s="5"/>
      <c r="BT1300" s="5"/>
      <c r="BU1300" s="5"/>
      <c r="BV1300" s="5"/>
      <c r="BW1300" s="5"/>
      <c r="BX1300" s="5"/>
      <c r="BY1300" s="14"/>
      <c r="BZ1300" s="28"/>
      <c r="DD1300" s="5" t="e">
        <f>IF(REPORTE!AH$2="si",IF(C1300=VALUE(REPORTE!C$11),IF(SUM(DD1301:DD$1993),CONCATENATE(INT(B1300),", "),INT(B1300)),""),IF(C1300=VALUE(REPORTE!C$10),IF(SUM(DD1301:DD$1993),CONCATENATE(INT(B1300),",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96"/>
      <c r="BL1301" s="107"/>
      <c r="BQ1301" s="5"/>
      <c r="BT1301" s="5"/>
      <c r="BU1301" s="5"/>
      <c r="BV1301" s="5"/>
      <c r="BW1301" s="5"/>
      <c r="BX1301" s="5"/>
      <c r="BY1301" s="14"/>
      <c r="BZ1301" s="28"/>
      <c r="DD1301" s="5" t="e">
        <f>IF(REPORTE!AH$2="si",IF(C1301=VALUE(REPORTE!C$11),IF(SUM(DD1302:DD$1993),CONCATENATE(INT(B1301),", "),INT(B1301)),""),IF(C1301=VALUE(REPORTE!C$10),IF(SUM(DD1302:DD$1993),CONCATENATE(INT(B1301),",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96"/>
      <c r="BL1302" s="107"/>
      <c r="BQ1302" s="5"/>
      <c r="BT1302" s="5"/>
      <c r="BU1302" s="5"/>
      <c r="BV1302" s="5"/>
      <c r="BW1302" s="5"/>
      <c r="BX1302" s="5"/>
      <c r="BY1302" s="14"/>
      <c r="BZ1302" s="28"/>
      <c r="DD1302" s="5" t="e">
        <f>IF(REPORTE!AH$2="si",IF(C1302=VALUE(REPORTE!C$11),IF(SUM(DD1303:DD$1993),CONCATENATE(INT(B1302),", "),INT(B1302)),""),IF(C1302=VALUE(REPORTE!C$10),IF(SUM(DD1303:DD$1993),CONCATENATE(INT(B1302),",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96"/>
      <c r="BL1303" s="107"/>
      <c r="BQ1303" s="5"/>
      <c r="BT1303" s="5"/>
      <c r="BU1303" s="5"/>
      <c r="BV1303" s="5"/>
      <c r="BW1303" s="5"/>
      <c r="BX1303" s="5"/>
      <c r="BY1303" s="14"/>
      <c r="BZ1303" s="28"/>
      <c r="DD1303" s="5" t="e">
        <f>IF(REPORTE!AH$2="si",IF(C1303=VALUE(REPORTE!C$11),IF(SUM(DD1304:DD$1993),CONCATENATE(INT(B1303),", "),INT(B1303)),""),IF(C1303=VALUE(REPORTE!C$10),IF(SUM(DD1304:DD$1993),CONCATENATE(INT(B1303),",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96"/>
      <c r="BL1304" s="107"/>
      <c r="BQ1304" s="5"/>
      <c r="BT1304" s="5"/>
      <c r="BU1304" s="5"/>
      <c r="BV1304" s="5"/>
      <c r="BW1304" s="5"/>
      <c r="BX1304" s="5"/>
      <c r="BY1304" s="14"/>
      <c r="BZ1304" s="28"/>
      <c r="DD1304" s="5" t="e">
        <f>IF(REPORTE!AH$2="si",IF(C1304=VALUE(REPORTE!C$11),IF(SUM(DD1305:DD$1993),CONCATENATE(INT(B1304),", "),INT(B1304)),""),IF(C1304=VALUE(REPORTE!C$10),IF(SUM(DD1305:DD$1993),CONCATENATE(INT(B1304),",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96"/>
      <c r="BL1305" s="107"/>
      <c r="BQ1305" s="5"/>
      <c r="BT1305" s="5"/>
      <c r="BU1305" s="5"/>
      <c r="BV1305" s="5"/>
      <c r="BW1305" s="5"/>
      <c r="BX1305" s="5"/>
      <c r="BY1305" s="14"/>
      <c r="BZ1305" s="28"/>
      <c r="DD1305" s="5" t="e">
        <f>IF(REPORTE!AH$2="si",IF(C1305=VALUE(REPORTE!C$11),IF(SUM(DD1306:DD$1993),CONCATENATE(INT(B1305),", "),INT(B1305)),""),IF(C1305=VALUE(REPORTE!C$10),IF(SUM(DD1306:DD$1993),CONCATENATE(INT(B1305),",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96"/>
      <c r="BL1306" s="107"/>
      <c r="BQ1306" s="5"/>
      <c r="BT1306" s="5"/>
      <c r="BU1306" s="5"/>
      <c r="BV1306" s="5"/>
      <c r="BW1306" s="5"/>
      <c r="BX1306" s="5"/>
      <c r="BY1306" s="14"/>
      <c r="BZ1306" s="28"/>
      <c r="DD1306" s="5" t="e">
        <f>IF(REPORTE!AH$2="si",IF(C1306=VALUE(REPORTE!C$11),IF(SUM(DD1307:DD$1993),CONCATENATE(INT(B1306),", "),INT(B1306)),""),IF(C1306=VALUE(REPORTE!C$10),IF(SUM(DD1307:DD$1993),CONCATENATE(INT(B1306),",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96"/>
      <c r="BL1307" s="107"/>
      <c r="BQ1307" s="5"/>
      <c r="BT1307" s="5"/>
      <c r="BU1307" s="5"/>
      <c r="BV1307" s="5"/>
      <c r="BW1307" s="5"/>
      <c r="BX1307" s="5"/>
      <c r="BY1307" s="14"/>
      <c r="BZ1307" s="28"/>
      <c r="DD1307" s="5" t="e">
        <f>IF(REPORTE!AH$2="si",IF(C1307=VALUE(REPORTE!C$11),IF(SUM(DD1308:DD$1993),CONCATENATE(INT(B1307),", "),INT(B1307)),""),IF(C1307=VALUE(REPORTE!C$10),IF(SUM(DD1308:DD$1993),CONCATENATE(INT(B1307),",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96"/>
      <c r="BL1308" s="107"/>
      <c r="BQ1308" s="5"/>
      <c r="BT1308" s="5"/>
      <c r="BU1308" s="5"/>
      <c r="BV1308" s="5"/>
      <c r="BW1308" s="5"/>
      <c r="BX1308" s="5"/>
      <c r="BY1308" s="14"/>
      <c r="BZ1308" s="28"/>
      <c r="DD1308" s="5" t="e">
        <f>IF(REPORTE!AH$2="si",IF(C1308=VALUE(REPORTE!C$11),IF(SUM(DD1309:DD$1993),CONCATENATE(INT(B1308),", "),INT(B1308)),""),IF(C1308=VALUE(REPORTE!C$10),IF(SUM(DD1309:DD$1993),CONCATENATE(INT(B1308),",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96"/>
      <c r="BL1309" s="107"/>
      <c r="BQ1309" s="5"/>
      <c r="BT1309" s="5"/>
      <c r="BU1309" s="5"/>
      <c r="BV1309" s="5"/>
      <c r="BW1309" s="5"/>
      <c r="BX1309" s="5"/>
      <c r="BY1309" s="14"/>
      <c r="BZ1309" s="28"/>
      <c r="DD1309" s="5" t="e">
        <f>IF(REPORTE!AH$2="si",IF(C1309=VALUE(REPORTE!C$11),IF(SUM(DD1310:DD$1993),CONCATENATE(INT(B1309),", "),INT(B1309)),""),IF(C1309=VALUE(REPORTE!C$10),IF(SUM(DD1310:DD$1993),CONCATENATE(INT(B1309),",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96"/>
      <c r="BL1310" s="107"/>
      <c r="BQ1310" s="5"/>
      <c r="BT1310" s="5"/>
      <c r="BU1310" s="5"/>
      <c r="BV1310" s="5"/>
      <c r="BW1310" s="5"/>
      <c r="BX1310" s="5"/>
      <c r="BY1310" s="14"/>
      <c r="BZ1310" s="28"/>
      <c r="DD1310" s="5" t="e">
        <f>IF(REPORTE!AH$2="si",IF(C1310=VALUE(REPORTE!C$11),IF(SUM(DD1311:DD$1993),CONCATENATE(INT(B1310),", "),INT(B1310)),""),IF(C1310=VALUE(REPORTE!C$10),IF(SUM(DD1311:DD$1993),CONCATENATE(INT(B1310),",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96"/>
      <c r="BL1311" s="107"/>
      <c r="BQ1311" s="5"/>
      <c r="BT1311" s="5"/>
      <c r="BU1311" s="5"/>
      <c r="BV1311" s="5"/>
      <c r="BW1311" s="5"/>
      <c r="BX1311" s="5"/>
      <c r="BY1311" s="14"/>
      <c r="BZ1311" s="28"/>
      <c r="DD1311" s="5" t="e">
        <f>IF(REPORTE!AH$2="si",IF(C1311=VALUE(REPORTE!C$11),IF(SUM(DD1312:DD$1993),CONCATENATE(INT(B1311),", "),INT(B1311)),""),IF(C1311=VALUE(REPORTE!C$10),IF(SUM(DD1312:DD$1993),CONCATENATE(INT(B1311),",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96"/>
      <c r="BL1312" s="107"/>
      <c r="BQ1312" s="5"/>
      <c r="BT1312" s="5"/>
      <c r="BU1312" s="5"/>
      <c r="BV1312" s="5"/>
      <c r="BW1312" s="5"/>
      <c r="BX1312" s="5"/>
      <c r="BY1312" s="14"/>
      <c r="BZ1312" s="28"/>
      <c r="DD1312" s="5" t="e">
        <f>IF(REPORTE!AH$2="si",IF(C1312=VALUE(REPORTE!C$11),IF(SUM(DD1313:DD$1993),CONCATENATE(INT(B1312),", "),INT(B1312)),""),IF(C1312=VALUE(REPORTE!C$10),IF(SUM(DD1313:DD$1993),CONCATENATE(INT(B1312),",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96"/>
      <c r="BL1313" s="107"/>
      <c r="BQ1313" s="5"/>
      <c r="BT1313" s="5"/>
      <c r="BU1313" s="5"/>
      <c r="BV1313" s="5"/>
      <c r="BW1313" s="5"/>
      <c r="BX1313" s="5"/>
      <c r="BY1313" s="14"/>
      <c r="BZ1313" s="28"/>
      <c r="DD1313" s="5" t="e">
        <f>IF(REPORTE!AH$2="si",IF(C1313=VALUE(REPORTE!C$11),IF(SUM(DD1314:DD$1993),CONCATENATE(INT(B1313),", "),INT(B1313)),""),IF(C1313=VALUE(REPORTE!C$10),IF(SUM(DD1314:DD$1993),CONCATENATE(INT(B1313),",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96"/>
      <c r="BL1314" s="107"/>
      <c r="BQ1314" s="5"/>
      <c r="BT1314" s="5"/>
      <c r="BU1314" s="5"/>
      <c r="BV1314" s="5"/>
      <c r="BW1314" s="5"/>
      <c r="BX1314" s="5"/>
      <c r="BY1314" s="14"/>
      <c r="BZ1314" s="28"/>
      <c r="DD1314" s="5" t="e">
        <f>IF(REPORTE!AH$2="si",IF(C1314=VALUE(REPORTE!C$11),IF(SUM(DD1315:DD$1993),CONCATENATE(INT(B1314),", "),INT(B1314)),""),IF(C1314=VALUE(REPORTE!C$10),IF(SUM(DD1315:DD$1993),CONCATENATE(INT(B1314),",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96"/>
      <c r="BL1315" s="107"/>
      <c r="BQ1315" s="5"/>
      <c r="BT1315" s="5"/>
      <c r="BU1315" s="5"/>
      <c r="BV1315" s="5"/>
      <c r="BW1315" s="5"/>
      <c r="BX1315" s="5"/>
      <c r="BY1315" s="14"/>
      <c r="BZ1315" s="28"/>
      <c r="DD1315" s="5" t="e">
        <f>IF(REPORTE!AH$2="si",IF(C1315=VALUE(REPORTE!C$11),IF(SUM(DD1316:DD$1993),CONCATENATE(INT(B1315),", "),INT(B1315)),""),IF(C1315=VALUE(REPORTE!C$10),IF(SUM(DD1316:DD$1993),CONCATENATE(INT(B1315),",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96"/>
      <c r="BL1316" s="107"/>
      <c r="BQ1316" s="5"/>
      <c r="BT1316" s="5"/>
      <c r="BU1316" s="5"/>
      <c r="BV1316" s="5"/>
      <c r="BW1316" s="5"/>
      <c r="BX1316" s="5"/>
      <c r="BY1316" s="14"/>
      <c r="BZ1316" s="28"/>
      <c r="DD1316" s="5" t="e">
        <f>IF(REPORTE!AH$2="si",IF(C1316=VALUE(REPORTE!C$11),IF(SUM(DD1317:DD$1993),CONCATENATE(INT(B1316),", "),INT(B1316)),""),IF(C1316=VALUE(REPORTE!C$10),IF(SUM(DD1317:DD$1993),CONCATENATE(INT(B1316),",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96"/>
      <c r="BL1317" s="107"/>
      <c r="BQ1317" s="5"/>
      <c r="BT1317" s="5"/>
      <c r="BU1317" s="5"/>
      <c r="BV1317" s="5"/>
      <c r="BW1317" s="5"/>
      <c r="BX1317" s="5"/>
      <c r="BY1317" s="14"/>
      <c r="BZ1317" s="28"/>
      <c r="DD1317" s="5" t="e">
        <f>IF(REPORTE!AH$2="si",IF(C1317=VALUE(REPORTE!C$11),IF(SUM(DD1318:DD$1993),CONCATENATE(INT(B1317),", "),INT(B1317)),""),IF(C1317=VALUE(REPORTE!C$10),IF(SUM(DD1318:DD$1993),CONCATENATE(INT(B1317),",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96"/>
      <c r="BL1318" s="107"/>
      <c r="BQ1318" s="5"/>
      <c r="BT1318" s="5"/>
      <c r="BU1318" s="5"/>
      <c r="BV1318" s="5"/>
      <c r="BW1318" s="5"/>
      <c r="BX1318" s="5"/>
      <c r="BY1318" s="14"/>
      <c r="BZ1318" s="28"/>
      <c r="DD1318" s="5" t="e">
        <f>IF(REPORTE!AH$2="si",IF(C1318=VALUE(REPORTE!C$11),IF(SUM(DD1319:DD$1993),CONCATENATE(INT(B1318),", "),INT(B1318)),""),IF(C1318=VALUE(REPORTE!C$10),IF(SUM(DD1319:DD$1993),CONCATENATE(INT(B1318),",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96"/>
      <c r="BL1319" s="107"/>
      <c r="BQ1319" s="5"/>
      <c r="BT1319" s="5"/>
      <c r="BU1319" s="5"/>
      <c r="BV1319" s="5"/>
      <c r="BW1319" s="5"/>
      <c r="BX1319" s="5"/>
      <c r="BY1319" s="14"/>
      <c r="BZ1319" s="28"/>
      <c r="DD1319" s="5" t="e">
        <f>IF(REPORTE!AH$2="si",IF(C1319=VALUE(REPORTE!C$11),IF(SUM(DD1320:DD$1993),CONCATENATE(INT(B1319),", "),INT(B1319)),""),IF(C1319=VALUE(REPORTE!C$10),IF(SUM(DD1320:DD$1993),CONCATENATE(INT(B1319),",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96"/>
      <c r="BL1320" s="107"/>
      <c r="BQ1320" s="5"/>
      <c r="BT1320" s="5"/>
      <c r="BU1320" s="5"/>
      <c r="BV1320" s="5"/>
      <c r="BW1320" s="5"/>
      <c r="BX1320" s="5"/>
      <c r="BY1320" s="14"/>
      <c r="BZ1320" s="28"/>
      <c r="DD1320" s="5" t="e">
        <f>IF(REPORTE!AH$2="si",IF(C1320=VALUE(REPORTE!C$11),IF(SUM(DD1321:DD$1993),CONCATENATE(INT(B1320),", "),INT(B1320)),""),IF(C1320=VALUE(REPORTE!C$10),IF(SUM(DD1321:DD$1993),CONCATENATE(INT(B1320),",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96"/>
      <c r="BL1321" s="107"/>
      <c r="BQ1321" s="5"/>
      <c r="BT1321" s="5"/>
      <c r="BU1321" s="5"/>
      <c r="BV1321" s="5"/>
      <c r="BW1321" s="5"/>
      <c r="BX1321" s="5"/>
      <c r="BY1321" s="14"/>
      <c r="BZ1321" s="28"/>
      <c r="DD1321" s="5" t="e">
        <f>IF(REPORTE!AH$2="si",IF(C1321=VALUE(REPORTE!C$11),IF(SUM(DD1322:DD$1993),CONCATENATE(INT(B1321),", "),INT(B1321)),""),IF(C1321=VALUE(REPORTE!C$10),IF(SUM(DD1322:DD$1993),CONCATENATE(INT(B1321),",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96"/>
      <c r="BL1322" s="107"/>
      <c r="BQ1322" s="5"/>
      <c r="BT1322" s="5"/>
      <c r="BU1322" s="5"/>
      <c r="BV1322" s="5"/>
      <c r="BW1322" s="5"/>
      <c r="BX1322" s="5"/>
      <c r="BY1322" s="14"/>
      <c r="BZ1322" s="28"/>
      <c r="DD1322" s="5" t="e">
        <f>IF(REPORTE!AH$2="si",IF(C1322=VALUE(REPORTE!C$11),IF(SUM(DD1323:DD$1993),CONCATENATE(INT(B1322),", "),INT(B1322)),""),IF(C1322=VALUE(REPORTE!C$10),IF(SUM(DD1323:DD$1993),CONCATENATE(INT(B1322),",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96"/>
      <c r="BL1323" s="107"/>
      <c r="BQ1323" s="5"/>
      <c r="BT1323" s="5"/>
      <c r="BU1323" s="5"/>
      <c r="BV1323" s="5"/>
      <c r="BW1323" s="5"/>
      <c r="BX1323" s="5"/>
      <c r="BY1323" s="14"/>
      <c r="BZ1323" s="28"/>
      <c r="DD1323" s="5" t="e">
        <f>IF(REPORTE!AH$2="si",IF(C1323=VALUE(REPORTE!C$11),IF(SUM(DD1324:DD$1993),CONCATENATE(INT(B1323),", "),INT(B1323)),""),IF(C1323=VALUE(REPORTE!C$10),IF(SUM(DD1324:DD$1993),CONCATENATE(INT(B1323),",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96"/>
      <c r="BL1324" s="107"/>
      <c r="BQ1324" s="5"/>
      <c r="BT1324" s="5"/>
      <c r="BU1324" s="5"/>
      <c r="BV1324" s="5"/>
      <c r="BW1324" s="5"/>
      <c r="BX1324" s="5"/>
      <c r="BY1324" s="14"/>
      <c r="BZ1324" s="28"/>
      <c r="DD1324" s="5" t="e">
        <f>IF(REPORTE!AH$2="si",IF(C1324=VALUE(REPORTE!C$11),IF(SUM(DD1325:DD$1993),CONCATENATE(INT(B1324),", "),INT(B1324)),""),IF(C1324=VALUE(REPORTE!C$10),IF(SUM(DD1325:DD$1993),CONCATENATE(INT(B1324),",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96"/>
      <c r="BL1325" s="107"/>
      <c r="BQ1325" s="5"/>
      <c r="BT1325" s="5"/>
      <c r="BU1325" s="5"/>
      <c r="BV1325" s="5"/>
      <c r="BW1325" s="5"/>
      <c r="BX1325" s="5"/>
      <c r="BY1325" s="14"/>
      <c r="BZ1325" s="28"/>
      <c r="DD1325" s="5" t="e">
        <f>IF(REPORTE!AH$2="si",IF(C1325=VALUE(REPORTE!C$11),IF(SUM(DD1326:DD$1993),CONCATENATE(INT(B1325),", "),INT(B1325)),""),IF(C1325=VALUE(REPORTE!C$10),IF(SUM(DD1326:DD$1993),CONCATENATE(INT(B1325),",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96"/>
      <c r="BL1326" s="107"/>
      <c r="BQ1326" s="5"/>
      <c r="BT1326" s="5"/>
      <c r="BU1326" s="5"/>
      <c r="BV1326" s="5"/>
      <c r="BW1326" s="5"/>
      <c r="BX1326" s="5"/>
      <c r="BY1326" s="14"/>
      <c r="BZ1326" s="28"/>
      <c r="DD1326" s="5" t="e">
        <f>IF(REPORTE!AH$2="si",IF(C1326=VALUE(REPORTE!C$11),IF(SUM(DD1327:DD$1993),CONCATENATE(INT(B1326),", "),INT(B1326)),""),IF(C1326=VALUE(REPORTE!C$10),IF(SUM(DD1327:DD$1993),CONCATENATE(INT(B1326),",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96"/>
      <c r="BL1327" s="107"/>
      <c r="BQ1327" s="5"/>
      <c r="BT1327" s="5"/>
      <c r="BU1327" s="5"/>
      <c r="BV1327" s="5"/>
      <c r="BW1327" s="5"/>
      <c r="BX1327" s="5"/>
      <c r="BY1327" s="14"/>
      <c r="BZ1327" s="28"/>
      <c r="DD1327" s="5" t="e">
        <f>IF(REPORTE!AH$2="si",IF(C1327=VALUE(REPORTE!C$11),IF(SUM(DD1328:DD$1993),CONCATENATE(INT(B1327),", "),INT(B1327)),""),IF(C1327=VALUE(REPORTE!C$10),IF(SUM(DD1328:DD$1993),CONCATENATE(INT(B1327),",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96"/>
      <c r="BL1328" s="107"/>
      <c r="BQ1328" s="5"/>
      <c r="BT1328" s="5"/>
      <c r="BU1328" s="5"/>
      <c r="BV1328" s="5"/>
      <c r="BW1328" s="5"/>
      <c r="BX1328" s="5"/>
      <c r="BY1328" s="14"/>
      <c r="BZ1328" s="28"/>
      <c r="DD1328" s="5" t="e">
        <f>IF(REPORTE!AH$2="si",IF(C1328=VALUE(REPORTE!C$11),IF(SUM(DD1329:DD$1993),CONCATENATE(INT(B1328),", "),INT(B1328)),""),IF(C1328=VALUE(REPORTE!C$10),IF(SUM(DD1329:DD$1993),CONCATENATE(INT(B1328),",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96"/>
      <c r="BL1329" s="107"/>
      <c r="BQ1329" s="5"/>
      <c r="BT1329" s="5"/>
      <c r="BU1329" s="5"/>
      <c r="BV1329" s="5"/>
      <c r="BW1329" s="5"/>
      <c r="BX1329" s="5"/>
      <c r="BY1329" s="14"/>
      <c r="BZ1329" s="28"/>
      <c r="DD1329" s="5" t="e">
        <f>IF(REPORTE!AH$2="si",IF(C1329=VALUE(REPORTE!C$11),IF(SUM(DD1330:DD$1993),CONCATENATE(INT(B1329),", "),INT(B1329)),""),IF(C1329=VALUE(REPORTE!C$10),IF(SUM(DD1330:DD$1993),CONCATENATE(INT(B1329),",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96"/>
      <c r="BL1330" s="107"/>
      <c r="BQ1330" s="5"/>
      <c r="BT1330" s="5"/>
      <c r="BU1330" s="5"/>
      <c r="BV1330" s="5"/>
      <c r="BW1330" s="5"/>
      <c r="BX1330" s="5"/>
      <c r="BY1330" s="14"/>
      <c r="BZ1330" s="28"/>
      <c r="DD1330" s="5" t="e">
        <f>IF(REPORTE!AH$2="si",IF(C1330=VALUE(REPORTE!C$11),IF(SUM(DD1331:DD$1993),CONCATENATE(INT(B1330),", "),INT(B1330)),""),IF(C1330=VALUE(REPORTE!C$10),IF(SUM(DD1331:DD$1993),CONCATENATE(INT(B1330),",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96"/>
      <c r="BL1331" s="107"/>
      <c r="BQ1331" s="5"/>
      <c r="BT1331" s="5"/>
      <c r="BU1331" s="5"/>
      <c r="BV1331" s="5"/>
      <c r="BW1331" s="5"/>
      <c r="BX1331" s="5"/>
      <c r="BY1331" s="14"/>
      <c r="BZ1331" s="28"/>
      <c r="DD1331" s="5" t="e">
        <f>IF(REPORTE!AH$2="si",IF(C1331=VALUE(REPORTE!C$11),IF(SUM(DD1332:DD$1993),CONCATENATE(INT(B1331),", "),INT(B1331)),""),IF(C1331=VALUE(REPORTE!C$10),IF(SUM(DD1332:DD$1993),CONCATENATE(INT(B1331),",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96"/>
      <c r="BL1332" s="107"/>
      <c r="BQ1332" s="5"/>
      <c r="BT1332" s="5"/>
      <c r="BU1332" s="5"/>
      <c r="BV1332" s="5"/>
      <c r="BW1332" s="5"/>
      <c r="BX1332" s="5"/>
      <c r="BY1332" s="14"/>
      <c r="BZ1332" s="28"/>
      <c r="DD1332" s="5" t="e">
        <f>IF(REPORTE!AH$2="si",IF(C1332=VALUE(REPORTE!C$11),IF(SUM(DD1333:DD$1993),CONCATENATE(INT(B1332),", "),INT(B1332)),""),IF(C1332=VALUE(REPORTE!C$10),IF(SUM(DD1333:DD$1993),CONCATENATE(INT(B1332),",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96"/>
      <c r="BL1333" s="107"/>
      <c r="BQ1333" s="5"/>
      <c r="BT1333" s="5"/>
      <c r="BU1333" s="5"/>
      <c r="BV1333" s="5"/>
      <c r="BW1333" s="5"/>
      <c r="BX1333" s="5"/>
      <c r="BY1333" s="14"/>
      <c r="BZ1333" s="28"/>
      <c r="DD1333" s="5" t="e">
        <f>IF(REPORTE!AH$2="si",IF(C1333=VALUE(REPORTE!C$11),IF(SUM(DD1334:DD$1993),CONCATENATE(INT(B1333),", "),INT(B1333)),""),IF(C1333=VALUE(REPORTE!C$10),IF(SUM(DD1334:DD$1993),CONCATENATE(INT(B1333),",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96"/>
      <c r="BL1334" s="107"/>
      <c r="BQ1334" s="5"/>
      <c r="BT1334" s="5"/>
      <c r="BU1334" s="5"/>
      <c r="BV1334" s="5"/>
      <c r="BW1334" s="5"/>
      <c r="BX1334" s="5"/>
      <c r="BY1334" s="14"/>
      <c r="BZ1334" s="28"/>
      <c r="DD1334" s="5" t="e">
        <f>IF(REPORTE!AH$2="si",IF(C1334=VALUE(REPORTE!C$11),IF(SUM(DD1335:DD$1993),CONCATENATE(INT(B1334),", "),INT(B1334)),""),IF(C1334=VALUE(REPORTE!C$10),IF(SUM(DD1335:DD$1993),CONCATENATE(INT(B1334),",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96"/>
      <c r="BL1335" s="107"/>
      <c r="BQ1335" s="5"/>
      <c r="BT1335" s="5"/>
      <c r="BU1335" s="5"/>
      <c r="BV1335" s="5"/>
      <c r="BW1335" s="5"/>
      <c r="BX1335" s="5"/>
      <c r="BY1335" s="14"/>
      <c r="BZ1335" s="28"/>
      <c r="DD1335" s="5" t="e">
        <f>IF(REPORTE!AH$2="si",IF(C1335=VALUE(REPORTE!C$11),IF(SUM(DD1336:DD$1993),CONCATENATE(INT(B1335),", "),INT(B1335)),""),IF(C1335=VALUE(REPORTE!C$10),IF(SUM(DD1336:DD$1993),CONCATENATE(INT(B1335),",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96"/>
      <c r="BL1336" s="107"/>
      <c r="BQ1336" s="5"/>
      <c r="BT1336" s="5"/>
      <c r="BU1336" s="5"/>
      <c r="BV1336" s="5"/>
      <c r="BW1336" s="5"/>
      <c r="BX1336" s="5"/>
      <c r="BY1336" s="14"/>
      <c r="BZ1336" s="28"/>
      <c r="DD1336" s="5" t="e">
        <f>IF(REPORTE!AH$2="si",IF(C1336=VALUE(REPORTE!C$11),IF(SUM(DD1337:DD$1993),CONCATENATE(INT(B1336),", "),INT(B1336)),""),IF(C1336=VALUE(REPORTE!C$10),IF(SUM(DD1337:DD$1993),CONCATENATE(INT(B1336),",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96"/>
      <c r="BL1337" s="107"/>
      <c r="BQ1337" s="5"/>
      <c r="BT1337" s="5"/>
      <c r="BU1337" s="5"/>
      <c r="BV1337" s="5"/>
      <c r="BW1337" s="5"/>
      <c r="BX1337" s="5"/>
      <c r="BY1337" s="14"/>
      <c r="BZ1337" s="28"/>
      <c r="DD1337" s="5" t="e">
        <f>IF(REPORTE!AH$2="si",IF(C1337=VALUE(REPORTE!C$11),IF(SUM(DD1338:DD$1993),CONCATENATE(INT(B1337),", "),INT(B1337)),""),IF(C1337=VALUE(REPORTE!C$10),IF(SUM(DD1338:DD$1993),CONCATENATE(INT(B1337),",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96"/>
      <c r="BL1338" s="107"/>
      <c r="BQ1338" s="5"/>
      <c r="BT1338" s="5"/>
      <c r="BU1338" s="5"/>
      <c r="BV1338" s="5"/>
      <c r="BW1338" s="5"/>
      <c r="BX1338" s="5"/>
      <c r="BY1338" s="14"/>
      <c r="BZ1338" s="28"/>
      <c r="DD1338" s="5" t="e">
        <f>IF(REPORTE!AH$2="si",IF(C1338=VALUE(REPORTE!C$11),IF(SUM(DD1339:DD$1993),CONCATENATE(INT(B1338),", "),INT(B1338)),""),IF(C1338=VALUE(REPORTE!C$10),IF(SUM(DD1339:DD$1993),CONCATENATE(INT(B1338),",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96"/>
      <c r="BL1339" s="107"/>
      <c r="BQ1339" s="5"/>
      <c r="BT1339" s="5"/>
      <c r="BU1339" s="5"/>
      <c r="BV1339" s="5"/>
      <c r="BW1339" s="5"/>
      <c r="BX1339" s="5"/>
      <c r="BY1339" s="14"/>
      <c r="BZ1339" s="28"/>
      <c r="DD1339" s="5" t="e">
        <f>IF(REPORTE!AH$2="si",IF(C1339=VALUE(REPORTE!C$11),IF(SUM(DD1340:DD$1993),CONCATENATE(INT(B1339),", "),INT(B1339)),""),IF(C1339=VALUE(REPORTE!C$10),IF(SUM(DD1340:DD$1993),CONCATENATE(INT(B1339),",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96"/>
      <c r="BL1340" s="107"/>
      <c r="BQ1340" s="5"/>
      <c r="BT1340" s="5"/>
      <c r="BU1340" s="5"/>
      <c r="BV1340" s="5"/>
      <c r="BW1340" s="5"/>
      <c r="BX1340" s="5"/>
      <c r="BY1340" s="14"/>
      <c r="BZ1340" s="28"/>
      <c r="DD1340" s="5" t="e">
        <f>IF(REPORTE!AH$2="si",IF(C1340=VALUE(REPORTE!C$11),IF(SUM(DD1341:DD$1993),CONCATENATE(INT(B1340),", "),INT(B1340)),""),IF(C1340=VALUE(REPORTE!C$10),IF(SUM(DD1341:DD$1993),CONCATENATE(INT(B1340),",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96"/>
      <c r="BL1341" s="107"/>
      <c r="BQ1341" s="5"/>
      <c r="BT1341" s="5"/>
      <c r="BU1341" s="5"/>
      <c r="BV1341" s="5"/>
      <c r="BW1341" s="5"/>
      <c r="BX1341" s="5"/>
      <c r="BY1341" s="14"/>
      <c r="BZ1341" s="28"/>
      <c r="DD1341" s="5" t="e">
        <f>IF(REPORTE!AH$2="si",IF(C1341=VALUE(REPORTE!C$11),IF(SUM(DD1342:DD$1993),CONCATENATE(INT(B1341),", "),INT(B1341)),""),IF(C1341=VALUE(REPORTE!C$10),IF(SUM(DD1342:DD$1993),CONCATENATE(INT(B1341),",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96"/>
      <c r="BL1342" s="107"/>
      <c r="BQ1342" s="5"/>
      <c r="BT1342" s="5"/>
      <c r="BU1342" s="5"/>
      <c r="BV1342" s="5"/>
      <c r="BW1342" s="5"/>
      <c r="BX1342" s="5"/>
      <c r="BY1342" s="14"/>
      <c r="BZ1342" s="28"/>
      <c r="DD1342" s="5" t="e">
        <f>IF(REPORTE!AH$2="si",IF(C1342=VALUE(REPORTE!C$11),IF(SUM(DD1343:DD$1993),CONCATENATE(INT(B1342),", "),INT(B1342)),""),IF(C1342=VALUE(REPORTE!C$10),IF(SUM(DD1343:DD$1993),CONCATENATE(INT(B1342),",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96"/>
      <c r="BL1343" s="107"/>
      <c r="BQ1343" s="5"/>
      <c r="BT1343" s="5"/>
      <c r="BU1343" s="5"/>
      <c r="BV1343" s="5"/>
      <c r="BW1343" s="5"/>
      <c r="BX1343" s="5"/>
      <c r="BY1343" s="14"/>
      <c r="BZ1343" s="28"/>
      <c r="DD1343" s="5" t="e">
        <f>IF(REPORTE!AH$2="si",IF(C1343=VALUE(REPORTE!C$11),IF(SUM(DD1344:DD$1993),CONCATENATE(INT(B1343),", "),INT(B1343)),""),IF(C1343=VALUE(REPORTE!C$10),IF(SUM(DD1344:DD$1993),CONCATENATE(INT(B1343),",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96"/>
      <c r="BL1344" s="107"/>
      <c r="BQ1344" s="5"/>
      <c r="BT1344" s="5"/>
      <c r="BU1344" s="5"/>
      <c r="BV1344" s="5"/>
      <c r="BW1344" s="5"/>
      <c r="BX1344" s="5"/>
      <c r="BY1344" s="14"/>
      <c r="BZ1344" s="28"/>
      <c r="DD1344" s="5" t="e">
        <f>IF(REPORTE!AH$2="si",IF(C1344=VALUE(REPORTE!C$11),IF(SUM(DD1345:DD$1993),CONCATENATE(INT(B1344),", "),INT(B1344)),""),IF(C1344=VALUE(REPORTE!C$10),IF(SUM(DD1345:DD$1993),CONCATENATE(INT(B1344),",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96"/>
      <c r="BL1345" s="107"/>
      <c r="BQ1345" s="5"/>
      <c r="BT1345" s="5"/>
      <c r="BU1345" s="5"/>
      <c r="BV1345" s="5"/>
      <c r="BW1345" s="5"/>
      <c r="BX1345" s="5"/>
      <c r="BY1345" s="14"/>
      <c r="BZ1345" s="28"/>
      <c r="DD1345" s="5" t="e">
        <f>IF(REPORTE!AH$2="si",IF(C1345=VALUE(REPORTE!C$11),IF(SUM(DD1346:DD$1993),CONCATENATE(INT(B1345),", "),INT(B1345)),""),IF(C1345=VALUE(REPORTE!C$10),IF(SUM(DD1346:DD$1993),CONCATENATE(INT(B1345),",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96"/>
      <c r="BL1346" s="107"/>
      <c r="BQ1346" s="5"/>
      <c r="BT1346" s="5"/>
      <c r="BU1346" s="5"/>
      <c r="BV1346" s="5"/>
      <c r="BW1346" s="5"/>
      <c r="BX1346" s="5"/>
      <c r="BY1346" s="14"/>
      <c r="BZ1346" s="28"/>
      <c r="DD1346" s="5" t="e">
        <f>IF(REPORTE!AH$2="si",IF(C1346=VALUE(REPORTE!C$11),IF(SUM(DD1347:DD$1993),CONCATENATE(INT(B1346),", "),INT(B1346)),""),IF(C1346=VALUE(REPORTE!C$10),IF(SUM(DD1347:DD$1993),CONCATENATE(INT(B1346),",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96"/>
      <c r="BL1347" s="107"/>
      <c r="BQ1347" s="5"/>
      <c r="BT1347" s="5"/>
      <c r="BU1347" s="5"/>
      <c r="BV1347" s="5"/>
      <c r="BW1347" s="5"/>
      <c r="BX1347" s="5"/>
      <c r="BY1347" s="14"/>
      <c r="BZ1347" s="28"/>
      <c r="DD1347" s="5" t="e">
        <f>IF(REPORTE!AH$2="si",IF(C1347=VALUE(REPORTE!C$11),IF(SUM(DD1348:DD$1993),CONCATENATE(INT(B1347),", "),INT(B1347)),""),IF(C1347=VALUE(REPORTE!C$10),IF(SUM(DD1348:DD$1993),CONCATENATE(INT(B1347),",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96"/>
      <c r="BL1348" s="107"/>
      <c r="BQ1348" s="5"/>
      <c r="BT1348" s="5"/>
      <c r="BU1348" s="5"/>
      <c r="BV1348" s="5"/>
      <c r="BW1348" s="5"/>
      <c r="BX1348" s="5"/>
      <c r="BY1348" s="14"/>
      <c r="BZ1348" s="28"/>
      <c r="DD1348" s="5" t="e">
        <f>IF(REPORTE!AH$2="si",IF(C1348=VALUE(REPORTE!C$11),IF(SUM(DD1349:DD$1993),CONCATENATE(INT(B1348),", "),INT(B1348)),""),IF(C1348=VALUE(REPORTE!C$10),IF(SUM(DD1349:DD$1993),CONCATENATE(INT(B1348),",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96"/>
      <c r="BL1349" s="107"/>
      <c r="BQ1349" s="5"/>
      <c r="BT1349" s="5"/>
      <c r="BU1349" s="5"/>
      <c r="BV1349" s="5"/>
      <c r="BW1349" s="5"/>
      <c r="BX1349" s="5"/>
      <c r="BY1349" s="14"/>
      <c r="BZ1349" s="28"/>
      <c r="DD1349" s="5" t="e">
        <f>IF(REPORTE!AH$2="si",IF(C1349=VALUE(REPORTE!C$11),IF(SUM(DD1350:DD$1993),CONCATENATE(INT(B1349),", "),INT(B1349)),""),IF(C1349=VALUE(REPORTE!C$10),IF(SUM(DD1350:DD$1993),CONCATENATE(INT(B1349),",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96"/>
      <c r="BL1350" s="107"/>
      <c r="BQ1350" s="5"/>
      <c r="BT1350" s="5"/>
      <c r="BU1350" s="5"/>
      <c r="BV1350" s="5"/>
      <c r="BW1350" s="5"/>
      <c r="BX1350" s="5"/>
      <c r="BY1350" s="14"/>
      <c r="BZ1350" s="28"/>
      <c r="DD1350" s="5" t="e">
        <f>IF(REPORTE!AH$2="si",IF(C1350=VALUE(REPORTE!C$11),IF(SUM(DD1351:DD$1993),CONCATENATE(INT(B1350),", "),INT(B1350)),""),IF(C1350=VALUE(REPORTE!C$10),IF(SUM(DD1351:DD$1993),CONCATENATE(INT(B1350),",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96"/>
      <c r="BL1351" s="107"/>
      <c r="BQ1351" s="5"/>
      <c r="BT1351" s="5"/>
      <c r="BU1351" s="5"/>
      <c r="BV1351" s="5"/>
      <c r="BW1351" s="5"/>
      <c r="BX1351" s="5"/>
      <c r="BY1351" s="14"/>
      <c r="BZ1351" s="28"/>
      <c r="DD1351" s="5" t="e">
        <f>IF(REPORTE!AH$2="si",IF(C1351=VALUE(REPORTE!C$11),IF(SUM(DD1352:DD$1993),CONCATENATE(INT(B1351),", "),INT(B1351)),""),IF(C1351=VALUE(REPORTE!C$10),IF(SUM(DD1352:DD$1993),CONCATENATE(INT(B1351),",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96"/>
      <c r="BL1352" s="107"/>
      <c r="BQ1352" s="5"/>
      <c r="BT1352" s="5"/>
      <c r="BU1352" s="5"/>
      <c r="BV1352" s="5"/>
      <c r="BW1352" s="5"/>
      <c r="BX1352" s="5"/>
      <c r="BY1352" s="14"/>
      <c r="BZ1352" s="28"/>
      <c r="DD1352" s="5" t="e">
        <f>IF(REPORTE!AH$2="si",IF(C1352=VALUE(REPORTE!C$11),IF(SUM(DD1353:DD$1993),CONCATENATE(INT(B1352),", "),INT(B1352)),""),IF(C1352=VALUE(REPORTE!C$10),IF(SUM(DD1353:DD$1993),CONCATENATE(INT(B1352),",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96"/>
      <c r="BL1353" s="107"/>
      <c r="BQ1353" s="5"/>
      <c r="BT1353" s="5"/>
      <c r="BU1353" s="5"/>
      <c r="BV1353" s="5"/>
      <c r="BW1353" s="5"/>
      <c r="BX1353" s="5"/>
      <c r="BY1353" s="14"/>
      <c r="BZ1353" s="28"/>
      <c r="DD1353" s="5" t="e">
        <f>IF(REPORTE!AH$2="si",IF(C1353=VALUE(REPORTE!C$11),IF(SUM(DD1354:DD$1993),CONCATENATE(INT(B1353),", "),INT(B1353)),""),IF(C1353=VALUE(REPORTE!C$10),IF(SUM(DD1354:DD$1993),CONCATENATE(INT(B1353),",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96"/>
      <c r="BL1354" s="107"/>
      <c r="BQ1354" s="5"/>
      <c r="BT1354" s="5"/>
      <c r="BU1354" s="5"/>
      <c r="BV1354" s="5"/>
      <c r="BW1354" s="5"/>
      <c r="BX1354" s="5"/>
      <c r="BY1354" s="14"/>
      <c r="BZ1354" s="28"/>
      <c r="DD1354" s="5" t="e">
        <f>IF(REPORTE!AH$2="si",IF(C1354=VALUE(REPORTE!C$11),IF(SUM(DD1355:DD$1993),CONCATENATE(INT(B1354),", "),INT(B1354)),""),IF(C1354=VALUE(REPORTE!C$10),IF(SUM(DD1355:DD$1993),CONCATENATE(INT(B1354),",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96"/>
      <c r="BL1355" s="107"/>
      <c r="BQ1355" s="5"/>
      <c r="BT1355" s="5"/>
      <c r="BU1355" s="5"/>
      <c r="BV1355" s="5"/>
      <c r="BW1355" s="5"/>
      <c r="BX1355" s="5"/>
      <c r="BY1355" s="14"/>
      <c r="BZ1355" s="28"/>
      <c r="DD1355" s="5" t="e">
        <f>IF(REPORTE!AH$2="si",IF(C1355=VALUE(REPORTE!C$11),IF(SUM(DD1356:DD$1993),CONCATENATE(INT(B1355),", "),INT(B1355)),""),IF(C1355=VALUE(REPORTE!C$10),IF(SUM(DD1356:DD$1993),CONCATENATE(INT(B1355),",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96"/>
      <c r="BL1356" s="107"/>
      <c r="BQ1356" s="5"/>
      <c r="BT1356" s="5"/>
      <c r="BU1356" s="5"/>
      <c r="BV1356" s="5"/>
      <c r="BW1356" s="5"/>
      <c r="BX1356" s="5"/>
      <c r="BY1356" s="14"/>
      <c r="BZ1356" s="28"/>
      <c r="DD1356" s="5" t="e">
        <f>IF(REPORTE!AH$2="si",IF(C1356=VALUE(REPORTE!C$11),IF(SUM(DD1357:DD$1993),CONCATENATE(INT(B1356),", "),INT(B1356)),""),IF(C1356=VALUE(REPORTE!C$10),IF(SUM(DD1357:DD$1993),CONCATENATE(INT(B1356),",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96"/>
      <c r="BL1357" s="107"/>
      <c r="BQ1357" s="5"/>
      <c r="BT1357" s="5"/>
      <c r="BU1357" s="5"/>
      <c r="BV1357" s="5"/>
      <c r="BW1357" s="5"/>
      <c r="BX1357" s="5"/>
      <c r="BY1357" s="14"/>
      <c r="BZ1357" s="28"/>
      <c r="DD1357" s="5" t="e">
        <f>IF(REPORTE!AH$2="si",IF(C1357=VALUE(REPORTE!C$11),IF(SUM(DD1358:DD$1993),CONCATENATE(INT(B1357),", "),INT(B1357)),""),IF(C1357=VALUE(REPORTE!C$10),IF(SUM(DD1358:DD$1993),CONCATENATE(INT(B1357),",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96"/>
      <c r="BL1358" s="107"/>
      <c r="BQ1358" s="5"/>
      <c r="BT1358" s="5"/>
      <c r="BU1358" s="5"/>
      <c r="BV1358" s="5"/>
      <c r="BW1358" s="5"/>
      <c r="BX1358" s="5"/>
      <c r="BY1358" s="14"/>
      <c r="BZ1358" s="28"/>
      <c r="DD1358" s="5" t="e">
        <f>IF(REPORTE!AH$2="si",IF(C1358=VALUE(REPORTE!C$11),IF(SUM(DD1359:DD$1993),CONCATENATE(INT(B1358),", "),INT(B1358)),""),IF(C1358=VALUE(REPORTE!C$10),IF(SUM(DD1359:DD$1993),CONCATENATE(INT(B1358),",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96"/>
      <c r="BL1359" s="107"/>
      <c r="BQ1359" s="5"/>
      <c r="BT1359" s="5"/>
      <c r="BU1359" s="5"/>
      <c r="BV1359" s="5"/>
      <c r="BW1359" s="5"/>
      <c r="BX1359" s="5"/>
      <c r="BY1359" s="14"/>
      <c r="BZ1359" s="28"/>
      <c r="DD1359" s="5" t="e">
        <f>IF(REPORTE!AH$2="si",IF(C1359=VALUE(REPORTE!C$11),IF(SUM(DD1360:DD$1993),CONCATENATE(INT(B1359),", "),INT(B1359)),""),IF(C1359=VALUE(REPORTE!C$10),IF(SUM(DD1360:DD$1993),CONCATENATE(INT(B1359),",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96"/>
      <c r="BL1360" s="107"/>
      <c r="BQ1360" s="5"/>
      <c r="BT1360" s="5"/>
      <c r="BU1360" s="5"/>
      <c r="BV1360" s="5"/>
      <c r="BW1360" s="5"/>
      <c r="BX1360" s="5"/>
      <c r="BY1360" s="14"/>
      <c r="BZ1360" s="28"/>
      <c r="DD1360" s="5" t="e">
        <f>IF(REPORTE!AH$2="si",IF(C1360=VALUE(REPORTE!C$11),IF(SUM(DD1361:DD$1993),CONCATENATE(INT(B1360),", "),INT(B1360)),""),IF(C1360=VALUE(REPORTE!C$10),IF(SUM(DD1361:DD$1993),CONCATENATE(INT(B1360),",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96"/>
      <c r="BL1361" s="107"/>
      <c r="BQ1361" s="5"/>
      <c r="BT1361" s="5"/>
      <c r="BU1361" s="5"/>
      <c r="BV1361" s="5"/>
      <c r="BW1361" s="5"/>
      <c r="BX1361" s="5"/>
      <c r="BY1361" s="14"/>
      <c r="BZ1361" s="28"/>
      <c r="DD1361" s="5" t="e">
        <f>IF(REPORTE!AH$2="si",IF(C1361=VALUE(REPORTE!C$11),IF(SUM(DD1362:DD$1993),CONCATENATE(INT(B1361),", "),INT(B1361)),""),IF(C1361=VALUE(REPORTE!C$10),IF(SUM(DD1362:DD$1993),CONCATENATE(INT(B1361),",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96"/>
      <c r="BL1362" s="107"/>
      <c r="BQ1362" s="5"/>
      <c r="BT1362" s="5"/>
      <c r="BU1362" s="5"/>
      <c r="BV1362" s="5"/>
      <c r="BW1362" s="5"/>
      <c r="BX1362" s="5"/>
      <c r="BY1362" s="14"/>
      <c r="BZ1362" s="28"/>
      <c r="DD1362" s="5" t="e">
        <f>IF(REPORTE!AH$2="si",IF(C1362=VALUE(REPORTE!C$11),IF(SUM(DD1363:DD$1993),CONCATENATE(INT(B1362),", "),INT(B1362)),""),IF(C1362=VALUE(REPORTE!C$10),IF(SUM(DD1363:DD$1993),CONCATENATE(INT(B1362),",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96"/>
      <c r="BL1363" s="107"/>
      <c r="BQ1363" s="5"/>
      <c r="BT1363" s="5"/>
      <c r="BU1363" s="5"/>
      <c r="BV1363" s="5"/>
      <c r="BW1363" s="5"/>
      <c r="BX1363" s="5"/>
      <c r="BY1363" s="14"/>
      <c r="BZ1363" s="28"/>
      <c r="DD1363" s="5" t="e">
        <f>IF(REPORTE!AH$2="si",IF(C1363=VALUE(REPORTE!C$11),IF(SUM(DD1364:DD$1993),CONCATENATE(INT(B1363),", "),INT(B1363)),""),IF(C1363=VALUE(REPORTE!C$10),IF(SUM(DD1364:DD$1993),CONCATENATE(INT(B1363),",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96"/>
      <c r="BL1364" s="107"/>
      <c r="BQ1364" s="5"/>
      <c r="BT1364" s="5"/>
      <c r="BU1364" s="5"/>
      <c r="BV1364" s="5"/>
      <c r="BW1364" s="5"/>
      <c r="BX1364" s="5"/>
      <c r="BY1364" s="14"/>
      <c r="BZ1364" s="28"/>
      <c r="DD1364" s="5" t="e">
        <f>IF(REPORTE!AH$2="si",IF(C1364=VALUE(REPORTE!C$11),IF(SUM(DD1365:DD$1993),CONCATENATE(INT(B1364),", "),INT(B1364)),""),IF(C1364=VALUE(REPORTE!C$10),IF(SUM(DD1365:DD$1993),CONCATENATE(INT(B1364),",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96"/>
      <c r="BL1365" s="107"/>
      <c r="BQ1365" s="5"/>
      <c r="BT1365" s="5"/>
      <c r="BU1365" s="5"/>
      <c r="BV1365" s="5"/>
      <c r="BW1365" s="5"/>
      <c r="BX1365" s="5"/>
      <c r="BY1365" s="14"/>
      <c r="BZ1365" s="28"/>
      <c r="DD1365" s="5" t="e">
        <f>IF(REPORTE!AH$2="si",IF(C1365=VALUE(REPORTE!C$11),IF(SUM(DD1366:DD$1993),CONCATENATE(INT(B1365),", "),INT(B1365)),""),IF(C1365=VALUE(REPORTE!C$10),IF(SUM(DD1366:DD$1993),CONCATENATE(INT(B1365),",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96"/>
      <c r="BL1366" s="107"/>
      <c r="BQ1366" s="5"/>
      <c r="BT1366" s="5"/>
      <c r="BU1366" s="5"/>
      <c r="BV1366" s="5"/>
      <c r="BW1366" s="5"/>
      <c r="BX1366" s="5"/>
      <c r="BY1366" s="14"/>
      <c r="BZ1366" s="28"/>
      <c r="DD1366" s="5" t="e">
        <f>IF(REPORTE!AH$2="si",IF(C1366=VALUE(REPORTE!C$11),IF(SUM(DD1367:DD$1993),CONCATENATE(INT(B1366),", "),INT(B1366)),""),IF(C1366=VALUE(REPORTE!C$10),IF(SUM(DD1367:DD$1993),CONCATENATE(INT(B1366),",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96"/>
      <c r="BL1367" s="107"/>
      <c r="BQ1367" s="5"/>
      <c r="BT1367" s="5"/>
      <c r="BU1367" s="5"/>
      <c r="BV1367" s="5"/>
      <c r="BW1367" s="5"/>
      <c r="BX1367" s="5"/>
      <c r="BY1367" s="14"/>
      <c r="BZ1367" s="28"/>
      <c r="DD1367" s="5" t="e">
        <f>IF(REPORTE!AH$2="si",IF(C1367=VALUE(REPORTE!C$11),IF(SUM(DD1368:DD$1993),CONCATENATE(INT(B1367),", "),INT(B1367)),""),IF(C1367=VALUE(REPORTE!C$10),IF(SUM(DD1368:DD$1993),CONCATENATE(INT(B1367),",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96"/>
      <c r="BL1368" s="107"/>
      <c r="BQ1368" s="5"/>
      <c r="BT1368" s="5"/>
      <c r="BU1368" s="5"/>
      <c r="BV1368" s="5"/>
      <c r="BW1368" s="5"/>
      <c r="BX1368" s="5"/>
      <c r="BY1368" s="14"/>
      <c r="BZ1368" s="28"/>
      <c r="DD1368" s="5" t="e">
        <f>IF(REPORTE!AH$2="si",IF(C1368=VALUE(REPORTE!C$11),IF(SUM(DD1369:DD$1993),CONCATENATE(INT(B1368),", "),INT(B1368)),""),IF(C1368=VALUE(REPORTE!C$10),IF(SUM(DD1369:DD$1993),CONCATENATE(INT(B1368),",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96"/>
      <c r="BL1369" s="107"/>
      <c r="BQ1369" s="5"/>
      <c r="BT1369" s="5"/>
      <c r="BU1369" s="5"/>
      <c r="BV1369" s="5"/>
      <c r="BW1369" s="5"/>
      <c r="BX1369" s="5"/>
      <c r="BY1369" s="14"/>
      <c r="BZ1369" s="28"/>
      <c r="DD1369" s="5" t="e">
        <f>IF(REPORTE!AH$2="si",IF(C1369=VALUE(REPORTE!C$11),IF(SUM(DD1370:DD$1993),CONCATENATE(INT(B1369),", "),INT(B1369)),""),IF(C1369=VALUE(REPORTE!C$10),IF(SUM(DD1370:DD$1993),CONCATENATE(INT(B1369),",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96"/>
      <c r="BL1370" s="107"/>
      <c r="BQ1370" s="5"/>
      <c r="BT1370" s="5"/>
      <c r="BU1370" s="5"/>
      <c r="BV1370" s="5"/>
      <c r="BW1370" s="5"/>
      <c r="BX1370" s="5"/>
      <c r="BY1370" s="14"/>
      <c r="BZ1370" s="28"/>
      <c r="DD1370" s="5" t="e">
        <f>IF(REPORTE!AH$2="si",IF(C1370=VALUE(REPORTE!C$11),IF(SUM(DD1371:DD$1993),CONCATENATE(INT(B1370),", "),INT(B1370)),""),IF(C1370=VALUE(REPORTE!C$10),IF(SUM(DD1371:DD$1993),CONCATENATE(INT(B1370),",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96"/>
      <c r="BL1371" s="107"/>
      <c r="BQ1371" s="5"/>
      <c r="BT1371" s="5"/>
      <c r="BU1371" s="5"/>
      <c r="BV1371" s="5"/>
      <c r="BW1371" s="5"/>
      <c r="BX1371" s="5"/>
      <c r="BY1371" s="14"/>
      <c r="BZ1371" s="28"/>
      <c r="DD1371" s="5" t="e">
        <f>IF(REPORTE!AH$2="si",IF(C1371=VALUE(REPORTE!C$11),IF(SUM(DD1372:DD$1993),CONCATENATE(INT(B1371),", "),INT(B1371)),""),IF(C1371=VALUE(REPORTE!C$10),IF(SUM(DD1372:DD$1993),CONCATENATE(INT(B1371),",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96"/>
      <c r="BL1372" s="107"/>
      <c r="BQ1372" s="5"/>
      <c r="BT1372" s="5"/>
      <c r="BU1372" s="5"/>
      <c r="BV1372" s="5"/>
      <c r="BW1372" s="5"/>
      <c r="BX1372" s="5"/>
      <c r="BY1372" s="14"/>
      <c r="BZ1372" s="28"/>
      <c r="DD1372" s="5" t="e">
        <f>IF(REPORTE!AH$2="si",IF(C1372=VALUE(REPORTE!C$11),IF(SUM(DD1373:DD$1993),CONCATENATE(INT(B1372),", "),INT(B1372)),""),IF(C1372=VALUE(REPORTE!C$10),IF(SUM(DD1373:DD$1993),CONCATENATE(INT(B1372),",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96"/>
      <c r="BL1373" s="107"/>
      <c r="BQ1373" s="5"/>
      <c r="BT1373" s="5"/>
      <c r="BU1373" s="5"/>
      <c r="BV1373" s="5"/>
      <c r="BW1373" s="5"/>
      <c r="BX1373" s="5"/>
      <c r="BY1373" s="14"/>
      <c r="BZ1373" s="28"/>
      <c r="DD1373" s="5" t="e">
        <f>IF(REPORTE!AH$2="si",IF(C1373=VALUE(REPORTE!C$11),IF(SUM(DD1374:DD$1993),CONCATENATE(INT(B1373),", "),INT(B1373)),""),IF(C1373=VALUE(REPORTE!C$10),IF(SUM(DD1374:DD$1993),CONCATENATE(INT(B1373),",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96"/>
      <c r="BL1374" s="107"/>
      <c r="BQ1374" s="5"/>
      <c r="BT1374" s="5"/>
      <c r="BU1374" s="5"/>
      <c r="BV1374" s="5"/>
      <c r="BW1374" s="5"/>
      <c r="BX1374" s="5"/>
      <c r="BY1374" s="14"/>
      <c r="BZ1374" s="28"/>
      <c r="DD1374" s="5" t="e">
        <f>IF(REPORTE!AH$2="si",IF(C1374=VALUE(REPORTE!C$11),IF(SUM(DD1375:DD$1993),CONCATENATE(INT(B1374),", "),INT(B1374)),""),IF(C1374=VALUE(REPORTE!C$10),IF(SUM(DD1375:DD$1993),CONCATENATE(INT(B1374),",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96"/>
      <c r="BL1375" s="107"/>
      <c r="BQ1375" s="5"/>
      <c r="BT1375" s="5"/>
      <c r="BU1375" s="5"/>
      <c r="BV1375" s="5"/>
      <c r="BW1375" s="5"/>
      <c r="BX1375" s="5"/>
      <c r="BY1375" s="14"/>
      <c r="BZ1375" s="28"/>
      <c r="DD1375" s="5" t="e">
        <f>IF(REPORTE!AH$2="si",IF(C1375=VALUE(REPORTE!C$11),IF(SUM(DD1376:DD$1993),CONCATENATE(INT(B1375),", "),INT(B1375)),""),IF(C1375=VALUE(REPORTE!C$10),IF(SUM(DD1376:DD$1993),CONCATENATE(INT(B1375),",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96"/>
      <c r="BL1376" s="107"/>
      <c r="BQ1376" s="5"/>
      <c r="BT1376" s="5"/>
      <c r="BU1376" s="5"/>
      <c r="BV1376" s="5"/>
      <c r="BW1376" s="5"/>
      <c r="BX1376" s="5"/>
      <c r="BY1376" s="14"/>
      <c r="BZ1376" s="28"/>
      <c r="DD1376" s="5" t="e">
        <f>IF(REPORTE!AH$2="si",IF(C1376=VALUE(REPORTE!C$11),IF(SUM(DD1377:DD$1993),CONCATENATE(INT(B1376),", "),INT(B1376)),""),IF(C1376=VALUE(REPORTE!C$10),IF(SUM(DD1377:DD$1993),CONCATENATE(INT(B1376),",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96"/>
      <c r="BL1377" s="107"/>
      <c r="BQ1377" s="5"/>
      <c r="BT1377" s="5"/>
      <c r="BU1377" s="5"/>
      <c r="BV1377" s="5"/>
      <c r="BW1377" s="5"/>
      <c r="BX1377" s="5"/>
      <c r="BY1377" s="14"/>
      <c r="BZ1377" s="28"/>
      <c r="DD1377" s="5" t="e">
        <f>IF(REPORTE!AH$2="si",IF(C1377=VALUE(REPORTE!C$11),IF(SUM(DD1378:DD$1993),CONCATENATE(INT(B1377),", "),INT(B1377)),""),IF(C1377=VALUE(REPORTE!C$10),IF(SUM(DD1378:DD$1993),CONCATENATE(INT(B1377),",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96"/>
      <c r="BL1378" s="107"/>
      <c r="BQ1378" s="5"/>
      <c r="BT1378" s="5"/>
      <c r="BU1378" s="5"/>
      <c r="BV1378" s="5"/>
      <c r="BW1378" s="5"/>
      <c r="BX1378" s="5"/>
      <c r="BY1378" s="14"/>
      <c r="BZ1378" s="28"/>
      <c r="DD1378" s="5" t="e">
        <f>IF(REPORTE!AH$2="si",IF(C1378=VALUE(REPORTE!C$11),IF(SUM(DD1379:DD$1993),CONCATENATE(INT(B1378),", "),INT(B1378)),""),IF(C1378=VALUE(REPORTE!C$10),IF(SUM(DD1379:DD$1993),CONCATENATE(INT(B1378),",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96"/>
      <c r="BL1379" s="107"/>
      <c r="BQ1379" s="5"/>
      <c r="BT1379" s="5"/>
      <c r="BU1379" s="5"/>
      <c r="BV1379" s="5"/>
      <c r="BW1379" s="5"/>
      <c r="BX1379" s="5"/>
      <c r="BY1379" s="14"/>
      <c r="BZ1379" s="28"/>
      <c r="DD1379" s="5" t="e">
        <f>IF(REPORTE!AH$2="si",IF(C1379=VALUE(REPORTE!C$11),IF(SUM(DD1380:DD$1993),CONCATENATE(INT(B1379),", "),INT(B1379)),""),IF(C1379=VALUE(REPORTE!C$10),IF(SUM(DD1380:DD$1993),CONCATENATE(INT(B1379),",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96"/>
      <c r="BL1380" s="107"/>
      <c r="BQ1380" s="5"/>
      <c r="BT1380" s="5"/>
      <c r="BU1380" s="5"/>
      <c r="BV1380" s="5"/>
      <c r="BW1380" s="5"/>
      <c r="BX1380" s="5"/>
      <c r="BY1380" s="14"/>
      <c r="BZ1380" s="28"/>
      <c r="DD1380" s="5" t="e">
        <f>IF(REPORTE!AH$2="si",IF(C1380=VALUE(REPORTE!C$11),IF(SUM(DD1381:DD$1993),CONCATENATE(INT(B1380),", "),INT(B1380)),""),IF(C1380=VALUE(REPORTE!C$10),IF(SUM(DD1381:DD$1993),CONCATENATE(INT(B1380),",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96"/>
      <c r="BL1381" s="107"/>
      <c r="BQ1381" s="5"/>
      <c r="BT1381" s="5"/>
      <c r="BU1381" s="5"/>
      <c r="BV1381" s="5"/>
      <c r="BW1381" s="5"/>
      <c r="BX1381" s="5"/>
      <c r="BY1381" s="14"/>
      <c r="BZ1381" s="28"/>
      <c r="DD1381" s="5" t="e">
        <f>IF(REPORTE!AH$2="si",IF(C1381=VALUE(REPORTE!C$11),IF(SUM(DD1382:DD$1993),CONCATENATE(INT(B1381),", "),INT(B1381)),""),IF(C1381=VALUE(REPORTE!C$10),IF(SUM(DD1382:DD$1993),CONCATENATE(INT(B1381),",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96"/>
      <c r="BL1382" s="107"/>
      <c r="BQ1382" s="5"/>
      <c r="BT1382" s="5"/>
      <c r="BU1382" s="5"/>
      <c r="BV1382" s="5"/>
      <c r="BW1382" s="5"/>
      <c r="BX1382" s="5"/>
      <c r="BY1382" s="14"/>
      <c r="BZ1382" s="28"/>
      <c r="DD1382" s="5" t="e">
        <f>IF(REPORTE!AH$2="si",IF(C1382=VALUE(REPORTE!C$11),IF(SUM(DD1383:DD$1993),CONCATENATE(INT(B1382),", "),INT(B1382)),""),IF(C1382=VALUE(REPORTE!C$10),IF(SUM(DD1383:DD$1993),CONCATENATE(INT(B1382),",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96"/>
      <c r="BL1383" s="107"/>
      <c r="BQ1383" s="5"/>
      <c r="BT1383" s="5"/>
      <c r="BU1383" s="5"/>
      <c r="BV1383" s="5"/>
      <c r="BW1383" s="5"/>
      <c r="BX1383" s="5"/>
      <c r="BY1383" s="14"/>
      <c r="BZ1383" s="28"/>
      <c r="DD1383" s="5" t="e">
        <f>IF(REPORTE!AH$2="si",IF(C1383=VALUE(REPORTE!C$11),IF(SUM(DD1384:DD$1993),CONCATENATE(INT(B1383),", "),INT(B1383)),""),IF(C1383=VALUE(REPORTE!C$10),IF(SUM(DD1384:DD$1993),CONCATENATE(INT(B1383),",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96"/>
      <c r="BL1384" s="107"/>
      <c r="BQ1384" s="5"/>
      <c r="BT1384" s="5"/>
      <c r="BU1384" s="5"/>
      <c r="BV1384" s="5"/>
      <c r="BW1384" s="5"/>
      <c r="BX1384" s="5"/>
      <c r="BY1384" s="14"/>
      <c r="BZ1384" s="28"/>
      <c r="DD1384" s="5" t="e">
        <f>IF(REPORTE!AH$2="si",IF(C1384=VALUE(REPORTE!C$11),IF(SUM(DD1385:DD$1993),CONCATENATE(INT(B1384),", "),INT(B1384)),""),IF(C1384=VALUE(REPORTE!C$10),IF(SUM(DD1385:DD$1993),CONCATENATE(INT(B1384),",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96"/>
      <c r="BL1385" s="107"/>
      <c r="BQ1385" s="5"/>
      <c r="BT1385" s="5"/>
      <c r="BU1385" s="5"/>
      <c r="BV1385" s="5"/>
      <c r="BW1385" s="5"/>
      <c r="BX1385" s="5"/>
      <c r="BY1385" s="14"/>
      <c r="BZ1385" s="28"/>
      <c r="DD1385" s="5" t="e">
        <f>IF(REPORTE!AH$2="si",IF(C1385=VALUE(REPORTE!C$11),IF(SUM(DD1386:DD$1993),CONCATENATE(INT(B1385),", "),INT(B1385)),""),IF(C1385=VALUE(REPORTE!C$10),IF(SUM(DD1386:DD$1993),CONCATENATE(INT(B1385),",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96"/>
      <c r="BL1386" s="107"/>
      <c r="BQ1386" s="5"/>
      <c r="BT1386" s="5"/>
      <c r="BU1386" s="5"/>
      <c r="BV1386" s="5"/>
      <c r="BW1386" s="5"/>
      <c r="BX1386" s="5"/>
      <c r="BY1386" s="14"/>
      <c r="BZ1386" s="28"/>
      <c r="DD1386" s="5" t="e">
        <f>IF(REPORTE!AH$2="si",IF(C1386=VALUE(REPORTE!C$11),IF(SUM(DD1387:DD$1993),CONCATENATE(INT(B1386),", "),INT(B1386)),""),IF(C1386=VALUE(REPORTE!C$10),IF(SUM(DD1387:DD$1993),CONCATENATE(INT(B1386),",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96"/>
      <c r="BL1387" s="107"/>
      <c r="BQ1387" s="5"/>
      <c r="BT1387" s="5"/>
      <c r="BU1387" s="5"/>
      <c r="BV1387" s="5"/>
      <c r="BW1387" s="5"/>
      <c r="BX1387" s="5"/>
      <c r="BY1387" s="14"/>
      <c r="BZ1387" s="28"/>
      <c r="DD1387" s="5" t="e">
        <f>IF(REPORTE!AH$2="si",IF(C1387=VALUE(REPORTE!C$11),IF(SUM(DD1388:DD$1993),CONCATENATE(INT(B1387),", "),INT(B1387)),""),IF(C1387=VALUE(REPORTE!C$10),IF(SUM(DD1388:DD$1993),CONCATENATE(INT(B1387),",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96"/>
      <c r="BL1388" s="107"/>
      <c r="BQ1388" s="5"/>
      <c r="BT1388" s="5"/>
      <c r="BU1388" s="5"/>
      <c r="BV1388" s="5"/>
      <c r="BW1388" s="5"/>
      <c r="BX1388" s="5"/>
      <c r="BY1388" s="14"/>
      <c r="BZ1388" s="28"/>
      <c r="DD1388" s="5" t="e">
        <f>IF(REPORTE!AH$2="si",IF(C1388=VALUE(REPORTE!C$11),IF(SUM(DD1389:DD$1993),CONCATENATE(INT(B1388),", "),INT(B1388)),""),IF(C1388=VALUE(REPORTE!C$10),IF(SUM(DD1389:DD$1993),CONCATENATE(INT(B1388),",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96"/>
      <c r="BL1389" s="107"/>
      <c r="BQ1389" s="5"/>
      <c r="BT1389" s="5"/>
      <c r="BU1389" s="5"/>
      <c r="BV1389" s="5"/>
      <c r="BW1389" s="5"/>
      <c r="BX1389" s="5"/>
      <c r="BY1389" s="14"/>
      <c r="BZ1389" s="28"/>
      <c r="DD1389" s="5" t="e">
        <f>IF(REPORTE!AH$2="si",IF(C1389=VALUE(REPORTE!C$11),IF(SUM(DD1390:DD$1993),CONCATENATE(INT(B1389),", "),INT(B1389)),""),IF(C1389=VALUE(REPORTE!C$10),IF(SUM(DD1390:DD$1993),CONCATENATE(INT(B1389),",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96"/>
      <c r="BL1390" s="107"/>
      <c r="BQ1390" s="5"/>
      <c r="BT1390" s="5"/>
      <c r="BU1390" s="5"/>
      <c r="BV1390" s="5"/>
      <c r="BW1390" s="5"/>
      <c r="BX1390" s="5"/>
      <c r="BY1390" s="14"/>
      <c r="BZ1390" s="28"/>
      <c r="DD1390" s="5" t="e">
        <f>IF(REPORTE!AH$2="si",IF(C1390=VALUE(REPORTE!C$11),IF(SUM(DD1391:DD$1993),CONCATENATE(INT(B1390),", "),INT(B1390)),""),IF(C1390=VALUE(REPORTE!C$10),IF(SUM(DD1391:DD$1993),CONCATENATE(INT(B1390),",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96"/>
      <c r="BL1391" s="107"/>
      <c r="BQ1391" s="5"/>
      <c r="BT1391" s="5"/>
      <c r="BU1391" s="5"/>
      <c r="BV1391" s="5"/>
      <c r="BW1391" s="5"/>
      <c r="BX1391" s="5"/>
      <c r="BY1391" s="14"/>
      <c r="BZ1391" s="28"/>
      <c r="DD1391" s="5" t="e">
        <f>IF(REPORTE!AH$2="si",IF(C1391=VALUE(REPORTE!C$11),IF(SUM(DD1392:DD$1993),CONCATENATE(INT(B1391),", "),INT(B1391)),""),IF(C1391=VALUE(REPORTE!C$10),IF(SUM(DD1392:DD$1993),CONCATENATE(INT(B1391),",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96"/>
      <c r="BL1392" s="107"/>
      <c r="BQ1392" s="5"/>
      <c r="BT1392" s="5"/>
      <c r="BU1392" s="5"/>
      <c r="BV1392" s="5"/>
      <c r="BW1392" s="5"/>
      <c r="BX1392" s="5"/>
      <c r="BY1392" s="14"/>
      <c r="BZ1392" s="28"/>
      <c r="DD1392" s="5" t="e">
        <f>IF(REPORTE!AH$2="si",IF(C1392=VALUE(REPORTE!C$11),IF(SUM(DD1393:DD$1993),CONCATENATE(INT(B1392),", "),INT(B1392)),""),IF(C1392=VALUE(REPORTE!C$10),IF(SUM(DD1393:DD$1993),CONCATENATE(INT(B1392),",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96"/>
      <c r="BL1393" s="107"/>
      <c r="BQ1393" s="5"/>
      <c r="BT1393" s="5"/>
      <c r="BU1393" s="5"/>
      <c r="BV1393" s="5"/>
      <c r="BW1393" s="5"/>
      <c r="BX1393" s="5"/>
      <c r="BY1393" s="14"/>
      <c r="BZ1393" s="28"/>
      <c r="DD1393" s="5" t="e">
        <f>IF(REPORTE!AH$2="si",IF(C1393=VALUE(REPORTE!C$11),IF(SUM(DD1394:DD$1993),CONCATENATE(INT(B1393),", "),INT(B1393)),""),IF(C1393=VALUE(REPORTE!C$10),IF(SUM(DD1394:DD$1993),CONCATENATE(INT(B1393),",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96"/>
      <c r="BL1394" s="107"/>
      <c r="BQ1394" s="5"/>
      <c r="BT1394" s="5"/>
      <c r="BU1394" s="5"/>
      <c r="BV1394" s="5"/>
      <c r="BW1394" s="5"/>
      <c r="BX1394" s="5"/>
      <c r="BY1394" s="14"/>
      <c r="BZ1394" s="28"/>
      <c r="DD1394" s="5" t="e">
        <f>IF(REPORTE!AH$2="si",IF(C1394=VALUE(REPORTE!C$11),IF(SUM(DD1395:DD$1993),CONCATENATE(INT(B1394),", "),INT(B1394)),""),IF(C1394=VALUE(REPORTE!C$10),IF(SUM(DD1395:DD$1993),CONCATENATE(INT(B1394),",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96"/>
      <c r="BL1395" s="107"/>
      <c r="BQ1395" s="5"/>
      <c r="BT1395" s="5"/>
      <c r="BU1395" s="5"/>
      <c r="BV1395" s="5"/>
      <c r="BW1395" s="5"/>
      <c r="BX1395" s="5"/>
      <c r="BY1395" s="14"/>
      <c r="BZ1395" s="28"/>
      <c r="DD1395" s="5" t="e">
        <f>IF(REPORTE!AH$2="si",IF(C1395=VALUE(REPORTE!C$11),IF(SUM(DD1396:DD$1993),CONCATENATE(INT(B1395),", "),INT(B1395)),""),IF(C1395=VALUE(REPORTE!C$10),IF(SUM(DD1396:DD$1993),CONCATENATE(INT(B1395),",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96"/>
      <c r="BL1396" s="107"/>
      <c r="BQ1396" s="5"/>
      <c r="BT1396" s="5"/>
      <c r="BU1396" s="5"/>
      <c r="BV1396" s="5"/>
      <c r="BW1396" s="5"/>
      <c r="BX1396" s="5"/>
      <c r="BY1396" s="14"/>
      <c r="BZ1396" s="28"/>
      <c r="DD1396" s="5" t="e">
        <f>IF(REPORTE!AH$2="si",IF(C1396=VALUE(REPORTE!C$11),IF(SUM(DD1397:DD$1993),CONCATENATE(INT(B1396),", "),INT(B1396)),""),IF(C1396=VALUE(REPORTE!C$10),IF(SUM(DD1397:DD$1993),CONCATENATE(INT(B1396),",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96"/>
      <c r="BL1397" s="107"/>
      <c r="BQ1397" s="5"/>
      <c r="BT1397" s="5"/>
      <c r="BU1397" s="5"/>
      <c r="BV1397" s="5"/>
      <c r="BW1397" s="5"/>
      <c r="BX1397" s="5"/>
      <c r="BY1397" s="14"/>
      <c r="BZ1397" s="28"/>
      <c r="DD1397" s="5" t="e">
        <f>IF(REPORTE!AH$2="si",IF(C1397=VALUE(REPORTE!C$11),IF(SUM(DD1398:DD$1993),CONCATENATE(INT(B1397),", "),INT(B1397)),""),IF(C1397=VALUE(REPORTE!C$10),IF(SUM(DD1398:DD$1993),CONCATENATE(INT(B1397),",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96"/>
      <c r="BL1398" s="107"/>
      <c r="BQ1398" s="5"/>
      <c r="BT1398" s="5"/>
      <c r="BU1398" s="5"/>
      <c r="BV1398" s="5"/>
      <c r="BW1398" s="5"/>
      <c r="BX1398" s="5"/>
      <c r="BY1398" s="14"/>
      <c r="BZ1398" s="28"/>
      <c r="DD1398" s="5" t="e">
        <f>IF(REPORTE!AH$2="si",IF(C1398=VALUE(REPORTE!C$11),IF(SUM(DD1399:DD$1993),CONCATENATE(INT(B1398),", "),INT(B1398)),""),IF(C1398=VALUE(REPORTE!C$10),IF(SUM(DD1399:DD$1993),CONCATENATE(INT(B1398),",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96"/>
      <c r="BL1399" s="107"/>
      <c r="BQ1399" s="5"/>
      <c r="BT1399" s="5"/>
      <c r="BU1399" s="5"/>
      <c r="BV1399" s="5"/>
      <c r="BW1399" s="5"/>
      <c r="BX1399" s="5"/>
      <c r="BY1399" s="14"/>
      <c r="BZ1399" s="28"/>
      <c r="DD1399" s="5" t="e">
        <f>IF(REPORTE!AH$2="si",IF(C1399=VALUE(REPORTE!C$11),IF(SUM(DD1400:DD$1993),CONCATENATE(INT(B1399),", "),INT(B1399)),""),IF(C1399=VALUE(REPORTE!C$10),IF(SUM(DD1400:DD$1993),CONCATENATE(INT(B1399),",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96"/>
      <c r="BL1400" s="107"/>
      <c r="BQ1400" s="5"/>
      <c r="BT1400" s="5"/>
      <c r="BU1400" s="5"/>
      <c r="BV1400" s="5"/>
      <c r="BW1400" s="5"/>
      <c r="BX1400" s="5"/>
      <c r="BY1400" s="14"/>
      <c r="BZ1400" s="28"/>
      <c r="DD1400" s="5" t="e">
        <f>IF(REPORTE!AH$2="si",IF(C1400=VALUE(REPORTE!C$11),IF(SUM(DD1401:DD$1993),CONCATENATE(INT(B1400),", "),INT(B1400)),""),IF(C1400=VALUE(REPORTE!C$10),IF(SUM(DD1401:DD$1993),CONCATENATE(INT(B1400),",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96"/>
      <c r="BL1401" s="107"/>
      <c r="BQ1401" s="5"/>
      <c r="BT1401" s="5"/>
      <c r="BU1401" s="5"/>
      <c r="BV1401" s="5"/>
      <c r="BW1401" s="5"/>
      <c r="BX1401" s="5"/>
      <c r="BY1401" s="14"/>
      <c r="BZ1401" s="28"/>
      <c r="DD1401" s="5" t="e">
        <f>IF(REPORTE!AH$2="si",IF(C1401=VALUE(REPORTE!C$11),IF(SUM(DD1402:DD$1993),CONCATENATE(INT(B1401),", "),INT(B1401)),""),IF(C1401=VALUE(REPORTE!C$10),IF(SUM(DD1402:DD$1993),CONCATENATE(INT(B1401),",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96"/>
      <c r="BL1402" s="107"/>
      <c r="BQ1402" s="5"/>
      <c r="BT1402" s="5"/>
      <c r="BU1402" s="5"/>
      <c r="BV1402" s="5"/>
      <c r="BW1402" s="5"/>
      <c r="BX1402" s="5"/>
      <c r="BY1402" s="14"/>
      <c r="BZ1402" s="28"/>
      <c r="DD1402" s="5" t="e">
        <f>IF(REPORTE!AH$2="si",IF(C1402=VALUE(REPORTE!C$11),IF(SUM(DD1403:DD$1993),CONCATENATE(INT(B1402),", "),INT(B1402)),""),IF(C1402=VALUE(REPORTE!C$10),IF(SUM(DD1403:DD$1993),CONCATENATE(INT(B1402),",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96"/>
      <c r="BL1403" s="107"/>
      <c r="BQ1403" s="5"/>
      <c r="BT1403" s="5"/>
      <c r="BU1403" s="5"/>
      <c r="BV1403" s="5"/>
      <c r="BW1403" s="5"/>
      <c r="BX1403" s="5"/>
      <c r="BY1403" s="14"/>
      <c r="BZ1403" s="28"/>
      <c r="DD1403" s="5" t="e">
        <f>IF(REPORTE!AH$2="si",IF(C1403=VALUE(REPORTE!C$11),IF(SUM(DD1404:DD$1993),CONCATENATE(INT(B1403),", "),INT(B1403)),""),IF(C1403=VALUE(REPORTE!C$10),IF(SUM(DD1404:DD$1993),CONCATENATE(INT(B1403),",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96"/>
      <c r="BL1404" s="107"/>
      <c r="BQ1404" s="5"/>
      <c r="BT1404" s="5"/>
      <c r="BU1404" s="5"/>
      <c r="BV1404" s="5"/>
      <c r="BW1404" s="5"/>
      <c r="BX1404" s="5"/>
      <c r="BY1404" s="14"/>
      <c r="BZ1404" s="28"/>
      <c r="DD1404" s="5" t="e">
        <f>IF(REPORTE!AH$2="si",IF(C1404=VALUE(REPORTE!C$11),IF(SUM(DD1405:DD$1993),CONCATENATE(INT(B1404),", "),INT(B1404)),""),IF(C1404=VALUE(REPORTE!C$10),IF(SUM(DD1405:DD$1993),CONCATENATE(INT(B1404),",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96"/>
      <c r="BL1405" s="107"/>
      <c r="BQ1405" s="5"/>
      <c r="BT1405" s="5"/>
      <c r="BU1405" s="5"/>
      <c r="BV1405" s="5"/>
      <c r="BW1405" s="5"/>
      <c r="BX1405" s="5"/>
      <c r="BY1405" s="14"/>
      <c r="BZ1405" s="28"/>
      <c r="DD1405" s="5" t="e">
        <f>IF(REPORTE!AH$2="si",IF(C1405=VALUE(REPORTE!C$11),IF(SUM(DD1406:DD$1993),CONCATENATE(INT(B1405),", "),INT(B1405)),""),IF(C1405=VALUE(REPORTE!C$10),IF(SUM(DD1406:DD$1993),CONCATENATE(INT(B1405),",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96"/>
      <c r="BL1406" s="107"/>
      <c r="BQ1406" s="5"/>
      <c r="BT1406" s="5"/>
      <c r="BU1406" s="5"/>
      <c r="BV1406" s="5"/>
      <c r="BW1406" s="5"/>
      <c r="BX1406" s="5"/>
      <c r="BY1406" s="14"/>
      <c r="BZ1406" s="28"/>
      <c r="DD1406" s="5" t="e">
        <f>IF(REPORTE!AH$2="si",IF(C1406=VALUE(REPORTE!C$11),IF(SUM(DD1407:DD$1993),CONCATENATE(INT(B1406),", "),INT(B1406)),""),IF(C1406=VALUE(REPORTE!C$10),IF(SUM(DD1407:DD$1993),CONCATENATE(INT(B1406),",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96"/>
      <c r="BL1407" s="107"/>
      <c r="BQ1407" s="5"/>
      <c r="BT1407" s="5"/>
      <c r="BU1407" s="5"/>
      <c r="BV1407" s="5"/>
      <c r="BW1407" s="5"/>
      <c r="BX1407" s="5"/>
      <c r="BY1407" s="14"/>
      <c r="BZ1407" s="28"/>
      <c r="DD1407" s="5" t="e">
        <f>IF(REPORTE!AH$2="si",IF(C1407=VALUE(REPORTE!C$11),IF(SUM(DD1408:DD$1993),CONCATENATE(INT(B1407),", "),INT(B1407)),""),IF(C1407=VALUE(REPORTE!C$10),IF(SUM(DD1408:DD$1993),CONCATENATE(INT(B1407),",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96"/>
      <c r="BL1408" s="107"/>
      <c r="BQ1408" s="5"/>
      <c r="BT1408" s="5"/>
      <c r="BU1408" s="5"/>
      <c r="BV1408" s="5"/>
      <c r="BW1408" s="5"/>
      <c r="BX1408" s="5"/>
      <c r="BY1408" s="14"/>
      <c r="BZ1408" s="28"/>
      <c r="DD1408" s="5" t="e">
        <f>IF(REPORTE!AH$2="si",IF(C1408=VALUE(REPORTE!C$11),IF(SUM(DD1409:DD$1993),CONCATENATE(INT(B1408),", "),INT(B1408)),""),IF(C1408=VALUE(REPORTE!C$10),IF(SUM(DD1409:DD$1993),CONCATENATE(INT(B1408),",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96"/>
      <c r="BL1409" s="107"/>
      <c r="BQ1409" s="5"/>
      <c r="BT1409" s="5"/>
      <c r="BU1409" s="5"/>
      <c r="BV1409" s="5"/>
      <c r="BW1409" s="5"/>
      <c r="BX1409" s="5"/>
      <c r="BY1409" s="14"/>
      <c r="BZ1409" s="28"/>
      <c r="DD1409" s="5" t="e">
        <f>IF(REPORTE!AH$2="si",IF(C1409=VALUE(REPORTE!C$11),IF(SUM(DD1410:DD$1993),CONCATENATE(INT(B1409),", "),INT(B1409)),""),IF(C1409=VALUE(REPORTE!C$10),IF(SUM(DD1410:DD$1993),CONCATENATE(INT(B1409),",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96"/>
      <c r="BL1410" s="107"/>
      <c r="BQ1410" s="5"/>
      <c r="BT1410" s="5"/>
      <c r="BU1410" s="5"/>
      <c r="BV1410" s="5"/>
      <c r="BW1410" s="5"/>
      <c r="BX1410" s="5"/>
      <c r="BY1410" s="14"/>
      <c r="BZ1410" s="28"/>
      <c r="DD1410" s="5" t="e">
        <f>IF(REPORTE!AH$2="si",IF(C1410=VALUE(REPORTE!C$11),IF(SUM(DD1411:DD$1993),CONCATENATE(INT(B1410),", "),INT(B1410)),""),IF(C1410=VALUE(REPORTE!C$10),IF(SUM(DD1411:DD$1993),CONCATENATE(INT(B1410),",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96"/>
      <c r="BL1411" s="107"/>
      <c r="BQ1411" s="5"/>
      <c r="BT1411" s="5"/>
      <c r="BU1411" s="5"/>
      <c r="BV1411" s="5"/>
      <c r="BW1411" s="5"/>
      <c r="BX1411" s="5"/>
      <c r="BY1411" s="14"/>
      <c r="BZ1411" s="28"/>
      <c r="DD1411" s="5" t="e">
        <f>IF(REPORTE!AH$2="si",IF(C1411=VALUE(REPORTE!C$11),IF(SUM(DD1412:DD$1993),CONCATENATE(INT(B1411),", "),INT(B1411)),""),IF(C1411=VALUE(REPORTE!C$10),IF(SUM(DD1412:DD$1993),CONCATENATE(INT(B1411),", "),INT(B1411)),""))</f>
        <v>#VALUE!</v>
      </c>
      <c r="DH1411" s="5"/>
      <c r="DI1411" s="5"/>
      <c r="DJ1411" s="5"/>
      <c r="DK1411" s="5"/>
    </row>
    <row r="1412" spans="1:115" x14ac:dyDescent="0.25">
      <c r="A1412" s="24"/>
      <c r="B1412" s="3"/>
      <c r="C1412" s="3"/>
      <c r="D1412" s="1"/>
      <c r="H1412" s="5"/>
      <c r="J1412" s="5"/>
      <c r="L1412" s="4"/>
      <c r="M1412" s="4"/>
      <c r="Q1412" s="5"/>
      <c r="R1412" s="5"/>
      <c r="Z1412" s="4"/>
      <c r="BI1412" s="7"/>
      <c r="BJ1412" s="4"/>
      <c r="BK1412" s="96"/>
      <c r="BL1412" s="107"/>
      <c r="BQ1412" s="5"/>
      <c r="BT1412" s="5"/>
      <c r="BU1412" s="5"/>
      <c r="BV1412" s="5"/>
      <c r="BW1412" s="5"/>
      <c r="BX1412" s="5"/>
      <c r="BY1412" s="14"/>
      <c r="BZ1412" s="28"/>
      <c r="CK1412" s="5"/>
      <c r="DD1412" s="5" t="e">
        <f>IF(REPORTE!AH$2="si",IF(C1412=VALUE(REPORTE!C$11),IF(SUM(DD1413:DD$1993),CONCATENATE(INT(B1412),", "),INT(B1412)),""),IF(C1412=VALUE(REPORTE!C$10),IF(SUM(DD1413:DD$1993),CONCATENATE(INT(B1412),", "),INT(B1412)),""))</f>
        <v>#VALUE!</v>
      </c>
      <c r="DH1412" s="5"/>
      <c r="DI1412" s="5"/>
      <c r="DJ1412" s="5"/>
      <c r="DK1412" s="5"/>
    </row>
    <row r="1413" spans="1:115" x14ac:dyDescent="0.25">
      <c r="A1413" s="24"/>
      <c r="B1413" s="3"/>
      <c r="D1413" s="1"/>
      <c r="H1413" s="5"/>
      <c r="L1413" s="4"/>
      <c r="M1413" s="4"/>
      <c r="Q1413" s="5"/>
      <c r="Z1413" s="4"/>
      <c r="BI1413" s="7"/>
      <c r="BJ1413" s="4"/>
      <c r="BK1413" s="96"/>
      <c r="BL1413" s="107"/>
      <c r="BQ1413" s="5"/>
      <c r="BT1413" s="5"/>
      <c r="BU1413" s="5"/>
      <c r="BV1413" s="5"/>
      <c r="BW1413" s="5"/>
      <c r="BX1413" s="5"/>
      <c r="BY1413" s="14"/>
      <c r="BZ1413" s="28"/>
      <c r="CK1413" s="5"/>
      <c r="DD1413" s="5" t="e">
        <f>IF(REPORTE!AH$2="si",IF(C1413=VALUE(REPORTE!C$11),IF(SUM(DD1414:DD$1993),CONCATENATE(INT(B1413),", "),INT(B1413)),""),IF(C1413=VALUE(REPORTE!C$10),IF(SUM(DD1414:DD$1993),CONCATENATE(INT(B1413),", "),INT(B1413)),""))</f>
        <v>#VALUE!</v>
      </c>
      <c r="DH1413" s="5"/>
      <c r="DI1413" s="5"/>
      <c r="DJ1413" s="5"/>
      <c r="DK1413" s="5"/>
    </row>
    <row r="1414" spans="1:115" x14ac:dyDescent="0.25">
      <c r="A1414" s="24"/>
      <c r="B1414" s="3"/>
      <c r="D1414" s="1"/>
      <c r="H1414" s="5"/>
      <c r="L1414" s="4"/>
      <c r="M1414" s="4"/>
      <c r="Q1414" s="5"/>
      <c r="Z1414" s="4"/>
      <c r="BI1414" s="7"/>
      <c r="BJ1414" s="4"/>
      <c r="BK1414" s="96"/>
      <c r="BL1414" s="107"/>
      <c r="BQ1414" s="5"/>
      <c r="BT1414" s="5"/>
      <c r="BU1414" s="5"/>
      <c r="BV1414" s="5"/>
      <c r="BW1414" s="5"/>
      <c r="BX1414" s="5"/>
      <c r="BY1414" s="14"/>
      <c r="BZ1414" s="28"/>
      <c r="DD1414" s="5" t="e">
        <f>IF(REPORTE!AH$2="si",IF(C1414=VALUE(REPORTE!C$11),IF(SUM(DD1415:DD$1993),CONCATENATE(INT(B1414),", "),INT(B1414)),""),IF(C1414=VALUE(REPORTE!C$10),IF(SUM(DD1415:DD$1993),CONCATENATE(INT(B1414),", "),INT(B1414)),""))</f>
        <v>#VALUE!</v>
      </c>
      <c r="DH1414" s="5"/>
      <c r="DI1414" s="5"/>
      <c r="DJ1414" s="5"/>
      <c r="DK1414" s="5"/>
    </row>
    <row r="1415" spans="1:115" x14ac:dyDescent="0.25">
      <c r="A1415" s="24"/>
      <c r="B1415" s="3"/>
      <c r="D1415" s="1"/>
      <c r="H1415" s="5"/>
      <c r="L1415" s="4"/>
      <c r="M1415" s="4"/>
      <c r="Q1415" s="5"/>
      <c r="Z1415" s="4"/>
      <c r="BI1415" s="7"/>
      <c r="BJ1415" s="4"/>
      <c r="BK1415" s="96"/>
      <c r="BL1415" s="107"/>
      <c r="BQ1415" s="5"/>
      <c r="BT1415" s="5"/>
      <c r="BU1415" s="5"/>
      <c r="BV1415" s="5"/>
      <c r="BW1415" s="5"/>
      <c r="BX1415" s="5"/>
      <c r="BY1415" s="14"/>
      <c r="BZ1415" s="28"/>
      <c r="DD1415" s="5" t="e">
        <f>IF(REPORTE!AH$2="si",IF(C1415=VALUE(REPORTE!C$11),IF(SUM(DD1416:DD$1993),CONCATENATE(INT(B1415),", "),INT(B1415)),""),IF(C1415=VALUE(REPORTE!C$10),IF(SUM(DD1416:DD$1993),CONCATENATE(INT(B1415),", "),INT(B1415)),""))</f>
        <v>#VALUE!</v>
      </c>
      <c r="DH1415" s="5"/>
      <c r="DI1415" s="5"/>
      <c r="DJ1415" s="5"/>
      <c r="DK1415" s="5"/>
    </row>
    <row r="1416" spans="1:115" x14ac:dyDescent="0.25">
      <c r="A1416" s="24"/>
      <c r="B1416" s="3"/>
      <c r="D1416" s="1"/>
      <c r="H1416" s="5"/>
      <c r="L1416" s="4"/>
      <c r="M1416" s="4"/>
      <c r="Q1416" s="5"/>
      <c r="Z1416" s="4"/>
      <c r="BI1416" s="7"/>
      <c r="BJ1416" s="4"/>
      <c r="BK1416" s="96"/>
      <c r="BL1416" s="107"/>
      <c r="BQ1416" s="5"/>
      <c r="BT1416" s="5"/>
      <c r="BU1416" s="5"/>
      <c r="BV1416" s="5"/>
      <c r="BW1416" s="5"/>
      <c r="BX1416" s="5"/>
      <c r="BY1416" s="14"/>
      <c r="BZ1416" s="28"/>
      <c r="DD1416" s="5" t="e">
        <f>IF(REPORTE!AH$2="si",IF(C1416=VALUE(REPORTE!C$11),IF(SUM(DD1417:DD$1993),CONCATENATE(INT(B1416),", "),INT(B1416)),""),IF(C1416=VALUE(REPORTE!C$10),IF(SUM(DD1417:DD$1993),CONCATENATE(INT(B1416),", "),INT(B1416)),""))</f>
        <v>#VALUE!</v>
      </c>
      <c r="DH1416" s="5"/>
      <c r="DI1416" s="5"/>
      <c r="DJ1416" s="5"/>
      <c r="DK1416" s="5"/>
    </row>
    <row r="1417" spans="1:115" x14ac:dyDescent="0.25">
      <c r="A1417" s="24"/>
      <c r="B1417" s="3"/>
      <c r="D1417" s="1"/>
      <c r="H1417" s="5"/>
      <c r="L1417" s="4"/>
      <c r="M1417" s="4"/>
      <c r="Q1417" s="5"/>
      <c r="Z1417" s="4"/>
      <c r="BI1417" s="7"/>
      <c r="BJ1417" s="4"/>
      <c r="BK1417" s="96"/>
      <c r="BL1417" s="107"/>
      <c r="BQ1417" s="5"/>
      <c r="BT1417" s="5"/>
      <c r="BU1417" s="5"/>
      <c r="BV1417" s="5"/>
      <c r="BW1417" s="5"/>
      <c r="BX1417" s="5"/>
      <c r="BY1417" s="14"/>
      <c r="BZ1417" s="28"/>
      <c r="DD1417" s="5" t="e">
        <f>IF(REPORTE!AH$2="si",IF(C1417=VALUE(REPORTE!C$11),IF(SUM(DD1418:DD$1993),CONCATENATE(INT(B1417),", "),INT(B1417)),""),IF(C1417=VALUE(REPORTE!C$10),IF(SUM(DD1418:DD$1993),CONCATENATE(INT(B1417),", "),INT(B1417)),""))</f>
        <v>#VALUE!</v>
      </c>
      <c r="DH1417" s="5"/>
      <c r="DI1417" s="5"/>
      <c r="DJ1417" s="5"/>
      <c r="DK1417" s="5"/>
    </row>
    <row r="1418" spans="1:115" x14ac:dyDescent="0.25">
      <c r="A1418" s="24"/>
      <c r="B1418" s="3"/>
      <c r="D1418" s="1"/>
      <c r="H1418" s="5"/>
      <c r="L1418" s="4"/>
      <c r="M1418" s="4"/>
      <c r="Q1418" s="5"/>
      <c r="Z1418" s="4"/>
      <c r="BI1418" s="7"/>
      <c r="BJ1418" s="4"/>
      <c r="BK1418" s="96"/>
      <c r="BL1418" s="107"/>
      <c r="BQ1418" s="5"/>
      <c r="BT1418" s="5"/>
      <c r="BU1418" s="5"/>
      <c r="BV1418" s="5"/>
      <c r="BW1418" s="5"/>
      <c r="BX1418" s="5"/>
      <c r="BY1418" s="14"/>
      <c r="BZ1418" s="28"/>
      <c r="DD1418" s="5" t="e">
        <f>IF(REPORTE!AH$2="si",IF(C1418=VALUE(REPORTE!C$11),IF(SUM(DD1419:DD$1993),CONCATENATE(INT(B1418),", "),INT(B1418)),""),IF(C1418=VALUE(REPORTE!C$10),IF(SUM(DD1419:DD$1993),CONCATENATE(INT(B1418),", "),INT(B1418)),""))</f>
        <v>#VALUE!</v>
      </c>
      <c r="DH1418" s="5"/>
      <c r="DI1418" s="5"/>
      <c r="DJ1418" s="5"/>
      <c r="DK1418" s="5"/>
    </row>
    <row r="1419" spans="1:115" x14ac:dyDescent="0.25">
      <c r="A1419" s="24"/>
      <c r="B1419" s="3"/>
      <c r="D1419" s="1"/>
      <c r="H1419" s="5"/>
      <c r="L1419" s="4"/>
      <c r="M1419" s="4"/>
      <c r="Q1419" s="5"/>
      <c r="Z1419" s="4"/>
      <c r="BI1419" s="7"/>
      <c r="BJ1419" s="4"/>
      <c r="BK1419" s="96"/>
      <c r="BL1419" s="107"/>
      <c r="BQ1419" s="5"/>
      <c r="BT1419" s="5"/>
      <c r="BU1419" s="5"/>
      <c r="BV1419" s="5"/>
      <c r="BW1419" s="5"/>
      <c r="BX1419" s="5"/>
      <c r="BY1419" s="14"/>
      <c r="BZ1419" s="28"/>
      <c r="DD1419" s="5" t="e">
        <f>IF(REPORTE!AH$2="si",IF(C1419=VALUE(REPORTE!C$11),IF(SUM(DD1420:DD$1993),CONCATENATE(INT(B1419),", "),INT(B1419)),""),IF(C1419=VALUE(REPORTE!C$10),IF(SUM(DD1420:DD$1993),CONCATENATE(INT(B1419),", "),INT(B1419)),""))</f>
        <v>#VALUE!</v>
      </c>
      <c r="DH1419" s="5"/>
      <c r="DI1419" s="5"/>
      <c r="DJ1419" s="5"/>
      <c r="DK1419" s="5"/>
    </row>
    <row r="1420" spans="1:115" x14ac:dyDescent="0.25">
      <c r="A1420" s="24"/>
      <c r="B1420" s="3"/>
      <c r="D1420" s="1"/>
      <c r="H1420" s="5"/>
      <c r="L1420" s="4"/>
      <c r="M1420" s="4"/>
      <c r="Q1420" s="5"/>
      <c r="Z1420" s="4"/>
      <c r="BI1420" s="7"/>
      <c r="BJ1420" s="4"/>
      <c r="BK1420" s="96"/>
      <c r="BL1420" s="107"/>
      <c r="BQ1420" s="5"/>
      <c r="BT1420" s="5"/>
      <c r="BU1420" s="5"/>
      <c r="BV1420" s="5"/>
      <c r="BW1420" s="5"/>
      <c r="BX1420" s="5"/>
      <c r="BY1420" s="14"/>
      <c r="BZ1420" s="28"/>
      <c r="DD1420" s="5" t="e">
        <f>IF(REPORTE!AH$2="si",IF(C1420=VALUE(REPORTE!C$11),IF(SUM(DD1421:DD$1993),CONCATENATE(INT(B1420),", "),INT(B1420)),""),IF(C1420=VALUE(REPORTE!C$10),IF(SUM(DD1421:DD$1993),CONCATENATE(INT(B1420),", "),INT(B1420)),""))</f>
        <v>#VALUE!</v>
      </c>
      <c r="DH1420" s="5"/>
      <c r="DI1420" s="5"/>
      <c r="DJ1420" s="5"/>
      <c r="DK1420" s="5"/>
    </row>
    <row r="1421" spans="1:115" x14ac:dyDescent="0.25">
      <c r="A1421" s="24"/>
      <c r="B1421" s="3"/>
      <c r="D1421" s="1"/>
      <c r="H1421" s="5"/>
      <c r="L1421" s="4"/>
      <c r="M1421" s="4"/>
      <c r="Q1421" s="5"/>
      <c r="Z1421" s="4"/>
      <c r="BI1421" s="7"/>
      <c r="BJ1421" s="4"/>
      <c r="BK1421" s="96"/>
      <c r="BL1421" s="107"/>
      <c r="BQ1421" s="5"/>
      <c r="BT1421" s="5"/>
      <c r="BU1421" s="5"/>
      <c r="BV1421" s="5"/>
      <c r="BW1421" s="5"/>
      <c r="BX1421" s="5"/>
      <c r="BY1421" s="14"/>
      <c r="BZ1421" s="28"/>
      <c r="DD1421" s="5" t="e">
        <f>IF(REPORTE!AH$2="si",IF(C1421=VALUE(REPORTE!C$11),IF(SUM(DD1422:DD$1993),CONCATENATE(INT(B1421),", "),INT(B1421)),""),IF(C1421=VALUE(REPORTE!C$10),IF(SUM(DD1422:DD$1993),CONCATENATE(INT(B1421),", "),INT(B1421)),""))</f>
        <v>#VALUE!</v>
      </c>
      <c r="DH1421" s="5"/>
      <c r="DI1421" s="5"/>
      <c r="DJ1421" s="5"/>
      <c r="DK1421" s="5"/>
    </row>
    <row r="1422" spans="1:115" x14ac:dyDescent="0.25">
      <c r="A1422" s="24"/>
      <c r="B1422" s="3"/>
      <c r="D1422" s="1"/>
      <c r="H1422" s="5"/>
      <c r="L1422" s="4"/>
      <c r="M1422" s="4"/>
      <c r="Q1422" s="5"/>
      <c r="Z1422" s="4"/>
      <c r="BI1422" s="7"/>
      <c r="BJ1422" s="4"/>
      <c r="BK1422" s="96"/>
      <c r="BL1422" s="107"/>
      <c r="BQ1422" s="5"/>
      <c r="BT1422" s="5"/>
      <c r="BU1422" s="5"/>
      <c r="BV1422" s="5"/>
      <c r="BW1422" s="5"/>
      <c r="BX1422" s="5"/>
      <c r="BY1422" s="14"/>
      <c r="BZ1422" s="28"/>
      <c r="DD1422" s="5" t="e">
        <f>IF(REPORTE!AH$2="si",IF(C1422=VALUE(REPORTE!C$11),IF(SUM(DD1423:DD$1993),CONCATENATE(INT(B1422),", "),INT(B1422)),""),IF(C1422=VALUE(REPORTE!C$10),IF(SUM(DD1423:DD$1993),CONCATENATE(INT(B1422),", "),INT(B1422)),""))</f>
        <v>#VALUE!</v>
      </c>
      <c r="DH1422" s="5"/>
      <c r="DI1422" s="5"/>
      <c r="DJ1422" s="5"/>
      <c r="DK1422" s="5"/>
    </row>
    <row r="1423" spans="1:115" x14ac:dyDescent="0.25">
      <c r="A1423" s="24"/>
      <c r="B1423" s="3"/>
      <c r="D1423" s="1"/>
      <c r="H1423" s="5"/>
      <c r="L1423" s="4"/>
      <c r="M1423" s="4"/>
      <c r="Q1423" s="5"/>
      <c r="Z1423" s="4"/>
      <c r="BI1423" s="7"/>
      <c r="BJ1423" s="4"/>
      <c r="BK1423" s="96"/>
      <c r="BL1423" s="107"/>
      <c r="BQ1423" s="5"/>
      <c r="BT1423" s="5"/>
      <c r="BU1423" s="5"/>
      <c r="BV1423" s="5"/>
      <c r="BW1423" s="5"/>
      <c r="BX1423" s="5"/>
      <c r="BY1423" s="14"/>
      <c r="BZ1423" s="28"/>
      <c r="DD1423" s="5" t="e">
        <f>IF(REPORTE!AH$2="si",IF(C1423=VALUE(REPORTE!C$11),IF(SUM(DD1424:DD$1993),CONCATENATE(INT(B1423),", "),INT(B1423)),""),IF(C1423=VALUE(REPORTE!C$10),IF(SUM(DD1424:DD$1993),CONCATENATE(INT(B1423),", "),INT(B1423)),""))</f>
        <v>#VALUE!</v>
      </c>
      <c r="DH1423" s="5"/>
      <c r="DI1423" s="5"/>
      <c r="DJ1423" s="5"/>
      <c r="DK1423" s="5"/>
    </row>
    <row r="1424" spans="1:115" x14ac:dyDescent="0.25">
      <c r="A1424" s="24"/>
      <c r="B1424" s="3"/>
      <c r="D1424" s="1"/>
      <c r="H1424" s="5"/>
      <c r="L1424" s="4"/>
      <c r="M1424" s="4"/>
      <c r="Q1424" s="5"/>
      <c r="Z1424" s="4"/>
      <c r="BI1424" s="7"/>
      <c r="BJ1424" s="4"/>
      <c r="BK1424" s="96"/>
      <c r="BL1424" s="107"/>
      <c r="BQ1424" s="5"/>
      <c r="BT1424" s="5"/>
      <c r="BU1424" s="5"/>
      <c r="BV1424" s="5"/>
      <c r="BW1424" s="5"/>
      <c r="BX1424" s="5"/>
      <c r="BY1424" s="14"/>
      <c r="BZ1424" s="28"/>
      <c r="DD1424" s="5" t="e">
        <f>IF(REPORTE!AH$2="si",IF(C1424=VALUE(REPORTE!C$11),IF(SUM(DD1425:DD$1993),CONCATENATE(INT(B1424),", "),INT(B1424)),""),IF(C1424=VALUE(REPORTE!C$10),IF(SUM(DD1425:DD$1993),CONCATENATE(INT(B1424),", "),INT(B1424)),""))</f>
        <v>#VALUE!</v>
      </c>
      <c r="DH1424" s="5"/>
      <c r="DI1424" s="5"/>
      <c r="DJ1424" s="5"/>
      <c r="DK1424" s="5"/>
    </row>
    <row r="1425" spans="1:115" x14ac:dyDescent="0.25">
      <c r="A1425" s="24"/>
      <c r="B1425" s="3"/>
      <c r="D1425" s="1"/>
      <c r="H1425" s="5"/>
      <c r="L1425" s="4"/>
      <c r="M1425" s="4"/>
      <c r="Q1425" s="5"/>
      <c r="Z1425" s="4"/>
      <c r="BI1425" s="7"/>
      <c r="BJ1425" s="4"/>
      <c r="BK1425" s="96"/>
      <c r="BL1425" s="107"/>
      <c r="BQ1425" s="5"/>
      <c r="BT1425" s="5"/>
      <c r="BU1425" s="5"/>
      <c r="BV1425" s="5"/>
      <c r="BW1425" s="5"/>
      <c r="BX1425" s="5"/>
      <c r="BY1425" s="14"/>
      <c r="BZ1425" s="28"/>
      <c r="DD1425" s="5" t="e">
        <f>IF(REPORTE!AH$2="si",IF(C1425=VALUE(REPORTE!C$11),IF(SUM(DD1426:DD$1993),CONCATENATE(INT(B1425),", "),INT(B1425)),""),IF(C1425=VALUE(REPORTE!C$10),IF(SUM(DD1426:DD$1993),CONCATENATE(INT(B1425),", "),INT(B1425)),""))</f>
        <v>#VALUE!</v>
      </c>
      <c r="DH1425" s="5"/>
      <c r="DI1425" s="5"/>
      <c r="DJ1425" s="5"/>
      <c r="DK1425" s="5"/>
    </row>
    <row r="1426" spans="1:115" x14ac:dyDescent="0.25">
      <c r="A1426" s="24"/>
      <c r="B1426" s="3"/>
      <c r="D1426" s="1"/>
      <c r="H1426" s="5"/>
      <c r="L1426" s="4"/>
      <c r="M1426" s="4"/>
      <c r="Q1426" s="5"/>
      <c r="Z1426" s="4"/>
      <c r="BI1426" s="7"/>
      <c r="BJ1426" s="4"/>
      <c r="BK1426" s="96"/>
      <c r="BL1426" s="107"/>
      <c r="BQ1426" s="5"/>
      <c r="BT1426" s="5"/>
      <c r="BU1426" s="5"/>
      <c r="BV1426" s="5"/>
      <c r="BW1426" s="5"/>
      <c r="BX1426" s="5"/>
      <c r="BY1426" s="14"/>
      <c r="BZ1426" s="28"/>
      <c r="DD1426" s="5" t="e">
        <f>IF(REPORTE!AH$2="si",IF(C1426=VALUE(REPORTE!C$11),IF(SUM(DD1427:DD$1993),CONCATENATE(INT(B1426),", "),INT(B1426)),""),IF(C1426=VALUE(REPORTE!C$10),IF(SUM(DD1427:DD$1993),CONCATENATE(INT(B1426),", "),INT(B1426)),""))</f>
        <v>#VALUE!</v>
      </c>
      <c r="DH1426" s="5"/>
      <c r="DI1426" s="5"/>
      <c r="DJ1426" s="5"/>
      <c r="DK1426" s="5"/>
    </row>
    <row r="1427" spans="1:115" x14ac:dyDescent="0.25">
      <c r="A1427" s="24"/>
      <c r="B1427" s="3"/>
      <c r="D1427" s="1"/>
      <c r="H1427" s="5"/>
      <c r="L1427" s="4"/>
      <c r="M1427" s="4"/>
      <c r="Q1427" s="5"/>
      <c r="Z1427" s="4"/>
      <c r="BI1427" s="7"/>
      <c r="BJ1427" s="4"/>
      <c r="BK1427" s="96"/>
      <c r="BL1427" s="107"/>
      <c r="BQ1427" s="5"/>
      <c r="BT1427" s="5"/>
      <c r="BU1427" s="5"/>
      <c r="BV1427" s="5"/>
      <c r="BW1427" s="5"/>
      <c r="BX1427" s="5"/>
      <c r="BY1427" s="14"/>
      <c r="BZ1427" s="28"/>
      <c r="DD1427" s="5" t="e">
        <f>IF(REPORTE!AH$2="si",IF(C1427=VALUE(REPORTE!C$11),IF(SUM(DD1428:DD$1993),CONCATENATE(INT(B1427),", "),INT(B1427)),""),IF(C1427=VALUE(REPORTE!C$10),IF(SUM(DD1428:DD$1993),CONCATENATE(INT(B1427),", "),INT(B1427)),""))</f>
        <v>#VALUE!</v>
      </c>
      <c r="DH1427" s="5"/>
      <c r="DI1427" s="5"/>
      <c r="DJ1427" s="5"/>
      <c r="DK1427" s="5"/>
    </row>
    <row r="1428" spans="1:115" x14ac:dyDescent="0.25">
      <c r="A1428" s="24"/>
      <c r="B1428" s="3"/>
      <c r="D1428" s="1"/>
      <c r="H1428" s="5"/>
      <c r="L1428" s="4"/>
      <c r="M1428" s="4"/>
      <c r="Q1428" s="5"/>
      <c r="Z1428" s="4"/>
      <c r="BI1428" s="7"/>
      <c r="BJ1428" s="4"/>
      <c r="BK1428" s="96"/>
      <c r="BL1428" s="107"/>
      <c r="BQ1428" s="5"/>
      <c r="BT1428" s="5"/>
      <c r="BU1428" s="5"/>
      <c r="BV1428" s="5"/>
      <c r="BW1428" s="5"/>
      <c r="BX1428" s="5"/>
      <c r="BY1428" s="14"/>
      <c r="BZ1428" s="28"/>
      <c r="DD1428" s="5" t="e">
        <f>IF(REPORTE!AH$2="si",IF(C1428=VALUE(REPORTE!C$11),IF(SUM(DD1429:DD$1993),CONCATENATE(INT(B1428),", "),INT(B1428)),""),IF(C1428=VALUE(REPORTE!C$10),IF(SUM(DD1429:DD$1993),CONCATENATE(INT(B1428),", "),INT(B1428)),""))</f>
        <v>#VALUE!</v>
      </c>
      <c r="DH1428" s="5"/>
      <c r="DI1428" s="5"/>
      <c r="DJ1428" s="5"/>
      <c r="DK1428" s="5"/>
    </row>
    <row r="1429" spans="1:115" x14ac:dyDescent="0.25">
      <c r="A1429" s="24"/>
      <c r="B1429" s="3"/>
      <c r="D1429" s="1"/>
      <c r="H1429" s="5"/>
      <c r="L1429" s="4"/>
      <c r="M1429" s="4"/>
      <c r="Q1429" s="5"/>
      <c r="Z1429" s="4"/>
      <c r="BI1429" s="7"/>
      <c r="BJ1429" s="4"/>
      <c r="BK1429" s="96"/>
      <c r="BL1429" s="107"/>
      <c r="BQ1429" s="5"/>
      <c r="BT1429" s="5"/>
      <c r="BU1429" s="5"/>
      <c r="BV1429" s="5"/>
      <c r="BW1429" s="5"/>
      <c r="BX1429" s="5"/>
      <c r="BY1429" s="14"/>
      <c r="BZ1429" s="28"/>
      <c r="DD1429" s="5" t="e">
        <f>IF(REPORTE!AH$2="si",IF(C1429=VALUE(REPORTE!C$11),IF(SUM(DD1430:DD$1993),CONCATENATE(INT(B1429),", "),INT(B1429)),""),IF(C1429=VALUE(REPORTE!C$10),IF(SUM(DD1430:DD$1993),CONCATENATE(INT(B1429),", "),INT(B1429)),""))</f>
        <v>#VALUE!</v>
      </c>
      <c r="DE1429" s="5"/>
      <c r="DH1429" s="5"/>
      <c r="DI1429" s="5"/>
      <c r="DJ1429" s="5"/>
      <c r="DK1429" s="5"/>
    </row>
    <row r="1430" spans="1:115" x14ac:dyDescent="0.25">
      <c r="A1430" s="24"/>
      <c r="B1430" s="3"/>
      <c r="D1430" s="1"/>
      <c r="H1430" s="5"/>
      <c r="L1430" s="4"/>
      <c r="M1430" s="4"/>
      <c r="Q1430" s="5"/>
      <c r="Z1430" s="4"/>
      <c r="BI1430" s="7"/>
      <c r="BJ1430" s="4"/>
      <c r="BK1430" s="96"/>
      <c r="BL1430" s="107"/>
      <c r="BQ1430" s="5"/>
      <c r="BT1430" s="5"/>
      <c r="BU1430" s="5"/>
      <c r="BV1430" s="5"/>
      <c r="BW1430" s="5"/>
      <c r="BX1430" s="5"/>
      <c r="BY1430" s="14"/>
      <c r="BZ1430" s="28"/>
      <c r="DD1430" s="5" t="e">
        <f>IF(REPORTE!AH$2="si",IF(C1430=VALUE(REPORTE!C$11),IF(SUM(DD1431:DD$1993),CONCATENATE(INT(B1430),", "),INT(B1430)),""),IF(C1430=VALUE(REPORTE!C$10),IF(SUM(DD1431:DD$1993),CONCATENATE(INT(B1430),",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4"/>
      <c r="B1431" s="3"/>
      <c r="D1431" s="1"/>
      <c r="H1431" s="5"/>
      <c r="L1431" s="4"/>
      <c r="M1431" s="4"/>
      <c r="Q1431" s="5"/>
      <c r="Z1431" s="4"/>
      <c r="BI1431" s="7"/>
      <c r="BJ1431" s="4"/>
      <c r="BK1431" s="96"/>
      <c r="BL1431" s="107"/>
      <c r="BQ1431" s="5"/>
      <c r="BT1431" s="5"/>
      <c r="BU1431" s="5"/>
      <c r="BV1431" s="5"/>
      <c r="BW1431" s="5"/>
      <c r="BX1431" s="5"/>
      <c r="BY1431" s="14"/>
      <c r="BZ1431" s="28"/>
      <c r="DD1431" s="5" t="e">
        <f>IF(REPORTE!AH$2="si",IF(C1431=VALUE(REPORTE!C$11),IF(SUM(DD1432:DD$1993),CONCATENATE(INT(B1431),", "),INT(B1431)),""),IF(C1431=VALUE(REPORTE!C$10),IF(SUM(DD1432:DD$1993),CONCATENATE(INT(B1431),", "),INT(B1431)),""))</f>
        <v>#VALUE!</v>
      </c>
      <c r="DH1431" s="5"/>
      <c r="DI1431" s="5"/>
      <c r="DJ1431" s="5"/>
      <c r="DK1431" s="5"/>
    </row>
    <row r="1432" spans="1:115" x14ac:dyDescent="0.25">
      <c r="A1432" s="24"/>
      <c r="B1432" s="3"/>
      <c r="D1432" s="1"/>
      <c r="H1432" s="5"/>
      <c r="L1432" s="4"/>
      <c r="M1432" s="4"/>
      <c r="Q1432" s="5"/>
      <c r="Z1432" s="4"/>
      <c r="BI1432" s="7"/>
      <c r="BJ1432" s="4"/>
      <c r="BK1432" s="96"/>
      <c r="BL1432" s="107"/>
      <c r="BQ1432" s="5"/>
      <c r="BT1432" s="5"/>
      <c r="BU1432" s="5"/>
      <c r="BV1432" s="5"/>
      <c r="BW1432" s="5"/>
      <c r="BX1432" s="5"/>
      <c r="BY1432" s="14"/>
      <c r="BZ1432" s="28"/>
      <c r="DD1432" s="5" t="e">
        <f>IF(REPORTE!AH$2="si",IF(C1432=VALUE(REPORTE!C$11),IF(SUM(DD1433:DD$1993),CONCATENATE(INT(B1432),", "),INT(B1432)),""),IF(C1432=VALUE(REPORTE!C$10),IF(SUM(DD1433:DD$1993),CONCATENATE(INT(B1432),", "),INT(B1432)),""))</f>
        <v>#VALUE!</v>
      </c>
      <c r="DH1432" s="5"/>
      <c r="DI1432" s="5"/>
      <c r="DJ1432" s="5"/>
      <c r="DK1432" s="5"/>
    </row>
    <row r="1433" spans="1:115" x14ac:dyDescent="0.25">
      <c r="A1433" s="24"/>
      <c r="B1433" s="3"/>
      <c r="D1433" s="1"/>
      <c r="H1433" s="5"/>
      <c r="L1433" s="4"/>
      <c r="M1433" s="4"/>
      <c r="Q1433" s="5"/>
      <c r="Z1433" s="4"/>
      <c r="BI1433" s="7"/>
      <c r="BJ1433" s="4"/>
      <c r="BK1433" s="96"/>
      <c r="BL1433" s="107"/>
      <c r="BQ1433" s="5"/>
      <c r="BT1433" s="5"/>
      <c r="BU1433" s="5"/>
      <c r="BV1433" s="5"/>
      <c r="BW1433" s="5"/>
      <c r="BX1433" s="5"/>
      <c r="BY1433" s="14"/>
      <c r="BZ1433" s="28"/>
      <c r="DD1433" s="5" t="e">
        <f>IF(REPORTE!AH$2="si",IF(C1433=VALUE(REPORTE!C$11),IF(SUM(DD1434:DD$1993),CONCATENATE(INT(B1433),", "),INT(B1433)),""),IF(C1433=VALUE(REPORTE!C$10),IF(SUM(DD1434:DD$1993),CONCATENATE(INT(B1433),", "),INT(B1433)),""))</f>
        <v>#VALUE!</v>
      </c>
      <c r="DH1433" s="5"/>
      <c r="DI1433" s="5"/>
      <c r="DJ1433" s="5"/>
      <c r="DK1433" s="5"/>
    </row>
    <row r="1434" spans="1:115" x14ac:dyDescent="0.25">
      <c r="A1434" s="24"/>
      <c r="B1434" s="3"/>
      <c r="D1434" s="1"/>
      <c r="H1434" s="5"/>
      <c r="L1434" s="4"/>
      <c r="M1434" s="4"/>
      <c r="Q1434" s="5"/>
      <c r="Z1434" s="4"/>
      <c r="BI1434" s="7"/>
      <c r="BJ1434" s="4"/>
      <c r="BK1434" s="96"/>
      <c r="BL1434" s="107"/>
      <c r="BQ1434" s="5"/>
      <c r="BT1434" s="5"/>
      <c r="BU1434" s="5"/>
      <c r="BV1434" s="5"/>
      <c r="BW1434" s="5"/>
      <c r="BX1434" s="5"/>
      <c r="BY1434" s="14"/>
      <c r="BZ1434" s="28"/>
      <c r="DD1434" s="5" t="e">
        <f>IF(REPORTE!AH$2="si",IF(C1434=VALUE(REPORTE!C$11),IF(SUM(DD1435:DD$1993),CONCATENATE(INT(B1434),", "),INT(B1434)),""),IF(C1434=VALUE(REPORTE!C$10),IF(SUM(DD1435:DD$1993),CONCATENATE(INT(B1434),", "),INT(B1434)),""))</f>
        <v>#VALUE!</v>
      </c>
      <c r="DH1434" s="5"/>
      <c r="DI1434" s="5"/>
      <c r="DJ1434" s="5"/>
      <c r="DK1434" s="5"/>
    </row>
    <row r="1435" spans="1:115" x14ac:dyDescent="0.25">
      <c r="A1435" s="24"/>
      <c r="B1435" s="3"/>
      <c r="D1435" s="1"/>
      <c r="H1435" s="5"/>
      <c r="L1435" s="4"/>
      <c r="M1435" s="4"/>
      <c r="Q1435" s="5"/>
      <c r="Z1435" s="4"/>
      <c r="BI1435" s="7"/>
      <c r="BJ1435" s="4"/>
      <c r="BK1435" s="96"/>
      <c r="BL1435" s="107"/>
      <c r="BQ1435" s="5"/>
      <c r="BT1435" s="5"/>
      <c r="BU1435" s="5"/>
      <c r="BV1435" s="5"/>
      <c r="BW1435" s="5"/>
      <c r="BX1435" s="5"/>
      <c r="BY1435" s="14"/>
      <c r="BZ1435" s="28"/>
      <c r="DD1435" s="5" t="e">
        <f>IF(REPORTE!AH$2="si",IF(C1435=VALUE(REPORTE!C$11),IF(SUM(DD1436:DD$1993),CONCATENATE(INT(B1435),", "),INT(B1435)),""),IF(C1435=VALUE(REPORTE!C$10),IF(SUM(DD1436:DD$1993),CONCATENATE(INT(B1435),", "),INT(B1435)),""))</f>
        <v>#VALUE!</v>
      </c>
      <c r="DH1435" s="5"/>
      <c r="DI1435" s="5"/>
      <c r="DJ1435" s="5"/>
      <c r="DK1435" s="5"/>
    </row>
    <row r="1436" spans="1:115" x14ac:dyDescent="0.25">
      <c r="A1436" s="24"/>
      <c r="B1436" s="3"/>
      <c r="D1436" s="1"/>
      <c r="H1436" s="5"/>
      <c r="L1436" s="4"/>
      <c r="M1436" s="4"/>
      <c r="Q1436" s="5"/>
      <c r="Z1436" s="4"/>
      <c r="BI1436" s="7"/>
      <c r="BJ1436" s="4"/>
      <c r="BK1436" s="96"/>
      <c r="BL1436" s="107"/>
      <c r="BQ1436" s="5"/>
      <c r="BT1436" s="5"/>
      <c r="BU1436" s="5"/>
      <c r="BV1436" s="5"/>
      <c r="BW1436" s="5"/>
      <c r="BX1436" s="5"/>
      <c r="BY1436" s="14"/>
      <c r="BZ1436" s="28"/>
      <c r="DD1436" s="5" t="e">
        <f>IF(REPORTE!AH$2="si",IF(C1436=VALUE(REPORTE!C$11),IF(SUM(DD1437:DD$1993),CONCATENATE(INT(B1436),", "),INT(B1436)),""),IF(C1436=VALUE(REPORTE!C$10),IF(SUM(DD1437:DD$1993),CONCATENATE(INT(B1436),", "),INT(B1436)),""))</f>
        <v>#VALUE!</v>
      </c>
      <c r="DH1436" s="5"/>
      <c r="DI1436" s="5"/>
      <c r="DJ1436" s="5"/>
      <c r="DK1436" s="5"/>
    </row>
    <row r="1437" spans="1:115" x14ac:dyDescent="0.25">
      <c r="A1437" s="24"/>
      <c r="B1437" s="3"/>
      <c r="D1437" s="1"/>
      <c r="H1437" s="5"/>
      <c r="L1437" s="4"/>
      <c r="M1437" s="4"/>
      <c r="Q1437" s="5"/>
      <c r="Z1437" s="4"/>
      <c r="BI1437" s="7"/>
      <c r="BJ1437" s="4"/>
      <c r="BK1437" s="96"/>
      <c r="BL1437" s="107"/>
      <c r="BQ1437" s="5"/>
      <c r="BT1437" s="5"/>
      <c r="BU1437" s="5"/>
      <c r="BV1437" s="5"/>
      <c r="BW1437" s="5"/>
      <c r="BX1437" s="5"/>
      <c r="BY1437" s="14"/>
      <c r="BZ1437" s="28"/>
      <c r="DD1437" s="5" t="e">
        <f>IF(REPORTE!AH$2="si",IF(C1437=VALUE(REPORTE!C$11),IF(SUM(DD1438:DD$1993),CONCATENATE(INT(B1437),", "),INT(B1437)),""),IF(C1437=VALUE(REPORTE!C$10),IF(SUM(DD1438:DD$1993),CONCATENATE(INT(B1437),", "),INT(B1437)),""))</f>
        <v>#VALUE!</v>
      </c>
      <c r="DH1437" s="5"/>
      <c r="DI1437" s="5"/>
      <c r="DJ1437" s="5"/>
      <c r="DK1437" s="5"/>
    </row>
    <row r="1438" spans="1:115" x14ac:dyDescent="0.25">
      <c r="A1438" s="24"/>
      <c r="B1438" s="3"/>
      <c r="D1438" s="1"/>
      <c r="H1438" s="5"/>
      <c r="L1438" s="4"/>
      <c r="M1438" s="4"/>
      <c r="Q1438" s="5"/>
      <c r="Z1438" s="4"/>
      <c r="BI1438" s="7"/>
      <c r="BJ1438" s="4"/>
      <c r="BK1438" s="96"/>
      <c r="BL1438" s="107"/>
      <c r="BQ1438" s="5"/>
      <c r="BT1438" s="5"/>
      <c r="BU1438" s="5"/>
      <c r="BV1438" s="5"/>
      <c r="BW1438" s="5"/>
      <c r="BX1438" s="5"/>
      <c r="BY1438" s="14"/>
      <c r="BZ1438" s="28"/>
      <c r="DD1438" s="5" t="e">
        <f>IF(REPORTE!AH$2="si",IF(C1438=VALUE(REPORTE!C$11),IF(SUM(DD1439:DD$1993),CONCATENATE(INT(B1438),", "),INT(B1438)),""),IF(C1438=VALUE(REPORTE!C$10),IF(SUM(DD1439:DD$1993),CONCATENATE(INT(B1438),", "),INT(B1438)),""))</f>
        <v>#VALUE!</v>
      </c>
      <c r="DH1438" s="5"/>
      <c r="DI1438" s="5"/>
      <c r="DJ1438" s="5"/>
      <c r="DK1438" s="5"/>
    </row>
    <row r="1439" spans="1:115" x14ac:dyDescent="0.25">
      <c r="A1439" s="24"/>
      <c r="B1439" s="3"/>
      <c r="D1439" s="1"/>
      <c r="H1439" s="5"/>
      <c r="L1439" s="4"/>
      <c r="M1439" s="4"/>
      <c r="Q1439" s="5"/>
      <c r="Z1439" s="4"/>
      <c r="BI1439" s="7"/>
      <c r="BJ1439" s="4"/>
      <c r="BK1439" s="96"/>
      <c r="BL1439" s="107"/>
      <c r="BQ1439" s="5"/>
      <c r="BT1439" s="5"/>
      <c r="BU1439" s="5"/>
      <c r="BV1439" s="5"/>
      <c r="BW1439" s="5"/>
      <c r="BX1439" s="5"/>
      <c r="BY1439" s="14"/>
      <c r="BZ1439" s="28"/>
      <c r="DD1439" s="5" t="e">
        <f>IF(REPORTE!AH$2="si",IF(C1439=VALUE(REPORTE!C$11),IF(SUM(DD1440:DD$1993),CONCATENATE(INT(B1439),", "),INT(B1439)),""),IF(C1439=VALUE(REPORTE!C$10),IF(SUM(DD1440:DD$1993),CONCATENATE(INT(B1439),", "),INT(B1439)),""))</f>
        <v>#VALUE!</v>
      </c>
      <c r="DH1439" s="5"/>
      <c r="DI1439" s="5"/>
      <c r="DJ1439" s="5"/>
      <c r="DK1439" s="5"/>
    </row>
    <row r="1440" spans="1:115" x14ac:dyDescent="0.25">
      <c r="A1440" s="24"/>
      <c r="B1440" s="3"/>
      <c r="D1440" s="1"/>
      <c r="H1440" s="5"/>
      <c r="L1440" s="4"/>
      <c r="M1440" s="4"/>
      <c r="Q1440" s="5"/>
      <c r="Z1440" s="4"/>
      <c r="BI1440" s="7"/>
      <c r="BJ1440" s="4"/>
      <c r="BK1440" s="96"/>
      <c r="BL1440" s="107"/>
      <c r="BQ1440" s="5"/>
      <c r="BT1440" s="5"/>
      <c r="BU1440" s="5"/>
      <c r="BV1440" s="5"/>
      <c r="BW1440" s="5"/>
      <c r="BX1440" s="5"/>
      <c r="BY1440" s="14"/>
      <c r="BZ1440" s="28"/>
      <c r="DD1440" s="5" t="e">
        <f>IF(REPORTE!AH$2="si",IF(C1440=VALUE(REPORTE!C$11),IF(SUM(DD1441:DD$1993),CONCATENATE(INT(B1440),", "),INT(B1440)),""),IF(C1440=VALUE(REPORTE!C$10),IF(SUM(DD1441:DD$1993),CONCATENATE(INT(B1440),", "),INT(B1440)),""))</f>
        <v>#VALUE!</v>
      </c>
      <c r="DH1440" s="5"/>
      <c r="DI1440" s="5"/>
      <c r="DJ1440" s="5"/>
      <c r="DK1440" s="5"/>
    </row>
    <row r="1441" spans="1:115" x14ac:dyDescent="0.25">
      <c r="A1441" s="24"/>
      <c r="B1441" s="3"/>
      <c r="D1441" s="1"/>
      <c r="H1441" s="5"/>
      <c r="L1441" s="4"/>
      <c r="M1441" s="4"/>
      <c r="Q1441" s="5"/>
      <c r="Z1441" s="4"/>
      <c r="BI1441" s="7"/>
      <c r="BJ1441" s="4"/>
      <c r="BK1441" s="96"/>
      <c r="BL1441" s="107"/>
      <c r="BQ1441" s="5"/>
      <c r="BT1441" s="5"/>
      <c r="BU1441" s="5"/>
      <c r="BV1441" s="5"/>
      <c r="BW1441" s="5"/>
      <c r="BX1441" s="5"/>
      <c r="BY1441" s="14"/>
      <c r="BZ1441" s="28"/>
      <c r="DD1441" s="5" t="e">
        <f>IF(REPORTE!AH$2="si",IF(C1441=VALUE(REPORTE!C$11),IF(SUM(DD1442:DD$1993),CONCATENATE(INT(B1441),", "),INT(B1441)),""),IF(C1441=VALUE(REPORTE!C$10),IF(SUM(DD1442:DD$1993),CONCATENATE(INT(B1441),", "),INT(B1441)),""))</f>
        <v>#VALUE!</v>
      </c>
      <c r="DH1441" s="5"/>
      <c r="DI1441" s="5"/>
      <c r="DJ1441" s="5"/>
      <c r="DK1441" s="5"/>
    </row>
    <row r="1442" spans="1:115" x14ac:dyDescent="0.25">
      <c r="A1442" s="24"/>
      <c r="B1442" s="3"/>
      <c r="D1442" s="1"/>
      <c r="H1442" s="5"/>
      <c r="L1442" s="4"/>
      <c r="M1442" s="4"/>
      <c r="Q1442" s="5"/>
      <c r="Z1442" s="4"/>
      <c r="BI1442" s="7"/>
      <c r="BJ1442" s="4"/>
      <c r="BK1442" s="96"/>
      <c r="BL1442" s="107"/>
      <c r="BQ1442" s="5"/>
      <c r="BT1442" s="5"/>
      <c r="BU1442" s="5"/>
      <c r="BV1442" s="5"/>
      <c r="BW1442" s="5"/>
      <c r="BX1442" s="5"/>
      <c r="BY1442" s="14"/>
      <c r="BZ1442" s="28"/>
      <c r="DD1442" s="5" t="e">
        <f>IF(REPORTE!AH$2="si",IF(C1442=VALUE(REPORTE!C$11),IF(SUM(DD1443:DD$1993),CONCATENATE(INT(B1442),", "),INT(B1442)),""),IF(C1442=VALUE(REPORTE!C$10),IF(SUM(DD1443:DD$1993),CONCATENATE(INT(B1442),", "),INT(B1442)),""))</f>
        <v>#VALUE!</v>
      </c>
      <c r="DH1442" s="5"/>
      <c r="DI1442" s="5"/>
      <c r="DJ1442" s="5"/>
      <c r="DK1442" s="5"/>
    </row>
    <row r="1443" spans="1:115" x14ac:dyDescent="0.25">
      <c r="A1443" s="24"/>
      <c r="B1443" s="3"/>
      <c r="D1443" s="1"/>
      <c r="H1443" s="5"/>
      <c r="L1443" s="4"/>
      <c r="M1443" s="4"/>
      <c r="Q1443" s="5"/>
      <c r="Z1443" s="4"/>
      <c r="BI1443" s="7"/>
      <c r="BJ1443" s="4"/>
      <c r="BK1443" s="96"/>
      <c r="BL1443" s="107"/>
      <c r="BQ1443" s="5"/>
      <c r="BT1443" s="5"/>
      <c r="BU1443" s="5"/>
      <c r="BV1443" s="5"/>
      <c r="BW1443" s="5"/>
      <c r="BX1443" s="5"/>
      <c r="BY1443" s="14"/>
      <c r="BZ1443" s="28"/>
      <c r="DD1443" s="5" t="e">
        <f>IF(REPORTE!AH$2="si",IF(C1443=VALUE(REPORTE!C$11),IF(SUM(DD1444:DD$1993),CONCATENATE(INT(B1443),", "),INT(B1443)),""),IF(C1443=VALUE(REPORTE!C$10),IF(SUM(DD1444:DD$1993),CONCATENATE(INT(B1443),", "),INT(B1443)),""))</f>
        <v>#VALUE!</v>
      </c>
      <c r="DH1443" s="5"/>
      <c r="DI1443" s="5"/>
      <c r="DJ1443" s="5"/>
      <c r="DK1443" s="5"/>
    </row>
    <row r="1444" spans="1:115" x14ac:dyDescent="0.25">
      <c r="A1444" s="24"/>
      <c r="B1444" s="3"/>
      <c r="D1444" s="1"/>
      <c r="H1444" s="5"/>
      <c r="L1444" s="4"/>
      <c r="M1444" s="4"/>
      <c r="Q1444" s="5"/>
      <c r="Z1444" s="4"/>
      <c r="BI1444" s="7"/>
      <c r="BJ1444" s="4"/>
      <c r="BK1444" s="96"/>
      <c r="BL1444" s="107"/>
      <c r="BQ1444" s="5"/>
      <c r="BT1444" s="5"/>
      <c r="BU1444" s="5"/>
      <c r="BV1444" s="5"/>
      <c r="BW1444" s="5"/>
      <c r="BX1444" s="5"/>
      <c r="BY1444" s="14"/>
      <c r="BZ1444" s="28"/>
      <c r="DD1444" s="5" t="e">
        <f>IF(REPORTE!AH$2="si",IF(C1444=VALUE(REPORTE!C$11),IF(SUM(DD1445:DD$1993),CONCATENATE(INT(B1444),", "),INT(B1444)),""),IF(C1444=VALUE(REPORTE!C$10),IF(SUM(DD1445:DD$1993),CONCATENATE(INT(B1444),", "),INT(B1444)),""))</f>
        <v>#VALUE!</v>
      </c>
      <c r="DH1444" s="5"/>
      <c r="DI1444" s="5"/>
      <c r="DJ1444" s="5"/>
      <c r="DK1444" s="5"/>
    </row>
    <row r="1445" spans="1:115" x14ac:dyDescent="0.25">
      <c r="A1445" s="24"/>
      <c r="B1445" s="3"/>
      <c r="D1445" s="1"/>
      <c r="H1445" s="5"/>
      <c r="L1445" s="4"/>
      <c r="M1445" s="4"/>
      <c r="Q1445" s="5"/>
      <c r="Z1445" s="4"/>
      <c r="BI1445" s="7"/>
      <c r="BJ1445" s="4"/>
      <c r="BK1445" s="96"/>
      <c r="BL1445" s="107"/>
      <c r="BQ1445" s="5"/>
      <c r="BT1445" s="5"/>
      <c r="BU1445" s="5"/>
      <c r="BV1445" s="5"/>
      <c r="BW1445" s="5"/>
      <c r="BX1445" s="5"/>
      <c r="BY1445" s="14"/>
      <c r="BZ1445" s="28"/>
      <c r="DD1445" s="5" t="e">
        <f>IF(REPORTE!AH$2="si",IF(C1445=VALUE(REPORTE!C$11),IF(SUM(DD1446:DD$1993),CONCATENATE(INT(B1445),", "),INT(B1445)),""),IF(C1445=VALUE(REPORTE!C$10),IF(SUM(DD1446:DD$1993),CONCATENATE(INT(B1445),", "),INT(B1445)),""))</f>
        <v>#VALUE!</v>
      </c>
      <c r="DH1445" s="5"/>
      <c r="DI1445" s="5"/>
      <c r="DJ1445" s="5"/>
      <c r="DK1445" s="5"/>
    </row>
    <row r="1446" spans="1:115" x14ac:dyDescent="0.25">
      <c r="A1446" s="24"/>
      <c r="B1446" s="3"/>
      <c r="D1446" s="1"/>
      <c r="H1446" s="5"/>
      <c r="L1446" s="4"/>
      <c r="M1446" s="4"/>
      <c r="Q1446" s="5"/>
      <c r="Z1446" s="4"/>
      <c r="BI1446" s="7"/>
      <c r="BJ1446" s="4"/>
      <c r="BK1446" s="96"/>
      <c r="BL1446" s="107"/>
      <c r="BQ1446" s="5"/>
      <c r="BT1446" s="5"/>
      <c r="BU1446" s="5"/>
      <c r="BV1446" s="5"/>
      <c r="BW1446" s="5"/>
      <c r="BX1446" s="5"/>
      <c r="BY1446" s="14"/>
      <c r="BZ1446" s="28"/>
      <c r="DD1446" s="5" t="e">
        <f>IF(REPORTE!AH$2="si",IF(C1446=VALUE(REPORTE!C$11),IF(SUM(DD1447:DD$1993),CONCATENATE(INT(B1446),", "),INT(B1446)),""),IF(C1446=VALUE(REPORTE!C$10),IF(SUM(DD1447:DD$1993),CONCATENATE(INT(B1446),", "),INT(B1446)),""))</f>
        <v>#VALUE!</v>
      </c>
      <c r="DH1446" s="5"/>
      <c r="DI1446" s="5"/>
      <c r="DJ1446" s="5"/>
      <c r="DK1446" s="5"/>
    </row>
    <row r="1447" spans="1:115" x14ac:dyDescent="0.25">
      <c r="A1447" s="24"/>
      <c r="B1447" s="3"/>
      <c r="D1447" s="1"/>
      <c r="H1447" s="5"/>
      <c r="L1447" s="4"/>
      <c r="M1447" s="4"/>
      <c r="Q1447" s="5"/>
      <c r="Z1447" s="4"/>
      <c r="BI1447" s="7"/>
      <c r="BJ1447" s="4"/>
      <c r="BK1447" s="96"/>
      <c r="BL1447" s="107"/>
      <c r="BQ1447" s="5"/>
      <c r="BT1447" s="5"/>
      <c r="BU1447" s="5"/>
      <c r="BV1447" s="5"/>
      <c r="BW1447" s="5"/>
      <c r="BX1447" s="5"/>
      <c r="BY1447" s="14"/>
      <c r="BZ1447" s="28"/>
      <c r="DD1447" s="5" t="e">
        <f>IF(REPORTE!AH$2="si",IF(C1447=VALUE(REPORTE!C$11),IF(SUM(DD1448:DD$1993),CONCATENATE(INT(B1447),", "),INT(B1447)),""),IF(C1447=VALUE(REPORTE!C$10),IF(SUM(DD1448:DD$1993),CONCATENATE(INT(B1447),", "),INT(B1447)),""))</f>
        <v>#VALUE!</v>
      </c>
      <c r="DH1447" s="5"/>
      <c r="DI1447" s="5"/>
      <c r="DJ1447" s="5"/>
      <c r="DK1447" s="5"/>
    </row>
    <row r="1448" spans="1:115" x14ac:dyDescent="0.25">
      <c r="A1448" s="24"/>
      <c r="B1448" s="3"/>
      <c r="D1448" s="1"/>
      <c r="H1448" s="5"/>
      <c r="L1448" s="4"/>
      <c r="M1448" s="4"/>
      <c r="Q1448" s="5"/>
      <c r="Z1448" s="4"/>
      <c r="BI1448" s="7"/>
      <c r="BJ1448" s="4"/>
      <c r="BK1448" s="96"/>
      <c r="BL1448" s="107"/>
      <c r="BQ1448" s="5"/>
      <c r="BT1448" s="5"/>
      <c r="BU1448" s="5"/>
      <c r="BV1448" s="5"/>
      <c r="BW1448" s="5"/>
      <c r="BX1448" s="5"/>
      <c r="BY1448" s="14"/>
      <c r="BZ1448" s="28"/>
      <c r="DD1448" s="5" t="e">
        <f>IF(REPORTE!AH$2="si",IF(C1448=VALUE(REPORTE!C$11),IF(SUM(DD1449:DD$1993),CONCATENATE(INT(B1448),", "),INT(B1448)),""),IF(C1448=VALUE(REPORTE!C$10),IF(SUM(DD1449:DD$1993),CONCATENATE(INT(B1448),", "),INT(B1448)),""))</f>
        <v>#VALUE!</v>
      </c>
      <c r="DH1448" s="5"/>
      <c r="DI1448" s="5"/>
      <c r="DJ1448" s="5"/>
      <c r="DK1448" s="5"/>
    </row>
    <row r="1449" spans="1:115" x14ac:dyDescent="0.25">
      <c r="A1449" s="24"/>
      <c r="B1449" s="3"/>
      <c r="D1449" s="1"/>
      <c r="H1449" s="5"/>
      <c r="L1449" s="4"/>
      <c r="M1449" s="4"/>
      <c r="Q1449" s="5"/>
      <c r="Z1449" s="4"/>
      <c r="BI1449" s="7"/>
      <c r="BJ1449" s="4"/>
      <c r="BK1449" s="96"/>
      <c r="BL1449" s="107"/>
      <c r="BQ1449" s="5"/>
      <c r="BT1449" s="5"/>
      <c r="BU1449" s="5"/>
      <c r="BV1449" s="5"/>
      <c r="BW1449" s="5"/>
      <c r="BX1449" s="5"/>
      <c r="BY1449" s="14"/>
      <c r="BZ1449" s="28"/>
      <c r="DD1449" s="5" t="e">
        <f>IF(REPORTE!AH$2="si",IF(C1449=VALUE(REPORTE!C$11),IF(SUM(DD1450:DD$1993),CONCATENATE(INT(B1449),", "),INT(B1449)),""),IF(C1449=VALUE(REPORTE!C$10),IF(SUM(DD1450:DD$1993),CONCATENATE(INT(B1449),", "),INT(B1449)),""))</f>
        <v>#VALUE!</v>
      </c>
      <c r="DH1449" s="5"/>
      <c r="DI1449" s="5"/>
      <c r="DJ1449" s="5"/>
      <c r="DK1449" s="5"/>
    </row>
    <row r="1450" spans="1:115" x14ac:dyDescent="0.25">
      <c r="A1450" s="24"/>
      <c r="B1450" s="3"/>
      <c r="D1450" s="1"/>
      <c r="H1450" s="5"/>
      <c r="L1450" s="4"/>
      <c r="M1450" s="4"/>
      <c r="Q1450" s="5"/>
      <c r="Z1450" s="4"/>
      <c r="BI1450" s="7"/>
      <c r="BJ1450" s="4"/>
      <c r="BK1450" s="96"/>
      <c r="BL1450" s="107"/>
      <c r="BQ1450" s="5"/>
      <c r="BT1450" s="5"/>
      <c r="BU1450" s="5"/>
      <c r="BV1450" s="5"/>
      <c r="BW1450" s="5"/>
      <c r="BX1450" s="5"/>
      <c r="BY1450" s="14"/>
      <c r="BZ1450" s="28"/>
      <c r="DD1450" s="5" t="e">
        <f>IF(REPORTE!AH$2="si",IF(C1450=VALUE(REPORTE!C$11),IF(SUM(DD1451:DD$1993),CONCATENATE(INT(B1450),", "),INT(B1450)),""),IF(C1450=VALUE(REPORTE!C$10),IF(SUM(DD1451:DD$1993),CONCATENATE(INT(B1450),", "),INT(B1450)),""))</f>
        <v>#VALUE!</v>
      </c>
      <c r="DH1450" s="5"/>
      <c r="DI1450" s="5"/>
      <c r="DJ1450" s="5"/>
      <c r="DK1450" s="5"/>
    </row>
    <row r="1451" spans="1:115" x14ac:dyDescent="0.25">
      <c r="A1451" s="24"/>
      <c r="B1451" s="3"/>
      <c r="D1451" s="1"/>
      <c r="H1451" s="5"/>
      <c r="L1451" s="4"/>
      <c r="M1451" s="4"/>
      <c r="Q1451" s="5"/>
      <c r="Z1451" s="4"/>
      <c r="BI1451" s="7"/>
      <c r="BJ1451" s="4"/>
      <c r="BK1451" s="96"/>
      <c r="BL1451" s="107"/>
      <c r="BQ1451" s="5"/>
      <c r="BT1451" s="5"/>
      <c r="BU1451" s="5"/>
      <c r="BV1451" s="5"/>
      <c r="BW1451" s="5"/>
      <c r="BX1451" s="5"/>
      <c r="BY1451" s="14"/>
      <c r="BZ1451" s="28"/>
      <c r="DD1451" s="5" t="e">
        <f>IF(REPORTE!AH$2="si",IF(C1451=VALUE(REPORTE!C$11),IF(SUM(DD1452:DD$1993),CONCATENATE(INT(B1451),", "),INT(B1451)),""),IF(C1451=VALUE(REPORTE!C$10),IF(SUM(DD1452:DD$1993),CONCATENATE(INT(B1451),", "),INT(B1451)),""))</f>
        <v>#VALUE!</v>
      </c>
      <c r="DH1451" s="5"/>
      <c r="DI1451" s="5"/>
      <c r="DJ1451" s="5"/>
      <c r="DK1451" s="5"/>
    </row>
    <row r="1452" spans="1:115" x14ac:dyDescent="0.25">
      <c r="A1452" s="24"/>
      <c r="B1452" s="3"/>
      <c r="D1452" s="1"/>
      <c r="H1452" s="5"/>
      <c r="L1452" s="4"/>
      <c r="M1452" s="4"/>
      <c r="Q1452" s="5"/>
      <c r="Z1452" s="4"/>
      <c r="BI1452" s="7"/>
      <c r="BJ1452" s="4"/>
      <c r="BK1452" s="96"/>
      <c r="BL1452" s="107"/>
      <c r="BQ1452" s="5"/>
      <c r="BT1452" s="5"/>
      <c r="BU1452" s="5"/>
      <c r="BV1452" s="5"/>
      <c r="BW1452" s="5"/>
      <c r="BX1452" s="5"/>
      <c r="BY1452" s="14"/>
      <c r="BZ1452" s="28"/>
      <c r="DD1452" s="5" t="e">
        <f>IF(REPORTE!AH$2="si",IF(C1452=VALUE(REPORTE!C$11),IF(SUM(DD1453:DD$1993),CONCATENATE(INT(B1452),", "),INT(B1452)),""),IF(C1452=VALUE(REPORTE!C$10),IF(SUM(DD1453:DD$1993),CONCATENATE(INT(B1452),", "),INT(B1452)),""))</f>
        <v>#VALUE!</v>
      </c>
      <c r="DH1452" s="5"/>
      <c r="DI1452" s="5"/>
      <c r="DJ1452" s="5"/>
      <c r="DK1452" s="5"/>
    </row>
    <row r="1453" spans="1:115" x14ac:dyDescent="0.25">
      <c r="A1453" s="24"/>
      <c r="B1453" s="3"/>
      <c r="D1453" s="1"/>
      <c r="H1453" s="5"/>
      <c r="L1453" s="4"/>
      <c r="M1453" s="4"/>
      <c r="Q1453" s="5"/>
      <c r="Z1453" s="4"/>
      <c r="BI1453" s="7"/>
      <c r="BJ1453" s="4"/>
      <c r="BK1453" s="96"/>
      <c r="BL1453" s="107"/>
      <c r="BQ1453" s="5"/>
      <c r="BT1453" s="5"/>
      <c r="BU1453" s="5"/>
      <c r="BV1453" s="5"/>
      <c r="BW1453" s="5"/>
      <c r="BX1453" s="5"/>
      <c r="BY1453" s="14"/>
      <c r="BZ1453" s="28"/>
      <c r="DD1453" s="5" t="e">
        <f>IF(REPORTE!AH$2="si",IF(C1453=VALUE(REPORTE!C$11),IF(SUM(DD1454:DD$1993),CONCATENATE(INT(B1453),", "),INT(B1453)),""),IF(C1453=VALUE(REPORTE!C$10),IF(SUM(DD1454:DD$1993),CONCATENATE(INT(B1453),", "),INT(B1453)),""))</f>
        <v>#VALUE!</v>
      </c>
      <c r="DH1453" s="5"/>
      <c r="DI1453" s="5"/>
      <c r="DJ1453" s="5"/>
      <c r="DK1453" s="5"/>
    </row>
    <row r="1454" spans="1:115" x14ac:dyDescent="0.25">
      <c r="A1454" s="24"/>
      <c r="B1454" s="3"/>
      <c r="D1454" s="1"/>
      <c r="H1454" s="5"/>
      <c r="L1454" s="4"/>
      <c r="M1454" s="4"/>
      <c r="Q1454" s="5"/>
      <c r="Z1454" s="4"/>
      <c r="BI1454" s="7"/>
      <c r="BJ1454" s="4"/>
      <c r="BK1454" s="96"/>
      <c r="BL1454" s="107"/>
      <c r="BQ1454" s="5"/>
      <c r="BT1454" s="5"/>
      <c r="BU1454" s="5"/>
      <c r="BV1454" s="5"/>
      <c r="BW1454" s="5"/>
      <c r="BX1454" s="5"/>
      <c r="BY1454" s="14"/>
      <c r="BZ1454" s="28"/>
      <c r="DD1454" s="5" t="e">
        <f>IF(REPORTE!AH$2="si",IF(C1454=VALUE(REPORTE!C$11),IF(SUM(DD1455:DD$1993),CONCATENATE(INT(B1454),", "),INT(B1454)),""),IF(C1454=VALUE(REPORTE!C$10),IF(SUM(DD1455:DD$1993),CONCATENATE(INT(B1454),", "),INT(B1454)),""))</f>
        <v>#VALUE!</v>
      </c>
      <c r="DH1454" s="5"/>
      <c r="DI1454" s="5"/>
      <c r="DJ1454" s="5"/>
      <c r="DK1454" s="5"/>
    </row>
    <row r="1455" spans="1:115" x14ac:dyDescent="0.25">
      <c r="A1455" s="24"/>
      <c r="B1455" s="3"/>
      <c r="D1455" s="1"/>
      <c r="H1455" s="5"/>
      <c r="L1455" s="4"/>
      <c r="M1455" s="4"/>
      <c r="Q1455" s="5"/>
      <c r="Z1455" s="4"/>
      <c r="BI1455" s="7"/>
      <c r="BJ1455" s="4"/>
      <c r="BK1455" s="96"/>
      <c r="BL1455" s="107"/>
      <c r="BQ1455" s="5"/>
      <c r="BT1455" s="5"/>
      <c r="BU1455" s="5"/>
      <c r="BV1455" s="5"/>
      <c r="BW1455" s="5"/>
      <c r="BX1455" s="5"/>
      <c r="BY1455" s="14"/>
      <c r="BZ1455" s="28"/>
      <c r="DD1455" s="5" t="e">
        <f>IF(REPORTE!AH$2="si",IF(C1455=VALUE(REPORTE!C$11),IF(SUM(DD1456:DD$1993),CONCATENATE(INT(B1455),", "),INT(B1455)),""),IF(C1455=VALUE(REPORTE!C$10),IF(SUM(DD1456:DD$1993),CONCATENATE(INT(B1455),", "),INT(B1455)),""))</f>
        <v>#VALUE!</v>
      </c>
      <c r="DH1455" s="5"/>
      <c r="DI1455" s="5"/>
      <c r="DJ1455" s="5"/>
      <c r="DK1455" s="5"/>
    </row>
    <row r="1456" spans="1:115" x14ac:dyDescent="0.25">
      <c r="A1456" s="24"/>
      <c r="B1456" s="3"/>
      <c r="D1456" s="1"/>
      <c r="H1456" s="5"/>
      <c r="L1456" s="4"/>
      <c r="M1456" s="4"/>
      <c r="Q1456" s="5"/>
      <c r="Z1456" s="4"/>
      <c r="BI1456" s="7"/>
      <c r="BJ1456" s="4"/>
      <c r="BK1456" s="96"/>
      <c r="BL1456" s="107"/>
      <c r="BQ1456" s="5"/>
      <c r="BT1456" s="5"/>
      <c r="BU1456" s="5"/>
      <c r="BV1456" s="5"/>
      <c r="BW1456" s="5"/>
      <c r="BX1456" s="5"/>
      <c r="BY1456" s="14"/>
      <c r="BZ1456" s="28"/>
      <c r="DD1456" s="5" t="e">
        <f>IF(REPORTE!AH$2="si",IF(C1456=VALUE(REPORTE!C$11),IF(SUM(DD1457:DD$1993),CONCATENATE(INT(B1456),", "),INT(B1456)),""),IF(C1456=VALUE(REPORTE!C$10),IF(SUM(DD1457:DD$1993),CONCATENATE(INT(B1456),", "),INT(B1456)),""))</f>
        <v>#VALUE!</v>
      </c>
      <c r="DH1456" s="5"/>
      <c r="DI1456" s="5"/>
      <c r="DJ1456" s="5"/>
      <c r="DK1456" s="5"/>
    </row>
    <row r="1457" spans="1:115" x14ac:dyDescent="0.25">
      <c r="A1457" s="24"/>
      <c r="B1457" s="3"/>
      <c r="D1457" s="1"/>
      <c r="H1457" s="5"/>
      <c r="L1457" s="4"/>
      <c r="M1457" s="4"/>
      <c r="Q1457" s="5"/>
      <c r="Z1457" s="4"/>
      <c r="BI1457" s="7"/>
      <c r="BJ1457" s="4"/>
      <c r="BK1457" s="96"/>
      <c r="BL1457" s="107"/>
      <c r="BQ1457" s="5"/>
      <c r="BT1457" s="5"/>
      <c r="BU1457" s="5"/>
      <c r="BV1457" s="5"/>
      <c r="BW1457" s="5"/>
      <c r="BX1457" s="5"/>
      <c r="BY1457" s="14"/>
      <c r="BZ1457" s="28"/>
      <c r="DD1457" s="5" t="e">
        <f>IF(REPORTE!AH$2="si",IF(C1457=VALUE(REPORTE!C$11),IF(SUM(DD1458:DD$1993),CONCATENATE(INT(B1457),", "),INT(B1457)),""),IF(C1457=VALUE(REPORTE!C$10),IF(SUM(DD1458:DD$1993),CONCATENATE(INT(B1457),", "),INT(B1457)),""))</f>
        <v>#VALUE!</v>
      </c>
      <c r="DH1457" s="5"/>
      <c r="DI1457" s="5"/>
      <c r="DJ1457" s="5"/>
      <c r="DK1457" s="5"/>
    </row>
    <row r="1458" spans="1:115" x14ac:dyDescent="0.25">
      <c r="A1458" s="24"/>
      <c r="B1458" s="3"/>
      <c r="D1458" s="1"/>
      <c r="H1458" s="5"/>
      <c r="L1458" s="4"/>
      <c r="M1458" s="4"/>
      <c r="Q1458" s="5"/>
      <c r="Z1458" s="4"/>
      <c r="BI1458" s="7"/>
      <c r="BJ1458" s="4"/>
      <c r="BK1458" s="96"/>
      <c r="BL1458" s="107"/>
      <c r="BQ1458" s="5"/>
      <c r="BT1458" s="5"/>
      <c r="BU1458" s="5"/>
      <c r="BV1458" s="5"/>
      <c r="BW1458" s="5"/>
      <c r="BX1458" s="5"/>
      <c r="BY1458" s="14"/>
      <c r="BZ1458" s="28"/>
      <c r="DD1458" s="5" t="e">
        <f>IF(REPORTE!AH$2="si",IF(C1458=VALUE(REPORTE!C$11),IF(SUM(DD1459:DD$1993),CONCATENATE(INT(B1458),", "),INT(B1458)),""),IF(C1458=VALUE(REPORTE!C$10),IF(SUM(DD1459:DD$1993),CONCATENATE(INT(B1458),", "),INT(B1458)),""))</f>
        <v>#VALUE!</v>
      </c>
      <c r="DH1458" s="5"/>
      <c r="DI1458" s="5"/>
      <c r="DJ1458" s="5"/>
      <c r="DK1458" s="5"/>
    </row>
    <row r="1459" spans="1:115" x14ac:dyDescent="0.25">
      <c r="A1459" s="24"/>
      <c r="B1459" s="3"/>
      <c r="D1459" s="1"/>
      <c r="H1459" s="5"/>
      <c r="L1459" s="4"/>
      <c r="M1459" s="4"/>
      <c r="Q1459" s="5"/>
      <c r="Z1459" s="4"/>
      <c r="BI1459" s="7"/>
      <c r="BJ1459" s="4"/>
      <c r="BK1459" s="96"/>
      <c r="BL1459" s="107"/>
      <c r="BQ1459" s="5"/>
      <c r="BT1459" s="5"/>
      <c r="BU1459" s="5"/>
      <c r="BV1459" s="5"/>
      <c r="BW1459" s="5"/>
      <c r="BX1459" s="5"/>
      <c r="BY1459" s="14"/>
      <c r="BZ1459" s="28"/>
      <c r="DD1459" s="5" t="e">
        <f>IF(REPORTE!AH$2="si",IF(C1459=VALUE(REPORTE!C$11),IF(SUM(DD1460:DD$1993),CONCATENATE(INT(B1459),", "),INT(B1459)),""),IF(C1459=VALUE(REPORTE!C$10),IF(SUM(DD1460:DD$1993),CONCATENATE(INT(B1459),", "),INT(B1459)),""))</f>
        <v>#VALUE!</v>
      </c>
      <c r="DH1459" s="5"/>
      <c r="DI1459" s="5"/>
      <c r="DJ1459" s="5"/>
      <c r="DK1459" s="5"/>
    </row>
    <row r="1460" spans="1:115" x14ac:dyDescent="0.25">
      <c r="A1460" s="24"/>
      <c r="B1460" s="3"/>
      <c r="D1460" s="1"/>
      <c r="H1460" s="5"/>
      <c r="L1460" s="4"/>
      <c r="M1460" s="4"/>
      <c r="Q1460" s="5"/>
      <c r="Z1460" s="4"/>
      <c r="BI1460" s="7"/>
      <c r="BJ1460" s="4"/>
      <c r="BK1460" s="96"/>
      <c r="BL1460" s="107"/>
      <c r="BQ1460" s="5"/>
      <c r="BT1460" s="5"/>
      <c r="BU1460" s="5"/>
      <c r="BV1460" s="5"/>
      <c r="BW1460" s="5"/>
      <c r="BX1460" s="5"/>
      <c r="BY1460" s="14"/>
      <c r="BZ1460" s="28"/>
      <c r="DD1460" s="5" t="e">
        <f>IF(REPORTE!AH$2="si",IF(C1460=VALUE(REPORTE!C$11),IF(SUM(DD1461:DD$1993),CONCATENATE(INT(B1460),", "),INT(B1460)),""),IF(C1460=VALUE(REPORTE!C$10),IF(SUM(DD1461:DD$1993),CONCATENATE(INT(B1460),", "),INT(B1460)),""))</f>
        <v>#VALUE!</v>
      </c>
      <c r="DH1460" s="5"/>
      <c r="DI1460" s="5"/>
      <c r="DJ1460" s="5"/>
      <c r="DK1460" s="5"/>
    </row>
    <row r="1461" spans="1:115" x14ac:dyDescent="0.25">
      <c r="A1461" s="24"/>
      <c r="B1461" s="3"/>
      <c r="D1461" s="1"/>
      <c r="H1461" s="5"/>
      <c r="L1461" s="4"/>
      <c r="M1461" s="4"/>
      <c r="Q1461" s="5"/>
      <c r="Z1461" s="4"/>
      <c r="BI1461" s="7"/>
      <c r="BJ1461" s="4"/>
      <c r="BK1461" s="96"/>
      <c r="BL1461" s="107"/>
      <c r="BQ1461" s="5"/>
      <c r="BT1461" s="5"/>
      <c r="BU1461" s="5"/>
      <c r="BV1461" s="5"/>
      <c r="BW1461" s="5"/>
      <c r="BX1461" s="5"/>
      <c r="BY1461" s="14"/>
      <c r="BZ1461" s="28"/>
      <c r="DD1461" s="5" t="e">
        <f>IF(REPORTE!AH$2="si",IF(C1461=VALUE(REPORTE!C$11),IF(SUM(DD1462:DD$1993),CONCATENATE(INT(B1461),", "),INT(B1461)),""),IF(C1461=VALUE(REPORTE!C$10),IF(SUM(DD1462:DD$1993),CONCATENATE(INT(B1461),", "),INT(B1461)),""))</f>
        <v>#VALUE!</v>
      </c>
      <c r="DH1461" s="5"/>
      <c r="DI1461" s="5"/>
      <c r="DJ1461" s="5"/>
      <c r="DK1461" s="5"/>
    </row>
    <row r="1462" spans="1:115" x14ac:dyDescent="0.25">
      <c r="A1462" s="24"/>
      <c r="B1462" s="3"/>
      <c r="D1462" s="1"/>
      <c r="H1462" s="5"/>
      <c r="L1462" s="4"/>
      <c r="M1462" s="4"/>
      <c r="Q1462" s="5"/>
      <c r="Z1462" s="4"/>
      <c r="BI1462" s="7"/>
      <c r="BJ1462" s="4"/>
      <c r="BK1462" s="96"/>
      <c r="BL1462" s="107"/>
      <c r="BQ1462" s="5"/>
      <c r="BT1462" s="5"/>
      <c r="BU1462" s="5"/>
      <c r="BV1462" s="5"/>
      <c r="BW1462" s="5"/>
      <c r="BX1462" s="5"/>
      <c r="BY1462" s="14"/>
      <c r="BZ1462" s="28"/>
      <c r="DD1462" s="5" t="e">
        <f>IF(REPORTE!AH$2="si",IF(C1462=VALUE(REPORTE!C$11),IF(SUM(DD1463:DD$1993),CONCATENATE(INT(B1462),", "),INT(B1462)),""),IF(C1462=VALUE(REPORTE!C$10),IF(SUM(DD1463:DD$1993),CONCATENATE(INT(B1462),", "),INT(B1462)),""))</f>
        <v>#VALUE!</v>
      </c>
      <c r="DH1462" s="5"/>
      <c r="DI1462" s="5"/>
      <c r="DJ1462" s="5"/>
      <c r="DK1462" s="5"/>
    </row>
    <row r="1463" spans="1:115" x14ac:dyDescent="0.25">
      <c r="A1463" s="24"/>
      <c r="B1463" s="3"/>
      <c r="D1463" s="1"/>
      <c r="H1463" s="5"/>
      <c r="L1463" s="4"/>
      <c r="M1463" s="4"/>
      <c r="Q1463" s="5"/>
      <c r="Z1463" s="4"/>
      <c r="BI1463" s="7"/>
      <c r="BJ1463" s="4"/>
      <c r="BK1463" s="96"/>
      <c r="BL1463" s="107"/>
      <c r="BQ1463" s="5"/>
      <c r="BT1463" s="5"/>
      <c r="BU1463" s="5"/>
      <c r="BV1463" s="5"/>
      <c r="BW1463" s="5"/>
      <c r="BX1463" s="5"/>
      <c r="BY1463" s="14"/>
      <c r="BZ1463" s="28"/>
      <c r="DD1463" s="5" t="e">
        <f>IF(REPORTE!AH$2="si",IF(C1463=VALUE(REPORTE!C$11),IF(SUM(DD1464:DD$1993),CONCATENATE(INT(B1463),", "),INT(B1463)),""),IF(C1463=VALUE(REPORTE!C$10),IF(SUM(DD1464:DD$1993),CONCATENATE(INT(B1463),", "),INT(B1463)),""))</f>
        <v>#VALUE!</v>
      </c>
      <c r="DH1463" s="5"/>
      <c r="DI1463" s="5"/>
      <c r="DJ1463" s="5"/>
      <c r="DK1463" s="5"/>
    </row>
    <row r="1464" spans="1:115" x14ac:dyDescent="0.25">
      <c r="A1464" s="24"/>
      <c r="B1464" s="3"/>
      <c r="D1464" s="1"/>
      <c r="H1464" s="5"/>
      <c r="L1464" s="4"/>
      <c r="M1464" s="4"/>
      <c r="Q1464" s="5"/>
      <c r="Z1464" s="4"/>
      <c r="BI1464" s="7"/>
      <c r="BJ1464" s="4"/>
      <c r="BK1464" s="96"/>
      <c r="BL1464" s="107"/>
      <c r="BQ1464" s="5"/>
      <c r="BT1464" s="5"/>
      <c r="BU1464" s="5"/>
      <c r="BV1464" s="5"/>
      <c r="BW1464" s="5"/>
      <c r="BX1464" s="5"/>
      <c r="BY1464" s="14"/>
      <c r="BZ1464" s="28"/>
      <c r="DD1464" s="5" t="e">
        <f>IF(REPORTE!AH$2="si",IF(C1464=VALUE(REPORTE!C$11),IF(SUM(DD1465:DD$1993),CONCATENATE(INT(B1464),", "),INT(B1464)),""),IF(C1464=VALUE(REPORTE!C$10),IF(SUM(DD1465:DD$1993),CONCATENATE(INT(B1464),", "),INT(B1464)),""))</f>
        <v>#VALUE!</v>
      </c>
      <c r="DH1464" s="5"/>
      <c r="DI1464" s="5"/>
      <c r="DJ1464" s="5"/>
      <c r="DK1464" s="5"/>
    </row>
    <row r="1465" spans="1:115" x14ac:dyDescent="0.25">
      <c r="A1465" s="24"/>
      <c r="B1465" s="3"/>
      <c r="D1465" s="1"/>
      <c r="H1465" s="5"/>
      <c r="L1465" s="4"/>
      <c r="M1465" s="4"/>
      <c r="Q1465" s="5"/>
      <c r="Z1465" s="4"/>
      <c r="BI1465" s="7"/>
      <c r="BJ1465" s="4"/>
      <c r="BK1465" s="96"/>
      <c r="BL1465" s="107"/>
      <c r="BQ1465" s="5"/>
      <c r="BT1465" s="5"/>
      <c r="BU1465" s="5"/>
      <c r="BV1465" s="5"/>
      <c r="BW1465" s="5"/>
      <c r="BX1465" s="5"/>
      <c r="BY1465" s="14"/>
      <c r="BZ1465" s="28"/>
      <c r="DD1465" s="5" t="e">
        <f>IF(REPORTE!AH$2="si",IF(C1465=VALUE(REPORTE!C$11),IF(SUM(DD1466:DD$1993),CONCATENATE(INT(B1465),", "),INT(B1465)),""),IF(C1465=VALUE(REPORTE!C$10),IF(SUM(DD1466:DD$1993),CONCATENATE(INT(B1465),", "),INT(B1465)),""))</f>
        <v>#VALUE!</v>
      </c>
      <c r="DH1465" s="5"/>
      <c r="DI1465" s="5"/>
      <c r="DJ1465" s="5"/>
      <c r="DK1465" s="5"/>
    </row>
    <row r="1466" spans="1:115" x14ac:dyDescent="0.25">
      <c r="A1466" s="24"/>
      <c r="B1466" s="3"/>
      <c r="D1466" s="1"/>
      <c r="H1466" s="5"/>
      <c r="L1466" s="4"/>
      <c r="M1466" s="4"/>
      <c r="Q1466" s="5"/>
      <c r="Z1466" s="4"/>
      <c r="BI1466" s="7"/>
      <c r="BJ1466" s="4"/>
      <c r="BK1466" s="96"/>
      <c r="BL1466" s="107"/>
      <c r="BQ1466" s="5"/>
      <c r="BT1466" s="5"/>
      <c r="BU1466" s="5"/>
      <c r="BV1466" s="5"/>
      <c r="BW1466" s="5"/>
      <c r="BX1466" s="5"/>
      <c r="BY1466" s="14"/>
      <c r="BZ1466" s="28"/>
      <c r="DD1466" s="5" t="e">
        <f>IF(REPORTE!AH$2="si",IF(C1466=VALUE(REPORTE!C$11),IF(SUM(DD1467:DD$1993),CONCATENATE(INT(B1466),", "),INT(B1466)),""),IF(C1466=VALUE(REPORTE!C$10),IF(SUM(DD1467:DD$1993),CONCATENATE(INT(B1466),", "),INT(B1466)),""))</f>
        <v>#VALUE!</v>
      </c>
      <c r="DH1466" s="5"/>
      <c r="DI1466" s="5"/>
      <c r="DJ1466" s="5"/>
      <c r="DK1466" s="5"/>
    </row>
    <row r="1467" spans="1:115" x14ac:dyDescent="0.25">
      <c r="A1467" s="24"/>
      <c r="B1467" s="3"/>
      <c r="D1467" s="1"/>
      <c r="H1467" s="5"/>
      <c r="L1467" s="4"/>
      <c r="M1467" s="4"/>
      <c r="Q1467" s="5"/>
      <c r="Z1467" s="4"/>
      <c r="BI1467" s="7"/>
      <c r="BJ1467" s="4"/>
      <c r="BK1467" s="96"/>
      <c r="BL1467" s="107"/>
      <c r="BQ1467" s="5"/>
      <c r="BT1467" s="5"/>
      <c r="BU1467" s="5"/>
      <c r="BV1467" s="5"/>
      <c r="BW1467" s="5"/>
      <c r="BX1467" s="5"/>
      <c r="BY1467" s="14"/>
      <c r="BZ1467" s="28"/>
      <c r="DD1467" s="5" t="e">
        <f>IF(REPORTE!AH$2="si",IF(C1467=VALUE(REPORTE!C$11),IF(SUM(DD1468:DD$1993),CONCATENATE(INT(B1467),", "),INT(B1467)),""),IF(C1467=VALUE(REPORTE!C$10),IF(SUM(DD1468:DD$1993),CONCATENATE(INT(B1467),", "),INT(B1467)),""))</f>
        <v>#VALUE!</v>
      </c>
      <c r="DH1467" s="5"/>
      <c r="DI1467" s="5"/>
      <c r="DJ1467" s="5"/>
      <c r="DK1467" s="5"/>
    </row>
    <row r="1468" spans="1:115" x14ac:dyDescent="0.25">
      <c r="A1468" s="24"/>
      <c r="B1468" s="3"/>
      <c r="D1468" s="1"/>
      <c r="H1468" s="5"/>
      <c r="L1468" s="4"/>
      <c r="M1468" s="4"/>
      <c r="Q1468" s="5"/>
      <c r="Z1468" s="4"/>
      <c r="BI1468" s="7"/>
      <c r="BJ1468" s="4"/>
      <c r="BK1468" s="96"/>
      <c r="BL1468" s="107"/>
      <c r="BQ1468" s="5"/>
      <c r="BT1468" s="5"/>
      <c r="BU1468" s="5"/>
      <c r="BV1468" s="5"/>
      <c r="BW1468" s="5"/>
      <c r="BX1468" s="5"/>
      <c r="BY1468" s="14"/>
      <c r="BZ1468" s="28"/>
      <c r="DD1468" s="5" t="e">
        <f>IF(REPORTE!AH$2="si",IF(C1468=VALUE(REPORTE!C$11),IF(SUM(DD1469:DD$1993),CONCATENATE(INT(B1468),", "),INT(B1468)),""),IF(C1468=VALUE(REPORTE!C$10),IF(SUM(DD1469:DD$1993),CONCATENATE(INT(B1468),", "),INT(B1468)),""))</f>
        <v>#VALUE!</v>
      </c>
      <c r="DH1468" s="5"/>
      <c r="DI1468" s="5"/>
      <c r="DJ1468" s="5"/>
      <c r="DK1468" s="5"/>
    </row>
    <row r="1469" spans="1:115" x14ac:dyDescent="0.25">
      <c r="A1469" s="24"/>
      <c r="B1469" s="3"/>
      <c r="D1469" s="1"/>
      <c r="H1469" s="5"/>
      <c r="L1469" s="4"/>
      <c r="M1469" s="4"/>
      <c r="Q1469" s="5"/>
      <c r="Z1469" s="4"/>
      <c r="BI1469" s="7"/>
      <c r="BJ1469" s="4"/>
      <c r="BK1469" s="96"/>
      <c r="BL1469" s="107"/>
      <c r="BQ1469" s="5"/>
      <c r="BT1469" s="5"/>
      <c r="BU1469" s="5"/>
      <c r="BV1469" s="5"/>
      <c r="BW1469" s="5"/>
      <c r="BX1469" s="5"/>
      <c r="BY1469" s="14"/>
      <c r="BZ1469" s="28"/>
      <c r="DD1469" s="5" t="e">
        <f>IF(REPORTE!AH$2="si",IF(C1469=VALUE(REPORTE!C$11),IF(SUM(DD1470:DD$1993),CONCATENATE(INT(B1469),", "),INT(B1469)),""),IF(C1469=VALUE(REPORTE!C$10),IF(SUM(DD1470:DD$1993),CONCATENATE(INT(B1469),", "),INT(B1469)),""))</f>
        <v>#VALUE!</v>
      </c>
      <c r="DH1469" s="5"/>
      <c r="DI1469" s="5"/>
      <c r="DJ1469" s="5"/>
      <c r="DK1469" s="5"/>
    </row>
    <row r="1470" spans="1:115" x14ac:dyDescent="0.25">
      <c r="A1470" s="24"/>
      <c r="B1470" s="3"/>
      <c r="D1470" s="1"/>
      <c r="H1470" s="5"/>
      <c r="L1470" s="4"/>
      <c r="M1470" s="4"/>
      <c r="Q1470" s="5"/>
      <c r="Z1470" s="4"/>
      <c r="BI1470" s="7"/>
      <c r="BJ1470" s="4"/>
      <c r="BK1470" s="96"/>
      <c r="BL1470" s="107"/>
      <c r="BQ1470" s="5"/>
      <c r="BT1470" s="5"/>
      <c r="BU1470" s="5"/>
      <c r="BV1470" s="5"/>
      <c r="BW1470" s="5"/>
      <c r="BX1470" s="5"/>
      <c r="BY1470" s="14"/>
      <c r="BZ1470" s="28"/>
      <c r="DD1470" s="5" t="e">
        <f>IF(REPORTE!AH$2="si",IF(C1470=VALUE(REPORTE!C$11),IF(SUM(DD1471:DD$1993),CONCATENATE(INT(B1470),", "),INT(B1470)),""),IF(C1470=VALUE(REPORTE!C$10),IF(SUM(DD1471:DD$1993),CONCATENATE(INT(B1470),", "),INT(B1470)),""))</f>
        <v>#VALUE!</v>
      </c>
      <c r="DH1470" s="5"/>
      <c r="DI1470" s="5"/>
      <c r="DJ1470" s="5"/>
      <c r="DK1470" s="5"/>
    </row>
    <row r="1471" spans="1:115" x14ac:dyDescent="0.25">
      <c r="A1471" s="24"/>
      <c r="B1471" s="3"/>
      <c r="D1471" s="1"/>
      <c r="H1471" s="5"/>
      <c r="L1471" s="4"/>
      <c r="M1471" s="4"/>
      <c r="Q1471" s="5"/>
      <c r="Z1471" s="4"/>
      <c r="BI1471" s="7"/>
      <c r="BJ1471" s="4"/>
      <c r="BK1471" s="96"/>
      <c r="BL1471" s="107"/>
      <c r="BQ1471" s="5"/>
      <c r="BT1471" s="5"/>
      <c r="BU1471" s="5"/>
      <c r="BV1471" s="5"/>
      <c r="BW1471" s="5"/>
      <c r="BX1471" s="5"/>
      <c r="BY1471" s="14"/>
      <c r="BZ1471" s="28"/>
      <c r="DD1471" s="5" t="e">
        <f>IF(REPORTE!AH$2="si",IF(C1471=VALUE(REPORTE!C$11),IF(SUM(DD1472:DD$1993),CONCATENATE(INT(B1471),", "),INT(B1471)),""),IF(C1471=VALUE(REPORTE!C$10),IF(SUM(DD1472:DD$1993),CONCATENATE(INT(B1471),", "),INT(B1471)),""))</f>
        <v>#VALUE!</v>
      </c>
      <c r="DE1471" s="5"/>
      <c r="DH1471" s="5"/>
      <c r="DI1471" s="5"/>
      <c r="DJ1471" s="5"/>
      <c r="DK1471" s="5"/>
    </row>
    <row r="1472" spans="1:115" x14ac:dyDescent="0.25">
      <c r="A1472" s="24"/>
      <c r="B1472" s="3"/>
      <c r="D1472" s="1"/>
      <c r="H1472" s="5"/>
      <c r="L1472" s="4"/>
      <c r="M1472" s="4"/>
      <c r="Q1472" s="5"/>
      <c r="Z1472" s="4"/>
      <c r="BI1472" s="7"/>
      <c r="BJ1472" s="4"/>
      <c r="BK1472" s="96"/>
      <c r="BL1472" s="107"/>
      <c r="BQ1472" s="5"/>
      <c r="BT1472" s="5"/>
      <c r="BU1472" s="5"/>
      <c r="BV1472" s="5"/>
      <c r="BW1472" s="5"/>
      <c r="BX1472" s="5"/>
      <c r="BY1472" s="14"/>
      <c r="BZ1472" s="28"/>
      <c r="DD1472" s="5" t="e">
        <f>IF(REPORTE!AH$2="si",IF(C1472=VALUE(REPORTE!C$11),IF(SUM(DD1473:DD$1993),CONCATENATE(INT(B1472),", "),INT(B1472)),""),IF(C1472=VALUE(REPORTE!C$10),IF(SUM(DD1473:DD$1993),CONCATENATE(INT(B1472),",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4"/>
      <c r="B1473" s="3"/>
      <c r="D1473" s="1"/>
      <c r="H1473" s="5"/>
      <c r="L1473" s="4"/>
      <c r="M1473" s="4"/>
      <c r="Q1473" s="5"/>
      <c r="Z1473" s="4"/>
      <c r="BI1473" s="7"/>
      <c r="BJ1473" s="4"/>
      <c r="BK1473" s="96"/>
      <c r="BL1473" s="107"/>
      <c r="BQ1473" s="5"/>
      <c r="BT1473" s="5"/>
      <c r="BU1473" s="5"/>
      <c r="BV1473" s="5"/>
      <c r="BW1473" s="5"/>
      <c r="BX1473" s="5"/>
      <c r="BY1473" s="14"/>
      <c r="BZ1473" s="28"/>
      <c r="DD1473" s="5" t="e">
        <f>IF(REPORTE!AH$2="si",IF(C1473=VALUE(REPORTE!C$11),IF(SUM(DD1474:DD$1993),CONCATENATE(INT(B1473),", "),INT(B1473)),""),IF(C1473=VALUE(REPORTE!C$10),IF(SUM(DD1474:DD$1993),CONCATENATE(INT(B1473),", "),INT(B1473)),""))</f>
        <v>#VALUE!</v>
      </c>
      <c r="DH1473" s="5"/>
      <c r="DI1473" s="5"/>
      <c r="DJ1473" s="5"/>
      <c r="DK1473" s="5"/>
    </row>
    <row r="1474" spans="1:115" x14ac:dyDescent="0.25">
      <c r="A1474" s="24"/>
      <c r="B1474" s="3"/>
      <c r="D1474" s="1"/>
      <c r="H1474" s="5"/>
      <c r="L1474" s="4"/>
      <c r="M1474" s="4"/>
      <c r="Q1474" s="5"/>
      <c r="Z1474" s="4"/>
      <c r="BI1474" s="7"/>
      <c r="BJ1474" s="4"/>
      <c r="BK1474" s="96"/>
      <c r="BL1474" s="107"/>
      <c r="BQ1474" s="5"/>
      <c r="BT1474" s="5"/>
      <c r="BU1474" s="5"/>
      <c r="BV1474" s="5"/>
      <c r="BW1474" s="5"/>
      <c r="BX1474" s="5"/>
      <c r="BY1474" s="14"/>
      <c r="BZ1474" s="28"/>
      <c r="DD1474" s="5" t="e">
        <f>IF(REPORTE!AH$2="si",IF(C1474=VALUE(REPORTE!C$11),IF(SUM(DD1475:DD$1993),CONCATENATE(INT(B1474),", "),INT(B1474)),""),IF(C1474=VALUE(REPORTE!C$10),IF(SUM(DD1475:DD$1993),CONCATENATE(INT(B1474),", "),INT(B1474)),""))</f>
        <v>#VALUE!</v>
      </c>
      <c r="DH1474" s="5"/>
      <c r="DI1474" s="5"/>
      <c r="DJ1474" s="5"/>
      <c r="DK1474" s="5"/>
    </row>
    <row r="1475" spans="1:115" x14ac:dyDescent="0.25">
      <c r="A1475" s="24"/>
      <c r="B1475" s="3"/>
      <c r="D1475" s="1"/>
      <c r="H1475" s="5"/>
      <c r="L1475" s="4"/>
      <c r="M1475" s="4"/>
      <c r="Q1475" s="5"/>
      <c r="Z1475" s="4"/>
      <c r="BI1475" s="7"/>
      <c r="BJ1475" s="4"/>
      <c r="BK1475" s="96"/>
      <c r="BL1475" s="107"/>
      <c r="BQ1475" s="5"/>
      <c r="BT1475" s="5"/>
      <c r="BU1475" s="5"/>
      <c r="BV1475" s="5"/>
      <c r="BW1475" s="5"/>
      <c r="BX1475" s="5"/>
      <c r="BY1475" s="14"/>
      <c r="BZ1475" s="28"/>
      <c r="DD1475" s="5" t="e">
        <f>IF(REPORTE!AH$2="si",IF(C1475=VALUE(REPORTE!C$11),IF(SUM(DD1476:DD$1993),CONCATENATE(INT(B1475),", "),INT(B1475)),""),IF(C1475=VALUE(REPORTE!C$10),IF(SUM(DD1476:DD$1993),CONCATENATE(INT(B1475),", "),INT(B1475)),""))</f>
        <v>#VALUE!</v>
      </c>
      <c r="DH1475" s="5"/>
      <c r="DI1475" s="5"/>
      <c r="DJ1475" s="5"/>
      <c r="DK1475" s="5"/>
    </row>
    <row r="1476" spans="1:115" x14ac:dyDescent="0.25">
      <c r="A1476" s="24"/>
      <c r="B1476" s="3"/>
      <c r="D1476" s="1"/>
      <c r="H1476" s="5"/>
      <c r="L1476" s="4"/>
      <c r="M1476" s="4"/>
      <c r="Q1476" s="5"/>
      <c r="Z1476" s="4"/>
      <c r="BI1476" s="7"/>
      <c r="BJ1476" s="4"/>
      <c r="BK1476" s="96"/>
      <c r="BL1476" s="107"/>
      <c r="BQ1476" s="5"/>
      <c r="BT1476" s="5"/>
      <c r="BU1476" s="5"/>
      <c r="BV1476" s="5"/>
      <c r="BW1476" s="5"/>
      <c r="BX1476" s="5"/>
      <c r="BY1476" s="14"/>
      <c r="BZ1476" s="28"/>
      <c r="DD1476" s="5" t="e">
        <f>IF(REPORTE!AH$2="si",IF(C1476=VALUE(REPORTE!C$11),IF(SUM(DD1477:DD$1993),CONCATENATE(INT(B1476),", "),INT(B1476)),""),IF(C1476=VALUE(REPORTE!C$10),IF(SUM(DD1477:DD$1993),CONCATENATE(INT(B1476),", "),INT(B1476)),""))</f>
        <v>#VALUE!</v>
      </c>
      <c r="DH1476" s="5"/>
      <c r="DI1476" s="5"/>
      <c r="DJ1476" s="5"/>
      <c r="DK1476" s="5"/>
    </row>
    <row r="1477" spans="1:115" x14ac:dyDescent="0.25">
      <c r="A1477" s="24"/>
      <c r="B1477" s="3"/>
      <c r="D1477" s="1"/>
      <c r="H1477" s="5"/>
      <c r="L1477" s="4"/>
      <c r="M1477" s="4"/>
      <c r="Q1477" s="5"/>
      <c r="Z1477" s="4"/>
      <c r="BI1477" s="7"/>
      <c r="BJ1477" s="4"/>
      <c r="BK1477" s="96"/>
      <c r="BL1477" s="107"/>
      <c r="BQ1477" s="5"/>
      <c r="BT1477" s="5"/>
      <c r="BU1477" s="5"/>
      <c r="BV1477" s="5"/>
      <c r="BW1477" s="5"/>
      <c r="BX1477" s="5"/>
      <c r="BY1477" s="14"/>
      <c r="BZ1477" s="28"/>
      <c r="DD1477" s="5" t="e">
        <f>IF(REPORTE!AH$2="si",IF(C1477=VALUE(REPORTE!C$11),IF(SUM(DD1478:DD$1993),CONCATENATE(INT(B1477),", "),INT(B1477)),""),IF(C1477=VALUE(REPORTE!C$10),IF(SUM(DD1478:DD$1993),CONCATENATE(INT(B1477),", "),INT(B1477)),""))</f>
        <v>#VALUE!</v>
      </c>
      <c r="DH1477" s="5"/>
      <c r="DI1477" s="5"/>
      <c r="DJ1477" s="5"/>
      <c r="DK1477" s="5"/>
    </row>
    <row r="1478" spans="1:115" x14ac:dyDescent="0.25">
      <c r="A1478" s="24"/>
      <c r="B1478" s="3"/>
      <c r="D1478" s="1"/>
      <c r="H1478" s="5"/>
      <c r="L1478" s="4"/>
      <c r="M1478" s="4"/>
      <c r="Q1478" s="5"/>
      <c r="Z1478" s="4"/>
      <c r="BI1478" s="7"/>
      <c r="BJ1478" s="4"/>
      <c r="BK1478" s="96"/>
      <c r="BL1478" s="107"/>
      <c r="BQ1478" s="5"/>
      <c r="BT1478" s="5"/>
      <c r="BU1478" s="5"/>
      <c r="BV1478" s="5"/>
      <c r="BW1478" s="5"/>
      <c r="BX1478" s="5"/>
      <c r="BY1478" s="14"/>
      <c r="BZ1478" s="28"/>
      <c r="DD1478" s="5" t="e">
        <f>IF(REPORTE!AH$2="si",IF(C1478=VALUE(REPORTE!C$11),IF(SUM(DD1479:DD$1993),CONCATENATE(INT(B1478),", "),INT(B1478)),""),IF(C1478=VALUE(REPORTE!C$10),IF(SUM(DD1479:DD$1993),CONCATENATE(INT(B1478),", "),INT(B1478)),""))</f>
        <v>#VALUE!</v>
      </c>
      <c r="DH1478" s="5"/>
      <c r="DI1478" s="5"/>
      <c r="DJ1478" s="5"/>
      <c r="DK1478" s="5"/>
    </row>
    <row r="1479" spans="1:115" x14ac:dyDescent="0.25">
      <c r="A1479" s="24"/>
      <c r="B1479" s="3"/>
      <c r="D1479" s="1"/>
      <c r="H1479" s="5"/>
      <c r="L1479" s="4"/>
      <c r="M1479" s="4"/>
      <c r="Q1479" s="5"/>
      <c r="Z1479" s="4"/>
      <c r="BI1479" s="7"/>
      <c r="BJ1479" s="4"/>
      <c r="BK1479" s="96"/>
      <c r="BL1479" s="107"/>
      <c r="BQ1479" s="5"/>
      <c r="BT1479" s="5"/>
      <c r="BU1479" s="5"/>
      <c r="BV1479" s="5"/>
      <c r="BW1479" s="5"/>
      <c r="BX1479" s="5"/>
      <c r="BY1479" s="14"/>
      <c r="BZ1479" s="28"/>
      <c r="DD1479" s="5" t="e">
        <f>IF(REPORTE!AH$2="si",IF(C1479=VALUE(REPORTE!C$11),IF(SUM(DD1480:DD$1993),CONCATENATE(INT(B1479),", "),INT(B1479)),""),IF(C1479=VALUE(REPORTE!C$10),IF(SUM(DD1480:DD$1993),CONCATENATE(INT(B1479),", "),INT(B1479)),""))</f>
        <v>#VALUE!</v>
      </c>
      <c r="DH1479" s="5"/>
      <c r="DI1479" s="5"/>
      <c r="DJ1479" s="5"/>
      <c r="DK1479" s="5"/>
    </row>
    <row r="1480" spans="1:115" x14ac:dyDescent="0.25">
      <c r="A1480" s="24"/>
      <c r="B1480" s="3"/>
      <c r="D1480" s="1"/>
      <c r="H1480" s="5"/>
      <c r="L1480" s="4"/>
      <c r="M1480" s="4"/>
      <c r="Q1480" s="5"/>
      <c r="Z1480" s="4"/>
      <c r="BI1480" s="7"/>
      <c r="BJ1480" s="4"/>
      <c r="BK1480" s="96"/>
      <c r="BL1480" s="107"/>
      <c r="BQ1480" s="5"/>
      <c r="BT1480" s="5"/>
      <c r="BU1480" s="5"/>
      <c r="BV1480" s="5"/>
      <c r="BW1480" s="5"/>
      <c r="BX1480" s="5"/>
      <c r="BY1480" s="14"/>
      <c r="BZ1480" s="28"/>
      <c r="DD1480" s="5" t="e">
        <f>IF(REPORTE!AH$2="si",IF(C1480=VALUE(REPORTE!C$11),IF(SUM(DD1481:DD$1993),CONCATENATE(INT(B1480),", "),INT(B1480)),""),IF(C1480=VALUE(REPORTE!C$10),IF(SUM(DD1481:DD$1993),CONCATENATE(INT(B1480),", "),INT(B1480)),""))</f>
        <v>#VALUE!</v>
      </c>
      <c r="DH1480" s="5"/>
      <c r="DI1480" s="5"/>
      <c r="DJ1480" s="5"/>
      <c r="DK1480" s="5"/>
    </row>
    <row r="1481" spans="1:115" x14ac:dyDescent="0.25">
      <c r="A1481" s="24"/>
      <c r="B1481" s="3"/>
      <c r="D1481" s="1"/>
      <c r="H1481" s="5"/>
      <c r="L1481" s="4"/>
      <c r="M1481" s="4"/>
      <c r="Q1481" s="5"/>
      <c r="Z1481" s="4"/>
      <c r="BI1481" s="7"/>
      <c r="BJ1481" s="4"/>
      <c r="BK1481" s="96"/>
      <c r="BL1481" s="107"/>
      <c r="BQ1481" s="5"/>
      <c r="BT1481" s="5"/>
      <c r="BU1481" s="5"/>
      <c r="BV1481" s="5"/>
      <c r="BW1481" s="5"/>
      <c r="BX1481" s="5"/>
      <c r="BY1481" s="14"/>
      <c r="BZ1481" s="28"/>
      <c r="DD1481" s="5" t="e">
        <f>IF(REPORTE!AH$2="si",IF(C1481=VALUE(REPORTE!C$11),IF(SUM(DD1482:DD$1993),CONCATENATE(INT(B1481),", "),INT(B1481)),""),IF(C1481=VALUE(REPORTE!C$10),IF(SUM(DD1482:DD$1993),CONCATENATE(INT(B1481),", "),INT(B1481)),""))</f>
        <v>#VALUE!</v>
      </c>
      <c r="DH1481" s="5"/>
      <c r="DI1481" s="5"/>
      <c r="DJ1481" s="5"/>
      <c r="DK1481" s="5"/>
    </row>
    <row r="1482" spans="1:115" x14ac:dyDescent="0.25">
      <c r="A1482" s="24"/>
      <c r="B1482" s="3"/>
      <c r="D1482" s="1"/>
      <c r="H1482" s="5"/>
      <c r="L1482" s="4"/>
      <c r="M1482" s="4"/>
      <c r="Q1482" s="5"/>
      <c r="Z1482" s="4"/>
      <c r="BI1482" s="7"/>
      <c r="BJ1482" s="4"/>
      <c r="BK1482" s="96"/>
      <c r="BL1482" s="107"/>
      <c r="BQ1482" s="5"/>
      <c r="BT1482" s="5"/>
      <c r="BU1482" s="5"/>
      <c r="BV1482" s="5"/>
      <c r="BW1482" s="5"/>
      <c r="BX1482" s="5"/>
      <c r="BY1482" s="14"/>
      <c r="BZ1482" s="28"/>
      <c r="DD1482" s="5" t="e">
        <f>IF(REPORTE!AH$2="si",IF(C1482=VALUE(REPORTE!C$11),IF(SUM(DD1483:DD$1993),CONCATENATE(INT(B1482),", "),INT(B1482)),""),IF(C1482=VALUE(REPORTE!C$10),IF(SUM(DD1483:DD$1993),CONCATENATE(INT(B1482),", "),INT(B1482)),""))</f>
        <v>#VALUE!</v>
      </c>
      <c r="DH1482" s="5"/>
      <c r="DI1482" s="5"/>
      <c r="DJ1482" s="5"/>
      <c r="DK1482" s="5"/>
    </row>
    <row r="1483" spans="1:115" x14ac:dyDescent="0.25">
      <c r="A1483" s="24"/>
      <c r="B1483" s="3"/>
      <c r="D1483" s="1"/>
      <c r="H1483" s="5"/>
      <c r="L1483" s="4"/>
      <c r="M1483" s="4"/>
      <c r="Q1483" s="5"/>
      <c r="Z1483" s="4"/>
      <c r="BI1483" s="7"/>
      <c r="BJ1483" s="4"/>
      <c r="BK1483" s="96"/>
      <c r="BL1483" s="107"/>
      <c r="BQ1483" s="5"/>
      <c r="BT1483" s="5"/>
      <c r="BU1483" s="5"/>
      <c r="BV1483" s="5"/>
      <c r="BW1483" s="5"/>
      <c r="BX1483" s="5"/>
      <c r="BY1483" s="14"/>
      <c r="BZ1483" s="28"/>
      <c r="DD1483" s="5" t="e">
        <f>IF(REPORTE!AH$2="si",IF(C1483=VALUE(REPORTE!C$11),IF(SUM(DD1484:DD$1993),CONCATENATE(INT(B1483),", "),INT(B1483)),""),IF(C1483=VALUE(REPORTE!C$10),IF(SUM(DD1484:DD$1993),CONCATENATE(INT(B1483),", "),INT(B1483)),""))</f>
        <v>#VALUE!</v>
      </c>
      <c r="DH1483" s="5"/>
      <c r="DI1483" s="5"/>
      <c r="DJ1483" s="5"/>
      <c r="DK1483" s="5"/>
    </row>
    <row r="1484" spans="1:115" x14ac:dyDescent="0.25">
      <c r="A1484" s="24"/>
      <c r="B1484" s="3"/>
      <c r="D1484" s="1"/>
      <c r="H1484" s="5"/>
      <c r="L1484" s="4"/>
      <c r="M1484" s="4"/>
      <c r="Q1484" s="5"/>
      <c r="Z1484" s="4"/>
      <c r="BI1484" s="7"/>
      <c r="BJ1484" s="4"/>
      <c r="BK1484" s="96"/>
      <c r="BL1484" s="107"/>
      <c r="BQ1484" s="5"/>
      <c r="BT1484" s="5"/>
      <c r="BU1484" s="5"/>
      <c r="BV1484" s="5"/>
      <c r="BW1484" s="5"/>
      <c r="BX1484" s="5"/>
      <c r="BY1484" s="14"/>
      <c r="BZ1484" s="28"/>
      <c r="DD1484" s="5" t="e">
        <f>IF(REPORTE!AH$2="si",IF(C1484=VALUE(REPORTE!C$11),IF(SUM(DD1485:DD$1993),CONCATENATE(INT(B1484),", "),INT(B1484)),""),IF(C1484=VALUE(REPORTE!C$10),IF(SUM(DD1485:DD$1993),CONCATENATE(INT(B1484),", "),INT(B1484)),""))</f>
        <v>#VALUE!</v>
      </c>
      <c r="DH1484" s="5"/>
      <c r="DI1484" s="5"/>
      <c r="DJ1484" s="5"/>
      <c r="DK1484" s="5"/>
    </row>
    <row r="1485" spans="1:115" x14ac:dyDescent="0.25">
      <c r="A1485" s="24"/>
      <c r="B1485" s="3"/>
      <c r="D1485" s="1"/>
      <c r="H1485" s="5"/>
      <c r="L1485" s="4"/>
      <c r="M1485" s="4"/>
      <c r="Q1485" s="5"/>
      <c r="Z1485" s="4"/>
      <c r="BI1485" s="7"/>
      <c r="BJ1485" s="4"/>
      <c r="BK1485" s="96"/>
      <c r="BL1485" s="107"/>
      <c r="BQ1485" s="5"/>
      <c r="BT1485" s="5"/>
      <c r="BU1485" s="5"/>
      <c r="BV1485" s="5"/>
      <c r="BW1485" s="5"/>
      <c r="BX1485" s="5"/>
      <c r="BY1485" s="14"/>
      <c r="BZ1485" s="28"/>
      <c r="DD1485" s="5" t="e">
        <f>IF(REPORTE!AH$2="si",IF(C1485=VALUE(REPORTE!C$11),IF(SUM(DD1486:DD$1993),CONCATENATE(INT(B1485),", "),INT(B1485)),""),IF(C1485=VALUE(REPORTE!C$10),IF(SUM(DD1486:DD$1993),CONCATENATE(INT(B1485),", "),INT(B1485)),""))</f>
        <v>#VALUE!</v>
      </c>
      <c r="DH1485" s="5"/>
      <c r="DI1485" s="5"/>
      <c r="DJ1485" s="5"/>
      <c r="DK1485" s="5"/>
    </row>
    <row r="1486" spans="1:115" x14ac:dyDescent="0.25">
      <c r="A1486" s="24"/>
      <c r="B1486" s="3"/>
      <c r="D1486" s="1"/>
      <c r="H1486" s="5"/>
      <c r="L1486" s="4"/>
      <c r="M1486" s="4"/>
      <c r="Q1486" s="5"/>
      <c r="Z1486" s="4"/>
      <c r="BI1486" s="7"/>
      <c r="BJ1486" s="4"/>
      <c r="BK1486" s="96"/>
      <c r="BL1486" s="107"/>
      <c r="BQ1486" s="5"/>
      <c r="BT1486" s="5"/>
      <c r="BU1486" s="5"/>
      <c r="BV1486" s="5"/>
      <c r="BW1486" s="5"/>
      <c r="BX1486" s="5"/>
      <c r="BY1486" s="14"/>
      <c r="BZ1486" s="28"/>
      <c r="DD1486" s="5" t="e">
        <f>IF(REPORTE!AH$2="si",IF(C1486=VALUE(REPORTE!C$11),IF(SUM(DD1487:DD$1993),CONCATENATE(INT(B1486),", "),INT(B1486)),""),IF(C1486=VALUE(REPORTE!C$10),IF(SUM(DD1487:DD$1993),CONCATENATE(INT(B1486),", "),INT(B1486)),""))</f>
        <v>#VALUE!</v>
      </c>
      <c r="DH1486" s="5"/>
      <c r="DI1486" s="5"/>
      <c r="DJ1486" s="5"/>
      <c r="DK1486" s="5"/>
    </row>
    <row r="1487" spans="1:115" x14ac:dyDescent="0.25">
      <c r="A1487" s="24"/>
      <c r="B1487" s="3"/>
      <c r="D1487" s="1"/>
      <c r="H1487" s="5"/>
      <c r="L1487" s="4"/>
      <c r="M1487" s="4"/>
      <c r="Q1487" s="5"/>
      <c r="Z1487" s="4"/>
      <c r="BI1487" s="7"/>
      <c r="BJ1487" s="4"/>
      <c r="BK1487" s="96"/>
      <c r="BL1487" s="107"/>
      <c r="BQ1487" s="5"/>
      <c r="BT1487" s="5"/>
      <c r="BU1487" s="5"/>
      <c r="BV1487" s="5"/>
      <c r="BW1487" s="5"/>
      <c r="BX1487" s="5"/>
      <c r="BY1487" s="14"/>
      <c r="BZ1487" s="28"/>
      <c r="DD1487" s="5" t="e">
        <f>IF(REPORTE!AH$2="si",IF(C1487=VALUE(REPORTE!C$11),IF(SUM(DD1488:DD$1993),CONCATENATE(INT(B1487),", "),INT(B1487)),""),IF(C1487=VALUE(REPORTE!C$10),IF(SUM(DD1488:DD$1993),CONCATENATE(INT(B1487),", "),INT(B1487)),""))</f>
        <v>#VALUE!</v>
      </c>
      <c r="DH1487" s="5"/>
      <c r="DI1487" s="5"/>
      <c r="DJ1487" s="5"/>
      <c r="DK1487" s="5"/>
    </row>
    <row r="1488" spans="1:115" x14ac:dyDescent="0.25">
      <c r="A1488" s="24"/>
      <c r="B1488" s="3"/>
      <c r="D1488" s="1"/>
      <c r="H1488" s="5"/>
      <c r="L1488" s="4"/>
      <c r="M1488" s="4"/>
      <c r="Q1488" s="5"/>
      <c r="Z1488" s="4"/>
      <c r="BI1488" s="7"/>
      <c r="BJ1488" s="4"/>
      <c r="BK1488" s="96"/>
      <c r="BL1488" s="107"/>
      <c r="BQ1488" s="5"/>
      <c r="BT1488" s="5"/>
      <c r="BU1488" s="5"/>
      <c r="BV1488" s="5"/>
      <c r="BW1488" s="5"/>
      <c r="BX1488" s="5"/>
      <c r="BY1488" s="14"/>
      <c r="BZ1488" s="28"/>
      <c r="DD1488" s="5" t="e">
        <f>IF(REPORTE!AH$2="si",IF(C1488=VALUE(REPORTE!C$11),IF(SUM(DD1489:DD$1993),CONCATENATE(INT(B1488),", "),INT(B1488)),""),IF(C1488=VALUE(REPORTE!C$10),IF(SUM(DD1489:DD$1993),CONCATENATE(INT(B1488),", "),INT(B1488)),""))</f>
        <v>#VALUE!</v>
      </c>
      <c r="DH1488" s="5"/>
      <c r="DI1488" s="5"/>
      <c r="DJ1488" s="5"/>
      <c r="DK1488" s="5"/>
    </row>
    <row r="1489" spans="1:115" x14ac:dyDescent="0.25">
      <c r="A1489" s="24"/>
      <c r="B1489" s="3"/>
      <c r="D1489" s="1"/>
      <c r="H1489" s="5"/>
      <c r="L1489" s="4"/>
      <c r="M1489" s="4"/>
      <c r="Q1489" s="5"/>
      <c r="Z1489" s="4"/>
      <c r="BI1489" s="7"/>
      <c r="BJ1489" s="4"/>
      <c r="BK1489" s="96"/>
      <c r="BL1489" s="107"/>
      <c r="BQ1489" s="5"/>
      <c r="BT1489" s="5"/>
      <c r="BU1489" s="5"/>
      <c r="BV1489" s="5"/>
      <c r="BW1489" s="5"/>
      <c r="BX1489" s="5"/>
      <c r="BY1489" s="14"/>
      <c r="BZ1489" s="28"/>
      <c r="DD1489" s="5" t="e">
        <f>IF(REPORTE!AH$2="si",IF(C1489=VALUE(REPORTE!C$11),IF(SUM(DD1490:DD$1993),CONCATENATE(INT(B1489),", "),INT(B1489)),""),IF(C1489=VALUE(REPORTE!C$10),IF(SUM(DD1490:DD$1993),CONCATENATE(INT(B1489),", "),INT(B1489)),""))</f>
        <v>#VALUE!</v>
      </c>
      <c r="DH1489" s="5"/>
      <c r="DI1489" s="5"/>
      <c r="DJ1489" s="5"/>
      <c r="DK1489" s="5"/>
    </row>
    <row r="1490" spans="1:115" x14ac:dyDescent="0.25">
      <c r="A1490" s="24"/>
      <c r="B1490" s="3"/>
      <c r="D1490" s="1"/>
      <c r="H1490" s="5"/>
      <c r="L1490" s="4"/>
      <c r="M1490" s="4"/>
      <c r="Q1490" s="5"/>
      <c r="Z1490" s="4"/>
      <c r="BI1490" s="7"/>
      <c r="BJ1490" s="4"/>
      <c r="BK1490" s="96"/>
      <c r="BL1490" s="107"/>
      <c r="BQ1490" s="5"/>
      <c r="BT1490" s="5"/>
      <c r="BU1490" s="5"/>
      <c r="BV1490" s="5"/>
      <c r="BW1490" s="5"/>
      <c r="BX1490" s="5"/>
      <c r="BY1490" s="14"/>
      <c r="BZ1490" s="28"/>
      <c r="DD1490" s="5" t="e">
        <f>IF(REPORTE!AH$2="si",IF(C1490=VALUE(REPORTE!C$11),IF(SUM(DD1491:DD$1993),CONCATENATE(INT(B1490),", "),INT(B1490)),""),IF(C1490=VALUE(REPORTE!C$10),IF(SUM(DD1491:DD$1993),CONCATENATE(INT(B1490),", "),INT(B1490)),""))</f>
        <v>#VALUE!</v>
      </c>
      <c r="DH1490" s="5"/>
      <c r="DI1490" s="5"/>
      <c r="DJ1490" s="5"/>
      <c r="DK1490" s="5"/>
    </row>
    <row r="1491" spans="1:115" x14ac:dyDescent="0.25">
      <c r="A1491" s="24"/>
      <c r="B1491" s="3"/>
      <c r="D1491" s="1"/>
      <c r="H1491" s="5"/>
      <c r="L1491" s="4"/>
      <c r="M1491" s="4"/>
      <c r="Q1491" s="5"/>
      <c r="Z1491" s="4"/>
      <c r="BI1491" s="7"/>
      <c r="BJ1491" s="4"/>
      <c r="BK1491" s="96"/>
      <c r="BL1491" s="107"/>
      <c r="BQ1491" s="5"/>
      <c r="BT1491" s="5"/>
      <c r="BU1491" s="5"/>
      <c r="BV1491" s="5"/>
      <c r="BW1491" s="5"/>
      <c r="BX1491" s="5"/>
      <c r="BY1491" s="14"/>
      <c r="BZ1491" s="28"/>
      <c r="DD1491" s="5" t="e">
        <f>IF(REPORTE!AH$2="si",IF(C1491=VALUE(REPORTE!C$11),IF(SUM(DD1492:DD$1993),CONCATENATE(INT(B1491),", "),INT(B1491)),""),IF(C1491=VALUE(REPORTE!C$10),IF(SUM(DD1492:DD$1993),CONCATENATE(INT(B1491),", "),INT(B1491)),""))</f>
        <v>#VALUE!</v>
      </c>
      <c r="DH1491" s="5"/>
      <c r="DI1491" s="5"/>
      <c r="DJ1491" s="5"/>
      <c r="DK1491" s="5"/>
    </row>
    <row r="1492" spans="1:115" x14ac:dyDescent="0.25">
      <c r="A1492" s="24"/>
      <c r="B1492" s="3"/>
      <c r="D1492" s="1"/>
      <c r="H1492" s="5"/>
      <c r="L1492" s="4"/>
      <c r="M1492" s="4"/>
      <c r="Q1492" s="5"/>
      <c r="Z1492" s="4"/>
      <c r="BI1492" s="7"/>
      <c r="BJ1492" s="4"/>
      <c r="BK1492" s="96"/>
      <c r="BL1492" s="107"/>
      <c r="BQ1492" s="5"/>
      <c r="BT1492" s="5"/>
      <c r="BU1492" s="5"/>
      <c r="BV1492" s="5"/>
      <c r="BW1492" s="5"/>
      <c r="BX1492" s="5"/>
      <c r="BY1492" s="14"/>
      <c r="BZ1492" s="28"/>
      <c r="DD1492" s="5" t="e">
        <f>IF(REPORTE!AH$2="si",IF(C1492=VALUE(REPORTE!C$11),IF(SUM(DD1493:DD$1993),CONCATENATE(INT(B1492),", "),INT(B1492)),""),IF(C1492=VALUE(REPORTE!C$10),IF(SUM(DD1493:DD$1993),CONCATENATE(INT(B1492),", "),INT(B1492)),""))</f>
        <v>#VALUE!</v>
      </c>
      <c r="DH1492" s="5"/>
      <c r="DI1492" s="5"/>
      <c r="DJ1492" s="5"/>
      <c r="DK1492" s="5"/>
    </row>
    <row r="1493" spans="1:115" x14ac:dyDescent="0.25">
      <c r="A1493" s="24"/>
      <c r="B1493" s="3"/>
      <c r="D1493" s="1"/>
      <c r="H1493" s="5"/>
      <c r="L1493" s="4"/>
      <c r="M1493" s="4"/>
      <c r="Q1493" s="5"/>
      <c r="Z1493" s="4"/>
      <c r="BI1493" s="7"/>
      <c r="BJ1493" s="4"/>
      <c r="BK1493" s="96"/>
      <c r="BL1493" s="107"/>
      <c r="BQ1493" s="5"/>
      <c r="BT1493" s="5"/>
      <c r="BU1493" s="5"/>
      <c r="BV1493" s="5"/>
      <c r="BW1493" s="5"/>
      <c r="BX1493" s="5"/>
      <c r="BY1493" s="14"/>
      <c r="BZ1493" s="28"/>
      <c r="DD1493" s="5" t="e">
        <f>IF(REPORTE!AH$2="si",IF(C1493=VALUE(REPORTE!C$11),IF(SUM(DD1494:DD$1993),CONCATENATE(INT(B1493),", "),INT(B1493)),""),IF(C1493=VALUE(REPORTE!C$10),IF(SUM(DD1494:DD$1993),CONCATENATE(INT(B1493),", "),INT(B1493)),""))</f>
        <v>#VALUE!</v>
      </c>
      <c r="DH1493" s="5"/>
      <c r="DI1493" s="5"/>
      <c r="DJ1493" s="5"/>
      <c r="DK1493" s="5"/>
    </row>
    <row r="1494" spans="1:115" x14ac:dyDescent="0.25">
      <c r="A1494" s="24"/>
      <c r="B1494" s="3"/>
      <c r="D1494" s="1"/>
      <c r="H1494" s="5"/>
      <c r="L1494" s="4"/>
      <c r="M1494" s="4"/>
      <c r="Q1494" s="5"/>
      <c r="Z1494" s="4"/>
      <c r="BI1494" s="7"/>
      <c r="BJ1494" s="4"/>
      <c r="BK1494" s="96"/>
      <c r="BL1494" s="107"/>
      <c r="BQ1494" s="5"/>
      <c r="BT1494" s="5"/>
      <c r="BU1494" s="5"/>
      <c r="BV1494" s="5"/>
      <c r="BW1494" s="5"/>
      <c r="BX1494" s="5"/>
      <c r="BY1494" s="14"/>
      <c r="BZ1494" s="28"/>
      <c r="DD1494" s="5" t="e">
        <f>IF(REPORTE!AH$2="si",IF(C1494=VALUE(REPORTE!C$11),IF(SUM(DD1495:DD$1993),CONCATENATE(INT(B1494),", "),INT(B1494)),""),IF(C1494=VALUE(REPORTE!C$10),IF(SUM(DD1495:DD$1993),CONCATENATE(INT(B1494),", "),INT(B1494)),""))</f>
        <v>#VALUE!</v>
      </c>
      <c r="DH1494" s="5"/>
      <c r="DI1494" s="5"/>
      <c r="DJ1494" s="5"/>
      <c r="DK1494" s="5"/>
    </row>
    <row r="1495" spans="1:115" x14ac:dyDescent="0.25">
      <c r="A1495" s="24"/>
      <c r="B1495" s="3"/>
      <c r="D1495" s="1"/>
      <c r="H1495" s="5"/>
      <c r="L1495" s="4"/>
      <c r="M1495" s="4"/>
      <c r="Q1495" s="5"/>
      <c r="Z1495" s="4"/>
      <c r="BI1495" s="7"/>
      <c r="BJ1495" s="4"/>
      <c r="BK1495" s="96"/>
      <c r="BL1495" s="107"/>
      <c r="BQ1495" s="5"/>
      <c r="BT1495" s="5"/>
      <c r="BU1495" s="5"/>
      <c r="BV1495" s="5"/>
      <c r="BW1495" s="5"/>
      <c r="BX1495" s="5"/>
      <c r="BY1495" s="14"/>
      <c r="BZ1495" s="28"/>
      <c r="DD1495" s="5" t="e">
        <f>IF(REPORTE!AH$2="si",IF(C1495=VALUE(REPORTE!C$11),IF(SUM(DD1496:DD$1993),CONCATENATE(INT(B1495),", "),INT(B1495)),""),IF(C1495=VALUE(REPORTE!C$10),IF(SUM(DD1496:DD$1993),CONCATENATE(INT(B1495),", "),INT(B1495)),""))</f>
        <v>#VALUE!</v>
      </c>
      <c r="DH1495" s="5"/>
      <c r="DI1495" s="5"/>
      <c r="DJ1495" s="5"/>
      <c r="DK1495" s="5"/>
    </row>
    <row r="1496" spans="1:115" x14ac:dyDescent="0.25">
      <c r="A1496" s="24"/>
      <c r="B1496" s="3"/>
      <c r="D1496" s="1"/>
      <c r="H1496" s="5"/>
      <c r="L1496" s="4"/>
      <c r="M1496" s="4"/>
      <c r="Q1496" s="5"/>
      <c r="Z1496" s="4"/>
      <c r="BI1496" s="7"/>
      <c r="BJ1496" s="4"/>
      <c r="BK1496" s="96"/>
      <c r="BL1496" s="107"/>
      <c r="BQ1496" s="5"/>
      <c r="BT1496" s="5"/>
      <c r="BU1496" s="5"/>
      <c r="BV1496" s="5"/>
      <c r="BW1496" s="5"/>
      <c r="BX1496" s="5"/>
      <c r="BY1496" s="14"/>
      <c r="BZ1496" s="28"/>
      <c r="DD1496" s="5" t="e">
        <f>IF(REPORTE!AH$2="si",IF(C1496=VALUE(REPORTE!C$11),IF(SUM(DD1497:DD$1993),CONCATENATE(INT(B1496),", "),INT(B1496)),""),IF(C1496=VALUE(REPORTE!C$10),IF(SUM(DD1497:DD$1993),CONCATENATE(INT(B1496),", "),INT(B1496)),""))</f>
        <v>#VALUE!</v>
      </c>
      <c r="DH1496" s="5"/>
      <c r="DI1496" s="5"/>
      <c r="DJ1496" s="5"/>
      <c r="DK1496" s="5"/>
    </row>
    <row r="1497" spans="1:115" x14ac:dyDescent="0.25">
      <c r="A1497" s="24"/>
      <c r="B1497" s="3"/>
      <c r="D1497" s="1"/>
      <c r="H1497" s="5"/>
      <c r="L1497" s="4"/>
      <c r="M1497" s="4"/>
      <c r="Q1497" s="5"/>
      <c r="Z1497" s="4"/>
      <c r="BI1497" s="7"/>
      <c r="BJ1497" s="4"/>
      <c r="BK1497" s="96"/>
      <c r="BL1497" s="107"/>
      <c r="BQ1497" s="5"/>
      <c r="BT1497" s="5"/>
      <c r="BU1497" s="5"/>
      <c r="BV1497" s="5"/>
      <c r="BW1497" s="5"/>
      <c r="BX1497" s="5"/>
      <c r="BY1497" s="14"/>
      <c r="BZ1497" s="28"/>
      <c r="DD1497" s="5" t="e">
        <f>IF(REPORTE!AH$2="si",IF(C1497=VALUE(REPORTE!C$11),IF(SUM(DD1498:DD$1993),CONCATENATE(INT(B1497),", "),INT(B1497)),""),IF(C1497=VALUE(REPORTE!C$10),IF(SUM(DD1498:DD$1993),CONCATENATE(INT(B1497),", "),INT(B1497)),""))</f>
        <v>#VALUE!</v>
      </c>
      <c r="DH1497" s="5"/>
      <c r="DI1497" s="5"/>
      <c r="DJ1497" s="5"/>
      <c r="DK1497" s="5"/>
    </row>
    <row r="1498" spans="1:115" x14ac:dyDescent="0.25">
      <c r="A1498" s="24"/>
      <c r="B1498" s="3"/>
      <c r="D1498" s="1"/>
      <c r="H1498" s="5"/>
      <c r="L1498" s="4"/>
      <c r="M1498" s="4"/>
      <c r="Q1498" s="5"/>
      <c r="Z1498" s="4"/>
      <c r="BI1498" s="7"/>
      <c r="BJ1498" s="4"/>
      <c r="BK1498" s="96"/>
      <c r="BL1498" s="107"/>
      <c r="BQ1498" s="5"/>
      <c r="BT1498" s="5"/>
      <c r="BU1498" s="5"/>
      <c r="BV1498" s="5"/>
      <c r="BW1498" s="5"/>
      <c r="BX1498" s="5"/>
      <c r="BY1498" s="14"/>
      <c r="BZ1498" s="28"/>
      <c r="DD1498" s="5" t="e">
        <f>IF(REPORTE!AH$2="si",IF(C1498=VALUE(REPORTE!C$11),IF(SUM(DD1499:DD$1993),CONCATENATE(INT(B1498),", "),INT(B1498)),""),IF(C1498=VALUE(REPORTE!C$10),IF(SUM(DD1499:DD$1993),CONCATENATE(INT(B1498),", "),INT(B1498)),""))</f>
        <v>#VALUE!</v>
      </c>
      <c r="DH1498" s="5"/>
      <c r="DI1498" s="5"/>
      <c r="DJ1498" s="5"/>
      <c r="DK1498" s="5"/>
    </row>
    <row r="1499" spans="1:115" x14ac:dyDescent="0.25">
      <c r="A1499" s="24"/>
      <c r="B1499" s="3"/>
      <c r="D1499" s="1"/>
      <c r="H1499" s="5"/>
      <c r="L1499" s="4"/>
      <c r="M1499" s="4"/>
      <c r="Q1499" s="5"/>
      <c r="Z1499" s="4"/>
      <c r="BI1499" s="7"/>
      <c r="BJ1499" s="4"/>
      <c r="BK1499" s="96"/>
      <c r="BL1499" s="107"/>
      <c r="BQ1499" s="5"/>
      <c r="BT1499" s="5"/>
      <c r="BU1499" s="5"/>
      <c r="BV1499" s="5"/>
      <c r="BW1499" s="5"/>
      <c r="BX1499" s="5"/>
      <c r="BY1499" s="14"/>
      <c r="BZ1499" s="28"/>
      <c r="DD1499" s="5" t="e">
        <f>IF(REPORTE!AH$2="si",IF(C1499=VALUE(REPORTE!C$11),IF(SUM(DD1500:DD$1993),CONCATENATE(INT(B1499),", "),INT(B1499)),""),IF(C1499=VALUE(REPORTE!C$10),IF(SUM(DD1500:DD$1993),CONCATENATE(INT(B1499),", "),INT(B1499)),""))</f>
        <v>#VALUE!</v>
      </c>
      <c r="DH1499" s="5"/>
      <c r="DI1499" s="5"/>
      <c r="DJ1499" s="5"/>
      <c r="DK1499" s="5"/>
    </row>
    <row r="1500" spans="1:115" x14ac:dyDescent="0.25">
      <c r="A1500" s="24"/>
      <c r="B1500" s="3"/>
      <c r="D1500" s="1"/>
      <c r="H1500" s="5"/>
      <c r="L1500" s="4"/>
      <c r="M1500" s="4"/>
      <c r="Q1500" s="5"/>
      <c r="Z1500" s="4"/>
      <c r="BI1500" s="7"/>
      <c r="BJ1500" s="4"/>
      <c r="BK1500" s="96"/>
      <c r="BL1500" s="107"/>
      <c r="BQ1500" s="5"/>
      <c r="BT1500" s="5"/>
      <c r="BU1500" s="5"/>
      <c r="BV1500" s="5"/>
      <c r="BW1500" s="5"/>
      <c r="BX1500" s="5"/>
      <c r="BY1500" s="14"/>
      <c r="BZ1500" s="28"/>
      <c r="DD1500" s="5" t="e">
        <f>IF(REPORTE!AH$2="si",IF(C1500=VALUE(REPORTE!C$11),IF(SUM(DD1501:DD$1993),CONCATENATE(INT(B1500),", "),INT(B1500)),""),IF(C1500=VALUE(REPORTE!C$10),IF(SUM(DD1501:DD$1993),CONCATENATE(INT(B1500),", "),INT(B1500)),""))</f>
        <v>#VALUE!</v>
      </c>
      <c r="DH1500" s="5"/>
      <c r="DI1500" s="5"/>
      <c r="DJ1500" s="5"/>
      <c r="DK1500" s="5"/>
    </row>
    <row r="1501" spans="1:115" x14ac:dyDescent="0.25">
      <c r="A1501" s="24"/>
      <c r="B1501" s="3"/>
      <c r="D1501" s="1"/>
      <c r="H1501" s="5"/>
      <c r="L1501" s="4"/>
      <c r="M1501" s="4"/>
      <c r="Q1501" s="5"/>
      <c r="Z1501" s="4"/>
      <c r="BI1501" s="7"/>
      <c r="BJ1501" s="4"/>
      <c r="BK1501" s="96"/>
      <c r="BL1501" s="107"/>
      <c r="BQ1501" s="5"/>
      <c r="BT1501" s="5"/>
      <c r="BU1501" s="5"/>
      <c r="BV1501" s="5"/>
      <c r="BW1501" s="5"/>
      <c r="BX1501" s="5"/>
      <c r="BY1501" s="14"/>
      <c r="BZ1501" s="28"/>
      <c r="DD1501" s="5" t="e">
        <f>IF(REPORTE!AH$2="si",IF(C1501=VALUE(REPORTE!C$11),IF(SUM(DD1502:DD$1993),CONCATENATE(INT(B1501),", "),INT(B1501)),""),IF(C1501=VALUE(REPORTE!C$10),IF(SUM(DD1502:DD$1993),CONCATENATE(INT(B1501),", "),INT(B1501)),""))</f>
        <v>#VALUE!</v>
      </c>
      <c r="DH1501" s="5"/>
      <c r="DI1501" s="5"/>
      <c r="DJ1501" s="5"/>
      <c r="DK1501" s="5"/>
    </row>
    <row r="1502" spans="1:115" x14ac:dyDescent="0.25">
      <c r="A1502" s="24"/>
      <c r="B1502" s="3"/>
      <c r="D1502" s="1"/>
      <c r="H1502" s="5"/>
      <c r="L1502" s="4"/>
      <c r="M1502" s="4"/>
      <c r="Q1502" s="5"/>
      <c r="Z1502" s="4"/>
      <c r="BI1502" s="7"/>
      <c r="BJ1502" s="4"/>
      <c r="BK1502" s="96"/>
      <c r="BL1502" s="107"/>
      <c r="BQ1502" s="5"/>
      <c r="BT1502" s="5"/>
      <c r="BU1502" s="5"/>
      <c r="BV1502" s="5"/>
      <c r="BW1502" s="5"/>
      <c r="BX1502" s="5"/>
      <c r="BY1502" s="14"/>
      <c r="BZ1502" s="28"/>
      <c r="DD1502" s="5" t="e">
        <f>IF(REPORTE!AH$2="si",IF(C1502=VALUE(REPORTE!C$11),IF(SUM(DD1503:DD$1993),CONCATENATE(INT(B1502),", "),INT(B1502)),""),IF(C1502=VALUE(REPORTE!C$10),IF(SUM(DD1503:DD$1993),CONCATENATE(INT(B1502),", "),INT(B1502)),""))</f>
        <v>#VALUE!</v>
      </c>
      <c r="DH1502" s="5"/>
      <c r="DI1502" s="5"/>
      <c r="DJ1502" s="5"/>
      <c r="DK1502" s="5"/>
    </row>
    <row r="1503" spans="1:115" x14ac:dyDescent="0.25">
      <c r="A1503" s="24"/>
      <c r="B1503" s="3"/>
      <c r="D1503" s="1"/>
      <c r="H1503" s="5"/>
      <c r="L1503" s="4"/>
      <c r="M1503" s="4"/>
      <c r="Q1503" s="5"/>
      <c r="Z1503" s="4"/>
      <c r="BI1503" s="7"/>
      <c r="BJ1503" s="4"/>
      <c r="BK1503" s="96"/>
      <c r="BL1503" s="107"/>
      <c r="BQ1503" s="5"/>
      <c r="BT1503" s="5"/>
      <c r="BU1503" s="5"/>
      <c r="BV1503" s="5"/>
      <c r="BW1503" s="5"/>
      <c r="BX1503" s="5"/>
      <c r="BY1503" s="14"/>
      <c r="BZ1503" s="28"/>
      <c r="DD1503" s="5" t="e">
        <f>IF(REPORTE!AH$2="si",IF(C1503=VALUE(REPORTE!C$11),IF(SUM(DD1504:DD$1993),CONCATENATE(INT(B1503),", "),INT(B1503)),""),IF(C1503=VALUE(REPORTE!C$10),IF(SUM(DD1504:DD$1993),CONCATENATE(INT(B1503),", "),INT(B1503)),""))</f>
        <v>#VALUE!</v>
      </c>
      <c r="DH1503" s="5"/>
      <c r="DI1503" s="5"/>
      <c r="DJ1503" s="5"/>
      <c r="DK1503" s="5"/>
    </row>
    <row r="1504" spans="1:115" x14ac:dyDescent="0.25">
      <c r="A1504" s="24"/>
      <c r="B1504" s="3"/>
      <c r="D1504" s="1"/>
      <c r="H1504" s="5"/>
      <c r="L1504" s="4"/>
      <c r="M1504" s="4"/>
      <c r="Q1504" s="5"/>
      <c r="Z1504" s="4"/>
      <c r="BI1504" s="7"/>
      <c r="BJ1504" s="4"/>
      <c r="BK1504" s="96"/>
      <c r="BL1504" s="107"/>
      <c r="BQ1504" s="5"/>
      <c r="BT1504" s="5"/>
      <c r="BU1504" s="5"/>
      <c r="BV1504" s="5"/>
      <c r="BW1504" s="5"/>
      <c r="BX1504" s="5"/>
      <c r="BY1504" s="14"/>
      <c r="BZ1504" s="28"/>
      <c r="DD1504" s="5" t="e">
        <f>IF(REPORTE!AH$2="si",IF(C1504=VALUE(REPORTE!C$11),IF(SUM(DD1505:DD$1993),CONCATENATE(INT(B1504),", "),INT(B1504)),""),IF(C1504=VALUE(REPORTE!C$10),IF(SUM(DD1505:DD$1993),CONCATENATE(INT(B1504),", "),INT(B1504)),""))</f>
        <v>#VALUE!</v>
      </c>
      <c r="DH1504" s="5"/>
      <c r="DI1504" s="5"/>
      <c r="DJ1504" s="5"/>
      <c r="DK1504" s="5"/>
    </row>
    <row r="1505" spans="1:115" x14ac:dyDescent="0.25">
      <c r="A1505" s="24"/>
      <c r="B1505" s="3"/>
      <c r="D1505" s="1"/>
      <c r="H1505" s="5"/>
      <c r="L1505" s="4"/>
      <c r="M1505" s="4"/>
      <c r="Q1505" s="5"/>
      <c r="Z1505" s="4"/>
      <c r="BI1505" s="7"/>
      <c r="BJ1505" s="4"/>
      <c r="BK1505" s="96"/>
      <c r="BL1505" s="107"/>
      <c r="BQ1505" s="5"/>
      <c r="BT1505" s="5"/>
      <c r="BU1505" s="5"/>
      <c r="BV1505" s="5"/>
      <c r="BW1505" s="5"/>
      <c r="BX1505" s="5"/>
      <c r="BY1505" s="14"/>
      <c r="BZ1505" s="28"/>
      <c r="DD1505" s="5" t="e">
        <f>IF(REPORTE!AH$2="si",IF(C1505=VALUE(REPORTE!C$11),IF(SUM(DD1506:DD$1993),CONCATENATE(INT(B1505),", "),INT(B1505)),""),IF(C1505=VALUE(REPORTE!C$10),IF(SUM(DD1506:DD$1993),CONCATENATE(INT(B1505),", "),INT(B1505)),""))</f>
        <v>#VALUE!</v>
      </c>
      <c r="DH1505" s="5"/>
      <c r="DI1505" s="5"/>
      <c r="DJ1505" s="5"/>
      <c r="DK1505" s="5"/>
    </row>
    <row r="1506" spans="1:115" x14ac:dyDescent="0.25">
      <c r="A1506" s="24"/>
      <c r="B1506" s="3"/>
      <c r="D1506" s="1"/>
      <c r="H1506" s="5"/>
      <c r="L1506" s="4"/>
      <c r="M1506" s="4"/>
      <c r="Q1506" s="5"/>
      <c r="Z1506" s="4"/>
      <c r="BI1506" s="7"/>
      <c r="BJ1506" s="4"/>
      <c r="BK1506" s="96"/>
      <c r="BL1506" s="107"/>
      <c r="BQ1506" s="5"/>
      <c r="BT1506" s="5"/>
      <c r="BU1506" s="5"/>
      <c r="BV1506" s="5"/>
      <c r="BW1506" s="5"/>
      <c r="BX1506" s="5"/>
      <c r="BY1506" s="14"/>
      <c r="BZ1506" s="28"/>
      <c r="DD1506" s="5" t="e">
        <f>IF(REPORTE!AH$2="si",IF(C1506=VALUE(REPORTE!C$11),IF(SUM(DD1507:DD$1993),CONCATENATE(INT(B1506),", "),INT(B1506)),""),IF(C1506=VALUE(REPORTE!C$10),IF(SUM(DD1507:DD$1993),CONCATENATE(INT(B1506),", "),INT(B1506)),""))</f>
        <v>#VALUE!</v>
      </c>
      <c r="DH1506" s="5"/>
      <c r="DI1506" s="5"/>
      <c r="DJ1506" s="5"/>
      <c r="DK1506" s="5"/>
    </row>
    <row r="1507" spans="1:115" x14ac:dyDescent="0.25">
      <c r="A1507" s="24"/>
      <c r="B1507" s="3"/>
      <c r="D1507" s="1"/>
      <c r="H1507" s="5"/>
      <c r="L1507" s="4"/>
      <c r="M1507" s="4"/>
      <c r="Q1507" s="5"/>
      <c r="Z1507" s="4"/>
      <c r="BI1507" s="7"/>
      <c r="BJ1507" s="4"/>
      <c r="BK1507" s="96"/>
      <c r="BL1507" s="107"/>
      <c r="BQ1507" s="5"/>
      <c r="BT1507" s="5"/>
      <c r="BU1507" s="5"/>
      <c r="BV1507" s="5"/>
      <c r="BW1507" s="5"/>
      <c r="BX1507" s="5"/>
      <c r="BY1507" s="14"/>
      <c r="BZ1507" s="28"/>
      <c r="DD1507" s="5" t="e">
        <f>IF(REPORTE!AH$2="si",IF(C1507=VALUE(REPORTE!C$11),IF(SUM(DD1508:DD$1993),CONCATENATE(INT(B1507),", "),INT(B1507)),""),IF(C1507=VALUE(REPORTE!C$10),IF(SUM(DD1508:DD$1993),CONCATENATE(INT(B1507),", "),INT(B1507)),""))</f>
        <v>#VALUE!</v>
      </c>
      <c r="DH1507" s="5"/>
      <c r="DI1507" s="5"/>
      <c r="DJ1507" s="5"/>
      <c r="DK1507" s="5"/>
    </row>
    <row r="1508" spans="1:115" x14ac:dyDescent="0.25">
      <c r="A1508" s="24"/>
      <c r="B1508" s="3"/>
      <c r="D1508" s="1"/>
      <c r="H1508" s="5"/>
      <c r="L1508" s="4"/>
      <c r="M1508" s="4"/>
      <c r="Q1508" s="5"/>
      <c r="Z1508" s="4"/>
      <c r="BI1508" s="7"/>
      <c r="BJ1508" s="4"/>
      <c r="BK1508" s="96"/>
      <c r="BL1508" s="107"/>
      <c r="BQ1508" s="5"/>
      <c r="BT1508" s="5"/>
      <c r="BU1508" s="5"/>
      <c r="BV1508" s="5"/>
      <c r="BW1508" s="5"/>
      <c r="BX1508" s="5"/>
      <c r="BY1508" s="14"/>
      <c r="BZ1508" s="28"/>
      <c r="DD1508" s="5" t="e">
        <f>IF(REPORTE!AH$2="si",IF(C1508=VALUE(REPORTE!C$11),IF(SUM(DD1509:DD$1993),CONCATENATE(INT(B1508),", "),INT(B1508)),""),IF(C1508=VALUE(REPORTE!C$10),IF(SUM(DD1509:DD$1993),CONCATENATE(INT(B1508),", "),INT(B1508)),""))</f>
        <v>#VALUE!</v>
      </c>
      <c r="DH1508" s="5"/>
      <c r="DI1508" s="5"/>
      <c r="DJ1508" s="5"/>
      <c r="DK1508" s="5"/>
    </row>
    <row r="1509" spans="1:115" x14ac:dyDescent="0.25">
      <c r="A1509" s="24"/>
      <c r="B1509" s="3"/>
      <c r="D1509" s="1"/>
      <c r="H1509" s="5"/>
      <c r="L1509" s="4"/>
      <c r="M1509" s="4"/>
      <c r="Q1509" s="5"/>
      <c r="Z1509" s="4"/>
      <c r="BI1509" s="7"/>
      <c r="BJ1509" s="4"/>
      <c r="BK1509" s="96"/>
      <c r="BL1509" s="107"/>
      <c r="BQ1509" s="5"/>
      <c r="BT1509" s="5"/>
      <c r="BU1509" s="5"/>
      <c r="BV1509" s="5"/>
      <c r="BW1509" s="5"/>
      <c r="BX1509" s="5"/>
      <c r="BY1509" s="14"/>
      <c r="BZ1509" s="28"/>
      <c r="DD1509" s="5" t="e">
        <f>IF(REPORTE!AH$2="si",IF(C1509=VALUE(REPORTE!C$11),IF(SUM(DD1510:DD$1993),CONCATENATE(INT(B1509),", "),INT(B1509)),""),IF(C1509=VALUE(REPORTE!C$10),IF(SUM(DD1510:DD$1993),CONCATENATE(INT(B1509),", "),INT(B1509)),""))</f>
        <v>#VALUE!</v>
      </c>
      <c r="DH1509" s="5"/>
      <c r="DI1509" s="5"/>
      <c r="DJ1509" s="5"/>
      <c r="DK1509" s="5"/>
    </row>
    <row r="1510" spans="1:115" x14ac:dyDescent="0.25">
      <c r="A1510" s="24"/>
      <c r="B1510" s="3"/>
      <c r="D1510" s="1"/>
      <c r="H1510" s="5"/>
      <c r="L1510" s="4"/>
      <c r="M1510" s="4"/>
      <c r="Q1510" s="5"/>
      <c r="Z1510" s="4"/>
      <c r="BI1510" s="7"/>
      <c r="BJ1510" s="4"/>
      <c r="BK1510" s="96"/>
      <c r="BL1510" s="107"/>
      <c r="BQ1510" s="5"/>
      <c r="BT1510" s="5"/>
      <c r="BU1510" s="5"/>
      <c r="BV1510" s="5"/>
      <c r="BW1510" s="5"/>
      <c r="BX1510" s="5"/>
      <c r="BY1510" s="14"/>
      <c r="BZ1510" s="28"/>
      <c r="DD1510" s="5" t="e">
        <f>IF(REPORTE!AH$2="si",IF(C1510=VALUE(REPORTE!C$11),IF(SUM(DD1511:DD$1993),CONCATENATE(INT(B1510),", "),INT(B1510)),""),IF(C1510=VALUE(REPORTE!C$10),IF(SUM(DD1511:DD$1993),CONCATENATE(INT(B1510),", "),INT(B1510)),""))</f>
        <v>#VALUE!</v>
      </c>
      <c r="DH1510" s="5"/>
      <c r="DI1510" s="5"/>
      <c r="DJ1510" s="5"/>
      <c r="DK1510" s="5"/>
    </row>
    <row r="1511" spans="1:115" x14ac:dyDescent="0.25">
      <c r="A1511" s="24"/>
      <c r="B1511" s="3"/>
      <c r="D1511" s="1"/>
      <c r="H1511" s="5"/>
      <c r="L1511" s="4"/>
      <c r="M1511" s="4"/>
      <c r="Q1511" s="5"/>
      <c r="Z1511" s="4"/>
      <c r="BI1511" s="7"/>
      <c r="BJ1511" s="4"/>
      <c r="BK1511" s="96"/>
      <c r="BL1511" s="107"/>
      <c r="BQ1511" s="5"/>
      <c r="BT1511" s="5"/>
      <c r="BU1511" s="5"/>
      <c r="BV1511" s="5"/>
      <c r="BW1511" s="5"/>
      <c r="BX1511" s="5"/>
      <c r="BY1511" s="14"/>
      <c r="BZ1511" s="28"/>
      <c r="DD1511" s="5" t="e">
        <f>IF(REPORTE!AH$2="si",IF(C1511=VALUE(REPORTE!C$11),IF(SUM(DD1512:DD$1993),CONCATENATE(INT(B1511),", "),INT(B1511)),""),IF(C1511=VALUE(REPORTE!C$10),IF(SUM(DD1512:DD$1993),CONCATENATE(INT(B1511),", "),INT(B1511)),""))</f>
        <v>#VALUE!</v>
      </c>
      <c r="DH1511" s="5"/>
      <c r="DI1511" s="5"/>
      <c r="DJ1511" s="5"/>
      <c r="DK1511" s="5"/>
    </row>
    <row r="1512" spans="1:115" x14ac:dyDescent="0.25">
      <c r="A1512" s="24"/>
      <c r="B1512" s="3"/>
      <c r="D1512" s="1"/>
      <c r="H1512" s="5"/>
      <c r="L1512" s="4"/>
      <c r="M1512" s="4"/>
      <c r="Q1512" s="5"/>
      <c r="Z1512" s="4"/>
      <c r="BI1512" s="7"/>
      <c r="BJ1512" s="4"/>
      <c r="BK1512" s="96"/>
      <c r="BL1512" s="107"/>
      <c r="BQ1512" s="5"/>
      <c r="BT1512" s="5"/>
      <c r="BU1512" s="5"/>
      <c r="BV1512" s="5"/>
      <c r="BW1512" s="5"/>
      <c r="BX1512" s="5"/>
      <c r="BY1512" s="14"/>
      <c r="BZ1512" s="28"/>
      <c r="DD1512" s="5" t="e">
        <f>IF(REPORTE!AH$2="si",IF(C1512=VALUE(REPORTE!C$11),IF(SUM(DD1513:DD$1993),CONCATENATE(INT(B1512),", "),INT(B1512)),""),IF(C1512=VALUE(REPORTE!C$10),IF(SUM(DD1513:DD$1993),CONCATENATE(INT(B1512),", "),INT(B1512)),""))</f>
        <v>#VALUE!</v>
      </c>
      <c r="DH1512" s="5"/>
      <c r="DI1512" s="5"/>
      <c r="DJ1512" s="5"/>
      <c r="DK1512" s="5"/>
    </row>
    <row r="1513" spans="1:115" x14ac:dyDescent="0.25">
      <c r="A1513" s="24"/>
      <c r="B1513" s="3"/>
      <c r="D1513" s="1"/>
      <c r="H1513" s="5"/>
      <c r="L1513" s="4"/>
      <c r="M1513" s="4"/>
      <c r="Q1513" s="5"/>
      <c r="Z1513" s="4"/>
      <c r="BI1513" s="7"/>
      <c r="BJ1513" s="4"/>
      <c r="BK1513" s="96"/>
      <c r="BL1513" s="107"/>
      <c r="BQ1513" s="5"/>
      <c r="BT1513" s="5"/>
      <c r="BU1513" s="5"/>
      <c r="BV1513" s="5"/>
      <c r="BW1513" s="5"/>
      <c r="BX1513" s="5"/>
      <c r="BY1513" s="14"/>
      <c r="BZ1513" s="28"/>
      <c r="DD1513" s="5" t="e">
        <f>IF(REPORTE!AH$2="si",IF(C1513=VALUE(REPORTE!C$11),IF(SUM(DD1514:DD$1993),CONCATENATE(INT(B1513),", "),INT(B1513)),""),IF(C1513=VALUE(REPORTE!C$10),IF(SUM(DD1514:DD$1993),CONCATENATE(INT(B1513),", "),INT(B1513)),""))</f>
        <v>#VALUE!</v>
      </c>
      <c r="DE1513" s="5"/>
      <c r="DH1513" s="5"/>
      <c r="DI1513" s="5"/>
      <c r="DJ1513" s="5"/>
      <c r="DK1513" s="5"/>
    </row>
    <row r="1514" spans="1:115" x14ac:dyDescent="0.25">
      <c r="A1514" s="24"/>
      <c r="B1514" s="3"/>
      <c r="D1514" s="1"/>
      <c r="H1514" s="5"/>
      <c r="L1514" s="4"/>
      <c r="M1514" s="4"/>
      <c r="Q1514" s="5"/>
      <c r="Z1514" s="4"/>
      <c r="BI1514" s="7"/>
      <c r="BJ1514" s="4"/>
      <c r="BK1514" s="96"/>
      <c r="BL1514" s="107"/>
      <c r="BQ1514" s="5"/>
      <c r="BT1514" s="5"/>
      <c r="BU1514" s="5"/>
      <c r="BV1514" s="5"/>
      <c r="BW1514" s="5"/>
      <c r="BX1514" s="5"/>
      <c r="BY1514" s="14"/>
      <c r="BZ1514" s="28"/>
      <c r="DD1514" s="5" t="e">
        <f>IF(REPORTE!AH$2="si",IF(C1514=VALUE(REPORTE!C$11),IF(SUM(DD1515:DD$1993),CONCATENATE(INT(B1514),", "),INT(B1514)),""),IF(C1514=VALUE(REPORTE!C$10),IF(SUM(DD1515:DD$1993),CONCATENATE(INT(B1514),",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4"/>
      <c r="B1515" s="3"/>
      <c r="D1515" s="1"/>
      <c r="H1515" s="5"/>
      <c r="L1515" s="4"/>
      <c r="M1515" s="4"/>
      <c r="Q1515" s="5"/>
      <c r="Z1515" s="4"/>
      <c r="BI1515" s="7"/>
      <c r="BJ1515" s="4"/>
      <c r="BK1515" s="96"/>
      <c r="BL1515" s="107"/>
      <c r="BQ1515" s="5"/>
      <c r="BT1515" s="5"/>
      <c r="BU1515" s="5"/>
      <c r="BV1515" s="5"/>
      <c r="BW1515" s="5"/>
      <c r="BX1515" s="5"/>
      <c r="BY1515" s="14"/>
      <c r="BZ1515" s="28"/>
      <c r="DD1515" s="5" t="e">
        <f>IF(REPORTE!AH$2="si",IF(C1515=VALUE(REPORTE!C$11),IF(SUM(DD1516:DD$1993),CONCATENATE(INT(B1515),", "),INT(B1515)),""),IF(C1515=VALUE(REPORTE!C$10),IF(SUM(DD1516:DD$1993),CONCATENATE(INT(B1515),", "),INT(B1515)),""))</f>
        <v>#VALUE!</v>
      </c>
      <c r="DH1515" s="5"/>
      <c r="DI1515" s="5"/>
      <c r="DJ1515" s="5"/>
      <c r="DK1515" s="5"/>
    </row>
    <row r="1516" spans="1:115" x14ac:dyDescent="0.25">
      <c r="A1516" s="24"/>
      <c r="B1516" s="3"/>
      <c r="D1516" s="1"/>
      <c r="H1516" s="5"/>
      <c r="L1516" s="4"/>
      <c r="M1516" s="4"/>
      <c r="Q1516" s="5"/>
      <c r="Z1516" s="4"/>
      <c r="BI1516" s="7"/>
      <c r="BJ1516" s="4"/>
      <c r="BK1516" s="96"/>
      <c r="BL1516" s="107"/>
      <c r="BQ1516" s="5"/>
      <c r="BT1516" s="5"/>
      <c r="BU1516" s="5"/>
      <c r="BV1516" s="5"/>
      <c r="BW1516" s="5"/>
      <c r="BX1516" s="5"/>
      <c r="BY1516" s="14"/>
      <c r="BZ1516" s="28"/>
      <c r="DD1516" s="5" t="e">
        <f>IF(REPORTE!AH$2="si",IF(C1516=VALUE(REPORTE!C$11),IF(SUM(DD1517:DD$1993),CONCATENATE(INT(B1516),", "),INT(B1516)),""),IF(C1516=VALUE(REPORTE!C$10),IF(SUM(DD1517:DD$1993),CONCATENATE(INT(B1516),", "),INT(B1516)),""))</f>
        <v>#VALUE!</v>
      </c>
      <c r="DH1516" s="5"/>
      <c r="DI1516" s="5"/>
      <c r="DJ1516" s="5"/>
      <c r="DK1516" s="5"/>
    </row>
    <row r="1517" spans="1:115" x14ac:dyDescent="0.25">
      <c r="A1517" s="24"/>
      <c r="B1517" s="3"/>
      <c r="D1517" s="1"/>
      <c r="H1517" s="5"/>
      <c r="L1517" s="4"/>
      <c r="M1517" s="4"/>
      <c r="Q1517" s="5"/>
      <c r="Z1517" s="4"/>
      <c r="BI1517" s="7"/>
      <c r="BJ1517" s="4"/>
      <c r="BK1517" s="96"/>
      <c r="BL1517" s="107"/>
      <c r="BQ1517" s="5"/>
      <c r="BT1517" s="5"/>
      <c r="BU1517" s="5"/>
      <c r="BV1517" s="5"/>
      <c r="BW1517" s="5"/>
      <c r="BX1517" s="5"/>
      <c r="BY1517" s="14"/>
      <c r="BZ1517" s="28"/>
      <c r="DD1517" s="5" t="e">
        <f>IF(REPORTE!AH$2="si",IF(C1517=VALUE(REPORTE!C$11),IF(SUM(DD1518:DD$1993),CONCATENATE(INT(B1517),", "),INT(B1517)),""),IF(C1517=VALUE(REPORTE!C$10),IF(SUM(DD1518:DD$1993),CONCATENATE(INT(B1517),", "),INT(B1517)),""))</f>
        <v>#VALUE!</v>
      </c>
      <c r="DH1517" s="5"/>
      <c r="DI1517" s="5"/>
      <c r="DJ1517" s="5"/>
      <c r="DK1517" s="5"/>
    </row>
    <row r="1518" spans="1:115" x14ac:dyDescent="0.25">
      <c r="A1518" s="24"/>
      <c r="B1518" s="3"/>
      <c r="D1518" s="1"/>
      <c r="H1518" s="5"/>
      <c r="L1518" s="4"/>
      <c r="M1518" s="4"/>
      <c r="Q1518" s="5"/>
      <c r="Z1518" s="4"/>
      <c r="BI1518" s="7"/>
      <c r="BJ1518" s="4"/>
      <c r="BK1518" s="96"/>
      <c r="BL1518" s="107"/>
      <c r="BQ1518" s="5"/>
      <c r="BT1518" s="5"/>
      <c r="BU1518" s="5"/>
      <c r="BV1518" s="5"/>
      <c r="BW1518" s="5"/>
      <c r="BX1518" s="5"/>
      <c r="BY1518" s="14"/>
      <c r="BZ1518" s="28"/>
      <c r="DD1518" s="5" t="e">
        <f>IF(REPORTE!AH$2="si",IF(C1518=VALUE(REPORTE!C$11),IF(SUM(DD1519:DD$1993),CONCATENATE(INT(B1518),", "),INT(B1518)),""),IF(C1518=VALUE(REPORTE!C$10),IF(SUM(DD1519:DD$1993),CONCATENATE(INT(B1518),", "),INT(B1518)),""))</f>
        <v>#VALUE!</v>
      </c>
      <c r="DH1518" s="5"/>
      <c r="DI1518" s="5"/>
      <c r="DJ1518" s="5"/>
      <c r="DK1518" s="5"/>
    </row>
    <row r="1519" spans="1:115" x14ac:dyDescent="0.25">
      <c r="A1519" s="24"/>
      <c r="B1519" s="3"/>
      <c r="D1519" s="1"/>
      <c r="H1519" s="5"/>
      <c r="L1519" s="4"/>
      <c r="M1519" s="4"/>
      <c r="Q1519" s="5"/>
      <c r="Z1519" s="4"/>
      <c r="BI1519" s="7"/>
      <c r="BJ1519" s="4"/>
      <c r="BK1519" s="96"/>
      <c r="BL1519" s="107"/>
      <c r="BQ1519" s="5"/>
      <c r="BT1519" s="5"/>
      <c r="BU1519" s="5"/>
      <c r="BV1519" s="5"/>
      <c r="BW1519" s="5"/>
      <c r="BX1519" s="5"/>
      <c r="BY1519" s="14"/>
      <c r="BZ1519" s="28"/>
      <c r="DD1519" s="5" t="e">
        <f>IF(REPORTE!AH$2="si",IF(C1519=VALUE(REPORTE!C$11),IF(SUM(DD1520:DD$1993),CONCATENATE(INT(B1519),", "),INT(B1519)),""),IF(C1519=VALUE(REPORTE!C$10),IF(SUM(DD1520:DD$1993),CONCATENATE(INT(B1519),", "),INT(B1519)),""))</f>
        <v>#VALUE!</v>
      </c>
      <c r="DH1519" s="5"/>
      <c r="DI1519" s="5"/>
      <c r="DJ1519" s="5"/>
      <c r="DK1519" s="5"/>
    </row>
    <row r="1520" spans="1:115" x14ac:dyDescent="0.25">
      <c r="A1520" s="24"/>
      <c r="B1520" s="3"/>
      <c r="D1520" s="1"/>
      <c r="H1520" s="5"/>
      <c r="L1520" s="4"/>
      <c r="M1520" s="4"/>
      <c r="Q1520" s="5"/>
      <c r="Z1520" s="4"/>
      <c r="BI1520" s="7"/>
      <c r="BJ1520" s="4"/>
      <c r="BK1520" s="96"/>
      <c r="BL1520" s="107"/>
      <c r="BQ1520" s="5"/>
      <c r="BT1520" s="5"/>
      <c r="BU1520" s="5"/>
      <c r="BV1520" s="5"/>
      <c r="BW1520" s="5"/>
      <c r="BX1520" s="5"/>
      <c r="BY1520" s="14"/>
      <c r="BZ1520" s="28"/>
      <c r="DD1520" s="5" t="e">
        <f>IF(REPORTE!AH$2="si",IF(C1520=VALUE(REPORTE!C$11),IF(SUM(DD1521:DD$1993),CONCATENATE(INT(B1520),", "),INT(B1520)),""),IF(C1520=VALUE(REPORTE!C$10),IF(SUM(DD1521:DD$1993),CONCATENATE(INT(B1520),", "),INT(B1520)),""))</f>
        <v>#VALUE!</v>
      </c>
      <c r="DH1520" s="5"/>
      <c r="DI1520" s="5"/>
      <c r="DJ1520" s="5"/>
      <c r="DK1520" s="5"/>
    </row>
    <row r="1521" spans="1:115" x14ac:dyDescent="0.25">
      <c r="A1521" s="24"/>
      <c r="B1521" s="3"/>
      <c r="D1521" s="1"/>
      <c r="H1521" s="5"/>
      <c r="L1521" s="4"/>
      <c r="M1521" s="4"/>
      <c r="Q1521" s="5"/>
      <c r="Z1521" s="4"/>
      <c r="BI1521" s="7"/>
      <c r="BJ1521" s="4"/>
      <c r="BK1521" s="96"/>
      <c r="BL1521" s="107"/>
      <c r="BQ1521" s="5"/>
      <c r="BT1521" s="5"/>
      <c r="BU1521" s="5"/>
      <c r="BV1521" s="5"/>
      <c r="BW1521" s="5"/>
      <c r="BX1521" s="5"/>
      <c r="BY1521" s="14"/>
      <c r="BZ1521" s="28"/>
      <c r="DD1521" s="5" t="e">
        <f>IF(REPORTE!AH$2="si",IF(C1521=VALUE(REPORTE!C$11),IF(SUM(DD1522:DD$1993),CONCATENATE(INT(B1521),", "),INT(B1521)),""),IF(C1521=VALUE(REPORTE!C$10),IF(SUM(DD1522:DD$1993),CONCATENATE(INT(B1521),", "),INT(B1521)),""))</f>
        <v>#VALUE!</v>
      </c>
      <c r="DH1521" s="5"/>
      <c r="DI1521" s="5"/>
      <c r="DJ1521" s="5"/>
      <c r="DK1521" s="5"/>
    </row>
    <row r="1522" spans="1:115" x14ac:dyDescent="0.25">
      <c r="A1522" s="24"/>
      <c r="B1522" s="3"/>
      <c r="D1522" s="1"/>
      <c r="H1522" s="5"/>
      <c r="L1522" s="4"/>
      <c r="M1522" s="4"/>
      <c r="Q1522" s="5"/>
      <c r="Z1522" s="4"/>
      <c r="BI1522" s="7"/>
      <c r="BJ1522" s="4"/>
      <c r="BK1522" s="96"/>
      <c r="BL1522" s="107"/>
      <c r="BQ1522" s="5"/>
      <c r="BT1522" s="5"/>
      <c r="BU1522" s="5"/>
      <c r="BV1522" s="5"/>
      <c r="BW1522" s="5"/>
      <c r="BX1522" s="5"/>
      <c r="BY1522" s="14"/>
      <c r="BZ1522" s="28"/>
      <c r="DD1522" s="5" t="e">
        <f>IF(REPORTE!AH$2="si",IF(C1522=VALUE(REPORTE!C$11),IF(SUM(DD1523:DD$1993),CONCATENATE(INT(B1522),", "),INT(B1522)),""),IF(C1522=VALUE(REPORTE!C$10),IF(SUM(DD1523:DD$1993),CONCATENATE(INT(B1522),", "),INT(B1522)),""))</f>
        <v>#VALUE!</v>
      </c>
      <c r="DH1522" s="5"/>
      <c r="DI1522" s="5"/>
      <c r="DJ1522" s="5"/>
      <c r="DK1522" s="5"/>
    </row>
    <row r="1523" spans="1:115" x14ac:dyDescent="0.25">
      <c r="A1523" s="24"/>
      <c r="B1523" s="3"/>
      <c r="D1523" s="1"/>
      <c r="H1523" s="5"/>
      <c r="L1523" s="4"/>
      <c r="M1523" s="4"/>
      <c r="Q1523" s="5"/>
      <c r="Z1523" s="4"/>
      <c r="BI1523" s="7"/>
      <c r="BJ1523" s="4"/>
      <c r="BK1523" s="96"/>
      <c r="BL1523" s="107"/>
      <c r="BQ1523" s="5"/>
      <c r="BT1523" s="5"/>
      <c r="BU1523" s="5"/>
      <c r="BV1523" s="5"/>
      <c r="BW1523" s="5"/>
      <c r="BX1523" s="5"/>
      <c r="BY1523" s="14"/>
      <c r="BZ1523" s="28"/>
      <c r="DD1523" s="5" t="e">
        <f>IF(REPORTE!AH$2="si",IF(C1523=VALUE(REPORTE!C$11),IF(SUM(DD1524:DD$1993),CONCATENATE(INT(B1523),", "),INT(B1523)),""),IF(C1523=VALUE(REPORTE!C$10),IF(SUM(DD1524:DD$1993),CONCATENATE(INT(B1523),", "),INT(B1523)),""))</f>
        <v>#VALUE!</v>
      </c>
      <c r="DH1523" s="5"/>
      <c r="DI1523" s="5"/>
      <c r="DJ1523" s="5"/>
      <c r="DK1523" s="5"/>
    </row>
    <row r="1524" spans="1:115" x14ac:dyDescent="0.25">
      <c r="A1524" s="24"/>
      <c r="B1524" s="3"/>
      <c r="D1524" s="1"/>
      <c r="H1524" s="5"/>
      <c r="L1524" s="4"/>
      <c r="M1524" s="4"/>
      <c r="Q1524" s="5"/>
      <c r="Z1524" s="4"/>
      <c r="BI1524" s="7"/>
      <c r="BJ1524" s="4"/>
      <c r="BK1524" s="96"/>
      <c r="BL1524" s="107"/>
      <c r="BQ1524" s="5"/>
      <c r="BT1524" s="5"/>
      <c r="BU1524" s="5"/>
      <c r="BV1524" s="5"/>
      <c r="BW1524" s="5"/>
      <c r="BX1524" s="5"/>
      <c r="BY1524" s="14"/>
      <c r="BZ1524" s="28"/>
      <c r="DD1524" s="5" t="e">
        <f>IF(REPORTE!AH$2="si",IF(C1524=VALUE(REPORTE!C$11),IF(SUM(DD1525:DD$1993),CONCATENATE(INT(B1524),", "),INT(B1524)),""),IF(C1524=VALUE(REPORTE!C$10),IF(SUM(DD1525:DD$1993),CONCATENATE(INT(B1524),", "),INT(B1524)),""))</f>
        <v>#VALUE!</v>
      </c>
      <c r="DH1524" s="5"/>
      <c r="DI1524" s="5"/>
      <c r="DJ1524" s="5"/>
      <c r="DK1524" s="5"/>
    </row>
    <row r="1525" spans="1:115" x14ac:dyDescent="0.25">
      <c r="A1525" s="24"/>
      <c r="B1525" s="3"/>
      <c r="D1525" s="1"/>
      <c r="H1525" s="5"/>
      <c r="L1525" s="4"/>
      <c r="M1525" s="4"/>
      <c r="Q1525" s="5"/>
      <c r="Z1525" s="4"/>
      <c r="BI1525" s="7"/>
      <c r="BJ1525" s="4"/>
      <c r="BK1525" s="96"/>
      <c r="BL1525" s="107"/>
      <c r="BQ1525" s="5"/>
      <c r="BT1525" s="5"/>
      <c r="BU1525" s="5"/>
      <c r="BV1525" s="5"/>
      <c r="BW1525" s="5"/>
      <c r="BX1525" s="5"/>
      <c r="BY1525" s="14"/>
      <c r="BZ1525" s="28"/>
      <c r="DD1525" s="5" t="e">
        <f>IF(REPORTE!AH$2="si",IF(C1525=VALUE(REPORTE!C$11),IF(SUM(DD1526:DD$1993),CONCATENATE(INT(B1525),", "),INT(B1525)),""),IF(C1525=VALUE(REPORTE!C$10),IF(SUM(DD1526:DD$1993),CONCATENATE(INT(B1525),", "),INT(B1525)),""))</f>
        <v>#VALUE!</v>
      </c>
      <c r="DH1525" s="5"/>
      <c r="DI1525" s="5"/>
      <c r="DJ1525" s="5"/>
      <c r="DK1525" s="5"/>
    </row>
    <row r="1526" spans="1:115" x14ac:dyDescent="0.25">
      <c r="A1526" s="24"/>
      <c r="B1526" s="3"/>
      <c r="D1526" s="1"/>
      <c r="H1526" s="5"/>
      <c r="L1526" s="4"/>
      <c r="M1526" s="4"/>
      <c r="Q1526" s="5"/>
      <c r="Z1526" s="4"/>
      <c r="BI1526" s="7"/>
      <c r="BJ1526" s="4"/>
      <c r="BK1526" s="96"/>
      <c r="BL1526" s="107"/>
      <c r="BQ1526" s="5"/>
      <c r="BT1526" s="5"/>
      <c r="BU1526" s="5"/>
      <c r="BV1526" s="5"/>
      <c r="BW1526" s="5"/>
      <c r="BX1526" s="5"/>
      <c r="BY1526" s="14"/>
      <c r="BZ1526" s="28"/>
      <c r="DD1526" s="5" t="e">
        <f>IF(REPORTE!AH$2="si",IF(C1526=VALUE(REPORTE!C$11),IF(SUM(DD1527:DD$1993),CONCATENATE(INT(B1526),", "),INT(B1526)),""),IF(C1526=VALUE(REPORTE!C$10),IF(SUM(DD1527:DD$1993),CONCATENATE(INT(B1526),", "),INT(B1526)),""))</f>
        <v>#VALUE!</v>
      </c>
      <c r="DH1526" s="5"/>
      <c r="DI1526" s="5"/>
      <c r="DJ1526" s="5"/>
      <c r="DK1526" s="5"/>
    </row>
    <row r="1527" spans="1:115" x14ac:dyDescent="0.25">
      <c r="A1527" s="24"/>
      <c r="B1527" s="3"/>
      <c r="D1527" s="1"/>
      <c r="H1527" s="5"/>
      <c r="L1527" s="4"/>
      <c r="M1527" s="4"/>
      <c r="Q1527" s="5"/>
      <c r="Z1527" s="4"/>
      <c r="BI1527" s="7"/>
      <c r="BJ1527" s="4"/>
      <c r="BK1527" s="96"/>
      <c r="BL1527" s="107"/>
      <c r="BQ1527" s="5"/>
      <c r="BT1527" s="5"/>
      <c r="BU1527" s="5"/>
      <c r="BV1527" s="5"/>
      <c r="BW1527" s="5"/>
      <c r="BX1527" s="5"/>
      <c r="BY1527" s="14"/>
      <c r="BZ1527" s="28"/>
      <c r="DD1527" s="5" t="e">
        <f>IF(REPORTE!AH$2="si",IF(C1527=VALUE(REPORTE!C$11),IF(SUM(DD1528:DD$1993),CONCATENATE(INT(B1527),", "),INT(B1527)),""),IF(C1527=VALUE(REPORTE!C$10),IF(SUM(DD1528:DD$1993),CONCATENATE(INT(B1527),", "),INT(B1527)),""))</f>
        <v>#VALUE!</v>
      </c>
      <c r="DH1527" s="5"/>
      <c r="DI1527" s="5"/>
      <c r="DJ1527" s="5"/>
      <c r="DK1527" s="5"/>
    </row>
    <row r="1528" spans="1:115" x14ac:dyDescent="0.25">
      <c r="A1528" s="24"/>
      <c r="B1528" s="3"/>
      <c r="D1528" s="1"/>
      <c r="H1528" s="5"/>
      <c r="L1528" s="4"/>
      <c r="M1528" s="4"/>
      <c r="Q1528" s="5"/>
      <c r="Z1528" s="4"/>
      <c r="BI1528" s="7"/>
      <c r="BJ1528" s="4"/>
      <c r="BK1528" s="96"/>
      <c r="BL1528" s="107"/>
      <c r="BQ1528" s="5"/>
      <c r="BT1528" s="5"/>
      <c r="BU1528" s="5"/>
      <c r="BV1528" s="5"/>
      <c r="BW1528" s="5"/>
      <c r="BX1528" s="5"/>
      <c r="BY1528" s="14"/>
      <c r="BZ1528" s="28"/>
      <c r="DD1528" s="5" t="e">
        <f>IF(REPORTE!AH$2="si",IF(C1528=VALUE(REPORTE!C$11),IF(SUM(DD1529:DD$1993),CONCATENATE(INT(B1528),", "),INT(B1528)),""),IF(C1528=VALUE(REPORTE!C$10),IF(SUM(DD1529:DD$1993),CONCATENATE(INT(B1528),", "),INT(B1528)),""))</f>
        <v>#VALUE!</v>
      </c>
      <c r="DH1528" s="5"/>
      <c r="DI1528" s="5"/>
      <c r="DJ1528" s="5"/>
      <c r="DK1528" s="5"/>
    </row>
    <row r="1529" spans="1:115" x14ac:dyDescent="0.25">
      <c r="A1529" s="24"/>
      <c r="B1529" s="3"/>
      <c r="D1529" s="1"/>
      <c r="H1529" s="5"/>
      <c r="L1529" s="4"/>
      <c r="M1529" s="4"/>
      <c r="Q1529" s="5"/>
      <c r="Z1529" s="4"/>
      <c r="BI1529" s="7"/>
      <c r="BJ1529" s="4"/>
      <c r="BK1529" s="96"/>
      <c r="BL1529" s="107"/>
      <c r="BQ1529" s="5"/>
      <c r="BT1529" s="5"/>
      <c r="BU1529" s="5"/>
      <c r="BV1529" s="5"/>
      <c r="BW1529" s="5"/>
      <c r="BX1529" s="5"/>
      <c r="BY1529" s="14"/>
      <c r="BZ1529" s="28"/>
      <c r="DD1529" s="5" t="e">
        <f>IF(REPORTE!AH$2="si",IF(C1529=VALUE(REPORTE!C$11),IF(SUM(DD1530:DD$1993),CONCATENATE(INT(B1529),", "),INT(B1529)),""),IF(C1529=VALUE(REPORTE!C$10),IF(SUM(DD1530:DD$1993),CONCATENATE(INT(B1529),", "),INT(B1529)),""))</f>
        <v>#VALUE!</v>
      </c>
      <c r="DH1529" s="5"/>
      <c r="DI1529" s="5"/>
      <c r="DJ1529" s="5"/>
      <c r="DK1529" s="5"/>
    </row>
    <row r="1530" spans="1:115" x14ac:dyDescent="0.25">
      <c r="A1530" s="24"/>
      <c r="B1530" s="3"/>
      <c r="D1530" s="1"/>
      <c r="H1530" s="5"/>
      <c r="L1530" s="4"/>
      <c r="M1530" s="4"/>
      <c r="Q1530" s="5"/>
      <c r="Z1530" s="4"/>
      <c r="BI1530" s="7"/>
      <c r="BJ1530" s="4"/>
      <c r="BK1530" s="96"/>
      <c r="BL1530" s="107"/>
      <c r="BQ1530" s="5"/>
      <c r="BT1530" s="5"/>
      <c r="BU1530" s="5"/>
      <c r="BV1530" s="5"/>
      <c r="BW1530" s="5"/>
      <c r="BX1530" s="5"/>
      <c r="BY1530" s="14"/>
      <c r="BZ1530" s="28"/>
      <c r="DD1530" s="5" t="e">
        <f>IF(REPORTE!AH$2="si",IF(C1530=VALUE(REPORTE!C$11),IF(SUM(DD1531:DD$1993),CONCATENATE(INT(B1530),", "),INT(B1530)),""),IF(C1530=VALUE(REPORTE!C$10),IF(SUM(DD1531:DD$1993),CONCATENATE(INT(B1530),", "),INT(B1530)),""))</f>
        <v>#VALUE!</v>
      </c>
      <c r="DH1530" s="5"/>
      <c r="DI1530" s="5"/>
      <c r="DJ1530" s="5"/>
      <c r="DK1530" s="5"/>
    </row>
    <row r="1531" spans="1:115" x14ac:dyDescent="0.25">
      <c r="A1531" s="24"/>
      <c r="B1531" s="3"/>
      <c r="D1531" s="1"/>
      <c r="H1531" s="5"/>
      <c r="L1531" s="4"/>
      <c r="M1531" s="4"/>
      <c r="Q1531" s="5"/>
      <c r="Z1531" s="4"/>
      <c r="BI1531" s="7"/>
      <c r="BJ1531" s="4"/>
      <c r="BK1531" s="96"/>
      <c r="BL1531" s="107"/>
      <c r="BQ1531" s="5"/>
      <c r="BT1531" s="5"/>
      <c r="BU1531" s="5"/>
      <c r="BV1531" s="5"/>
      <c r="BW1531" s="5"/>
      <c r="BX1531" s="5"/>
      <c r="BY1531" s="14"/>
      <c r="BZ1531" s="28"/>
      <c r="DD1531" s="5" t="e">
        <f>IF(REPORTE!AH$2="si",IF(C1531=VALUE(REPORTE!C$11),IF(SUM(DD1532:DD$1993),CONCATENATE(INT(B1531),", "),INT(B1531)),""),IF(C1531=VALUE(REPORTE!C$10),IF(SUM(DD1532:DD$1993),CONCATENATE(INT(B1531),", "),INT(B1531)),""))</f>
        <v>#VALUE!</v>
      </c>
      <c r="DH1531" s="5"/>
      <c r="DI1531" s="5"/>
      <c r="DJ1531" s="5"/>
      <c r="DK1531" s="5"/>
    </row>
    <row r="1532" spans="1:115" x14ac:dyDescent="0.25">
      <c r="A1532" s="24"/>
      <c r="B1532" s="3"/>
      <c r="D1532" s="1"/>
      <c r="H1532" s="5"/>
      <c r="L1532" s="4"/>
      <c r="M1532" s="4"/>
      <c r="Q1532" s="5"/>
      <c r="Z1532" s="4"/>
      <c r="BI1532" s="7"/>
      <c r="BJ1532" s="4"/>
      <c r="BK1532" s="96"/>
      <c r="BL1532" s="107"/>
      <c r="BQ1532" s="5"/>
      <c r="BT1532" s="5"/>
      <c r="BU1532" s="5"/>
      <c r="BV1532" s="5"/>
      <c r="BW1532" s="5"/>
      <c r="BX1532" s="5"/>
      <c r="BY1532" s="14"/>
      <c r="BZ1532" s="28"/>
      <c r="DD1532" s="5" t="e">
        <f>IF(REPORTE!AH$2="si",IF(C1532=VALUE(REPORTE!C$11),IF(SUM(DD1533:DD$1993),CONCATENATE(INT(B1532),", "),INT(B1532)),""),IF(C1532=VALUE(REPORTE!C$10),IF(SUM(DD1533:DD$1993),CONCATENATE(INT(B1532),", "),INT(B1532)),""))</f>
        <v>#VALUE!</v>
      </c>
      <c r="DH1532" s="5"/>
      <c r="DI1532" s="5"/>
      <c r="DJ1532" s="5"/>
      <c r="DK1532" s="5"/>
    </row>
    <row r="1533" spans="1:115" x14ac:dyDescent="0.25">
      <c r="A1533" s="24"/>
      <c r="B1533" s="3"/>
      <c r="D1533" s="1"/>
      <c r="H1533" s="5"/>
      <c r="L1533" s="4"/>
      <c r="M1533" s="4"/>
      <c r="Q1533" s="5"/>
      <c r="Z1533" s="4"/>
      <c r="BI1533" s="7"/>
      <c r="BJ1533" s="4"/>
      <c r="BK1533" s="96"/>
      <c r="BL1533" s="107"/>
      <c r="BQ1533" s="5"/>
      <c r="BT1533" s="5"/>
      <c r="BU1533" s="5"/>
      <c r="BV1533" s="5"/>
      <c r="BW1533" s="5"/>
      <c r="BX1533" s="5"/>
      <c r="BY1533" s="14"/>
      <c r="BZ1533" s="28"/>
      <c r="DD1533" s="5" t="e">
        <f>IF(REPORTE!AH$2="si",IF(C1533=VALUE(REPORTE!C$11),IF(SUM(DD1534:DD$1993),CONCATENATE(INT(B1533),", "),INT(B1533)),""),IF(C1533=VALUE(REPORTE!C$10),IF(SUM(DD1534:DD$1993),CONCATENATE(INT(B1533),", "),INT(B1533)),""))</f>
        <v>#VALUE!</v>
      </c>
      <c r="DH1533" s="5"/>
      <c r="DI1533" s="5"/>
      <c r="DJ1533" s="5"/>
      <c r="DK1533" s="5"/>
    </row>
    <row r="1534" spans="1:115" x14ac:dyDescent="0.25">
      <c r="A1534" s="24"/>
      <c r="B1534" s="3"/>
      <c r="D1534" s="1"/>
      <c r="H1534" s="5"/>
      <c r="L1534" s="4"/>
      <c r="M1534" s="4"/>
      <c r="Q1534" s="5"/>
      <c r="Z1534" s="4"/>
      <c r="BI1534" s="7"/>
      <c r="BJ1534" s="4"/>
      <c r="BK1534" s="96"/>
      <c r="BL1534" s="107"/>
      <c r="BQ1534" s="5"/>
      <c r="BT1534" s="5"/>
      <c r="BU1534" s="5"/>
      <c r="BV1534" s="5"/>
      <c r="BW1534" s="5"/>
      <c r="BX1534" s="5"/>
      <c r="BY1534" s="14"/>
      <c r="BZ1534" s="28"/>
      <c r="DD1534" s="5" t="e">
        <f>IF(REPORTE!AH$2="si",IF(C1534=VALUE(REPORTE!C$11),IF(SUM(DD1535:DD$1993),CONCATENATE(INT(B1534),", "),INT(B1534)),""),IF(C1534=VALUE(REPORTE!C$10),IF(SUM(DD1535:DD$1993),CONCATENATE(INT(B1534),", "),INT(B1534)),""))</f>
        <v>#VALUE!</v>
      </c>
      <c r="DH1534" s="5"/>
      <c r="DI1534" s="5"/>
      <c r="DJ1534" s="5"/>
      <c r="DK1534" s="5"/>
    </row>
    <row r="1535" spans="1:115" x14ac:dyDescent="0.25">
      <c r="A1535" s="24"/>
      <c r="B1535" s="3"/>
      <c r="D1535" s="1"/>
      <c r="H1535" s="5"/>
      <c r="L1535" s="4"/>
      <c r="M1535" s="4"/>
      <c r="Q1535" s="5"/>
      <c r="Z1535" s="4"/>
      <c r="BI1535" s="7"/>
      <c r="BJ1535" s="4"/>
      <c r="BK1535" s="96"/>
      <c r="BL1535" s="107"/>
      <c r="BQ1535" s="5"/>
      <c r="BT1535" s="5"/>
      <c r="BU1535" s="5"/>
      <c r="BV1535" s="5"/>
      <c r="BW1535" s="5"/>
      <c r="BX1535" s="5"/>
      <c r="BY1535" s="14"/>
      <c r="BZ1535" s="28"/>
      <c r="DD1535" s="5" t="e">
        <f>IF(REPORTE!AH$2="si",IF(C1535=VALUE(REPORTE!C$11),IF(SUM(DD1536:DD$1993),CONCATENATE(INT(B1535),", "),INT(B1535)),""),IF(C1535=VALUE(REPORTE!C$10),IF(SUM(DD1536:DD$1993),CONCATENATE(INT(B1535),", "),INT(B1535)),""))</f>
        <v>#VALUE!</v>
      </c>
      <c r="DH1535" s="5"/>
      <c r="DI1535" s="5"/>
      <c r="DJ1535" s="5"/>
      <c r="DK1535" s="5"/>
    </row>
    <row r="1536" spans="1:115" x14ac:dyDescent="0.25">
      <c r="A1536" s="24"/>
      <c r="B1536" s="3"/>
      <c r="D1536" s="1"/>
      <c r="H1536" s="5"/>
      <c r="L1536" s="4"/>
      <c r="M1536" s="4"/>
      <c r="Q1536" s="5"/>
      <c r="Z1536" s="4"/>
      <c r="BI1536" s="7"/>
      <c r="BJ1536" s="4"/>
      <c r="BK1536" s="96"/>
      <c r="BL1536" s="107"/>
      <c r="BQ1536" s="5"/>
      <c r="BT1536" s="5"/>
      <c r="BU1536" s="5"/>
      <c r="BV1536" s="5"/>
      <c r="BW1536" s="5"/>
      <c r="BX1536" s="5"/>
      <c r="BY1536" s="14"/>
      <c r="BZ1536" s="28"/>
      <c r="DD1536" s="5" t="e">
        <f>IF(REPORTE!AH$2="si",IF(C1536=VALUE(REPORTE!C$11),IF(SUM(DD1537:DD$1993),CONCATENATE(INT(B1536),", "),INT(B1536)),""),IF(C1536=VALUE(REPORTE!C$10),IF(SUM(DD1537:DD$1993),CONCATENATE(INT(B1536),", "),INT(B1536)),""))</f>
        <v>#VALUE!</v>
      </c>
      <c r="DH1536" s="5"/>
      <c r="DI1536" s="5"/>
      <c r="DJ1536" s="5"/>
      <c r="DK1536" s="5"/>
    </row>
    <row r="1537" spans="1:115" x14ac:dyDescent="0.25">
      <c r="A1537" s="24"/>
      <c r="B1537" s="3"/>
      <c r="D1537" s="1"/>
      <c r="H1537" s="5"/>
      <c r="L1537" s="4"/>
      <c r="M1537" s="4"/>
      <c r="Q1537" s="5"/>
      <c r="Z1537" s="4"/>
      <c r="BI1537" s="7"/>
      <c r="BJ1537" s="4"/>
      <c r="BK1537" s="96"/>
      <c r="BL1537" s="107"/>
      <c r="BQ1537" s="5"/>
      <c r="BT1537" s="5"/>
      <c r="BU1537" s="5"/>
      <c r="BV1537" s="5"/>
      <c r="BW1537" s="5"/>
      <c r="BX1537" s="5"/>
      <c r="BY1537" s="14"/>
      <c r="BZ1537" s="28"/>
      <c r="DD1537" s="5" t="e">
        <f>IF(REPORTE!AH$2="si",IF(C1537=VALUE(REPORTE!C$11),IF(SUM(DD1538:DD$1993),CONCATENATE(INT(B1537),", "),INT(B1537)),""),IF(C1537=VALUE(REPORTE!C$10),IF(SUM(DD1538:DD$1993),CONCATENATE(INT(B1537),", "),INT(B1537)),""))</f>
        <v>#VALUE!</v>
      </c>
      <c r="DH1537" s="5"/>
      <c r="DI1537" s="5"/>
      <c r="DJ1537" s="5"/>
      <c r="DK1537" s="5"/>
    </row>
    <row r="1538" spans="1:115" x14ac:dyDescent="0.25">
      <c r="A1538" s="24"/>
      <c r="B1538" s="3"/>
      <c r="D1538" s="1"/>
      <c r="H1538" s="5"/>
      <c r="L1538" s="4"/>
      <c r="M1538" s="4"/>
      <c r="Q1538" s="5"/>
      <c r="Z1538" s="4"/>
      <c r="BI1538" s="7"/>
      <c r="BJ1538" s="4"/>
      <c r="BK1538" s="96"/>
      <c r="BL1538" s="107"/>
      <c r="BQ1538" s="5"/>
      <c r="BT1538" s="5"/>
      <c r="BU1538" s="5"/>
      <c r="BV1538" s="5"/>
      <c r="BW1538" s="5"/>
      <c r="BX1538" s="5"/>
      <c r="BY1538" s="14"/>
      <c r="BZ1538" s="28"/>
      <c r="DD1538" s="5" t="e">
        <f>IF(REPORTE!AH$2="si",IF(C1538=VALUE(REPORTE!C$11),IF(SUM(DD1539:DD$1993),CONCATENATE(INT(B1538),", "),INT(B1538)),""),IF(C1538=VALUE(REPORTE!C$10),IF(SUM(DD1539:DD$1993),CONCATENATE(INT(B1538),", "),INT(B1538)),""))</f>
        <v>#VALUE!</v>
      </c>
      <c r="DH1538" s="5"/>
      <c r="DI1538" s="5"/>
      <c r="DJ1538" s="5"/>
      <c r="DK1538" s="5"/>
    </row>
    <row r="1539" spans="1:115" x14ac:dyDescent="0.25">
      <c r="A1539" s="24"/>
      <c r="B1539" s="3"/>
      <c r="D1539" s="1"/>
      <c r="H1539" s="5"/>
      <c r="L1539" s="4"/>
      <c r="M1539" s="4"/>
      <c r="Q1539" s="5"/>
      <c r="Z1539" s="4"/>
      <c r="BI1539" s="7"/>
      <c r="BJ1539" s="4"/>
      <c r="BK1539" s="96"/>
      <c r="BL1539" s="107"/>
      <c r="BQ1539" s="5"/>
      <c r="BT1539" s="5"/>
      <c r="BU1539" s="5"/>
      <c r="BV1539" s="5"/>
      <c r="BW1539" s="5"/>
      <c r="BX1539" s="5"/>
      <c r="BY1539" s="14"/>
      <c r="BZ1539" s="28"/>
      <c r="DD1539" s="5" t="e">
        <f>IF(REPORTE!AH$2="si",IF(C1539=VALUE(REPORTE!C$11),IF(SUM(DD1540:DD$1993),CONCATENATE(INT(B1539),", "),INT(B1539)),""),IF(C1539=VALUE(REPORTE!C$10),IF(SUM(DD1540:DD$1993),CONCATENATE(INT(B1539),", "),INT(B1539)),""))</f>
        <v>#VALUE!</v>
      </c>
      <c r="DH1539" s="5"/>
      <c r="DI1539" s="5"/>
      <c r="DJ1539" s="5"/>
      <c r="DK1539" s="5"/>
    </row>
    <row r="1540" spans="1:115" x14ac:dyDescent="0.25">
      <c r="A1540" s="24"/>
      <c r="B1540" s="3"/>
      <c r="D1540" s="1"/>
      <c r="H1540" s="5"/>
      <c r="L1540" s="4"/>
      <c r="M1540" s="4"/>
      <c r="Q1540" s="5"/>
      <c r="Z1540" s="4"/>
      <c r="BI1540" s="7"/>
      <c r="BJ1540" s="4"/>
      <c r="BK1540" s="96"/>
      <c r="BL1540" s="107"/>
      <c r="BQ1540" s="5"/>
      <c r="BT1540" s="5"/>
      <c r="BU1540" s="5"/>
      <c r="BV1540" s="5"/>
      <c r="BW1540" s="5"/>
      <c r="BX1540" s="5"/>
      <c r="BY1540" s="14"/>
      <c r="BZ1540" s="28"/>
      <c r="DD1540" s="5" t="e">
        <f>IF(REPORTE!AH$2="si",IF(C1540=VALUE(REPORTE!C$11),IF(SUM(DD1541:DD$1993),CONCATENATE(INT(B1540),", "),INT(B1540)),""),IF(C1540=VALUE(REPORTE!C$10),IF(SUM(DD1541:DD$1993),CONCATENATE(INT(B1540),", "),INT(B1540)),""))</f>
        <v>#VALUE!</v>
      </c>
      <c r="DH1540" s="5"/>
      <c r="DI1540" s="5"/>
      <c r="DJ1540" s="5"/>
      <c r="DK1540" s="5"/>
    </row>
    <row r="1541" spans="1:115" x14ac:dyDescent="0.25">
      <c r="A1541" s="24"/>
      <c r="B1541" s="3"/>
      <c r="D1541" s="1"/>
      <c r="H1541" s="5"/>
      <c r="L1541" s="4"/>
      <c r="M1541" s="4"/>
      <c r="Q1541" s="5"/>
      <c r="Z1541" s="4"/>
      <c r="BI1541" s="7"/>
      <c r="BJ1541" s="4"/>
      <c r="BK1541" s="96"/>
      <c r="BL1541" s="107"/>
      <c r="BQ1541" s="5"/>
      <c r="BT1541" s="5"/>
      <c r="BU1541" s="5"/>
      <c r="BV1541" s="5"/>
      <c r="BW1541" s="5"/>
      <c r="BX1541" s="5"/>
      <c r="BY1541" s="14"/>
      <c r="BZ1541" s="28"/>
      <c r="DD1541" s="5" t="e">
        <f>IF(REPORTE!AH$2="si",IF(C1541=VALUE(REPORTE!C$11),IF(SUM(DD1542:DD$1993),CONCATENATE(INT(B1541),", "),INT(B1541)),""),IF(C1541=VALUE(REPORTE!C$10),IF(SUM(DD1542:DD$1993),CONCATENATE(INT(B1541),", "),INT(B1541)),""))</f>
        <v>#VALUE!</v>
      </c>
      <c r="DH1541" s="5"/>
      <c r="DI1541" s="5"/>
      <c r="DJ1541" s="5"/>
      <c r="DK1541" s="5"/>
    </row>
    <row r="1542" spans="1:115" x14ac:dyDescent="0.25">
      <c r="A1542" s="24"/>
      <c r="B1542" s="3"/>
      <c r="D1542" s="1"/>
      <c r="H1542" s="5"/>
      <c r="L1542" s="4"/>
      <c r="M1542" s="4"/>
      <c r="Q1542" s="5"/>
      <c r="Z1542" s="4"/>
      <c r="BI1542" s="7"/>
      <c r="BJ1542" s="4"/>
      <c r="BK1542" s="96"/>
      <c r="BL1542" s="107"/>
      <c r="BQ1542" s="5"/>
      <c r="BT1542" s="5"/>
      <c r="BU1542" s="5"/>
      <c r="BV1542" s="5"/>
      <c r="BW1542" s="5"/>
      <c r="BX1542" s="5"/>
      <c r="BY1542" s="14"/>
      <c r="BZ1542" s="28"/>
      <c r="DD1542" s="5" t="e">
        <f>IF(REPORTE!AH$2="si",IF(C1542=VALUE(REPORTE!C$11),IF(SUM(DD1543:DD$1993),CONCATENATE(INT(B1542),", "),INT(B1542)),""),IF(C1542=VALUE(REPORTE!C$10),IF(SUM(DD1543:DD$1993),CONCATENATE(INT(B1542),", "),INT(B1542)),""))</f>
        <v>#VALUE!</v>
      </c>
      <c r="DH1542" s="5"/>
      <c r="DI1542" s="5"/>
      <c r="DJ1542" s="5"/>
      <c r="DK1542" s="5"/>
    </row>
    <row r="1543" spans="1:115" x14ac:dyDescent="0.25">
      <c r="A1543" s="24"/>
      <c r="B1543" s="3"/>
      <c r="D1543" s="1"/>
      <c r="H1543" s="5"/>
      <c r="L1543" s="4"/>
      <c r="M1543" s="4"/>
      <c r="Q1543" s="5"/>
      <c r="Z1543" s="4"/>
      <c r="BI1543" s="7"/>
      <c r="BJ1543" s="4"/>
      <c r="BK1543" s="96"/>
      <c r="BL1543" s="107"/>
      <c r="BQ1543" s="5"/>
      <c r="BT1543" s="5"/>
      <c r="BU1543" s="5"/>
      <c r="BV1543" s="5"/>
      <c r="BW1543" s="5"/>
      <c r="BX1543" s="5"/>
      <c r="BY1543" s="14"/>
      <c r="BZ1543" s="28"/>
      <c r="DD1543" s="5" t="e">
        <f>IF(REPORTE!AH$2="si",IF(C1543=VALUE(REPORTE!C$11),IF(SUM(DD1544:DD$1993),CONCATENATE(INT(B1543),", "),INT(B1543)),""),IF(C1543=VALUE(REPORTE!C$10),IF(SUM(DD1544:DD$1993),CONCATENATE(INT(B1543),", "),INT(B1543)),""))</f>
        <v>#VALUE!</v>
      </c>
      <c r="DH1543" s="5"/>
      <c r="DI1543" s="5"/>
      <c r="DJ1543" s="5"/>
      <c r="DK1543" s="5"/>
    </row>
    <row r="1544" spans="1:115" x14ac:dyDescent="0.25">
      <c r="A1544" s="24"/>
      <c r="B1544" s="3"/>
      <c r="D1544" s="1"/>
      <c r="H1544" s="5"/>
      <c r="L1544" s="4"/>
      <c r="M1544" s="4"/>
      <c r="Q1544" s="5"/>
      <c r="Z1544" s="4"/>
      <c r="BI1544" s="7"/>
      <c r="BJ1544" s="4"/>
      <c r="BK1544" s="96"/>
      <c r="BL1544" s="107"/>
      <c r="BQ1544" s="5"/>
      <c r="BT1544" s="5"/>
      <c r="BU1544" s="5"/>
      <c r="BV1544" s="5"/>
      <c r="BW1544" s="5"/>
      <c r="BX1544" s="5"/>
      <c r="BY1544" s="14"/>
      <c r="BZ1544" s="28"/>
      <c r="DD1544" s="5" t="e">
        <f>IF(REPORTE!AH$2="si",IF(C1544=VALUE(REPORTE!C$11),IF(SUM(DD1545:DD$1993),CONCATENATE(INT(B1544),", "),INT(B1544)),""),IF(C1544=VALUE(REPORTE!C$10),IF(SUM(DD1545:DD$1993),CONCATENATE(INT(B1544),", "),INT(B1544)),""))</f>
        <v>#VALUE!</v>
      </c>
      <c r="DH1544" s="5"/>
      <c r="DI1544" s="5"/>
      <c r="DJ1544" s="5"/>
      <c r="DK1544" s="5"/>
    </row>
    <row r="1545" spans="1:115" x14ac:dyDescent="0.25">
      <c r="A1545" s="24"/>
      <c r="B1545" s="3"/>
      <c r="D1545" s="1"/>
      <c r="H1545" s="5"/>
      <c r="L1545" s="4"/>
      <c r="M1545" s="4"/>
      <c r="Q1545" s="5"/>
      <c r="Z1545" s="4"/>
      <c r="BI1545" s="7"/>
      <c r="BJ1545" s="4"/>
      <c r="BK1545" s="96"/>
      <c r="BL1545" s="107"/>
      <c r="BQ1545" s="5"/>
      <c r="BT1545" s="5"/>
      <c r="BU1545" s="5"/>
      <c r="BV1545" s="5"/>
      <c r="BW1545" s="5"/>
      <c r="BX1545" s="5"/>
      <c r="BY1545" s="14"/>
      <c r="BZ1545" s="28"/>
      <c r="DD1545" s="5" t="e">
        <f>IF(REPORTE!AH$2="si",IF(C1545=VALUE(REPORTE!C$11),IF(SUM(DD1546:DD$1993),CONCATENATE(INT(B1545),", "),INT(B1545)),""),IF(C1545=VALUE(REPORTE!C$10),IF(SUM(DD1546:DD$1993),CONCATENATE(INT(B1545),", "),INT(B1545)),""))</f>
        <v>#VALUE!</v>
      </c>
      <c r="DH1545" s="5"/>
      <c r="DI1545" s="5"/>
      <c r="DJ1545" s="5"/>
      <c r="DK1545" s="5"/>
    </row>
    <row r="1546" spans="1:115" x14ac:dyDescent="0.25">
      <c r="A1546" s="24"/>
      <c r="B1546" s="3"/>
      <c r="D1546" s="1"/>
      <c r="H1546" s="5"/>
      <c r="L1546" s="4"/>
      <c r="M1546" s="4"/>
      <c r="Q1546" s="5"/>
      <c r="Z1546" s="4"/>
      <c r="BI1546" s="7"/>
      <c r="BJ1546" s="4"/>
      <c r="BK1546" s="96"/>
      <c r="BL1546" s="107"/>
      <c r="BQ1546" s="5"/>
      <c r="BT1546" s="5"/>
      <c r="BU1546" s="5"/>
      <c r="BV1546" s="5"/>
      <c r="BW1546" s="5"/>
      <c r="BX1546" s="5"/>
      <c r="BY1546" s="14"/>
      <c r="BZ1546" s="28"/>
      <c r="DD1546" s="5" t="e">
        <f>IF(REPORTE!AH$2="si",IF(C1546=VALUE(REPORTE!C$11),IF(SUM(DD1547:DD$1993),CONCATENATE(INT(B1546),", "),INT(B1546)),""),IF(C1546=VALUE(REPORTE!C$10),IF(SUM(DD1547:DD$1993),CONCATENATE(INT(B1546),", "),INT(B1546)),""))</f>
        <v>#VALUE!</v>
      </c>
      <c r="DH1546" s="5"/>
      <c r="DI1546" s="5"/>
      <c r="DJ1546" s="5"/>
      <c r="DK1546" s="5"/>
    </row>
    <row r="1547" spans="1:115" x14ac:dyDescent="0.25">
      <c r="A1547" s="24"/>
      <c r="B1547" s="3"/>
      <c r="D1547" s="1"/>
      <c r="H1547" s="5"/>
      <c r="L1547" s="4"/>
      <c r="M1547" s="4"/>
      <c r="Q1547" s="5"/>
      <c r="Z1547" s="4"/>
      <c r="BI1547" s="7"/>
      <c r="BJ1547" s="4"/>
      <c r="BK1547" s="96"/>
      <c r="BL1547" s="107"/>
      <c r="BQ1547" s="5"/>
      <c r="BT1547" s="5"/>
      <c r="BU1547" s="5"/>
      <c r="BV1547" s="5"/>
      <c r="BW1547" s="5"/>
      <c r="BX1547" s="5"/>
      <c r="BY1547" s="14"/>
      <c r="BZ1547" s="28"/>
      <c r="DD1547" s="5" t="e">
        <f>IF(REPORTE!AH$2="si",IF(C1547=VALUE(REPORTE!C$11),IF(SUM(DD1548:DD$1993),CONCATENATE(INT(B1547),", "),INT(B1547)),""),IF(C1547=VALUE(REPORTE!C$10),IF(SUM(DD1548:DD$1993),CONCATENATE(INT(B1547),", "),INT(B1547)),""))</f>
        <v>#VALUE!</v>
      </c>
      <c r="DH1547" s="5"/>
      <c r="DI1547" s="5"/>
      <c r="DJ1547" s="5"/>
      <c r="DK1547" s="5"/>
    </row>
    <row r="1548" spans="1:115" x14ac:dyDescent="0.25">
      <c r="A1548" s="24"/>
      <c r="B1548" s="3"/>
      <c r="D1548" s="1"/>
      <c r="H1548" s="5"/>
      <c r="L1548" s="4"/>
      <c r="M1548" s="4"/>
      <c r="Q1548" s="5"/>
      <c r="Z1548" s="4"/>
      <c r="BI1548" s="7"/>
      <c r="BJ1548" s="4"/>
      <c r="BK1548" s="96"/>
      <c r="BL1548" s="107"/>
      <c r="BQ1548" s="5"/>
      <c r="BT1548" s="5"/>
      <c r="BU1548" s="5"/>
      <c r="BV1548" s="5"/>
      <c r="BW1548" s="5"/>
      <c r="BX1548" s="5"/>
      <c r="BY1548" s="14"/>
      <c r="BZ1548" s="28"/>
      <c r="DD1548" s="5" t="e">
        <f>IF(REPORTE!AH$2="si",IF(C1548=VALUE(REPORTE!C$11),IF(SUM(DD1549:DD$1993),CONCATENATE(INT(B1548),", "),INT(B1548)),""),IF(C1548=VALUE(REPORTE!C$10),IF(SUM(DD1549:DD$1993),CONCATENATE(INT(B1548),", "),INT(B1548)),""))</f>
        <v>#VALUE!</v>
      </c>
      <c r="DH1548" s="5"/>
      <c r="DI1548" s="5"/>
      <c r="DJ1548" s="5"/>
      <c r="DK1548" s="5"/>
    </row>
    <row r="1549" spans="1:115" x14ac:dyDescent="0.25">
      <c r="A1549" s="24"/>
      <c r="B1549" s="3"/>
      <c r="D1549" s="1"/>
      <c r="H1549" s="5"/>
      <c r="L1549" s="4"/>
      <c r="M1549" s="4"/>
      <c r="Q1549" s="5"/>
      <c r="Z1549" s="4"/>
      <c r="BI1549" s="7"/>
      <c r="BJ1549" s="4"/>
      <c r="BK1549" s="96"/>
      <c r="BL1549" s="107"/>
      <c r="BQ1549" s="5"/>
      <c r="BT1549" s="5"/>
      <c r="BU1549" s="5"/>
      <c r="BV1549" s="5"/>
      <c r="BW1549" s="5"/>
      <c r="BX1549" s="5"/>
      <c r="BY1549" s="14"/>
      <c r="BZ1549" s="28"/>
      <c r="DD1549" s="5" t="e">
        <f>IF(REPORTE!AH$2="si",IF(C1549=VALUE(REPORTE!C$11),IF(SUM(DD1550:DD$1993),CONCATENATE(INT(B1549),", "),INT(B1549)),""),IF(C1549=VALUE(REPORTE!C$10),IF(SUM(DD1550:DD$1993),CONCATENATE(INT(B1549),", "),INT(B1549)),""))</f>
        <v>#VALUE!</v>
      </c>
      <c r="DH1549" s="5"/>
      <c r="DI1549" s="5"/>
      <c r="DJ1549" s="5"/>
      <c r="DK1549" s="5"/>
    </row>
    <row r="1550" spans="1:115" x14ac:dyDescent="0.25">
      <c r="A1550" s="24"/>
      <c r="B1550" s="3"/>
      <c r="D1550" s="1"/>
      <c r="H1550" s="5"/>
      <c r="L1550" s="4"/>
      <c r="M1550" s="4"/>
      <c r="Q1550" s="5"/>
      <c r="Z1550" s="4"/>
      <c r="BI1550" s="7"/>
      <c r="BJ1550" s="4"/>
      <c r="BK1550" s="96"/>
      <c r="BL1550" s="107"/>
      <c r="BQ1550" s="5"/>
      <c r="BT1550" s="5"/>
      <c r="BU1550" s="5"/>
      <c r="BV1550" s="5"/>
      <c r="BW1550" s="5"/>
      <c r="BX1550" s="5"/>
      <c r="BY1550" s="14"/>
      <c r="BZ1550" s="28"/>
      <c r="DD1550" s="5" t="e">
        <f>IF(REPORTE!AH$2="si",IF(C1550=VALUE(REPORTE!C$11),IF(SUM(DD1551:DD$1993),CONCATENATE(INT(B1550),", "),INT(B1550)),""),IF(C1550=VALUE(REPORTE!C$10),IF(SUM(DD1551:DD$1993),CONCATENATE(INT(B1550),", "),INT(B1550)),""))</f>
        <v>#VALUE!</v>
      </c>
      <c r="DH1550" s="5"/>
      <c r="DI1550" s="5"/>
      <c r="DJ1550" s="5"/>
      <c r="DK1550" s="5"/>
    </row>
    <row r="1551" spans="1:115" x14ac:dyDescent="0.25">
      <c r="A1551" s="24"/>
      <c r="B1551" s="3"/>
      <c r="D1551" s="1"/>
      <c r="H1551" s="5"/>
      <c r="L1551" s="4"/>
      <c r="M1551" s="4"/>
      <c r="Q1551" s="5"/>
      <c r="Z1551" s="4"/>
      <c r="BI1551" s="7"/>
      <c r="BJ1551" s="4"/>
      <c r="BK1551" s="96"/>
      <c r="BL1551" s="107"/>
      <c r="BQ1551" s="5"/>
      <c r="BT1551" s="5"/>
      <c r="BU1551" s="5"/>
      <c r="BV1551" s="5"/>
      <c r="BW1551" s="5"/>
      <c r="BX1551" s="5"/>
      <c r="BY1551" s="14"/>
      <c r="BZ1551" s="28"/>
      <c r="DD1551" s="5" t="e">
        <f>IF(REPORTE!AH$2="si",IF(C1551=VALUE(REPORTE!C$11),IF(SUM(DD1552:DD$1993),CONCATENATE(INT(B1551),", "),INT(B1551)),""),IF(C1551=VALUE(REPORTE!C$10),IF(SUM(DD1552:DD$1993),CONCATENATE(INT(B1551),", "),INT(B1551)),""))</f>
        <v>#VALUE!</v>
      </c>
      <c r="DH1551" s="5"/>
      <c r="DI1551" s="5"/>
      <c r="DJ1551" s="5"/>
      <c r="DK1551" s="5"/>
    </row>
    <row r="1552" spans="1:115" x14ac:dyDescent="0.25">
      <c r="A1552" s="24"/>
      <c r="B1552" s="3"/>
      <c r="D1552" s="1"/>
      <c r="H1552" s="5"/>
      <c r="L1552" s="4"/>
      <c r="M1552" s="4"/>
      <c r="Q1552" s="5"/>
      <c r="Z1552" s="4"/>
      <c r="BI1552" s="7"/>
      <c r="BJ1552" s="4"/>
      <c r="BK1552" s="96"/>
      <c r="BL1552" s="107"/>
      <c r="BQ1552" s="5"/>
      <c r="BT1552" s="5"/>
      <c r="BU1552" s="5"/>
      <c r="BV1552" s="5"/>
      <c r="BW1552" s="5"/>
      <c r="BX1552" s="5"/>
      <c r="BY1552" s="14"/>
      <c r="BZ1552" s="28"/>
      <c r="DD1552" s="5" t="e">
        <f>IF(REPORTE!AH$2="si",IF(C1552=VALUE(REPORTE!C$11),IF(SUM(DD1553:DD$1993),CONCATENATE(INT(B1552),", "),INT(B1552)),""),IF(C1552=VALUE(REPORTE!C$10),IF(SUM(DD1553:DD$1993),CONCATENATE(INT(B1552),", "),INT(B1552)),""))</f>
        <v>#VALUE!</v>
      </c>
      <c r="DH1552" s="5"/>
      <c r="DI1552" s="5"/>
      <c r="DJ1552" s="5"/>
      <c r="DK1552" s="5"/>
    </row>
    <row r="1553" spans="1:115" x14ac:dyDescent="0.25">
      <c r="A1553" s="24"/>
      <c r="B1553" s="3"/>
      <c r="D1553" s="1"/>
      <c r="H1553" s="5"/>
      <c r="L1553" s="4"/>
      <c r="M1553" s="4"/>
      <c r="Q1553" s="5"/>
      <c r="Z1553" s="4"/>
      <c r="BI1553" s="7"/>
      <c r="BJ1553" s="4"/>
      <c r="BK1553" s="96"/>
      <c r="BL1553" s="107"/>
      <c r="BQ1553" s="5"/>
      <c r="BT1553" s="5"/>
      <c r="BU1553" s="5"/>
      <c r="BV1553" s="5"/>
      <c r="BW1553" s="5"/>
      <c r="BX1553" s="5"/>
      <c r="BY1553" s="14"/>
      <c r="BZ1553" s="28"/>
      <c r="DD1553" s="5" t="e">
        <f>IF(REPORTE!AH$2="si",IF(C1553=VALUE(REPORTE!C$11),IF(SUM(DD1554:DD$1993),CONCATENATE(INT(B1553),", "),INT(B1553)),""),IF(C1553=VALUE(REPORTE!C$10),IF(SUM(DD1554:DD$1993),CONCATENATE(INT(B1553),", "),INT(B1553)),""))</f>
        <v>#VALUE!</v>
      </c>
      <c r="DH1553" s="5"/>
      <c r="DI1553" s="5"/>
      <c r="DJ1553" s="5"/>
      <c r="DK1553" s="5"/>
    </row>
    <row r="1554" spans="1:115" x14ac:dyDescent="0.25">
      <c r="A1554" s="24"/>
      <c r="B1554" s="3"/>
      <c r="D1554" s="1"/>
      <c r="H1554" s="5"/>
      <c r="L1554" s="4"/>
      <c r="M1554" s="4"/>
      <c r="Q1554" s="5"/>
      <c r="Z1554" s="4"/>
      <c r="BI1554" s="7"/>
      <c r="BJ1554" s="4"/>
      <c r="BK1554" s="96"/>
      <c r="BL1554" s="107"/>
      <c r="BQ1554" s="5"/>
      <c r="BT1554" s="5"/>
      <c r="BU1554" s="5"/>
      <c r="BV1554" s="5"/>
      <c r="BW1554" s="5"/>
      <c r="BX1554" s="5"/>
      <c r="BY1554" s="14"/>
      <c r="BZ1554" s="28"/>
      <c r="DD1554" s="5" t="e">
        <f>IF(REPORTE!AH$2="si",IF(C1554=VALUE(REPORTE!C$11),IF(SUM(DD1555:DD$1993),CONCATENATE(INT(B1554),", "),INT(B1554)),""),IF(C1554=VALUE(REPORTE!C$10),IF(SUM(DD1555:DD$1993),CONCATENATE(INT(B1554),", "),INT(B1554)),""))</f>
        <v>#VALUE!</v>
      </c>
      <c r="DH1554" s="5"/>
      <c r="DI1554" s="5"/>
      <c r="DJ1554" s="5"/>
      <c r="DK1554" s="5"/>
    </row>
    <row r="1555" spans="1:115" x14ac:dyDescent="0.25">
      <c r="A1555" s="24"/>
      <c r="B1555" s="3"/>
      <c r="D1555" s="1"/>
      <c r="H1555" s="5"/>
      <c r="L1555" s="4"/>
      <c r="M1555" s="4"/>
      <c r="Q1555" s="5"/>
      <c r="Z1555" s="4"/>
      <c r="BI1555" s="7"/>
      <c r="BJ1555" s="4"/>
      <c r="BK1555" s="96"/>
      <c r="BL1555" s="107"/>
      <c r="BQ1555" s="5"/>
      <c r="BT1555" s="5"/>
      <c r="BU1555" s="5"/>
      <c r="BV1555" s="5"/>
      <c r="BW1555" s="5"/>
      <c r="BX1555" s="5"/>
      <c r="BY1555" s="14"/>
      <c r="BZ1555" s="28"/>
      <c r="DD1555" s="5" t="e">
        <f>IF(REPORTE!AH$2="si",IF(C1555=VALUE(REPORTE!C$11),IF(SUM(DD1556:DD$1993),CONCATENATE(INT(B1555),", "),INT(B1555)),""),IF(C1555=VALUE(REPORTE!C$10),IF(SUM(DD1556:DD$1993),CONCATENATE(INT(B1555),", "),INT(B1555)),""))</f>
        <v>#VALUE!</v>
      </c>
      <c r="DE1555" s="5"/>
      <c r="DH1555" s="5"/>
      <c r="DI1555" s="5"/>
      <c r="DJ1555" s="5"/>
      <c r="DK1555" s="5"/>
    </row>
    <row r="1556" spans="1:115" x14ac:dyDescent="0.25">
      <c r="A1556" s="24"/>
      <c r="B1556" s="3"/>
      <c r="D1556" s="1"/>
      <c r="H1556" s="5"/>
      <c r="L1556" s="4"/>
      <c r="M1556" s="4"/>
      <c r="Q1556" s="5"/>
      <c r="Z1556" s="4"/>
      <c r="BI1556" s="7"/>
      <c r="BJ1556" s="4"/>
      <c r="BK1556" s="96"/>
      <c r="BL1556" s="107"/>
      <c r="BQ1556" s="5"/>
      <c r="BT1556" s="5"/>
      <c r="BU1556" s="5"/>
      <c r="BV1556" s="5"/>
      <c r="BW1556" s="5"/>
      <c r="BX1556" s="5"/>
      <c r="BY1556" s="14"/>
      <c r="BZ1556" s="28"/>
      <c r="DD1556" s="5" t="e">
        <f>IF(REPORTE!AH$2="si",IF(C1556=VALUE(REPORTE!C$11),IF(SUM(DD1557:DD$1993),CONCATENATE(INT(B1556),", "),INT(B1556)),""),IF(C1556=VALUE(REPORTE!C$10),IF(SUM(DD1557:DD$1993),CONCATENATE(INT(B1556),",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4"/>
      <c r="B1557" s="3"/>
      <c r="D1557" s="1"/>
      <c r="H1557" s="5"/>
      <c r="L1557" s="4"/>
      <c r="M1557" s="4"/>
      <c r="Q1557" s="5"/>
      <c r="Z1557" s="4"/>
      <c r="BI1557" s="7"/>
      <c r="BJ1557" s="4"/>
      <c r="BK1557" s="96"/>
      <c r="BL1557" s="107"/>
      <c r="BQ1557" s="5"/>
      <c r="BT1557" s="5"/>
      <c r="BU1557" s="5"/>
      <c r="BV1557" s="5"/>
      <c r="BW1557" s="5"/>
      <c r="BX1557" s="5"/>
      <c r="BY1557" s="14"/>
      <c r="BZ1557" s="28"/>
      <c r="DD1557" s="5" t="e">
        <f>IF(REPORTE!AH$2="si",IF(C1557=VALUE(REPORTE!C$11),IF(SUM(DD1558:DD$1993),CONCATENATE(INT(B1557),", "),INT(B1557)),""),IF(C1557=VALUE(REPORTE!C$10),IF(SUM(DD1558:DD$1993),CONCATENATE(INT(B1557),", "),INT(B1557)),""))</f>
        <v>#VALUE!</v>
      </c>
      <c r="DH1557" s="5"/>
      <c r="DI1557" s="5"/>
      <c r="DJ1557" s="5"/>
      <c r="DK1557" s="5"/>
    </row>
    <row r="1558" spans="1:115" x14ac:dyDescent="0.25">
      <c r="A1558" s="24"/>
      <c r="B1558" s="3"/>
      <c r="D1558" s="1"/>
      <c r="H1558" s="5"/>
      <c r="L1558" s="4"/>
      <c r="M1558" s="4"/>
      <c r="Q1558" s="5"/>
      <c r="Z1558" s="4"/>
      <c r="BI1558" s="7"/>
      <c r="BJ1558" s="4"/>
      <c r="BK1558" s="96"/>
      <c r="BL1558" s="107"/>
      <c r="BQ1558" s="5"/>
      <c r="BT1558" s="5"/>
      <c r="BU1558" s="5"/>
      <c r="BV1558" s="5"/>
      <c r="BW1558" s="5"/>
      <c r="BX1558" s="5"/>
      <c r="BY1558" s="14"/>
      <c r="BZ1558" s="28"/>
      <c r="DD1558" s="5" t="e">
        <f>IF(REPORTE!AH$2="si",IF(C1558=VALUE(REPORTE!C$11),IF(SUM(DD1559:DD$1993),CONCATENATE(INT(B1558),", "),INT(B1558)),""),IF(C1558=VALUE(REPORTE!C$10),IF(SUM(DD1559:DD$1993),CONCATENATE(INT(B1558),", "),INT(B1558)),""))</f>
        <v>#VALUE!</v>
      </c>
      <c r="DH1558" s="5"/>
      <c r="DI1558" s="5"/>
      <c r="DJ1558" s="5"/>
      <c r="DK1558" s="5"/>
    </row>
    <row r="1559" spans="1:115" x14ac:dyDescent="0.25">
      <c r="A1559" s="24"/>
      <c r="B1559" s="3"/>
      <c r="D1559" s="1"/>
      <c r="H1559" s="5"/>
      <c r="L1559" s="4"/>
      <c r="M1559" s="4"/>
      <c r="Q1559" s="5"/>
      <c r="Z1559" s="4"/>
      <c r="BI1559" s="7"/>
      <c r="BJ1559" s="4"/>
      <c r="BK1559" s="96"/>
      <c r="BL1559" s="107"/>
      <c r="BQ1559" s="5"/>
      <c r="BT1559" s="5"/>
      <c r="BU1559" s="5"/>
      <c r="BV1559" s="5"/>
      <c r="BW1559" s="5"/>
      <c r="BX1559" s="5"/>
      <c r="BY1559" s="14"/>
      <c r="BZ1559" s="28"/>
      <c r="DD1559" s="5" t="e">
        <f>IF(REPORTE!AH$2="si",IF(C1559=VALUE(REPORTE!C$11),IF(SUM(DD1560:DD$1993),CONCATENATE(INT(B1559),", "),INT(B1559)),""),IF(C1559=VALUE(REPORTE!C$10),IF(SUM(DD1560:DD$1993),CONCATENATE(INT(B1559),", "),INT(B1559)),""))</f>
        <v>#VALUE!</v>
      </c>
      <c r="DH1559" s="5"/>
      <c r="DI1559" s="5"/>
      <c r="DJ1559" s="5"/>
      <c r="DK1559" s="5"/>
    </row>
    <row r="1560" spans="1:115" x14ac:dyDescent="0.25">
      <c r="A1560" s="24"/>
      <c r="B1560" s="3"/>
      <c r="D1560" s="1"/>
      <c r="H1560" s="5"/>
      <c r="L1560" s="4"/>
      <c r="M1560" s="4"/>
      <c r="Q1560" s="5"/>
      <c r="Z1560" s="4"/>
      <c r="BI1560" s="7"/>
      <c r="BJ1560" s="4"/>
      <c r="BK1560" s="96"/>
      <c r="BL1560" s="107"/>
      <c r="BQ1560" s="5"/>
      <c r="BT1560" s="5"/>
      <c r="BU1560" s="5"/>
      <c r="BV1560" s="5"/>
      <c r="BW1560" s="5"/>
      <c r="BX1560" s="5"/>
      <c r="BY1560" s="14"/>
      <c r="BZ1560" s="28"/>
      <c r="DD1560" s="5" t="e">
        <f>IF(REPORTE!AH$2="si",IF(C1560=VALUE(REPORTE!C$11),IF(SUM(DD1561:DD$1993),CONCATENATE(INT(B1560),", "),INT(B1560)),""),IF(C1560=VALUE(REPORTE!C$10),IF(SUM(DD1561:DD$1993),CONCATENATE(INT(B1560),", "),INT(B1560)),""))</f>
        <v>#VALUE!</v>
      </c>
      <c r="DH1560" s="5"/>
      <c r="DI1560" s="5"/>
      <c r="DJ1560" s="5"/>
      <c r="DK1560" s="5"/>
    </row>
    <row r="1561" spans="1:115" x14ac:dyDescent="0.25">
      <c r="A1561" s="24"/>
      <c r="B1561" s="3"/>
      <c r="D1561" s="1"/>
      <c r="H1561" s="5"/>
      <c r="L1561" s="4"/>
      <c r="M1561" s="4"/>
      <c r="Q1561" s="5"/>
      <c r="Z1561" s="4"/>
      <c r="BI1561" s="7"/>
      <c r="BJ1561" s="4"/>
      <c r="BK1561" s="96"/>
      <c r="BL1561" s="107"/>
      <c r="BQ1561" s="5"/>
      <c r="BT1561" s="5"/>
      <c r="BU1561" s="5"/>
      <c r="BV1561" s="5"/>
      <c r="BW1561" s="5"/>
      <c r="BX1561" s="5"/>
      <c r="BY1561" s="14"/>
      <c r="BZ1561" s="28"/>
      <c r="DD1561" s="5" t="e">
        <f>IF(REPORTE!AH$2="si",IF(C1561=VALUE(REPORTE!C$11),IF(SUM(DD1562:DD$1993),CONCATENATE(INT(B1561),", "),INT(B1561)),""),IF(C1561=VALUE(REPORTE!C$10),IF(SUM(DD1562:DD$1993),CONCATENATE(INT(B1561),", "),INT(B1561)),""))</f>
        <v>#VALUE!</v>
      </c>
      <c r="DH1561" s="5"/>
      <c r="DI1561" s="5"/>
      <c r="DJ1561" s="5"/>
      <c r="DK1561" s="5"/>
    </row>
    <row r="1562" spans="1:115" x14ac:dyDescent="0.25">
      <c r="A1562" s="24"/>
      <c r="B1562" s="3"/>
      <c r="D1562" s="1"/>
      <c r="H1562" s="5"/>
      <c r="L1562" s="4"/>
      <c r="M1562" s="4"/>
      <c r="Q1562" s="5"/>
      <c r="Z1562" s="4"/>
      <c r="BI1562" s="7"/>
      <c r="BJ1562" s="4"/>
      <c r="BK1562" s="96"/>
      <c r="BL1562" s="107"/>
      <c r="BQ1562" s="5"/>
      <c r="BT1562" s="5"/>
      <c r="BU1562" s="5"/>
      <c r="BV1562" s="5"/>
      <c r="BW1562" s="5"/>
      <c r="BX1562" s="5"/>
      <c r="BY1562" s="14"/>
      <c r="BZ1562" s="28"/>
      <c r="DD1562" s="5" t="e">
        <f>IF(REPORTE!AH$2="si",IF(C1562=VALUE(REPORTE!C$11),IF(SUM(DD1563:DD$1993),CONCATENATE(INT(B1562),", "),INT(B1562)),""),IF(C1562=VALUE(REPORTE!C$10),IF(SUM(DD1563:DD$1993),CONCATENATE(INT(B1562),", "),INT(B1562)),""))</f>
        <v>#VALUE!</v>
      </c>
      <c r="DH1562" s="5"/>
      <c r="DI1562" s="5"/>
      <c r="DJ1562" s="5"/>
      <c r="DK1562" s="5"/>
    </row>
    <row r="1563" spans="1:115" x14ac:dyDescent="0.25">
      <c r="A1563" s="24"/>
      <c r="B1563" s="3"/>
      <c r="D1563" s="1"/>
      <c r="H1563" s="5"/>
      <c r="L1563" s="4"/>
      <c r="M1563" s="4"/>
      <c r="Q1563" s="5"/>
      <c r="Z1563" s="4"/>
      <c r="BI1563" s="7"/>
      <c r="BJ1563" s="4"/>
      <c r="BK1563" s="96"/>
      <c r="BL1563" s="107"/>
      <c r="BQ1563" s="5"/>
      <c r="BT1563" s="5"/>
      <c r="BU1563" s="5"/>
      <c r="BV1563" s="5"/>
      <c r="BW1563" s="5"/>
      <c r="BX1563" s="5"/>
      <c r="BY1563" s="14"/>
      <c r="BZ1563" s="28"/>
      <c r="DD1563" s="5" t="e">
        <f>IF(REPORTE!AH$2="si",IF(C1563=VALUE(REPORTE!C$11),IF(SUM(DD1564:DD$1993),CONCATENATE(INT(B1563),", "),INT(B1563)),""),IF(C1563=VALUE(REPORTE!C$10),IF(SUM(DD1564:DD$1993),CONCATENATE(INT(B1563),", "),INT(B1563)),""))</f>
        <v>#VALUE!</v>
      </c>
      <c r="DH1563" s="5"/>
      <c r="DI1563" s="5"/>
      <c r="DJ1563" s="5"/>
      <c r="DK1563" s="5"/>
    </row>
    <row r="1564" spans="1:115" x14ac:dyDescent="0.25">
      <c r="A1564" s="24"/>
      <c r="B1564" s="3"/>
      <c r="D1564" s="1"/>
      <c r="H1564" s="5"/>
      <c r="L1564" s="4"/>
      <c r="M1564" s="4"/>
      <c r="Q1564" s="5"/>
      <c r="Z1564" s="4"/>
      <c r="BI1564" s="7"/>
      <c r="BJ1564" s="4"/>
      <c r="BK1564" s="96"/>
      <c r="BL1564" s="107"/>
      <c r="BQ1564" s="5"/>
      <c r="BT1564" s="5"/>
      <c r="BU1564" s="5"/>
      <c r="BV1564" s="5"/>
      <c r="BW1564" s="5"/>
      <c r="BX1564" s="5"/>
      <c r="BY1564" s="14"/>
      <c r="BZ1564" s="28"/>
      <c r="DD1564" s="5" t="e">
        <f>IF(REPORTE!AH$2="si",IF(C1564=VALUE(REPORTE!C$11),IF(SUM(DD1565:DD$1993),CONCATENATE(INT(B1564),", "),INT(B1564)),""),IF(C1564=VALUE(REPORTE!C$10),IF(SUM(DD1565:DD$1993),CONCATENATE(INT(B1564),", "),INT(B1564)),""))</f>
        <v>#VALUE!</v>
      </c>
      <c r="DH1564" s="5"/>
      <c r="DI1564" s="5"/>
      <c r="DJ1564" s="5"/>
      <c r="DK1564" s="5"/>
    </row>
    <row r="1565" spans="1:115" x14ac:dyDescent="0.25">
      <c r="A1565" s="24"/>
      <c r="B1565" s="3"/>
      <c r="D1565" s="1"/>
      <c r="H1565" s="5"/>
      <c r="L1565" s="4"/>
      <c r="M1565" s="4"/>
      <c r="Q1565" s="5"/>
      <c r="Z1565" s="4"/>
      <c r="BI1565" s="7"/>
      <c r="BJ1565" s="4"/>
      <c r="BK1565" s="96"/>
      <c r="BL1565" s="107"/>
      <c r="BQ1565" s="5"/>
      <c r="BT1565" s="5"/>
      <c r="BU1565" s="5"/>
      <c r="BV1565" s="5"/>
      <c r="BW1565" s="5"/>
      <c r="BX1565" s="5"/>
      <c r="BY1565" s="14"/>
      <c r="BZ1565" s="28"/>
      <c r="DD1565" s="5" t="e">
        <f>IF(REPORTE!AH$2="si",IF(C1565=VALUE(REPORTE!C$11),IF(SUM(DD1566:DD$1993),CONCATENATE(INT(B1565),", "),INT(B1565)),""),IF(C1565=VALUE(REPORTE!C$10),IF(SUM(DD1566:DD$1993),CONCATENATE(INT(B1565),", "),INT(B1565)),""))</f>
        <v>#VALUE!</v>
      </c>
      <c r="DH1565" s="5"/>
      <c r="DI1565" s="5"/>
      <c r="DJ1565" s="5"/>
      <c r="DK1565" s="5"/>
    </row>
    <row r="1566" spans="1:115" x14ac:dyDescent="0.25">
      <c r="A1566" s="24"/>
      <c r="B1566" s="3"/>
      <c r="D1566" s="1"/>
      <c r="H1566" s="5"/>
      <c r="L1566" s="4"/>
      <c r="M1566" s="4"/>
      <c r="Q1566" s="5"/>
      <c r="Z1566" s="4"/>
      <c r="BI1566" s="7"/>
      <c r="BJ1566" s="4"/>
      <c r="BK1566" s="96"/>
      <c r="BL1566" s="107"/>
      <c r="BQ1566" s="5"/>
      <c r="BT1566" s="5"/>
      <c r="BU1566" s="5"/>
      <c r="BV1566" s="5"/>
      <c r="BW1566" s="5"/>
      <c r="BX1566" s="5"/>
      <c r="BY1566" s="14"/>
      <c r="BZ1566" s="28"/>
      <c r="DD1566" s="5" t="e">
        <f>IF(REPORTE!AH$2="si",IF(C1566=VALUE(REPORTE!C$11),IF(SUM(DD1567:DD$1993),CONCATENATE(INT(B1566),", "),INT(B1566)),""),IF(C1566=VALUE(REPORTE!C$10),IF(SUM(DD1567:DD$1993),CONCATENATE(INT(B1566),", "),INT(B1566)),""))</f>
        <v>#VALUE!</v>
      </c>
      <c r="DH1566" s="5"/>
      <c r="DI1566" s="5"/>
      <c r="DJ1566" s="5"/>
      <c r="DK1566" s="5"/>
    </row>
    <row r="1567" spans="1:115" x14ac:dyDescent="0.25">
      <c r="A1567" s="24"/>
      <c r="B1567" s="3"/>
      <c r="D1567" s="1"/>
      <c r="H1567" s="5"/>
      <c r="L1567" s="4"/>
      <c r="M1567" s="4"/>
      <c r="Q1567" s="5"/>
      <c r="Z1567" s="4"/>
      <c r="BI1567" s="7"/>
      <c r="BJ1567" s="4"/>
      <c r="BK1567" s="96"/>
      <c r="BL1567" s="107"/>
      <c r="BQ1567" s="5"/>
      <c r="BT1567" s="5"/>
      <c r="BU1567" s="5"/>
      <c r="BV1567" s="5"/>
      <c r="BW1567" s="5"/>
      <c r="BX1567" s="5"/>
      <c r="BY1567" s="14"/>
      <c r="BZ1567" s="28"/>
      <c r="DD1567" s="5" t="e">
        <f>IF(REPORTE!AH$2="si",IF(C1567=VALUE(REPORTE!C$11),IF(SUM(DD1568:DD$1993),CONCATENATE(INT(B1567),", "),INT(B1567)),""),IF(C1567=VALUE(REPORTE!C$10),IF(SUM(DD1568:DD$1993),CONCATENATE(INT(B1567),", "),INT(B1567)),""))</f>
        <v>#VALUE!</v>
      </c>
      <c r="DH1567" s="5"/>
      <c r="DI1567" s="5"/>
      <c r="DJ1567" s="5"/>
      <c r="DK1567" s="5"/>
    </row>
    <row r="1568" spans="1:115" x14ac:dyDescent="0.25">
      <c r="A1568" s="24"/>
      <c r="B1568" s="3"/>
      <c r="D1568" s="1"/>
      <c r="H1568" s="5"/>
      <c r="L1568" s="4"/>
      <c r="M1568" s="4"/>
      <c r="Q1568" s="5"/>
      <c r="Z1568" s="4"/>
      <c r="BI1568" s="7"/>
      <c r="BJ1568" s="4"/>
      <c r="BK1568" s="96"/>
      <c r="BL1568" s="107"/>
      <c r="BQ1568" s="5"/>
      <c r="BT1568" s="5"/>
      <c r="BU1568" s="5"/>
      <c r="BV1568" s="5"/>
      <c r="BW1568" s="5"/>
      <c r="BX1568" s="5"/>
      <c r="BY1568" s="14"/>
      <c r="BZ1568" s="28"/>
      <c r="DD1568" s="5" t="e">
        <f>IF(REPORTE!AH$2="si",IF(C1568=VALUE(REPORTE!C$11),IF(SUM(DD1569:DD$1993),CONCATENATE(INT(B1568),", "),INT(B1568)),""),IF(C1568=VALUE(REPORTE!C$10),IF(SUM(DD1569:DD$1993),CONCATENATE(INT(B1568),", "),INT(B1568)),""))</f>
        <v>#VALUE!</v>
      </c>
      <c r="DH1568" s="5"/>
      <c r="DI1568" s="5"/>
      <c r="DJ1568" s="5"/>
      <c r="DK1568" s="5"/>
    </row>
    <row r="1569" spans="1:115" x14ac:dyDescent="0.25">
      <c r="A1569" s="24"/>
      <c r="B1569" s="3"/>
      <c r="D1569" s="1"/>
      <c r="H1569" s="5"/>
      <c r="L1569" s="4"/>
      <c r="M1569" s="4"/>
      <c r="Q1569" s="5"/>
      <c r="Z1569" s="4"/>
      <c r="BI1569" s="7"/>
      <c r="BJ1569" s="4"/>
      <c r="BK1569" s="96"/>
      <c r="BL1569" s="107"/>
      <c r="BQ1569" s="5"/>
      <c r="BT1569" s="5"/>
      <c r="BU1569" s="5"/>
      <c r="BV1569" s="5"/>
      <c r="BW1569" s="5"/>
      <c r="BX1569" s="5"/>
      <c r="BY1569" s="14"/>
      <c r="BZ1569" s="28"/>
      <c r="DD1569" s="5" t="e">
        <f>IF(REPORTE!AH$2="si",IF(C1569=VALUE(REPORTE!C$11),IF(SUM(DD1570:DD$1993),CONCATENATE(INT(B1569),", "),INT(B1569)),""),IF(C1569=VALUE(REPORTE!C$10),IF(SUM(DD1570:DD$1993),CONCATENATE(INT(B1569),", "),INT(B1569)),""))</f>
        <v>#VALUE!</v>
      </c>
      <c r="DH1569" s="5"/>
      <c r="DI1569" s="5"/>
      <c r="DJ1569" s="5"/>
      <c r="DK1569" s="5"/>
    </row>
    <row r="1570" spans="1:115" x14ac:dyDescent="0.25">
      <c r="A1570" s="24"/>
      <c r="B1570" s="3"/>
      <c r="D1570" s="1"/>
      <c r="H1570" s="5"/>
      <c r="L1570" s="4"/>
      <c r="M1570" s="4"/>
      <c r="Q1570" s="5"/>
      <c r="Z1570" s="4"/>
      <c r="BI1570" s="7"/>
      <c r="BJ1570" s="4"/>
      <c r="BK1570" s="96"/>
      <c r="BL1570" s="107"/>
      <c r="BQ1570" s="5"/>
      <c r="BT1570" s="5"/>
      <c r="BU1570" s="5"/>
      <c r="BV1570" s="5"/>
      <c r="BW1570" s="5"/>
      <c r="BX1570" s="5"/>
      <c r="BY1570" s="14"/>
      <c r="BZ1570" s="28"/>
      <c r="DD1570" s="5" t="e">
        <f>IF(REPORTE!AH$2="si",IF(C1570=VALUE(REPORTE!C$11),IF(SUM(DD1571:DD$1993),CONCATENATE(INT(B1570),", "),INT(B1570)),""),IF(C1570=VALUE(REPORTE!C$10),IF(SUM(DD1571:DD$1993),CONCATENATE(INT(B1570),", "),INT(B1570)),""))</f>
        <v>#VALUE!</v>
      </c>
      <c r="DH1570" s="5"/>
      <c r="DI1570" s="5"/>
      <c r="DJ1570" s="5"/>
      <c r="DK1570" s="5"/>
    </row>
    <row r="1571" spans="1:115" x14ac:dyDescent="0.25">
      <c r="A1571" s="24"/>
      <c r="B1571" s="3"/>
      <c r="D1571" s="1"/>
      <c r="H1571" s="5"/>
      <c r="L1571" s="4"/>
      <c r="M1571" s="4"/>
      <c r="Q1571" s="5"/>
      <c r="Z1571" s="4"/>
      <c r="BI1571" s="7"/>
      <c r="BJ1571" s="4"/>
      <c r="BK1571" s="96"/>
      <c r="BL1571" s="107"/>
      <c r="BQ1571" s="5"/>
      <c r="BT1571" s="5"/>
      <c r="BU1571" s="5"/>
      <c r="BV1571" s="5"/>
      <c r="BW1571" s="5"/>
      <c r="BX1571" s="5"/>
      <c r="BY1571" s="14"/>
      <c r="BZ1571" s="28"/>
      <c r="DD1571" s="5" t="e">
        <f>IF(REPORTE!AH$2="si",IF(C1571=VALUE(REPORTE!C$11),IF(SUM(DD1572:DD$1993),CONCATENATE(INT(B1571),", "),INT(B1571)),""),IF(C1571=VALUE(REPORTE!C$10),IF(SUM(DD1572:DD$1993),CONCATENATE(INT(B1571),", "),INT(B1571)),""))</f>
        <v>#VALUE!</v>
      </c>
      <c r="DH1571" s="5"/>
      <c r="DI1571" s="5"/>
      <c r="DJ1571" s="5"/>
      <c r="DK1571" s="5"/>
    </row>
    <row r="1572" spans="1:115" x14ac:dyDescent="0.25">
      <c r="A1572" s="24"/>
      <c r="B1572" s="3"/>
      <c r="D1572" s="1"/>
      <c r="H1572" s="5"/>
      <c r="L1572" s="4"/>
      <c r="M1572" s="4"/>
      <c r="Q1572" s="5"/>
      <c r="Z1572" s="4"/>
      <c r="BI1572" s="7"/>
      <c r="BJ1572" s="4"/>
      <c r="BK1572" s="96"/>
      <c r="BL1572" s="107"/>
      <c r="BQ1572" s="5"/>
      <c r="BT1572" s="5"/>
      <c r="BU1572" s="5"/>
      <c r="BV1572" s="5"/>
      <c r="BW1572" s="5"/>
      <c r="BX1572" s="5"/>
      <c r="BY1572" s="14"/>
      <c r="BZ1572" s="28"/>
      <c r="DD1572" s="5" t="e">
        <f>IF(REPORTE!AH$2="si",IF(C1572=VALUE(REPORTE!C$11),IF(SUM(DD1573:DD$1993),CONCATENATE(INT(B1572),", "),INT(B1572)),""),IF(C1572=VALUE(REPORTE!C$10),IF(SUM(DD1573:DD$1993),CONCATENATE(INT(B1572),", "),INT(B1572)),""))</f>
        <v>#VALUE!</v>
      </c>
      <c r="DH1572" s="5"/>
      <c r="DI1572" s="5"/>
      <c r="DJ1572" s="5"/>
      <c r="DK1572" s="5"/>
    </row>
    <row r="1573" spans="1:115" x14ac:dyDescent="0.25">
      <c r="A1573" s="24"/>
      <c r="B1573" s="3"/>
      <c r="D1573" s="1"/>
      <c r="H1573" s="5"/>
      <c r="L1573" s="4"/>
      <c r="M1573" s="4"/>
      <c r="Q1573" s="5"/>
      <c r="Z1573" s="4"/>
      <c r="BI1573" s="7"/>
      <c r="BJ1573" s="4"/>
      <c r="BK1573" s="96"/>
      <c r="BL1573" s="107"/>
      <c r="BQ1573" s="5"/>
      <c r="BT1573" s="5"/>
      <c r="BU1573" s="5"/>
      <c r="BV1573" s="5"/>
      <c r="BW1573" s="5"/>
      <c r="BX1573" s="5"/>
      <c r="BY1573" s="14"/>
      <c r="BZ1573" s="28"/>
      <c r="DD1573" s="5" t="e">
        <f>IF(REPORTE!AH$2="si",IF(C1573=VALUE(REPORTE!C$11),IF(SUM(DD1574:DD$1993),CONCATENATE(INT(B1573),", "),INT(B1573)),""),IF(C1573=VALUE(REPORTE!C$10),IF(SUM(DD1574:DD$1993),CONCATENATE(INT(B1573),", "),INT(B1573)),""))</f>
        <v>#VALUE!</v>
      </c>
      <c r="DH1573" s="5"/>
      <c r="DI1573" s="5"/>
      <c r="DJ1573" s="5"/>
      <c r="DK1573" s="5"/>
    </row>
    <row r="1574" spans="1:115" x14ac:dyDescent="0.25">
      <c r="A1574" s="24"/>
      <c r="B1574" s="3"/>
      <c r="D1574" s="1"/>
      <c r="H1574" s="5"/>
      <c r="L1574" s="4"/>
      <c r="M1574" s="4"/>
      <c r="Q1574" s="5"/>
      <c r="Z1574" s="4"/>
      <c r="BI1574" s="7"/>
      <c r="BJ1574" s="4"/>
      <c r="BK1574" s="96"/>
      <c r="BL1574" s="107"/>
      <c r="BQ1574" s="5"/>
      <c r="BT1574" s="5"/>
      <c r="BU1574" s="5"/>
      <c r="BV1574" s="5"/>
      <c r="BW1574" s="5"/>
      <c r="BX1574" s="5"/>
      <c r="BY1574" s="14"/>
      <c r="BZ1574" s="28"/>
      <c r="DD1574" s="5" t="e">
        <f>IF(REPORTE!AH$2="si",IF(C1574=VALUE(REPORTE!C$11),IF(SUM(DD1575:DD$1993),CONCATENATE(INT(B1574),", "),INT(B1574)),""),IF(C1574=VALUE(REPORTE!C$10),IF(SUM(DD1575:DD$1993),CONCATENATE(INT(B1574),", "),INT(B1574)),""))</f>
        <v>#VALUE!</v>
      </c>
      <c r="DH1574" s="5"/>
      <c r="DI1574" s="5"/>
      <c r="DJ1574" s="5"/>
      <c r="DK1574" s="5"/>
    </row>
    <row r="1575" spans="1:115" x14ac:dyDescent="0.25">
      <c r="A1575" s="24"/>
      <c r="B1575" s="3"/>
      <c r="D1575" s="1"/>
      <c r="H1575" s="5"/>
      <c r="L1575" s="4"/>
      <c r="M1575" s="4"/>
      <c r="Q1575" s="5"/>
      <c r="Z1575" s="4"/>
      <c r="BI1575" s="7"/>
      <c r="BJ1575" s="4"/>
      <c r="BK1575" s="96"/>
      <c r="BL1575" s="107"/>
      <c r="BQ1575" s="5"/>
      <c r="BT1575" s="5"/>
      <c r="BU1575" s="5"/>
      <c r="BV1575" s="5"/>
      <c r="BW1575" s="5"/>
      <c r="BX1575" s="5"/>
      <c r="BY1575" s="14"/>
      <c r="BZ1575" s="28"/>
      <c r="DD1575" s="5" t="e">
        <f>IF(REPORTE!AH$2="si",IF(C1575=VALUE(REPORTE!C$11),IF(SUM(DD1576:DD$1993),CONCATENATE(INT(B1575),", "),INT(B1575)),""),IF(C1575=VALUE(REPORTE!C$10),IF(SUM(DD1576:DD$1993),CONCATENATE(INT(B1575),", "),INT(B1575)),""))</f>
        <v>#VALUE!</v>
      </c>
      <c r="DH1575" s="5"/>
      <c r="DI1575" s="5"/>
      <c r="DJ1575" s="5"/>
      <c r="DK1575" s="5"/>
    </row>
    <row r="1576" spans="1:115" x14ac:dyDescent="0.25">
      <c r="A1576" s="24"/>
      <c r="B1576" s="3"/>
      <c r="D1576" s="1"/>
      <c r="H1576" s="5"/>
      <c r="L1576" s="4"/>
      <c r="M1576" s="4"/>
      <c r="Q1576" s="5"/>
      <c r="Z1576" s="4"/>
      <c r="BI1576" s="7"/>
      <c r="BJ1576" s="4"/>
      <c r="BK1576" s="96"/>
      <c r="BL1576" s="107"/>
      <c r="BQ1576" s="5"/>
      <c r="BT1576" s="5"/>
      <c r="BU1576" s="5"/>
      <c r="BV1576" s="5"/>
      <c r="BW1576" s="5"/>
      <c r="BX1576" s="5"/>
      <c r="BY1576" s="14"/>
      <c r="BZ1576" s="28"/>
      <c r="DD1576" s="5" t="e">
        <f>IF(REPORTE!AH$2="si",IF(C1576=VALUE(REPORTE!C$11),IF(SUM(DD1577:DD$1993),CONCATENATE(INT(B1576),", "),INT(B1576)),""),IF(C1576=VALUE(REPORTE!C$10),IF(SUM(DD1577:DD$1993),CONCATENATE(INT(B1576),", "),INT(B1576)),""))</f>
        <v>#VALUE!</v>
      </c>
      <c r="DH1576" s="5"/>
      <c r="DI1576" s="5"/>
      <c r="DJ1576" s="5"/>
      <c r="DK1576" s="5"/>
    </row>
    <row r="1577" spans="1:115" x14ac:dyDescent="0.25">
      <c r="A1577" s="24"/>
      <c r="B1577" s="3"/>
      <c r="D1577" s="1"/>
      <c r="H1577" s="5"/>
      <c r="L1577" s="4"/>
      <c r="M1577" s="4"/>
      <c r="Q1577" s="5"/>
      <c r="Z1577" s="4"/>
      <c r="BI1577" s="7"/>
      <c r="BJ1577" s="4"/>
      <c r="BK1577" s="96"/>
      <c r="BL1577" s="107"/>
      <c r="BQ1577" s="5"/>
      <c r="BT1577" s="5"/>
      <c r="BU1577" s="5"/>
      <c r="BV1577" s="5"/>
      <c r="BW1577" s="5"/>
      <c r="BX1577" s="5"/>
      <c r="BY1577" s="14"/>
      <c r="BZ1577" s="28"/>
      <c r="DD1577" s="5" t="e">
        <f>IF(REPORTE!AH$2="si",IF(C1577=VALUE(REPORTE!C$11),IF(SUM(DD1578:DD$1993),CONCATENATE(INT(B1577),", "),INT(B1577)),""),IF(C1577=VALUE(REPORTE!C$10),IF(SUM(DD1578:DD$1993),CONCATENATE(INT(B1577),", "),INT(B1577)),""))</f>
        <v>#VALUE!</v>
      </c>
      <c r="DH1577" s="5"/>
      <c r="DI1577" s="5"/>
      <c r="DJ1577" s="5"/>
      <c r="DK1577" s="5"/>
    </row>
    <row r="1578" spans="1:115" x14ac:dyDescent="0.25">
      <c r="A1578" s="24"/>
      <c r="B1578" s="3"/>
      <c r="D1578" s="1"/>
      <c r="H1578" s="5"/>
      <c r="L1578" s="4"/>
      <c r="M1578" s="4"/>
      <c r="Q1578" s="5"/>
      <c r="Z1578" s="4"/>
      <c r="BI1578" s="7"/>
      <c r="BJ1578" s="4"/>
      <c r="BK1578" s="96"/>
      <c r="BL1578" s="107"/>
      <c r="BQ1578" s="5"/>
      <c r="BT1578" s="5"/>
      <c r="BU1578" s="5"/>
      <c r="BV1578" s="5"/>
      <c r="BW1578" s="5"/>
      <c r="BX1578" s="5"/>
      <c r="BY1578" s="14"/>
      <c r="BZ1578" s="28"/>
      <c r="DD1578" s="5" t="e">
        <f>IF(REPORTE!AH$2="si",IF(C1578=VALUE(REPORTE!C$11),IF(SUM(DD1579:DD$1993),CONCATENATE(INT(B1578),", "),INT(B1578)),""),IF(C1578=VALUE(REPORTE!C$10),IF(SUM(DD1579:DD$1993),CONCATENATE(INT(B1578),", "),INT(B1578)),""))</f>
        <v>#VALUE!</v>
      </c>
      <c r="DH1578" s="5"/>
      <c r="DI1578" s="5"/>
      <c r="DJ1578" s="5"/>
      <c r="DK1578" s="5"/>
    </row>
    <row r="1579" spans="1:115" x14ac:dyDescent="0.25">
      <c r="A1579" s="24"/>
      <c r="B1579" s="3"/>
      <c r="D1579" s="1"/>
      <c r="H1579" s="5"/>
      <c r="L1579" s="4"/>
      <c r="M1579" s="4"/>
      <c r="Q1579" s="5"/>
      <c r="Z1579" s="4"/>
      <c r="BI1579" s="7"/>
      <c r="BJ1579" s="4"/>
      <c r="BK1579" s="96"/>
      <c r="BL1579" s="107"/>
      <c r="BQ1579" s="5"/>
      <c r="BT1579" s="5"/>
      <c r="BU1579" s="5"/>
      <c r="BV1579" s="5"/>
      <c r="BW1579" s="5"/>
      <c r="BX1579" s="5"/>
      <c r="BY1579" s="14"/>
      <c r="BZ1579" s="28"/>
      <c r="DD1579" s="5" t="e">
        <f>IF(REPORTE!AH$2="si",IF(C1579=VALUE(REPORTE!C$11),IF(SUM(DD1580:DD$1993),CONCATENATE(INT(B1579),", "),INT(B1579)),""),IF(C1579=VALUE(REPORTE!C$10),IF(SUM(DD1580:DD$1993),CONCATENATE(INT(B1579),", "),INT(B1579)),""))</f>
        <v>#VALUE!</v>
      </c>
      <c r="DH1579" s="5"/>
      <c r="DI1579" s="5"/>
      <c r="DJ1579" s="5"/>
      <c r="DK1579" s="5"/>
    </row>
    <row r="1580" spans="1:115" x14ac:dyDescent="0.25">
      <c r="A1580" s="24"/>
      <c r="B1580" s="3"/>
      <c r="D1580" s="1"/>
      <c r="H1580" s="5"/>
      <c r="L1580" s="4"/>
      <c r="M1580" s="4"/>
      <c r="Q1580" s="5"/>
      <c r="Z1580" s="4"/>
      <c r="BI1580" s="7"/>
      <c r="BJ1580" s="4"/>
      <c r="BK1580" s="96"/>
      <c r="BL1580" s="107"/>
      <c r="BQ1580" s="5"/>
      <c r="BT1580" s="5"/>
      <c r="BU1580" s="5"/>
      <c r="BV1580" s="5"/>
      <c r="BW1580" s="5"/>
      <c r="BX1580" s="5"/>
      <c r="BY1580" s="14"/>
      <c r="BZ1580" s="28"/>
      <c r="DD1580" s="5" t="e">
        <f>IF(REPORTE!AH$2="si",IF(C1580=VALUE(REPORTE!C$11),IF(SUM(DD1581:DD$1993),CONCATENATE(INT(B1580),", "),INT(B1580)),""),IF(C1580=VALUE(REPORTE!C$10),IF(SUM(DD1581:DD$1993),CONCATENATE(INT(B1580),", "),INT(B1580)),""))</f>
        <v>#VALUE!</v>
      </c>
      <c r="DH1580" s="5"/>
      <c r="DI1580" s="5"/>
      <c r="DJ1580" s="5"/>
      <c r="DK1580" s="5"/>
    </row>
    <row r="1581" spans="1:115" x14ac:dyDescent="0.25">
      <c r="A1581" s="24"/>
      <c r="B1581" s="3"/>
      <c r="D1581" s="1"/>
      <c r="H1581" s="5"/>
      <c r="L1581" s="4"/>
      <c r="M1581" s="4"/>
      <c r="Q1581" s="5"/>
      <c r="Z1581" s="4"/>
      <c r="BI1581" s="7"/>
      <c r="BJ1581" s="4"/>
      <c r="BK1581" s="96"/>
      <c r="BL1581" s="107"/>
      <c r="BQ1581" s="5"/>
      <c r="BT1581" s="5"/>
      <c r="BU1581" s="5"/>
      <c r="BV1581" s="5"/>
      <c r="BW1581" s="5"/>
      <c r="BX1581" s="5"/>
      <c r="BY1581" s="14"/>
      <c r="BZ1581" s="28"/>
      <c r="DD1581" s="5" t="e">
        <f>IF(REPORTE!AH$2="si",IF(C1581=VALUE(REPORTE!C$11),IF(SUM(DD1582:DD$1993),CONCATENATE(INT(B1581),", "),INT(B1581)),""),IF(C1581=VALUE(REPORTE!C$10),IF(SUM(DD1582:DD$1993),CONCATENATE(INT(B1581),", "),INT(B1581)),""))</f>
        <v>#VALUE!</v>
      </c>
      <c r="DH1581" s="5"/>
      <c r="DI1581" s="5"/>
      <c r="DJ1581" s="5"/>
      <c r="DK1581" s="5"/>
    </row>
    <row r="1582" spans="1:115" x14ac:dyDescent="0.25">
      <c r="A1582" s="24"/>
      <c r="B1582" s="3"/>
      <c r="D1582" s="1"/>
      <c r="H1582" s="5"/>
      <c r="L1582" s="4"/>
      <c r="M1582" s="4"/>
      <c r="Q1582" s="5"/>
      <c r="Z1582" s="4"/>
      <c r="BI1582" s="7"/>
      <c r="BJ1582" s="4"/>
      <c r="BK1582" s="96"/>
      <c r="BL1582" s="107"/>
      <c r="BQ1582" s="5"/>
      <c r="BT1582" s="5"/>
      <c r="BU1582" s="5"/>
      <c r="BV1582" s="5"/>
      <c r="BW1582" s="5"/>
      <c r="BX1582" s="5"/>
      <c r="BY1582" s="14"/>
      <c r="BZ1582" s="28"/>
      <c r="DD1582" s="5" t="e">
        <f>IF(REPORTE!AH$2="si",IF(C1582=VALUE(REPORTE!C$11),IF(SUM(DD1583:DD$1993),CONCATENATE(INT(B1582),", "),INT(B1582)),""),IF(C1582=VALUE(REPORTE!C$10),IF(SUM(DD1583:DD$1993),CONCATENATE(INT(B1582),", "),INT(B1582)),""))</f>
        <v>#VALUE!</v>
      </c>
      <c r="DH1582" s="5"/>
      <c r="DI1582" s="5"/>
      <c r="DJ1582" s="5"/>
      <c r="DK1582" s="5"/>
    </row>
    <row r="1583" spans="1:115" x14ac:dyDescent="0.25">
      <c r="A1583" s="24"/>
      <c r="B1583" s="3"/>
      <c r="D1583" s="1"/>
      <c r="H1583" s="5"/>
      <c r="L1583" s="4"/>
      <c r="M1583" s="4"/>
      <c r="Q1583" s="5"/>
      <c r="Z1583" s="4"/>
      <c r="BI1583" s="7"/>
      <c r="BJ1583" s="4"/>
      <c r="BK1583" s="96"/>
      <c r="BL1583" s="107"/>
      <c r="BQ1583" s="5"/>
      <c r="BT1583" s="5"/>
      <c r="BU1583" s="5"/>
      <c r="BV1583" s="5"/>
      <c r="BW1583" s="5"/>
      <c r="BX1583" s="5"/>
      <c r="BY1583" s="14"/>
      <c r="BZ1583" s="28"/>
      <c r="DD1583" s="5" t="e">
        <f>IF(REPORTE!AH$2="si",IF(C1583=VALUE(REPORTE!C$11),IF(SUM(DD1584:DD$1993),CONCATENATE(INT(B1583),", "),INT(B1583)),""),IF(C1583=VALUE(REPORTE!C$10),IF(SUM(DD1584:DD$1993),CONCATENATE(INT(B1583),", "),INT(B1583)),""))</f>
        <v>#VALUE!</v>
      </c>
      <c r="DH1583" s="5"/>
      <c r="DI1583" s="5"/>
      <c r="DJ1583" s="5"/>
      <c r="DK1583" s="5"/>
    </row>
    <row r="1584" spans="1:115" x14ac:dyDescent="0.25">
      <c r="A1584" s="24"/>
      <c r="B1584" s="3"/>
      <c r="D1584" s="1"/>
      <c r="H1584" s="5"/>
      <c r="L1584" s="4"/>
      <c r="M1584" s="4"/>
      <c r="Q1584" s="5"/>
      <c r="Z1584" s="4"/>
      <c r="BI1584" s="7"/>
      <c r="BJ1584" s="4"/>
      <c r="BK1584" s="96"/>
      <c r="BL1584" s="107"/>
      <c r="BQ1584" s="5"/>
      <c r="BT1584" s="5"/>
      <c r="BU1584" s="5"/>
      <c r="BV1584" s="5"/>
      <c r="BW1584" s="5"/>
      <c r="BX1584" s="5"/>
      <c r="BY1584" s="14"/>
      <c r="BZ1584" s="28"/>
      <c r="DD1584" s="5" t="e">
        <f>IF(REPORTE!AH$2="si",IF(C1584=VALUE(REPORTE!C$11),IF(SUM(DD1585:DD$1993),CONCATENATE(INT(B1584),", "),INT(B1584)),""),IF(C1584=VALUE(REPORTE!C$10),IF(SUM(DD1585:DD$1993),CONCATENATE(INT(B1584),", "),INT(B1584)),""))</f>
        <v>#VALUE!</v>
      </c>
      <c r="DH1584" s="5"/>
      <c r="DI1584" s="5"/>
      <c r="DJ1584" s="5"/>
      <c r="DK1584" s="5"/>
    </row>
    <row r="1585" spans="1:115" x14ac:dyDescent="0.25">
      <c r="A1585" s="24"/>
      <c r="B1585" s="3"/>
      <c r="D1585" s="1"/>
      <c r="H1585" s="5"/>
      <c r="L1585" s="4"/>
      <c r="M1585" s="4"/>
      <c r="Q1585" s="5"/>
      <c r="Z1585" s="4"/>
      <c r="BI1585" s="7"/>
      <c r="BJ1585" s="4"/>
      <c r="BK1585" s="96"/>
      <c r="BL1585" s="107"/>
      <c r="BQ1585" s="5"/>
      <c r="BT1585" s="5"/>
      <c r="BU1585" s="5"/>
      <c r="BV1585" s="5"/>
      <c r="BW1585" s="5"/>
      <c r="BX1585" s="5"/>
      <c r="BY1585" s="14"/>
      <c r="BZ1585" s="28"/>
      <c r="DD1585" s="5" t="e">
        <f>IF(REPORTE!AH$2="si",IF(C1585=VALUE(REPORTE!C$11),IF(SUM(DD1586:DD$1993),CONCATENATE(INT(B1585),", "),INT(B1585)),""),IF(C1585=VALUE(REPORTE!C$10),IF(SUM(DD1586:DD$1993),CONCATENATE(INT(B1585),", "),INT(B1585)),""))</f>
        <v>#VALUE!</v>
      </c>
      <c r="DH1585" s="5"/>
      <c r="DI1585" s="5"/>
      <c r="DJ1585" s="5"/>
      <c r="DK1585" s="5"/>
    </row>
    <row r="1586" spans="1:115" x14ac:dyDescent="0.25">
      <c r="A1586" s="24"/>
      <c r="B1586" s="3"/>
      <c r="D1586" s="1"/>
      <c r="H1586" s="5"/>
      <c r="L1586" s="4"/>
      <c r="M1586" s="4"/>
      <c r="Q1586" s="5"/>
      <c r="Z1586" s="4"/>
      <c r="BI1586" s="7"/>
      <c r="BJ1586" s="4"/>
      <c r="BK1586" s="96"/>
      <c r="BL1586" s="107"/>
      <c r="BQ1586" s="5"/>
      <c r="BT1586" s="5"/>
      <c r="BU1586" s="5"/>
      <c r="BV1586" s="5"/>
      <c r="BW1586" s="5"/>
      <c r="BX1586" s="5"/>
      <c r="BY1586" s="14"/>
      <c r="BZ1586" s="28"/>
      <c r="DD1586" s="5" t="e">
        <f>IF(REPORTE!AH$2="si",IF(C1586=VALUE(REPORTE!C$11),IF(SUM(DD1587:DD$1993),CONCATENATE(INT(B1586),", "),INT(B1586)),""),IF(C1586=VALUE(REPORTE!C$10),IF(SUM(DD1587:DD$1993),CONCATENATE(INT(B1586),", "),INT(B1586)),""))</f>
        <v>#VALUE!</v>
      </c>
      <c r="DH1586" s="5"/>
      <c r="DI1586" s="5"/>
      <c r="DJ1586" s="5"/>
      <c r="DK1586" s="5"/>
    </row>
    <row r="1587" spans="1:115" x14ac:dyDescent="0.25">
      <c r="A1587" s="24"/>
      <c r="B1587" s="3"/>
      <c r="D1587" s="1"/>
      <c r="H1587" s="5"/>
      <c r="L1587" s="4"/>
      <c r="M1587" s="4"/>
      <c r="Q1587" s="5"/>
      <c r="Z1587" s="4"/>
      <c r="BI1587" s="7"/>
      <c r="BJ1587" s="4"/>
      <c r="BK1587" s="96"/>
      <c r="BL1587" s="107"/>
      <c r="BQ1587" s="5"/>
      <c r="BT1587" s="5"/>
      <c r="BU1587" s="5"/>
      <c r="BV1587" s="5"/>
      <c r="BW1587" s="5"/>
      <c r="BX1587" s="5"/>
      <c r="BY1587" s="14"/>
      <c r="BZ1587" s="28"/>
      <c r="DD1587" s="5" t="e">
        <f>IF(REPORTE!AH$2="si",IF(C1587=VALUE(REPORTE!C$11),IF(SUM(DD1588:DD$1993),CONCATENATE(INT(B1587),", "),INT(B1587)),""),IF(C1587=VALUE(REPORTE!C$10),IF(SUM(DD1588:DD$1993),CONCATENATE(INT(B1587),", "),INT(B1587)),""))</f>
        <v>#VALUE!</v>
      </c>
      <c r="DH1587" s="5"/>
      <c r="DI1587" s="5"/>
      <c r="DJ1587" s="5"/>
      <c r="DK1587" s="5"/>
    </row>
    <row r="1588" spans="1:115" x14ac:dyDescent="0.25">
      <c r="A1588" s="24"/>
      <c r="B1588" s="3"/>
      <c r="D1588" s="1"/>
      <c r="H1588" s="5"/>
      <c r="L1588" s="4"/>
      <c r="M1588" s="4"/>
      <c r="Q1588" s="5"/>
      <c r="Z1588" s="4"/>
      <c r="BI1588" s="7"/>
      <c r="BJ1588" s="4"/>
      <c r="BK1588" s="96"/>
      <c r="BL1588" s="107"/>
      <c r="BQ1588" s="5"/>
      <c r="BT1588" s="5"/>
      <c r="BU1588" s="5"/>
      <c r="BV1588" s="5"/>
      <c r="BW1588" s="5"/>
      <c r="BX1588" s="5"/>
      <c r="BY1588" s="14"/>
      <c r="BZ1588" s="28"/>
      <c r="DD1588" s="5" t="e">
        <f>IF(REPORTE!AH$2="si",IF(C1588=VALUE(REPORTE!C$11),IF(SUM(DD1589:DD$1993),CONCATENATE(INT(B1588),", "),INT(B1588)),""),IF(C1588=VALUE(REPORTE!C$10),IF(SUM(DD1589:DD$1993),CONCATENATE(INT(B1588),", "),INT(B1588)),""))</f>
        <v>#VALUE!</v>
      </c>
      <c r="DH1588" s="5"/>
      <c r="DI1588" s="5"/>
      <c r="DJ1588" s="5"/>
      <c r="DK1588" s="5"/>
    </row>
    <row r="1589" spans="1:115" x14ac:dyDescent="0.25">
      <c r="A1589" s="24"/>
      <c r="B1589" s="3"/>
      <c r="D1589" s="1"/>
      <c r="H1589" s="5"/>
      <c r="L1589" s="4"/>
      <c r="M1589" s="4"/>
      <c r="Q1589" s="5"/>
      <c r="Z1589" s="4"/>
      <c r="BI1589" s="7"/>
      <c r="BJ1589" s="4"/>
      <c r="BK1589" s="96"/>
      <c r="BL1589" s="107"/>
      <c r="BQ1589" s="5"/>
      <c r="BT1589" s="5"/>
      <c r="BU1589" s="5"/>
      <c r="BV1589" s="5"/>
      <c r="BW1589" s="5"/>
      <c r="BX1589" s="5"/>
      <c r="BY1589" s="14"/>
      <c r="BZ1589" s="28"/>
      <c r="DD1589" s="5" t="e">
        <f>IF(REPORTE!AH$2="si",IF(C1589=VALUE(REPORTE!C$11),IF(SUM(DD1590:DD$1993),CONCATENATE(INT(B1589),", "),INT(B1589)),""),IF(C1589=VALUE(REPORTE!C$10),IF(SUM(DD1590:DD$1993),CONCATENATE(INT(B1589),", "),INT(B1589)),""))</f>
        <v>#VALUE!</v>
      </c>
      <c r="DH1589" s="5"/>
      <c r="DI1589" s="5"/>
      <c r="DJ1589" s="5"/>
      <c r="DK1589" s="5"/>
    </row>
    <row r="1590" spans="1:115" x14ac:dyDescent="0.25">
      <c r="A1590" s="24"/>
      <c r="B1590" s="3"/>
      <c r="D1590" s="1"/>
      <c r="H1590" s="5"/>
      <c r="L1590" s="4"/>
      <c r="M1590" s="4"/>
      <c r="Q1590" s="5"/>
      <c r="Z1590" s="4"/>
      <c r="BI1590" s="7"/>
      <c r="BJ1590" s="4"/>
      <c r="BK1590" s="96"/>
      <c r="BL1590" s="107"/>
      <c r="BQ1590" s="5"/>
      <c r="BT1590" s="5"/>
      <c r="BU1590" s="5"/>
      <c r="BV1590" s="5"/>
      <c r="BW1590" s="5"/>
      <c r="BX1590" s="5"/>
      <c r="BY1590" s="14"/>
      <c r="BZ1590" s="28"/>
      <c r="DD1590" s="5" t="e">
        <f>IF(REPORTE!AH$2="si",IF(C1590=VALUE(REPORTE!C$11),IF(SUM(DD1591:DD$1993),CONCATENATE(INT(B1590),", "),INT(B1590)),""),IF(C1590=VALUE(REPORTE!C$10),IF(SUM(DD1591:DD$1993),CONCATENATE(INT(B1590),", "),INT(B1590)),""))</f>
        <v>#VALUE!</v>
      </c>
      <c r="DH1590" s="5"/>
      <c r="DI1590" s="5"/>
      <c r="DJ1590" s="5"/>
      <c r="DK1590" s="5"/>
    </row>
    <row r="1591" spans="1:115" x14ac:dyDescent="0.25">
      <c r="A1591" s="24"/>
      <c r="B1591" s="3"/>
      <c r="D1591" s="1"/>
      <c r="H1591" s="5"/>
      <c r="L1591" s="4"/>
      <c r="M1591" s="4"/>
      <c r="Q1591" s="5"/>
      <c r="Z1591" s="4"/>
      <c r="BI1591" s="7"/>
      <c r="BJ1591" s="4"/>
      <c r="BK1591" s="96"/>
      <c r="BL1591" s="107"/>
      <c r="BQ1591" s="5"/>
      <c r="BT1591" s="5"/>
      <c r="BU1591" s="5"/>
      <c r="BV1591" s="5"/>
      <c r="BW1591" s="5"/>
      <c r="BX1591" s="5"/>
      <c r="BY1591" s="14"/>
      <c r="BZ1591" s="28"/>
      <c r="DD1591" s="5" t="e">
        <f>IF(REPORTE!AH$2="si",IF(C1591=VALUE(REPORTE!C$11),IF(SUM(DD1592:DD$1993),CONCATENATE(INT(B1591),", "),INT(B1591)),""),IF(C1591=VALUE(REPORTE!C$10),IF(SUM(DD1592:DD$1993),CONCATENATE(INT(B1591),", "),INT(B1591)),""))</f>
        <v>#VALUE!</v>
      </c>
      <c r="DH1591" s="5"/>
      <c r="DI1591" s="5"/>
      <c r="DJ1591" s="5"/>
      <c r="DK1591" s="5"/>
    </row>
    <row r="1592" spans="1:115" x14ac:dyDescent="0.25">
      <c r="A1592" s="24"/>
      <c r="B1592" s="3"/>
      <c r="D1592" s="1"/>
      <c r="H1592" s="5"/>
      <c r="L1592" s="4"/>
      <c r="M1592" s="4"/>
      <c r="Q1592" s="5"/>
      <c r="Z1592" s="4"/>
      <c r="BI1592" s="7"/>
      <c r="BJ1592" s="4"/>
      <c r="BK1592" s="96"/>
      <c r="BL1592" s="107"/>
      <c r="BQ1592" s="5"/>
      <c r="BT1592" s="5"/>
      <c r="BU1592" s="5"/>
      <c r="BV1592" s="5"/>
      <c r="BW1592" s="5"/>
      <c r="BX1592" s="5"/>
      <c r="BY1592" s="14"/>
      <c r="BZ1592" s="28"/>
      <c r="DD1592" s="5" t="e">
        <f>IF(REPORTE!AH$2="si",IF(C1592=VALUE(REPORTE!C$11),IF(SUM(DD1593:DD$1993),CONCATENATE(INT(B1592),", "),INT(B1592)),""),IF(C1592=VALUE(REPORTE!C$10),IF(SUM(DD1593:DD$1993),CONCATENATE(INT(B1592),", "),INT(B1592)),""))</f>
        <v>#VALUE!</v>
      </c>
      <c r="DH1592" s="5"/>
      <c r="DI1592" s="5"/>
      <c r="DJ1592" s="5"/>
      <c r="DK1592" s="5"/>
    </row>
    <row r="1593" spans="1:115" x14ac:dyDescent="0.25">
      <c r="A1593" s="24"/>
      <c r="B1593" s="3"/>
      <c r="D1593" s="1"/>
      <c r="H1593" s="5"/>
      <c r="L1593" s="4"/>
      <c r="M1593" s="4"/>
      <c r="Q1593" s="5"/>
      <c r="Z1593" s="4"/>
      <c r="BI1593" s="7"/>
      <c r="BJ1593" s="4"/>
      <c r="BK1593" s="96"/>
      <c r="BL1593" s="107"/>
      <c r="BQ1593" s="5"/>
      <c r="BT1593" s="5"/>
      <c r="BU1593" s="5"/>
      <c r="BV1593" s="5"/>
      <c r="BW1593" s="5"/>
      <c r="BX1593" s="5"/>
      <c r="BY1593" s="14"/>
      <c r="BZ1593" s="28"/>
      <c r="DD1593" s="5" t="e">
        <f>IF(REPORTE!AH$2="si",IF(C1593=VALUE(REPORTE!C$11),IF(SUM(DD1594:DD$1993),CONCATENATE(INT(B1593),", "),INT(B1593)),""),IF(C1593=VALUE(REPORTE!C$10),IF(SUM(DD1594:DD$1993),CONCATENATE(INT(B1593),", "),INT(B1593)),""))</f>
        <v>#VALUE!</v>
      </c>
      <c r="DH1593" s="5"/>
      <c r="DI1593" s="5"/>
      <c r="DJ1593" s="5"/>
      <c r="DK1593" s="5"/>
    </row>
    <row r="1594" spans="1:115" x14ac:dyDescent="0.25">
      <c r="A1594" s="24"/>
      <c r="B1594" s="3"/>
      <c r="D1594" s="1"/>
      <c r="H1594" s="5"/>
      <c r="L1594" s="4"/>
      <c r="M1594" s="4"/>
      <c r="Q1594" s="5"/>
      <c r="Z1594" s="4"/>
      <c r="BI1594" s="7"/>
      <c r="BJ1594" s="4"/>
      <c r="BK1594" s="96"/>
      <c r="BL1594" s="107"/>
      <c r="BQ1594" s="5"/>
      <c r="BT1594" s="5"/>
      <c r="BU1594" s="5"/>
      <c r="BV1594" s="5"/>
      <c r="BW1594" s="5"/>
      <c r="BX1594" s="5"/>
      <c r="BY1594" s="14"/>
      <c r="BZ1594" s="28"/>
      <c r="DD1594" s="5" t="e">
        <f>IF(REPORTE!AH$2="si",IF(C1594=VALUE(REPORTE!C$11),IF(SUM(DD1595:DD$1993),CONCATENATE(INT(B1594),", "),INT(B1594)),""),IF(C1594=VALUE(REPORTE!C$10),IF(SUM(DD1595:DD$1993),CONCATENATE(INT(B1594),", "),INT(B1594)),""))</f>
        <v>#VALUE!</v>
      </c>
      <c r="DH1594" s="5"/>
      <c r="DI1594" s="5"/>
      <c r="DJ1594" s="5"/>
      <c r="DK1594" s="5"/>
    </row>
    <row r="1595" spans="1:115" x14ac:dyDescent="0.25">
      <c r="A1595" s="24"/>
      <c r="B1595" s="3"/>
      <c r="D1595" s="1"/>
      <c r="H1595" s="5"/>
      <c r="L1595" s="4"/>
      <c r="M1595" s="4"/>
      <c r="Q1595" s="5"/>
      <c r="Z1595" s="4"/>
      <c r="BI1595" s="7"/>
      <c r="BJ1595" s="4"/>
      <c r="BK1595" s="96"/>
      <c r="BL1595" s="107"/>
      <c r="BQ1595" s="5"/>
      <c r="BT1595" s="5"/>
      <c r="BU1595" s="5"/>
      <c r="BV1595" s="5"/>
      <c r="BW1595" s="5"/>
      <c r="BX1595" s="5"/>
      <c r="BY1595" s="14"/>
      <c r="BZ1595" s="28"/>
      <c r="DD1595" s="5" t="e">
        <f>IF(REPORTE!AH$2="si",IF(C1595=VALUE(REPORTE!C$11),IF(SUM(DD1596:DD$1993),CONCATENATE(INT(B1595),", "),INT(B1595)),""),IF(C1595=VALUE(REPORTE!C$10),IF(SUM(DD1596:DD$1993),CONCATENATE(INT(B1595),", "),INT(B1595)),""))</f>
        <v>#VALUE!</v>
      </c>
      <c r="DH1595" s="5"/>
      <c r="DI1595" s="5"/>
      <c r="DJ1595" s="5"/>
      <c r="DK1595" s="5"/>
    </row>
    <row r="1596" spans="1:115" x14ac:dyDescent="0.25">
      <c r="A1596" s="24"/>
      <c r="B1596" s="3"/>
      <c r="D1596" s="1"/>
      <c r="H1596" s="5"/>
      <c r="L1596" s="4"/>
      <c r="M1596" s="4"/>
      <c r="Q1596" s="5"/>
      <c r="Z1596" s="4"/>
      <c r="BI1596" s="7"/>
      <c r="BJ1596" s="4"/>
      <c r="BK1596" s="96"/>
      <c r="BL1596" s="107"/>
      <c r="BQ1596" s="5"/>
      <c r="BT1596" s="5"/>
      <c r="BU1596" s="5"/>
      <c r="BV1596" s="5"/>
      <c r="BW1596" s="5"/>
      <c r="BX1596" s="5"/>
      <c r="BY1596" s="14"/>
      <c r="BZ1596" s="28"/>
      <c r="DD1596" s="5" t="e">
        <f>IF(REPORTE!AH$2="si",IF(C1596=VALUE(REPORTE!C$11),IF(SUM(DD1597:DD$1993),CONCATENATE(INT(B1596),", "),INT(B1596)),""),IF(C1596=VALUE(REPORTE!C$10),IF(SUM(DD1597:DD$1993),CONCATENATE(INT(B1596),", "),INT(B1596)),""))</f>
        <v>#VALUE!</v>
      </c>
      <c r="DH1596" s="5"/>
      <c r="DI1596" s="5"/>
      <c r="DJ1596" s="5"/>
      <c r="DK1596" s="5"/>
    </row>
    <row r="1597" spans="1:115" x14ac:dyDescent="0.25">
      <c r="A1597" s="24"/>
      <c r="B1597" s="3"/>
      <c r="D1597" s="1"/>
      <c r="H1597" s="5"/>
      <c r="L1597" s="4"/>
      <c r="M1597" s="4"/>
      <c r="Q1597" s="5"/>
      <c r="Z1597" s="4"/>
      <c r="BI1597" s="7"/>
      <c r="BJ1597" s="4"/>
      <c r="BK1597" s="96"/>
      <c r="BL1597" s="107"/>
      <c r="BQ1597" s="5"/>
      <c r="BT1597" s="5"/>
      <c r="BU1597" s="5"/>
      <c r="BV1597" s="5"/>
      <c r="BW1597" s="5"/>
      <c r="BX1597" s="5"/>
      <c r="BY1597" s="14"/>
      <c r="BZ1597" s="28"/>
      <c r="DD1597" s="5" t="e">
        <f>IF(REPORTE!AH$2="si",IF(C1597=VALUE(REPORTE!C$11),IF(SUM(DD1598:DD$1993),CONCATENATE(INT(B1597),", "),INT(B1597)),""),IF(C1597=VALUE(REPORTE!C$10),IF(SUM(DD1598:DD$1993),CONCATENATE(INT(B1597),", "),INT(B1597)),""))</f>
        <v>#VALUE!</v>
      </c>
      <c r="DE1597" s="5"/>
      <c r="DH1597" s="5"/>
      <c r="DI1597" s="5"/>
      <c r="DJ1597" s="5"/>
      <c r="DK1597" s="5"/>
    </row>
    <row r="1598" spans="1:115" x14ac:dyDescent="0.25">
      <c r="A1598" s="24"/>
      <c r="B1598" s="3"/>
      <c r="D1598" s="1"/>
      <c r="H1598" s="5"/>
      <c r="L1598" s="4"/>
      <c r="M1598" s="4"/>
      <c r="Q1598" s="5"/>
      <c r="Z1598" s="4"/>
      <c r="BI1598" s="7"/>
      <c r="BJ1598" s="4"/>
      <c r="BK1598" s="96"/>
      <c r="BL1598" s="107"/>
      <c r="BQ1598" s="5"/>
      <c r="BT1598" s="5"/>
      <c r="BU1598" s="5"/>
      <c r="BV1598" s="5"/>
      <c r="BW1598" s="5"/>
      <c r="BX1598" s="5"/>
      <c r="BY1598" s="14"/>
      <c r="BZ1598" s="28"/>
      <c r="DD1598" s="5" t="e">
        <f>IF(REPORTE!AH$2="si",IF(C1598=VALUE(REPORTE!C$11),IF(SUM(DD1599:DD$1993),CONCATENATE(INT(B1598),", "),INT(B1598)),""),IF(C1598=VALUE(REPORTE!C$10),IF(SUM(DD1599:DD$1993),CONCATENATE(INT(B1598),",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4"/>
      <c r="B1599" s="3"/>
      <c r="D1599" s="1"/>
      <c r="H1599" s="5"/>
      <c r="L1599" s="4"/>
      <c r="M1599" s="4"/>
      <c r="Q1599" s="5"/>
      <c r="Z1599" s="4"/>
      <c r="BI1599" s="7"/>
      <c r="BJ1599" s="4"/>
      <c r="BK1599" s="96"/>
      <c r="BL1599" s="107"/>
      <c r="BQ1599" s="5"/>
      <c r="BT1599" s="5"/>
      <c r="BU1599" s="5"/>
      <c r="BV1599" s="5"/>
      <c r="BW1599" s="5"/>
      <c r="BX1599" s="5"/>
      <c r="BY1599" s="14"/>
      <c r="BZ1599" s="28"/>
      <c r="DD1599" s="5" t="e">
        <f>IF(REPORTE!AH$2="si",IF(C1599=VALUE(REPORTE!C$11),IF(SUM(DD1600:DD$1993),CONCATENATE(INT(B1599),", "),INT(B1599)),""),IF(C1599=VALUE(REPORTE!C$10),IF(SUM(DD1600:DD$1993),CONCATENATE(INT(B1599),", "),INT(B1599)),""))</f>
        <v>#VALUE!</v>
      </c>
      <c r="DH1599" s="5"/>
      <c r="DI1599" s="5"/>
      <c r="DJ1599" s="5"/>
      <c r="DK1599" s="5"/>
    </row>
    <row r="1600" spans="1:115" x14ac:dyDescent="0.25">
      <c r="A1600" s="24"/>
      <c r="B1600" s="3"/>
      <c r="D1600" s="1"/>
      <c r="H1600" s="5"/>
      <c r="L1600" s="4"/>
      <c r="M1600" s="4"/>
      <c r="Q1600" s="5"/>
      <c r="Z1600" s="4"/>
      <c r="BI1600" s="7"/>
      <c r="BJ1600" s="4"/>
      <c r="BK1600" s="96"/>
      <c r="BL1600" s="107"/>
      <c r="BQ1600" s="5"/>
      <c r="BT1600" s="5"/>
      <c r="BU1600" s="5"/>
      <c r="BV1600" s="5"/>
      <c r="BW1600" s="5"/>
      <c r="BX1600" s="5"/>
      <c r="BY1600" s="14"/>
      <c r="BZ1600" s="28"/>
      <c r="DD1600" s="5" t="e">
        <f>IF(REPORTE!AH$2="si",IF(C1600=VALUE(REPORTE!C$11),IF(SUM(DD1601:DD$1993),CONCATENATE(INT(B1600),", "),INT(B1600)),""),IF(C1600=VALUE(REPORTE!C$10),IF(SUM(DD1601:DD$1993),CONCATENATE(INT(B1600),", "),INT(B1600)),""))</f>
        <v>#VALUE!</v>
      </c>
      <c r="DH1600" s="5"/>
      <c r="DI1600" s="5"/>
      <c r="DJ1600" s="5"/>
      <c r="DK1600" s="5"/>
    </row>
    <row r="1601" spans="1:115" x14ac:dyDescent="0.25">
      <c r="A1601" s="24"/>
      <c r="B1601" s="3"/>
      <c r="D1601" s="1"/>
      <c r="H1601" s="5"/>
      <c r="L1601" s="4"/>
      <c r="M1601" s="4"/>
      <c r="Q1601" s="5"/>
      <c r="Z1601" s="4"/>
      <c r="BI1601" s="7"/>
      <c r="BJ1601" s="4"/>
      <c r="BK1601" s="96"/>
      <c r="BL1601" s="107"/>
      <c r="BQ1601" s="5"/>
      <c r="BT1601" s="5"/>
      <c r="BU1601" s="5"/>
      <c r="BV1601" s="5"/>
      <c r="BW1601" s="5"/>
      <c r="BX1601" s="5"/>
      <c r="BY1601" s="14"/>
      <c r="BZ1601" s="28"/>
      <c r="DD1601" s="5" t="e">
        <f>IF(REPORTE!AH$2="si",IF(C1601=VALUE(REPORTE!C$11),IF(SUM(DD1602:DD$1993),CONCATENATE(INT(B1601),", "),INT(B1601)),""),IF(C1601=VALUE(REPORTE!C$10),IF(SUM(DD1602:DD$1993),CONCATENATE(INT(B1601),", "),INT(B1601)),""))</f>
        <v>#VALUE!</v>
      </c>
      <c r="DH1601" s="5"/>
      <c r="DI1601" s="5"/>
      <c r="DJ1601" s="5"/>
      <c r="DK1601" s="5"/>
    </row>
    <row r="1602" spans="1:115" x14ac:dyDescent="0.25">
      <c r="A1602" s="24"/>
      <c r="B1602" s="3"/>
      <c r="D1602" s="1"/>
      <c r="H1602" s="5"/>
      <c r="L1602" s="4"/>
      <c r="M1602" s="4"/>
      <c r="Q1602" s="5"/>
      <c r="Z1602" s="4"/>
      <c r="BI1602" s="7"/>
      <c r="BJ1602" s="4"/>
      <c r="BK1602" s="96"/>
      <c r="BL1602" s="107"/>
      <c r="BQ1602" s="5"/>
      <c r="BT1602" s="5"/>
      <c r="BU1602" s="5"/>
      <c r="BV1602" s="5"/>
      <c r="BW1602" s="5"/>
      <c r="BX1602" s="5"/>
      <c r="BY1602" s="14"/>
      <c r="BZ1602" s="28"/>
      <c r="DD1602" s="5" t="e">
        <f>IF(REPORTE!AH$2="si",IF(C1602=VALUE(REPORTE!C$11),IF(SUM(DD1603:DD$1993),CONCATENATE(INT(B1602),", "),INT(B1602)),""),IF(C1602=VALUE(REPORTE!C$10),IF(SUM(DD1603:DD$1993),CONCATENATE(INT(B1602),", "),INT(B1602)),""))</f>
        <v>#VALUE!</v>
      </c>
      <c r="DH1602" s="5"/>
      <c r="DI1602" s="5"/>
      <c r="DJ1602" s="5"/>
      <c r="DK1602" s="5"/>
    </row>
    <row r="1603" spans="1:115" x14ac:dyDescent="0.25">
      <c r="A1603" s="24"/>
      <c r="B1603" s="3"/>
      <c r="D1603" s="1"/>
      <c r="H1603" s="5"/>
      <c r="L1603" s="4"/>
      <c r="M1603" s="4"/>
      <c r="Q1603" s="5"/>
      <c r="Z1603" s="4"/>
      <c r="BI1603" s="7"/>
      <c r="BJ1603" s="4"/>
      <c r="BK1603" s="96"/>
      <c r="BL1603" s="107"/>
      <c r="BQ1603" s="5"/>
      <c r="BT1603" s="5"/>
      <c r="BU1603" s="5"/>
      <c r="BV1603" s="5"/>
      <c r="BW1603" s="5"/>
      <c r="BX1603" s="5"/>
      <c r="BY1603" s="14"/>
      <c r="BZ1603" s="28"/>
      <c r="DD1603" s="5" t="e">
        <f>IF(REPORTE!AH$2="si",IF(C1603=VALUE(REPORTE!C$11),IF(SUM(DD1604:DD$1993),CONCATENATE(INT(B1603),", "),INT(B1603)),""),IF(C1603=VALUE(REPORTE!C$10),IF(SUM(DD1604:DD$1993),CONCATENATE(INT(B1603),", "),INT(B1603)),""))</f>
        <v>#VALUE!</v>
      </c>
      <c r="DH1603" s="5"/>
      <c r="DI1603" s="5"/>
      <c r="DJ1603" s="5"/>
      <c r="DK1603" s="5"/>
    </row>
    <row r="1604" spans="1:115" x14ac:dyDescent="0.25">
      <c r="A1604" s="24"/>
      <c r="B1604" s="3"/>
      <c r="D1604" s="1"/>
      <c r="H1604" s="5"/>
      <c r="L1604" s="4"/>
      <c r="M1604" s="4"/>
      <c r="Q1604" s="5"/>
      <c r="Z1604" s="4"/>
      <c r="BI1604" s="7"/>
      <c r="BJ1604" s="4"/>
      <c r="BK1604" s="96"/>
      <c r="BL1604" s="107"/>
      <c r="BQ1604" s="5"/>
      <c r="BT1604" s="5"/>
      <c r="BU1604" s="5"/>
      <c r="BV1604" s="5"/>
      <c r="BW1604" s="5"/>
      <c r="BX1604" s="5"/>
      <c r="BY1604" s="14"/>
      <c r="BZ1604" s="28"/>
      <c r="DD1604" s="5" t="e">
        <f>IF(REPORTE!AH$2="si",IF(C1604=VALUE(REPORTE!C$11),IF(SUM(DD1605:DD$1993),CONCATENATE(INT(B1604),", "),INT(B1604)),""),IF(C1604=VALUE(REPORTE!C$10),IF(SUM(DD1605:DD$1993),CONCATENATE(INT(B1604),", "),INT(B1604)),""))</f>
        <v>#VALUE!</v>
      </c>
      <c r="DH1604" s="5"/>
      <c r="DI1604" s="5"/>
      <c r="DJ1604" s="5"/>
      <c r="DK1604" s="5"/>
    </row>
    <row r="1605" spans="1:115" x14ac:dyDescent="0.25">
      <c r="A1605" s="24"/>
      <c r="B1605" s="3"/>
      <c r="D1605" s="1"/>
      <c r="H1605" s="5"/>
      <c r="L1605" s="4"/>
      <c r="M1605" s="4"/>
      <c r="Q1605" s="5"/>
      <c r="Z1605" s="4"/>
      <c r="BI1605" s="7"/>
      <c r="BJ1605" s="4"/>
      <c r="BK1605" s="96"/>
      <c r="BL1605" s="107"/>
      <c r="BQ1605" s="5"/>
      <c r="BT1605" s="5"/>
      <c r="BU1605" s="5"/>
      <c r="BV1605" s="5"/>
      <c r="BW1605" s="5"/>
      <c r="BX1605" s="5"/>
      <c r="BY1605" s="14"/>
      <c r="BZ1605" s="28"/>
      <c r="DD1605" s="5" t="e">
        <f>IF(REPORTE!AH$2="si",IF(C1605=VALUE(REPORTE!C$11),IF(SUM(DD1606:DD$1993),CONCATENATE(INT(B1605),", "),INT(B1605)),""),IF(C1605=VALUE(REPORTE!C$10),IF(SUM(DD1606:DD$1993),CONCATENATE(INT(B1605),", "),INT(B1605)),""))</f>
        <v>#VALUE!</v>
      </c>
      <c r="DH1605" s="5"/>
      <c r="DI1605" s="5"/>
      <c r="DJ1605" s="5"/>
      <c r="DK1605" s="5"/>
    </row>
    <row r="1606" spans="1:115" x14ac:dyDescent="0.25">
      <c r="A1606" s="24"/>
      <c r="B1606" s="3"/>
      <c r="D1606" s="1"/>
      <c r="H1606" s="5"/>
      <c r="L1606" s="4"/>
      <c r="M1606" s="4"/>
      <c r="Q1606" s="5"/>
      <c r="Z1606" s="4"/>
      <c r="BI1606" s="7"/>
      <c r="BJ1606" s="4"/>
      <c r="BK1606" s="96"/>
      <c r="BL1606" s="107"/>
      <c r="BQ1606" s="5"/>
      <c r="BT1606" s="5"/>
      <c r="BU1606" s="5"/>
      <c r="BV1606" s="5"/>
      <c r="BW1606" s="5"/>
      <c r="BX1606" s="5"/>
      <c r="BY1606" s="14"/>
      <c r="BZ1606" s="28"/>
      <c r="DD1606" s="5" t="e">
        <f>IF(REPORTE!AH$2="si",IF(C1606=VALUE(REPORTE!C$11),IF(SUM(DD1607:DD$1993),CONCATENATE(INT(B1606),", "),INT(B1606)),""),IF(C1606=VALUE(REPORTE!C$10),IF(SUM(DD1607:DD$1993),CONCATENATE(INT(B1606),", "),INT(B1606)),""))</f>
        <v>#VALUE!</v>
      </c>
      <c r="DH1606" s="5"/>
      <c r="DI1606" s="5"/>
      <c r="DJ1606" s="5"/>
      <c r="DK1606" s="5"/>
    </row>
    <row r="1607" spans="1:115" x14ac:dyDescent="0.25">
      <c r="A1607" s="24"/>
      <c r="B1607" s="3"/>
      <c r="D1607" s="1"/>
      <c r="H1607" s="5"/>
      <c r="L1607" s="4"/>
      <c r="M1607" s="4"/>
      <c r="Q1607" s="5"/>
      <c r="Z1607" s="4"/>
      <c r="BI1607" s="7"/>
      <c r="BJ1607" s="4"/>
      <c r="BK1607" s="96"/>
      <c r="BL1607" s="107"/>
      <c r="BQ1607" s="5"/>
      <c r="BT1607" s="5"/>
      <c r="BU1607" s="5"/>
      <c r="BV1607" s="5"/>
      <c r="BW1607" s="5"/>
      <c r="BX1607" s="5"/>
      <c r="BY1607" s="14"/>
      <c r="BZ1607" s="28"/>
      <c r="DD1607" s="5" t="e">
        <f>IF(REPORTE!AH$2="si",IF(C1607=VALUE(REPORTE!C$11),IF(SUM(DD1608:DD$1993),CONCATENATE(INT(B1607),", "),INT(B1607)),""),IF(C1607=VALUE(REPORTE!C$10),IF(SUM(DD1608:DD$1993),CONCATENATE(INT(B1607),", "),INT(B1607)),""))</f>
        <v>#VALUE!</v>
      </c>
      <c r="DH1607" s="5"/>
      <c r="DI1607" s="5"/>
      <c r="DJ1607" s="5"/>
      <c r="DK1607" s="5"/>
    </row>
    <row r="1608" spans="1:115" x14ac:dyDescent="0.25">
      <c r="A1608" s="24"/>
      <c r="B1608" s="3"/>
      <c r="D1608" s="1"/>
      <c r="H1608" s="5"/>
      <c r="L1608" s="4"/>
      <c r="M1608" s="4"/>
      <c r="Q1608" s="5"/>
      <c r="Z1608" s="4"/>
      <c r="BI1608" s="7"/>
      <c r="BJ1608" s="4"/>
      <c r="BK1608" s="96"/>
      <c r="BL1608" s="107"/>
      <c r="BQ1608" s="5"/>
      <c r="BT1608" s="5"/>
      <c r="BU1608" s="5"/>
      <c r="BV1608" s="5"/>
      <c r="BW1608" s="5"/>
      <c r="BX1608" s="5"/>
      <c r="BY1608" s="14"/>
      <c r="BZ1608" s="28"/>
      <c r="DD1608" s="5" t="e">
        <f>IF(REPORTE!AH$2="si",IF(C1608=VALUE(REPORTE!C$11),IF(SUM(DD1609:DD$1993),CONCATENATE(INT(B1608),", "),INT(B1608)),""),IF(C1608=VALUE(REPORTE!C$10),IF(SUM(DD1609:DD$1993),CONCATENATE(INT(B1608),", "),INT(B1608)),""))</f>
        <v>#VALUE!</v>
      </c>
      <c r="DH1608" s="5"/>
      <c r="DI1608" s="5"/>
      <c r="DJ1608" s="5"/>
      <c r="DK1608" s="5"/>
    </row>
    <row r="1609" spans="1:115" x14ac:dyDescent="0.25">
      <c r="A1609" s="24"/>
      <c r="B1609" s="3"/>
      <c r="D1609" s="1"/>
      <c r="H1609" s="5"/>
      <c r="L1609" s="4"/>
      <c r="M1609" s="4"/>
      <c r="Q1609" s="5"/>
      <c r="Z1609" s="4"/>
      <c r="BI1609" s="7"/>
      <c r="BJ1609" s="4"/>
      <c r="BK1609" s="96"/>
      <c r="BL1609" s="107"/>
      <c r="BQ1609" s="5"/>
      <c r="BT1609" s="5"/>
      <c r="BU1609" s="5"/>
      <c r="BV1609" s="5"/>
      <c r="BW1609" s="5"/>
      <c r="BX1609" s="5"/>
      <c r="BY1609" s="14"/>
      <c r="BZ1609" s="28"/>
      <c r="DD1609" s="5" t="e">
        <f>IF(REPORTE!AH$2="si",IF(C1609=VALUE(REPORTE!C$11),IF(SUM(DD1610:DD$1993),CONCATENATE(INT(B1609),", "),INT(B1609)),""),IF(C1609=VALUE(REPORTE!C$10),IF(SUM(DD1610:DD$1993),CONCATENATE(INT(B1609),", "),INT(B1609)),""))</f>
        <v>#VALUE!</v>
      </c>
      <c r="DH1609" s="5"/>
      <c r="DI1609" s="5"/>
      <c r="DJ1609" s="5"/>
      <c r="DK1609" s="5"/>
    </row>
    <row r="1610" spans="1:115" x14ac:dyDescent="0.25">
      <c r="A1610" s="24"/>
      <c r="B1610" s="3"/>
      <c r="D1610" s="1"/>
      <c r="H1610" s="5"/>
      <c r="L1610" s="4"/>
      <c r="M1610" s="4"/>
      <c r="Q1610" s="5"/>
      <c r="Z1610" s="4"/>
      <c r="BI1610" s="7"/>
      <c r="BJ1610" s="4"/>
      <c r="BK1610" s="96"/>
      <c r="BL1610" s="107"/>
      <c r="BQ1610" s="5"/>
      <c r="BT1610" s="5"/>
      <c r="BU1610" s="5"/>
      <c r="BV1610" s="5"/>
      <c r="BW1610" s="5"/>
      <c r="BX1610" s="5"/>
      <c r="BY1610" s="14"/>
      <c r="BZ1610" s="28"/>
      <c r="DD1610" s="5" t="e">
        <f>IF(REPORTE!AH$2="si",IF(C1610=VALUE(REPORTE!C$11),IF(SUM(DD1611:DD$1993),CONCATENATE(INT(B1610),", "),INT(B1610)),""),IF(C1610=VALUE(REPORTE!C$10),IF(SUM(DD1611:DD$1993),CONCATENATE(INT(B1610),", "),INT(B1610)),""))</f>
        <v>#VALUE!</v>
      </c>
      <c r="DH1610" s="5"/>
      <c r="DI1610" s="5"/>
      <c r="DJ1610" s="5"/>
      <c r="DK1610" s="5"/>
    </row>
    <row r="1611" spans="1:115" x14ac:dyDescent="0.25">
      <c r="A1611" s="24"/>
      <c r="B1611" s="3"/>
      <c r="D1611" s="1"/>
      <c r="H1611" s="5"/>
      <c r="L1611" s="4"/>
      <c r="M1611" s="4"/>
      <c r="Q1611" s="5"/>
      <c r="Z1611" s="4"/>
      <c r="BI1611" s="7"/>
      <c r="BJ1611" s="4"/>
      <c r="BK1611" s="96"/>
      <c r="BL1611" s="107"/>
      <c r="BQ1611" s="5"/>
      <c r="BT1611" s="5"/>
      <c r="BU1611" s="5"/>
      <c r="BV1611" s="5"/>
      <c r="BW1611" s="5"/>
      <c r="BX1611" s="5"/>
      <c r="BY1611" s="14"/>
      <c r="BZ1611" s="28"/>
      <c r="DD1611" s="5" t="e">
        <f>IF(REPORTE!AH$2="si",IF(C1611=VALUE(REPORTE!C$11),IF(SUM(DD1612:DD$1993),CONCATENATE(INT(B1611),", "),INT(B1611)),""),IF(C1611=VALUE(REPORTE!C$10),IF(SUM(DD1612:DD$1993),CONCATENATE(INT(B1611),", "),INT(B1611)),""))</f>
        <v>#VALUE!</v>
      </c>
      <c r="DH1611" s="5"/>
      <c r="DI1611" s="5"/>
      <c r="DJ1611" s="5"/>
      <c r="DK1611" s="5"/>
    </row>
    <row r="1612" spans="1:115" x14ac:dyDescent="0.25">
      <c r="A1612" s="24"/>
      <c r="B1612" s="3"/>
      <c r="D1612" s="1"/>
      <c r="H1612" s="5"/>
      <c r="L1612" s="4"/>
      <c r="M1612" s="4"/>
      <c r="Q1612" s="5"/>
      <c r="Z1612" s="4"/>
      <c r="BI1612" s="7"/>
      <c r="BJ1612" s="4"/>
      <c r="BK1612" s="96"/>
      <c r="BL1612" s="107"/>
      <c r="BQ1612" s="5"/>
      <c r="BT1612" s="5"/>
      <c r="BU1612" s="5"/>
      <c r="BV1612" s="5"/>
      <c r="BW1612" s="5"/>
      <c r="BX1612" s="5"/>
      <c r="BY1612" s="14"/>
      <c r="BZ1612" s="28"/>
      <c r="DD1612" s="5" t="e">
        <f>IF(REPORTE!AH$2="si",IF(C1612=VALUE(REPORTE!C$11),IF(SUM(DD1613:DD$1993),CONCATENATE(INT(B1612),", "),INT(B1612)),""),IF(C1612=VALUE(REPORTE!C$10),IF(SUM(DD1613:DD$1993),CONCATENATE(INT(B1612),", "),INT(B1612)),""))</f>
        <v>#VALUE!</v>
      </c>
      <c r="DH1612" s="5"/>
      <c r="DI1612" s="5"/>
      <c r="DJ1612" s="5"/>
      <c r="DK1612" s="5"/>
    </row>
    <row r="1613" spans="1:115" x14ac:dyDescent="0.25">
      <c r="A1613" s="24"/>
      <c r="B1613" s="3"/>
      <c r="D1613" s="1"/>
      <c r="H1613" s="5"/>
      <c r="L1613" s="4"/>
      <c r="M1613" s="4"/>
      <c r="Q1613" s="5"/>
      <c r="Z1613" s="4"/>
      <c r="BI1613" s="7"/>
      <c r="BJ1613" s="4"/>
      <c r="BK1613" s="96"/>
      <c r="BL1613" s="107"/>
      <c r="BQ1613" s="5"/>
      <c r="BT1613" s="5"/>
      <c r="BU1613" s="5"/>
      <c r="BV1613" s="5"/>
      <c r="BW1613" s="5"/>
      <c r="BX1613" s="5"/>
      <c r="BY1613" s="14"/>
      <c r="BZ1613" s="28"/>
      <c r="DD1613" s="5" t="e">
        <f>IF(REPORTE!AH$2="si",IF(C1613=VALUE(REPORTE!C$11),IF(SUM(DD1614:DD$1993),CONCATENATE(INT(B1613),", "),INT(B1613)),""),IF(C1613=VALUE(REPORTE!C$10),IF(SUM(DD1614:DD$1993),CONCATENATE(INT(B1613),", "),INT(B1613)),""))</f>
        <v>#VALUE!</v>
      </c>
      <c r="DH1613" s="5"/>
      <c r="DI1613" s="5"/>
      <c r="DJ1613" s="5"/>
      <c r="DK1613" s="5"/>
    </row>
    <row r="1614" spans="1:115" x14ac:dyDescent="0.25">
      <c r="A1614" s="24"/>
      <c r="B1614" s="3"/>
      <c r="D1614" s="1"/>
      <c r="H1614" s="5"/>
      <c r="L1614" s="4"/>
      <c r="M1614" s="4"/>
      <c r="Q1614" s="5"/>
      <c r="Z1614" s="4"/>
      <c r="BI1614" s="7"/>
      <c r="BJ1614" s="4"/>
      <c r="BK1614" s="96"/>
      <c r="BL1614" s="107"/>
      <c r="BQ1614" s="5"/>
      <c r="BT1614" s="5"/>
      <c r="BU1614" s="5"/>
      <c r="BV1614" s="5"/>
      <c r="BW1614" s="5"/>
      <c r="BX1614" s="5"/>
      <c r="BY1614" s="14"/>
      <c r="BZ1614" s="28"/>
      <c r="DD1614" s="5" t="e">
        <f>IF(REPORTE!AH$2="si",IF(C1614=VALUE(REPORTE!C$11),IF(SUM(DD1615:DD$1993),CONCATENATE(INT(B1614),", "),INT(B1614)),""),IF(C1614=VALUE(REPORTE!C$10),IF(SUM(DD1615:DD$1993),CONCATENATE(INT(B1614),", "),INT(B1614)),""))</f>
        <v>#VALUE!</v>
      </c>
      <c r="DH1614" s="5"/>
      <c r="DI1614" s="5"/>
      <c r="DJ1614" s="5"/>
      <c r="DK1614" s="5"/>
    </row>
    <row r="1615" spans="1:115" x14ac:dyDescent="0.25">
      <c r="A1615" s="24"/>
      <c r="B1615" s="3"/>
      <c r="D1615" s="1"/>
      <c r="H1615" s="5"/>
      <c r="L1615" s="4"/>
      <c r="M1615" s="4"/>
      <c r="Q1615" s="5"/>
      <c r="Z1615" s="4"/>
      <c r="BI1615" s="7"/>
      <c r="BJ1615" s="4"/>
      <c r="BK1615" s="96"/>
      <c r="BL1615" s="107"/>
      <c r="BQ1615" s="5"/>
      <c r="BT1615" s="5"/>
      <c r="BU1615" s="5"/>
      <c r="BV1615" s="5"/>
      <c r="BW1615" s="5"/>
      <c r="BX1615" s="5"/>
      <c r="BY1615" s="14"/>
      <c r="BZ1615" s="28"/>
      <c r="DD1615" s="5" t="e">
        <f>IF(REPORTE!AH$2="si",IF(C1615=VALUE(REPORTE!C$11),IF(SUM(DD1616:DD$1993),CONCATENATE(INT(B1615),", "),INT(B1615)),""),IF(C1615=VALUE(REPORTE!C$10),IF(SUM(DD1616:DD$1993),CONCATENATE(INT(B1615),", "),INT(B1615)),""))</f>
        <v>#VALUE!</v>
      </c>
      <c r="DH1615" s="5"/>
      <c r="DI1615" s="5"/>
      <c r="DJ1615" s="5"/>
      <c r="DK1615" s="5"/>
    </row>
    <row r="1616" spans="1:115" x14ac:dyDescent="0.25">
      <c r="A1616" s="24"/>
      <c r="B1616" s="3"/>
      <c r="D1616" s="1"/>
      <c r="H1616" s="5"/>
      <c r="L1616" s="4"/>
      <c r="M1616" s="4"/>
      <c r="Q1616" s="5"/>
      <c r="Z1616" s="4"/>
      <c r="BI1616" s="7"/>
      <c r="BJ1616" s="4"/>
      <c r="BK1616" s="96"/>
      <c r="BL1616" s="107"/>
      <c r="BQ1616" s="5"/>
      <c r="BT1616" s="5"/>
      <c r="BU1616" s="5"/>
      <c r="BV1616" s="5"/>
      <c r="BW1616" s="5"/>
      <c r="BX1616" s="5"/>
      <c r="BY1616" s="14"/>
      <c r="BZ1616" s="28"/>
      <c r="DD1616" s="5" t="e">
        <f>IF(REPORTE!AH$2="si",IF(C1616=VALUE(REPORTE!C$11),IF(SUM(DD1617:DD$1993),CONCATENATE(INT(B1616),", "),INT(B1616)),""),IF(C1616=VALUE(REPORTE!C$10),IF(SUM(DD1617:DD$1993),CONCATENATE(INT(B1616),", "),INT(B1616)),""))</f>
        <v>#VALUE!</v>
      </c>
      <c r="DH1616" s="5"/>
      <c r="DI1616" s="5"/>
      <c r="DJ1616" s="5"/>
      <c r="DK1616" s="5"/>
    </row>
    <row r="1617" spans="1:115" x14ac:dyDescent="0.25">
      <c r="A1617" s="24"/>
      <c r="B1617" s="3"/>
      <c r="D1617" s="1"/>
      <c r="H1617" s="5"/>
      <c r="L1617" s="4"/>
      <c r="M1617" s="4"/>
      <c r="Q1617" s="5"/>
      <c r="Z1617" s="4"/>
      <c r="BI1617" s="7"/>
      <c r="BJ1617" s="4"/>
      <c r="BK1617" s="96"/>
      <c r="BL1617" s="107"/>
      <c r="BQ1617" s="5"/>
      <c r="BT1617" s="5"/>
      <c r="BU1617" s="5"/>
      <c r="BV1617" s="5"/>
      <c r="BW1617" s="5"/>
      <c r="BX1617" s="5"/>
      <c r="BY1617" s="14"/>
      <c r="BZ1617" s="28"/>
      <c r="DD1617" s="5" t="e">
        <f>IF(REPORTE!AH$2="si",IF(C1617=VALUE(REPORTE!C$11),IF(SUM(DD1618:DD$1993),CONCATENATE(INT(B1617),", "),INT(B1617)),""),IF(C1617=VALUE(REPORTE!C$10),IF(SUM(DD1618:DD$1993),CONCATENATE(INT(B1617),", "),INT(B1617)),""))</f>
        <v>#VALUE!</v>
      </c>
      <c r="DH1617" s="5"/>
      <c r="DI1617" s="5"/>
      <c r="DJ1617" s="5"/>
      <c r="DK1617" s="5"/>
    </row>
    <row r="1618" spans="1:115" x14ac:dyDescent="0.25">
      <c r="A1618" s="24"/>
      <c r="B1618" s="3"/>
      <c r="D1618" s="1"/>
      <c r="H1618" s="5"/>
      <c r="L1618" s="4"/>
      <c r="M1618" s="4"/>
      <c r="Q1618" s="5"/>
      <c r="Z1618" s="4"/>
      <c r="BI1618" s="7"/>
      <c r="BJ1618" s="4"/>
      <c r="BK1618" s="96"/>
      <c r="BL1618" s="107"/>
      <c r="BQ1618" s="5"/>
      <c r="BT1618" s="5"/>
      <c r="BU1618" s="5"/>
      <c r="BV1618" s="5"/>
      <c r="BW1618" s="5"/>
      <c r="BX1618" s="5"/>
      <c r="BY1618" s="14"/>
      <c r="BZ1618" s="28"/>
      <c r="DD1618" s="5" t="e">
        <f>IF(REPORTE!AH$2="si",IF(C1618=VALUE(REPORTE!C$11),IF(SUM(DD1619:DD$1993),CONCATENATE(INT(B1618),", "),INT(B1618)),""),IF(C1618=VALUE(REPORTE!C$10),IF(SUM(DD1619:DD$1993),CONCATENATE(INT(B1618),", "),INT(B1618)),""))</f>
        <v>#VALUE!</v>
      </c>
      <c r="DH1618" s="5"/>
      <c r="DI1618" s="5"/>
      <c r="DJ1618" s="5"/>
      <c r="DK1618" s="5"/>
    </row>
    <row r="1619" spans="1:115" x14ac:dyDescent="0.25">
      <c r="A1619" s="24"/>
      <c r="B1619" s="3"/>
      <c r="D1619" s="1"/>
      <c r="H1619" s="5"/>
      <c r="L1619" s="4"/>
      <c r="M1619" s="4"/>
      <c r="Q1619" s="5"/>
      <c r="Z1619" s="4"/>
      <c r="BI1619" s="7"/>
      <c r="BJ1619" s="4"/>
      <c r="BK1619" s="96"/>
      <c r="BL1619" s="107"/>
      <c r="BQ1619" s="5"/>
      <c r="BT1619" s="5"/>
      <c r="BU1619" s="5"/>
      <c r="BV1619" s="5"/>
      <c r="BW1619" s="5"/>
      <c r="BX1619" s="5"/>
      <c r="BY1619" s="14"/>
      <c r="BZ1619" s="28"/>
      <c r="DD1619" s="5" t="e">
        <f>IF(REPORTE!AH$2="si",IF(C1619=VALUE(REPORTE!C$11),IF(SUM(DD1620:DD$1993),CONCATENATE(INT(B1619),", "),INT(B1619)),""),IF(C1619=VALUE(REPORTE!C$10),IF(SUM(DD1620:DD$1993),CONCATENATE(INT(B1619),", "),INT(B1619)),""))</f>
        <v>#VALUE!</v>
      </c>
      <c r="DH1619" s="5"/>
      <c r="DI1619" s="5"/>
      <c r="DJ1619" s="5"/>
      <c r="DK1619" s="5"/>
    </row>
    <row r="1620" spans="1:115" x14ac:dyDescent="0.25">
      <c r="A1620" s="24"/>
      <c r="B1620" s="3"/>
      <c r="D1620" s="1"/>
      <c r="H1620" s="5"/>
      <c r="L1620" s="4"/>
      <c r="M1620" s="4"/>
      <c r="Q1620" s="5"/>
      <c r="Z1620" s="4"/>
      <c r="BI1620" s="7"/>
      <c r="BJ1620" s="4"/>
      <c r="BK1620" s="96"/>
      <c r="BL1620" s="107"/>
      <c r="BQ1620" s="5"/>
      <c r="BT1620" s="5"/>
      <c r="BU1620" s="5"/>
      <c r="BV1620" s="5"/>
      <c r="BW1620" s="5"/>
      <c r="BX1620" s="5"/>
      <c r="BY1620" s="14"/>
      <c r="BZ1620" s="28"/>
      <c r="DD1620" s="5" t="e">
        <f>IF(REPORTE!AH$2="si",IF(C1620=VALUE(REPORTE!C$11),IF(SUM(DD1621:DD$1993),CONCATENATE(INT(B1620),", "),INT(B1620)),""),IF(C1620=VALUE(REPORTE!C$10),IF(SUM(DD1621:DD$1993),CONCATENATE(INT(B1620),", "),INT(B1620)),""))</f>
        <v>#VALUE!</v>
      </c>
      <c r="DH1620" s="5"/>
      <c r="DI1620" s="5"/>
      <c r="DJ1620" s="5"/>
      <c r="DK1620" s="5"/>
    </row>
    <row r="1621" spans="1:115" x14ac:dyDescent="0.25">
      <c r="A1621" s="24"/>
      <c r="B1621" s="3"/>
      <c r="D1621" s="1"/>
      <c r="H1621" s="5"/>
      <c r="L1621" s="4"/>
      <c r="M1621" s="4"/>
      <c r="Q1621" s="5"/>
      <c r="Z1621" s="4"/>
      <c r="BI1621" s="7"/>
      <c r="BJ1621" s="4"/>
      <c r="BK1621" s="96"/>
      <c r="BL1621" s="107"/>
      <c r="BQ1621" s="5"/>
      <c r="BT1621" s="5"/>
      <c r="BU1621" s="5"/>
      <c r="BV1621" s="5"/>
      <c r="BW1621" s="5"/>
      <c r="BX1621" s="5"/>
      <c r="BY1621" s="14"/>
      <c r="BZ1621" s="28"/>
      <c r="DD1621" s="5" t="e">
        <f>IF(REPORTE!AH$2="si",IF(C1621=VALUE(REPORTE!C$11),IF(SUM(DD1622:DD$1993),CONCATENATE(INT(B1621),", "),INT(B1621)),""),IF(C1621=VALUE(REPORTE!C$10),IF(SUM(DD1622:DD$1993),CONCATENATE(INT(B1621),", "),INT(B1621)),""))</f>
        <v>#VALUE!</v>
      </c>
      <c r="DH1621" s="5"/>
      <c r="DI1621" s="5"/>
      <c r="DJ1621" s="5"/>
      <c r="DK1621" s="5"/>
    </row>
    <row r="1622" spans="1:115" x14ac:dyDescent="0.25">
      <c r="A1622" s="24"/>
      <c r="B1622" s="3"/>
      <c r="D1622" s="1"/>
      <c r="H1622" s="5"/>
      <c r="L1622" s="4"/>
      <c r="M1622" s="4"/>
      <c r="Q1622" s="5"/>
      <c r="Z1622" s="4"/>
      <c r="BI1622" s="7"/>
      <c r="BJ1622" s="4"/>
      <c r="BK1622" s="96"/>
      <c r="BL1622" s="107"/>
      <c r="BQ1622" s="5"/>
      <c r="BT1622" s="5"/>
      <c r="BU1622" s="5"/>
      <c r="BV1622" s="5"/>
      <c r="BW1622" s="5"/>
      <c r="BX1622" s="5"/>
      <c r="BY1622" s="14"/>
      <c r="BZ1622" s="28"/>
      <c r="DD1622" s="5" t="e">
        <f>IF(REPORTE!AH$2="si",IF(C1622=VALUE(REPORTE!C$11),IF(SUM(DD1623:DD$1993),CONCATENATE(INT(B1622),", "),INT(B1622)),""),IF(C1622=VALUE(REPORTE!C$10),IF(SUM(DD1623:DD$1993),CONCATENATE(INT(B1622),", "),INT(B1622)),""))</f>
        <v>#VALUE!</v>
      </c>
      <c r="DH1622" s="5"/>
      <c r="DI1622" s="5"/>
      <c r="DJ1622" s="5"/>
      <c r="DK1622" s="5"/>
    </row>
    <row r="1623" spans="1:115" x14ac:dyDescent="0.25">
      <c r="A1623" s="24"/>
      <c r="B1623" s="3"/>
      <c r="D1623" s="1"/>
      <c r="H1623" s="5"/>
      <c r="L1623" s="4"/>
      <c r="M1623" s="4"/>
      <c r="Q1623" s="5"/>
      <c r="Z1623" s="4"/>
      <c r="BI1623" s="7"/>
      <c r="BJ1623" s="4"/>
      <c r="BK1623" s="96"/>
      <c r="BL1623" s="107"/>
      <c r="BQ1623" s="5"/>
      <c r="BT1623" s="5"/>
      <c r="BU1623" s="5"/>
      <c r="BV1623" s="5"/>
      <c r="BW1623" s="5"/>
      <c r="BX1623" s="5"/>
      <c r="BY1623" s="14"/>
      <c r="BZ1623" s="28"/>
      <c r="DD1623" s="5" t="e">
        <f>IF(REPORTE!AH$2="si",IF(C1623=VALUE(REPORTE!C$11),IF(SUM(DD1624:DD$1993),CONCATENATE(INT(B1623),", "),INT(B1623)),""),IF(C1623=VALUE(REPORTE!C$10),IF(SUM(DD1624:DD$1993),CONCATENATE(INT(B1623),", "),INT(B1623)),""))</f>
        <v>#VALUE!</v>
      </c>
      <c r="DH1623" s="5"/>
      <c r="DI1623" s="5"/>
      <c r="DJ1623" s="5"/>
      <c r="DK1623" s="5"/>
    </row>
    <row r="1624" spans="1:115" x14ac:dyDescent="0.25">
      <c r="A1624" s="24"/>
      <c r="B1624" s="3"/>
      <c r="D1624" s="1"/>
      <c r="H1624" s="5"/>
      <c r="L1624" s="4"/>
      <c r="M1624" s="4"/>
      <c r="Q1624" s="5"/>
      <c r="Z1624" s="4"/>
      <c r="BI1624" s="7"/>
      <c r="BJ1624" s="4"/>
      <c r="BK1624" s="96"/>
      <c r="BL1624" s="107"/>
      <c r="BQ1624" s="5"/>
      <c r="BT1624" s="5"/>
      <c r="BU1624" s="5"/>
      <c r="BV1624" s="5"/>
      <c r="BW1624" s="5"/>
      <c r="BX1624" s="5"/>
      <c r="BY1624" s="14"/>
      <c r="BZ1624" s="28"/>
      <c r="DD1624" s="5" t="e">
        <f>IF(REPORTE!AH$2="si",IF(C1624=VALUE(REPORTE!C$11),IF(SUM(DD1625:DD$1993),CONCATENATE(INT(B1624),", "),INT(B1624)),""),IF(C1624=VALUE(REPORTE!C$10),IF(SUM(DD1625:DD$1993),CONCATENATE(INT(B1624),", "),INT(B1624)),""))</f>
        <v>#VALUE!</v>
      </c>
      <c r="DH1624" s="5"/>
      <c r="DI1624" s="5"/>
      <c r="DJ1624" s="5"/>
      <c r="DK1624" s="5"/>
    </row>
    <row r="1625" spans="1:115" x14ac:dyDescent="0.25">
      <c r="A1625" s="24"/>
      <c r="B1625" s="3"/>
      <c r="D1625" s="1"/>
      <c r="H1625" s="5"/>
      <c r="L1625" s="4"/>
      <c r="M1625" s="4"/>
      <c r="Q1625" s="5"/>
      <c r="Z1625" s="4"/>
      <c r="BI1625" s="7"/>
      <c r="BJ1625" s="4"/>
      <c r="BK1625" s="96"/>
      <c r="BL1625" s="107"/>
      <c r="BQ1625" s="5"/>
      <c r="BT1625" s="5"/>
      <c r="BU1625" s="5"/>
      <c r="BV1625" s="5"/>
      <c r="BW1625" s="5"/>
      <c r="BX1625" s="5"/>
      <c r="BY1625" s="14"/>
      <c r="BZ1625" s="28"/>
      <c r="DD1625" s="5" t="e">
        <f>IF(REPORTE!AH$2="si",IF(C1625=VALUE(REPORTE!C$11),IF(SUM(DD1626:DD$1993),CONCATENATE(INT(B1625),", "),INT(B1625)),""),IF(C1625=VALUE(REPORTE!C$10),IF(SUM(DD1626:DD$1993),CONCATENATE(INT(B1625),", "),INT(B1625)),""))</f>
        <v>#VALUE!</v>
      </c>
      <c r="DH1625" s="5"/>
      <c r="DI1625" s="5"/>
      <c r="DJ1625" s="5"/>
      <c r="DK1625" s="5"/>
    </row>
    <row r="1626" spans="1:115" x14ac:dyDescent="0.25">
      <c r="A1626" s="24"/>
      <c r="B1626" s="3"/>
      <c r="D1626" s="1"/>
      <c r="H1626" s="5"/>
      <c r="L1626" s="4"/>
      <c r="M1626" s="4"/>
      <c r="Q1626" s="5"/>
      <c r="Z1626" s="4"/>
      <c r="BI1626" s="7"/>
      <c r="BJ1626" s="4"/>
      <c r="BK1626" s="96"/>
      <c r="BL1626" s="107"/>
      <c r="BQ1626" s="5"/>
      <c r="BT1626" s="5"/>
      <c r="BU1626" s="5"/>
      <c r="BV1626" s="5"/>
      <c r="BW1626" s="5"/>
      <c r="BX1626" s="5"/>
      <c r="BY1626" s="14"/>
      <c r="BZ1626" s="28"/>
      <c r="DD1626" s="5" t="e">
        <f>IF(REPORTE!AH$2="si",IF(C1626=VALUE(REPORTE!C$11),IF(SUM(DD1627:DD$1993),CONCATENATE(INT(B1626),", "),INT(B1626)),""),IF(C1626=VALUE(REPORTE!C$10),IF(SUM(DD1627:DD$1993),CONCATENATE(INT(B1626),", "),INT(B1626)),""))</f>
        <v>#VALUE!</v>
      </c>
      <c r="DH1626" s="5"/>
      <c r="DI1626" s="5"/>
      <c r="DJ1626" s="5"/>
      <c r="DK1626" s="5"/>
    </row>
    <row r="1627" spans="1:115" x14ac:dyDescent="0.25">
      <c r="A1627" s="24"/>
      <c r="B1627" s="3"/>
      <c r="D1627" s="1"/>
      <c r="H1627" s="5"/>
      <c r="L1627" s="4"/>
      <c r="M1627" s="4"/>
      <c r="Q1627" s="5"/>
      <c r="Z1627" s="4"/>
      <c r="BI1627" s="7"/>
      <c r="BJ1627" s="4"/>
      <c r="BK1627" s="96"/>
      <c r="BL1627" s="107"/>
      <c r="BQ1627" s="5"/>
      <c r="BT1627" s="5"/>
      <c r="BU1627" s="5"/>
      <c r="BV1627" s="5"/>
      <c r="BW1627" s="5"/>
      <c r="BX1627" s="5"/>
      <c r="BY1627" s="14"/>
      <c r="BZ1627" s="28"/>
      <c r="DD1627" s="5" t="e">
        <f>IF(REPORTE!AH$2="si",IF(C1627=VALUE(REPORTE!C$11),IF(SUM(DD1628:DD$1993),CONCATENATE(INT(B1627),", "),INT(B1627)),""),IF(C1627=VALUE(REPORTE!C$10),IF(SUM(DD1628:DD$1993),CONCATENATE(INT(B1627),", "),INT(B1627)),""))</f>
        <v>#VALUE!</v>
      </c>
      <c r="DH1627" s="5"/>
      <c r="DI1627" s="5"/>
      <c r="DJ1627" s="5"/>
      <c r="DK1627" s="5"/>
    </row>
    <row r="1628" spans="1:115" x14ac:dyDescent="0.25">
      <c r="A1628" s="24"/>
      <c r="B1628" s="3"/>
      <c r="D1628" s="1"/>
      <c r="H1628" s="5"/>
      <c r="L1628" s="4"/>
      <c r="M1628" s="4"/>
      <c r="Q1628" s="5"/>
      <c r="Z1628" s="4"/>
      <c r="BI1628" s="7"/>
      <c r="BJ1628" s="4"/>
      <c r="BK1628" s="96"/>
      <c r="BL1628" s="107"/>
      <c r="BQ1628" s="5"/>
      <c r="BT1628" s="5"/>
      <c r="BU1628" s="5"/>
      <c r="BV1628" s="5"/>
      <c r="BW1628" s="5"/>
      <c r="BX1628" s="5"/>
      <c r="BY1628" s="14"/>
      <c r="BZ1628" s="28"/>
      <c r="DD1628" s="5" t="e">
        <f>IF(REPORTE!AH$2="si",IF(C1628=VALUE(REPORTE!C$11),IF(SUM(DD1629:DD$1993),CONCATENATE(INT(B1628),", "),INT(B1628)),""),IF(C1628=VALUE(REPORTE!C$10),IF(SUM(DD1629:DD$1993),CONCATENATE(INT(B1628),", "),INT(B1628)),""))</f>
        <v>#VALUE!</v>
      </c>
      <c r="DH1628" s="5"/>
      <c r="DI1628" s="5"/>
      <c r="DJ1628" s="5"/>
      <c r="DK1628" s="5"/>
    </row>
    <row r="1629" spans="1:115" x14ac:dyDescent="0.25">
      <c r="A1629" s="24"/>
      <c r="B1629" s="3"/>
      <c r="D1629" s="1"/>
      <c r="H1629" s="5"/>
      <c r="L1629" s="4"/>
      <c r="M1629" s="4"/>
      <c r="Q1629" s="5"/>
      <c r="Z1629" s="4"/>
      <c r="BI1629" s="7"/>
      <c r="BJ1629" s="4"/>
      <c r="BK1629" s="96"/>
      <c r="BL1629" s="107"/>
      <c r="BQ1629" s="5"/>
      <c r="BT1629" s="5"/>
      <c r="BU1629" s="5"/>
      <c r="BV1629" s="5"/>
      <c r="BW1629" s="5"/>
      <c r="BX1629" s="5"/>
      <c r="BY1629" s="14"/>
      <c r="BZ1629" s="28"/>
      <c r="DD1629" s="5" t="e">
        <f>IF(REPORTE!AH$2="si",IF(C1629=VALUE(REPORTE!C$11),IF(SUM(DD1630:DD$1993),CONCATENATE(INT(B1629),", "),INT(B1629)),""),IF(C1629=VALUE(REPORTE!C$10),IF(SUM(DD1630:DD$1993),CONCATENATE(INT(B1629),", "),INT(B1629)),""))</f>
        <v>#VALUE!</v>
      </c>
      <c r="DH1629" s="5"/>
      <c r="DI1629" s="5"/>
      <c r="DJ1629" s="5"/>
      <c r="DK1629" s="5"/>
    </row>
    <row r="1630" spans="1:115" x14ac:dyDescent="0.25">
      <c r="A1630" s="24"/>
      <c r="B1630" s="3"/>
      <c r="D1630" s="1"/>
      <c r="H1630" s="5"/>
      <c r="L1630" s="4"/>
      <c r="M1630" s="4"/>
      <c r="Q1630" s="5"/>
      <c r="Z1630" s="4"/>
      <c r="BI1630" s="7"/>
      <c r="BJ1630" s="4"/>
      <c r="BK1630" s="96"/>
      <c r="BL1630" s="107"/>
      <c r="BQ1630" s="5"/>
      <c r="BT1630" s="5"/>
      <c r="BU1630" s="5"/>
      <c r="BV1630" s="5"/>
      <c r="BW1630" s="5"/>
      <c r="BX1630" s="5"/>
      <c r="BY1630" s="14"/>
      <c r="BZ1630" s="28"/>
      <c r="DD1630" s="5" t="e">
        <f>IF(REPORTE!AH$2="si",IF(C1630=VALUE(REPORTE!C$11),IF(SUM(DD1631:DD$1993),CONCATENATE(INT(B1630),", "),INT(B1630)),""),IF(C1630=VALUE(REPORTE!C$10),IF(SUM(DD1631:DD$1993),CONCATENATE(INT(B1630),", "),INT(B1630)),""))</f>
        <v>#VALUE!</v>
      </c>
      <c r="DH1630" s="5"/>
      <c r="DI1630" s="5"/>
      <c r="DJ1630" s="5"/>
      <c r="DK1630" s="5"/>
    </row>
    <row r="1631" spans="1:115" x14ac:dyDescent="0.25">
      <c r="A1631" s="24"/>
      <c r="B1631" s="3"/>
      <c r="D1631" s="1"/>
      <c r="H1631" s="5"/>
      <c r="L1631" s="4"/>
      <c r="M1631" s="4"/>
      <c r="Q1631" s="5"/>
      <c r="Z1631" s="4"/>
      <c r="BI1631" s="7"/>
      <c r="BJ1631" s="4"/>
      <c r="BK1631" s="96"/>
      <c r="BL1631" s="107"/>
      <c r="BQ1631" s="5"/>
      <c r="BT1631" s="5"/>
      <c r="BU1631" s="5"/>
      <c r="BV1631" s="5"/>
      <c r="BW1631" s="5"/>
      <c r="BX1631" s="5"/>
      <c r="BY1631" s="14"/>
      <c r="BZ1631" s="28"/>
      <c r="DD1631" s="5" t="e">
        <f>IF(REPORTE!AH$2="si",IF(C1631=VALUE(REPORTE!C$11),IF(SUM(DD1632:DD$1993),CONCATENATE(INT(B1631),", "),INT(B1631)),""),IF(C1631=VALUE(REPORTE!C$10),IF(SUM(DD1632:DD$1993),CONCATENATE(INT(B1631),", "),INT(B1631)),""))</f>
        <v>#VALUE!</v>
      </c>
      <c r="DH1631" s="5"/>
      <c r="DI1631" s="5"/>
      <c r="DJ1631" s="5"/>
      <c r="DK1631" s="5"/>
    </row>
    <row r="1632" spans="1:115" x14ac:dyDescent="0.25">
      <c r="A1632" s="24"/>
      <c r="B1632" s="3"/>
      <c r="D1632" s="1"/>
      <c r="H1632" s="5"/>
      <c r="L1632" s="4"/>
      <c r="M1632" s="4"/>
      <c r="Q1632" s="5"/>
      <c r="Z1632" s="4"/>
      <c r="BI1632" s="7"/>
      <c r="BJ1632" s="4"/>
      <c r="BK1632" s="96"/>
      <c r="BL1632" s="107"/>
      <c r="BQ1632" s="5"/>
      <c r="BT1632" s="5"/>
      <c r="BU1632" s="5"/>
      <c r="BV1632" s="5"/>
      <c r="BW1632" s="5"/>
      <c r="BX1632" s="5"/>
      <c r="BY1632" s="14"/>
      <c r="BZ1632" s="28"/>
      <c r="DD1632" s="5" t="e">
        <f>IF(REPORTE!AH$2="si",IF(C1632=VALUE(REPORTE!C$11),IF(SUM(DD1633:DD$1993),CONCATENATE(INT(B1632),", "),INT(B1632)),""),IF(C1632=VALUE(REPORTE!C$10),IF(SUM(DD1633:DD$1993),CONCATENATE(INT(B1632),", "),INT(B1632)),""))</f>
        <v>#VALUE!</v>
      </c>
      <c r="DH1632" s="5"/>
      <c r="DI1632" s="5"/>
      <c r="DJ1632" s="5"/>
      <c r="DK1632" s="5"/>
    </row>
    <row r="1633" spans="1:115" x14ac:dyDescent="0.25">
      <c r="A1633" s="24"/>
      <c r="B1633" s="3"/>
      <c r="D1633" s="1"/>
      <c r="H1633" s="5"/>
      <c r="L1633" s="4"/>
      <c r="M1633" s="4"/>
      <c r="Q1633" s="5"/>
      <c r="Z1633" s="4"/>
      <c r="BI1633" s="7"/>
      <c r="BJ1633" s="4"/>
      <c r="BK1633" s="96"/>
      <c r="BL1633" s="107"/>
      <c r="BQ1633" s="5"/>
      <c r="BT1633" s="5"/>
      <c r="BU1633" s="5"/>
      <c r="BV1633" s="5"/>
      <c r="BW1633" s="5"/>
      <c r="BX1633" s="5"/>
      <c r="BY1633" s="14"/>
      <c r="BZ1633" s="28"/>
      <c r="DD1633" s="5" t="e">
        <f>IF(REPORTE!AH$2="si",IF(C1633=VALUE(REPORTE!C$11),IF(SUM(DD1634:DD$1993),CONCATENATE(INT(B1633),", "),INT(B1633)),""),IF(C1633=VALUE(REPORTE!C$10),IF(SUM(DD1634:DD$1993),CONCATENATE(INT(B1633),", "),INT(B1633)),""))</f>
        <v>#VALUE!</v>
      </c>
      <c r="DH1633" s="5"/>
      <c r="DI1633" s="5"/>
      <c r="DJ1633" s="5"/>
      <c r="DK1633" s="5"/>
    </row>
    <row r="1634" spans="1:115" x14ac:dyDescent="0.25">
      <c r="A1634" s="24"/>
      <c r="B1634" s="3"/>
      <c r="D1634" s="1"/>
      <c r="H1634" s="5"/>
      <c r="L1634" s="4"/>
      <c r="M1634" s="4"/>
      <c r="Q1634" s="5"/>
      <c r="Z1634" s="4"/>
      <c r="BI1634" s="7"/>
      <c r="BJ1634" s="4"/>
      <c r="BK1634" s="96"/>
      <c r="BL1634" s="107"/>
      <c r="BQ1634" s="5"/>
      <c r="BT1634" s="5"/>
      <c r="BU1634" s="5"/>
      <c r="BV1634" s="5"/>
      <c r="BW1634" s="5"/>
      <c r="BX1634" s="5"/>
      <c r="BY1634" s="14"/>
      <c r="BZ1634" s="28"/>
      <c r="DD1634" s="5" t="e">
        <f>IF(REPORTE!AH$2="si",IF(C1634=VALUE(REPORTE!C$11),IF(SUM(DD1635:DD$1993),CONCATENATE(INT(B1634),", "),INT(B1634)),""),IF(C1634=VALUE(REPORTE!C$10),IF(SUM(DD1635:DD$1993),CONCATENATE(INT(B1634),", "),INT(B1634)),""))</f>
        <v>#VALUE!</v>
      </c>
      <c r="DH1634" s="5"/>
      <c r="DI1634" s="5"/>
      <c r="DJ1634" s="5"/>
      <c r="DK1634" s="5"/>
    </row>
    <row r="1635" spans="1:115" x14ac:dyDescent="0.25">
      <c r="A1635" s="24"/>
      <c r="B1635" s="3"/>
      <c r="D1635" s="1"/>
      <c r="H1635" s="5"/>
      <c r="L1635" s="4"/>
      <c r="M1635" s="4"/>
      <c r="Q1635" s="5"/>
      <c r="Z1635" s="4"/>
      <c r="BI1635" s="7"/>
      <c r="BJ1635" s="4"/>
      <c r="BK1635" s="96"/>
      <c r="BL1635" s="107"/>
      <c r="BQ1635" s="5"/>
      <c r="BT1635" s="5"/>
      <c r="BU1635" s="5"/>
      <c r="BV1635" s="5"/>
      <c r="BW1635" s="5"/>
      <c r="BX1635" s="5"/>
      <c r="BY1635" s="14"/>
      <c r="BZ1635" s="28"/>
      <c r="DD1635" s="5" t="e">
        <f>IF(REPORTE!AH$2="si",IF(C1635=VALUE(REPORTE!C$11),IF(SUM(DD1636:DD$1993),CONCATENATE(INT(B1635),", "),INT(B1635)),""),IF(C1635=VALUE(REPORTE!C$10),IF(SUM(DD1636:DD$1993),CONCATENATE(INT(B1635),", "),INT(B1635)),""))</f>
        <v>#VALUE!</v>
      </c>
      <c r="DH1635" s="5"/>
      <c r="DI1635" s="5"/>
      <c r="DJ1635" s="5"/>
      <c r="DK1635" s="5"/>
    </row>
    <row r="1636" spans="1:115" x14ac:dyDescent="0.25">
      <c r="A1636" s="24"/>
      <c r="B1636" s="3"/>
      <c r="D1636" s="1"/>
      <c r="H1636" s="5"/>
      <c r="L1636" s="4"/>
      <c r="M1636" s="4"/>
      <c r="Q1636" s="5"/>
      <c r="Z1636" s="4"/>
      <c r="BI1636" s="7"/>
      <c r="BJ1636" s="4"/>
      <c r="BK1636" s="96"/>
      <c r="BL1636" s="107"/>
      <c r="BQ1636" s="5"/>
      <c r="BT1636" s="5"/>
      <c r="BU1636" s="5"/>
      <c r="BV1636" s="5"/>
      <c r="BW1636" s="5"/>
      <c r="BX1636" s="5"/>
      <c r="BY1636" s="14"/>
      <c r="BZ1636" s="28"/>
      <c r="DD1636" s="5" t="e">
        <f>IF(REPORTE!AH$2="si",IF(C1636=VALUE(REPORTE!C$11),IF(SUM(DD1637:DD$1993),CONCATENATE(INT(B1636),", "),INT(B1636)),""),IF(C1636=VALUE(REPORTE!C$10),IF(SUM(DD1637:DD$1993),CONCATENATE(INT(B1636),", "),INT(B1636)),""))</f>
        <v>#VALUE!</v>
      </c>
      <c r="DH1636" s="5"/>
      <c r="DI1636" s="5"/>
      <c r="DJ1636" s="5"/>
      <c r="DK1636" s="5"/>
    </row>
    <row r="1637" spans="1:115" x14ac:dyDescent="0.25">
      <c r="A1637" s="24"/>
      <c r="B1637" s="3"/>
      <c r="D1637" s="1"/>
      <c r="H1637" s="5"/>
      <c r="L1637" s="4"/>
      <c r="M1637" s="4"/>
      <c r="Q1637" s="5"/>
      <c r="Z1637" s="4"/>
      <c r="BI1637" s="7"/>
      <c r="BJ1637" s="4"/>
      <c r="BK1637" s="96"/>
      <c r="BL1637" s="107"/>
      <c r="BQ1637" s="5"/>
      <c r="BT1637" s="5"/>
      <c r="BU1637" s="5"/>
      <c r="BV1637" s="5"/>
      <c r="BW1637" s="5"/>
      <c r="BX1637" s="5"/>
      <c r="BY1637" s="14"/>
      <c r="BZ1637" s="28"/>
      <c r="DD1637" s="5" t="e">
        <f>IF(REPORTE!AH$2="si",IF(C1637=VALUE(REPORTE!C$11),IF(SUM(DD1638:DD$1993),CONCATENATE(INT(B1637),", "),INT(B1637)),""),IF(C1637=VALUE(REPORTE!C$10),IF(SUM(DD1638:DD$1993),CONCATENATE(INT(B1637),", "),INT(B1637)),""))</f>
        <v>#VALUE!</v>
      </c>
      <c r="DH1637" s="5"/>
      <c r="DI1637" s="5"/>
      <c r="DJ1637" s="5"/>
      <c r="DK1637" s="5"/>
    </row>
    <row r="1638" spans="1:115" x14ac:dyDescent="0.25">
      <c r="A1638" s="24"/>
      <c r="B1638" s="3"/>
      <c r="D1638" s="1"/>
      <c r="H1638" s="5"/>
      <c r="L1638" s="4"/>
      <c r="M1638" s="4"/>
      <c r="Q1638" s="5"/>
      <c r="Z1638" s="4"/>
      <c r="BI1638" s="7"/>
      <c r="BJ1638" s="4"/>
      <c r="BK1638" s="96"/>
      <c r="BL1638" s="107"/>
      <c r="BQ1638" s="5"/>
      <c r="BT1638" s="5"/>
      <c r="BU1638" s="5"/>
      <c r="BV1638" s="5"/>
      <c r="BW1638" s="5"/>
      <c r="BX1638" s="5"/>
      <c r="BY1638" s="14"/>
      <c r="BZ1638" s="28"/>
      <c r="DD1638" s="5" t="e">
        <f>IF(REPORTE!AH$2="si",IF(C1638=VALUE(REPORTE!C$11),IF(SUM(DD1639:DD$1993),CONCATENATE(INT(B1638),", "),INT(B1638)),""),IF(C1638=VALUE(REPORTE!C$10),IF(SUM(DD1639:DD$1993),CONCATENATE(INT(B1638),", "),INT(B1638)),""))</f>
        <v>#VALUE!</v>
      </c>
      <c r="DH1638" s="5"/>
      <c r="DI1638" s="5"/>
      <c r="DJ1638" s="5"/>
      <c r="DK1638" s="5"/>
    </row>
    <row r="1639" spans="1:115" x14ac:dyDescent="0.25">
      <c r="A1639" s="24"/>
      <c r="B1639" s="3"/>
      <c r="D1639" s="1"/>
      <c r="H1639" s="5"/>
      <c r="L1639" s="4"/>
      <c r="M1639" s="4"/>
      <c r="Q1639" s="5"/>
      <c r="Z1639" s="4"/>
      <c r="BI1639" s="7"/>
      <c r="BJ1639" s="4"/>
      <c r="BK1639" s="96"/>
      <c r="BL1639" s="107"/>
      <c r="BQ1639" s="5"/>
      <c r="BT1639" s="5"/>
      <c r="BU1639" s="5"/>
      <c r="BV1639" s="5"/>
      <c r="BW1639" s="5"/>
      <c r="BX1639" s="5"/>
      <c r="BY1639" s="14"/>
      <c r="BZ1639" s="28"/>
      <c r="DD1639" s="5" t="e">
        <f>IF(REPORTE!AH$2="si",IF(C1639=VALUE(REPORTE!C$11),IF(SUM(DD1640:DD$1993),CONCATENATE(INT(B1639),", "),INT(B1639)),""),IF(C1639=VALUE(REPORTE!C$10),IF(SUM(DD1640:DD$1993),CONCATENATE(INT(B1639),", "),INT(B1639)),""))</f>
        <v>#VALUE!</v>
      </c>
      <c r="DE1639" s="5"/>
      <c r="DH1639" s="5"/>
      <c r="DI1639" s="5"/>
      <c r="DJ1639" s="5"/>
      <c r="DK1639" s="5"/>
    </row>
    <row r="1640" spans="1:115" x14ac:dyDescent="0.25">
      <c r="A1640" s="24"/>
      <c r="B1640" s="3"/>
      <c r="D1640" s="1"/>
      <c r="H1640" s="5"/>
      <c r="L1640" s="4"/>
      <c r="M1640" s="4"/>
      <c r="Q1640" s="5"/>
      <c r="Z1640" s="4"/>
      <c r="BI1640" s="7"/>
      <c r="BJ1640" s="4"/>
      <c r="BK1640" s="96"/>
      <c r="BL1640" s="107"/>
      <c r="BQ1640" s="5"/>
      <c r="BT1640" s="5"/>
      <c r="BU1640" s="5"/>
      <c r="BV1640" s="5"/>
      <c r="BW1640" s="5"/>
      <c r="BX1640" s="5"/>
      <c r="BY1640" s="14"/>
      <c r="BZ1640" s="28"/>
      <c r="DD1640" s="5" t="e">
        <f>IF(REPORTE!AH$2="si",IF(C1640=VALUE(REPORTE!C$11),IF(SUM(DD1641:DD$1993),CONCATENATE(INT(B1640),", "),INT(B1640)),""),IF(C1640=VALUE(REPORTE!C$10),IF(SUM(DD1641:DD$1993),CONCATENATE(INT(B1640),",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4"/>
      <c r="B1641" s="3"/>
      <c r="D1641" s="1"/>
      <c r="H1641" s="5"/>
      <c r="L1641" s="4"/>
      <c r="M1641" s="4"/>
      <c r="Q1641" s="5"/>
      <c r="Z1641" s="4"/>
      <c r="BI1641" s="7"/>
      <c r="BJ1641" s="4"/>
      <c r="BK1641" s="96"/>
      <c r="BL1641" s="107"/>
      <c r="BQ1641" s="5"/>
      <c r="BT1641" s="5"/>
      <c r="BU1641" s="5"/>
      <c r="BV1641" s="5"/>
      <c r="BW1641" s="5"/>
      <c r="BX1641" s="5"/>
      <c r="BY1641" s="14"/>
      <c r="BZ1641" s="28"/>
      <c r="DD1641" s="5" t="e">
        <f>IF(REPORTE!AH$2="si",IF(C1641=VALUE(REPORTE!C$11),IF(SUM(DD1642:DD$1993),CONCATENATE(INT(B1641),", "),INT(B1641)),""),IF(C1641=VALUE(REPORTE!C$10),IF(SUM(DD1642:DD$1993),CONCATENATE(INT(B1641),", "),INT(B1641)),""))</f>
        <v>#VALUE!</v>
      </c>
      <c r="DH1641" s="5"/>
      <c r="DI1641" s="5"/>
      <c r="DJ1641" s="5"/>
      <c r="DK1641" s="5"/>
    </row>
    <row r="1642" spans="1:115" x14ac:dyDescent="0.25">
      <c r="A1642" s="24"/>
      <c r="B1642" s="3"/>
      <c r="D1642" s="1"/>
      <c r="H1642" s="5"/>
      <c r="L1642" s="4"/>
      <c r="M1642" s="4"/>
      <c r="Q1642" s="5"/>
      <c r="Z1642" s="4"/>
      <c r="BI1642" s="7"/>
      <c r="BJ1642" s="4"/>
      <c r="BK1642" s="96"/>
      <c r="BL1642" s="107"/>
      <c r="BQ1642" s="5"/>
      <c r="BT1642" s="5"/>
      <c r="BU1642" s="5"/>
      <c r="BV1642" s="5"/>
      <c r="BW1642" s="5"/>
      <c r="BX1642" s="5"/>
      <c r="BY1642" s="14"/>
      <c r="BZ1642" s="28"/>
      <c r="DD1642" s="5" t="e">
        <f>IF(REPORTE!AH$2="si",IF(C1642=VALUE(REPORTE!C$11),IF(SUM(DD1643:DD$1993),CONCATENATE(INT(B1642),", "),INT(B1642)),""),IF(C1642=VALUE(REPORTE!C$10),IF(SUM(DD1643:DD$1993),CONCATENATE(INT(B1642),", "),INT(B1642)),""))</f>
        <v>#VALUE!</v>
      </c>
      <c r="DH1642" s="5"/>
      <c r="DI1642" s="5"/>
      <c r="DJ1642" s="5"/>
      <c r="DK1642" s="5"/>
    </row>
    <row r="1643" spans="1:115" x14ac:dyDescent="0.25">
      <c r="A1643" s="24"/>
      <c r="B1643" s="3"/>
      <c r="D1643" s="1"/>
      <c r="H1643" s="5"/>
      <c r="L1643" s="4"/>
      <c r="M1643" s="4"/>
      <c r="Q1643" s="5"/>
      <c r="Z1643" s="4"/>
      <c r="BI1643" s="7"/>
      <c r="BJ1643" s="4"/>
      <c r="BK1643" s="96"/>
      <c r="BL1643" s="107"/>
      <c r="BQ1643" s="5"/>
      <c r="BT1643" s="5"/>
      <c r="BU1643" s="5"/>
      <c r="BV1643" s="5"/>
      <c r="BW1643" s="5"/>
      <c r="BX1643" s="5"/>
      <c r="BY1643" s="14"/>
      <c r="BZ1643" s="28"/>
      <c r="DD1643" s="5" t="e">
        <f>IF(REPORTE!AH$2="si",IF(C1643=VALUE(REPORTE!C$11),IF(SUM(DD1644:DD$1993),CONCATENATE(INT(B1643),", "),INT(B1643)),""),IF(C1643=VALUE(REPORTE!C$10),IF(SUM(DD1644:DD$1993),CONCATENATE(INT(B1643),", "),INT(B1643)),""))</f>
        <v>#VALUE!</v>
      </c>
      <c r="DH1643" s="5"/>
      <c r="DI1643" s="5"/>
      <c r="DJ1643" s="5"/>
      <c r="DK1643" s="5"/>
    </row>
    <row r="1644" spans="1:115" x14ac:dyDescent="0.25">
      <c r="A1644" s="24"/>
      <c r="B1644" s="3"/>
      <c r="D1644" s="1"/>
      <c r="H1644" s="5"/>
      <c r="L1644" s="4"/>
      <c r="M1644" s="4"/>
      <c r="Q1644" s="5"/>
      <c r="Z1644" s="4"/>
      <c r="BI1644" s="7"/>
      <c r="BJ1644" s="4"/>
      <c r="BK1644" s="96"/>
      <c r="BL1644" s="107"/>
      <c r="BQ1644" s="5"/>
      <c r="BT1644" s="5"/>
      <c r="BU1644" s="5"/>
      <c r="BV1644" s="5"/>
      <c r="BW1644" s="5"/>
      <c r="BX1644" s="5"/>
      <c r="BY1644" s="14"/>
      <c r="BZ1644" s="28"/>
      <c r="DD1644" s="5" t="e">
        <f>IF(REPORTE!AH$2="si",IF(C1644=VALUE(REPORTE!C$11),IF(SUM(DD1645:DD$1993),CONCATENATE(INT(B1644),", "),INT(B1644)),""),IF(C1644=VALUE(REPORTE!C$10),IF(SUM(DD1645:DD$1993),CONCATENATE(INT(B1644),", "),INT(B1644)),""))</f>
        <v>#VALUE!</v>
      </c>
      <c r="DH1644" s="5"/>
      <c r="DI1644" s="5"/>
      <c r="DJ1644" s="5"/>
      <c r="DK1644" s="5"/>
    </row>
    <row r="1645" spans="1:115" x14ac:dyDescent="0.25">
      <c r="A1645" s="24"/>
      <c r="B1645" s="3"/>
      <c r="D1645" s="1"/>
      <c r="H1645" s="5"/>
      <c r="L1645" s="4"/>
      <c r="M1645" s="4"/>
      <c r="Q1645" s="5"/>
      <c r="Z1645" s="4"/>
      <c r="BI1645" s="7"/>
      <c r="BJ1645" s="4"/>
      <c r="BK1645" s="96"/>
      <c r="BL1645" s="107"/>
      <c r="BQ1645" s="5"/>
      <c r="BT1645" s="5"/>
      <c r="BU1645" s="5"/>
      <c r="BV1645" s="5"/>
      <c r="BW1645" s="5"/>
      <c r="BX1645" s="5"/>
      <c r="BY1645" s="14"/>
      <c r="BZ1645" s="28"/>
      <c r="DD1645" s="5" t="e">
        <f>IF(REPORTE!AH$2="si",IF(C1645=VALUE(REPORTE!C$11),IF(SUM(DD1646:DD$1993),CONCATENATE(INT(B1645),", "),INT(B1645)),""),IF(C1645=VALUE(REPORTE!C$10),IF(SUM(DD1646:DD$1993),CONCATENATE(INT(B1645),", "),INT(B1645)),""))</f>
        <v>#VALUE!</v>
      </c>
      <c r="DH1645" s="5"/>
      <c r="DI1645" s="5"/>
      <c r="DJ1645" s="5"/>
      <c r="DK1645" s="5"/>
    </row>
    <row r="1646" spans="1:115" x14ac:dyDescent="0.25">
      <c r="A1646" s="24"/>
      <c r="B1646" s="3"/>
      <c r="D1646" s="1"/>
      <c r="H1646" s="5"/>
      <c r="L1646" s="4"/>
      <c r="M1646" s="4"/>
      <c r="Q1646" s="5"/>
      <c r="Z1646" s="4"/>
      <c r="BI1646" s="7"/>
      <c r="BJ1646" s="4"/>
      <c r="BK1646" s="96"/>
      <c r="BL1646" s="107"/>
      <c r="BQ1646" s="5"/>
      <c r="BT1646" s="5"/>
      <c r="BU1646" s="5"/>
      <c r="BV1646" s="5"/>
      <c r="BW1646" s="5"/>
      <c r="BX1646" s="5"/>
      <c r="BY1646" s="14"/>
      <c r="BZ1646" s="28"/>
      <c r="DD1646" s="5" t="e">
        <f>IF(REPORTE!AH$2="si",IF(C1646=VALUE(REPORTE!C$11),IF(SUM(DD1647:DD$1993),CONCATENATE(INT(B1646),", "),INT(B1646)),""),IF(C1646=VALUE(REPORTE!C$10),IF(SUM(DD1647:DD$1993),CONCATENATE(INT(B1646),", "),INT(B1646)),""))</f>
        <v>#VALUE!</v>
      </c>
      <c r="DH1646" s="5"/>
      <c r="DI1646" s="5"/>
      <c r="DJ1646" s="5"/>
      <c r="DK1646" s="5"/>
    </row>
    <row r="1647" spans="1:115" x14ac:dyDescent="0.25">
      <c r="A1647" s="24"/>
      <c r="B1647" s="3"/>
      <c r="D1647" s="1"/>
      <c r="H1647" s="5"/>
      <c r="L1647" s="4"/>
      <c r="M1647" s="4"/>
      <c r="Q1647" s="5"/>
      <c r="Z1647" s="4"/>
      <c r="BI1647" s="7"/>
      <c r="BJ1647" s="4"/>
      <c r="BK1647" s="96"/>
      <c r="BL1647" s="107"/>
      <c r="BQ1647" s="5"/>
      <c r="BT1647" s="5"/>
      <c r="BU1647" s="5"/>
      <c r="BV1647" s="5"/>
      <c r="BW1647" s="5"/>
      <c r="BX1647" s="5"/>
      <c r="BY1647" s="14"/>
      <c r="BZ1647" s="28"/>
      <c r="DD1647" s="5" t="e">
        <f>IF(REPORTE!AH$2="si",IF(C1647=VALUE(REPORTE!C$11),IF(SUM(DD1648:DD$1993),CONCATENATE(INT(B1647),", "),INT(B1647)),""),IF(C1647=VALUE(REPORTE!C$10),IF(SUM(DD1648:DD$1993),CONCATENATE(INT(B1647),", "),INT(B1647)),""))</f>
        <v>#VALUE!</v>
      </c>
      <c r="DH1647" s="5"/>
      <c r="DI1647" s="5"/>
      <c r="DJ1647" s="5"/>
      <c r="DK1647" s="5"/>
    </row>
    <row r="1648" spans="1:115" x14ac:dyDescent="0.25">
      <c r="A1648" s="24"/>
      <c r="B1648" s="3"/>
      <c r="D1648" s="1"/>
      <c r="H1648" s="5"/>
      <c r="L1648" s="4"/>
      <c r="M1648" s="4"/>
      <c r="Q1648" s="5"/>
      <c r="Z1648" s="4"/>
      <c r="BI1648" s="7"/>
      <c r="BJ1648" s="4"/>
      <c r="BK1648" s="96"/>
      <c r="BL1648" s="107"/>
      <c r="BQ1648" s="5"/>
      <c r="BT1648" s="5"/>
      <c r="BU1648" s="5"/>
      <c r="BV1648" s="5"/>
      <c r="BW1648" s="5"/>
      <c r="BX1648" s="5"/>
      <c r="BY1648" s="14"/>
      <c r="BZ1648" s="28"/>
      <c r="DD1648" s="5" t="e">
        <f>IF(REPORTE!AH$2="si",IF(C1648=VALUE(REPORTE!C$11),IF(SUM(DD1649:DD$1993),CONCATENATE(INT(B1648),", "),INT(B1648)),""),IF(C1648=VALUE(REPORTE!C$10),IF(SUM(DD1649:DD$1993),CONCATENATE(INT(B1648),", "),INT(B1648)),""))</f>
        <v>#VALUE!</v>
      </c>
      <c r="DH1648" s="5"/>
      <c r="DI1648" s="5"/>
      <c r="DJ1648" s="5"/>
      <c r="DK1648" s="5"/>
    </row>
    <row r="1649" spans="1:115" x14ac:dyDescent="0.25">
      <c r="A1649" s="24"/>
      <c r="B1649" s="3"/>
      <c r="D1649" s="1"/>
      <c r="H1649" s="5"/>
      <c r="L1649" s="4"/>
      <c r="M1649" s="4"/>
      <c r="Q1649" s="5"/>
      <c r="Z1649" s="4"/>
      <c r="BI1649" s="7"/>
      <c r="BJ1649" s="4"/>
      <c r="BK1649" s="96"/>
      <c r="BL1649" s="107"/>
      <c r="BQ1649" s="5"/>
      <c r="BT1649" s="5"/>
      <c r="BU1649" s="5"/>
      <c r="BV1649" s="5"/>
      <c r="BW1649" s="5"/>
      <c r="BX1649" s="5"/>
      <c r="BY1649" s="14"/>
      <c r="BZ1649" s="28"/>
      <c r="DD1649" s="5" t="e">
        <f>IF(REPORTE!AH$2="si",IF(C1649=VALUE(REPORTE!C$11),IF(SUM(DD1650:DD$1993),CONCATENATE(INT(B1649),", "),INT(B1649)),""),IF(C1649=VALUE(REPORTE!C$10),IF(SUM(DD1650:DD$1993),CONCATENATE(INT(B1649),", "),INT(B1649)),""))</f>
        <v>#VALUE!</v>
      </c>
      <c r="DH1649" s="5"/>
      <c r="DI1649" s="5"/>
      <c r="DJ1649" s="5"/>
      <c r="DK1649" s="5"/>
    </row>
    <row r="1650" spans="1:115" x14ac:dyDescent="0.25">
      <c r="A1650" s="24"/>
      <c r="B1650" s="3"/>
      <c r="D1650" s="1"/>
      <c r="H1650" s="5"/>
      <c r="L1650" s="4"/>
      <c r="M1650" s="4"/>
      <c r="Q1650" s="5"/>
      <c r="Z1650" s="4"/>
      <c r="BI1650" s="7"/>
      <c r="BJ1650" s="4"/>
      <c r="BK1650" s="96"/>
      <c r="BL1650" s="107"/>
      <c r="BQ1650" s="5"/>
      <c r="BT1650" s="5"/>
      <c r="BU1650" s="5"/>
      <c r="BV1650" s="5"/>
      <c r="BW1650" s="5"/>
      <c r="BX1650" s="5"/>
      <c r="BY1650" s="14"/>
      <c r="BZ1650" s="28"/>
      <c r="DD1650" s="5" t="e">
        <f>IF(REPORTE!AH$2="si",IF(C1650=VALUE(REPORTE!C$11),IF(SUM(DD1651:DD$1993),CONCATENATE(INT(B1650),", "),INT(B1650)),""),IF(C1650=VALUE(REPORTE!C$10),IF(SUM(DD1651:DD$1993),CONCATENATE(INT(B1650),", "),INT(B1650)),""))</f>
        <v>#VALUE!</v>
      </c>
      <c r="DH1650" s="5"/>
      <c r="DI1650" s="5"/>
      <c r="DJ1650" s="5"/>
      <c r="DK1650" s="5"/>
    </row>
    <row r="1651" spans="1:115" x14ac:dyDescent="0.25">
      <c r="A1651" s="24"/>
      <c r="B1651" s="3"/>
      <c r="D1651" s="1"/>
      <c r="H1651" s="5"/>
      <c r="L1651" s="4"/>
      <c r="M1651" s="4"/>
      <c r="Q1651" s="5"/>
      <c r="Z1651" s="4"/>
      <c r="BI1651" s="7"/>
      <c r="BJ1651" s="4"/>
      <c r="BK1651" s="96"/>
      <c r="BL1651" s="107"/>
      <c r="BQ1651" s="5"/>
      <c r="BT1651" s="5"/>
      <c r="BU1651" s="5"/>
      <c r="BV1651" s="5"/>
      <c r="BW1651" s="5"/>
      <c r="BX1651" s="5"/>
      <c r="BY1651" s="14"/>
      <c r="BZ1651" s="28"/>
      <c r="DD1651" s="5" t="e">
        <f>IF(REPORTE!AH$2="si",IF(C1651=VALUE(REPORTE!C$11),IF(SUM(DD1652:DD$1993),CONCATENATE(INT(B1651),", "),INT(B1651)),""),IF(C1651=VALUE(REPORTE!C$10),IF(SUM(DD1652:DD$1993),CONCATENATE(INT(B1651),", "),INT(B1651)),""))</f>
        <v>#VALUE!</v>
      </c>
      <c r="DH1651" s="5"/>
      <c r="DI1651" s="5"/>
      <c r="DJ1651" s="5"/>
      <c r="DK1651" s="5"/>
    </row>
    <row r="1652" spans="1:115" x14ac:dyDescent="0.25">
      <c r="A1652" s="24"/>
      <c r="B1652" s="3"/>
      <c r="D1652" s="1"/>
      <c r="H1652" s="5"/>
      <c r="L1652" s="4"/>
      <c r="M1652" s="4"/>
      <c r="Q1652" s="5"/>
      <c r="Z1652" s="4"/>
      <c r="BI1652" s="7"/>
      <c r="BJ1652" s="4"/>
      <c r="BK1652" s="96"/>
      <c r="BL1652" s="107"/>
      <c r="BQ1652" s="5"/>
      <c r="BT1652" s="5"/>
      <c r="BU1652" s="5"/>
      <c r="BV1652" s="5"/>
      <c r="BW1652" s="5"/>
      <c r="BX1652" s="5"/>
      <c r="BY1652" s="14"/>
      <c r="BZ1652" s="28"/>
      <c r="DD1652" s="5" t="e">
        <f>IF(REPORTE!AH$2="si",IF(C1652=VALUE(REPORTE!C$11),IF(SUM(DD1653:DD$1993),CONCATENATE(INT(B1652),", "),INT(B1652)),""),IF(C1652=VALUE(REPORTE!C$10),IF(SUM(DD1653:DD$1993),CONCATENATE(INT(B1652),", "),INT(B1652)),""))</f>
        <v>#VALUE!</v>
      </c>
      <c r="DH1652" s="5"/>
      <c r="DI1652" s="5"/>
      <c r="DJ1652" s="5"/>
      <c r="DK1652" s="5"/>
    </row>
    <row r="1653" spans="1:115" x14ac:dyDescent="0.25">
      <c r="A1653" s="24"/>
      <c r="B1653" s="3"/>
      <c r="D1653" s="1"/>
      <c r="H1653" s="5"/>
      <c r="L1653" s="4"/>
      <c r="M1653" s="4"/>
      <c r="Q1653" s="5"/>
      <c r="Z1653" s="4"/>
      <c r="BI1653" s="7"/>
      <c r="BJ1653" s="4"/>
      <c r="BK1653" s="96"/>
      <c r="BL1653" s="107"/>
      <c r="BQ1653" s="5"/>
      <c r="BT1653" s="5"/>
      <c r="BU1653" s="5"/>
      <c r="BV1653" s="5"/>
      <c r="BW1653" s="5"/>
      <c r="BX1653" s="5"/>
      <c r="BY1653" s="14"/>
      <c r="BZ1653" s="28"/>
      <c r="DD1653" s="5" t="e">
        <f>IF(REPORTE!AH$2="si",IF(C1653=VALUE(REPORTE!C$11),IF(SUM(DD1654:DD$1993),CONCATENATE(INT(B1653),", "),INT(B1653)),""),IF(C1653=VALUE(REPORTE!C$10),IF(SUM(DD1654:DD$1993),CONCATENATE(INT(B1653),", "),INT(B1653)),""))</f>
        <v>#VALUE!</v>
      </c>
      <c r="DH1653" s="5"/>
      <c r="DI1653" s="5"/>
      <c r="DJ1653" s="5"/>
      <c r="DK1653" s="5"/>
    </row>
    <row r="1654" spans="1:115" x14ac:dyDescent="0.25">
      <c r="A1654" s="24"/>
      <c r="B1654" s="3"/>
      <c r="D1654" s="1"/>
      <c r="H1654" s="5"/>
      <c r="L1654" s="4"/>
      <c r="M1654" s="4"/>
      <c r="Q1654" s="5"/>
      <c r="Z1654" s="4"/>
      <c r="BI1654" s="7"/>
      <c r="BJ1654" s="4"/>
      <c r="BK1654" s="96"/>
      <c r="BL1654" s="107"/>
      <c r="BQ1654" s="5"/>
      <c r="BT1654" s="5"/>
      <c r="BU1654" s="5"/>
      <c r="BV1654" s="5"/>
      <c r="BW1654" s="5"/>
      <c r="BX1654" s="5"/>
      <c r="BY1654" s="14"/>
      <c r="BZ1654" s="28"/>
      <c r="DD1654" s="5" t="e">
        <f>IF(REPORTE!AH$2="si",IF(C1654=VALUE(REPORTE!C$11),IF(SUM(DD1655:DD$1993),CONCATENATE(INT(B1654),", "),INT(B1654)),""),IF(C1654=VALUE(REPORTE!C$10),IF(SUM(DD1655:DD$1993),CONCATENATE(INT(B1654),", "),INT(B1654)),""))</f>
        <v>#VALUE!</v>
      </c>
      <c r="DH1654" s="5"/>
      <c r="DI1654" s="5"/>
      <c r="DJ1654" s="5"/>
      <c r="DK1654" s="5"/>
    </row>
    <row r="1655" spans="1:115" x14ac:dyDescent="0.25">
      <c r="A1655" s="24"/>
      <c r="B1655" s="3"/>
      <c r="D1655" s="1"/>
      <c r="H1655" s="5"/>
      <c r="L1655" s="4"/>
      <c r="M1655" s="4"/>
      <c r="Q1655" s="5"/>
      <c r="Z1655" s="4"/>
      <c r="BI1655" s="7"/>
      <c r="BJ1655" s="4"/>
      <c r="BK1655" s="96"/>
      <c r="BL1655" s="107"/>
      <c r="BQ1655" s="5"/>
      <c r="BT1655" s="5"/>
      <c r="BU1655" s="5"/>
      <c r="BV1655" s="5"/>
      <c r="BW1655" s="5"/>
      <c r="BX1655" s="5"/>
      <c r="BY1655" s="14"/>
      <c r="BZ1655" s="28"/>
      <c r="DD1655" s="5" t="e">
        <f>IF(REPORTE!AH$2="si",IF(C1655=VALUE(REPORTE!C$11),IF(SUM(DD1656:DD$1993),CONCATENATE(INT(B1655),", "),INT(B1655)),""),IF(C1655=VALUE(REPORTE!C$10),IF(SUM(DD1656:DD$1993),CONCATENATE(INT(B1655),", "),INT(B1655)),""))</f>
        <v>#VALUE!</v>
      </c>
      <c r="DH1655" s="5"/>
      <c r="DI1655" s="5"/>
      <c r="DJ1655" s="5"/>
      <c r="DK1655" s="5"/>
    </row>
    <row r="1656" spans="1:115" x14ac:dyDescent="0.25">
      <c r="A1656" s="24"/>
      <c r="B1656" s="3"/>
      <c r="D1656" s="1"/>
      <c r="H1656" s="5"/>
      <c r="L1656" s="4"/>
      <c r="M1656" s="4"/>
      <c r="Q1656" s="5"/>
      <c r="Z1656" s="4"/>
      <c r="BI1656" s="7"/>
      <c r="BJ1656" s="4"/>
      <c r="BK1656" s="96"/>
      <c r="BL1656" s="107"/>
      <c r="BQ1656" s="5"/>
      <c r="BT1656" s="5"/>
      <c r="BU1656" s="5"/>
      <c r="BV1656" s="5"/>
      <c r="BW1656" s="5"/>
      <c r="BX1656" s="5"/>
      <c r="BY1656" s="14"/>
      <c r="BZ1656" s="28"/>
      <c r="DD1656" s="5" t="e">
        <f>IF(REPORTE!AH$2="si",IF(C1656=VALUE(REPORTE!C$11),IF(SUM(DD1657:DD$1993),CONCATENATE(INT(B1656),", "),INT(B1656)),""),IF(C1656=VALUE(REPORTE!C$10),IF(SUM(DD1657:DD$1993),CONCATENATE(INT(B1656),", "),INT(B1656)),""))</f>
        <v>#VALUE!</v>
      </c>
      <c r="DH1656" s="5"/>
      <c r="DI1656" s="5"/>
      <c r="DJ1656" s="5"/>
      <c r="DK1656" s="5"/>
    </row>
    <row r="1657" spans="1:115" x14ac:dyDescent="0.25">
      <c r="A1657" s="24"/>
      <c r="B1657" s="3"/>
      <c r="D1657" s="1"/>
      <c r="H1657" s="5"/>
      <c r="L1657" s="4"/>
      <c r="M1657" s="4"/>
      <c r="Q1657" s="5"/>
      <c r="Z1657" s="4"/>
      <c r="BI1657" s="7"/>
      <c r="BJ1657" s="4"/>
      <c r="BK1657" s="96"/>
      <c r="BL1657" s="107"/>
      <c r="BQ1657" s="5"/>
      <c r="BT1657" s="5"/>
      <c r="BU1657" s="5"/>
      <c r="BV1657" s="5"/>
      <c r="BW1657" s="5"/>
      <c r="BX1657" s="5"/>
      <c r="BY1657" s="14"/>
      <c r="BZ1657" s="28"/>
      <c r="DD1657" s="5" t="e">
        <f>IF(REPORTE!AH$2="si",IF(C1657=VALUE(REPORTE!C$11),IF(SUM(DD1658:DD$1993),CONCATENATE(INT(B1657),", "),INT(B1657)),""),IF(C1657=VALUE(REPORTE!C$10),IF(SUM(DD1658:DD$1993),CONCATENATE(INT(B1657),", "),INT(B1657)),""))</f>
        <v>#VALUE!</v>
      </c>
      <c r="DH1657" s="5"/>
      <c r="DI1657" s="5"/>
      <c r="DJ1657" s="5"/>
      <c r="DK1657" s="5"/>
    </row>
    <row r="1658" spans="1:115" x14ac:dyDescent="0.25">
      <c r="A1658" s="24"/>
      <c r="B1658" s="3"/>
      <c r="D1658" s="1"/>
      <c r="H1658" s="5"/>
      <c r="L1658" s="4"/>
      <c r="M1658" s="4"/>
      <c r="Q1658" s="5"/>
      <c r="Z1658" s="4"/>
      <c r="BI1658" s="7"/>
      <c r="BJ1658" s="4"/>
      <c r="BK1658" s="96"/>
      <c r="BL1658" s="107"/>
      <c r="BQ1658" s="5"/>
      <c r="BT1658" s="5"/>
      <c r="BU1658" s="5"/>
      <c r="BV1658" s="5"/>
      <c r="BW1658" s="5"/>
      <c r="BX1658" s="5"/>
      <c r="BY1658" s="14"/>
      <c r="BZ1658" s="28"/>
      <c r="DD1658" s="5" t="e">
        <f>IF(REPORTE!AH$2="si",IF(C1658=VALUE(REPORTE!C$11),IF(SUM(DD1659:DD$1993),CONCATENATE(INT(B1658),", "),INT(B1658)),""),IF(C1658=VALUE(REPORTE!C$10),IF(SUM(DD1659:DD$1993),CONCATENATE(INT(B1658),", "),INT(B1658)),""))</f>
        <v>#VALUE!</v>
      </c>
      <c r="DH1658" s="5"/>
      <c r="DI1658" s="5"/>
      <c r="DJ1658" s="5"/>
      <c r="DK1658" s="5"/>
    </row>
    <row r="1659" spans="1:115" x14ac:dyDescent="0.25">
      <c r="A1659" s="24"/>
      <c r="B1659" s="3"/>
      <c r="D1659" s="1"/>
      <c r="H1659" s="5"/>
      <c r="L1659" s="4"/>
      <c r="M1659" s="4"/>
      <c r="Q1659" s="5"/>
      <c r="Z1659" s="4"/>
      <c r="BI1659" s="7"/>
      <c r="BJ1659" s="4"/>
      <c r="BK1659" s="96"/>
      <c r="BL1659" s="107"/>
      <c r="BQ1659" s="5"/>
      <c r="BT1659" s="5"/>
      <c r="BU1659" s="5"/>
      <c r="BV1659" s="5"/>
      <c r="BW1659" s="5"/>
      <c r="BY1659" s="14"/>
      <c r="BZ1659" s="28"/>
      <c r="DD1659" s="5" t="e">
        <f>IF(REPORTE!AH$2="si",IF(C1659=VALUE(REPORTE!C$11),IF(SUM(DD1660:DD$1993),CONCATENATE(INT(B1659),", "),INT(B1659)),""),IF(C1659=VALUE(REPORTE!C$10),IF(SUM(DD1660:DD$1993),CONCATENATE(INT(B1659),", "),INT(B1659)),""))</f>
        <v>#VALUE!</v>
      </c>
      <c r="DH1659" s="5"/>
      <c r="DI1659" s="5"/>
      <c r="DJ1659" s="5"/>
      <c r="DK1659" s="5"/>
    </row>
    <row r="1660" spans="1:115" x14ac:dyDescent="0.25">
      <c r="A1660" s="24"/>
      <c r="B1660" s="3"/>
      <c r="D1660" s="1"/>
      <c r="H1660" s="5"/>
      <c r="L1660" s="4"/>
      <c r="M1660" s="4"/>
      <c r="Q1660" s="5"/>
      <c r="Z1660" s="4"/>
      <c r="BI1660" s="7"/>
      <c r="BJ1660" s="4"/>
      <c r="BK1660" s="96"/>
      <c r="BL1660" s="107"/>
      <c r="BQ1660" s="5"/>
      <c r="BT1660" s="5"/>
      <c r="BU1660" s="5"/>
      <c r="BV1660" s="5"/>
      <c r="BW1660" s="5"/>
      <c r="BY1660" s="14"/>
      <c r="BZ1660" s="28"/>
      <c r="DD1660" s="5" t="e">
        <f>IF(REPORTE!AH$2="si",IF(C1660=VALUE(REPORTE!C$11),IF(SUM(DD1661:DD$1993),CONCATENATE(INT(B1660),", "),INT(B1660)),""),IF(C1660=VALUE(REPORTE!C$10),IF(SUM(DD1661:DD$1993),CONCATENATE(INT(B1660),", "),INT(B1660)),""))</f>
        <v>#VALUE!</v>
      </c>
      <c r="DH1660" s="5"/>
      <c r="DI1660" s="5"/>
      <c r="DJ1660" s="5"/>
      <c r="DK1660" s="5"/>
    </row>
    <row r="1661" spans="1:115" x14ac:dyDescent="0.25">
      <c r="A1661" s="24"/>
      <c r="B1661" s="3"/>
      <c r="D1661" s="1"/>
      <c r="H1661" s="5"/>
      <c r="L1661" s="4"/>
      <c r="M1661" s="4"/>
      <c r="Q1661" s="5"/>
      <c r="Z1661" s="4"/>
      <c r="BI1661" s="7"/>
      <c r="BJ1661" s="4"/>
      <c r="BK1661" s="96"/>
      <c r="BL1661" s="107"/>
      <c r="BQ1661" s="5"/>
      <c r="BT1661" s="5"/>
      <c r="BU1661" s="5"/>
      <c r="BV1661" s="5"/>
      <c r="BW1661" s="5"/>
      <c r="BY1661" s="14"/>
      <c r="BZ1661" s="28"/>
      <c r="DD1661" s="5" t="e">
        <f>IF(REPORTE!AH$2="si",IF(C1661=VALUE(REPORTE!C$11),IF(SUM(DD1662:DD$1993),CONCATENATE(INT(B1661),", "),INT(B1661)),""),IF(C1661=VALUE(REPORTE!C$10),IF(SUM(DD1662:DD$1993),CONCATENATE(INT(B1661),", "),INT(B1661)),""))</f>
        <v>#VALUE!</v>
      </c>
      <c r="DH1661" s="5"/>
      <c r="DI1661" s="5"/>
      <c r="DJ1661" s="5"/>
      <c r="DK1661" s="5"/>
    </row>
    <row r="1662" spans="1:115" x14ac:dyDescent="0.25">
      <c r="A1662" s="24"/>
      <c r="B1662" s="3"/>
      <c r="D1662" s="1"/>
      <c r="H1662" s="5"/>
      <c r="L1662" s="4"/>
      <c r="M1662" s="4"/>
      <c r="Q1662" s="5"/>
      <c r="Z1662" s="4"/>
      <c r="BI1662" s="7"/>
      <c r="BJ1662" s="4"/>
      <c r="BK1662" s="96"/>
      <c r="BL1662" s="107"/>
      <c r="BQ1662" s="5"/>
      <c r="BT1662" s="5"/>
      <c r="BU1662" s="5"/>
      <c r="BV1662" s="5"/>
      <c r="BW1662" s="5"/>
      <c r="BY1662" s="14"/>
      <c r="BZ1662" s="28"/>
      <c r="DD1662" s="5" t="e">
        <f>IF(REPORTE!AH$2="si",IF(C1662=VALUE(REPORTE!C$11),IF(SUM(DD1663:DD$1993),CONCATENATE(INT(B1662),", "),INT(B1662)),""),IF(C1662=VALUE(REPORTE!C$10),IF(SUM(DD1663:DD$1993),CONCATENATE(INT(B1662),", "),INT(B1662)),""))</f>
        <v>#VALUE!</v>
      </c>
      <c r="DH1662" s="5"/>
      <c r="DI1662" s="5"/>
      <c r="DJ1662" s="5"/>
      <c r="DK1662" s="5"/>
    </row>
    <row r="1663" spans="1:115" x14ac:dyDescent="0.25">
      <c r="A1663" s="24"/>
      <c r="B1663" s="3"/>
      <c r="D1663" s="1"/>
      <c r="H1663" s="5"/>
      <c r="L1663" s="4"/>
      <c r="M1663" s="4"/>
      <c r="Q1663" s="5"/>
      <c r="Z1663" s="4"/>
      <c r="BI1663" s="7"/>
      <c r="BJ1663" s="4"/>
      <c r="BK1663" s="96"/>
      <c r="BL1663" s="107"/>
      <c r="BQ1663" s="5"/>
      <c r="BT1663" s="5"/>
      <c r="BU1663" s="5"/>
      <c r="BV1663" s="5"/>
      <c r="BW1663" s="5"/>
      <c r="BY1663" s="14"/>
      <c r="BZ1663" s="28"/>
      <c r="DD1663" s="5" t="e">
        <f>IF(REPORTE!AH$2="si",IF(C1663=VALUE(REPORTE!C$11),IF(SUM(DD1664:DD$1993),CONCATENATE(INT(B1663),", "),INT(B1663)),""),IF(C1663=VALUE(REPORTE!C$10),IF(SUM(DD1664:DD$1993),CONCATENATE(INT(B1663),", "),INT(B1663)),""))</f>
        <v>#VALUE!</v>
      </c>
      <c r="DH1663" s="5"/>
      <c r="DI1663" s="5"/>
      <c r="DJ1663" s="5"/>
      <c r="DK1663" s="5"/>
    </row>
    <row r="1664" spans="1:115" x14ac:dyDescent="0.25">
      <c r="A1664" s="24"/>
      <c r="B1664" s="3"/>
      <c r="D1664" s="1"/>
      <c r="H1664" s="5"/>
      <c r="L1664" s="4"/>
      <c r="M1664" s="4"/>
      <c r="Q1664" s="5"/>
      <c r="Z1664" s="4"/>
      <c r="BI1664" s="7"/>
      <c r="BJ1664" s="4"/>
      <c r="BK1664" s="96"/>
      <c r="BL1664" s="107"/>
      <c r="BQ1664" s="5"/>
      <c r="BT1664" s="5"/>
      <c r="BU1664" s="5"/>
      <c r="BV1664" s="5"/>
      <c r="BW1664" s="5"/>
      <c r="BY1664" s="14"/>
      <c r="BZ1664" s="28"/>
      <c r="DD1664" s="5" t="e">
        <f>IF(REPORTE!AH$2="si",IF(C1664=VALUE(REPORTE!C$11),IF(SUM(DD1665:DD$1993),CONCATENATE(INT(B1664),", "),INT(B1664)),""),IF(C1664=VALUE(REPORTE!C$10),IF(SUM(DD1665:DD$1993),CONCATENATE(INT(B1664),", "),INT(B1664)),""))</f>
        <v>#VALUE!</v>
      </c>
      <c r="DH1664" s="5"/>
      <c r="DI1664" s="5"/>
      <c r="DJ1664" s="5"/>
      <c r="DK1664" s="5"/>
    </row>
    <row r="1665" spans="1:115" x14ac:dyDescent="0.25">
      <c r="A1665" s="24"/>
      <c r="B1665" s="3"/>
      <c r="D1665" s="1"/>
      <c r="H1665" s="5"/>
      <c r="L1665" s="4"/>
      <c r="M1665" s="4"/>
      <c r="Q1665" s="5"/>
      <c r="Z1665" s="4"/>
      <c r="BI1665" s="7"/>
      <c r="BJ1665" s="4"/>
      <c r="BK1665" s="96"/>
      <c r="BL1665" s="107"/>
      <c r="BQ1665" s="5"/>
      <c r="BT1665" s="5"/>
      <c r="BU1665" s="5"/>
      <c r="BV1665" s="5"/>
      <c r="BW1665" s="5"/>
      <c r="BY1665" s="14"/>
      <c r="BZ1665" s="28"/>
      <c r="DD1665" s="5" t="e">
        <f>IF(REPORTE!AH$2="si",IF(C1665=VALUE(REPORTE!C$11),IF(SUM(DD1666:DD$1993),CONCATENATE(INT(B1665),", "),INT(B1665)),""),IF(C1665=VALUE(REPORTE!C$10),IF(SUM(DD1666:DD$1993),CONCATENATE(INT(B1665),", "),INT(B1665)),""))</f>
        <v>#VALUE!</v>
      </c>
      <c r="DH1665" s="5"/>
      <c r="DI1665" s="5"/>
      <c r="DJ1665" s="5"/>
      <c r="DK1665" s="5"/>
    </row>
    <row r="1666" spans="1:115" x14ac:dyDescent="0.25">
      <c r="A1666" s="24"/>
      <c r="B1666" s="3"/>
      <c r="D1666" s="1"/>
      <c r="H1666" s="5"/>
      <c r="L1666" s="4"/>
      <c r="M1666" s="4"/>
      <c r="Q1666" s="5"/>
      <c r="Z1666" s="4"/>
      <c r="BI1666" s="7"/>
      <c r="BJ1666" s="4"/>
      <c r="BK1666" s="96"/>
      <c r="BL1666" s="107"/>
      <c r="BQ1666" s="5"/>
      <c r="BT1666" s="5"/>
      <c r="BU1666" s="5"/>
      <c r="BV1666" s="5"/>
      <c r="BW1666" s="5"/>
      <c r="BY1666" s="14"/>
      <c r="BZ1666" s="28"/>
      <c r="DD1666" s="5" t="e">
        <f>IF(REPORTE!AH$2="si",IF(C1666=VALUE(REPORTE!C$11),IF(SUM(DD1667:DD$1993),CONCATENATE(INT(B1666),", "),INT(B1666)),""),IF(C1666=VALUE(REPORTE!C$10),IF(SUM(DD1667:DD$1993),CONCATENATE(INT(B1666),", "),INT(B1666)),""))</f>
        <v>#VALUE!</v>
      </c>
      <c r="DH1666" s="5"/>
      <c r="DI1666" s="5"/>
      <c r="DJ1666" s="5"/>
      <c r="DK1666" s="5"/>
    </row>
    <row r="1667" spans="1:115" x14ac:dyDescent="0.25">
      <c r="A1667" s="24"/>
      <c r="B1667" s="3"/>
      <c r="D1667" s="1"/>
      <c r="H1667" s="5"/>
      <c r="L1667" s="4"/>
      <c r="M1667" s="4"/>
      <c r="Q1667" s="5"/>
      <c r="Z1667" s="4"/>
      <c r="BI1667" s="7"/>
      <c r="BJ1667" s="4"/>
      <c r="BK1667" s="96"/>
      <c r="BL1667" s="107"/>
      <c r="BQ1667" s="5"/>
      <c r="BT1667" s="5"/>
      <c r="BU1667" s="5"/>
      <c r="BV1667" s="5"/>
      <c r="BW1667" s="5"/>
      <c r="BY1667" s="14"/>
      <c r="BZ1667" s="28"/>
      <c r="DD1667" s="5" t="e">
        <f>IF(REPORTE!AH$2="si",IF(C1667=VALUE(REPORTE!C$11),IF(SUM(DD1668:DD$1993),CONCATENATE(INT(B1667),", "),INT(B1667)),""),IF(C1667=VALUE(REPORTE!C$10),IF(SUM(DD1668:DD$1993),CONCATENATE(INT(B1667),", "),INT(B1667)),""))</f>
        <v>#VALUE!</v>
      </c>
      <c r="DH1667" s="5"/>
      <c r="DI1667" s="5"/>
      <c r="DJ1667" s="5"/>
      <c r="DK1667" s="5"/>
    </row>
    <row r="1668" spans="1:115" x14ac:dyDescent="0.25">
      <c r="A1668" s="24"/>
      <c r="B1668" s="3"/>
      <c r="D1668" s="1"/>
      <c r="H1668" s="5"/>
      <c r="L1668" s="4"/>
      <c r="M1668" s="4"/>
      <c r="Q1668" s="5"/>
      <c r="Z1668" s="4"/>
      <c r="BI1668" s="7"/>
      <c r="BJ1668" s="4"/>
      <c r="BK1668" s="96"/>
      <c r="BL1668" s="107"/>
      <c r="BQ1668" s="5"/>
      <c r="BT1668" s="5"/>
      <c r="BU1668" s="5"/>
      <c r="BV1668" s="5"/>
      <c r="BW1668" s="5"/>
      <c r="BY1668" s="14"/>
      <c r="BZ1668" s="28"/>
      <c r="DD1668" s="5" t="e">
        <f>IF(REPORTE!AH$2="si",IF(C1668=VALUE(REPORTE!C$11),IF(SUM(DD1669:DD$1993),CONCATENATE(INT(B1668),", "),INT(B1668)),""),IF(C1668=VALUE(REPORTE!C$10),IF(SUM(DD1669:DD$1993),CONCATENATE(INT(B1668),", "),INT(B1668)),""))</f>
        <v>#VALUE!</v>
      </c>
      <c r="DH1668" s="5"/>
      <c r="DI1668" s="5"/>
      <c r="DJ1668" s="5"/>
      <c r="DK1668" s="5"/>
    </row>
    <row r="1669" spans="1:115" x14ac:dyDescent="0.25">
      <c r="A1669" s="24"/>
      <c r="B1669" s="3"/>
      <c r="D1669" s="1"/>
      <c r="H1669" s="5"/>
      <c r="L1669" s="4"/>
      <c r="M1669" s="4"/>
      <c r="Q1669" s="5"/>
      <c r="Z1669" s="4"/>
      <c r="BI1669" s="7"/>
      <c r="BJ1669" s="4"/>
      <c r="BK1669" s="96"/>
      <c r="BL1669" s="107"/>
      <c r="BQ1669" s="5"/>
      <c r="BT1669" s="5"/>
      <c r="BU1669" s="5"/>
      <c r="BV1669" s="5"/>
      <c r="BW1669" s="5"/>
      <c r="BY1669" s="14"/>
      <c r="BZ1669" s="28"/>
      <c r="DD1669" s="5" t="e">
        <f>IF(REPORTE!AH$2="si",IF(C1669=VALUE(REPORTE!C$11),IF(SUM(DD1670:DD$1993),CONCATENATE(INT(B1669),", "),INT(B1669)),""),IF(C1669=VALUE(REPORTE!C$10),IF(SUM(DD1670:DD$1993),CONCATENATE(INT(B1669),", "),INT(B1669)),""))</f>
        <v>#VALUE!</v>
      </c>
      <c r="DH1669" s="5"/>
      <c r="DI1669" s="5"/>
      <c r="DJ1669" s="5"/>
      <c r="DK1669" s="5"/>
    </row>
    <row r="1670" spans="1:115" x14ac:dyDescent="0.25">
      <c r="A1670" s="24"/>
      <c r="B1670" s="3"/>
      <c r="D1670" s="1"/>
      <c r="H1670" s="5"/>
      <c r="L1670" s="4"/>
      <c r="M1670" s="4"/>
      <c r="Q1670" s="5"/>
      <c r="Z1670" s="4"/>
      <c r="BI1670" s="7"/>
      <c r="BJ1670" s="4"/>
      <c r="BK1670" s="96"/>
      <c r="BL1670" s="107"/>
      <c r="BQ1670" s="5"/>
      <c r="BT1670" s="5"/>
      <c r="BU1670" s="5"/>
      <c r="BV1670" s="5"/>
      <c r="BW1670" s="5"/>
      <c r="BY1670" s="14"/>
      <c r="BZ1670" s="28"/>
      <c r="DD1670" s="5" t="e">
        <f>IF(REPORTE!AH$2="si",IF(C1670=VALUE(REPORTE!C$11),IF(SUM(DD1671:DD$1993),CONCATENATE(INT(B1670),", "),INT(B1670)),""),IF(C1670=VALUE(REPORTE!C$10),IF(SUM(DD1671:DD$1993),CONCATENATE(INT(B1670),", "),INT(B1670)),""))</f>
        <v>#VALUE!</v>
      </c>
      <c r="DH1670" s="5"/>
      <c r="DI1670" s="5"/>
      <c r="DJ1670" s="5"/>
      <c r="DK1670" s="5"/>
    </row>
    <row r="1671" spans="1:115" x14ac:dyDescent="0.25">
      <c r="A1671" s="24"/>
      <c r="B1671" s="3"/>
      <c r="D1671" s="1"/>
      <c r="H1671" s="5"/>
      <c r="L1671" s="4"/>
      <c r="M1671" s="4"/>
      <c r="Q1671" s="5"/>
      <c r="Z1671" s="4"/>
      <c r="BI1671" s="7"/>
      <c r="BJ1671" s="4"/>
      <c r="BK1671" s="96"/>
      <c r="BL1671" s="107"/>
      <c r="BQ1671" s="5"/>
      <c r="BT1671" s="5"/>
      <c r="BU1671" s="5"/>
      <c r="BV1671" s="5"/>
      <c r="BW1671" s="5"/>
      <c r="BY1671" s="14"/>
      <c r="BZ1671" s="28"/>
      <c r="DD1671" s="5" t="e">
        <f>IF(REPORTE!AH$2="si",IF(C1671=VALUE(REPORTE!C$11),IF(SUM(DD1672:DD$1993),CONCATENATE(INT(B1671),", "),INT(B1671)),""),IF(C1671=VALUE(REPORTE!C$10),IF(SUM(DD1672:DD$1993),CONCATENATE(INT(B1671),", "),INT(B1671)),""))</f>
        <v>#VALUE!</v>
      </c>
      <c r="DH1671" s="5"/>
      <c r="DI1671" s="5"/>
      <c r="DJ1671" s="5"/>
      <c r="DK1671" s="5"/>
    </row>
    <row r="1672" spans="1:115" x14ac:dyDescent="0.25">
      <c r="A1672" s="24"/>
      <c r="B1672" s="3"/>
      <c r="D1672" s="1"/>
      <c r="H1672" s="5"/>
      <c r="L1672" s="4"/>
      <c r="M1672" s="4"/>
      <c r="Q1672" s="5"/>
      <c r="Z1672" s="4"/>
      <c r="BI1672" s="7"/>
      <c r="BJ1672" s="4"/>
      <c r="BK1672" s="96"/>
      <c r="BL1672" s="107"/>
      <c r="BQ1672" s="5"/>
      <c r="BT1672" s="5"/>
      <c r="BU1672" s="5"/>
      <c r="BV1672" s="5"/>
      <c r="BW1672" s="5"/>
      <c r="BY1672" s="14"/>
      <c r="BZ1672" s="28"/>
      <c r="DD1672" s="5" t="e">
        <f>IF(REPORTE!AH$2="si",IF(C1672=VALUE(REPORTE!C$11),IF(SUM(DD1673:DD$1993),CONCATENATE(INT(B1672),", "),INT(B1672)),""),IF(C1672=VALUE(REPORTE!C$10),IF(SUM(DD1673:DD$1993),CONCATENATE(INT(B1672),", "),INT(B1672)),""))</f>
        <v>#VALUE!</v>
      </c>
      <c r="DH1672" s="5"/>
      <c r="DI1672" s="5"/>
      <c r="DJ1672" s="5"/>
      <c r="DK1672" s="5"/>
    </row>
    <row r="1673" spans="1:115" x14ac:dyDescent="0.25">
      <c r="A1673" s="24"/>
      <c r="B1673" s="3"/>
      <c r="D1673" s="1"/>
      <c r="H1673" s="5"/>
      <c r="L1673" s="4"/>
      <c r="M1673" s="4"/>
      <c r="Q1673" s="5"/>
      <c r="Z1673" s="4"/>
      <c r="BI1673" s="7"/>
      <c r="BJ1673" s="4"/>
      <c r="BK1673" s="96"/>
      <c r="BL1673" s="107"/>
      <c r="BQ1673" s="5"/>
      <c r="BT1673" s="5"/>
      <c r="BU1673" s="5"/>
      <c r="BV1673" s="5"/>
      <c r="BW1673" s="5"/>
      <c r="BY1673" s="14"/>
      <c r="BZ1673" s="28"/>
      <c r="DD1673" s="5" t="e">
        <f>IF(REPORTE!AH$2="si",IF(C1673=VALUE(REPORTE!C$11),IF(SUM(DD1674:DD$1993),CONCATENATE(INT(B1673),", "),INT(B1673)),""),IF(C1673=VALUE(REPORTE!C$10),IF(SUM(DD1674:DD$1993),CONCATENATE(INT(B1673),", "),INT(B1673)),""))</f>
        <v>#VALUE!</v>
      </c>
      <c r="DH1673" s="5"/>
      <c r="DI1673" s="5"/>
      <c r="DJ1673" s="5"/>
      <c r="DK1673" s="5"/>
    </row>
    <row r="1674" spans="1:115" x14ac:dyDescent="0.25">
      <c r="A1674" s="24"/>
      <c r="B1674" s="3"/>
      <c r="D1674" s="1"/>
      <c r="H1674" s="5"/>
      <c r="L1674" s="4"/>
      <c r="M1674" s="4"/>
      <c r="Q1674" s="5"/>
      <c r="Z1674" s="4"/>
      <c r="BI1674" s="7"/>
      <c r="BJ1674" s="4"/>
      <c r="BK1674" s="96"/>
      <c r="BL1674" s="107"/>
      <c r="BQ1674" s="5"/>
      <c r="BT1674" s="5"/>
      <c r="BU1674" s="5"/>
      <c r="BV1674" s="5"/>
      <c r="BW1674" s="5"/>
      <c r="BY1674" s="14"/>
      <c r="BZ1674" s="28"/>
      <c r="DD1674" s="5" t="e">
        <f>IF(REPORTE!AH$2="si",IF(C1674=VALUE(REPORTE!C$11),IF(SUM(DD1675:DD$1993),CONCATENATE(INT(B1674),", "),INT(B1674)),""),IF(C1674=VALUE(REPORTE!C$10),IF(SUM(DD1675:DD$1993),CONCATENATE(INT(B1674),", "),INT(B1674)),""))</f>
        <v>#VALUE!</v>
      </c>
      <c r="DH1674" s="5"/>
      <c r="DI1674" s="5"/>
      <c r="DJ1674" s="5"/>
      <c r="DK1674" s="5"/>
    </row>
    <row r="1675" spans="1:115" x14ac:dyDescent="0.25">
      <c r="A1675" s="24"/>
      <c r="B1675" s="3"/>
      <c r="D1675" s="1"/>
      <c r="H1675" s="5"/>
      <c r="L1675" s="4"/>
      <c r="M1675" s="4"/>
      <c r="Q1675" s="5"/>
      <c r="Z1675" s="4"/>
      <c r="BI1675" s="7"/>
      <c r="BJ1675" s="4"/>
      <c r="BK1675" s="96"/>
      <c r="BL1675" s="107"/>
      <c r="BQ1675" s="5"/>
      <c r="BT1675" s="5"/>
      <c r="BU1675" s="5"/>
      <c r="BV1675" s="5"/>
      <c r="BW1675" s="5"/>
      <c r="BY1675" s="14"/>
      <c r="BZ1675" s="28"/>
      <c r="DD1675" s="5" t="e">
        <f>IF(REPORTE!AH$2="si",IF(C1675=VALUE(REPORTE!C$11),IF(SUM(DD1676:DD$1993),CONCATENATE(INT(B1675),", "),INT(B1675)),""),IF(C1675=VALUE(REPORTE!C$10),IF(SUM(DD1676:DD$1993),CONCATENATE(INT(B1675),", "),INT(B1675)),""))</f>
        <v>#VALUE!</v>
      </c>
      <c r="DH1675" s="5"/>
      <c r="DI1675" s="5"/>
      <c r="DJ1675" s="5"/>
      <c r="DK1675" s="5"/>
    </row>
    <row r="1676" spans="1:115" x14ac:dyDescent="0.25">
      <c r="A1676" s="24"/>
      <c r="B1676" s="3"/>
      <c r="D1676" s="1"/>
      <c r="H1676" s="5"/>
      <c r="L1676" s="4"/>
      <c r="M1676" s="4"/>
      <c r="Q1676" s="5"/>
      <c r="Z1676" s="4"/>
      <c r="BI1676" s="7"/>
      <c r="BJ1676" s="4"/>
      <c r="BK1676" s="96"/>
      <c r="BL1676" s="107"/>
      <c r="BQ1676" s="5"/>
      <c r="BT1676" s="5"/>
      <c r="BU1676" s="5"/>
      <c r="BV1676" s="5"/>
      <c r="BW1676" s="5"/>
      <c r="BY1676" s="14"/>
      <c r="BZ1676" s="28"/>
      <c r="DD1676" s="5" t="e">
        <f>IF(REPORTE!AH$2="si",IF(C1676=VALUE(REPORTE!C$11),IF(SUM(DD1677:DD$1993),CONCATENATE(INT(B1676),", "),INT(B1676)),""),IF(C1676=VALUE(REPORTE!C$10),IF(SUM(DD1677:DD$1993),CONCATENATE(INT(B1676),", "),INT(B1676)),""))</f>
        <v>#VALUE!</v>
      </c>
      <c r="DH1676" s="5"/>
      <c r="DI1676" s="5"/>
      <c r="DJ1676" s="5"/>
      <c r="DK1676" s="5"/>
    </row>
    <row r="1677" spans="1:115" x14ac:dyDescent="0.25">
      <c r="A1677" s="24"/>
      <c r="B1677" s="3"/>
      <c r="D1677" s="1"/>
      <c r="H1677" s="5"/>
      <c r="L1677" s="4"/>
      <c r="M1677" s="4"/>
      <c r="Q1677" s="5"/>
      <c r="Z1677" s="4"/>
      <c r="BI1677" s="7"/>
      <c r="BJ1677" s="4"/>
      <c r="BK1677" s="96"/>
      <c r="BL1677" s="107"/>
      <c r="BQ1677" s="5"/>
      <c r="BT1677" s="5"/>
      <c r="BU1677" s="5"/>
      <c r="BV1677" s="5"/>
      <c r="BW1677" s="5"/>
      <c r="BY1677" s="14"/>
      <c r="BZ1677" s="28"/>
      <c r="DD1677" s="5" t="e">
        <f>IF(REPORTE!AH$2="si",IF(C1677=VALUE(REPORTE!C$11),IF(SUM(DD1678:DD$1993),CONCATENATE(INT(B1677),", "),INT(B1677)),""),IF(C1677=VALUE(REPORTE!C$10),IF(SUM(DD1678:DD$1993),CONCATENATE(INT(B1677),", "),INT(B1677)),""))</f>
        <v>#VALUE!</v>
      </c>
      <c r="DH1677" s="5"/>
      <c r="DI1677" s="5"/>
      <c r="DJ1677" s="5"/>
      <c r="DK1677" s="5"/>
    </row>
    <row r="1678" spans="1:115" x14ac:dyDescent="0.25">
      <c r="A1678" s="24"/>
      <c r="B1678" s="3"/>
      <c r="D1678" s="1"/>
      <c r="H1678" s="5"/>
      <c r="L1678" s="4"/>
      <c r="M1678" s="4"/>
      <c r="Q1678" s="5"/>
      <c r="Z1678" s="4"/>
      <c r="BI1678" s="7"/>
      <c r="BJ1678" s="4"/>
      <c r="BK1678" s="96"/>
      <c r="BL1678" s="107"/>
      <c r="BQ1678" s="5"/>
      <c r="BT1678" s="5"/>
      <c r="BU1678" s="5"/>
      <c r="BV1678" s="5"/>
      <c r="BW1678" s="5"/>
      <c r="BY1678" s="14"/>
      <c r="BZ1678" s="28"/>
      <c r="DD1678" s="5" t="e">
        <f>IF(REPORTE!AH$2="si",IF(C1678=VALUE(REPORTE!C$11),IF(SUM(DD1679:DD$1993),CONCATENATE(INT(B1678),", "),INT(B1678)),""),IF(C1678=VALUE(REPORTE!C$10),IF(SUM(DD1679:DD$1993),CONCATENATE(INT(B1678),", "),INT(B1678)),""))</f>
        <v>#VALUE!</v>
      </c>
      <c r="DH1678" s="5"/>
      <c r="DI1678" s="5"/>
      <c r="DJ1678" s="5"/>
      <c r="DK1678" s="5"/>
    </row>
    <row r="1679" spans="1:115" x14ac:dyDescent="0.25">
      <c r="A1679" s="24"/>
      <c r="B1679" s="3"/>
      <c r="D1679" s="1"/>
      <c r="H1679" s="5"/>
      <c r="L1679" s="4"/>
      <c r="M1679" s="4"/>
      <c r="Q1679" s="5"/>
      <c r="Z1679" s="4"/>
      <c r="BI1679" s="7"/>
      <c r="BJ1679" s="4"/>
      <c r="BK1679" s="96"/>
      <c r="BL1679" s="107"/>
      <c r="BQ1679" s="5"/>
      <c r="BT1679" s="5"/>
      <c r="BU1679" s="5"/>
      <c r="BV1679" s="5"/>
      <c r="BW1679" s="5"/>
      <c r="BY1679" s="14"/>
      <c r="BZ1679" s="28"/>
      <c r="DD1679" s="5" t="e">
        <f>IF(REPORTE!AH$2="si",IF(C1679=VALUE(REPORTE!C$11),IF(SUM(DD1680:DD$1993),CONCATENATE(INT(B1679),", "),INT(B1679)),""),IF(C1679=VALUE(REPORTE!C$10),IF(SUM(DD1680:DD$1993),CONCATENATE(INT(B1679),", "),INT(B1679)),""))</f>
        <v>#VALUE!</v>
      </c>
      <c r="DH1679" s="5"/>
      <c r="DI1679" s="5"/>
      <c r="DJ1679" s="5"/>
      <c r="DK1679" s="5"/>
    </row>
    <row r="1680" spans="1:115" x14ac:dyDescent="0.25">
      <c r="A1680" s="24"/>
      <c r="B1680" s="3"/>
      <c r="D1680" s="1"/>
      <c r="H1680" s="5"/>
      <c r="L1680" s="4"/>
      <c r="M1680" s="4"/>
      <c r="Q1680" s="5"/>
      <c r="Z1680" s="4"/>
      <c r="BI1680" s="7"/>
      <c r="BJ1680" s="4"/>
      <c r="BK1680" s="96"/>
      <c r="BL1680" s="107"/>
      <c r="BQ1680" s="5"/>
      <c r="BT1680" s="5"/>
      <c r="BU1680" s="5"/>
      <c r="BV1680" s="5"/>
      <c r="BW1680" s="5"/>
      <c r="BY1680" s="14"/>
      <c r="BZ1680" s="28"/>
      <c r="DD1680" s="5" t="e">
        <f>IF(REPORTE!AH$2="si",IF(C1680=VALUE(REPORTE!C$11),IF(SUM(DD1681:DD$1993),CONCATENATE(INT(B1680),", "),INT(B1680)),""),IF(C1680=VALUE(REPORTE!C$10),IF(SUM(DD1681:DD$1993),CONCATENATE(INT(B1680),", "),INT(B1680)),""))</f>
        <v>#VALUE!</v>
      </c>
      <c r="DH1680" s="5"/>
      <c r="DI1680" s="5"/>
      <c r="DJ1680" s="5"/>
      <c r="DK1680" s="5"/>
    </row>
    <row r="1681" spans="1:115" x14ac:dyDescent="0.25">
      <c r="A1681" s="24"/>
      <c r="B1681" s="3"/>
      <c r="D1681" s="1"/>
      <c r="H1681" s="5"/>
      <c r="L1681" s="4"/>
      <c r="M1681" s="4"/>
      <c r="Q1681" s="5"/>
      <c r="Z1681" s="4"/>
      <c r="BI1681" s="7"/>
      <c r="BJ1681" s="4"/>
      <c r="BK1681" s="96"/>
      <c r="BL1681" s="107"/>
      <c r="BQ1681" s="5"/>
      <c r="BT1681" s="5"/>
      <c r="BU1681" s="5"/>
      <c r="BV1681" s="5"/>
      <c r="BW1681" s="5"/>
      <c r="BY1681" s="14"/>
      <c r="BZ1681" s="28"/>
      <c r="DD1681" s="5" t="e">
        <f>IF(REPORTE!AH$2="si",IF(C1681=VALUE(REPORTE!C$11),IF(SUM(DD1682:DD$1993),CONCATENATE(INT(B1681),", "),INT(B1681)),""),IF(C1681=VALUE(REPORTE!C$10),IF(SUM(DD1682:DD$1993),CONCATENATE(INT(B1681),", "),INT(B1681)),""))</f>
        <v>#VALUE!</v>
      </c>
      <c r="DE1681" s="5"/>
      <c r="DH1681" s="5"/>
      <c r="DI1681" s="5"/>
      <c r="DJ1681" s="5"/>
      <c r="DK1681" s="5"/>
    </row>
    <row r="1682" spans="1:115" x14ac:dyDescent="0.25">
      <c r="A1682" s="24"/>
      <c r="B1682" s="3"/>
      <c r="D1682" s="1"/>
      <c r="H1682" s="5"/>
      <c r="L1682" s="4"/>
      <c r="M1682" s="4"/>
      <c r="Q1682" s="5"/>
      <c r="Z1682" s="4"/>
      <c r="BI1682" s="7"/>
      <c r="BJ1682" s="4"/>
      <c r="BK1682" s="96"/>
      <c r="BL1682" s="107"/>
      <c r="BQ1682" s="5"/>
      <c r="BT1682" s="5"/>
      <c r="BU1682" s="5"/>
      <c r="BV1682" s="5"/>
      <c r="BW1682" s="5"/>
      <c r="BY1682" s="14"/>
      <c r="BZ1682" s="28"/>
      <c r="DD1682" s="5" t="e">
        <f>IF(REPORTE!AH$2="si",IF(C1682=VALUE(REPORTE!C$11),IF(SUM(DD1683:DD$1993),CONCATENATE(INT(B1682),", "),INT(B1682)),""),IF(C1682=VALUE(REPORTE!C$10),IF(SUM(DD1683:DD$1993),CONCATENATE(INT(B1682),",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4"/>
      <c r="B1683" s="3"/>
      <c r="D1683" s="1"/>
      <c r="H1683" s="5"/>
      <c r="L1683" s="4"/>
      <c r="M1683" s="4"/>
      <c r="Q1683" s="5"/>
      <c r="Z1683" s="4"/>
      <c r="BI1683" s="7"/>
      <c r="BJ1683" s="4"/>
      <c r="BK1683" s="96"/>
      <c r="BL1683" s="107"/>
      <c r="BQ1683" s="5"/>
      <c r="BT1683" s="5"/>
      <c r="BU1683" s="5"/>
      <c r="BV1683" s="5"/>
      <c r="BW1683" s="5"/>
      <c r="BY1683" s="14"/>
      <c r="BZ1683" s="28"/>
      <c r="DD1683" s="5" t="e">
        <f>IF(REPORTE!AH$2="si",IF(C1683=VALUE(REPORTE!C$11),IF(SUM(DD1684:DD$1993),CONCATENATE(INT(B1683),", "),INT(B1683)),""),IF(C1683=VALUE(REPORTE!C$10),IF(SUM(DD1684:DD$1993),CONCATENATE(INT(B1683),", "),INT(B1683)),""))</f>
        <v>#VALUE!</v>
      </c>
      <c r="DH1683" s="5"/>
      <c r="DI1683" s="5"/>
      <c r="DJ1683" s="5"/>
      <c r="DK1683" s="5"/>
    </row>
    <row r="1684" spans="1:115" x14ac:dyDescent="0.25">
      <c r="A1684" s="24"/>
      <c r="B1684" s="3"/>
      <c r="D1684" s="1"/>
      <c r="H1684" s="5"/>
      <c r="L1684" s="4"/>
      <c r="M1684" s="4"/>
      <c r="Q1684" s="5"/>
      <c r="Z1684" s="4"/>
      <c r="BI1684" s="7"/>
      <c r="BJ1684" s="4"/>
      <c r="BK1684" s="96"/>
      <c r="BL1684" s="107"/>
      <c r="BQ1684" s="5"/>
      <c r="BT1684" s="5"/>
      <c r="BU1684" s="5"/>
      <c r="BV1684" s="5"/>
      <c r="BW1684" s="5"/>
      <c r="BY1684" s="14"/>
      <c r="BZ1684" s="28"/>
      <c r="DD1684" s="5" t="e">
        <f>IF(REPORTE!AH$2="si",IF(C1684=VALUE(REPORTE!C$11),IF(SUM(DD1685:DD$1993),CONCATENATE(INT(B1684),", "),INT(B1684)),""),IF(C1684=VALUE(REPORTE!C$10),IF(SUM(DD1685:DD$1993),CONCATENATE(INT(B1684),", "),INT(B1684)),""))</f>
        <v>#VALUE!</v>
      </c>
      <c r="DH1684" s="5"/>
      <c r="DI1684" s="5"/>
      <c r="DJ1684" s="5"/>
      <c r="DK1684" s="5"/>
    </row>
    <row r="1685" spans="1:115" x14ac:dyDescent="0.25">
      <c r="A1685" s="24"/>
      <c r="B1685" s="3"/>
      <c r="D1685" s="1"/>
      <c r="H1685" s="5"/>
      <c r="L1685" s="4"/>
      <c r="M1685" s="4"/>
      <c r="Q1685" s="5"/>
      <c r="Z1685" s="4"/>
      <c r="BI1685" s="7"/>
      <c r="BJ1685" s="4"/>
      <c r="BK1685" s="96"/>
      <c r="BL1685" s="107"/>
      <c r="BQ1685" s="5"/>
      <c r="BT1685" s="5"/>
      <c r="BU1685" s="5"/>
      <c r="BV1685" s="5"/>
      <c r="BW1685" s="5"/>
      <c r="BY1685" s="14"/>
      <c r="BZ1685" s="28"/>
      <c r="DD1685" s="5" t="e">
        <f>IF(REPORTE!AH$2="si",IF(C1685=VALUE(REPORTE!C$11),IF(SUM(DD1686:DD$1993),CONCATENATE(INT(B1685),", "),INT(B1685)),""),IF(C1685=VALUE(REPORTE!C$10),IF(SUM(DD1686:DD$1993),CONCATENATE(INT(B1685),", "),INT(B1685)),""))</f>
        <v>#VALUE!</v>
      </c>
      <c r="DH1685" s="5"/>
      <c r="DI1685" s="5"/>
      <c r="DJ1685" s="5"/>
      <c r="DK1685" s="5"/>
    </row>
    <row r="1686" spans="1:115" x14ac:dyDescent="0.25">
      <c r="A1686" s="24"/>
      <c r="B1686" s="3"/>
      <c r="D1686" s="1"/>
      <c r="H1686" s="5"/>
      <c r="L1686" s="4"/>
      <c r="M1686" s="4"/>
      <c r="Q1686" s="5"/>
      <c r="Z1686" s="4"/>
      <c r="BI1686" s="7"/>
      <c r="BJ1686" s="4"/>
      <c r="BK1686" s="96"/>
      <c r="BL1686" s="107"/>
      <c r="BQ1686" s="5"/>
      <c r="BT1686" s="5"/>
      <c r="BU1686" s="5"/>
      <c r="BV1686" s="5"/>
      <c r="BW1686" s="5"/>
      <c r="BY1686" s="14"/>
      <c r="BZ1686" s="28"/>
      <c r="DD1686" s="5" t="e">
        <f>IF(REPORTE!AH$2="si",IF(C1686=VALUE(REPORTE!C$11),IF(SUM(DD1687:DD$1993),CONCATENATE(INT(B1686),", "),INT(B1686)),""),IF(C1686=VALUE(REPORTE!C$10),IF(SUM(DD1687:DD$1993),CONCATENATE(INT(B1686),", "),INT(B1686)),""))</f>
        <v>#VALUE!</v>
      </c>
      <c r="DH1686" s="5"/>
      <c r="DI1686" s="5"/>
      <c r="DJ1686" s="5"/>
      <c r="DK1686" s="5"/>
    </row>
    <row r="1687" spans="1:115" x14ac:dyDescent="0.25">
      <c r="A1687" s="24"/>
      <c r="B1687" s="3"/>
      <c r="D1687" s="1"/>
      <c r="H1687" s="5"/>
      <c r="L1687" s="4"/>
      <c r="M1687" s="4"/>
      <c r="Q1687" s="5"/>
      <c r="Z1687" s="4"/>
      <c r="BI1687" s="7"/>
      <c r="BJ1687" s="4"/>
      <c r="BK1687" s="96"/>
      <c r="BL1687" s="107"/>
      <c r="BQ1687" s="5"/>
      <c r="BT1687" s="5"/>
      <c r="BU1687" s="5"/>
      <c r="BV1687" s="5"/>
      <c r="BW1687" s="5"/>
      <c r="BY1687" s="14"/>
      <c r="BZ1687" s="28"/>
      <c r="DD1687" s="5" t="e">
        <f>IF(REPORTE!AH$2="si",IF(C1687=VALUE(REPORTE!C$11),IF(SUM(DD1688:DD$1993),CONCATENATE(INT(B1687),", "),INT(B1687)),""),IF(C1687=VALUE(REPORTE!C$10),IF(SUM(DD1688:DD$1993),CONCATENATE(INT(B1687),", "),INT(B1687)),""))</f>
        <v>#VALUE!</v>
      </c>
      <c r="DH1687" s="5"/>
      <c r="DI1687" s="5"/>
      <c r="DJ1687" s="5"/>
      <c r="DK1687" s="5"/>
    </row>
    <row r="1688" spans="1:115" x14ac:dyDescent="0.25">
      <c r="A1688" s="24"/>
      <c r="B1688" s="3"/>
      <c r="D1688" s="1"/>
      <c r="H1688" s="5"/>
      <c r="L1688" s="4"/>
      <c r="M1688" s="4"/>
      <c r="Q1688" s="5"/>
      <c r="Z1688" s="4"/>
      <c r="BI1688" s="7"/>
      <c r="BJ1688" s="4"/>
      <c r="BK1688" s="96"/>
      <c r="BL1688" s="107"/>
      <c r="BQ1688" s="5"/>
      <c r="BT1688" s="5"/>
      <c r="BU1688" s="5"/>
      <c r="BV1688" s="5"/>
      <c r="BW1688" s="5"/>
      <c r="BY1688" s="14"/>
      <c r="BZ1688" s="28"/>
      <c r="DD1688" s="5" t="e">
        <f>IF(REPORTE!AH$2="si",IF(C1688=VALUE(REPORTE!C$11),IF(SUM(DD1689:DD$1993),CONCATENATE(INT(B1688),", "),INT(B1688)),""),IF(C1688=VALUE(REPORTE!C$10),IF(SUM(DD1689:DD$1993),CONCATENATE(INT(B1688),", "),INT(B1688)),""))</f>
        <v>#VALUE!</v>
      </c>
      <c r="DH1688" s="5"/>
      <c r="DI1688" s="5"/>
      <c r="DJ1688" s="5"/>
      <c r="DK1688" s="5"/>
    </row>
    <row r="1689" spans="1:115" x14ac:dyDescent="0.25">
      <c r="A1689" s="24"/>
      <c r="B1689" s="3"/>
      <c r="D1689" s="1"/>
      <c r="H1689" s="5"/>
      <c r="L1689" s="4"/>
      <c r="M1689" s="4"/>
      <c r="Q1689" s="5"/>
      <c r="Z1689" s="4"/>
      <c r="BI1689" s="7"/>
      <c r="BJ1689" s="4"/>
      <c r="BK1689" s="96"/>
      <c r="BL1689" s="107"/>
      <c r="BQ1689" s="5"/>
      <c r="BT1689" s="5"/>
      <c r="BU1689" s="5"/>
      <c r="BV1689" s="5"/>
      <c r="BW1689" s="5"/>
      <c r="BY1689" s="14"/>
      <c r="BZ1689" s="28"/>
      <c r="DD1689" s="5" t="e">
        <f>IF(REPORTE!AH$2="si",IF(C1689=VALUE(REPORTE!C$11),IF(SUM(DD1690:DD$1993),CONCATENATE(INT(B1689),", "),INT(B1689)),""),IF(C1689=VALUE(REPORTE!C$10),IF(SUM(DD1690:DD$1993),CONCATENATE(INT(B1689),", "),INT(B1689)),""))</f>
        <v>#VALUE!</v>
      </c>
      <c r="DH1689" s="5"/>
      <c r="DI1689" s="5"/>
      <c r="DJ1689" s="5"/>
      <c r="DK1689" s="5"/>
    </row>
    <row r="1690" spans="1:115" x14ac:dyDescent="0.25">
      <c r="A1690" s="24"/>
      <c r="B1690" s="3"/>
      <c r="D1690" s="1"/>
      <c r="H1690" s="5"/>
      <c r="L1690" s="4"/>
      <c r="M1690" s="4"/>
      <c r="Q1690" s="5"/>
      <c r="Z1690" s="4"/>
      <c r="BI1690" s="7"/>
      <c r="BJ1690" s="4"/>
      <c r="BK1690" s="96"/>
      <c r="BL1690" s="107"/>
      <c r="BQ1690" s="5"/>
      <c r="BT1690" s="5"/>
      <c r="BU1690" s="5"/>
      <c r="BV1690" s="5"/>
      <c r="BW1690" s="5"/>
      <c r="BY1690" s="14"/>
      <c r="BZ1690" s="28"/>
      <c r="DD1690" s="5" t="e">
        <f>IF(REPORTE!AH$2="si",IF(C1690=VALUE(REPORTE!C$11),IF(SUM(DD1691:DD$1993),CONCATENATE(INT(B1690),", "),INT(B1690)),""),IF(C1690=VALUE(REPORTE!C$10),IF(SUM(DD1691:DD$1993),CONCATENATE(INT(B1690),", "),INT(B1690)),""))</f>
        <v>#VALUE!</v>
      </c>
      <c r="DH1690" s="5"/>
      <c r="DI1690" s="5"/>
      <c r="DJ1690" s="5"/>
      <c r="DK1690" s="5"/>
    </row>
    <row r="1691" spans="1:115" x14ac:dyDescent="0.25">
      <c r="A1691" s="24"/>
      <c r="B1691" s="3"/>
      <c r="D1691" s="1"/>
      <c r="H1691" s="5"/>
      <c r="L1691" s="4"/>
      <c r="M1691" s="4"/>
      <c r="Q1691" s="5"/>
      <c r="Z1691" s="4"/>
      <c r="BI1691" s="7"/>
      <c r="BJ1691" s="4"/>
      <c r="BK1691" s="96"/>
      <c r="BL1691" s="107"/>
      <c r="BQ1691" s="5"/>
      <c r="BT1691" s="5"/>
      <c r="BU1691" s="5"/>
      <c r="BV1691" s="5"/>
      <c r="BW1691" s="5"/>
      <c r="BY1691" s="14"/>
      <c r="BZ1691" s="28"/>
      <c r="DD1691" s="5" t="e">
        <f>IF(REPORTE!AH$2="si",IF(C1691=VALUE(REPORTE!C$11),IF(SUM(DD1692:DD$1993),CONCATENATE(INT(B1691),", "),INT(B1691)),""),IF(C1691=VALUE(REPORTE!C$10),IF(SUM(DD1692:DD$1993),CONCATENATE(INT(B1691),", "),INT(B1691)),""))</f>
        <v>#VALUE!</v>
      </c>
      <c r="DH1691" s="5"/>
      <c r="DI1691" s="5"/>
      <c r="DJ1691" s="5"/>
      <c r="DK1691" s="5"/>
    </row>
    <row r="1692" spans="1:115" x14ac:dyDescent="0.25">
      <c r="A1692" s="24"/>
      <c r="B1692" s="3"/>
      <c r="D1692" s="1"/>
      <c r="H1692" s="5"/>
      <c r="L1692" s="4"/>
      <c r="M1692" s="4"/>
      <c r="Q1692" s="5"/>
      <c r="Z1692" s="4"/>
      <c r="BI1692" s="7"/>
      <c r="BJ1692" s="4"/>
      <c r="BK1692" s="96"/>
      <c r="BL1692" s="107"/>
      <c r="BQ1692" s="5"/>
      <c r="BT1692" s="5"/>
      <c r="BU1692" s="5"/>
      <c r="BV1692" s="5"/>
      <c r="BW1692" s="5"/>
      <c r="BY1692" s="14"/>
      <c r="BZ1692" s="28"/>
      <c r="DD1692" s="5" t="e">
        <f>IF(REPORTE!AH$2="si",IF(C1692=VALUE(REPORTE!C$11),IF(SUM(DD1693:DD$1993),CONCATENATE(INT(B1692),", "),INT(B1692)),""),IF(C1692=VALUE(REPORTE!C$10),IF(SUM(DD1693:DD$1993),CONCATENATE(INT(B1692),", "),INT(B1692)),""))</f>
        <v>#VALUE!</v>
      </c>
      <c r="DH1692" s="5"/>
      <c r="DI1692" s="5"/>
      <c r="DJ1692" s="5"/>
      <c r="DK1692" s="5"/>
    </row>
    <row r="1693" spans="1:115" x14ac:dyDescent="0.25">
      <c r="A1693" s="24"/>
      <c r="B1693" s="3"/>
      <c r="D1693" s="1"/>
      <c r="H1693" s="5"/>
      <c r="L1693" s="4"/>
      <c r="M1693" s="4"/>
      <c r="Q1693" s="5"/>
      <c r="Z1693" s="4"/>
      <c r="BI1693" s="7"/>
      <c r="BJ1693" s="4"/>
      <c r="BK1693" s="96"/>
      <c r="BL1693" s="107"/>
      <c r="BQ1693" s="5"/>
      <c r="BT1693" s="5"/>
      <c r="BU1693" s="5"/>
      <c r="BV1693" s="5"/>
      <c r="BW1693" s="5"/>
      <c r="BY1693" s="14"/>
      <c r="BZ1693" s="28"/>
      <c r="DD1693" s="5" t="e">
        <f>IF(REPORTE!AH$2="si",IF(C1693=VALUE(REPORTE!C$11),IF(SUM(DD1694:DD$1993),CONCATENATE(INT(B1693),", "),INT(B1693)),""),IF(C1693=VALUE(REPORTE!C$10),IF(SUM(DD1694:DD$1993),CONCATENATE(INT(B1693),", "),INT(B1693)),""))</f>
        <v>#VALUE!</v>
      </c>
      <c r="DH1693" s="5"/>
      <c r="DI1693" s="5"/>
      <c r="DJ1693" s="5"/>
      <c r="DK1693" s="5"/>
    </row>
    <row r="1694" spans="1:115" x14ac:dyDescent="0.25">
      <c r="A1694" s="24"/>
      <c r="B1694" s="3"/>
      <c r="D1694" s="1"/>
      <c r="H1694" s="5"/>
      <c r="L1694" s="4"/>
      <c r="M1694" s="4"/>
      <c r="Q1694" s="5"/>
      <c r="Z1694" s="4"/>
      <c r="BI1694" s="7"/>
      <c r="BJ1694" s="4"/>
      <c r="BK1694" s="96"/>
      <c r="BL1694" s="107"/>
      <c r="BQ1694" s="5"/>
      <c r="BT1694" s="5"/>
      <c r="BU1694" s="5"/>
      <c r="BV1694" s="5"/>
      <c r="BW1694" s="5"/>
      <c r="BY1694" s="14"/>
      <c r="BZ1694" s="28"/>
      <c r="DD1694" s="5" t="e">
        <f>IF(REPORTE!AH$2="si",IF(C1694=VALUE(REPORTE!C$11),IF(SUM(DD1695:DD$1993),CONCATENATE(INT(B1694),", "),INT(B1694)),""),IF(C1694=VALUE(REPORTE!C$10),IF(SUM(DD1695:DD$1993),CONCATENATE(INT(B1694),", "),INT(B1694)),""))</f>
        <v>#VALUE!</v>
      </c>
      <c r="DH1694" s="5"/>
      <c r="DI1694" s="5"/>
      <c r="DJ1694" s="5"/>
      <c r="DK1694" s="5"/>
    </row>
    <row r="1695" spans="1:115" x14ac:dyDescent="0.25">
      <c r="A1695" s="24"/>
      <c r="B1695" s="3"/>
      <c r="D1695" s="1"/>
      <c r="H1695" s="5"/>
      <c r="L1695" s="4"/>
      <c r="M1695" s="4"/>
      <c r="Q1695" s="5"/>
      <c r="Z1695" s="4"/>
      <c r="BI1695" s="7"/>
      <c r="BJ1695" s="4"/>
      <c r="BK1695" s="96"/>
      <c r="BL1695" s="107"/>
      <c r="BQ1695" s="5"/>
      <c r="BT1695" s="5"/>
      <c r="BU1695" s="5"/>
      <c r="BV1695" s="5"/>
      <c r="BW1695" s="5"/>
      <c r="BY1695" s="14"/>
      <c r="BZ1695" s="28"/>
      <c r="DD1695" s="5" t="e">
        <f>IF(REPORTE!AH$2="si",IF(C1695=VALUE(REPORTE!C$11),IF(SUM(DD1696:DD$1993),CONCATENATE(INT(B1695),", "),INT(B1695)),""),IF(C1695=VALUE(REPORTE!C$10),IF(SUM(DD1696:DD$1993),CONCATENATE(INT(B1695),", "),INT(B1695)),""))</f>
        <v>#VALUE!</v>
      </c>
      <c r="DH1695" s="5"/>
      <c r="DI1695" s="5"/>
      <c r="DJ1695" s="5"/>
      <c r="DK1695" s="5"/>
    </row>
    <row r="1696" spans="1:115" x14ac:dyDescent="0.25">
      <c r="A1696" s="24"/>
      <c r="B1696" s="3"/>
      <c r="D1696" s="1"/>
      <c r="H1696" s="5"/>
      <c r="L1696" s="4"/>
      <c r="M1696" s="4"/>
      <c r="Q1696" s="5"/>
      <c r="Z1696" s="4"/>
      <c r="BI1696" s="7"/>
      <c r="BJ1696" s="4"/>
      <c r="BK1696" s="96"/>
      <c r="BL1696" s="107"/>
      <c r="BQ1696" s="5"/>
      <c r="BT1696" s="5"/>
      <c r="BU1696" s="5"/>
      <c r="BV1696" s="5"/>
      <c r="BW1696" s="5"/>
      <c r="BY1696" s="14"/>
      <c r="BZ1696" s="28"/>
      <c r="DD1696" s="5" t="e">
        <f>IF(REPORTE!AH$2="si",IF(C1696=VALUE(REPORTE!C$11),IF(SUM(DD1697:DD$1993),CONCATENATE(INT(B1696),", "),INT(B1696)),""),IF(C1696=VALUE(REPORTE!C$10),IF(SUM(DD1697:DD$1993),CONCATENATE(INT(B1696),", "),INT(B1696)),""))</f>
        <v>#VALUE!</v>
      </c>
      <c r="DH1696" s="5"/>
      <c r="DI1696" s="5"/>
      <c r="DJ1696" s="5"/>
      <c r="DK1696" s="5"/>
    </row>
    <row r="1697" spans="1:115" x14ac:dyDescent="0.25">
      <c r="A1697" s="24"/>
      <c r="B1697" s="3"/>
      <c r="D1697" s="1"/>
      <c r="H1697" s="5"/>
      <c r="L1697" s="4"/>
      <c r="M1697" s="4"/>
      <c r="Q1697" s="5"/>
      <c r="Z1697" s="4"/>
      <c r="BI1697" s="7"/>
      <c r="BJ1697" s="4"/>
      <c r="BK1697" s="96"/>
      <c r="BL1697" s="107"/>
      <c r="BQ1697" s="5"/>
      <c r="BT1697" s="5"/>
      <c r="BU1697" s="5"/>
      <c r="BV1697" s="5"/>
      <c r="BW1697" s="5"/>
      <c r="BY1697" s="14"/>
      <c r="BZ1697" s="28"/>
      <c r="DD1697" s="5" t="e">
        <f>IF(REPORTE!AH$2="si",IF(C1697=VALUE(REPORTE!C$11),IF(SUM(DD1698:DD$1993),CONCATENATE(INT(B1697),", "),INT(B1697)),""),IF(C1697=VALUE(REPORTE!C$10),IF(SUM(DD1698:DD$1993),CONCATENATE(INT(B1697),", "),INT(B1697)),""))</f>
        <v>#VALUE!</v>
      </c>
      <c r="DH1697" s="5"/>
      <c r="DI1697" s="5"/>
      <c r="DJ1697" s="5"/>
      <c r="DK1697" s="5"/>
    </row>
    <row r="1698" spans="1:115" x14ac:dyDescent="0.25">
      <c r="A1698" s="24"/>
      <c r="B1698" s="3"/>
      <c r="D1698" s="1"/>
      <c r="H1698" s="5"/>
      <c r="L1698" s="4"/>
      <c r="M1698" s="4"/>
      <c r="Q1698" s="5"/>
      <c r="Z1698" s="4"/>
      <c r="BI1698" s="7"/>
      <c r="BJ1698" s="4"/>
      <c r="BK1698" s="96"/>
      <c r="BL1698" s="107"/>
      <c r="BQ1698" s="5"/>
      <c r="BT1698" s="5"/>
      <c r="BU1698" s="5"/>
      <c r="BV1698" s="5"/>
      <c r="BW1698" s="5"/>
      <c r="BY1698" s="14"/>
      <c r="BZ1698" s="28"/>
      <c r="DD1698" s="5" t="e">
        <f>IF(REPORTE!AH$2="si",IF(C1698=VALUE(REPORTE!C$11),IF(SUM(DD1699:DD$1993),CONCATENATE(INT(B1698),", "),INT(B1698)),""),IF(C1698=VALUE(REPORTE!C$10),IF(SUM(DD1699:DD$1993),CONCATENATE(INT(B1698),", "),INT(B1698)),""))</f>
        <v>#VALUE!</v>
      </c>
      <c r="DH1698" s="5"/>
      <c r="DI1698" s="5"/>
      <c r="DJ1698" s="5"/>
      <c r="DK1698" s="5"/>
    </row>
    <row r="1699" spans="1:115" x14ac:dyDescent="0.25">
      <c r="A1699" s="24"/>
      <c r="B1699" s="3"/>
      <c r="D1699" s="1"/>
      <c r="H1699" s="5"/>
      <c r="L1699" s="4"/>
      <c r="M1699" s="4"/>
      <c r="Q1699" s="5"/>
      <c r="Z1699" s="4"/>
      <c r="BI1699" s="7"/>
      <c r="BJ1699" s="4"/>
      <c r="BK1699" s="96"/>
      <c r="BL1699" s="107"/>
      <c r="BQ1699" s="5"/>
      <c r="BT1699" s="5"/>
      <c r="BU1699" s="5"/>
      <c r="BV1699" s="5"/>
      <c r="BW1699" s="5"/>
      <c r="BY1699" s="14"/>
      <c r="BZ1699" s="28"/>
      <c r="DD1699" s="5" t="e">
        <f>IF(REPORTE!AH$2="si",IF(C1699=VALUE(REPORTE!C$11),IF(SUM(DD1700:DD$1993),CONCATENATE(INT(B1699),", "),INT(B1699)),""),IF(C1699=VALUE(REPORTE!C$10),IF(SUM(DD1700:DD$1993),CONCATENATE(INT(B1699),", "),INT(B1699)),""))</f>
        <v>#VALUE!</v>
      </c>
      <c r="DH1699" s="5"/>
      <c r="DI1699" s="5"/>
      <c r="DJ1699" s="5"/>
      <c r="DK1699" s="5"/>
    </row>
    <row r="1700" spans="1:115" x14ac:dyDescent="0.25">
      <c r="A1700" s="24"/>
      <c r="B1700" s="3"/>
      <c r="D1700" s="1"/>
      <c r="H1700" s="5"/>
      <c r="L1700" s="4"/>
      <c r="M1700" s="4"/>
      <c r="Q1700" s="5"/>
      <c r="Z1700" s="4"/>
      <c r="BI1700" s="7"/>
      <c r="BJ1700" s="4"/>
      <c r="BK1700" s="96"/>
      <c r="BL1700" s="107"/>
      <c r="BQ1700" s="5"/>
      <c r="BT1700" s="5"/>
      <c r="BU1700" s="5"/>
      <c r="BV1700" s="5"/>
      <c r="BW1700" s="5"/>
      <c r="BY1700" s="14"/>
      <c r="BZ1700" s="28"/>
      <c r="DD1700" s="5" t="e">
        <f>IF(REPORTE!AH$2="si",IF(C1700=VALUE(REPORTE!C$11),IF(SUM(DD1701:DD$1993),CONCATENATE(INT(B1700),", "),INT(B1700)),""),IF(C1700=VALUE(REPORTE!C$10),IF(SUM(DD1701:DD$1993),CONCATENATE(INT(B1700),", "),INT(B1700)),""))</f>
        <v>#VALUE!</v>
      </c>
      <c r="DH1700" s="5"/>
      <c r="DI1700" s="5"/>
      <c r="DJ1700" s="5"/>
      <c r="DK1700" s="5"/>
    </row>
    <row r="1701" spans="1:115" x14ac:dyDescent="0.25">
      <c r="A1701" s="24"/>
      <c r="B1701" s="3"/>
      <c r="D1701" s="1"/>
      <c r="H1701" s="5"/>
      <c r="L1701" s="4"/>
      <c r="M1701" s="4"/>
      <c r="Q1701" s="5"/>
      <c r="Z1701" s="4"/>
      <c r="BI1701" s="7"/>
      <c r="BJ1701" s="4"/>
      <c r="BK1701" s="96"/>
      <c r="BL1701" s="107"/>
      <c r="BQ1701" s="5"/>
      <c r="BT1701" s="5"/>
      <c r="BU1701" s="5"/>
      <c r="BV1701" s="5"/>
      <c r="BW1701" s="5"/>
      <c r="BY1701" s="14"/>
      <c r="BZ1701" s="28"/>
      <c r="DD1701" s="5" t="e">
        <f>IF(REPORTE!AH$2="si",IF(C1701=VALUE(REPORTE!C$11),IF(SUM(DD1702:DD$1993),CONCATENATE(INT(B1701),", "),INT(B1701)),""),IF(C1701=VALUE(REPORTE!C$10),IF(SUM(DD1702:DD$1993),CONCATENATE(INT(B1701),", "),INT(B1701)),""))</f>
        <v>#VALUE!</v>
      </c>
      <c r="DH1701" s="5"/>
      <c r="DI1701" s="5"/>
      <c r="DJ1701" s="5"/>
      <c r="DK1701" s="5"/>
    </row>
    <row r="1702" spans="1:115" x14ac:dyDescent="0.25">
      <c r="A1702" s="24"/>
      <c r="B1702" s="3"/>
      <c r="D1702" s="1"/>
      <c r="H1702" s="5"/>
      <c r="L1702" s="4"/>
      <c r="M1702" s="4"/>
      <c r="Q1702" s="5"/>
      <c r="Z1702" s="4"/>
      <c r="BI1702" s="7"/>
      <c r="BJ1702" s="4"/>
      <c r="BK1702" s="96"/>
      <c r="BL1702" s="107"/>
      <c r="BQ1702" s="5"/>
      <c r="BT1702" s="5"/>
      <c r="BU1702" s="5"/>
      <c r="BV1702" s="5"/>
      <c r="BW1702" s="5"/>
      <c r="BY1702" s="14"/>
      <c r="BZ1702" s="28"/>
      <c r="DD1702" s="5" t="e">
        <f>IF(REPORTE!AH$2="si",IF(C1702=VALUE(REPORTE!C$11),IF(SUM(DD1703:DD$1993),CONCATENATE(INT(B1702),", "),INT(B1702)),""),IF(C1702=VALUE(REPORTE!C$10),IF(SUM(DD1703:DD$1993),CONCATENATE(INT(B1702),", "),INT(B1702)),""))</f>
        <v>#VALUE!</v>
      </c>
      <c r="DH1702" s="5"/>
      <c r="DI1702" s="5"/>
      <c r="DJ1702" s="5"/>
      <c r="DK1702" s="5"/>
    </row>
    <row r="1703" spans="1:115" x14ac:dyDescent="0.25">
      <c r="A1703" s="24"/>
      <c r="B1703" s="3"/>
      <c r="D1703" s="1"/>
      <c r="H1703" s="5"/>
      <c r="L1703" s="4"/>
      <c r="M1703" s="4"/>
      <c r="Q1703" s="5"/>
      <c r="Z1703" s="4"/>
      <c r="BI1703" s="7"/>
      <c r="BJ1703" s="4"/>
      <c r="BK1703" s="96"/>
      <c r="BL1703" s="107"/>
      <c r="BQ1703" s="5"/>
      <c r="BT1703" s="5"/>
      <c r="BU1703" s="5"/>
      <c r="BV1703" s="5"/>
      <c r="BW1703" s="5"/>
      <c r="BY1703" s="14"/>
      <c r="BZ1703" s="28"/>
      <c r="DD1703" s="5" t="e">
        <f>IF(REPORTE!AH$2="si",IF(C1703=VALUE(REPORTE!C$11),IF(SUM(DD1704:DD$1993),CONCATENATE(INT(B1703),", "),INT(B1703)),""),IF(C1703=VALUE(REPORTE!C$10),IF(SUM(DD1704:DD$1993),CONCATENATE(INT(B1703),", "),INT(B1703)),""))</f>
        <v>#VALUE!</v>
      </c>
      <c r="DH1703" s="5"/>
      <c r="DI1703" s="5"/>
      <c r="DJ1703" s="5"/>
      <c r="DK1703" s="5"/>
    </row>
    <row r="1704" spans="1:115" x14ac:dyDescent="0.25">
      <c r="A1704" s="24"/>
      <c r="B1704" s="3"/>
      <c r="D1704" s="1"/>
      <c r="H1704" s="5"/>
      <c r="L1704" s="4"/>
      <c r="M1704" s="4"/>
      <c r="Q1704" s="5"/>
      <c r="Z1704" s="4"/>
      <c r="BI1704" s="7"/>
      <c r="BJ1704" s="4"/>
      <c r="BK1704" s="96"/>
      <c r="BL1704" s="107"/>
      <c r="BQ1704" s="5"/>
      <c r="BT1704" s="5"/>
      <c r="BU1704" s="5"/>
      <c r="BV1704" s="5"/>
      <c r="BW1704" s="5"/>
      <c r="BY1704" s="14"/>
      <c r="BZ1704" s="28"/>
      <c r="DD1704" s="5" t="e">
        <f>IF(REPORTE!AH$2="si",IF(C1704=VALUE(REPORTE!C$11),IF(SUM(DD1705:DD$1993),CONCATENATE(INT(B1704),", "),INT(B1704)),""),IF(C1704=VALUE(REPORTE!C$10),IF(SUM(DD1705:DD$1993),CONCATENATE(INT(B1704),", "),INT(B1704)),""))</f>
        <v>#VALUE!</v>
      </c>
      <c r="DH1704" s="5"/>
      <c r="DI1704" s="5"/>
      <c r="DJ1704" s="5"/>
      <c r="DK1704" s="5"/>
    </row>
    <row r="1705" spans="1:115" x14ac:dyDescent="0.25">
      <c r="A1705" s="24"/>
      <c r="B1705" s="3"/>
      <c r="D1705" s="1"/>
      <c r="H1705" s="5"/>
      <c r="L1705" s="4"/>
      <c r="M1705" s="4"/>
      <c r="Q1705" s="5"/>
      <c r="Z1705" s="4"/>
      <c r="BI1705" s="7"/>
      <c r="BJ1705" s="4"/>
      <c r="BK1705" s="96"/>
      <c r="BL1705" s="107"/>
      <c r="BQ1705" s="5"/>
      <c r="BT1705" s="5"/>
      <c r="BU1705" s="5"/>
      <c r="BV1705" s="5"/>
      <c r="BW1705" s="5"/>
      <c r="BY1705" s="14"/>
      <c r="BZ1705" s="28"/>
      <c r="DD1705" s="5" t="e">
        <f>IF(REPORTE!AH$2="si",IF(C1705=VALUE(REPORTE!C$11),IF(SUM(DD1706:DD$1993),CONCATENATE(INT(B1705),", "),INT(B1705)),""),IF(C1705=VALUE(REPORTE!C$10),IF(SUM(DD1706:DD$1993),CONCATENATE(INT(B1705),", "),INT(B1705)),""))</f>
        <v>#VALUE!</v>
      </c>
      <c r="DH1705" s="5"/>
      <c r="DI1705" s="5"/>
      <c r="DJ1705" s="5"/>
      <c r="DK1705" s="5"/>
    </row>
    <row r="1706" spans="1:115" x14ac:dyDescent="0.25">
      <c r="A1706" s="24"/>
      <c r="B1706" s="3"/>
      <c r="D1706" s="1"/>
      <c r="H1706" s="5"/>
      <c r="L1706" s="4"/>
      <c r="M1706" s="4"/>
      <c r="Q1706" s="5"/>
      <c r="Z1706" s="4"/>
      <c r="BI1706" s="7"/>
      <c r="BJ1706" s="4"/>
      <c r="BK1706" s="96"/>
      <c r="BL1706" s="107"/>
      <c r="BQ1706" s="5"/>
      <c r="BT1706" s="5"/>
      <c r="BU1706" s="5"/>
      <c r="BV1706" s="5"/>
      <c r="BW1706" s="5"/>
      <c r="BY1706" s="14"/>
      <c r="BZ1706" s="28"/>
      <c r="DD1706" s="5" t="e">
        <f>IF(REPORTE!AH$2="si",IF(C1706=VALUE(REPORTE!C$11),IF(SUM(DD1707:DD$1993),CONCATENATE(INT(B1706),", "),INT(B1706)),""),IF(C1706=VALUE(REPORTE!C$10),IF(SUM(DD1707:DD$1993),CONCATENATE(INT(B1706),", "),INT(B1706)),""))</f>
        <v>#VALUE!</v>
      </c>
      <c r="DH1706" s="5"/>
      <c r="DI1706" s="5"/>
      <c r="DJ1706" s="5"/>
      <c r="DK1706" s="5"/>
    </row>
    <row r="1707" spans="1:115" x14ac:dyDescent="0.25">
      <c r="A1707" s="24"/>
      <c r="B1707" s="3"/>
      <c r="D1707" s="1"/>
      <c r="H1707" s="5"/>
      <c r="L1707" s="4"/>
      <c r="M1707" s="4"/>
      <c r="Q1707" s="5"/>
      <c r="Z1707" s="4"/>
      <c r="BI1707" s="7"/>
      <c r="BJ1707" s="4"/>
      <c r="BK1707" s="96"/>
      <c r="BL1707" s="107"/>
      <c r="BQ1707" s="5"/>
      <c r="BT1707" s="5"/>
      <c r="BU1707" s="5"/>
      <c r="BV1707" s="5"/>
      <c r="BW1707" s="5"/>
      <c r="BY1707" s="14"/>
      <c r="BZ1707" s="28"/>
      <c r="DD1707" s="5" t="e">
        <f>IF(REPORTE!AH$2="si",IF(C1707=VALUE(REPORTE!C$11),IF(SUM(DD1708:DD$1993),CONCATENATE(INT(B1707),", "),INT(B1707)),""),IF(C1707=VALUE(REPORTE!C$10),IF(SUM(DD1708:DD$1993),CONCATENATE(INT(B1707),", "),INT(B1707)),""))</f>
        <v>#VALUE!</v>
      </c>
      <c r="DH1707" s="5"/>
      <c r="DI1707" s="5"/>
      <c r="DJ1707" s="5"/>
      <c r="DK1707" s="5"/>
    </row>
    <row r="1708" spans="1:115" x14ac:dyDescent="0.25">
      <c r="A1708" s="24"/>
      <c r="B1708" s="3"/>
      <c r="D1708" s="1"/>
      <c r="H1708" s="5"/>
      <c r="L1708" s="4"/>
      <c r="M1708" s="4"/>
      <c r="Q1708" s="5"/>
      <c r="Z1708" s="4"/>
      <c r="BI1708" s="7"/>
      <c r="BJ1708" s="4"/>
      <c r="BK1708" s="96"/>
      <c r="BL1708" s="107"/>
      <c r="BQ1708" s="5"/>
      <c r="BT1708" s="5"/>
      <c r="BU1708" s="5"/>
      <c r="BV1708" s="5"/>
      <c r="BW1708" s="5"/>
      <c r="BY1708" s="14"/>
      <c r="BZ1708" s="28"/>
      <c r="DD1708" s="5" t="e">
        <f>IF(REPORTE!AH$2="si",IF(C1708=VALUE(REPORTE!C$11),IF(SUM(DD1709:DD$1993),CONCATENATE(INT(B1708),", "),INT(B1708)),""),IF(C1708=VALUE(REPORTE!C$10),IF(SUM(DD1709:DD$1993),CONCATENATE(INT(B1708),", "),INT(B1708)),""))</f>
        <v>#VALUE!</v>
      </c>
      <c r="DH1708" s="5"/>
      <c r="DI1708" s="5"/>
      <c r="DJ1708" s="5"/>
      <c r="DK1708" s="5"/>
    </row>
    <row r="1709" spans="1:115" x14ac:dyDescent="0.25">
      <c r="A1709" s="24"/>
      <c r="B1709" s="3"/>
      <c r="D1709" s="1"/>
      <c r="H1709" s="5"/>
      <c r="L1709" s="4"/>
      <c r="M1709" s="4"/>
      <c r="Q1709" s="5"/>
      <c r="Z1709" s="4"/>
      <c r="BI1709" s="7"/>
      <c r="BJ1709" s="4"/>
      <c r="BK1709" s="96"/>
      <c r="BL1709" s="107"/>
      <c r="BQ1709" s="5"/>
      <c r="BT1709" s="5"/>
      <c r="BU1709" s="5"/>
      <c r="BV1709" s="5"/>
      <c r="BW1709" s="5"/>
      <c r="BY1709" s="14"/>
      <c r="BZ1709" s="28"/>
      <c r="DD1709" s="5" t="e">
        <f>IF(REPORTE!AH$2="si",IF(C1709=VALUE(REPORTE!C$11),IF(SUM(DD1710:DD$1993),CONCATENATE(INT(B1709),", "),INT(B1709)),""),IF(C1709=VALUE(REPORTE!C$10),IF(SUM(DD1710:DD$1993),CONCATENATE(INT(B1709),", "),INT(B1709)),""))</f>
        <v>#VALUE!</v>
      </c>
      <c r="DH1709" s="5"/>
      <c r="DI1709" s="5"/>
      <c r="DJ1709" s="5"/>
      <c r="DK1709" s="5"/>
    </row>
    <row r="1710" spans="1:115" x14ac:dyDescent="0.25">
      <c r="A1710" s="24"/>
      <c r="B1710" s="3"/>
      <c r="D1710" s="1"/>
      <c r="H1710" s="5"/>
      <c r="L1710" s="4"/>
      <c r="M1710" s="4"/>
      <c r="Q1710" s="5"/>
      <c r="Z1710" s="4"/>
      <c r="BI1710" s="7"/>
      <c r="BJ1710" s="4"/>
      <c r="BK1710" s="96"/>
      <c r="BL1710" s="107"/>
      <c r="BQ1710" s="5"/>
      <c r="BT1710" s="5"/>
      <c r="BU1710" s="5"/>
      <c r="BV1710" s="5"/>
      <c r="BW1710" s="5"/>
      <c r="BY1710" s="14"/>
      <c r="BZ1710" s="28"/>
      <c r="DD1710" s="5" t="e">
        <f>IF(REPORTE!AH$2="si",IF(C1710=VALUE(REPORTE!C$11),IF(SUM(DD1711:DD$1993),CONCATENATE(INT(B1710),", "),INT(B1710)),""),IF(C1710=VALUE(REPORTE!C$10),IF(SUM(DD1711:DD$1993),CONCATENATE(INT(B1710),", "),INT(B1710)),""))</f>
        <v>#VALUE!</v>
      </c>
      <c r="DH1710" s="5"/>
      <c r="DI1710" s="5"/>
      <c r="DJ1710" s="5"/>
      <c r="DK1710" s="5"/>
    </row>
    <row r="1711" spans="1:115" x14ac:dyDescent="0.25">
      <c r="A1711" s="24"/>
      <c r="B1711" s="3"/>
      <c r="D1711" s="1"/>
      <c r="H1711" s="5"/>
      <c r="L1711" s="4"/>
      <c r="M1711" s="4"/>
      <c r="Q1711" s="5"/>
      <c r="Z1711" s="4"/>
      <c r="BI1711" s="7"/>
      <c r="BJ1711" s="4"/>
      <c r="BK1711" s="96"/>
      <c r="BL1711" s="107"/>
      <c r="BQ1711" s="5"/>
      <c r="BT1711" s="5"/>
      <c r="BU1711" s="5"/>
      <c r="BV1711" s="5"/>
      <c r="BW1711" s="5"/>
      <c r="BY1711" s="14"/>
      <c r="BZ1711" s="28"/>
      <c r="DD1711" s="5" t="e">
        <f>IF(REPORTE!AH$2="si",IF(C1711=VALUE(REPORTE!C$11),IF(SUM(DD1712:DD$1993),CONCATENATE(INT(B1711),", "),INT(B1711)),""),IF(C1711=VALUE(REPORTE!C$10),IF(SUM(DD1712:DD$1993),CONCATENATE(INT(B1711),", "),INT(B1711)),""))</f>
        <v>#VALUE!</v>
      </c>
      <c r="DH1711" s="5"/>
      <c r="DI1711" s="5"/>
      <c r="DJ1711" s="5"/>
      <c r="DK1711" s="5"/>
    </row>
    <row r="1712" spans="1:115" x14ac:dyDescent="0.25">
      <c r="A1712" s="24"/>
      <c r="B1712" s="3"/>
      <c r="D1712" s="1"/>
      <c r="H1712" s="5"/>
      <c r="L1712" s="4"/>
      <c r="M1712" s="4"/>
      <c r="Q1712" s="5"/>
      <c r="Z1712" s="4"/>
      <c r="BI1712" s="7"/>
      <c r="BJ1712" s="4"/>
      <c r="BK1712" s="96"/>
      <c r="BL1712" s="107"/>
      <c r="BQ1712" s="5"/>
      <c r="BT1712" s="5"/>
      <c r="BU1712" s="5"/>
      <c r="BV1712" s="5"/>
      <c r="BW1712" s="5"/>
      <c r="BY1712" s="14"/>
      <c r="BZ1712" s="28"/>
      <c r="DD1712" s="5" t="e">
        <f>IF(REPORTE!AH$2="si",IF(C1712=VALUE(REPORTE!C$11),IF(SUM(DD1713:DD$1993),CONCATENATE(INT(B1712),", "),INT(B1712)),""),IF(C1712=VALUE(REPORTE!C$10),IF(SUM(DD1713:DD$1993),CONCATENATE(INT(B1712),", "),INT(B1712)),""))</f>
        <v>#VALUE!</v>
      </c>
      <c r="DH1712" s="5"/>
      <c r="DI1712" s="5"/>
      <c r="DJ1712" s="5"/>
      <c r="DK1712" s="5"/>
    </row>
    <row r="1713" spans="1:115" x14ac:dyDescent="0.25">
      <c r="A1713" s="24"/>
      <c r="B1713" s="3"/>
      <c r="D1713" s="1"/>
      <c r="H1713" s="5"/>
      <c r="L1713" s="4"/>
      <c r="M1713" s="4"/>
      <c r="Q1713" s="5"/>
      <c r="Z1713" s="4"/>
      <c r="BI1713" s="7"/>
      <c r="BJ1713" s="4"/>
      <c r="BK1713" s="96"/>
      <c r="BL1713" s="107"/>
      <c r="BQ1713" s="5"/>
      <c r="BT1713" s="5"/>
      <c r="BU1713" s="5"/>
      <c r="BV1713" s="5"/>
      <c r="BW1713" s="5"/>
      <c r="BY1713" s="14"/>
      <c r="BZ1713" s="28"/>
      <c r="DD1713" s="5" t="e">
        <f>IF(REPORTE!AH$2="si",IF(C1713=VALUE(REPORTE!C$11),IF(SUM(DD1714:DD$1993),CONCATENATE(INT(B1713),", "),INT(B1713)),""),IF(C1713=VALUE(REPORTE!C$10),IF(SUM(DD1714:DD$1993),CONCATENATE(INT(B1713),", "),INT(B1713)),""))</f>
        <v>#VALUE!</v>
      </c>
      <c r="DH1713" s="5"/>
      <c r="DI1713" s="5"/>
      <c r="DJ1713" s="5"/>
      <c r="DK1713" s="5"/>
    </row>
    <row r="1714" spans="1:115" x14ac:dyDescent="0.25">
      <c r="A1714" s="24"/>
      <c r="B1714" s="3"/>
      <c r="D1714" s="1"/>
      <c r="H1714" s="5"/>
      <c r="L1714" s="4"/>
      <c r="M1714" s="4"/>
      <c r="Q1714" s="5"/>
      <c r="Z1714" s="4"/>
      <c r="BI1714" s="7"/>
      <c r="BJ1714" s="4"/>
      <c r="BK1714" s="96"/>
      <c r="BL1714" s="107"/>
      <c r="BQ1714" s="5"/>
      <c r="BT1714" s="5"/>
      <c r="BU1714" s="5"/>
      <c r="BV1714" s="5"/>
      <c r="BW1714" s="5"/>
      <c r="BY1714" s="14"/>
      <c r="BZ1714" s="28"/>
      <c r="DD1714" s="5" t="e">
        <f>IF(REPORTE!AH$2="si",IF(C1714=VALUE(REPORTE!C$11),IF(SUM(DD1715:DD$1993),CONCATENATE(INT(B1714),", "),INT(B1714)),""),IF(C1714=VALUE(REPORTE!C$10),IF(SUM(DD1715:DD$1993),CONCATENATE(INT(B1714),", "),INT(B1714)),""))</f>
        <v>#VALUE!</v>
      </c>
      <c r="DH1714" s="5"/>
      <c r="DI1714" s="5"/>
      <c r="DJ1714" s="5"/>
      <c r="DK1714" s="5"/>
    </row>
    <row r="1715" spans="1:115" x14ac:dyDescent="0.25">
      <c r="A1715" s="24"/>
      <c r="B1715" s="3"/>
      <c r="D1715" s="1"/>
      <c r="H1715" s="5"/>
      <c r="L1715" s="4"/>
      <c r="M1715" s="4"/>
      <c r="Q1715" s="5"/>
      <c r="Z1715" s="4"/>
      <c r="BI1715" s="7"/>
      <c r="BJ1715" s="4"/>
      <c r="BK1715" s="96"/>
      <c r="BL1715" s="107"/>
      <c r="BQ1715" s="5"/>
      <c r="BT1715" s="5"/>
      <c r="BU1715" s="5"/>
      <c r="BV1715" s="5"/>
      <c r="BW1715" s="5"/>
      <c r="BY1715" s="14"/>
      <c r="BZ1715" s="28"/>
      <c r="DD1715" s="5" t="e">
        <f>IF(REPORTE!AH$2="si",IF(C1715=VALUE(REPORTE!C$11),IF(SUM(DD1716:DD$1993),CONCATENATE(INT(B1715),", "),INT(B1715)),""),IF(C1715=VALUE(REPORTE!C$10),IF(SUM(DD1716:DD$1993),CONCATENATE(INT(B1715),", "),INT(B1715)),""))</f>
        <v>#VALUE!</v>
      </c>
      <c r="DH1715" s="5"/>
      <c r="DI1715" s="5"/>
      <c r="DJ1715" s="5"/>
      <c r="DK1715" s="5"/>
    </row>
    <row r="1716" spans="1:115" x14ac:dyDescent="0.25">
      <c r="A1716" s="24"/>
      <c r="B1716" s="3"/>
      <c r="D1716" s="1"/>
      <c r="H1716" s="5"/>
      <c r="L1716" s="4"/>
      <c r="M1716" s="4"/>
      <c r="Q1716" s="5"/>
      <c r="Z1716" s="4"/>
      <c r="BI1716" s="7"/>
      <c r="BJ1716" s="4"/>
      <c r="BK1716" s="96"/>
      <c r="BL1716" s="107"/>
      <c r="BQ1716" s="5"/>
      <c r="BT1716" s="5"/>
      <c r="BU1716" s="5"/>
      <c r="BV1716" s="5"/>
      <c r="BW1716" s="5"/>
      <c r="BY1716" s="14"/>
      <c r="BZ1716" s="28"/>
      <c r="DD1716" s="5" t="e">
        <f>IF(REPORTE!AH$2="si",IF(C1716=VALUE(REPORTE!C$11),IF(SUM(DD1717:DD$1993),CONCATENATE(INT(B1716),", "),INT(B1716)),""),IF(C1716=VALUE(REPORTE!C$10),IF(SUM(DD1717:DD$1993),CONCATENATE(INT(B1716),", "),INT(B1716)),""))</f>
        <v>#VALUE!</v>
      </c>
      <c r="DH1716" s="5"/>
      <c r="DI1716" s="5"/>
      <c r="DJ1716" s="5"/>
      <c r="DK1716" s="5"/>
    </row>
    <row r="1717" spans="1:115" x14ac:dyDescent="0.25">
      <c r="A1717" s="24"/>
      <c r="B1717" s="3"/>
      <c r="D1717" s="1"/>
      <c r="H1717" s="5"/>
      <c r="L1717" s="4"/>
      <c r="M1717" s="4"/>
      <c r="Q1717" s="5"/>
      <c r="Z1717" s="4"/>
      <c r="BI1717" s="7"/>
      <c r="BJ1717" s="4"/>
      <c r="BK1717" s="96"/>
      <c r="BL1717" s="107"/>
      <c r="BQ1717" s="5"/>
      <c r="BT1717" s="5"/>
      <c r="BU1717" s="5"/>
      <c r="BV1717" s="5"/>
      <c r="BW1717" s="5"/>
      <c r="BY1717" s="14"/>
      <c r="BZ1717" s="28"/>
      <c r="DD1717" s="5" t="e">
        <f>IF(REPORTE!AH$2="si",IF(C1717=VALUE(REPORTE!C$11),IF(SUM(DD1718:DD$1993),CONCATENATE(INT(B1717),", "),INT(B1717)),""),IF(C1717=VALUE(REPORTE!C$10),IF(SUM(DD1718:DD$1993),CONCATENATE(INT(B1717),", "),INT(B1717)),""))</f>
        <v>#VALUE!</v>
      </c>
      <c r="DH1717" s="5"/>
      <c r="DI1717" s="5"/>
      <c r="DJ1717" s="5"/>
      <c r="DK1717" s="5"/>
    </row>
    <row r="1718" spans="1:115" x14ac:dyDescent="0.25">
      <c r="A1718" s="24"/>
      <c r="B1718" s="3"/>
      <c r="D1718" s="1"/>
      <c r="H1718" s="5"/>
      <c r="L1718" s="4"/>
      <c r="M1718" s="4"/>
      <c r="Q1718" s="5"/>
      <c r="Z1718" s="4"/>
      <c r="BI1718" s="7"/>
      <c r="BJ1718" s="4"/>
      <c r="BK1718" s="96"/>
      <c r="BL1718" s="107"/>
      <c r="BQ1718" s="5"/>
      <c r="BT1718" s="5"/>
      <c r="BU1718" s="5"/>
      <c r="BV1718" s="5"/>
      <c r="BW1718" s="5"/>
      <c r="BY1718" s="14"/>
      <c r="BZ1718" s="28"/>
      <c r="DD1718" s="5" t="e">
        <f>IF(REPORTE!AH$2="si",IF(C1718=VALUE(REPORTE!C$11),IF(SUM(DD1719:DD$1993),CONCATENATE(INT(B1718),", "),INT(B1718)),""),IF(C1718=VALUE(REPORTE!C$10),IF(SUM(DD1719:DD$1993),CONCATENATE(INT(B1718),", "),INT(B1718)),""))</f>
        <v>#VALUE!</v>
      </c>
      <c r="DH1718" s="5"/>
      <c r="DI1718" s="5"/>
      <c r="DJ1718" s="5"/>
      <c r="DK1718" s="5"/>
    </row>
    <row r="1719" spans="1:115" x14ac:dyDescent="0.25">
      <c r="A1719" s="24"/>
      <c r="B1719" s="3"/>
      <c r="D1719" s="1"/>
      <c r="H1719" s="5"/>
      <c r="L1719" s="4"/>
      <c r="M1719" s="4"/>
      <c r="Q1719" s="5"/>
      <c r="Z1719" s="4"/>
      <c r="BI1719" s="7"/>
      <c r="BJ1719" s="4"/>
      <c r="BK1719" s="96"/>
      <c r="BL1719" s="107"/>
      <c r="BQ1719" s="5"/>
      <c r="BT1719" s="5"/>
      <c r="BU1719" s="5"/>
      <c r="BV1719" s="5"/>
      <c r="BW1719" s="5"/>
      <c r="BY1719" s="14"/>
      <c r="BZ1719" s="28"/>
      <c r="DD1719" s="5" t="e">
        <f>IF(REPORTE!AH$2="si",IF(C1719=VALUE(REPORTE!C$11),IF(SUM(DD1720:DD$1993),CONCATENATE(INT(B1719),", "),INT(B1719)),""),IF(C1719=VALUE(REPORTE!C$10),IF(SUM(DD1720:DD$1993),CONCATENATE(INT(B1719),", "),INT(B1719)),""))</f>
        <v>#VALUE!</v>
      </c>
      <c r="DH1719" s="5"/>
      <c r="DI1719" s="5"/>
      <c r="DJ1719" s="5"/>
      <c r="DK1719" s="5"/>
    </row>
    <row r="1720" spans="1:115" x14ac:dyDescent="0.25">
      <c r="A1720" s="24"/>
      <c r="B1720" s="3"/>
      <c r="D1720" s="1"/>
      <c r="H1720" s="5"/>
      <c r="L1720" s="4"/>
      <c r="M1720" s="4"/>
      <c r="Q1720" s="5"/>
      <c r="Z1720" s="4"/>
      <c r="BI1720" s="7"/>
      <c r="BJ1720" s="4"/>
      <c r="BK1720" s="96"/>
      <c r="BL1720" s="107"/>
      <c r="BQ1720" s="5"/>
      <c r="BT1720" s="5"/>
      <c r="BU1720" s="5"/>
      <c r="BV1720" s="5"/>
      <c r="BW1720" s="5"/>
      <c r="BY1720" s="14"/>
      <c r="BZ1720" s="28"/>
      <c r="DD1720" s="5" t="e">
        <f>IF(REPORTE!AH$2="si",IF(C1720=VALUE(REPORTE!C$11),IF(SUM(DD1721:DD$1993),CONCATENATE(INT(B1720),", "),INT(B1720)),""),IF(C1720=VALUE(REPORTE!C$10),IF(SUM(DD1721:DD$1993),CONCATENATE(INT(B1720),", "),INT(B1720)),""))</f>
        <v>#VALUE!</v>
      </c>
      <c r="DH1720" s="5"/>
      <c r="DI1720" s="5"/>
      <c r="DJ1720" s="5"/>
      <c r="DK1720" s="5"/>
    </row>
    <row r="1721" spans="1:115" x14ac:dyDescent="0.25">
      <c r="A1721" s="24"/>
      <c r="B1721" s="3"/>
      <c r="D1721" s="1"/>
      <c r="H1721" s="5"/>
      <c r="L1721" s="4"/>
      <c r="M1721" s="4"/>
      <c r="Q1721" s="5"/>
      <c r="Z1721" s="4"/>
      <c r="BI1721" s="7"/>
      <c r="BJ1721" s="4"/>
      <c r="BK1721" s="96"/>
      <c r="BL1721" s="107"/>
      <c r="BQ1721" s="5"/>
      <c r="BT1721" s="5"/>
      <c r="BU1721" s="5"/>
      <c r="BV1721" s="5"/>
      <c r="BW1721" s="5"/>
      <c r="BY1721" s="14"/>
      <c r="BZ1721" s="28"/>
      <c r="DD1721" s="5" t="e">
        <f>IF(REPORTE!AH$2="si",IF(C1721=VALUE(REPORTE!C$11),IF(SUM(DD1722:DD$1993),CONCATENATE(INT(B1721),", "),INT(B1721)),""),IF(C1721=VALUE(REPORTE!C$10),IF(SUM(DD1722:DD$1993),CONCATENATE(INT(B1721),", "),INT(B1721)),""))</f>
        <v>#VALUE!</v>
      </c>
      <c r="DH1721" s="5"/>
      <c r="DI1721" s="5"/>
      <c r="DJ1721" s="5"/>
      <c r="DK1721" s="5"/>
    </row>
    <row r="1722" spans="1:115" x14ac:dyDescent="0.25">
      <c r="A1722" s="24"/>
      <c r="B1722" s="3"/>
      <c r="D1722" s="1"/>
      <c r="H1722" s="5"/>
      <c r="L1722" s="4"/>
      <c r="M1722" s="4"/>
      <c r="Q1722" s="5"/>
      <c r="Z1722" s="4"/>
      <c r="BI1722" s="7"/>
      <c r="BJ1722" s="4"/>
      <c r="BK1722" s="96"/>
      <c r="BL1722" s="107"/>
      <c r="BQ1722" s="5"/>
      <c r="BT1722" s="5"/>
      <c r="BU1722" s="5"/>
      <c r="BV1722" s="5"/>
      <c r="BW1722" s="5"/>
      <c r="BY1722" s="14"/>
      <c r="BZ1722" s="28"/>
      <c r="DD1722" s="5" t="e">
        <f>IF(REPORTE!AH$2="si",IF(C1722=VALUE(REPORTE!C$11),IF(SUM(DD1723:DD$1993),CONCATENATE(INT(B1722),", "),INT(B1722)),""),IF(C1722=VALUE(REPORTE!C$10),IF(SUM(DD1723:DD$1993),CONCATENATE(INT(B1722),", "),INT(B1722)),""))</f>
        <v>#VALUE!</v>
      </c>
      <c r="DH1722" s="5"/>
      <c r="DI1722" s="5"/>
      <c r="DJ1722" s="5"/>
      <c r="DK1722" s="5"/>
    </row>
    <row r="1723" spans="1:115" x14ac:dyDescent="0.25">
      <c r="A1723" s="24"/>
      <c r="B1723" s="3"/>
      <c r="D1723" s="1"/>
      <c r="H1723" s="5"/>
      <c r="L1723" s="4"/>
      <c r="M1723" s="4"/>
      <c r="Q1723" s="5"/>
      <c r="Z1723" s="4"/>
      <c r="BI1723" s="7"/>
      <c r="BJ1723" s="4"/>
      <c r="BK1723" s="96"/>
      <c r="BL1723" s="107"/>
      <c r="BQ1723" s="5"/>
      <c r="BT1723" s="5"/>
      <c r="BU1723" s="5"/>
      <c r="BV1723" s="5"/>
      <c r="BW1723" s="5"/>
      <c r="BY1723" s="14"/>
      <c r="BZ1723" s="28"/>
      <c r="DD1723" s="5" t="e">
        <f>IF(REPORTE!AH$2="si",IF(C1723=VALUE(REPORTE!C$11),IF(SUM(DD1724:DD$1993),CONCATENATE(INT(B1723),", "),INT(B1723)),""),IF(C1723=VALUE(REPORTE!C$10),IF(SUM(DD1724:DD$1993),CONCATENATE(INT(B1723),", "),INT(B1723)),""))</f>
        <v>#VALUE!</v>
      </c>
      <c r="DE1723" s="5"/>
      <c r="DH1723" s="5"/>
      <c r="DI1723" s="5"/>
      <c r="DJ1723" s="5"/>
      <c r="DK1723" s="5"/>
    </row>
    <row r="1724" spans="1:115" x14ac:dyDescent="0.25">
      <c r="A1724" s="24"/>
      <c r="B1724" s="3"/>
      <c r="D1724" s="1"/>
      <c r="H1724" s="5"/>
      <c r="L1724" s="4"/>
      <c r="M1724" s="4"/>
      <c r="Q1724" s="5"/>
      <c r="Z1724" s="4"/>
      <c r="BI1724" s="7"/>
      <c r="BJ1724" s="4"/>
      <c r="BK1724" s="96"/>
      <c r="BL1724" s="107"/>
      <c r="BQ1724" s="5"/>
      <c r="BT1724" s="5"/>
      <c r="BU1724" s="5"/>
      <c r="BV1724" s="5"/>
      <c r="BW1724" s="5"/>
      <c r="BY1724" s="14"/>
      <c r="BZ1724" s="28"/>
      <c r="DD1724" s="5" t="e">
        <f>IF(REPORTE!AH$2="si",IF(C1724=VALUE(REPORTE!C$11),IF(SUM(DD1725:DD$1993),CONCATENATE(INT(B1724),", "),INT(B1724)),""),IF(C1724=VALUE(REPORTE!C$10),IF(SUM(DD1725:DD$1993),CONCATENATE(INT(B1724),",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4"/>
      <c r="B1725" s="3"/>
      <c r="D1725" s="1"/>
      <c r="H1725" s="5"/>
      <c r="L1725" s="4"/>
      <c r="M1725" s="4"/>
      <c r="Q1725" s="5"/>
      <c r="Z1725" s="4"/>
      <c r="BI1725" s="7"/>
      <c r="BJ1725" s="4"/>
      <c r="BK1725" s="96"/>
      <c r="BL1725" s="107"/>
      <c r="BQ1725" s="5"/>
      <c r="BT1725" s="5"/>
      <c r="BU1725" s="5"/>
      <c r="BV1725" s="5"/>
      <c r="BW1725" s="5"/>
      <c r="BY1725" s="14"/>
      <c r="BZ1725" s="28"/>
      <c r="DD1725" s="5" t="e">
        <f>IF(REPORTE!AH$2="si",IF(C1725=VALUE(REPORTE!C$11),IF(SUM(DD1726:DD$1993),CONCATENATE(INT(B1725),", "),INT(B1725)),""),IF(C1725=VALUE(REPORTE!C$10),IF(SUM(DD1726:DD$1993),CONCATENATE(INT(B1725),", "),INT(B1725)),""))</f>
        <v>#VALUE!</v>
      </c>
      <c r="DH1725" s="5"/>
      <c r="DI1725" s="5"/>
      <c r="DJ1725" s="5"/>
      <c r="DK1725" s="5"/>
    </row>
    <row r="1726" spans="1:115" x14ac:dyDescent="0.25">
      <c r="A1726" s="24"/>
      <c r="B1726" s="3"/>
      <c r="D1726" s="1"/>
      <c r="H1726" s="5"/>
      <c r="L1726" s="4"/>
      <c r="M1726" s="4"/>
      <c r="Q1726" s="5"/>
      <c r="Z1726" s="4"/>
      <c r="BI1726" s="7"/>
      <c r="BJ1726" s="4"/>
      <c r="BK1726" s="96"/>
      <c r="BL1726" s="107"/>
      <c r="BQ1726" s="5"/>
      <c r="BT1726" s="5"/>
      <c r="BU1726" s="5"/>
      <c r="BV1726" s="5"/>
      <c r="BW1726" s="5"/>
      <c r="BY1726" s="14"/>
      <c r="BZ1726" s="28"/>
      <c r="DD1726" s="5" t="e">
        <f>IF(REPORTE!AH$2="si",IF(C1726=VALUE(REPORTE!C$11),IF(SUM(DD1727:DD$1993),CONCATENATE(INT(B1726),", "),INT(B1726)),""),IF(C1726=VALUE(REPORTE!C$10),IF(SUM(DD1727:DD$1993),CONCATENATE(INT(B1726),", "),INT(B1726)),""))</f>
        <v>#VALUE!</v>
      </c>
      <c r="DH1726" s="5"/>
      <c r="DI1726" s="5"/>
      <c r="DJ1726" s="5"/>
      <c r="DK1726" s="5"/>
    </row>
    <row r="1727" spans="1:115" x14ac:dyDescent="0.25">
      <c r="A1727" s="24"/>
      <c r="B1727" s="3"/>
      <c r="D1727" s="1"/>
      <c r="H1727" s="5"/>
      <c r="L1727" s="4"/>
      <c r="M1727" s="4"/>
      <c r="Q1727" s="5"/>
      <c r="Z1727" s="4"/>
      <c r="BI1727" s="7"/>
      <c r="BJ1727" s="4"/>
      <c r="BK1727" s="96"/>
      <c r="BL1727" s="107"/>
      <c r="BQ1727" s="5"/>
      <c r="BT1727" s="5"/>
      <c r="BU1727" s="5"/>
      <c r="BV1727" s="5"/>
      <c r="BW1727" s="5"/>
      <c r="BY1727" s="14"/>
      <c r="BZ1727" s="28"/>
      <c r="DD1727" s="5" t="e">
        <f>IF(REPORTE!AH$2="si",IF(C1727=VALUE(REPORTE!C$11),IF(SUM(DD1728:DD$1993),CONCATENATE(INT(B1727),", "),INT(B1727)),""),IF(C1727=VALUE(REPORTE!C$10),IF(SUM(DD1728:DD$1993),CONCATENATE(INT(B1727),", "),INT(B1727)),""))</f>
        <v>#VALUE!</v>
      </c>
      <c r="DH1727" s="5"/>
      <c r="DI1727" s="5"/>
      <c r="DJ1727" s="5"/>
      <c r="DK1727" s="5"/>
    </row>
    <row r="1728" spans="1:115" x14ac:dyDescent="0.25">
      <c r="A1728" s="24"/>
      <c r="B1728" s="3"/>
      <c r="D1728" s="1"/>
      <c r="H1728" s="5"/>
      <c r="L1728" s="4"/>
      <c r="M1728" s="4"/>
      <c r="Q1728" s="5"/>
      <c r="Z1728" s="4"/>
      <c r="BI1728" s="7"/>
      <c r="BJ1728" s="4"/>
      <c r="BK1728" s="96"/>
      <c r="BL1728" s="107"/>
      <c r="BQ1728" s="5"/>
      <c r="BT1728" s="5"/>
      <c r="BU1728" s="5"/>
      <c r="BV1728" s="5"/>
      <c r="BW1728" s="5"/>
      <c r="BY1728" s="14"/>
      <c r="BZ1728" s="28"/>
      <c r="DD1728" s="5" t="e">
        <f>IF(REPORTE!AH$2="si",IF(C1728=VALUE(REPORTE!C$11),IF(SUM(DD1729:DD$1993),CONCATENATE(INT(B1728),", "),INT(B1728)),""),IF(C1728=VALUE(REPORTE!C$10),IF(SUM(DD1729:DD$1993),CONCATENATE(INT(B1728),", "),INT(B1728)),""))</f>
        <v>#VALUE!</v>
      </c>
      <c r="DH1728" s="5"/>
      <c r="DI1728" s="5"/>
      <c r="DJ1728" s="5"/>
      <c r="DK1728" s="5"/>
    </row>
    <row r="1729" spans="1:115" x14ac:dyDescent="0.25">
      <c r="A1729" s="24"/>
      <c r="B1729" s="3"/>
      <c r="D1729" s="1"/>
      <c r="H1729" s="5"/>
      <c r="L1729" s="4"/>
      <c r="M1729" s="4"/>
      <c r="Q1729" s="5"/>
      <c r="Z1729" s="4"/>
      <c r="BI1729" s="7"/>
      <c r="BJ1729" s="4"/>
      <c r="BK1729" s="96"/>
      <c r="BL1729" s="107"/>
      <c r="BQ1729" s="5"/>
      <c r="BT1729" s="5"/>
      <c r="BU1729" s="5"/>
      <c r="BV1729" s="5"/>
      <c r="BW1729" s="5"/>
      <c r="BY1729" s="14"/>
      <c r="BZ1729" s="28"/>
      <c r="DD1729" s="5" t="e">
        <f>IF(REPORTE!AH$2="si",IF(C1729=VALUE(REPORTE!C$11),IF(SUM(DD1730:DD$1993),CONCATENATE(INT(B1729),", "),INT(B1729)),""),IF(C1729=VALUE(REPORTE!C$10),IF(SUM(DD1730:DD$1993),CONCATENATE(INT(B1729),", "),INT(B1729)),""))</f>
        <v>#VALUE!</v>
      </c>
      <c r="DH1729" s="5"/>
      <c r="DI1729" s="5"/>
      <c r="DJ1729" s="5"/>
      <c r="DK1729" s="5"/>
    </row>
    <row r="1730" spans="1:115" x14ac:dyDescent="0.25">
      <c r="A1730" s="24"/>
      <c r="B1730" s="3"/>
      <c r="D1730" s="1"/>
      <c r="H1730" s="5"/>
      <c r="L1730" s="4"/>
      <c r="M1730" s="4"/>
      <c r="Q1730" s="5"/>
      <c r="Z1730" s="4"/>
      <c r="BI1730" s="7"/>
      <c r="BJ1730" s="4"/>
      <c r="BK1730" s="96"/>
      <c r="BL1730" s="107"/>
      <c r="BQ1730" s="5"/>
      <c r="BT1730" s="5"/>
      <c r="BU1730" s="5"/>
      <c r="BV1730" s="5"/>
      <c r="BW1730" s="5"/>
      <c r="BY1730" s="14"/>
      <c r="BZ1730" s="28"/>
      <c r="DD1730" s="5" t="e">
        <f>IF(REPORTE!AH$2="si",IF(C1730=VALUE(REPORTE!C$11),IF(SUM(DD1731:DD$1993),CONCATENATE(INT(B1730),", "),INT(B1730)),""),IF(C1730=VALUE(REPORTE!C$10),IF(SUM(DD1731:DD$1993),CONCATENATE(INT(B1730),", "),INT(B1730)),""))</f>
        <v>#VALUE!</v>
      </c>
      <c r="DH1730" s="5"/>
      <c r="DI1730" s="5"/>
      <c r="DJ1730" s="5"/>
      <c r="DK1730" s="5"/>
    </row>
    <row r="1731" spans="1:115" x14ac:dyDescent="0.25">
      <c r="A1731" s="24"/>
      <c r="B1731" s="3"/>
      <c r="D1731" s="1"/>
      <c r="H1731" s="5"/>
      <c r="L1731" s="4"/>
      <c r="M1731" s="4"/>
      <c r="Q1731" s="5"/>
      <c r="Z1731" s="4"/>
      <c r="BI1731" s="7"/>
      <c r="BJ1731" s="4"/>
      <c r="BK1731" s="96"/>
      <c r="BL1731" s="107"/>
      <c r="BQ1731" s="5"/>
      <c r="BT1731" s="5"/>
      <c r="BU1731" s="5"/>
      <c r="BV1731" s="5"/>
      <c r="BW1731" s="5"/>
      <c r="BY1731" s="14"/>
      <c r="BZ1731" s="28"/>
      <c r="DD1731" s="5" t="e">
        <f>IF(REPORTE!AH$2="si",IF(C1731=VALUE(REPORTE!C$11),IF(SUM(DD1732:DD$1993),CONCATENATE(INT(B1731),", "),INT(B1731)),""),IF(C1731=VALUE(REPORTE!C$10),IF(SUM(DD1732:DD$1993),CONCATENATE(INT(B1731),", "),INT(B1731)),""))</f>
        <v>#VALUE!</v>
      </c>
      <c r="DH1731" s="5"/>
      <c r="DI1731" s="5"/>
      <c r="DJ1731" s="5"/>
      <c r="DK1731" s="5"/>
    </row>
    <row r="1732" spans="1:115" x14ac:dyDescent="0.25">
      <c r="A1732" s="24"/>
      <c r="B1732" s="3"/>
      <c r="D1732" s="1"/>
      <c r="H1732" s="5"/>
      <c r="L1732" s="4"/>
      <c r="M1732" s="4"/>
      <c r="Q1732" s="5"/>
      <c r="Z1732" s="4"/>
      <c r="BI1732" s="7"/>
      <c r="BJ1732" s="4"/>
      <c r="BK1732" s="96"/>
      <c r="BL1732" s="107"/>
      <c r="BQ1732" s="5"/>
      <c r="BT1732" s="5"/>
      <c r="BU1732" s="5"/>
      <c r="BV1732" s="5"/>
      <c r="BW1732" s="5"/>
      <c r="BY1732" s="14"/>
      <c r="BZ1732" s="28"/>
      <c r="DD1732" s="5" t="e">
        <f>IF(REPORTE!AH$2="si",IF(C1732=VALUE(REPORTE!C$11),IF(SUM(DD1733:DD$1993),CONCATENATE(INT(B1732),", "),INT(B1732)),""),IF(C1732=VALUE(REPORTE!C$10),IF(SUM(DD1733:DD$1993),CONCATENATE(INT(B1732),", "),INT(B1732)),""))</f>
        <v>#VALUE!</v>
      </c>
      <c r="DH1732" s="5"/>
      <c r="DI1732" s="5"/>
      <c r="DJ1732" s="5"/>
      <c r="DK1732" s="5"/>
    </row>
    <row r="1733" spans="1:115" x14ac:dyDescent="0.25">
      <c r="A1733" s="24"/>
      <c r="B1733" s="3"/>
      <c r="D1733" s="1"/>
      <c r="H1733" s="5"/>
      <c r="L1733" s="4"/>
      <c r="M1733" s="4"/>
      <c r="Q1733" s="5"/>
      <c r="Z1733" s="4"/>
      <c r="BI1733" s="7"/>
      <c r="BJ1733" s="4"/>
      <c r="BK1733" s="96"/>
      <c r="BL1733" s="107"/>
      <c r="BQ1733" s="5"/>
      <c r="BT1733" s="5"/>
      <c r="BU1733" s="5"/>
      <c r="BV1733" s="5"/>
      <c r="BW1733" s="5"/>
      <c r="BY1733" s="14"/>
      <c r="BZ1733" s="28"/>
      <c r="DD1733" s="5" t="e">
        <f>IF(REPORTE!AH$2="si",IF(C1733=VALUE(REPORTE!C$11),IF(SUM(DD1734:DD$1993),CONCATENATE(INT(B1733),", "),INT(B1733)),""),IF(C1733=VALUE(REPORTE!C$10),IF(SUM(DD1734:DD$1993),CONCATENATE(INT(B1733),", "),INT(B1733)),""))</f>
        <v>#VALUE!</v>
      </c>
      <c r="DH1733" s="5"/>
      <c r="DI1733" s="5"/>
      <c r="DJ1733" s="5"/>
      <c r="DK1733" s="5"/>
    </row>
    <row r="1734" spans="1:115" x14ac:dyDescent="0.25">
      <c r="A1734" s="24"/>
      <c r="B1734" s="3"/>
      <c r="D1734" s="1"/>
      <c r="H1734" s="5"/>
      <c r="L1734" s="4"/>
      <c r="M1734" s="4"/>
      <c r="Q1734" s="5"/>
      <c r="Z1734" s="4"/>
      <c r="BI1734" s="7"/>
      <c r="BJ1734" s="4"/>
      <c r="BK1734" s="96"/>
      <c r="BL1734" s="107"/>
      <c r="BQ1734" s="5"/>
      <c r="BT1734" s="5"/>
      <c r="BU1734" s="5"/>
      <c r="BV1734" s="5"/>
      <c r="BW1734" s="5"/>
      <c r="BY1734" s="14"/>
      <c r="BZ1734" s="28"/>
      <c r="DD1734" s="5" t="e">
        <f>IF(REPORTE!AH$2="si",IF(C1734=VALUE(REPORTE!C$11),IF(SUM(DD1735:DD$1993),CONCATENATE(INT(B1734),", "),INT(B1734)),""),IF(C1734=VALUE(REPORTE!C$10),IF(SUM(DD1735:DD$1993),CONCATENATE(INT(B1734),", "),INT(B1734)),""))</f>
        <v>#VALUE!</v>
      </c>
      <c r="DH1734" s="5"/>
      <c r="DI1734" s="5"/>
      <c r="DJ1734" s="5"/>
      <c r="DK1734" s="5"/>
    </row>
    <row r="1735" spans="1:115" x14ac:dyDescent="0.25">
      <c r="A1735" s="24"/>
      <c r="B1735" s="3"/>
      <c r="D1735" s="1"/>
      <c r="H1735" s="5"/>
      <c r="L1735" s="4"/>
      <c r="M1735" s="4"/>
      <c r="Q1735" s="5"/>
      <c r="Z1735" s="4"/>
      <c r="BI1735" s="7"/>
      <c r="BJ1735" s="4"/>
      <c r="BK1735" s="96"/>
      <c r="BL1735" s="107"/>
      <c r="BQ1735" s="5"/>
      <c r="BT1735" s="5"/>
      <c r="BU1735" s="5"/>
      <c r="BV1735" s="5"/>
      <c r="BW1735" s="5"/>
      <c r="BY1735" s="14"/>
      <c r="BZ1735" s="28"/>
      <c r="DD1735" s="5" t="e">
        <f>IF(REPORTE!AH$2="si",IF(C1735=VALUE(REPORTE!C$11),IF(SUM(DD1736:DD$1993),CONCATENATE(INT(B1735),", "),INT(B1735)),""),IF(C1735=VALUE(REPORTE!C$10),IF(SUM(DD1736:DD$1993),CONCATENATE(INT(B1735),", "),INT(B1735)),""))</f>
        <v>#VALUE!</v>
      </c>
      <c r="DH1735" s="5"/>
      <c r="DI1735" s="5"/>
      <c r="DJ1735" s="5"/>
      <c r="DK1735" s="5"/>
    </row>
    <row r="1736" spans="1:115" x14ac:dyDescent="0.25">
      <c r="A1736" s="24"/>
      <c r="B1736" s="3"/>
      <c r="D1736" s="1"/>
      <c r="H1736" s="5"/>
      <c r="L1736" s="4"/>
      <c r="M1736" s="4"/>
      <c r="Q1736" s="5"/>
      <c r="Z1736" s="4"/>
      <c r="BI1736" s="7"/>
      <c r="BJ1736" s="4"/>
      <c r="BK1736" s="96"/>
      <c r="BL1736" s="107"/>
      <c r="BQ1736" s="5"/>
      <c r="BT1736" s="5"/>
      <c r="BU1736" s="5"/>
      <c r="BV1736" s="5"/>
      <c r="BW1736" s="5"/>
      <c r="BY1736" s="14"/>
      <c r="BZ1736" s="28"/>
      <c r="DD1736" s="5" t="e">
        <f>IF(REPORTE!AH$2="si",IF(C1736=VALUE(REPORTE!C$11),IF(SUM(DD1737:DD$1993),CONCATENATE(INT(B1736),", "),INT(B1736)),""),IF(C1736=VALUE(REPORTE!C$10),IF(SUM(DD1737:DD$1993),CONCATENATE(INT(B1736),", "),INT(B1736)),""))</f>
        <v>#VALUE!</v>
      </c>
      <c r="DH1736" s="5"/>
      <c r="DI1736" s="5"/>
      <c r="DJ1736" s="5"/>
      <c r="DK1736" s="5"/>
    </row>
    <row r="1737" spans="1:115" x14ac:dyDescent="0.25">
      <c r="A1737" s="24"/>
      <c r="B1737" s="3"/>
      <c r="D1737" s="1"/>
      <c r="H1737" s="5"/>
      <c r="L1737" s="4"/>
      <c r="M1737" s="4"/>
      <c r="Q1737" s="5"/>
      <c r="Z1737" s="4"/>
      <c r="BI1737" s="7"/>
      <c r="BJ1737" s="4"/>
      <c r="BK1737" s="96"/>
      <c r="BL1737" s="107"/>
      <c r="BQ1737" s="5"/>
      <c r="BT1737" s="5"/>
      <c r="BU1737" s="5"/>
      <c r="BV1737" s="5"/>
      <c r="BW1737" s="5"/>
      <c r="BY1737" s="14"/>
      <c r="BZ1737" s="28"/>
      <c r="DD1737" s="5" t="e">
        <f>IF(REPORTE!AH$2="si",IF(C1737=VALUE(REPORTE!C$11),IF(SUM(DD1738:DD$1993),CONCATENATE(INT(B1737),", "),INT(B1737)),""),IF(C1737=VALUE(REPORTE!C$10),IF(SUM(DD1738:DD$1993),CONCATENATE(INT(B1737),", "),INT(B1737)),""))</f>
        <v>#VALUE!</v>
      </c>
      <c r="DH1737" s="5"/>
      <c r="DI1737" s="5"/>
      <c r="DJ1737" s="5"/>
      <c r="DK1737" s="5"/>
    </row>
    <row r="1738" spans="1:115" x14ac:dyDescent="0.25">
      <c r="A1738" s="24"/>
      <c r="B1738" s="3"/>
      <c r="D1738" s="1"/>
      <c r="H1738" s="5"/>
      <c r="L1738" s="4"/>
      <c r="M1738" s="4"/>
      <c r="Q1738" s="5"/>
      <c r="Z1738" s="4"/>
      <c r="BI1738" s="7"/>
      <c r="BJ1738" s="4"/>
      <c r="BK1738" s="96"/>
      <c r="BL1738" s="107"/>
      <c r="BQ1738" s="5"/>
      <c r="BT1738" s="5"/>
      <c r="BU1738" s="5"/>
      <c r="BV1738" s="5"/>
      <c r="BW1738" s="5"/>
      <c r="BY1738" s="14"/>
      <c r="BZ1738" s="28"/>
      <c r="DD1738" s="5" t="e">
        <f>IF(REPORTE!AH$2="si",IF(C1738=VALUE(REPORTE!C$11),IF(SUM(DD1739:DD$1993),CONCATENATE(INT(B1738),", "),INT(B1738)),""),IF(C1738=VALUE(REPORTE!C$10),IF(SUM(DD1739:DD$1993),CONCATENATE(INT(B1738),", "),INT(B1738)),""))</f>
        <v>#VALUE!</v>
      </c>
      <c r="DH1738" s="5"/>
      <c r="DI1738" s="5"/>
      <c r="DJ1738" s="5"/>
      <c r="DK1738" s="5"/>
    </row>
    <row r="1739" spans="1:115" x14ac:dyDescent="0.25">
      <c r="A1739" s="24"/>
      <c r="B1739" s="3"/>
      <c r="D1739" s="1"/>
      <c r="H1739" s="5"/>
      <c r="L1739" s="4"/>
      <c r="M1739" s="4"/>
      <c r="Q1739" s="5"/>
      <c r="Z1739" s="4"/>
      <c r="BI1739" s="7"/>
      <c r="BJ1739" s="4"/>
      <c r="BK1739" s="96"/>
      <c r="BL1739" s="107"/>
      <c r="BQ1739" s="5"/>
      <c r="BT1739" s="5"/>
      <c r="BU1739" s="5"/>
      <c r="BV1739" s="5"/>
      <c r="BW1739" s="5"/>
      <c r="BY1739" s="14"/>
      <c r="BZ1739" s="28"/>
      <c r="DD1739" s="5" t="e">
        <f>IF(REPORTE!AH$2="si",IF(C1739=VALUE(REPORTE!C$11),IF(SUM(DD1740:DD$1993),CONCATENATE(INT(B1739),", "),INT(B1739)),""),IF(C1739=VALUE(REPORTE!C$10),IF(SUM(DD1740:DD$1993),CONCATENATE(INT(B1739),", "),INT(B1739)),""))</f>
        <v>#VALUE!</v>
      </c>
      <c r="DH1739" s="5"/>
      <c r="DI1739" s="5"/>
      <c r="DJ1739" s="5"/>
      <c r="DK1739" s="5"/>
    </row>
    <row r="1740" spans="1:115" x14ac:dyDescent="0.25">
      <c r="A1740" s="24"/>
      <c r="B1740" s="3"/>
      <c r="D1740" s="1"/>
      <c r="H1740" s="5"/>
      <c r="L1740" s="4"/>
      <c r="M1740" s="4"/>
      <c r="Q1740" s="5"/>
      <c r="Z1740" s="4"/>
      <c r="BI1740" s="7"/>
      <c r="BJ1740" s="4"/>
      <c r="BK1740" s="96"/>
      <c r="BL1740" s="107"/>
      <c r="BQ1740" s="5"/>
      <c r="BT1740" s="5"/>
      <c r="BU1740" s="5"/>
      <c r="BV1740" s="5"/>
      <c r="BW1740" s="5"/>
      <c r="BY1740" s="14"/>
      <c r="BZ1740" s="28"/>
      <c r="DD1740" s="5" t="e">
        <f>IF(REPORTE!AH$2="si",IF(C1740=VALUE(REPORTE!C$11),IF(SUM(DD1741:DD$1993),CONCATENATE(INT(B1740),", "),INT(B1740)),""),IF(C1740=VALUE(REPORTE!C$10),IF(SUM(DD1741:DD$1993),CONCATENATE(INT(B1740),", "),INT(B1740)),""))</f>
        <v>#VALUE!</v>
      </c>
      <c r="DH1740" s="5"/>
      <c r="DI1740" s="5"/>
      <c r="DJ1740" s="5"/>
      <c r="DK1740" s="5"/>
    </row>
    <row r="1741" spans="1:115" x14ac:dyDescent="0.25">
      <c r="A1741" s="24"/>
      <c r="B1741" s="3"/>
      <c r="D1741" s="1"/>
      <c r="H1741" s="5"/>
      <c r="L1741" s="4"/>
      <c r="M1741" s="4"/>
      <c r="Q1741" s="5"/>
      <c r="Z1741" s="4"/>
      <c r="BI1741" s="7"/>
      <c r="BJ1741" s="4"/>
      <c r="BK1741" s="96"/>
      <c r="BL1741" s="107"/>
      <c r="BQ1741" s="5"/>
      <c r="BT1741" s="5"/>
      <c r="BU1741" s="5"/>
      <c r="BV1741" s="5"/>
      <c r="BW1741" s="5"/>
      <c r="BY1741" s="14"/>
      <c r="BZ1741" s="28"/>
      <c r="DD1741" s="5" t="e">
        <f>IF(REPORTE!AH$2="si",IF(C1741=VALUE(REPORTE!C$11),IF(SUM(DD1742:DD$1993),CONCATENATE(INT(B1741),", "),INT(B1741)),""),IF(C1741=VALUE(REPORTE!C$10),IF(SUM(DD1742:DD$1993),CONCATENATE(INT(B1741),", "),INT(B1741)),""))</f>
        <v>#VALUE!</v>
      </c>
      <c r="DH1741" s="5"/>
      <c r="DI1741" s="5"/>
      <c r="DJ1741" s="5"/>
      <c r="DK1741" s="5"/>
    </row>
    <row r="1742" spans="1:115" x14ac:dyDescent="0.25">
      <c r="A1742" s="24"/>
      <c r="B1742" s="3"/>
      <c r="D1742" s="1"/>
      <c r="H1742" s="5"/>
      <c r="L1742" s="4"/>
      <c r="M1742" s="4"/>
      <c r="Q1742" s="5"/>
      <c r="Z1742" s="4"/>
      <c r="BI1742" s="7"/>
      <c r="BJ1742" s="4"/>
      <c r="BK1742" s="96"/>
      <c r="BL1742" s="107"/>
      <c r="BQ1742" s="5"/>
      <c r="BT1742" s="5"/>
      <c r="BU1742" s="5"/>
      <c r="BV1742" s="5"/>
      <c r="BW1742" s="5"/>
      <c r="BY1742" s="14"/>
      <c r="BZ1742" s="28"/>
      <c r="DD1742" s="5" t="e">
        <f>IF(REPORTE!AH$2="si",IF(C1742=VALUE(REPORTE!C$11),IF(SUM(DD1743:DD$1993),CONCATENATE(INT(B1742),", "),INT(B1742)),""),IF(C1742=VALUE(REPORTE!C$10),IF(SUM(DD1743:DD$1993),CONCATENATE(INT(B1742),", "),INT(B1742)),""))</f>
        <v>#VALUE!</v>
      </c>
      <c r="DH1742" s="5"/>
      <c r="DI1742" s="5"/>
      <c r="DJ1742" s="5"/>
      <c r="DK1742" s="5"/>
    </row>
    <row r="1743" spans="1:115" x14ac:dyDescent="0.25">
      <c r="A1743" s="24"/>
      <c r="B1743" s="3"/>
      <c r="D1743" s="1"/>
      <c r="H1743" s="5"/>
      <c r="L1743" s="4"/>
      <c r="M1743" s="4"/>
      <c r="Q1743" s="5"/>
      <c r="Z1743" s="4"/>
      <c r="BI1743" s="7"/>
      <c r="BJ1743" s="4"/>
      <c r="BK1743" s="96"/>
      <c r="BL1743" s="107"/>
      <c r="BQ1743" s="5"/>
      <c r="BT1743" s="5"/>
      <c r="BU1743" s="5"/>
      <c r="BV1743" s="5"/>
      <c r="BW1743" s="5"/>
      <c r="BY1743" s="14"/>
      <c r="BZ1743" s="28"/>
      <c r="DD1743" s="5" t="e">
        <f>IF(REPORTE!AH$2="si",IF(C1743=VALUE(REPORTE!C$11),IF(SUM(DD1744:DD$1993),CONCATENATE(INT(B1743),", "),INT(B1743)),""),IF(C1743=VALUE(REPORTE!C$10),IF(SUM(DD1744:DD$1993),CONCATENATE(INT(B1743),", "),INT(B1743)),""))</f>
        <v>#VALUE!</v>
      </c>
      <c r="DH1743" s="5"/>
      <c r="DI1743" s="5"/>
      <c r="DJ1743" s="5"/>
      <c r="DK1743" s="5"/>
    </row>
    <row r="1744" spans="1:115" x14ac:dyDescent="0.25">
      <c r="A1744" s="24"/>
      <c r="B1744" s="3"/>
      <c r="D1744" s="1"/>
      <c r="H1744" s="5"/>
      <c r="L1744" s="4"/>
      <c r="M1744" s="4"/>
      <c r="Q1744" s="5"/>
      <c r="Z1744" s="4"/>
      <c r="BI1744" s="7"/>
      <c r="BJ1744" s="4"/>
      <c r="BK1744" s="96"/>
      <c r="BL1744" s="107"/>
      <c r="BQ1744" s="5"/>
      <c r="BT1744" s="5"/>
      <c r="BU1744" s="5"/>
      <c r="BV1744" s="5"/>
      <c r="BW1744" s="5"/>
      <c r="BY1744" s="14"/>
      <c r="BZ1744" s="28"/>
      <c r="DD1744" s="5" t="e">
        <f>IF(REPORTE!AH$2="si",IF(C1744=VALUE(REPORTE!C$11),IF(SUM(DD1745:DD$1993),CONCATENATE(INT(B1744),", "),INT(B1744)),""),IF(C1744=VALUE(REPORTE!C$10),IF(SUM(DD1745:DD$1993),CONCATENATE(INT(B1744),", "),INT(B1744)),""))</f>
        <v>#VALUE!</v>
      </c>
      <c r="DH1744" s="5"/>
      <c r="DI1744" s="5"/>
      <c r="DJ1744" s="5"/>
      <c r="DK1744" s="5"/>
    </row>
    <row r="1745" spans="1:115" x14ac:dyDescent="0.25">
      <c r="A1745" s="24"/>
      <c r="B1745" s="3"/>
      <c r="D1745" s="1"/>
      <c r="H1745" s="5"/>
      <c r="L1745" s="4"/>
      <c r="M1745" s="4"/>
      <c r="Q1745" s="5"/>
      <c r="Z1745" s="4"/>
      <c r="BI1745" s="7"/>
      <c r="BJ1745" s="4"/>
      <c r="BK1745" s="96"/>
      <c r="BL1745" s="107"/>
      <c r="BQ1745" s="5"/>
      <c r="BT1745" s="5"/>
      <c r="BU1745" s="5"/>
      <c r="BV1745" s="5"/>
      <c r="BW1745" s="5"/>
      <c r="BY1745" s="14"/>
      <c r="BZ1745" s="28"/>
      <c r="DD1745" s="5" t="e">
        <f>IF(REPORTE!AH$2="si",IF(C1745=VALUE(REPORTE!C$11),IF(SUM(DD1746:DD$1993),CONCATENATE(INT(B1745),", "),INT(B1745)),""),IF(C1745=VALUE(REPORTE!C$10),IF(SUM(DD1746:DD$1993),CONCATENATE(INT(B1745),", "),INT(B1745)),""))</f>
        <v>#VALUE!</v>
      </c>
      <c r="DH1745" s="5"/>
      <c r="DI1745" s="5"/>
      <c r="DJ1745" s="5"/>
      <c r="DK1745" s="5"/>
    </row>
    <row r="1746" spans="1:115" x14ac:dyDescent="0.25">
      <c r="A1746" s="24"/>
      <c r="B1746" s="3"/>
      <c r="D1746" s="1"/>
      <c r="H1746" s="5"/>
      <c r="L1746" s="4"/>
      <c r="M1746" s="4"/>
      <c r="Q1746" s="5"/>
      <c r="Z1746" s="4"/>
      <c r="BI1746" s="7"/>
      <c r="BJ1746" s="4"/>
      <c r="BK1746" s="96"/>
      <c r="BL1746" s="107"/>
      <c r="BQ1746" s="5"/>
      <c r="BT1746" s="5"/>
      <c r="BU1746" s="5"/>
      <c r="BV1746" s="5"/>
      <c r="BW1746" s="5"/>
      <c r="BY1746" s="14"/>
      <c r="BZ1746" s="28"/>
      <c r="DD1746" s="5" t="e">
        <f>IF(REPORTE!AH$2="si",IF(C1746=VALUE(REPORTE!C$11),IF(SUM(DD1747:DD$1993),CONCATENATE(INT(B1746),", "),INT(B1746)),""),IF(C1746=VALUE(REPORTE!C$10),IF(SUM(DD1747:DD$1993),CONCATENATE(INT(B1746),", "),INT(B1746)),""))</f>
        <v>#VALUE!</v>
      </c>
      <c r="DH1746" s="5"/>
      <c r="DI1746" s="5"/>
      <c r="DJ1746" s="5"/>
      <c r="DK1746" s="5"/>
    </row>
    <row r="1747" spans="1:115" x14ac:dyDescent="0.25">
      <c r="A1747" s="24"/>
      <c r="B1747" s="3"/>
      <c r="D1747" s="1"/>
      <c r="H1747" s="5"/>
      <c r="L1747" s="4"/>
      <c r="M1747" s="4"/>
      <c r="Q1747" s="5"/>
      <c r="Z1747" s="4"/>
      <c r="BI1747" s="7"/>
      <c r="BJ1747" s="4"/>
      <c r="BK1747" s="96"/>
      <c r="BL1747" s="107"/>
      <c r="BQ1747" s="5"/>
      <c r="BT1747" s="5"/>
      <c r="BU1747" s="5"/>
      <c r="BV1747" s="5"/>
      <c r="BW1747" s="5"/>
      <c r="BY1747" s="14"/>
      <c r="BZ1747" s="28"/>
      <c r="DD1747" s="5" t="e">
        <f>IF(REPORTE!AH$2="si",IF(C1747=VALUE(REPORTE!C$11),IF(SUM(DD1748:DD$1993),CONCATENATE(INT(B1747),", "),INT(B1747)),""),IF(C1747=VALUE(REPORTE!C$10),IF(SUM(DD1748:DD$1993),CONCATENATE(INT(B1747),", "),INT(B1747)),""))</f>
        <v>#VALUE!</v>
      </c>
      <c r="DH1747" s="5"/>
      <c r="DI1747" s="5"/>
      <c r="DJ1747" s="5"/>
      <c r="DK1747" s="5"/>
    </row>
    <row r="1748" spans="1:115" x14ac:dyDescent="0.25">
      <c r="A1748" s="24"/>
      <c r="B1748" s="3"/>
      <c r="D1748" s="1"/>
      <c r="H1748" s="5"/>
      <c r="L1748" s="4"/>
      <c r="M1748" s="4"/>
      <c r="Q1748" s="5"/>
      <c r="Z1748" s="4"/>
      <c r="BI1748" s="7"/>
      <c r="BJ1748" s="4"/>
      <c r="BK1748" s="96"/>
      <c r="BL1748" s="107"/>
      <c r="BQ1748" s="5"/>
      <c r="BT1748" s="5"/>
      <c r="BU1748" s="5"/>
      <c r="BV1748" s="5"/>
      <c r="BW1748" s="5"/>
      <c r="BY1748" s="14"/>
      <c r="BZ1748" s="28"/>
      <c r="DD1748" s="5" t="e">
        <f>IF(REPORTE!AH$2="si",IF(C1748=VALUE(REPORTE!C$11),IF(SUM(DD1749:DD$1993),CONCATENATE(INT(B1748),", "),INT(B1748)),""),IF(C1748=VALUE(REPORTE!C$10),IF(SUM(DD1749:DD$1993),CONCATENATE(INT(B1748),", "),INT(B1748)),""))</f>
        <v>#VALUE!</v>
      </c>
      <c r="DH1748" s="5"/>
      <c r="DI1748" s="5"/>
      <c r="DJ1748" s="5"/>
      <c r="DK1748" s="5"/>
    </row>
    <row r="1749" spans="1:115" x14ac:dyDescent="0.25">
      <c r="A1749" s="24"/>
      <c r="B1749" s="3"/>
      <c r="D1749" s="1"/>
      <c r="H1749" s="5"/>
      <c r="L1749" s="4"/>
      <c r="M1749" s="4"/>
      <c r="Q1749" s="5"/>
      <c r="Z1749" s="4"/>
      <c r="BI1749" s="7"/>
      <c r="BJ1749" s="4"/>
      <c r="BK1749" s="96"/>
      <c r="BL1749" s="107"/>
      <c r="BQ1749" s="5"/>
      <c r="BT1749" s="5"/>
      <c r="BU1749" s="5"/>
      <c r="BV1749" s="5"/>
      <c r="BW1749" s="5"/>
      <c r="BY1749" s="14"/>
      <c r="BZ1749" s="28"/>
      <c r="DD1749" s="5" t="e">
        <f>IF(REPORTE!AH$2="si",IF(C1749=VALUE(REPORTE!C$11),IF(SUM(DD1750:DD$1993),CONCATENATE(INT(B1749),", "),INT(B1749)),""),IF(C1749=VALUE(REPORTE!C$10),IF(SUM(DD1750:DD$1993),CONCATENATE(INT(B1749),", "),INT(B1749)),""))</f>
        <v>#VALUE!</v>
      </c>
      <c r="DH1749" s="5"/>
      <c r="DI1749" s="5"/>
      <c r="DJ1749" s="5"/>
      <c r="DK1749" s="5"/>
    </row>
    <row r="1750" spans="1:115" x14ac:dyDescent="0.25">
      <c r="A1750" s="24"/>
      <c r="B1750" s="3"/>
      <c r="D1750" s="1"/>
      <c r="H1750" s="5"/>
      <c r="L1750" s="4"/>
      <c r="M1750" s="4"/>
      <c r="Q1750" s="5"/>
      <c r="Z1750" s="4"/>
      <c r="BI1750" s="7"/>
      <c r="BJ1750" s="4"/>
      <c r="BK1750" s="96"/>
      <c r="BL1750" s="107"/>
      <c r="BQ1750" s="5"/>
      <c r="BT1750" s="5"/>
      <c r="BU1750" s="5"/>
      <c r="BV1750" s="5"/>
      <c r="BW1750" s="5"/>
      <c r="BY1750" s="14"/>
      <c r="BZ1750" s="28"/>
      <c r="DD1750" s="5" t="e">
        <f>IF(REPORTE!AH$2="si",IF(C1750=VALUE(REPORTE!C$11),IF(SUM(DD1751:DD$1993),CONCATENATE(INT(B1750),", "),INT(B1750)),""),IF(C1750=VALUE(REPORTE!C$10),IF(SUM(DD1751:DD$1993),CONCATENATE(INT(B1750),", "),INT(B1750)),""))</f>
        <v>#VALUE!</v>
      </c>
      <c r="DH1750" s="5"/>
      <c r="DI1750" s="5"/>
      <c r="DJ1750" s="5"/>
      <c r="DK1750" s="5"/>
    </row>
    <row r="1751" spans="1:115" x14ac:dyDescent="0.25">
      <c r="A1751" s="24"/>
      <c r="B1751" s="3"/>
      <c r="D1751" s="1"/>
      <c r="H1751" s="5"/>
      <c r="L1751" s="4"/>
      <c r="M1751" s="4"/>
      <c r="Q1751" s="5"/>
      <c r="Z1751" s="4"/>
      <c r="BI1751" s="7"/>
      <c r="BJ1751" s="4"/>
      <c r="BK1751" s="96"/>
      <c r="BL1751" s="107"/>
      <c r="BQ1751" s="5"/>
      <c r="BT1751" s="5"/>
      <c r="BU1751" s="5"/>
      <c r="BV1751" s="5"/>
      <c r="BW1751" s="5"/>
      <c r="BY1751" s="14"/>
      <c r="BZ1751" s="28"/>
      <c r="DD1751" s="5" t="e">
        <f>IF(REPORTE!AH$2="si",IF(C1751=VALUE(REPORTE!C$11),IF(SUM(DD1752:DD$1993),CONCATENATE(INT(B1751),", "),INT(B1751)),""),IF(C1751=VALUE(REPORTE!C$10),IF(SUM(DD1752:DD$1993),CONCATENATE(INT(B1751),", "),INT(B1751)),""))</f>
        <v>#VALUE!</v>
      </c>
      <c r="DH1751" s="5"/>
      <c r="DI1751" s="5"/>
      <c r="DJ1751" s="5"/>
      <c r="DK1751" s="5"/>
    </row>
    <row r="1752" spans="1:115" x14ac:dyDescent="0.25">
      <c r="A1752" s="24"/>
      <c r="B1752" s="3"/>
      <c r="D1752" s="1"/>
      <c r="H1752" s="5"/>
      <c r="L1752" s="4"/>
      <c r="M1752" s="4"/>
      <c r="Q1752" s="5"/>
      <c r="Z1752" s="4"/>
      <c r="BI1752" s="7"/>
      <c r="BJ1752" s="4"/>
      <c r="BK1752" s="96"/>
      <c r="BL1752" s="107"/>
      <c r="BQ1752" s="5"/>
      <c r="BT1752" s="5"/>
      <c r="BU1752" s="5"/>
      <c r="BV1752" s="5"/>
      <c r="BW1752" s="5"/>
      <c r="BY1752" s="14"/>
      <c r="BZ1752" s="28"/>
      <c r="DD1752" s="5" t="e">
        <f>IF(REPORTE!AH$2="si",IF(C1752=VALUE(REPORTE!C$11),IF(SUM(DD1753:DD$1993),CONCATENATE(INT(B1752),", "),INT(B1752)),""),IF(C1752=VALUE(REPORTE!C$10),IF(SUM(DD1753:DD$1993),CONCATENATE(INT(B1752),", "),INT(B1752)),""))</f>
        <v>#VALUE!</v>
      </c>
      <c r="DH1752" s="5"/>
      <c r="DI1752" s="5"/>
      <c r="DJ1752" s="5"/>
      <c r="DK1752" s="5"/>
    </row>
    <row r="1753" spans="1:115" x14ac:dyDescent="0.25">
      <c r="A1753" s="24"/>
      <c r="B1753" s="3"/>
      <c r="D1753" s="1"/>
      <c r="H1753" s="5"/>
      <c r="L1753" s="4"/>
      <c r="M1753" s="4"/>
      <c r="Q1753" s="5"/>
      <c r="Z1753" s="4"/>
      <c r="BI1753" s="7"/>
      <c r="BJ1753" s="4"/>
      <c r="BK1753" s="96"/>
      <c r="BL1753" s="107"/>
      <c r="BQ1753" s="5"/>
      <c r="BT1753" s="5"/>
      <c r="BU1753" s="5"/>
      <c r="BV1753" s="5"/>
      <c r="BW1753" s="5"/>
      <c r="BY1753" s="14"/>
      <c r="BZ1753" s="28"/>
      <c r="DD1753" s="5" t="e">
        <f>IF(REPORTE!AH$2="si",IF(C1753=VALUE(REPORTE!C$11),IF(SUM(DD1754:DD$1993),CONCATENATE(INT(B1753),", "),INT(B1753)),""),IF(C1753=VALUE(REPORTE!C$10),IF(SUM(DD1754:DD$1993),CONCATENATE(INT(B1753),", "),INT(B1753)),""))</f>
        <v>#VALUE!</v>
      </c>
      <c r="DH1753" s="5"/>
      <c r="DI1753" s="5"/>
      <c r="DJ1753" s="5"/>
      <c r="DK1753" s="5"/>
    </row>
    <row r="1754" spans="1:115" x14ac:dyDescent="0.25">
      <c r="A1754" s="24"/>
      <c r="B1754" s="3"/>
      <c r="D1754" s="1"/>
      <c r="H1754" s="5"/>
      <c r="L1754" s="4"/>
      <c r="M1754" s="4"/>
      <c r="Q1754" s="5"/>
      <c r="Z1754" s="4"/>
      <c r="BI1754" s="7"/>
      <c r="BJ1754" s="4"/>
      <c r="BK1754" s="96"/>
      <c r="BL1754" s="107"/>
      <c r="BQ1754" s="5"/>
      <c r="BT1754" s="5"/>
      <c r="BU1754" s="5"/>
      <c r="BV1754" s="5"/>
      <c r="BW1754" s="5"/>
      <c r="BY1754" s="14"/>
      <c r="BZ1754" s="28"/>
      <c r="DD1754" s="5" t="e">
        <f>IF(REPORTE!AH$2="si",IF(C1754=VALUE(REPORTE!C$11),IF(SUM(DD1755:DD$1993),CONCATENATE(INT(B1754),", "),INT(B1754)),""),IF(C1754=VALUE(REPORTE!C$10),IF(SUM(DD1755:DD$1993),CONCATENATE(INT(B1754),", "),INT(B1754)),""))</f>
        <v>#VALUE!</v>
      </c>
      <c r="DH1754" s="5"/>
      <c r="DI1754" s="5"/>
      <c r="DJ1754" s="5"/>
      <c r="DK1754" s="5"/>
    </row>
    <row r="1755" spans="1:115" x14ac:dyDescent="0.25">
      <c r="A1755" s="24"/>
      <c r="B1755" s="3"/>
      <c r="D1755" s="1"/>
      <c r="H1755" s="5"/>
      <c r="L1755" s="4"/>
      <c r="M1755" s="4"/>
      <c r="Q1755" s="5"/>
      <c r="Z1755" s="4"/>
      <c r="BI1755" s="7"/>
      <c r="BJ1755" s="4"/>
      <c r="BK1755" s="96"/>
      <c r="BL1755" s="107"/>
      <c r="BQ1755" s="5"/>
      <c r="BT1755" s="5"/>
      <c r="BU1755" s="5"/>
      <c r="BV1755" s="5"/>
      <c r="BW1755" s="5"/>
      <c r="BY1755" s="14"/>
      <c r="BZ1755" s="28"/>
      <c r="DD1755" s="5" t="e">
        <f>IF(REPORTE!AH$2="si",IF(C1755=VALUE(REPORTE!C$11),IF(SUM(DD1756:DD$1993),CONCATENATE(INT(B1755),", "),INT(B1755)),""),IF(C1755=VALUE(REPORTE!C$10),IF(SUM(DD1756:DD$1993),CONCATENATE(INT(B1755),", "),INT(B1755)),""))</f>
        <v>#VALUE!</v>
      </c>
      <c r="DH1755" s="5"/>
      <c r="DI1755" s="5"/>
      <c r="DJ1755" s="5"/>
      <c r="DK1755" s="5"/>
    </row>
    <row r="1756" spans="1:115" x14ac:dyDescent="0.25">
      <c r="A1756" s="24"/>
      <c r="B1756" s="3"/>
      <c r="D1756" s="1"/>
      <c r="H1756" s="5"/>
      <c r="L1756" s="4"/>
      <c r="M1756" s="4"/>
      <c r="Q1756" s="5"/>
      <c r="Z1756" s="4"/>
      <c r="BI1756" s="7"/>
      <c r="BJ1756" s="4"/>
      <c r="BK1756" s="96"/>
      <c r="BL1756" s="107"/>
      <c r="BQ1756" s="5"/>
      <c r="BT1756" s="5"/>
      <c r="BU1756" s="5"/>
      <c r="BV1756" s="5"/>
      <c r="BW1756" s="5"/>
      <c r="BY1756" s="14"/>
      <c r="BZ1756" s="28"/>
      <c r="DD1756" s="5" t="e">
        <f>IF(REPORTE!AH$2="si",IF(C1756=VALUE(REPORTE!C$11),IF(SUM(DD1757:DD$1993),CONCATENATE(INT(B1756),", "),INT(B1756)),""),IF(C1756=VALUE(REPORTE!C$10),IF(SUM(DD1757:DD$1993),CONCATENATE(INT(B1756),", "),INT(B1756)),""))</f>
        <v>#VALUE!</v>
      </c>
      <c r="DH1756" s="5"/>
      <c r="DI1756" s="5"/>
      <c r="DJ1756" s="5"/>
      <c r="DK1756" s="5"/>
    </row>
    <row r="1757" spans="1:115" x14ac:dyDescent="0.25">
      <c r="A1757" s="24"/>
      <c r="B1757" s="3"/>
      <c r="D1757" s="1"/>
      <c r="H1757" s="5"/>
      <c r="L1757" s="4"/>
      <c r="M1757" s="4"/>
      <c r="Q1757" s="5"/>
      <c r="Z1757" s="4"/>
      <c r="BI1757" s="7"/>
      <c r="BJ1757" s="4"/>
      <c r="BK1757" s="96"/>
      <c r="BL1757" s="107"/>
      <c r="BQ1757" s="5"/>
      <c r="BT1757" s="5"/>
      <c r="BU1757" s="5"/>
      <c r="BV1757" s="5"/>
      <c r="BW1757" s="5"/>
      <c r="BY1757" s="14"/>
      <c r="BZ1757" s="28"/>
      <c r="DD1757" s="5" t="e">
        <f>IF(REPORTE!AH$2="si",IF(C1757=VALUE(REPORTE!C$11),IF(SUM(DD1758:DD$1993),CONCATENATE(INT(B1757),", "),INT(B1757)),""),IF(C1757=VALUE(REPORTE!C$10),IF(SUM(DD1758:DD$1993),CONCATENATE(INT(B1757),", "),INT(B1757)),""))</f>
        <v>#VALUE!</v>
      </c>
      <c r="DH1757" s="5"/>
      <c r="DI1757" s="5"/>
      <c r="DJ1757" s="5"/>
      <c r="DK1757" s="5"/>
    </row>
    <row r="1758" spans="1:115" x14ac:dyDescent="0.25">
      <c r="A1758" s="24"/>
      <c r="B1758" s="3"/>
      <c r="D1758" s="1"/>
      <c r="H1758" s="5"/>
      <c r="L1758" s="4"/>
      <c r="M1758" s="4"/>
      <c r="Q1758" s="5"/>
      <c r="Z1758" s="4"/>
      <c r="BI1758" s="7"/>
      <c r="BJ1758" s="4"/>
      <c r="BK1758" s="96"/>
      <c r="BL1758" s="107"/>
      <c r="BQ1758" s="5"/>
      <c r="BT1758" s="5"/>
      <c r="BU1758" s="5"/>
      <c r="BV1758" s="5"/>
      <c r="BW1758" s="5"/>
      <c r="BY1758" s="14"/>
      <c r="BZ1758" s="28"/>
      <c r="DD1758" s="5" t="e">
        <f>IF(REPORTE!AH$2="si",IF(C1758=VALUE(REPORTE!C$11),IF(SUM(DD1759:DD$1993),CONCATENATE(INT(B1758),", "),INT(B1758)),""),IF(C1758=VALUE(REPORTE!C$10),IF(SUM(DD1759:DD$1993),CONCATENATE(INT(B1758),", "),INT(B1758)),""))</f>
        <v>#VALUE!</v>
      </c>
      <c r="DH1758" s="5"/>
      <c r="DI1758" s="5"/>
      <c r="DJ1758" s="5"/>
      <c r="DK1758" s="5"/>
    </row>
    <row r="1759" spans="1:115" x14ac:dyDescent="0.25">
      <c r="A1759" s="24"/>
      <c r="B1759" s="3"/>
      <c r="D1759" s="1"/>
      <c r="H1759" s="5"/>
      <c r="L1759" s="4"/>
      <c r="M1759" s="4"/>
      <c r="Q1759" s="5"/>
      <c r="Z1759" s="4"/>
      <c r="BI1759" s="7"/>
      <c r="BJ1759" s="4"/>
      <c r="BK1759" s="96"/>
      <c r="BL1759" s="107"/>
      <c r="BQ1759" s="5"/>
      <c r="BT1759" s="5"/>
      <c r="BU1759" s="5"/>
      <c r="BV1759" s="5"/>
      <c r="BW1759" s="5"/>
      <c r="BY1759" s="14"/>
      <c r="BZ1759" s="28"/>
      <c r="DD1759" s="5" t="e">
        <f>IF(REPORTE!AH$2="si",IF(C1759=VALUE(REPORTE!C$11),IF(SUM(DD1760:DD$1993),CONCATENATE(INT(B1759),", "),INT(B1759)),""),IF(C1759=VALUE(REPORTE!C$10),IF(SUM(DD1760:DD$1993),CONCATENATE(INT(B1759),", "),INT(B1759)),""))</f>
        <v>#VALUE!</v>
      </c>
      <c r="DH1759" s="5"/>
      <c r="DI1759" s="5"/>
      <c r="DJ1759" s="5"/>
      <c r="DK1759" s="5"/>
    </row>
    <row r="1760" spans="1:115" x14ac:dyDescent="0.25">
      <c r="A1760" s="24"/>
      <c r="B1760" s="3"/>
      <c r="D1760" s="1"/>
      <c r="H1760" s="5"/>
      <c r="L1760" s="4"/>
      <c r="M1760" s="4"/>
      <c r="Q1760" s="5"/>
      <c r="Z1760" s="4"/>
      <c r="BI1760" s="7"/>
      <c r="BJ1760" s="4"/>
      <c r="BK1760" s="96"/>
      <c r="BL1760" s="107"/>
      <c r="BQ1760" s="5"/>
      <c r="BT1760" s="5"/>
      <c r="BU1760" s="5"/>
      <c r="BV1760" s="5"/>
      <c r="BW1760" s="5"/>
      <c r="BY1760" s="14"/>
      <c r="BZ1760" s="28"/>
      <c r="DD1760" s="5" t="e">
        <f>IF(REPORTE!AH$2="si",IF(C1760=VALUE(REPORTE!C$11),IF(SUM(DD1761:DD$1993),CONCATENATE(INT(B1760),", "),INT(B1760)),""),IF(C1760=VALUE(REPORTE!C$10),IF(SUM(DD1761:DD$1993),CONCATENATE(INT(B1760),", "),INT(B1760)),""))</f>
        <v>#VALUE!</v>
      </c>
      <c r="DH1760" s="5"/>
      <c r="DI1760" s="5"/>
      <c r="DJ1760" s="5"/>
      <c r="DK1760" s="5"/>
    </row>
    <row r="1761" spans="1:115" x14ac:dyDescent="0.25">
      <c r="A1761" s="24"/>
      <c r="B1761" s="3"/>
      <c r="D1761" s="1"/>
      <c r="H1761" s="5"/>
      <c r="L1761" s="4"/>
      <c r="M1761" s="4"/>
      <c r="Q1761" s="5"/>
      <c r="Z1761" s="4"/>
      <c r="BI1761" s="7"/>
      <c r="BJ1761" s="4"/>
      <c r="BK1761" s="96"/>
      <c r="BL1761" s="107"/>
      <c r="BQ1761" s="5"/>
      <c r="BT1761" s="5"/>
      <c r="BU1761" s="5"/>
      <c r="BV1761" s="5"/>
      <c r="BW1761" s="5"/>
      <c r="BY1761" s="14"/>
      <c r="BZ1761" s="28"/>
      <c r="DD1761" s="5" t="e">
        <f>IF(REPORTE!AH$2="si",IF(C1761=VALUE(REPORTE!C$11),IF(SUM(DD1762:DD$1993),CONCATENATE(INT(B1761),", "),INT(B1761)),""),IF(C1761=VALUE(REPORTE!C$10),IF(SUM(DD1762:DD$1993),CONCATENATE(INT(B1761),", "),INT(B1761)),""))</f>
        <v>#VALUE!</v>
      </c>
      <c r="DH1761" s="5"/>
      <c r="DI1761" s="5"/>
      <c r="DJ1761" s="5"/>
      <c r="DK1761" s="5"/>
    </row>
    <row r="1762" spans="1:115" x14ac:dyDescent="0.25">
      <c r="A1762" s="24"/>
      <c r="B1762" s="3"/>
      <c r="D1762" s="1"/>
      <c r="H1762" s="5"/>
      <c r="L1762" s="4"/>
      <c r="M1762" s="4"/>
      <c r="Q1762" s="5"/>
      <c r="Z1762" s="4"/>
      <c r="BI1762" s="7"/>
      <c r="BJ1762" s="4"/>
      <c r="BK1762" s="96"/>
      <c r="BL1762" s="107"/>
      <c r="BQ1762" s="5"/>
      <c r="BT1762" s="5"/>
      <c r="BU1762" s="5"/>
      <c r="BV1762" s="5"/>
      <c r="BW1762" s="5"/>
      <c r="BY1762" s="14"/>
      <c r="BZ1762" s="28"/>
      <c r="DD1762" s="5" t="e">
        <f>IF(REPORTE!AH$2="si",IF(C1762=VALUE(REPORTE!C$11),IF(SUM(DD1763:DD$1993),CONCATENATE(INT(B1762),", "),INT(B1762)),""),IF(C1762=VALUE(REPORTE!C$10),IF(SUM(DD1763:DD$1993),CONCATENATE(INT(B1762),", "),INT(B1762)),""))</f>
        <v>#VALUE!</v>
      </c>
      <c r="DH1762" s="5"/>
      <c r="DI1762" s="5"/>
      <c r="DJ1762" s="5"/>
      <c r="DK1762" s="5"/>
    </row>
    <row r="1763" spans="1:115" x14ac:dyDescent="0.25">
      <c r="A1763" s="24"/>
      <c r="B1763" s="3"/>
      <c r="D1763" s="1"/>
      <c r="H1763" s="5"/>
      <c r="L1763" s="4"/>
      <c r="M1763" s="4"/>
      <c r="Q1763" s="5"/>
      <c r="Z1763" s="4"/>
      <c r="BI1763" s="7"/>
      <c r="BJ1763" s="4"/>
      <c r="BK1763" s="96"/>
      <c r="BL1763" s="107"/>
      <c r="BQ1763" s="5"/>
      <c r="BT1763" s="5"/>
      <c r="BU1763" s="5"/>
      <c r="BV1763" s="5"/>
      <c r="BW1763" s="5"/>
      <c r="BY1763" s="14"/>
      <c r="BZ1763" s="28"/>
      <c r="DD1763" s="5" t="e">
        <f>IF(REPORTE!AH$2="si",IF(C1763=VALUE(REPORTE!C$11),IF(SUM(DD1764:DD$1993),CONCATENATE(INT(B1763),", "),INT(B1763)),""),IF(C1763=VALUE(REPORTE!C$10),IF(SUM(DD1764:DD$1993),CONCATENATE(INT(B1763),", "),INT(B1763)),""))</f>
        <v>#VALUE!</v>
      </c>
      <c r="DH1763" s="5"/>
      <c r="DI1763" s="5"/>
      <c r="DJ1763" s="5"/>
      <c r="DK1763" s="5"/>
    </row>
    <row r="1764" spans="1:115" x14ac:dyDescent="0.25">
      <c r="A1764" s="24"/>
      <c r="B1764" s="3"/>
      <c r="D1764" s="1"/>
      <c r="H1764" s="5"/>
      <c r="L1764" s="4"/>
      <c r="M1764" s="4"/>
      <c r="Q1764" s="5"/>
      <c r="Z1764" s="4"/>
      <c r="BI1764" s="7"/>
      <c r="BJ1764" s="4"/>
      <c r="BK1764" s="96"/>
      <c r="BL1764" s="107"/>
      <c r="BQ1764" s="5"/>
      <c r="BT1764" s="5"/>
      <c r="BU1764" s="5"/>
      <c r="BV1764" s="5"/>
      <c r="BW1764" s="5"/>
      <c r="BY1764" s="14"/>
      <c r="BZ1764" s="28"/>
      <c r="DD1764" s="5" t="e">
        <f>IF(REPORTE!AH$2="si",IF(C1764=VALUE(REPORTE!C$11),IF(SUM(DD1765:DD$1993),CONCATENATE(INT(B1764),", "),INT(B1764)),""),IF(C1764=VALUE(REPORTE!C$10),IF(SUM(DD1765:DD$1993),CONCATENATE(INT(B1764),", "),INT(B1764)),""))</f>
        <v>#VALUE!</v>
      </c>
      <c r="DH1764" s="5"/>
      <c r="DI1764" s="5"/>
      <c r="DJ1764" s="5"/>
      <c r="DK1764" s="5"/>
    </row>
    <row r="1765" spans="1:115" x14ac:dyDescent="0.25">
      <c r="A1765" s="24"/>
      <c r="B1765" s="3"/>
      <c r="D1765" s="1"/>
      <c r="H1765" s="5"/>
      <c r="L1765" s="4"/>
      <c r="M1765" s="4"/>
      <c r="Q1765" s="5"/>
      <c r="Z1765" s="4"/>
      <c r="BI1765" s="7"/>
      <c r="BJ1765" s="4"/>
      <c r="BK1765" s="96"/>
      <c r="BL1765" s="107"/>
      <c r="BQ1765" s="5"/>
      <c r="BT1765" s="5"/>
      <c r="BU1765" s="5"/>
      <c r="BV1765" s="5"/>
      <c r="BW1765" s="5"/>
      <c r="BY1765" s="14"/>
      <c r="BZ1765" s="28"/>
      <c r="DD1765" s="5" t="e">
        <f>IF(REPORTE!AH$2="si",IF(C1765=VALUE(REPORTE!C$11),IF(SUM(DD1766:DD$1993),CONCATENATE(INT(B1765),", "),INT(B1765)),""),IF(C1765=VALUE(REPORTE!C$10),IF(SUM(DD1766:DD$1993),CONCATENATE(INT(B1765),", "),INT(B1765)),""))</f>
        <v>#VALUE!</v>
      </c>
      <c r="DE1765" s="5"/>
      <c r="DH1765" s="5"/>
      <c r="DI1765" s="5"/>
      <c r="DJ1765" s="5"/>
      <c r="DK1765" s="5"/>
    </row>
    <row r="1766" spans="1:115" x14ac:dyDescent="0.25">
      <c r="A1766" s="24"/>
      <c r="B1766" s="3"/>
      <c r="D1766" s="1"/>
      <c r="H1766" s="5"/>
      <c r="L1766" s="4"/>
      <c r="M1766" s="4"/>
      <c r="Q1766" s="5"/>
      <c r="Z1766" s="4"/>
      <c r="BI1766" s="7"/>
      <c r="BJ1766" s="4"/>
      <c r="BK1766" s="96"/>
      <c r="BL1766" s="107"/>
      <c r="BQ1766" s="5"/>
      <c r="BT1766" s="5"/>
      <c r="BU1766" s="5"/>
      <c r="BV1766" s="5"/>
      <c r="BW1766" s="5"/>
      <c r="BY1766" s="14"/>
      <c r="BZ1766" s="28"/>
      <c r="DD1766" s="5" t="e">
        <f>IF(REPORTE!AH$2="si",IF(C1766=VALUE(REPORTE!C$11),IF(SUM(DD1767:DD$1993),CONCATENATE(INT(B1766),", "),INT(B1766)),""),IF(C1766=VALUE(REPORTE!C$10),IF(SUM(DD1767:DD$1993),CONCATENATE(INT(B1766),",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4"/>
      <c r="B1767" s="3"/>
      <c r="D1767" s="1"/>
      <c r="H1767" s="5"/>
      <c r="L1767" s="4"/>
      <c r="M1767" s="4"/>
      <c r="Q1767" s="5"/>
      <c r="Z1767" s="4"/>
      <c r="BI1767" s="7"/>
      <c r="BJ1767" s="4"/>
      <c r="BK1767" s="96"/>
      <c r="BL1767" s="107"/>
      <c r="BQ1767" s="5"/>
      <c r="BT1767" s="5"/>
      <c r="BU1767" s="5"/>
      <c r="BV1767" s="5"/>
      <c r="BW1767" s="5"/>
      <c r="BY1767" s="14"/>
      <c r="BZ1767" s="28"/>
      <c r="DD1767" s="5" t="e">
        <f>IF(REPORTE!AH$2="si",IF(C1767=VALUE(REPORTE!C$11),IF(SUM(DD1768:DD$1993),CONCATENATE(INT(B1767),", "),INT(B1767)),""),IF(C1767=VALUE(REPORTE!C$10),IF(SUM(DD1768:DD$1993),CONCATENATE(INT(B1767),", "),INT(B1767)),""))</f>
        <v>#VALUE!</v>
      </c>
      <c r="DH1767" s="5"/>
      <c r="DI1767" s="5"/>
      <c r="DJ1767" s="5"/>
      <c r="DK1767" s="5"/>
    </row>
    <row r="1768" spans="1:115" x14ac:dyDescent="0.25">
      <c r="A1768" s="24"/>
      <c r="B1768" s="3"/>
      <c r="D1768" s="1"/>
      <c r="H1768" s="5"/>
      <c r="L1768" s="4"/>
      <c r="M1768" s="4"/>
      <c r="Q1768" s="5"/>
      <c r="Z1768" s="4"/>
      <c r="BI1768" s="7"/>
      <c r="BJ1768" s="4"/>
      <c r="BK1768" s="96"/>
      <c r="BL1768" s="107"/>
      <c r="BQ1768" s="5"/>
      <c r="BT1768" s="5"/>
      <c r="BU1768" s="5"/>
      <c r="BV1768" s="5"/>
      <c r="BW1768" s="5"/>
      <c r="BY1768" s="14"/>
      <c r="BZ1768" s="28"/>
      <c r="DD1768" s="5" t="e">
        <f>IF(REPORTE!AH$2="si",IF(C1768=VALUE(REPORTE!C$11),IF(SUM(DD1769:DD$1993),CONCATENATE(INT(B1768),", "),INT(B1768)),""),IF(C1768=VALUE(REPORTE!C$10),IF(SUM(DD1769:DD$1993),CONCATENATE(INT(B1768),", "),INT(B1768)),""))</f>
        <v>#VALUE!</v>
      </c>
      <c r="DH1768" s="5"/>
      <c r="DI1768" s="5"/>
      <c r="DJ1768" s="5"/>
      <c r="DK1768" s="5"/>
    </row>
    <row r="1769" spans="1:115" x14ac:dyDescent="0.25">
      <c r="A1769" s="24"/>
      <c r="B1769" s="3"/>
      <c r="D1769" s="1"/>
      <c r="H1769" s="5"/>
      <c r="L1769" s="4"/>
      <c r="M1769" s="4"/>
      <c r="Q1769" s="5"/>
      <c r="Z1769" s="4"/>
      <c r="BI1769" s="7"/>
      <c r="BJ1769" s="4"/>
      <c r="BK1769" s="96"/>
      <c r="BL1769" s="107"/>
      <c r="BQ1769" s="5"/>
      <c r="BT1769" s="5"/>
      <c r="BU1769" s="5"/>
      <c r="BV1769" s="5"/>
      <c r="BW1769" s="5"/>
      <c r="BY1769" s="14"/>
      <c r="BZ1769" s="28"/>
      <c r="DD1769" s="5" t="e">
        <f>IF(REPORTE!AH$2="si",IF(C1769=VALUE(REPORTE!C$11),IF(SUM(DD1770:DD$1993),CONCATENATE(INT(B1769),", "),INT(B1769)),""),IF(C1769=VALUE(REPORTE!C$10),IF(SUM(DD1770:DD$1993),CONCATENATE(INT(B1769),", "),INT(B1769)),""))</f>
        <v>#VALUE!</v>
      </c>
      <c r="DH1769" s="5"/>
      <c r="DI1769" s="5"/>
      <c r="DJ1769" s="5"/>
      <c r="DK1769" s="5"/>
    </row>
    <row r="1770" spans="1:115" x14ac:dyDescent="0.25">
      <c r="A1770" s="24"/>
      <c r="B1770" s="3"/>
      <c r="D1770" s="1"/>
      <c r="H1770" s="5"/>
      <c r="L1770" s="4"/>
      <c r="M1770" s="4"/>
      <c r="Q1770" s="5"/>
      <c r="Z1770" s="4"/>
      <c r="BI1770" s="7"/>
      <c r="BJ1770" s="4"/>
      <c r="BK1770" s="96"/>
      <c r="BL1770" s="107"/>
      <c r="BQ1770" s="5"/>
      <c r="BT1770" s="5"/>
      <c r="BU1770" s="5"/>
      <c r="BV1770" s="5"/>
      <c r="BW1770" s="5"/>
      <c r="BY1770" s="14"/>
      <c r="BZ1770" s="28"/>
      <c r="DD1770" s="5" t="e">
        <f>IF(REPORTE!AH$2="si",IF(C1770=VALUE(REPORTE!C$11),IF(SUM(DD1771:DD$1993),CONCATENATE(INT(B1770),", "),INT(B1770)),""),IF(C1770=VALUE(REPORTE!C$10),IF(SUM(DD1771:DD$1993),CONCATENATE(INT(B1770),", "),INT(B1770)),""))</f>
        <v>#VALUE!</v>
      </c>
      <c r="DH1770" s="5"/>
      <c r="DI1770" s="5"/>
      <c r="DJ1770" s="5"/>
      <c r="DK1770" s="5"/>
    </row>
    <row r="1771" spans="1:115" x14ac:dyDescent="0.25">
      <c r="A1771" s="24"/>
      <c r="B1771" s="3"/>
      <c r="D1771" s="1"/>
      <c r="H1771" s="5"/>
      <c r="L1771" s="4"/>
      <c r="M1771" s="4"/>
      <c r="Q1771" s="5"/>
      <c r="Z1771" s="4"/>
      <c r="BI1771" s="7"/>
      <c r="BJ1771" s="4"/>
      <c r="BK1771" s="96"/>
      <c r="BL1771" s="107"/>
      <c r="BQ1771" s="5"/>
      <c r="BT1771" s="5"/>
      <c r="BU1771" s="5"/>
      <c r="BV1771" s="5"/>
      <c r="BW1771" s="5"/>
      <c r="BY1771" s="14"/>
      <c r="BZ1771" s="28"/>
      <c r="DD1771" s="5" t="e">
        <f>IF(REPORTE!AH$2="si",IF(C1771=VALUE(REPORTE!C$11),IF(SUM(DD1772:DD$1993),CONCATENATE(INT(B1771),", "),INT(B1771)),""),IF(C1771=VALUE(REPORTE!C$10),IF(SUM(DD1772:DD$1993),CONCATENATE(INT(B1771),", "),INT(B1771)),""))</f>
        <v>#VALUE!</v>
      </c>
      <c r="DH1771" s="5"/>
      <c r="DI1771" s="5"/>
      <c r="DJ1771" s="5"/>
      <c r="DK1771" s="5"/>
    </row>
    <row r="1772" spans="1:115" x14ac:dyDescent="0.25">
      <c r="A1772" s="24"/>
      <c r="B1772" s="3"/>
      <c r="D1772" s="1"/>
      <c r="H1772" s="5"/>
      <c r="L1772" s="4"/>
      <c r="M1772" s="4"/>
      <c r="Q1772" s="5"/>
      <c r="Z1772" s="4"/>
      <c r="BI1772" s="7"/>
      <c r="BJ1772" s="4"/>
      <c r="BK1772" s="96"/>
      <c r="BL1772" s="107"/>
      <c r="BQ1772" s="5"/>
      <c r="BT1772" s="5"/>
      <c r="BU1772" s="5"/>
      <c r="BV1772" s="5"/>
      <c r="BW1772" s="5"/>
      <c r="BY1772" s="14"/>
      <c r="BZ1772" s="28"/>
      <c r="DD1772" s="5" t="e">
        <f>IF(REPORTE!AH$2="si",IF(C1772=VALUE(REPORTE!C$11),IF(SUM(DD1773:DD$1993),CONCATENATE(INT(B1772),", "),INT(B1772)),""),IF(C1772=VALUE(REPORTE!C$10),IF(SUM(DD1773:DD$1993),CONCATENATE(INT(B1772),", "),INT(B1772)),""))</f>
        <v>#VALUE!</v>
      </c>
      <c r="DH1772" s="5"/>
      <c r="DI1772" s="5"/>
      <c r="DJ1772" s="5"/>
      <c r="DK1772" s="5"/>
    </row>
    <row r="1773" spans="1:115" x14ac:dyDescent="0.25">
      <c r="A1773" s="24"/>
      <c r="B1773" s="3"/>
      <c r="D1773" s="1"/>
      <c r="H1773" s="5"/>
      <c r="L1773" s="4"/>
      <c r="M1773" s="4"/>
      <c r="Q1773" s="5"/>
      <c r="Z1773" s="4"/>
      <c r="BI1773" s="7"/>
      <c r="BJ1773" s="4"/>
      <c r="BK1773" s="96"/>
      <c r="BL1773" s="107"/>
      <c r="BQ1773" s="5"/>
      <c r="BT1773" s="5"/>
      <c r="BU1773" s="5"/>
      <c r="BV1773" s="5"/>
      <c r="BW1773" s="5"/>
      <c r="BY1773" s="14"/>
      <c r="BZ1773" s="28"/>
      <c r="DD1773" s="5" t="e">
        <f>IF(REPORTE!AH$2="si",IF(C1773=VALUE(REPORTE!C$11),IF(SUM(DD1774:DD$1993),CONCATENATE(INT(B1773),", "),INT(B1773)),""),IF(C1773=VALUE(REPORTE!C$10),IF(SUM(DD1774:DD$1993),CONCATENATE(INT(B1773),", "),INT(B1773)),""))</f>
        <v>#VALUE!</v>
      </c>
      <c r="DH1773" s="5"/>
      <c r="DI1773" s="5"/>
      <c r="DJ1773" s="5"/>
      <c r="DK1773" s="5"/>
    </row>
    <row r="1774" spans="1:115" x14ac:dyDescent="0.25">
      <c r="A1774" s="24"/>
      <c r="B1774" s="3"/>
      <c r="D1774" s="1"/>
      <c r="H1774" s="5"/>
      <c r="L1774" s="4"/>
      <c r="M1774" s="4"/>
      <c r="Q1774" s="5"/>
      <c r="Z1774" s="4"/>
      <c r="BI1774" s="7"/>
      <c r="BJ1774" s="4"/>
      <c r="BK1774" s="96"/>
      <c r="BL1774" s="107"/>
      <c r="BQ1774" s="5"/>
      <c r="BT1774" s="5"/>
      <c r="BU1774" s="5"/>
      <c r="BV1774" s="5"/>
      <c r="BW1774" s="5"/>
      <c r="BY1774" s="14"/>
      <c r="BZ1774" s="28"/>
      <c r="DD1774" s="5" t="e">
        <f>IF(REPORTE!AH$2="si",IF(C1774=VALUE(REPORTE!C$11),IF(SUM(DD1775:DD$1993),CONCATENATE(INT(B1774),", "),INT(B1774)),""),IF(C1774=VALUE(REPORTE!C$10),IF(SUM(DD1775:DD$1993),CONCATENATE(INT(B1774),", "),INT(B1774)),""))</f>
        <v>#VALUE!</v>
      </c>
      <c r="DH1774" s="5"/>
      <c r="DI1774" s="5"/>
      <c r="DJ1774" s="5"/>
      <c r="DK1774" s="5"/>
    </row>
    <row r="1775" spans="1:115" x14ac:dyDescent="0.25">
      <c r="A1775" s="24"/>
      <c r="B1775" s="3"/>
      <c r="D1775" s="1"/>
      <c r="H1775" s="5"/>
      <c r="L1775" s="4"/>
      <c r="M1775" s="4"/>
      <c r="Q1775" s="5"/>
      <c r="Z1775" s="4"/>
      <c r="BI1775" s="7"/>
      <c r="BJ1775" s="4"/>
      <c r="BK1775" s="96"/>
      <c r="BL1775" s="107"/>
      <c r="BQ1775" s="5"/>
      <c r="BT1775" s="5"/>
      <c r="BU1775" s="5"/>
      <c r="BV1775" s="5"/>
      <c r="BW1775" s="5"/>
      <c r="BY1775" s="14"/>
      <c r="BZ1775" s="28"/>
      <c r="DD1775" s="5" t="e">
        <f>IF(REPORTE!AH$2="si",IF(C1775=VALUE(REPORTE!C$11),IF(SUM(DD1776:DD$1993),CONCATENATE(INT(B1775),", "),INT(B1775)),""),IF(C1775=VALUE(REPORTE!C$10),IF(SUM(DD1776:DD$1993),CONCATENATE(INT(B1775),", "),INT(B1775)),""))</f>
        <v>#VALUE!</v>
      </c>
      <c r="DH1775" s="5"/>
      <c r="DI1775" s="5"/>
      <c r="DJ1775" s="5"/>
      <c r="DK1775" s="5"/>
    </row>
    <row r="1776" spans="1:115" x14ac:dyDescent="0.25">
      <c r="A1776" s="24"/>
      <c r="B1776" s="3"/>
      <c r="D1776" s="1"/>
      <c r="H1776" s="5"/>
      <c r="L1776" s="4"/>
      <c r="M1776" s="4"/>
      <c r="Q1776" s="5"/>
      <c r="Z1776" s="4"/>
      <c r="BI1776" s="7"/>
      <c r="BJ1776" s="4"/>
      <c r="BK1776" s="96"/>
      <c r="BL1776" s="107"/>
      <c r="BQ1776" s="5"/>
      <c r="BT1776" s="5"/>
      <c r="BU1776" s="5"/>
      <c r="BV1776" s="5"/>
      <c r="BW1776" s="5"/>
      <c r="BY1776" s="14"/>
      <c r="BZ1776" s="28"/>
      <c r="DD1776" s="5" t="e">
        <f>IF(REPORTE!AH$2="si",IF(C1776=VALUE(REPORTE!C$11),IF(SUM(DD1777:DD$1993),CONCATENATE(INT(B1776),", "),INT(B1776)),""),IF(C1776=VALUE(REPORTE!C$10),IF(SUM(DD1777:DD$1993),CONCATENATE(INT(B1776),", "),INT(B1776)),""))</f>
        <v>#VALUE!</v>
      </c>
      <c r="DH1776" s="5"/>
      <c r="DI1776" s="5"/>
      <c r="DJ1776" s="5"/>
      <c r="DK1776" s="5"/>
    </row>
    <row r="1777" spans="1:115" x14ac:dyDescent="0.25">
      <c r="A1777" s="24"/>
      <c r="B1777" s="3"/>
      <c r="D1777" s="1"/>
      <c r="H1777" s="5"/>
      <c r="L1777" s="4"/>
      <c r="M1777" s="4"/>
      <c r="Q1777" s="5"/>
      <c r="Z1777" s="4"/>
      <c r="BI1777" s="7"/>
      <c r="BJ1777" s="4"/>
      <c r="BK1777" s="96"/>
      <c r="BL1777" s="107"/>
      <c r="BQ1777" s="5"/>
      <c r="BT1777" s="5"/>
      <c r="BU1777" s="5"/>
      <c r="BV1777" s="5"/>
      <c r="BW1777" s="5"/>
      <c r="BY1777" s="14"/>
      <c r="BZ1777" s="28"/>
      <c r="DD1777" s="5" t="e">
        <f>IF(REPORTE!AH$2="si",IF(C1777=VALUE(REPORTE!C$11),IF(SUM(DD1778:DD$1993),CONCATENATE(INT(B1777),", "),INT(B1777)),""),IF(C1777=VALUE(REPORTE!C$10),IF(SUM(DD1778:DD$1993),CONCATENATE(INT(B1777),", "),INT(B1777)),""))</f>
        <v>#VALUE!</v>
      </c>
      <c r="DH1777" s="5"/>
      <c r="DI1777" s="5"/>
      <c r="DJ1777" s="5"/>
      <c r="DK1777" s="5"/>
    </row>
    <row r="1778" spans="1:115" x14ac:dyDescent="0.25">
      <c r="A1778" s="24"/>
      <c r="B1778" s="3"/>
      <c r="D1778" s="1"/>
      <c r="H1778" s="5"/>
      <c r="L1778" s="4"/>
      <c r="M1778" s="4"/>
      <c r="Q1778" s="5"/>
      <c r="Z1778" s="4"/>
      <c r="BI1778" s="7"/>
      <c r="BJ1778" s="4"/>
      <c r="BK1778" s="96"/>
      <c r="BL1778" s="107"/>
      <c r="BQ1778" s="5"/>
      <c r="BT1778" s="5"/>
      <c r="BU1778" s="5"/>
      <c r="BV1778" s="5"/>
      <c r="BW1778" s="5"/>
      <c r="BY1778" s="14"/>
      <c r="BZ1778" s="28"/>
      <c r="DD1778" s="5" t="e">
        <f>IF(REPORTE!AH$2="si",IF(C1778=VALUE(REPORTE!C$11),IF(SUM(DD1779:DD$1993),CONCATENATE(INT(B1778),", "),INT(B1778)),""),IF(C1778=VALUE(REPORTE!C$10),IF(SUM(DD1779:DD$1993),CONCATENATE(INT(B1778),", "),INT(B1778)),""))</f>
        <v>#VALUE!</v>
      </c>
      <c r="DH1778" s="5"/>
      <c r="DI1778" s="5"/>
      <c r="DJ1778" s="5"/>
      <c r="DK1778" s="5"/>
    </row>
    <row r="1779" spans="1:115" x14ac:dyDescent="0.25">
      <c r="A1779" s="24"/>
      <c r="B1779" s="3"/>
      <c r="D1779" s="1"/>
      <c r="H1779" s="5"/>
      <c r="L1779" s="4"/>
      <c r="M1779" s="4"/>
      <c r="Q1779" s="5"/>
      <c r="Z1779" s="4"/>
      <c r="BI1779" s="7"/>
      <c r="BJ1779" s="4"/>
      <c r="BK1779" s="96"/>
      <c r="BL1779" s="107"/>
      <c r="BQ1779" s="5"/>
      <c r="BT1779" s="5"/>
      <c r="BU1779" s="5"/>
      <c r="BV1779" s="5"/>
      <c r="BW1779" s="5"/>
      <c r="BY1779" s="14"/>
      <c r="BZ1779" s="28"/>
      <c r="DD1779" s="5" t="e">
        <f>IF(REPORTE!AH$2="si",IF(C1779=VALUE(REPORTE!C$11),IF(SUM(DD1780:DD$1993),CONCATENATE(INT(B1779),", "),INT(B1779)),""),IF(C1779=VALUE(REPORTE!C$10),IF(SUM(DD1780:DD$1993),CONCATENATE(INT(B1779),", "),INT(B1779)),""))</f>
        <v>#VALUE!</v>
      </c>
      <c r="DH1779" s="5"/>
      <c r="DI1779" s="5"/>
      <c r="DJ1779" s="5"/>
      <c r="DK1779" s="5"/>
    </row>
    <row r="1780" spans="1:115" x14ac:dyDescent="0.25">
      <c r="A1780" s="24"/>
      <c r="B1780" s="3"/>
      <c r="D1780" s="1"/>
      <c r="H1780" s="5"/>
      <c r="L1780" s="4"/>
      <c r="M1780" s="4"/>
      <c r="Q1780" s="5"/>
      <c r="Z1780" s="4"/>
      <c r="BI1780" s="7"/>
      <c r="BJ1780" s="4"/>
      <c r="BK1780" s="96"/>
      <c r="BL1780" s="107"/>
      <c r="BQ1780" s="5"/>
      <c r="BT1780" s="5"/>
      <c r="BU1780" s="5"/>
      <c r="BV1780" s="5"/>
      <c r="BW1780" s="5"/>
      <c r="BY1780" s="14"/>
      <c r="BZ1780" s="28"/>
      <c r="DD1780" s="5" t="e">
        <f>IF(REPORTE!AH$2="si",IF(C1780=VALUE(REPORTE!C$11),IF(SUM(DD1781:DD$1993),CONCATENATE(INT(B1780),", "),INT(B1780)),""),IF(C1780=VALUE(REPORTE!C$10),IF(SUM(DD1781:DD$1993),CONCATENATE(INT(B1780),", "),INT(B1780)),""))</f>
        <v>#VALUE!</v>
      </c>
      <c r="DH1780" s="5"/>
      <c r="DI1780" s="5"/>
      <c r="DJ1780" s="5"/>
      <c r="DK1780" s="5"/>
    </row>
    <row r="1781" spans="1:115" x14ac:dyDescent="0.25">
      <c r="A1781" s="24"/>
      <c r="B1781" s="3"/>
      <c r="D1781" s="1"/>
      <c r="H1781" s="5"/>
      <c r="L1781" s="4"/>
      <c r="M1781" s="4"/>
      <c r="Q1781" s="5"/>
      <c r="Z1781" s="4"/>
      <c r="BI1781" s="7"/>
      <c r="BJ1781" s="4"/>
      <c r="BK1781" s="96"/>
      <c r="BL1781" s="107"/>
      <c r="BQ1781" s="5"/>
      <c r="BT1781" s="5"/>
      <c r="BU1781" s="5"/>
      <c r="BV1781" s="5"/>
      <c r="BW1781" s="5"/>
      <c r="BY1781" s="14"/>
      <c r="BZ1781" s="28"/>
      <c r="DD1781" s="5" t="e">
        <f>IF(REPORTE!AH$2="si",IF(C1781=VALUE(REPORTE!C$11),IF(SUM(DD1782:DD$1993),CONCATENATE(INT(B1781),", "),INT(B1781)),""),IF(C1781=VALUE(REPORTE!C$10),IF(SUM(DD1782:DD$1993),CONCATENATE(INT(B1781),", "),INT(B1781)),""))</f>
        <v>#VALUE!</v>
      </c>
      <c r="DH1781" s="5"/>
      <c r="DI1781" s="5"/>
      <c r="DJ1781" s="5"/>
      <c r="DK1781" s="5"/>
    </row>
    <row r="1782" spans="1:115" x14ac:dyDescent="0.25">
      <c r="A1782" s="24"/>
      <c r="B1782" s="3"/>
      <c r="D1782" s="1"/>
      <c r="H1782" s="5"/>
      <c r="L1782" s="4"/>
      <c r="M1782" s="4"/>
      <c r="Q1782" s="5"/>
      <c r="Z1782" s="4"/>
      <c r="BI1782" s="7"/>
      <c r="BJ1782" s="4"/>
      <c r="BK1782" s="96"/>
      <c r="BL1782" s="107"/>
      <c r="BQ1782" s="5"/>
      <c r="BT1782" s="5"/>
      <c r="BU1782" s="5"/>
      <c r="BV1782" s="5"/>
      <c r="BW1782" s="5"/>
      <c r="BY1782" s="14"/>
      <c r="BZ1782" s="28"/>
      <c r="DD1782" s="5" t="e">
        <f>IF(REPORTE!AH$2="si",IF(C1782=VALUE(REPORTE!C$11),IF(SUM(DD1783:DD$1993),CONCATENATE(INT(B1782),", "),INT(B1782)),""),IF(C1782=VALUE(REPORTE!C$10),IF(SUM(DD1783:DD$1993),CONCATENATE(INT(B1782),", "),INT(B1782)),""))</f>
        <v>#VALUE!</v>
      </c>
      <c r="DH1782" s="5"/>
      <c r="DI1782" s="5"/>
      <c r="DJ1782" s="5"/>
      <c r="DK1782" s="5"/>
    </row>
    <row r="1783" spans="1:115" x14ac:dyDescent="0.25">
      <c r="A1783" s="24"/>
      <c r="B1783" s="3"/>
      <c r="D1783" s="1"/>
      <c r="H1783" s="5"/>
      <c r="L1783" s="4"/>
      <c r="M1783" s="4"/>
      <c r="Q1783" s="5"/>
      <c r="Z1783" s="4"/>
      <c r="BI1783" s="7"/>
      <c r="BJ1783" s="4"/>
      <c r="BK1783" s="96"/>
      <c r="BL1783" s="107"/>
      <c r="BQ1783" s="5"/>
      <c r="BT1783" s="5"/>
      <c r="BU1783" s="5"/>
      <c r="BV1783" s="5"/>
      <c r="BW1783" s="5"/>
      <c r="BY1783" s="14"/>
      <c r="BZ1783" s="28"/>
      <c r="DD1783" s="5" t="e">
        <f>IF(REPORTE!AH$2="si",IF(C1783=VALUE(REPORTE!C$11),IF(SUM(DD1784:DD$1993),CONCATENATE(INT(B1783),", "),INT(B1783)),""),IF(C1783=VALUE(REPORTE!C$10),IF(SUM(DD1784:DD$1993),CONCATENATE(INT(B1783),", "),INT(B1783)),""))</f>
        <v>#VALUE!</v>
      </c>
      <c r="DH1783" s="5"/>
      <c r="DI1783" s="5"/>
      <c r="DJ1783" s="5"/>
      <c r="DK1783" s="5"/>
    </row>
    <row r="1784" spans="1:115" x14ac:dyDescent="0.25">
      <c r="A1784" s="24"/>
      <c r="B1784" s="3"/>
      <c r="D1784" s="1"/>
      <c r="H1784" s="5"/>
      <c r="L1784" s="4"/>
      <c r="M1784" s="4"/>
      <c r="Q1784" s="5"/>
      <c r="Z1784" s="4"/>
      <c r="BI1784" s="7"/>
      <c r="BJ1784" s="4"/>
      <c r="BK1784" s="96"/>
      <c r="BL1784" s="107"/>
      <c r="BQ1784" s="5"/>
      <c r="BT1784" s="5"/>
      <c r="BU1784" s="5"/>
      <c r="BV1784" s="5"/>
      <c r="BW1784" s="5"/>
      <c r="BY1784" s="14"/>
      <c r="BZ1784" s="28"/>
      <c r="DD1784" s="5" t="e">
        <f>IF(REPORTE!AH$2="si",IF(C1784=VALUE(REPORTE!C$11),IF(SUM(DD1785:DD$1993),CONCATENATE(INT(B1784),", "),INT(B1784)),""),IF(C1784=VALUE(REPORTE!C$10),IF(SUM(DD1785:DD$1993),CONCATENATE(INT(B1784),", "),INT(B1784)),""))</f>
        <v>#VALUE!</v>
      </c>
      <c r="DH1784" s="5"/>
      <c r="DI1784" s="5"/>
      <c r="DJ1784" s="5"/>
      <c r="DK1784" s="5"/>
    </row>
    <row r="1785" spans="1:115" x14ac:dyDescent="0.25">
      <c r="A1785" s="24"/>
      <c r="B1785" s="3"/>
      <c r="D1785" s="1"/>
      <c r="H1785" s="5"/>
      <c r="L1785" s="4"/>
      <c r="M1785" s="4"/>
      <c r="Q1785" s="5"/>
      <c r="Z1785" s="4"/>
      <c r="BI1785" s="7"/>
      <c r="BJ1785" s="4"/>
      <c r="BK1785" s="96"/>
      <c r="BL1785" s="107"/>
      <c r="BQ1785" s="5"/>
      <c r="BT1785" s="5"/>
      <c r="BU1785" s="5"/>
      <c r="BV1785" s="5"/>
      <c r="BW1785" s="5"/>
      <c r="BY1785" s="14"/>
      <c r="BZ1785" s="28"/>
      <c r="DD1785" s="5" t="e">
        <f>IF(REPORTE!AH$2="si",IF(C1785=VALUE(REPORTE!C$11),IF(SUM(DD1786:DD$1993),CONCATENATE(INT(B1785),", "),INT(B1785)),""),IF(C1785=VALUE(REPORTE!C$10),IF(SUM(DD1786:DD$1993),CONCATENATE(INT(B1785),", "),INT(B1785)),""))</f>
        <v>#VALUE!</v>
      </c>
      <c r="DH1785" s="5"/>
      <c r="DI1785" s="5"/>
      <c r="DJ1785" s="5"/>
      <c r="DK1785" s="5"/>
    </row>
    <row r="1786" spans="1:115" x14ac:dyDescent="0.25">
      <c r="A1786" s="24"/>
      <c r="B1786" s="3"/>
      <c r="D1786" s="1"/>
      <c r="H1786" s="5"/>
      <c r="L1786" s="4"/>
      <c r="M1786" s="4"/>
      <c r="Q1786" s="5"/>
      <c r="Z1786" s="4"/>
      <c r="BI1786" s="7"/>
      <c r="BJ1786" s="4"/>
      <c r="BK1786" s="96"/>
      <c r="BL1786" s="107"/>
      <c r="BQ1786" s="5"/>
      <c r="BT1786" s="5"/>
      <c r="BU1786" s="5"/>
      <c r="BV1786" s="5"/>
      <c r="BW1786" s="5"/>
      <c r="BY1786" s="14"/>
      <c r="BZ1786" s="28"/>
      <c r="DD1786" s="5" t="e">
        <f>IF(REPORTE!AH$2="si",IF(C1786=VALUE(REPORTE!C$11),IF(SUM(DD1787:DD$1993),CONCATENATE(INT(B1786),", "),INT(B1786)),""),IF(C1786=VALUE(REPORTE!C$10),IF(SUM(DD1787:DD$1993),CONCATENATE(INT(B1786),", "),INT(B1786)),""))</f>
        <v>#VALUE!</v>
      </c>
      <c r="DH1786" s="5"/>
      <c r="DI1786" s="5"/>
      <c r="DJ1786" s="5"/>
      <c r="DK1786" s="5"/>
    </row>
    <row r="1787" spans="1:115" x14ac:dyDescent="0.25">
      <c r="A1787" s="24"/>
      <c r="B1787" s="3"/>
      <c r="D1787" s="1"/>
      <c r="H1787" s="5"/>
      <c r="L1787" s="4"/>
      <c r="M1787" s="4"/>
      <c r="Q1787" s="5"/>
      <c r="Z1787" s="4"/>
      <c r="BI1787" s="7"/>
      <c r="BJ1787" s="4"/>
      <c r="BK1787" s="96"/>
      <c r="BL1787" s="107"/>
      <c r="BQ1787" s="5"/>
      <c r="BT1787" s="5"/>
      <c r="BU1787" s="5"/>
      <c r="BV1787" s="5"/>
      <c r="BW1787" s="5"/>
      <c r="BY1787" s="14"/>
      <c r="BZ1787" s="28"/>
      <c r="DD1787" s="5" t="e">
        <f>IF(REPORTE!AH$2="si",IF(C1787=VALUE(REPORTE!C$11),IF(SUM(DD1788:DD$1993),CONCATENATE(INT(B1787),", "),INT(B1787)),""),IF(C1787=VALUE(REPORTE!C$10),IF(SUM(DD1788:DD$1993),CONCATENATE(INT(B1787),", "),INT(B1787)),""))</f>
        <v>#VALUE!</v>
      </c>
      <c r="DH1787" s="5"/>
      <c r="DI1787" s="5"/>
      <c r="DJ1787" s="5"/>
      <c r="DK1787" s="5"/>
    </row>
    <row r="1788" spans="1:115" x14ac:dyDescent="0.25">
      <c r="A1788" s="24"/>
      <c r="B1788" s="3"/>
      <c r="D1788" s="1"/>
      <c r="H1788" s="5"/>
      <c r="L1788" s="4"/>
      <c r="M1788" s="4"/>
      <c r="Q1788" s="5"/>
      <c r="Z1788" s="4"/>
      <c r="BI1788" s="7"/>
      <c r="BJ1788" s="4"/>
      <c r="BK1788" s="96"/>
      <c r="BL1788" s="107"/>
      <c r="BQ1788" s="5"/>
      <c r="BT1788" s="5"/>
      <c r="BU1788" s="5"/>
      <c r="BV1788" s="5"/>
      <c r="BW1788" s="5"/>
      <c r="BY1788" s="14"/>
      <c r="BZ1788" s="28"/>
      <c r="DD1788" s="5" t="e">
        <f>IF(REPORTE!AH$2="si",IF(C1788=VALUE(REPORTE!C$11),IF(SUM(DD1789:DD$1993),CONCATENATE(INT(B1788),", "),INT(B1788)),""),IF(C1788=VALUE(REPORTE!C$10),IF(SUM(DD1789:DD$1993),CONCATENATE(INT(B1788),", "),INT(B1788)),""))</f>
        <v>#VALUE!</v>
      </c>
      <c r="DH1788" s="5"/>
      <c r="DI1788" s="5"/>
      <c r="DJ1788" s="5"/>
      <c r="DK1788" s="5"/>
    </row>
    <row r="1789" spans="1:115" x14ac:dyDescent="0.25">
      <c r="A1789" s="24"/>
      <c r="B1789" s="3"/>
      <c r="D1789" s="1"/>
      <c r="H1789" s="5"/>
      <c r="L1789" s="4"/>
      <c r="M1789" s="4"/>
      <c r="Q1789" s="5"/>
      <c r="Z1789" s="4"/>
      <c r="BI1789" s="7"/>
      <c r="BJ1789" s="4"/>
      <c r="BK1789" s="96"/>
      <c r="BL1789" s="107"/>
      <c r="BQ1789" s="5"/>
      <c r="BT1789" s="5"/>
      <c r="BU1789" s="5"/>
      <c r="BV1789" s="5"/>
      <c r="BW1789" s="5"/>
      <c r="BY1789" s="14"/>
      <c r="BZ1789" s="28"/>
      <c r="DD1789" s="5" t="e">
        <f>IF(REPORTE!AH$2="si",IF(C1789=VALUE(REPORTE!C$11),IF(SUM(DD1790:DD$1993),CONCATENATE(INT(B1789),", "),INT(B1789)),""),IF(C1789=VALUE(REPORTE!C$10),IF(SUM(DD1790:DD$1993),CONCATENATE(INT(B1789),", "),INT(B1789)),""))</f>
        <v>#VALUE!</v>
      </c>
      <c r="DH1789" s="5"/>
      <c r="DI1789" s="5"/>
      <c r="DJ1789" s="5"/>
      <c r="DK1789" s="5"/>
    </row>
    <row r="1790" spans="1:115" x14ac:dyDescent="0.25">
      <c r="A1790" s="24"/>
      <c r="B1790" s="3"/>
      <c r="D1790" s="1"/>
      <c r="H1790" s="5"/>
      <c r="L1790" s="4"/>
      <c r="M1790" s="4"/>
      <c r="Q1790" s="5"/>
      <c r="Z1790" s="4"/>
      <c r="BI1790" s="7"/>
      <c r="BJ1790" s="4"/>
      <c r="BK1790" s="96"/>
      <c r="BL1790" s="107"/>
      <c r="BQ1790" s="5"/>
      <c r="BT1790" s="5"/>
      <c r="BU1790" s="5"/>
      <c r="BV1790" s="5"/>
      <c r="BW1790" s="5"/>
      <c r="BY1790" s="14"/>
      <c r="BZ1790" s="28"/>
      <c r="DD1790" s="5" t="e">
        <f>IF(REPORTE!AH$2="si",IF(C1790=VALUE(REPORTE!C$11),IF(SUM(DD1791:DD$1993),CONCATENATE(INT(B1790),", "),INT(B1790)),""),IF(C1790=VALUE(REPORTE!C$10),IF(SUM(DD1791:DD$1993),CONCATENATE(INT(B1790),", "),INT(B1790)),""))</f>
        <v>#VALUE!</v>
      </c>
      <c r="DH1790" s="5"/>
      <c r="DI1790" s="5"/>
      <c r="DJ1790" s="5"/>
      <c r="DK1790" s="5"/>
    </row>
    <row r="1791" spans="1:115" x14ac:dyDescent="0.25">
      <c r="A1791" s="24"/>
      <c r="B1791" s="3"/>
      <c r="D1791" s="1"/>
      <c r="H1791" s="5"/>
      <c r="L1791" s="4"/>
      <c r="M1791" s="4"/>
      <c r="Q1791" s="5"/>
      <c r="Z1791" s="4"/>
      <c r="BI1791" s="7"/>
      <c r="BJ1791" s="4"/>
      <c r="BK1791" s="96"/>
      <c r="BL1791" s="107"/>
      <c r="BQ1791" s="5"/>
      <c r="BT1791" s="5"/>
      <c r="BU1791" s="5"/>
      <c r="BV1791" s="5"/>
      <c r="BW1791" s="5"/>
      <c r="BY1791" s="14"/>
      <c r="BZ1791" s="28"/>
      <c r="DD1791" s="5" t="e">
        <f>IF(REPORTE!AH$2="si",IF(C1791=VALUE(REPORTE!C$11),IF(SUM(DD1792:DD$1993),CONCATENATE(INT(B1791),", "),INT(B1791)),""),IF(C1791=VALUE(REPORTE!C$10),IF(SUM(DD1792:DD$1993),CONCATENATE(INT(B1791),", "),INT(B1791)),""))</f>
        <v>#VALUE!</v>
      </c>
      <c r="DH1791" s="5"/>
      <c r="DI1791" s="5"/>
      <c r="DJ1791" s="5"/>
      <c r="DK1791" s="5"/>
    </row>
    <row r="1792" spans="1:115" x14ac:dyDescent="0.25">
      <c r="A1792" s="24"/>
      <c r="B1792" s="3"/>
      <c r="D1792" s="1"/>
      <c r="H1792" s="5"/>
      <c r="L1792" s="4"/>
      <c r="M1792" s="4"/>
      <c r="Q1792" s="5"/>
      <c r="Z1792" s="4"/>
      <c r="BI1792" s="7"/>
      <c r="BJ1792" s="4"/>
      <c r="BK1792" s="96"/>
      <c r="BL1792" s="107"/>
      <c r="BQ1792" s="5"/>
      <c r="BT1792" s="5"/>
      <c r="BU1792" s="5"/>
      <c r="BV1792" s="5"/>
      <c r="BW1792" s="5"/>
      <c r="BY1792" s="14"/>
      <c r="BZ1792" s="28"/>
      <c r="DD1792" s="5" t="e">
        <f>IF(REPORTE!AH$2="si",IF(C1792=VALUE(REPORTE!C$11),IF(SUM(DD1793:DD$1993),CONCATENATE(INT(B1792),", "),INT(B1792)),""),IF(C1792=VALUE(REPORTE!C$10),IF(SUM(DD1793:DD$1993),CONCATENATE(INT(B1792),", "),INT(B1792)),""))</f>
        <v>#VALUE!</v>
      </c>
      <c r="DH1792" s="5"/>
      <c r="DI1792" s="5"/>
      <c r="DJ1792" s="5"/>
      <c r="DK1792" s="5"/>
    </row>
    <row r="1793" spans="1:115" x14ac:dyDescent="0.25">
      <c r="A1793" s="24"/>
      <c r="B1793" s="3"/>
      <c r="D1793" s="1"/>
      <c r="H1793" s="5"/>
      <c r="L1793" s="4"/>
      <c r="M1793" s="4"/>
      <c r="Q1793" s="5"/>
      <c r="Z1793" s="4"/>
      <c r="BI1793" s="7"/>
      <c r="BJ1793" s="4"/>
      <c r="BK1793" s="96"/>
      <c r="BL1793" s="107"/>
      <c r="BQ1793" s="5"/>
      <c r="BT1793" s="5"/>
      <c r="BU1793" s="5"/>
      <c r="BV1793" s="5"/>
      <c r="BW1793" s="5"/>
      <c r="BY1793" s="14"/>
      <c r="BZ1793" s="28"/>
      <c r="DD1793" s="5" t="e">
        <f>IF(REPORTE!AH$2="si",IF(C1793=VALUE(REPORTE!C$11),IF(SUM(DD1794:DD$1993),CONCATENATE(INT(B1793),", "),INT(B1793)),""),IF(C1793=VALUE(REPORTE!C$10),IF(SUM(DD1794:DD$1993),CONCATENATE(INT(B1793),", "),INT(B1793)),""))</f>
        <v>#VALUE!</v>
      </c>
      <c r="DH1793" s="5"/>
      <c r="DI1793" s="5"/>
      <c r="DJ1793" s="5"/>
      <c r="DK1793" s="5"/>
    </row>
    <row r="1794" spans="1:115" x14ac:dyDescent="0.25">
      <c r="A1794" s="24"/>
      <c r="B1794" s="3"/>
      <c r="D1794" s="1"/>
      <c r="H1794" s="5"/>
      <c r="L1794" s="4"/>
      <c r="M1794" s="4"/>
      <c r="Q1794" s="5"/>
      <c r="Z1794" s="4"/>
      <c r="BI1794" s="7"/>
      <c r="BJ1794" s="4"/>
      <c r="BK1794" s="96"/>
      <c r="BL1794" s="107"/>
      <c r="BQ1794" s="5"/>
      <c r="BT1794" s="5"/>
      <c r="BU1794" s="5"/>
      <c r="BV1794" s="5"/>
      <c r="BW1794" s="5"/>
      <c r="BY1794" s="14"/>
      <c r="BZ1794" s="28"/>
      <c r="DD1794" s="5" t="e">
        <f>IF(REPORTE!AH$2="si",IF(C1794=VALUE(REPORTE!C$11),IF(SUM(DD1795:DD$1993),CONCATENATE(INT(B1794),", "),INT(B1794)),""),IF(C1794=VALUE(REPORTE!C$10),IF(SUM(DD1795:DD$1993),CONCATENATE(INT(B1794),", "),INT(B1794)),""))</f>
        <v>#VALUE!</v>
      </c>
      <c r="DH1794" s="5"/>
      <c r="DI1794" s="5"/>
      <c r="DJ1794" s="5"/>
      <c r="DK1794" s="5"/>
    </row>
    <row r="1795" spans="1:115" x14ac:dyDescent="0.25">
      <c r="A1795" s="24"/>
      <c r="B1795" s="3"/>
      <c r="D1795" s="1"/>
      <c r="H1795" s="5"/>
      <c r="L1795" s="4"/>
      <c r="M1795" s="4"/>
      <c r="Q1795" s="5"/>
      <c r="Z1795" s="4"/>
      <c r="BI1795" s="7"/>
      <c r="BJ1795" s="4"/>
      <c r="BK1795" s="96"/>
      <c r="BL1795" s="107"/>
      <c r="BQ1795" s="5"/>
      <c r="BT1795" s="5"/>
      <c r="BU1795" s="5"/>
      <c r="BV1795" s="5"/>
      <c r="BW1795" s="5"/>
      <c r="BY1795" s="14"/>
      <c r="BZ1795" s="28"/>
      <c r="DD1795" s="5" t="e">
        <f>IF(REPORTE!AH$2="si",IF(C1795=VALUE(REPORTE!C$11),IF(SUM(DD1796:DD$1993),CONCATENATE(INT(B1795),", "),INT(B1795)),""),IF(C1795=VALUE(REPORTE!C$10),IF(SUM(DD1796:DD$1993),CONCATENATE(INT(B1795),", "),INT(B1795)),""))</f>
        <v>#VALUE!</v>
      </c>
      <c r="DH1795" s="5"/>
      <c r="DI1795" s="5"/>
      <c r="DJ1795" s="5"/>
      <c r="DK1795" s="5"/>
    </row>
    <row r="1796" spans="1:115" x14ac:dyDescent="0.25">
      <c r="A1796" s="24"/>
      <c r="B1796" s="3"/>
      <c r="D1796" s="1"/>
      <c r="H1796" s="5"/>
      <c r="L1796" s="4"/>
      <c r="M1796" s="4"/>
      <c r="Q1796" s="5"/>
      <c r="Z1796" s="4"/>
      <c r="BI1796" s="7"/>
      <c r="BJ1796" s="4"/>
      <c r="BK1796" s="96"/>
      <c r="BL1796" s="107"/>
      <c r="BQ1796" s="5"/>
      <c r="BT1796" s="5"/>
      <c r="BU1796" s="5"/>
      <c r="BV1796" s="5"/>
      <c r="BW1796" s="5"/>
      <c r="BY1796" s="14"/>
      <c r="BZ1796" s="28"/>
      <c r="DD1796" s="5" t="e">
        <f>IF(REPORTE!AH$2="si",IF(C1796=VALUE(REPORTE!C$11),IF(SUM(DD1797:DD$1993),CONCATENATE(INT(B1796),", "),INT(B1796)),""),IF(C1796=VALUE(REPORTE!C$10),IF(SUM(DD1797:DD$1993),CONCATENATE(INT(B1796),", "),INT(B1796)),""))</f>
        <v>#VALUE!</v>
      </c>
      <c r="DH1796" s="5"/>
      <c r="DI1796" s="5"/>
      <c r="DJ1796" s="5"/>
      <c r="DK1796" s="5"/>
    </row>
    <row r="1797" spans="1:115" x14ac:dyDescent="0.25">
      <c r="A1797" s="24"/>
      <c r="B1797" s="3"/>
      <c r="D1797" s="1"/>
      <c r="H1797" s="5"/>
      <c r="L1797" s="4"/>
      <c r="M1797" s="4"/>
      <c r="Q1797" s="5"/>
      <c r="Z1797" s="4"/>
      <c r="BI1797" s="7"/>
      <c r="BJ1797" s="4"/>
      <c r="BK1797" s="96"/>
      <c r="BL1797" s="107"/>
      <c r="BQ1797" s="5"/>
      <c r="BT1797" s="5"/>
      <c r="BU1797" s="5"/>
      <c r="BV1797" s="5"/>
      <c r="BW1797" s="5"/>
      <c r="BY1797" s="14"/>
      <c r="BZ1797" s="28"/>
      <c r="DD1797" s="5" t="e">
        <f>IF(REPORTE!AH$2="si",IF(C1797=VALUE(REPORTE!C$11),IF(SUM(DD1798:DD$1993),CONCATENATE(INT(B1797),", "),INT(B1797)),""),IF(C1797=VALUE(REPORTE!C$10),IF(SUM(DD1798:DD$1993),CONCATENATE(INT(B1797),", "),INT(B1797)),""))</f>
        <v>#VALUE!</v>
      </c>
      <c r="DH1797" s="5"/>
      <c r="DI1797" s="5"/>
      <c r="DJ1797" s="5"/>
      <c r="DK1797" s="5"/>
    </row>
    <row r="1798" spans="1:115" x14ac:dyDescent="0.25">
      <c r="A1798" s="24"/>
      <c r="B1798" s="3"/>
      <c r="D1798" s="1"/>
      <c r="H1798" s="5"/>
      <c r="L1798" s="4"/>
      <c r="M1798" s="4"/>
      <c r="Q1798" s="5"/>
      <c r="Z1798" s="4"/>
      <c r="BI1798" s="7"/>
      <c r="BJ1798" s="4"/>
      <c r="BK1798" s="96"/>
      <c r="BL1798" s="107"/>
      <c r="BQ1798" s="5"/>
      <c r="BT1798" s="5"/>
      <c r="BU1798" s="5"/>
      <c r="BV1798" s="5"/>
      <c r="BW1798" s="5"/>
      <c r="BY1798" s="14"/>
      <c r="BZ1798" s="28"/>
      <c r="DD1798" s="5" t="e">
        <f>IF(REPORTE!AH$2="si",IF(C1798=VALUE(REPORTE!C$11),IF(SUM(DD1799:DD$1993),CONCATENATE(INT(B1798),", "),INT(B1798)),""),IF(C1798=VALUE(REPORTE!C$10),IF(SUM(DD1799:DD$1993),CONCATENATE(INT(B1798),", "),INT(B1798)),""))</f>
        <v>#VALUE!</v>
      </c>
      <c r="DH1798" s="5"/>
      <c r="DI1798" s="5"/>
      <c r="DJ1798" s="5"/>
      <c r="DK1798" s="5"/>
    </row>
    <row r="1799" spans="1:115" x14ac:dyDescent="0.25">
      <c r="A1799" s="24"/>
      <c r="B1799" s="3"/>
      <c r="D1799" s="1"/>
      <c r="H1799" s="5"/>
      <c r="L1799" s="4"/>
      <c r="M1799" s="4"/>
      <c r="Q1799" s="5"/>
      <c r="Z1799" s="4"/>
      <c r="BI1799" s="7"/>
      <c r="BJ1799" s="4"/>
      <c r="BK1799" s="96"/>
      <c r="BL1799" s="107"/>
      <c r="BQ1799" s="5"/>
      <c r="BT1799" s="5"/>
      <c r="BU1799" s="5"/>
      <c r="BV1799" s="5"/>
      <c r="BW1799" s="5"/>
      <c r="BY1799" s="14"/>
      <c r="BZ1799" s="28"/>
      <c r="DD1799" s="5" t="e">
        <f>IF(REPORTE!AH$2="si",IF(C1799=VALUE(REPORTE!C$11),IF(SUM(DD1800:DD$1993),CONCATENATE(INT(B1799),", "),INT(B1799)),""),IF(C1799=VALUE(REPORTE!C$10),IF(SUM(DD1800:DD$1993),CONCATENATE(INT(B1799),", "),INT(B1799)),""))</f>
        <v>#VALUE!</v>
      </c>
      <c r="DH1799" s="5"/>
      <c r="DI1799" s="5"/>
      <c r="DJ1799" s="5"/>
      <c r="DK1799" s="5"/>
    </row>
    <row r="1800" spans="1:115" x14ac:dyDescent="0.25">
      <c r="A1800" s="24"/>
      <c r="B1800" s="3"/>
      <c r="D1800" s="1"/>
      <c r="H1800" s="5"/>
      <c r="L1800" s="4"/>
      <c r="M1800" s="4"/>
      <c r="Q1800" s="5"/>
      <c r="Z1800" s="4"/>
      <c r="BI1800" s="7"/>
      <c r="BJ1800" s="4"/>
      <c r="BK1800" s="96"/>
      <c r="BL1800" s="107"/>
      <c r="BQ1800" s="5"/>
      <c r="BT1800" s="5"/>
      <c r="BU1800" s="5"/>
      <c r="BV1800" s="5"/>
      <c r="BW1800" s="5"/>
      <c r="BY1800" s="14"/>
      <c r="BZ1800" s="28"/>
      <c r="DD1800" s="5" t="e">
        <f>IF(REPORTE!AH$2="si",IF(C1800=VALUE(REPORTE!C$11),IF(SUM(DD1801:DD$1993),CONCATENATE(INT(B1800),", "),INT(B1800)),""),IF(C1800=VALUE(REPORTE!C$10),IF(SUM(DD1801:DD$1993),CONCATENATE(INT(B1800),", "),INT(B1800)),""))</f>
        <v>#VALUE!</v>
      </c>
      <c r="DH1800" s="5"/>
      <c r="DI1800" s="5"/>
      <c r="DJ1800" s="5"/>
      <c r="DK1800" s="5"/>
    </row>
    <row r="1801" spans="1:115" x14ac:dyDescent="0.25">
      <c r="A1801" s="24"/>
      <c r="B1801" s="3"/>
      <c r="D1801" s="1"/>
      <c r="H1801" s="5"/>
      <c r="L1801" s="4"/>
      <c r="M1801" s="4"/>
      <c r="Q1801" s="5"/>
      <c r="Z1801" s="4"/>
      <c r="BI1801" s="7"/>
      <c r="BJ1801" s="4"/>
      <c r="BK1801" s="96"/>
      <c r="BL1801" s="107"/>
      <c r="BQ1801" s="5"/>
      <c r="BT1801" s="5"/>
      <c r="BU1801" s="5"/>
      <c r="BV1801" s="5"/>
      <c r="BW1801" s="5"/>
      <c r="BY1801" s="14"/>
      <c r="BZ1801" s="28"/>
      <c r="DD1801" s="5" t="e">
        <f>IF(REPORTE!AH$2="si",IF(C1801=VALUE(REPORTE!C$11),IF(SUM(DD1802:DD$1993),CONCATENATE(INT(B1801),", "),INT(B1801)),""),IF(C1801=VALUE(REPORTE!C$10),IF(SUM(DD1802:DD$1993),CONCATENATE(INT(B1801),", "),INT(B1801)),""))</f>
        <v>#VALUE!</v>
      </c>
      <c r="DH1801" s="5"/>
      <c r="DI1801" s="5"/>
      <c r="DJ1801" s="5"/>
      <c r="DK1801" s="5"/>
    </row>
    <row r="1802" spans="1:115" x14ac:dyDescent="0.25">
      <c r="A1802" s="24"/>
      <c r="B1802" s="3"/>
      <c r="D1802" s="1"/>
      <c r="H1802" s="5"/>
      <c r="L1802" s="4"/>
      <c r="M1802" s="4"/>
      <c r="Q1802" s="5"/>
      <c r="Z1802" s="4"/>
      <c r="BI1802" s="7"/>
      <c r="BJ1802" s="4"/>
      <c r="BK1802" s="96"/>
      <c r="BL1802" s="107"/>
      <c r="BQ1802" s="5"/>
      <c r="BT1802" s="5"/>
      <c r="BU1802" s="5"/>
      <c r="BV1802" s="5"/>
      <c r="BW1802" s="5"/>
      <c r="BY1802" s="14"/>
      <c r="BZ1802" s="28"/>
      <c r="DD1802" s="5" t="e">
        <f>IF(REPORTE!AH$2="si",IF(C1802=VALUE(REPORTE!C$11),IF(SUM(DD1803:DD$1993),CONCATENATE(INT(B1802),", "),INT(B1802)),""),IF(C1802=VALUE(REPORTE!C$10),IF(SUM(DD1803:DD$1993),CONCATENATE(INT(B1802),", "),INT(B1802)),""))</f>
        <v>#VALUE!</v>
      </c>
      <c r="DH1802" s="5"/>
      <c r="DI1802" s="5"/>
      <c r="DJ1802" s="5"/>
      <c r="DK1802" s="5"/>
    </row>
    <row r="1803" spans="1:115" x14ac:dyDescent="0.25">
      <c r="A1803" s="24"/>
      <c r="B1803" s="3"/>
      <c r="D1803" s="1"/>
      <c r="H1803" s="5"/>
      <c r="L1803" s="4"/>
      <c r="M1803" s="4"/>
      <c r="Q1803" s="5"/>
      <c r="Z1803" s="4"/>
      <c r="BI1803" s="7"/>
      <c r="BJ1803" s="4"/>
      <c r="BK1803" s="96"/>
      <c r="BL1803" s="107"/>
      <c r="BQ1803" s="5"/>
      <c r="BT1803" s="5"/>
      <c r="BU1803" s="5"/>
      <c r="BV1803" s="5"/>
      <c r="BW1803" s="5"/>
      <c r="BY1803" s="14"/>
      <c r="BZ1803" s="28"/>
      <c r="DD1803" s="5" t="e">
        <f>IF(REPORTE!AH$2="si",IF(C1803=VALUE(REPORTE!C$11),IF(SUM(DD1804:DD$1993),CONCATENATE(INT(B1803),", "),INT(B1803)),""),IF(C1803=VALUE(REPORTE!C$10),IF(SUM(DD1804:DD$1993),CONCATENATE(INT(B1803),", "),INT(B1803)),""))</f>
        <v>#VALUE!</v>
      </c>
      <c r="DH1803" s="5"/>
      <c r="DI1803" s="5"/>
      <c r="DJ1803" s="5"/>
      <c r="DK1803" s="5"/>
    </row>
    <row r="1804" spans="1:115" x14ac:dyDescent="0.25">
      <c r="A1804" s="24"/>
      <c r="B1804" s="3"/>
      <c r="D1804" s="1"/>
      <c r="H1804" s="5"/>
      <c r="L1804" s="4"/>
      <c r="M1804" s="4"/>
      <c r="Q1804" s="5"/>
      <c r="Z1804" s="4"/>
      <c r="BI1804" s="7"/>
      <c r="BJ1804" s="4"/>
      <c r="BK1804" s="96"/>
      <c r="BL1804" s="107"/>
      <c r="BQ1804" s="5"/>
      <c r="BT1804" s="5"/>
      <c r="BU1804" s="5"/>
      <c r="BV1804" s="5"/>
      <c r="BW1804" s="5"/>
      <c r="BY1804" s="14"/>
      <c r="BZ1804" s="28"/>
      <c r="DD1804" s="5" t="e">
        <f>IF(REPORTE!AH$2="si",IF(C1804=VALUE(REPORTE!C$11),IF(SUM(DD1805:DD$1993),CONCATENATE(INT(B1804),", "),INT(B1804)),""),IF(C1804=VALUE(REPORTE!C$10),IF(SUM(DD1805:DD$1993),CONCATENATE(INT(B1804),", "),INT(B1804)),""))</f>
        <v>#VALUE!</v>
      </c>
      <c r="DH1804" s="5"/>
      <c r="DI1804" s="5"/>
      <c r="DJ1804" s="5"/>
      <c r="DK1804" s="5"/>
    </row>
    <row r="1805" spans="1:115" x14ac:dyDescent="0.25">
      <c r="A1805" s="24"/>
      <c r="B1805" s="3"/>
      <c r="D1805" s="1"/>
      <c r="H1805" s="5"/>
      <c r="L1805" s="4"/>
      <c r="M1805" s="4"/>
      <c r="Q1805" s="5"/>
      <c r="Z1805" s="4"/>
      <c r="BI1805" s="7"/>
      <c r="BJ1805" s="4"/>
      <c r="BK1805" s="96"/>
      <c r="BL1805" s="107"/>
      <c r="BQ1805" s="5"/>
      <c r="BT1805" s="5"/>
      <c r="BU1805" s="5"/>
      <c r="BV1805" s="5"/>
      <c r="BW1805" s="5"/>
      <c r="BY1805" s="14"/>
      <c r="BZ1805" s="28"/>
      <c r="DD1805" s="5" t="e">
        <f>IF(REPORTE!AH$2="si",IF(C1805=VALUE(REPORTE!C$11),IF(SUM(DD1806:DD$1993),CONCATENATE(INT(B1805),", "),INT(B1805)),""),IF(C1805=VALUE(REPORTE!C$10),IF(SUM(DD1806:DD$1993),CONCATENATE(INT(B1805),", "),INT(B1805)),""))</f>
        <v>#VALUE!</v>
      </c>
      <c r="DH1805" s="5"/>
      <c r="DI1805" s="5"/>
      <c r="DJ1805" s="5"/>
      <c r="DK1805" s="5"/>
    </row>
    <row r="1806" spans="1:115" x14ac:dyDescent="0.25">
      <c r="A1806" s="24"/>
      <c r="B1806" s="3"/>
      <c r="D1806" s="1"/>
      <c r="H1806" s="5"/>
      <c r="L1806" s="4"/>
      <c r="M1806" s="4"/>
      <c r="Q1806" s="5"/>
      <c r="Z1806" s="4"/>
      <c r="BI1806" s="7"/>
      <c r="BJ1806" s="4"/>
      <c r="BK1806" s="96"/>
      <c r="BL1806" s="107"/>
      <c r="BQ1806" s="5"/>
      <c r="BT1806" s="5"/>
      <c r="BU1806" s="5"/>
      <c r="BV1806" s="5"/>
      <c r="BW1806" s="5"/>
      <c r="BY1806" s="14"/>
      <c r="BZ1806" s="28"/>
      <c r="DD1806" s="5" t="e">
        <f>IF(REPORTE!AH$2="si",IF(C1806=VALUE(REPORTE!C$11),IF(SUM(DD1807:DD$1993),CONCATENATE(INT(B1806),", "),INT(B1806)),""),IF(C1806=VALUE(REPORTE!C$10),IF(SUM(DD1807:DD$1993),CONCATENATE(INT(B1806),", "),INT(B1806)),""))</f>
        <v>#VALUE!</v>
      </c>
      <c r="DH1806" s="5"/>
      <c r="DI1806" s="5"/>
      <c r="DJ1806" s="5"/>
      <c r="DK1806" s="5"/>
    </row>
    <row r="1807" spans="1:115" x14ac:dyDescent="0.25">
      <c r="A1807" s="24"/>
      <c r="B1807" s="3"/>
      <c r="D1807" s="1"/>
      <c r="H1807" s="5"/>
      <c r="L1807" s="4"/>
      <c r="M1807" s="4"/>
      <c r="Q1807" s="5"/>
      <c r="Z1807" s="4"/>
      <c r="BI1807" s="7"/>
      <c r="BJ1807" s="4"/>
      <c r="BK1807" s="96"/>
      <c r="BL1807" s="107"/>
      <c r="BQ1807" s="5"/>
      <c r="BT1807" s="5"/>
      <c r="BU1807" s="5"/>
      <c r="BV1807" s="5"/>
      <c r="BW1807" s="5"/>
      <c r="BY1807" s="14"/>
      <c r="BZ1807" s="28"/>
      <c r="DD1807" s="5" t="e">
        <f>IF(REPORTE!AH$2="si",IF(C1807=VALUE(REPORTE!C$11),IF(SUM(DD1808:DD$1993),CONCATENATE(INT(B1807),", "),INT(B1807)),""),IF(C1807=VALUE(REPORTE!C$10),IF(SUM(DD1808:DD$1993),CONCATENATE(INT(B1807),", "),INT(B1807)),""))</f>
        <v>#VALUE!</v>
      </c>
      <c r="DE1807" s="5"/>
      <c r="DH1807" s="5"/>
      <c r="DI1807" s="5"/>
      <c r="DJ1807" s="5"/>
      <c r="DK1807" s="5"/>
    </row>
    <row r="1808" spans="1:115" x14ac:dyDescent="0.25">
      <c r="A1808" s="24"/>
      <c r="B1808" s="3"/>
      <c r="D1808" s="1"/>
      <c r="H1808" s="5"/>
      <c r="L1808" s="4"/>
      <c r="M1808" s="4"/>
      <c r="Q1808" s="5"/>
      <c r="Z1808" s="4"/>
      <c r="BI1808" s="7"/>
      <c r="BJ1808" s="4"/>
      <c r="BK1808" s="96"/>
      <c r="BL1808" s="107"/>
      <c r="BQ1808" s="5"/>
      <c r="BT1808" s="5"/>
      <c r="BU1808" s="5"/>
      <c r="BV1808" s="5"/>
      <c r="BW1808" s="5"/>
      <c r="BY1808" s="14"/>
      <c r="BZ1808" s="28"/>
      <c r="DD1808" s="5" t="e">
        <f>IF(REPORTE!AH$2="si",IF(C1808=VALUE(REPORTE!C$11),IF(SUM(DD1809:DD$1993),CONCATENATE(INT(B1808),", "),INT(B1808)),""),IF(C1808=VALUE(REPORTE!C$10),IF(SUM(DD1809:DD$1993),CONCATENATE(INT(B1808),",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4"/>
      <c r="B1809" s="3"/>
      <c r="D1809" s="1"/>
      <c r="H1809" s="5"/>
      <c r="L1809" s="4"/>
      <c r="M1809" s="4"/>
      <c r="Q1809" s="5"/>
      <c r="Z1809" s="4"/>
      <c r="BI1809" s="7"/>
      <c r="BJ1809" s="4"/>
      <c r="BK1809" s="96"/>
      <c r="BL1809" s="107"/>
      <c r="BQ1809" s="5"/>
      <c r="BT1809" s="5"/>
      <c r="BU1809" s="5"/>
      <c r="BV1809" s="5"/>
      <c r="BW1809" s="5"/>
      <c r="BY1809" s="14"/>
      <c r="BZ1809" s="28"/>
      <c r="DD1809" s="5" t="e">
        <f>IF(REPORTE!AH$2="si",IF(C1809=VALUE(REPORTE!C$11),IF(SUM(DD1810:DD$1993),CONCATENATE(INT(B1809),", "),INT(B1809)),""),IF(C1809=VALUE(REPORTE!C$10),IF(SUM(DD1810:DD$1993),CONCATENATE(INT(B1809),", "),INT(B1809)),""))</f>
        <v>#VALUE!</v>
      </c>
      <c r="DH1809" s="5"/>
      <c r="DI1809" s="5"/>
      <c r="DJ1809" s="5"/>
      <c r="DK1809" s="5"/>
    </row>
    <row r="1810" spans="1:115" x14ac:dyDescent="0.25">
      <c r="A1810" s="24"/>
      <c r="B1810" s="3"/>
      <c r="D1810" s="1"/>
      <c r="H1810" s="5"/>
      <c r="L1810" s="4"/>
      <c r="M1810" s="4"/>
      <c r="Q1810" s="5"/>
      <c r="Z1810" s="4"/>
      <c r="BI1810" s="7"/>
      <c r="BJ1810" s="4"/>
      <c r="BK1810" s="96"/>
      <c r="BL1810" s="107"/>
      <c r="BQ1810" s="5"/>
      <c r="BT1810" s="5"/>
      <c r="BU1810" s="5"/>
      <c r="BV1810" s="5"/>
      <c r="BW1810" s="5"/>
      <c r="BY1810" s="14"/>
      <c r="BZ1810" s="28"/>
      <c r="DD1810" s="5" t="e">
        <f>IF(REPORTE!AH$2="si",IF(C1810=VALUE(REPORTE!C$11),IF(SUM(DD1811:DD$1993),CONCATENATE(INT(B1810),", "),INT(B1810)),""),IF(C1810=VALUE(REPORTE!C$10),IF(SUM(DD1811:DD$1993),CONCATENATE(INT(B1810),", "),INT(B1810)),""))</f>
        <v>#VALUE!</v>
      </c>
      <c r="DH1810" s="5"/>
      <c r="DI1810" s="5"/>
      <c r="DJ1810" s="5"/>
      <c r="DK1810" s="5"/>
    </row>
    <row r="1811" spans="1:115" x14ac:dyDescent="0.25">
      <c r="A1811" s="24"/>
      <c r="B1811" s="3"/>
      <c r="D1811" s="1"/>
      <c r="H1811" s="5"/>
      <c r="L1811" s="4"/>
      <c r="M1811" s="4"/>
      <c r="Q1811" s="5"/>
      <c r="Z1811" s="4"/>
      <c r="BI1811" s="7"/>
      <c r="BJ1811" s="4"/>
      <c r="BK1811" s="96"/>
      <c r="BL1811" s="107"/>
      <c r="BQ1811" s="5"/>
      <c r="BT1811" s="5"/>
      <c r="BU1811" s="5"/>
      <c r="BV1811" s="5"/>
      <c r="BW1811" s="5"/>
      <c r="BY1811" s="14"/>
      <c r="BZ1811" s="28"/>
      <c r="DD1811" s="5" t="e">
        <f>IF(REPORTE!AH$2="si",IF(C1811=VALUE(REPORTE!C$11),IF(SUM(DD1812:DD$1993),CONCATENATE(INT(B1811),", "),INT(B1811)),""),IF(C1811=VALUE(REPORTE!C$10),IF(SUM(DD1812:DD$1993),CONCATENATE(INT(B1811),", "),INT(B1811)),""))</f>
        <v>#VALUE!</v>
      </c>
      <c r="DH1811" s="5"/>
      <c r="DI1811" s="5"/>
      <c r="DJ1811" s="5"/>
      <c r="DK1811" s="5"/>
    </row>
    <row r="1812" spans="1:115" x14ac:dyDescent="0.25">
      <c r="A1812" s="24"/>
      <c r="B1812" s="3"/>
      <c r="D1812" s="1"/>
      <c r="H1812" s="5"/>
      <c r="L1812" s="4"/>
      <c r="M1812" s="4"/>
      <c r="Q1812" s="5"/>
      <c r="Z1812" s="4"/>
      <c r="BI1812" s="7"/>
      <c r="BJ1812" s="4"/>
      <c r="BK1812" s="96"/>
      <c r="BL1812" s="107"/>
      <c r="BQ1812" s="5"/>
      <c r="BT1812" s="5"/>
      <c r="BU1812" s="5"/>
      <c r="BV1812" s="5"/>
      <c r="BW1812" s="5"/>
      <c r="BY1812" s="14"/>
      <c r="BZ1812" s="28"/>
      <c r="DD1812" s="5" t="e">
        <f>IF(REPORTE!AH$2="si",IF(C1812=VALUE(REPORTE!C$11),IF(SUM(DD1813:DD$1993),CONCATENATE(INT(B1812),", "),INT(B1812)),""),IF(C1812=VALUE(REPORTE!C$10),IF(SUM(DD1813:DD$1993),CONCATENATE(INT(B1812),", "),INT(B1812)),""))</f>
        <v>#VALUE!</v>
      </c>
      <c r="DH1812" s="5"/>
      <c r="DI1812" s="5"/>
      <c r="DJ1812" s="5"/>
      <c r="DK1812" s="5"/>
    </row>
    <row r="1813" spans="1:115" x14ac:dyDescent="0.25">
      <c r="A1813" s="24"/>
      <c r="B1813" s="3"/>
      <c r="D1813" s="1"/>
      <c r="H1813" s="5"/>
      <c r="L1813" s="4"/>
      <c r="M1813" s="4"/>
      <c r="Q1813" s="5"/>
      <c r="Z1813" s="4"/>
      <c r="BI1813" s="7"/>
      <c r="BJ1813" s="4"/>
      <c r="BK1813" s="96"/>
      <c r="BL1813" s="107"/>
      <c r="BQ1813" s="5"/>
      <c r="BT1813" s="5"/>
      <c r="BU1813" s="5"/>
      <c r="BV1813" s="5"/>
      <c r="BW1813" s="5"/>
      <c r="BY1813" s="14"/>
      <c r="BZ1813" s="28"/>
      <c r="DD1813" s="5" t="e">
        <f>IF(REPORTE!AH$2="si",IF(C1813=VALUE(REPORTE!C$11),IF(SUM(DD1814:DD$1993),CONCATENATE(INT(B1813),", "),INT(B1813)),""),IF(C1813=VALUE(REPORTE!C$10),IF(SUM(DD1814:DD$1993),CONCATENATE(INT(B1813),", "),INT(B1813)),""))</f>
        <v>#VALUE!</v>
      </c>
      <c r="DH1813" s="5"/>
      <c r="DI1813" s="5"/>
      <c r="DJ1813" s="5"/>
      <c r="DK1813" s="5"/>
    </row>
    <row r="1814" spans="1:115" x14ac:dyDescent="0.25">
      <c r="A1814" s="24"/>
      <c r="B1814" s="3"/>
      <c r="D1814" s="1"/>
      <c r="H1814" s="5"/>
      <c r="L1814" s="4"/>
      <c r="M1814" s="4"/>
      <c r="Q1814" s="5"/>
      <c r="Z1814" s="4"/>
      <c r="BI1814" s="7"/>
      <c r="BJ1814" s="4"/>
      <c r="BK1814" s="96"/>
      <c r="BL1814" s="107"/>
      <c r="BQ1814" s="5"/>
      <c r="BT1814" s="5"/>
      <c r="BU1814" s="5"/>
      <c r="BV1814" s="5"/>
      <c r="BW1814" s="5"/>
      <c r="BY1814" s="14"/>
      <c r="BZ1814" s="28"/>
      <c r="DD1814" s="5" t="e">
        <f>IF(REPORTE!AH$2="si",IF(C1814=VALUE(REPORTE!C$11),IF(SUM(DD1815:DD$1993),CONCATENATE(INT(B1814),", "),INT(B1814)),""),IF(C1814=VALUE(REPORTE!C$10),IF(SUM(DD1815:DD$1993),CONCATENATE(INT(B1814),", "),INT(B1814)),""))</f>
        <v>#VALUE!</v>
      </c>
      <c r="DH1814" s="5"/>
      <c r="DI1814" s="5"/>
      <c r="DJ1814" s="5"/>
      <c r="DK1814" s="5"/>
    </row>
    <row r="1815" spans="1:115" x14ac:dyDescent="0.25">
      <c r="A1815" s="24"/>
      <c r="B1815" s="3"/>
      <c r="D1815" s="1"/>
      <c r="H1815" s="5"/>
      <c r="L1815" s="4"/>
      <c r="M1815" s="4"/>
      <c r="Q1815" s="5"/>
      <c r="Z1815" s="4"/>
      <c r="BI1815" s="7"/>
      <c r="BJ1815" s="4"/>
      <c r="BK1815" s="96"/>
      <c r="BL1815" s="107"/>
      <c r="BQ1815" s="5"/>
      <c r="BT1815" s="5"/>
      <c r="BU1815" s="5"/>
      <c r="BV1815" s="5"/>
      <c r="BW1815" s="5"/>
      <c r="BY1815" s="14"/>
      <c r="BZ1815" s="28"/>
      <c r="DD1815" s="5" t="e">
        <f>IF(REPORTE!AH$2="si",IF(C1815=VALUE(REPORTE!C$11),IF(SUM(DD1816:DD$1993),CONCATENATE(INT(B1815),", "),INT(B1815)),""),IF(C1815=VALUE(REPORTE!C$10),IF(SUM(DD1816:DD$1993),CONCATENATE(INT(B1815),", "),INT(B1815)),""))</f>
        <v>#VALUE!</v>
      </c>
      <c r="DH1815" s="5"/>
      <c r="DI1815" s="5"/>
      <c r="DJ1815" s="5"/>
      <c r="DK1815" s="5"/>
    </row>
    <row r="1816" spans="1:115" x14ac:dyDescent="0.25">
      <c r="A1816" s="24"/>
      <c r="B1816" s="3"/>
      <c r="D1816" s="1"/>
      <c r="H1816" s="5"/>
      <c r="L1816" s="4"/>
      <c r="M1816" s="4"/>
      <c r="Q1816" s="5"/>
      <c r="Z1816" s="4"/>
      <c r="BI1816" s="7"/>
      <c r="BJ1816" s="4"/>
      <c r="BK1816" s="96"/>
      <c r="BL1816" s="107"/>
      <c r="BQ1816" s="5"/>
      <c r="BT1816" s="5"/>
      <c r="BU1816" s="5"/>
      <c r="BV1816" s="5"/>
      <c r="BW1816" s="5"/>
      <c r="BY1816" s="14"/>
      <c r="BZ1816" s="28"/>
      <c r="DD1816" s="5" t="e">
        <f>IF(REPORTE!AH$2="si",IF(C1816=VALUE(REPORTE!C$11),IF(SUM(DD1817:DD$1993),CONCATENATE(INT(B1816),", "),INT(B1816)),""),IF(C1816=VALUE(REPORTE!C$10),IF(SUM(DD1817:DD$1993),CONCATENATE(INT(B1816),", "),INT(B1816)),""))</f>
        <v>#VALUE!</v>
      </c>
      <c r="DH1816" s="5"/>
      <c r="DI1816" s="5"/>
      <c r="DJ1816" s="5"/>
      <c r="DK1816" s="5"/>
    </row>
    <row r="1817" spans="1:115" x14ac:dyDescent="0.25">
      <c r="A1817" s="24"/>
      <c r="B1817" s="3"/>
      <c r="D1817" s="1"/>
      <c r="H1817" s="5"/>
      <c r="L1817" s="4"/>
      <c r="M1817" s="4"/>
      <c r="Q1817" s="5"/>
      <c r="Z1817" s="4"/>
      <c r="BI1817" s="7"/>
      <c r="BJ1817" s="4"/>
      <c r="BK1817" s="96"/>
      <c r="BL1817" s="107"/>
      <c r="BQ1817" s="5"/>
      <c r="BT1817" s="5"/>
      <c r="BU1817" s="5"/>
      <c r="BV1817" s="5"/>
      <c r="BW1817" s="5"/>
      <c r="BY1817" s="14"/>
      <c r="BZ1817" s="28"/>
      <c r="DD1817" s="5" t="e">
        <f>IF(REPORTE!AH$2="si",IF(C1817=VALUE(REPORTE!C$11),IF(SUM(DD1818:DD$1993),CONCATENATE(INT(B1817),", "),INT(B1817)),""),IF(C1817=VALUE(REPORTE!C$10),IF(SUM(DD1818:DD$1993),CONCATENATE(INT(B1817),", "),INT(B1817)),""))</f>
        <v>#VALUE!</v>
      </c>
      <c r="DH1817" s="5"/>
      <c r="DI1817" s="5"/>
      <c r="DJ1817" s="5"/>
      <c r="DK1817" s="5"/>
    </row>
    <row r="1818" spans="1:115" x14ac:dyDescent="0.25">
      <c r="A1818" s="24"/>
      <c r="B1818" s="3"/>
      <c r="D1818" s="1"/>
      <c r="H1818" s="5"/>
      <c r="L1818" s="4"/>
      <c r="M1818" s="4"/>
      <c r="Q1818" s="5"/>
      <c r="Z1818" s="4"/>
      <c r="BI1818" s="7"/>
      <c r="BJ1818" s="4"/>
      <c r="BK1818" s="96"/>
      <c r="BL1818" s="107"/>
      <c r="BQ1818" s="5"/>
      <c r="BT1818" s="5"/>
      <c r="BU1818" s="5"/>
      <c r="BV1818" s="5"/>
      <c r="BW1818" s="5"/>
      <c r="BY1818" s="14"/>
      <c r="BZ1818" s="28"/>
      <c r="DD1818" s="5" t="e">
        <f>IF(REPORTE!AH$2="si",IF(C1818=VALUE(REPORTE!C$11),IF(SUM(DD1819:DD$1993),CONCATENATE(INT(B1818),", "),INT(B1818)),""),IF(C1818=VALUE(REPORTE!C$10),IF(SUM(DD1819:DD$1993),CONCATENATE(INT(B1818),", "),INT(B1818)),""))</f>
        <v>#VALUE!</v>
      </c>
      <c r="DH1818" s="5"/>
      <c r="DI1818" s="5"/>
      <c r="DJ1818" s="5"/>
      <c r="DK1818" s="5"/>
    </row>
    <row r="1819" spans="1:115" x14ac:dyDescent="0.25">
      <c r="A1819" s="24"/>
      <c r="B1819" s="3"/>
      <c r="D1819" s="1"/>
      <c r="H1819" s="5"/>
      <c r="L1819" s="4"/>
      <c r="M1819" s="4"/>
      <c r="Q1819" s="5"/>
      <c r="Z1819" s="4"/>
      <c r="BI1819" s="7"/>
      <c r="BJ1819" s="4"/>
      <c r="BK1819" s="96"/>
      <c r="BL1819" s="107"/>
      <c r="BQ1819" s="5"/>
      <c r="BT1819" s="5"/>
      <c r="BU1819" s="5"/>
      <c r="BV1819" s="5"/>
      <c r="BW1819" s="5"/>
      <c r="BY1819" s="14"/>
      <c r="BZ1819" s="28"/>
      <c r="DD1819" s="5" t="e">
        <f>IF(REPORTE!AH$2="si",IF(C1819=VALUE(REPORTE!C$11),IF(SUM(DD1820:DD$1993),CONCATENATE(INT(B1819),", "),INT(B1819)),""),IF(C1819=VALUE(REPORTE!C$10),IF(SUM(DD1820:DD$1993),CONCATENATE(INT(B1819),", "),INT(B1819)),""))</f>
        <v>#VALUE!</v>
      </c>
      <c r="DH1819" s="5"/>
      <c r="DI1819" s="5"/>
      <c r="DJ1819" s="5"/>
      <c r="DK1819" s="5"/>
    </row>
    <row r="1820" spans="1:115" x14ac:dyDescent="0.25">
      <c r="A1820" s="24"/>
      <c r="B1820" s="3"/>
      <c r="D1820" s="1"/>
      <c r="H1820" s="5"/>
      <c r="L1820" s="4"/>
      <c r="M1820" s="4"/>
      <c r="Q1820" s="5"/>
      <c r="Z1820" s="4"/>
      <c r="BI1820" s="7"/>
      <c r="BJ1820" s="4"/>
      <c r="BK1820" s="96"/>
      <c r="BL1820" s="107"/>
      <c r="BQ1820" s="5"/>
      <c r="BT1820" s="5"/>
      <c r="BU1820" s="5"/>
      <c r="BV1820" s="5"/>
      <c r="BW1820" s="5"/>
      <c r="BY1820" s="14"/>
      <c r="BZ1820" s="28"/>
      <c r="DD1820" s="5" t="e">
        <f>IF(REPORTE!AH$2="si",IF(C1820=VALUE(REPORTE!C$11),IF(SUM(DD1821:DD$1993),CONCATENATE(INT(B1820),", "),INT(B1820)),""),IF(C1820=VALUE(REPORTE!C$10),IF(SUM(DD1821:DD$1993),CONCATENATE(INT(B1820),", "),INT(B1820)),""))</f>
        <v>#VALUE!</v>
      </c>
      <c r="DH1820" s="5"/>
      <c r="DI1820" s="5"/>
      <c r="DJ1820" s="5"/>
      <c r="DK1820" s="5"/>
    </row>
    <row r="1821" spans="1:115" x14ac:dyDescent="0.25">
      <c r="A1821" s="24"/>
      <c r="B1821" s="3"/>
      <c r="D1821" s="1"/>
      <c r="H1821" s="5"/>
      <c r="L1821" s="4"/>
      <c r="M1821" s="4"/>
      <c r="Q1821" s="5"/>
      <c r="Z1821" s="4"/>
      <c r="BI1821" s="7"/>
      <c r="BJ1821" s="4"/>
      <c r="BK1821" s="96"/>
      <c r="BL1821" s="107"/>
      <c r="BQ1821" s="5"/>
      <c r="BT1821" s="5"/>
      <c r="BU1821" s="5"/>
      <c r="BV1821" s="5"/>
      <c r="BW1821" s="5"/>
      <c r="BY1821" s="14"/>
      <c r="BZ1821" s="28"/>
      <c r="DD1821" s="5" t="e">
        <f>IF(REPORTE!AH$2="si",IF(C1821=VALUE(REPORTE!C$11),IF(SUM(DD1822:DD$1993),CONCATENATE(INT(B1821),", "),INT(B1821)),""),IF(C1821=VALUE(REPORTE!C$10),IF(SUM(DD1822:DD$1993),CONCATENATE(INT(B1821),", "),INT(B1821)),""))</f>
        <v>#VALUE!</v>
      </c>
      <c r="DH1821" s="5"/>
      <c r="DI1821" s="5"/>
      <c r="DJ1821" s="5"/>
      <c r="DK1821" s="5"/>
    </row>
    <row r="1822" spans="1:115" x14ac:dyDescent="0.25">
      <c r="A1822" s="24"/>
      <c r="B1822" s="3"/>
      <c r="D1822" s="1"/>
      <c r="H1822" s="5"/>
      <c r="L1822" s="4"/>
      <c r="M1822" s="4"/>
      <c r="Q1822" s="5"/>
      <c r="Z1822" s="4"/>
      <c r="BI1822" s="7"/>
      <c r="BJ1822" s="4"/>
      <c r="BK1822" s="96"/>
      <c r="BL1822" s="107"/>
      <c r="BQ1822" s="5"/>
      <c r="BT1822" s="5"/>
      <c r="BU1822" s="5"/>
      <c r="BV1822" s="5"/>
      <c r="BW1822" s="5"/>
      <c r="BY1822" s="14"/>
      <c r="BZ1822" s="28"/>
      <c r="DD1822" s="5" t="e">
        <f>IF(REPORTE!AH$2="si",IF(C1822=VALUE(REPORTE!C$11),IF(SUM(DD1823:DD$1993),CONCATENATE(INT(B1822),", "),INT(B1822)),""),IF(C1822=VALUE(REPORTE!C$10),IF(SUM(DD1823:DD$1993),CONCATENATE(INT(B1822),", "),INT(B1822)),""))</f>
        <v>#VALUE!</v>
      </c>
      <c r="DH1822" s="5"/>
      <c r="DI1822" s="5"/>
      <c r="DJ1822" s="5"/>
      <c r="DK1822" s="5"/>
    </row>
    <row r="1823" spans="1:115" x14ac:dyDescent="0.25">
      <c r="A1823" s="24"/>
      <c r="B1823" s="3"/>
      <c r="D1823" s="1"/>
      <c r="H1823" s="5"/>
      <c r="L1823" s="4"/>
      <c r="M1823" s="4"/>
      <c r="Q1823" s="5"/>
      <c r="Z1823" s="4"/>
      <c r="BI1823" s="7"/>
      <c r="BJ1823" s="4"/>
      <c r="BK1823" s="96"/>
      <c r="BL1823" s="107"/>
      <c r="BQ1823" s="5"/>
      <c r="BT1823" s="5"/>
      <c r="BU1823" s="5"/>
      <c r="BV1823" s="5"/>
      <c r="BW1823" s="5"/>
      <c r="BY1823" s="14"/>
      <c r="BZ1823" s="28"/>
      <c r="DD1823" s="5" t="e">
        <f>IF(REPORTE!AH$2="si",IF(C1823=VALUE(REPORTE!C$11),IF(SUM(DD1824:DD$1993),CONCATENATE(INT(B1823),", "),INT(B1823)),""),IF(C1823=VALUE(REPORTE!C$10),IF(SUM(DD1824:DD$1993),CONCATENATE(INT(B1823),", "),INT(B1823)),""))</f>
        <v>#VALUE!</v>
      </c>
      <c r="DH1823" s="5"/>
      <c r="DI1823" s="5"/>
      <c r="DJ1823" s="5"/>
      <c r="DK1823" s="5"/>
    </row>
    <row r="1824" spans="1:115" x14ac:dyDescent="0.25">
      <c r="A1824" s="24"/>
      <c r="B1824" s="3"/>
      <c r="D1824" s="1"/>
      <c r="H1824" s="5"/>
      <c r="L1824" s="4"/>
      <c r="M1824" s="4"/>
      <c r="Q1824" s="5"/>
      <c r="Z1824" s="4"/>
      <c r="BI1824" s="7"/>
      <c r="BJ1824" s="4"/>
      <c r="BK1824" s="96"/>
      <c r="BL1824" s="107"/>
      <c r="BQ1824" s="5"/>
      <c r="BT1824" s="5"/>
      <c r="BU1824" s="5"/>
      <c r="BV1824" s="5"/>
      <c r="BW1824" s="5"/>
      <c r="BY1824" s="14"/>
      <c r="BZ1824" s="28"/>
      <c r="DD1824" s="5" t="e">
        <f>IF(REPORTE!AH$2="si",IF(C1824=VALUE(REPORTE!C$11),IF(SUM(DD1825:DD$1993),CONCATENATE(INT(B1824),", "),INT(B1824)),""),IF(C1824=VALUE(REPORTE!C$10),IF(SUM(DD1825:DD$1993),CONCATENATE(INT(B1824),", "),INT(B1824)),""))</f>
        <v>#VALUE!</v>
      </c>
      <c r="DH1824" s="5"/>
      <c r="DI1824" s="5"/>
      <c r="DJ1824" s="5"/>
      <c r="DK1824" s="5"/>
    </row>
    <row r="1825" spans="1:115" x14ac:dyDescent="0.25">
      <c r="A1825" s="24"/>
      <c r="B1825" s="3"/>
      <c r="D1825" s="1"/>
      <c r="H1825" s="5"/>
      <c r="L1825" s="4"/>
      <c r="M1825" s="4"/>
      <c r="Q1825" s="5"/>
      <c r="Z1825" s="4"/>
      <c r="BI1825" s="7"/>
      <c r="BJ1825" s="4"/>
      <c r="BK1825" s="96"/>
      <c r="BL1825" s="107"/>
      <c r="BQ1825" s="5"/>
      <c r="BT1825" s="5"/>
      <c r="BU1825" s="5"/>
      <c r="BV1825" s="5"/>
      <c r="BW1825" s="5"/>
      <c r="BY1825" s="14"/>
      <c r="BZ1825" s="28"/>
      <c r="DD1825" s="5" t="e">
        <f>IF(REPORTE!AH$2="si",IF(C1825=VALUE(REPORTE!C$11),IF(SUM(DD1826:DD$1993),CONCATENATE(INT(B1825),", "),INT(B1825)),""),IF(C1825=VALUE(REPORTE!C$10),IF(SUM(DD1826:DD$1993),CONCATENATE(INT(B1825),", "),INT(B1825)),""))</f>
        <v>#VALUE!</v>
      </c>
      <c r="DH1825" s="5"/>
      <c r="DI1825" s="5"/>
      <c r="DJ1825" s="5"/>
      <c r="DK1825" s="5"/>
    </row>
    <row r="1826" spans="1:115" x14ac:dyDescent="0.25">
      <c r="A1826" s="24"/>
      <c r="B1826" s="3"/>
      <c r="D1826" s="1"/>
      <c r="H1826" s="5"/>
      <c r="L1826" s="4"/>
      <c r="M1826" s="4"/>
      <c r="Q1826" s="5"/>
      <c r="Z1826" s="4"/>
      <c r="BI1826" s="7"/>
      <c r="BJ1826" s="4"/>
      <c r="BK1826" s="96"/>
      <c r="BL1826" s="107"/>
      <c r="BQ1826" s="5"/>
      <c r="BT1826" s="5"/>
      <c r="BU1826" s="5"/>
      <c r="BV1826" s="5"/>
      <c r="BW1826" s="5"/>
      <c r="BY1826" s="14"/>
      <c r="BZ1826" s="28"/>
      <c r="DD1826" s="5" t="e">
        <f>IF(REPORTE!AH$2="si",IF(C1826=VALUE(REPORTE!C$11),IF(SUM(DD1827:DD$1993),CONCATENATE(INT(B1826),", "),INT(B1826)),""),IF(C1826=VALUE(REPORTE!C$10),IF(SUM(DD1827:DD$1993),CONCATENATE(INT(B1826),", "),INT(B1826)),""))</f>
        <v>#VALUE!</v>
      </c>
      <c r="DH1826" s="5"/>
      <c r="DI1826" s="5"/>
      <c r="DJ1826" s="5"/>
      <c r="DK1826" s="5"/>
    </row>
    <row r="1827" spans="1:115" x14ac:dyDescent="0.25">
      <c r="A1827" s="24"/>
      <c r="B1827" s="3"/>
      <c r="D1827" s="1"/>
      <c r="H1827" s="5"/>
      <c r="L1827" s="4"/>
      <c r="M1827" s="4"/>
      <c r="Q1827" s="5"/>
      <c r="Z1827" s="4"/>
      <c r="BI1827" s="7"/>
      <c r="BJ1827" s="4"/>
      <c r="BK1827" s="96"/>
      <c r="BL1827" s="107"/>
      <c r="BQ1827" s="5"/>
      <c r="BT1827" s="5"/>
      <c r="BU1827" s="5"/>
      <c r="BV1827" s="5"/>
      <c r="BW1827" s="5"/>
      <c r="BY1827" s="14"/>
      <c r="BZ1827" s="28"/>
      <c r="DD1827" s="5" t="e">
        <f>IF(REPORTE!AH$2="si",IF(C1827=VALUE(REPORTE!C$11),IF(SUM(DD1828:DD$1993),CONCATENATE(INT(B1827),", "),INT(B1827)),""),IF(C1827=VALUE(REPORTE!C$10),IF(SUM(DD1828:DD$1993),CONCATENATE(INT(B1827),", "),INT(B1827)),""))</f>
        <v>#VALUE!</v>
      </c>
      <c r="DH1827" s="5"/>
      <c r="DI1827" s="5"/>
      <c r="DJ1827" s="5"/>
      <c r="DK1827" s="5"/>
    </row>
    <row r="1828" spans="1:115" x14ac:dyDescent="0.25">
      <c r="A1828" s="24"/>
      <c r="B1828" s="3"/>
      <c r="D1828" s="1"/>
      <c r="H1828" s="5"/>
      <c r="L1828" s="4"/>
      <c r="M1828" s="4"/>
      <c r="Q1828" s="5"/>
      <c r="Z1828" s="4"/>
      <c r="BI1828" s="7"/>
      <c r="BJ1828" s="4"/>
      <c r="BK1828" s="96"/>
      <c r="BL1828" s="107"/>
      <c r="BQ1828" s="5"/>
      <c r="BT1828" s="5"/>
      <c r="BU1828" s="5"/>
      <c r="BV1828" s="5"/>
      <c r="BW1828" s="5"/>
      <c r="BY1828" s="14"/>
      <c r="BZ1828" s="28"/>
      <c r="DD1828" s="5" t="e">
        <f>IF(REPORTE!AH$2="si",IF(C1828=VALUE(REPORTE!C$11),IF(SUM(DD1829:DD$1993),CONCATENATE(INT(B1828),", "),INT(B1828)),""),IF(C1828=VALUE(REPORTE!C$10),IF(SUM(DD1829:DD$1993),CONCATENATE(INT(B1828),", "),INT(B1828)),""))</f>
        <v>#VALUE!</v>
      </c>
      <c r="DH1828" s="5"/>
      <c r="DI1828" s="5"/>
      <c r="DJ1828" s="5"/>
      <c r="DK1828" s="5"/>
    </row>
    <row r="1829" spans="1:115" x14ac:dyDescent="0.25">
      <c r="A1829" s="24"/>
      <c r="B1829" s="3"/>
      <c r="D1829" s="1"/>
      <c r="H1829" s="5"/>
      <c r="L1829" s="4"/>
      <c r="M1829" s="4"/>
      <c r="Q1829" s="5"/>
      <c r="Z1829" s="4"/>
      <c r="BI1829" s="7"/>
      <c r="BJ1829" s="4"/>
      <c r="BK1829" s="96"/>
      <c r="BL1829" s="107"/>
      <c r="BQ1829" s="5"/>
      <c r="BT1829" s="5"/>
      <c r="BU1829" s="5"/>
      <c r="BV1829" s="5"/>
      <c r="BW1829" s="5"/>
      <c r="BY1829" s="14"/>
      <c r="BZ1829" s="28"/>
      <c r="DD1829" s="5" t="e">
        <f>IF(REPORTE!AH$2="si",IF(C1829=VALUE(REPORTE!C$11),IF(SUM(DD1830:DD$1993),CONCATENATE(INT(B1829),", "),INT(B1829)),""),IF(C1829=VALUE(REPORTE!C$10),IF(SUM(DD1830:DD$1993),CONCATENATE(INT(B1829),", "),INT(B1829)),""))</f>
        <v>#VALUE!</v>
      </c>
      <c r="DH1829" s="5"/>
      <c r="DI1829" s="5"/>
      <c r="DJ1829" s="5"/>
      <c r="DK1829" s="5"/>
    </row>
    <row r="1830" spans="1:115" x14ac:dyDescent="0.25">
      <c r="A1830" s="24"/>
      <c r="B1830" s="3"/>
      <c r="D1830" s="1"/>
      <c r="H1830" s="5"/>
      <c r="L1830" s="4"/>
      <c r="M1830" s="4"/>
      <c r="Q1830" s="5"/>
      <c r="Z1830" s="4"/>
      <c r="BI1830" s="7"/>
      <c r="BJ1830" s="4"/>
      <c r="BK1830" s="96"/>
      <c r="BL1830" s="107"/>
      <c r="BQ1830" s="5"/>
      <c r="BT1830" s="5"/>
      <c r="BU1830" s="5"/>
      <c r="BV1830" s="5"/>
      <c r="BW1830" s="5"/>
      <c r="BY1830" s="14"/>
      <c r="BZ1830" s="28"/>
      <c r="DD1830" s="5" t="e">
        <f>IF(REPORTE!AH$2="si",IF(C1830=VALUE(REPORTE!C$11),IF(SUM(DD1831:DD$1993),CONCATENATE(INT(B1830),", "),INT(B1830)),""),IF(C1830=VALUE(REPORTE!C$10),IF(SUM(DD1831:DD$1993),CONCATENATE(INT(B1830),", "),INT(B1830)),""))</f>
        <v>#VALUE!</v>
      </c>
      <c r="DH1830" s="5"/>
      <c r="DI1830" s="5"/>
      <c r="DJ1830" s="5"/>
      <c r="DK1830" s="5"/>
    </row>
    <row r="1831" spans="1:115" x14ac:dyDescent="0.25">
      <c r="A1831" s="24"/>
      <c r="B1831" s="3"/>
      <c r="D1831" s="1"/>
      <c r="H1831" s="5"/>
      <c r="L1831" s="4"/>
      <c r="M1831" s="4"/>
      <c r="Q1831" s="5"/>
      <c r="Z1831" s="4"/>
      <c r="BI1831" s="7"/>
      <c r="BJ1831" s="4"/>
      <c r="BK1831" s="96"/>
      <c r="BL1831" s="107"/>
      <c r="BQ1831" s="5"/>
      <c r="BT1831" s="5"/>
      <c r="BU1831" s="5"/>
      <c r="BV1831" s="5"/>
      <c r="BW1831" s="5"/>
      <c r="BY1831" s="14"/>
      <c r="BZ1831" s="28"/>
      <c r="DD1831" s="5" t="e">
        <f>IF(REPORTE!AH$2="si",IF(C1831=VALUE(REPORTE!C$11),IF(SUM(DD1832:DD$1993),CONCATENATE(INT(B1831),", "),INT(B1831)),""),IF(C1831=VALUE(REPORTE!C$10),IF(SUM(DD1832:DD$1993),CONCATENATE(INT(B1831),", "),INT(B1831)),""))</f>
        <v>#VALUE!</v>
      </c>
      <c r="DH1831" s="5"/>
      <c r="DI1831" s="5"/>
      <c r="DJ1831" s="5"/>
      <c r="DK1831" s="5"/>
    </row>
    <row r="1832" spans="1:115" x14ac:dyDescent="0.25">
      <c r="A1832" s="24"/>
      <c r="B1832" s="3"/>
      <c r="D1832" s="1"/>
      <c r="H1832" s="5"/>
      <c r="L1832" s="4"/>
      <c r="M1832" s="4"/>
      <c r="Q1832" s="5"/>
      <c r="Z1832" s="4"/>
      <c r="BI1832" s="7"/>
      <c r="BJ1832" s="4"/>
      <c r="BK1832" s="96"/>
      <c r="BL1832" s="107"/>
      <c r="BQ1832" s="5"/>
      <c r="BT1832" s="5"/>
      <c r="BU1832" s="5"/>
      <c r="BV1832" s="5"/>
      <c r="BW1832" s="5"/>
      <c r="BY1832" s="14"/>
      <c r="BZ1832" s="28"/>
      <c r="DD1832" s="5" t="e">
        <f>IF(REPORTE!AH$2="si",IF(C1832=VALUE(REPORTE!C$11),IF(SUM(DD1833:DD$1993),CONCATENATE(INT(B1832),", "),INT(B1832)),""),IF(C1832=VALUE(REPORTE!C$10),IF(SUM(DD1833:DD$1993),CONCATENATE(INT(B1832),", "),INT(B1832)),""))</f>
        <v>#VALUE!</v>
      </c>
      <c r="DH1832" s="5"/>
      <c r="DI1832" s="5"/>
      <c r="DJ1832" s="5"/>
      <c r="DK1832" s="5"/>
    </row>
    <row r="1833" spans="1:115" x14ac:dyDescent="0.25">
      <c r="A1833" s="24"/>
      <c r="B1833" s="3"/>
      <c r="D1833" s="1"/>
      <c r="H1833" s="5"/>
      <c r="L1833" s="4"/>
      <c r="M1833" s="4"/>
      <c r="Q1833" s="5"/>
      <c r="Z1833" s="4"/>
      <c r="BI1833" s="7"/>
      <c r="BJ1833" s="4"/>
      <c r="BK1833" s="96"/>
      <c r="BL1833" s="107"/>
      <c r="BQ1833" s="5"/>
      <c r="BT1833" s="5"/>
      <c r="BU1833" s="5"/>
      <c r="BV1833" s="5"/>
      <c r="BW1833" s="5"/>
      <c r="BY1833" s="14"/>
      <c r="BZ1833" s="28"/>
      <c r="DD1833" s="5" t="e">
        <f>IF(REPORTE!AH$2="si",IF(C1833=VALUE(REPORTE!C$11),IF(SUM(DD1834:DD$1993),CONCATENATE(INT(B1833),", "),INT(B1833)),""),IF(C1833=VALUE(REPORTE!C$10),IF(SUM(DD1834:DD$1993),CONCATENATE(INT(B1833),", "),INT(B1833)),""))</f>
        <v>#VALUE!</v>
      </c>
      <c r="DH1833" s="5"/>
      <c r="DI1833" s="5"/>
      <c r="DJ1833" s="5"/>
      <c r="DK1833" s="5"/>
    </row>
    <row r="1834" spans="1:115" x14ac:dyDescent="0.25">
      <c r="A1834" s="24"/>
      <c r="B1834" s="3"/>
      <c r="D1834" s="1"/>
      <c r="H1834" s="5"/>
      <c r="L1834" s="4"/>
      <c r="M1834" s="4"/>
      <c r="Q1834" s="5"/>
      <c r="Z1834" s="4"/>
      <c r="BI1834" s="7"/>
      <c r="BJ1834" s="4"/>
      <c r="BK1834" s="96"/>
      <c r="BL1834" s="107"/>
      <c r="BQ1834" s="5"/>
      <c r="BT1834" s="5"/>
      <c r="BU1834" s="5"/>
      <c r="BV1834" s="5"/>
      <c r="BW1834" s="5"/>
      <c r="BY1834" s="14"/>
      <c r="BZ1834" s="28"/>
      <c r="DD1834" s="5" t="e">
        <f>IF(REPORTE!AH$2="si",IF(C1834=VALUE(REPORTE!C$11),IF(SUM(DD1835:DD$1993),CONCATENATE(INT(B1834),", "),INT(B1834)),""),IF(C1834=VALUE(REPORTE!C$10),IF(SUM(DD1835:DD$1993),CONCATENATE(INT(B1834),", "),INT(B1834)),""))</f>
        <v>#VALUE!</v>
      </c>
      <c r="DH1834" s="5"/>
      <c r="DI1834" s="5"/>
      <c r="DJ1834" s="5"/>
      <c r="DK1834" s="5"/>
    </row>
    <row r="1835" spans="1:115" x14ac:dyDescent="0.25">
      <c r="A1835" s="24"/>
      <c r="B1835" s="3"/>
      <c r="D1835" s="1"/>
      <c r="H1835" s="5"/>
      <c r="L1835" s="4"/>
      <c r="M1835" s="4"/>
      <c r="Q1835" s="5"/>
      <c r="Z1835" s="4"/>
      <c r="BI1835" s="7"/>
      <c r="BJ1835" s="4"/>
      <c r="BK1835" s="96"/>
      <c r="BL1835" s="107"/>
      <c r="BQ1835" s="5"/>
      <c r="BT1835" s="5"/>
      <c r="BU1835" s="5"/>
      <c r="BV1835" s="5"/>
      <c r="BW1835" s="5"/>
      <c r="BY1835" s="14"/>
      <c r="BZ1835" s="28"/>
      <c r="DD1835" s="5" t="e">
        <f>IF(REPORTE!AH$2="si",IF(C1835=VALUE(REPORTE!C$11),IF(SUM(DD1836:DD$1993),CONCATENATE(INT(B1835),", "),INT(B1835)),""),IF(C1835=VALUE(REPORTE!C$10),IF(SUM(DD1836:DD$1993),CONCATENATE(INT(B1835),", "),INT(B1835)),""))</f>
        <v>#VALUE!</v>
      </c>
      <c r="DH1835" s="5"/>
      <c r="DI1835" s="5"/>
      <c r="DJ1835" s="5"/>
      <c r="DK1835" s="5"/>
    </row>
    <row r="1836" spans="1:115" x14ac:dyDescent="0.25">
      <c r="A1836" s="24"/>
      <c r="B1836" s="3"/>
      <c r="D1836" s="1"/>
      <c r="H1836" s="5"/>
      <c r="L1836" s="4"/>
      <c r="M1836" s="4"/>
      <c r="Q1836" s="5"/>
      <c r="Z1836" s="4"/>
      <c r="BI1836" s="7"/>
      <c r="BJ1836" s="4"/>
      <c r="BK1836" s="96"/>
      <c r="BL1836" s="107"/>
      <c r="BQ1836" s="5"/>
      <c r="BT1836" s="5"/>
      <c r="BU1836" s="5"/>
      <c r="BV1836" s="5"/>
      <c r="BW1836" s="5"/>
      <c r="BY1836" s="14"/>
      <c r="BZ1836" s="28"/>
      <c r="DD1836" s="5" t="e">
        <f>IF(REPORTE!AH$2="si",IF(C1836=VALUE(REPORTE!C$11),IF(SUM(DD1837:DD$1993),CONCATENATE(INT(B1836),", "),INT(B1836)),""),IF(C1836=VALUE(REPORTE!C$10),IF(SUM(DD1837:DD$1993),CONCATENATE(INT(B1836),", "),INT(B1836)),""))</f>
        <v>#VALUE!</v>
      </c>
      <c r="DH1836" s="5"/>
      <c r="DI1836" s="5"/>
      <c r="DJ1836" s="5"/>
      <c r="DK1836" s="5"/>
    </row>
    <row r="1837" spans="1:115" x14ac:dyDescent="0.25">
      <c r="A1837" s="24"/>
      <c r="B1837" s="3"/>
      <c r="D1837" s="1"/>
      <c r="H1837" s="5"/>
      <c r="L1837" s="4"/>
      <c r="M1837" s="4"/>
      <c r="Q1837" s="5"/>
      <c r="Z1837" s="4"/>
      <c r="BI1837" s="7"/>
      <c r="BJ1837" s="4"/>
      <c r="BK1837" s="96"/>
      <c r="BL1837" s="107"/>
      <c r="BQ1837" s="5"/>
      <c r="BT1837" s="5"/>
      <c r="BU1837" s="5"/>
      <c r="BV1837" s="5"/>
      <c r="BW1837" s="5"/>
      <c r="BY1837" s="14"/>
      <c r="BZ1837" s="28"/>
      <c r="DD1837" s="5" t="e">
        <f>IF(REPORTE!AH$2="si",IF(C1837=VALUE(REPORTE!C$11),IF(SUM(DD1838:DD$1993),CONCATENATE(INT(B1837),", "),INT(B1837)),""),IF(C1837=VALUE(REPORTE!C$10),IF(SUM(DD1838:DD$1993),CONCATENATE(INT(B1837),", "),INT(B1837)),""))</f>
        <v>#VALUE!</v>
      </c>
      <c r="DH1837" s="5"/>
      <c r="DI1837" s="5"/>
      <c r="DJ1837" s="5"/>
      <c r="DK1837" s="5"/>
    </row>
    <row r="1838" spans="1:115" x14ac:dyDescent="0.25">
      <c r="A1838" s="24"/>
      <c r="B1838" s="3"/>
      <c r="D1838" s="1"/>
      <c r="H1838" s="5"/>
      <c r="L1838" s="4"/>
      <c r="M1838" s="4"/>
      <c r="Q1838" s="5"/>
      <c r="Z1838" s="4"/>
      <c r="BI1838" s="7"/>
      <c r="BJ1838" s="4"/>
      <c r="BK1838" s="96"/>
      <c r="BL1838" s="107"/>
      <c r="BQ1838" s="5"/>
      <c r="BT1838" s="5"/>
      <c r="BU1838" s="5"/>
      <c r="BV1838" s="5"/>
      <c r="BW1838" s="5"/>
      <c r="BY1838" s="14"/>
      <c r="BZ1838" s="28"/>
      <c r="DD1838" s="5" t="e">
        <f>IF(REPORTE!AH$2="si",IF(C1838=VALUE(REPORTE!C$11),IF(SUM(DD1839:DD$1993),CONCATENATE(INT(B1838),", "),INT(B1838)),""),IF(C1838=VALUE(REPORTE!C$10),IF(SUM(DD1839:DD$1993),CONCATENATE(INT(B1838),", "),INT(B1838)),""))</f>
        <v>#VALUE!</v>
      </c>
      <c r="DH1838" s="5"/>
      <c r="DI1838" s="5"/>
      <c r="DJ1838" s="5"/>
      <c r="DK1838" s="5"/>
    </row>
    <row r="1839" spans="1:115" x14ac:dyDescent="0.25">
      <c r="A1839" s="24"/>
      <c r="B1839" s="3"/>
      <c r="D1839" s="1"/>
      <c r="H1839" s="5"/>
      <c r="L1839" s="4"/>
      <c r="M1839" s="4"/>
      <c r="Q1839" s="5"/>
      <c r="Z1839" s="4"/>
      <c r="BI1839" s="7"/>
      <c r="BJ1839" s="4"/>
      <c r="BK1839" s="96"/>
      <c r="BL1839" s="107"/>
      <c r="BQ1839" s="5"/>
      <c r="BT1839" s="5"/>
      <c r="BU1839" s="5"/>
      <c r="BV1839" s="5"/>
      <c r="BW1839" s="5"/>
      <c r="BY1839" s="14"/>
      <c r="BZ1839" s="28"/>
      <c r="DD1839" s="5" t="e">
        <f>IF(REPORTE!AH$2="si",IF(C1839=VALUE(REPORTE!C$11),IF(SUM(DD1840:DD$1993),CONCATENATE(INT(B1839),", "),INT(B1839)),""),IF(C1839=VALUE(REPORTE!C$10),IF(SUM(DD1840:DD$1993),CONCATENATE(INT(B1839),", "),INT(B1839)),""))</f>
        <v>#VALUE!</v>
      </c>
      <c r="DH1839" s="5"/>
      <c r="DI1839" s="5"/>
      <c r="DJ1839" s="5"/>
      <c r="DK1839" s="5"/>
    </row>
    <row r="1840" spans="1:115" x14ac:dyDescent="0.25">
      <c r="A1840" s="24"/>
      <c r="B1840" s="3"/>
      <c r="D1840" s="1"/>
      <c r="H1840" s="5"/>
      <c r="L1840" s="4"/>
      <c r="M1840" s="4"/>
      <c r="Q1840" s="5"/>
      <c r="Z1840" s="4"/>
      <c r="BI1840" s="7"/>
      <c r="BJ1840" s="4"/>
      <c r="BK1840" s="96"/>
      <c r="BL1840" s="107"/>
      <c r="BQ1840" s="5"/>
      <c r="BT1840" s="5"/>
      <c r="BU1840" s="5"/>
      <c r="BV1840" s="5"/>
      <c r="BW1840" s="5"/>
      <c r="BY1840" s="14"/>
      <c r="BZ1840" s="28"/>
      <c r="DD1840" s="5" t="e">
        <f>IF(REPORTE!AH$2="si",IF(C1840=VALUE(REPORTE!C$11),IF(SUM(DD1841:DD$1993),CONCATENATE(INT(B1840),", "),INT(B1840)),""),IF(C1840=VALUE(REPORTE!C$10),IF(SUM(DD1841:DD$1993),CONCATENATE(INT(B1840),", "),INT(B1840)),""))</f>
        <v>#VALUE!</v>
      </c>
      <c r="DH1840" s="5"/>
      <c r="DI1840" s="5"/>
      <c r="DJ1840" s="5"/>
      <c r="DK1840" s="5"/>
    </row>
    <row r="1841" spans="1:115" x14ac:dyDescent="0.25">
      <c r="A1841" s="24"/>
      <c r="B1841" s="3"/>
      <c r="D1841" s="1"/>
      <c r="H1841" s="5"/>
      <c r="L1841" s="4"/>
      <c r="M1841" s="4"/>
      <c r="Q1841" s="5"/>
      <c r="Z1841" s="4"/>
      <c r="BI1841" s="7"/>
      <c r="BJ1841" s="4"/>
      <c r="BK1841" s="96"/>
      <c r="BL1841" s="107"/>
      <c r="BQ1841" s="5"/>
      <c r="BT1841" s="5"/>
      <c r="BU1841" s="5"/>
      <c r="BV1841" s="5"/>
      <c r="BW1841" s="5"/>
      <c r="BY1841" s="14"/>
      <c r="BZ1841" s="28"/>
      <c r="DD1841" s="5" t="e">
        <f>IF(REPORTE!AH$2="si",IF(C1841=VALUE(REPORTE!C$11),IF(SUM(DD1842:DD$1993),CONCATENATE(INT(B1841),", "),INT(B1841)),""),IF(C1841=VALUE(REPORTE!C$10),IF(SUM(DD1842:DD$1993),CONCATENATE(INT(B1841),", "),INT(B1841)),""))</f>
        <v>#VALUE!</v>
      </c>
      <c r="DH1841" s="5"/>
      <c r="DI1841" s="5"/>
      <c r="DJ1841" s="5"/>
      <c r="DK1841" s="5"/>
    </row>
    <row r="1842" spans="1:115" x14ac:dyDescent="0.25">
      <c r="A1842" s="24"/>
      <c r="B1842" s="3"/>
      <c r="D1842" s="1"/>
      <c r="H1842" s="5"/>
      <c r="L1842" s="4"/>
      <c r="M1842" s="4"/>
      <c r="Q1842" s="5"/>
      <c r="Z1842" s="4"/>
      <c r="BI1842" s="7"/>
      <c r="BJ1842" s="4"/>
      <c r="BK1842" s="96"/>
      <c r="BL1842" s="107"/>
      <c r="BQ1842" s="5"/>
      <c r="BT1842" s="5"/>
      <c r="BU1842" s="5"/>
      <c r="BV1842" s="5"/>
      <c r="BW1842" s="5"/>
      <c r="BY1842" s="14"/>
      <c r="BZ1842" s="28"/>
      <c r="DD1842" s="5" t="e">
        <f>IF(REPORTE!AH$2="si",IF(C1842=VALUE(REPORTE!C$11),IF(SUM(DD1843:DD$1993),CONCATENATE(INT(B1842),", "),INT(B1842)),""),IF(C1842=VALUE(REPORTE!C$10),IF(SUM(DD1843:DD$1993),CONCATENATE(INT(B1842),", "),INT(B1842)),""))</f>
        <v>#VALUE!</v>
      </c>
      <c r="DH1842" s="5"/>
      <c r="DI1842" s="5"/>
      <c r="DJ1842" s="5"/>
      <c r="DK1842" s="5"/>
    </row>
    <row r="1843" spans="1:115" x14ac:dyDescent="0.25">
      <c r="A1843" s="24"/>
      <c r="B1843" s="3"/>
      <c r="D1843" s="1"/>
      <c r="H1843" s="5"/>
      <c r="L1843" s="4"/>
      <c r="M1843" s="4"/>
      <c r="Q1843" s="5"/>
      <c r="Z1843" s="4"/>
      <c r="BI1843" s="7"/>
      <c r="BJ1843" s="4"/>
      <c r="BK1843" s="96"/>
      <c r="BL1843" s="107"/>
      <c r="BQ1843" s="5"/>
      <c r="BT1843" s="5"/>
      <c r="BU1843" s="5"/>
      <c r="BV1843" s="5"/>
      <c r="BW1843" s="5"/>
      <c r="BY1843" s="14"/>
      <c r="BZ1843" s="28"/>
      <c r="DD1843" s="5" t="e">
        <f>IF(REPORTE!AH$2="si",IF(C1843=VALUE(REPORTE!C$11),IF(SUM(DD1844:DD$1993),CONCATENATE(INT(B1843),", "),INT(B1843)),""),IF(C1843=VALUE(REPORTE!C$10),IF(SUM(DD1844:DD$1993),CONCATENATE(INT(B1843),", "),INT(B1843)),""))</f>
        <v>#VALUE!</v>
      </c>
      <c r="DH1843" s="5"/>
      <c r="DI1843" s="5"/>
      <c r="DJ1843" s="5"/>
      <c r="DK1843" s="5"/>
    </row>
    <row r="1844" spans="1:115" x14ac:dyDescent="0.25">
      <c r="A1844" s="24"/>
      <c r="B1844" s="3"/>
      <c r="D1844" s="1"/>
      <c r="H1844" s="5"/>
      <c r="L1844" s="4"/>
      <c r="M1844" s="4"/>
      <c r="Q1844" s="5"/>
      <c r="Z1844" s="4"/>
      <c r="BI1844" s="7"/>
      <c r="BJ1844" s="4"/>
      <c r="BK1844" s="96"/>
      <c r="BL1844" s="107"/>
      <c r="BQ1844" s="5"/>
      <c r="BT1844" s="5"/>
      <c r="BU1844" s="5"/>
      <c r="BV1844" s="5"/>
      <c r="BW1844" s="5"/>
      <c r="BY1844" s="14"/>
      <c r="BZ1844" s="28"/>
      <c r="DD1844" s="5" t="e">
        <f>IF(REPORTE!AH$2="si",IF(C1844=VALUE(REPORTE!C$11),IF(SUM(DD1845:DD$1993),CONCATENATE(INT(B1844),", "),INT(B1844)),""),IF(C1844=VALUE(REPORTE!C$10),IF(SUM(DD1845:DD$1993),CONCATENATE(INT(B1844),", "),INT(B1844)),""))</f>
        <v>#VALUE!</v>
      </c>
      <c r="DH1844" s="5"/>
      <c r="DI1844" s="5"/>
      <c r="DJ1844" s="5"/>
      <c r="DK1844" s="5"/>
    </row>
    <row r="1845" spans="1:115" x14ac:dyDescent="0.25">
      <c r="A1845" s="24"/>
      <c r="B1845" s="3"/>
      <c r="D1845" s="1"/>
      <c r="H1845" s="5"/>
      <c r="L1845" s="4"/>
      <c r="M1845" s="4"/>
      <c r="Q1845" s="5"/>
      <c r="Z1845" s="4"/>
      <c r="BI1845" s="7"/>
      <c r="BJ1845" s="4"/>
      <c r="BK1845" s="96"/>
      <c r="BL1845" s="107"/>
      <c r="BQ1845" s="5"/>
      <c r="BT1845" s="5"/>
      <c r="BU1845" s="5"/>
      <c r="BV1845" s="5"/>
      <c r="BW1845" s="5"/>
      <c r="BY1845" s="14"/>
      <c r="BZ1845" s="28"/>
      <c r="DD1845" s="5" t="e">
        <f>IF(REPORTE!AH$2="si",IF(C1845=VALUE(REPORTE!C$11),IF(SUM(DD1846:DD$1993),CONCATENATE(INT(B1845),", "),INT(B1845)),""),IF(C1845=VALUE(REPORTE!C$10),IF(SUM(DD1846:DD$1993),CONCATENATE(INT(B1845),", "),INT(B1845)),""))</f>
        <v>#VALUE!</v>
      </c>
      <c r="DH1845" s="5"/>
      <c r="DI1845" s="5"/>
      <c r="DJ1845" s="5"/>
      <c r="DK1845" s="5"/>
    </row>
    <row r="1846" spans="1:115" x14ac:dyDescent="0.25">
      <c r="A1846" s="24"/>
      <c r="B1846" s="3"/>
      <c r="D1846" s="1"/>
      <c r="H1846" s="5"/>
      <c r="L1846" s="4"/>
      <c r="M1846" s="4"/>
      <c r="Q1846" s="5"/>
      <c r="Z1846" s="4"/>
      <c r="BI1846" s="7"/>
      <c r="BJ1846" s="4"/>
      <c r="BK1846" s="96"/>
      <c r="BL1846" s="107"/>
      <c r="BQ1846" s="5"/>
      <c r="BT1846" s="5"/>
      <c r="BU1846" s="5"/>
      <c r="BV1846" s="5"/>
      <c r="BW1846" s="5"/>
      <c r="BY1846" s="14"/>
      <c r="BZ1846" s="28"/>
      <c r="DD1846" s="5" t="e">
        <f>IF(REPORTE!AH$2="si",IF(C1846=VALUE(REPORTE!C$11),IF(SUM(DD1847:DD$1993),CONCATENATE(INT(B1846),", "),INT(B1846)),""),IF(C1846=VALUE(REPORTE!C$10),IF(SUM(DD1847:DD$1993),CONCATENATE(INT(B1846),", "),INT(B1846)),""))</f>
        <v>#VALUE!</v>
      </c>
      <c r="DH1846" s="5"/>
      <c r="DI1846" s="5"/>
      <c r="DJ1846" s="5"/>
      <c r="DK1846" s="5"/>
    </row>
    <row r="1847" spans="1:115" x14ac:dyDescent="0.25">
      <c r="A1847" s="24"/>
      <c r="B1847" s="3"/>
      <c r="D1847" s="1"/>
      <c r="H1847" s="5"/>
      <c r="L1847" s="4"/>
      <c r="M1847" s="4"/>
      <c r="Q1847" s="5"/>
      <c r="Z1847" s="4"/>
      <c r="BI1847" s="7"/>
      <c r="BJ1847" s="4"/>
      <c r="BK1847" s="96"/>
      <c r="BL1847" s="107"/>
      <c r="BQ1847" s="5"/>
      <c r="BT1847" s="5"/>
      <c r="BU1847" s="5"/>
      <c r="BV1847" s="5"/>
      <c r="BW1847" s="5"/>
      <c r="BY1847" s="14"/>
      <c r="BZ1847" s="28"/>
      <c r="DD1847" s="5" t="e">
        <f>IF(REPORTE!AH$2="si",IF(C1847=VALUE(REPORTE!C$11),IF(SUM(DD1848:DD$1993),CONCATENATE(INT(B1847),", "),INT(B1847)),""),IF(C1847=VALUE(REPORTE!C$10),IF(SUM(DD1848:DD$1993),CONCATENATE(INT(B1847),", "),INT(B1847)),""))</f>
        <v>#VALUE!</v>
      </c>
      <c r="DH1847" s="5"/>
      <c r="DI1847" s="5"/>
      <c r="DJ1847" s="5"/>
      <c r="DK1847" s="5"/>
    </row>
    <row r="1848" spans="1:115" x14ac:dyDescent="0.25">
      <c r="A1848" s="24"/>
      <c r="B1848" s="3"/>
      <c r="D1848" s="1"/>
      <c r="H1848" s="5"/>
      <c r="L1848" s="4"/>
      <c r="M1848" s="4"/>
      <c r="Q1848" s="5"/>
      <c r="Z1848" s="4"/>
      <c r="BI1848" s="7"/>
      <c r="BJ1848" s="4"/>
      <c r="BK1848" s="96"/>
      <c r="BL1848" s="107"/>
      <c r="BQ1848" s="5"/>
      <c r="BT1848" s="5"/>
      <c r="BU1848" s="5"/>
      <c r="BV1848" s="5"/>
      <c r="BW1848" s="5"/>
      <c r="BY1848" s="14"/>
      <c r="BZ1848" s="28"/>
      <c r="DD1848" s="5" t="e">
        <f>IF(REPORTE!AH$2="si",IF(C1848=VALUE(REPORTE!C$11),IF(SUM(DD1849:DD$1993),CONCATENATE(INT(B1848),", "),INT(B1848)),""),IF(C1848=VALUE(REPORTE!C$10),IF(SUM(DD1849:DD$1993),CONCATENATE(INT(B1848),", "),INT(B1848)),""))</f>
        <v>#VALUE!</v>
      </c>
      <c r="DH1848" s="5"/>
      <c r="DI1848" s="5"/>
      <c r="DJ1848" s="5"/>
      <c r="DK1848" s="5"/>
    </row>
    <row r="1849" spans="1:115" x14ac:dyDescent="0.25">
      <c r="A1849" s="24"/>
      <c r="B1849" s="3"/>
      <c r="D1849" s="1"/>
      <c r="H1849" s="5"/>
      <c r="L1849" s="4"/>
      <c r="M1849" s="4"/>
      <c r="Q1849" s="5"/>
      <c r="Z1849" s="4"/>
      <c r="BI1849" s="7"/>
      <c r="BJ1849" s="4"/>
      <c r="BK1849" s="96"/>
      <c r="BL1849" s="107"/>
      <c r="BQ1849" s="5"/>
      <c r="BT1849" s="5"/>
      <c r="BU1849" s="5"/>
      <c r="BV1849" s="5"/>
      <c r="BW1849" s="5"/>
      <c r="BY1849" s="14"/>
      <c r="BZ1849" s="28"/>
      <c r="DD1849" s="5" t="e">
        <f>IF(REPORTE!AH$2="si",IF(C1849=VALUE(REPORTE!C$11),IF(SUM(DD1850:DD$1993),CONCATENATE(INT(B1849),", "),INT(B1849)),""),IF(C1849=VALUE(REPORTE!C$10),IF(SUM(DD1850:DD$1993),CONCATENATE(INT(B1849),", "),INT(B1849)),""))</f>
        <v>#VALUE!</v>
      </c>
      <c r="DE1849" s="5"/>
      <c r="DH1849" s="5"/>
      <c r="DI1849" s="5"/>
      <c r="DJ1849" s="5"/>
      <c r="DK1849" s="5"/>
    </row>
    <row r="1850" spans="1:115" x14ac:dyDescent="0.25">
      <c r="A1850" s="24"/>
      <c r="B1850" s="3"/>
      <c r="D1850" s="1"/>
      <c r="H1850" s="5"/>
      <c r="L1850" s="4"/>
      <c r="M1850" s="4"/>
      <c r="Q1850" s="5"/>
      <c r="Z1850" s="4"/>
      <c r="BI1850" s="7"/>
      <c r="BJ1850" s="4"/>
      <c r="BK1850" s="96"/>
      <c r="BL1850" s="107"/>
      <c r="BQ1850" s="5"/>
      <c r="BT1850" s="5"/>
      <c r="BU1850" s="5"/>
      <c r="BV1850" s="5"/>
      <c r="BW1850" s="5"/>
      <c r="BY1850" s="14"/>
      <c r="BZ1850" s="28"/>
      <c r="DD1850" s="5" t="e">
        <f>IF(REPORTE!AH$2="si",IF(C1850=VALUE(REPORTE!C$11),IF(SUM(DD1851:DD$1993),CONCATENATE(INT(B1850),", "),INT(B1850)),""),IF(C1850=VALUE(REPORTE!C$10),IF(SUM(DD1851:DD$1993),CONCATENATE(INT(B1850),",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4"/>
      <c r="B1851" s="3"/>
      <c r="D1851" s="1"/>
      <c r="H1851" s="5"/>
      <c r="L1851" s="4"/>
      <c r="M1851" s="4"/>
      <c r="Q1851" s="5"/>
      <c r="Z1851" s="4"/>
      <c r="BI1851" s="7"/>
      <c r="BJ1851" s="4"/>
      <c r="BK1851" s="96"/>
      <c r="BL1851" s="107"/>
      <c r="BQ1851" s="5"/>
      <c r="BT1851" s="5"/>
      <c r="BU1851" s="5"/>
      <c r="BV1851" s="5"/>
      <c r="BW1851" s="5"/>
      <c r="BY1851" s="14"/>
      <c r="BZ1851" s="28"/>
      <c r="DD1851" s="5" t="e">
        <f>IF(REPORTE!AH$2="si",IF(C1851=VALUE(REPORTE!C$11),IF(SUM(DD1852:DD$1993),CONCATENATE(INT(B1851),", "),INT(B1851)),""),IF(C1851=VALUE(REPORTE!C$10),IF(SUM(DD1852:DD$1993),CONCATENATE(INT(B1851),", "),INT(B1851)),""))</f>
        <v>#VALUE!</v>
      </c>
      <c r="DH1851" s="5"/>
      <c r="DI1851" s="5"/>
      <c r="DJ1851" s="5"/>
      <c r="DK1851" s="5"/>
    </row>
    <row r="1852" spans="1:115" x14ac:dyDescent="0.25">
      <c r="A1852" s="24"/>
      <c r="B1852" s="3"/>
      <c r="D1852" s="1"/>
      <c r="H1852" s="5"/>
      <c r="L1852" s="4"/>
      <c r="M1852" s="4"/>
      <c r="Q1852" s="5"/>
      <c r="Z1852" s="4"/>
      <c r="BI1852" s="7"/>
      <c r="BJ1852" s="4"/>
      <c r="BK1852" s="96"/>
      <c r="BL1852" s="107"/>
      <c r="BQ1852" s="5"/>
      <c r="BT1852" s="5"/>
      <c r="BU1852" s="5"/>
      <c r="BV1852" s="5"/>
      <c r="BW1852" s="5"/>
      <c r="BY1852" s="14"/>
      <c r="BZ1852" s="28"/>
      <c r="DD1852" s="5" t="e">
        <f>IF(REPORTE!AH$2="si",IF(C1852=VALUE(REPORTE!C$11),IF(SUM(DD1853:DD$1993),CONCATENATE(INT(B1852),", "),INT(B1852)),""),IF(C1852=VALUE(REPORTE!C$10),IF(SUM(DD1853:DD$1993),CONCATENATE(INT(B1852),", "),INT(B1852)),""))</f>
        <v>#VALUE!</v>
      </c>
      <c r="DH1852" s="5"/>
      <c r="DI1852" s="5"/>
      <c r="DJ1852" s="5"/>
      <c r="DK1852" s="5"/>
    </row>
    <row r="1853" spans="1:115" x14ac:dyDescent="0.25">
      <c r="A1853" s="24"/>
      <c r="B1853" s="3"/>
      <c r="D1853" s="1"/>
      <c r="H1853" s="5"/>
      <c r="L1853" s="4"/>
      <c r="M1853" s="4"/>
      <c r="Q1853" s="5"/>
      <c r="Z1853" s="4"/>
      <c r="BI1853" s="7"/>
      <c r="BJ1853" s="4"/>
      <c r="BK1853" s="96"/>
      <c r="BL1853" s="107"/>
      <c r="BQ1853" s="5"/>
      <c r="BT1853" s="5"/>
      <c r="BU1853" s="5"/>
      <c r="BV1853" s="5"/>
      <c r="BW1853" s="5"/>
      <c r="BY1853" s="14"/>
      <c r="BZ1853" s="28"/>
      <c r="DD1853" s="5" t="e">
        <f>IF(REPORTE!AH$2="si",IF(C1853=VALUE(REPORTE!C$11),IF(SUM(DD1854:DD$1993),CONCATENATE(INT(B1853),", "),INT(B1853)),""),IF(C1853=VALUE(REPORTE!C$10),IF(SUM(DD1854:DD$1993),CONCATENATE(INT(B1853),", "),INT(B1853)),""))</f>
        <v>#VALUE!</v>
      </c>
      <c r="DH1853" s="5"/>
      <c r="DI1853" s="5"/>
      <c r="DJ1853" s="5"/>
      <c r="DK1853" s="5"/>
    </row>
    <row r="1854" spans="1:115" x14ac:dyDescent="0.25">
      <c r="A1854" s="24"/>
      <c r="B1854" s="3"/>
      <c r="D1854" s="1"/>
      <c r="H1854" s="5"/>
      <c r="L1854" s="4"/>
      <c r="M1854" s="4"/>
      <c r="Q1854" s="5"/>
      <c r="Z1854" s="4"/>
      <c r="BI1854" s="7"/>
      <c r="BJ1854" s="4"/>
      <c r="BK1854" s="96"/>
      <c r="BL1854" s="107"/>
      <c r="BQ1854" s="5"/>
      <c r="BT1854" s="5"/>
      <c r="BU1854" s="5"/>
      <c r="BV1854" s="5"/>
      <c r="BW1854" s="5"/>
      <c r="BY1854" s="14"/>
      <c r="BZ1854" s="28"/>
      <c r="DD1854" s="5" t="e">
        <f>IF(REPORTE!AH$2="si",IF(C1854=VALUE(REPORTE!C$11),IF(SUM(DD1855:DD$1993),CONCATENATE(INT(B1854),", "),INT(B1854)),""),IF(C1854=VALUE(REPORTE!C$10),IF(SUM(DD1855:DD$1993),CONCATENATE(INT(B1854),", "),INT(B1854)),""))</f>
        <v>#VALUE!</v>
      </c>
      <c r="DH1854" s="5"/>
      <c r="DI1854" s="5"/>
      <c r="DJ1854" s="5"/>
      <c r="DK1854" s="5"/>
    </row>
    <row r="1855" spans="1:115" x14ac:dyDescent="0.25">
      <c r="A1855" s="24"/>
      <c r="B1855" s="3"/>
      <c r="D1855" s="1"/>
      <c r="H1855" s="5"/>
      <c r="L1855" s="4"/>
      <c r="M1855" s="4"/>
      <c r="Q1855" s="5"/>
      <c r="Z1855" s="4"/>
      <c r="BI1855" s="7"/>
      <c r="BJ1855" s="4"/>
      <c r="BK1855" s="96"/>
      <c r="BL1855" s="107"/>
      <c r="BQ1855" s="5"/>
      <c r="BT1855" s="5"/>
      <c r="BU1855" s="5"/>
      <c r="BV1855" s="5"/>
      <c r="BW1855" s="5"/>
      <c r="BY1855" s="14"/>
      <c r="BZ1855" s="28"/>
      <c r="DD1855" s="5" t="e">
        <f>IF(REPORTE!AH$2="si",IF(C1855=VALUE(REPORTE!C$11),IF(SUM(DD1856:DD$1993),CONCATENATE(INT(B1855),", "),INT(B1855)),""),IF(C1855=VALUE(REPORTE!C$10),IF(SUM(DD1856:DD$1993),CONCATENATE(INT(B1855),", "),INT(B1855)),""))</f>
        <v>#VALUE!</v>
      </c>
      <c r="DH1855" s="5"/>
      <c r="DI1855" s="5"/>
      <c r="DJ1855" s="5"/>
      <c r="DK1855" s="5"/>
    </row>
    <row r="1856" spans="1:115" x14ac:dyDescent="0.25">
      <c r="A1856" s="24"/>
      <c r="B1856" s="3"/>
      <c r="D1856" s="1"/>
      <c r="H1856" s="5"/>
      <c r="L1856" s="4"/>
      <c r="M1856" s="4"/>
      <c r="Q1856" s="5"/>
      <c r="Z1856" s="4"/>
      <c r="BI1856" s="7"/>
      <c r="BJ1856" s="4"/>
      <c r="BK1856" s="96"/>
      <c r="BL1856" s="107"/>
      <c r="BQ1856" s="5"/>
      <c r="BT1856" s="5"/>
      <c r="BU1856" s="5"/>
      <c r="BV1856" s="5"/>
      <c r="BW1856" s="5"/>
      <c r="BY1856" s="14"/>
      <c r="BZ1856" s="28"/>
      <c r="DD1856" s="5" t="e">
        <f>IF(REPORTE!AH$2="si",IF(C1856=VALUE(REPORTE!C$11),IF(SUM(DD1857:DD$1993),CONCATENATE(INT(B1856),", "),INT(B1856)),""),IF(C1856=VALUE(REPORTE!C$10),IF(SUM(DD1857:DD$1993),CONCATENATE(INT(B1856),", "),INT(B1856)),""))</f>
        <v>#VALUE!</v>
      </c>
      <c r="DH1856" s="5"/>
      <c r="DI1856" s="5"/>
      <c r="DJ1856" s="5"/>
      <c r="DK1856" s="5"/>
    </row>
    <row r="1857" spans="1:115" x14ac:dyDescent="0.25">
      <c r="A1857" s="24"/>
      <c r="B1857" s="3"/>
      <c r="D1857" s="1"/>
      <c r="H1857" s="5"/>
      <c r="L1857" s="4"/>
      <c r="M1857" s="4"/>
      <c r="Q1857" s="5"/>
      <c r="Z1857" s="4"/>
      <c r="BI1857" s="7"/>
      <c r="BJ1857" s="4"/>
      <c r="BK1857" s="96"/>
      <c r="BL1857" s="107"/>
      <c r="BQ1857" s="5"/>
      <c r="BT1857" s="5"/>
      <c r="BU1857" s="5"/>
      <c r="BV1857" s="5"/>
      <c r="BW1857" s="5"/>
      <c r="BY1857" s="14"/>
      <c r="BZ1857" s="28"/>
      <c r="DD1857" s="5" t="e">
        <f>IF(REPORTE!AH$2="si",IF(C1857=VALUE(REPORTE!C$11),IF(SUM(DD1858:DD$1993),CONCATENATE(INT(B1857),", "),INT(B1857)),""),IF(C1857=VALUE(REPORTE!C$10),IF(SUM(DD1858:DD$1993),CONCATENATE(INT(B1857),", "),INT(B1857)),""))</f>
        <v>#VALUE!</v>
      </c>
      <c r="DH1857" s="5"/>
      <c r="DI1857" s="5"/>
      <c r="DJ1857" s="5"/>
      <c r="DK1857" s="5"/>
    </row>
    <row r="1858" spans="1:115" x14ac:dyDescent="0.25">
      <c r="A1858" s="24"/>
      <c r="B1858" s="3"/>
      <c r="D1858" s="1"/>
      <c r="H1858" s="5"/>
      <c r="L1858" s="4"/>
      <c r="M1858" s="4"/>
      <c r="Q1858" s="5"/>
      <c r="Z1858" s="4"/>
      <c r="BI1858" s="7"/>
      <c r="BJ1858" s="4"/>
      <c r="BK1858" s="96"/>
      <c r="BL1858" s="107"/>
      <c r="BQ1858" s="5"/>
      <c r="BT1858" s="5"/>
      <c r="BU1858" s="5"/>
      <c r="BV1858" s="5"/>
      <c r="BW1858" s="5"/>
      <c r="BY1858" s="14"/>
      <c r="BZ1858" s="28"/>
      <c r="DD1858" s="5" t="e">
        <f>IF(REPORTE!AH$2="si",IF(C1858=VALUE(REPORTE!C$11),IF(SUM(DD1859:DD$1993),CONCATENATE(INT(B1858),", "),INT(B1858)),""),IF(C1858=VALUE(REPORTE!C$10),IF(SUM(DD1859:DD$1993),CONCATENATE(INT(B1858),", "),INT(B1858)),""))</f>
        <v>#VALUE!</v>
      </c>
      <c r="DH1858" s="5"/>
      <c r="DI1858" s="5"/>
      <c r="DJ1858" s="5"/>
      <c r="DK1858" s="5"/>
    </row>
    <row r="1859" spans="1:115" x14ac:dyDescent="0.25">
      <c r="A1859" s="24"/>
      <c r="B1859" s="3"/>
      <c r="D1859" s="1"/>
      <c r="H1859" s="5"/>
      <c r="L1859" s="4"/>
      <c r="M1859" s="4"/>
      <c r="Q1859" s="5"/>
      <c r="Z1859" s="4"/>
      <c r="BI1859" s="7"/>
      <c r="BJ1859" s="4"/>
      <c r="BK1859" s="96"/>
      <c r="BL1859" s="107"/>
      <c r="BQ1859" s="5"/>
      <c r="BT1859" s="5"/>
      <c r="BU1859" s="5"/>
      <c r="BV1859" s="5"/>
      <c r="BW1859" s="5"/>
      <c r="BY1859" s="14"/>
      <c r="BZ1859" s="28"/>
      <c r="DD1859" s="5" t="e">
        <f>IF(REPORTE!AH$2="si",IF(C1859=VALUE(REPORTE!C$11),IF(SUM(DD1860:DD$1993),CONCATENATE(INT(B1859),", "),INT(B1859)),""),IF(C1859=VALUE(REPORTE!C$10),IF(SUM(DD1860:DD$1993),CONCATENATE(INT(B1859),", "),INT(B1859)),""))</f>
        <v>#VALUE!</v>
      </c>
      <c r="DH1859" s="5"/>
      <c r="DI1859" s="5"/>
      <c r="DJ1859" s="5"/>
      <c r="DK1859" s="5"/>
    </row>
    <row r="1860" spans="1:115" x14ac:dyDescent="0.25">
      <c r="A1860" s="24"/>
      <c r="B1860" s="3"/>
      <c r="D1860" s="1"/>
      <c r="H1860" s="5"/>
      <c r="L1860" s="4"/>
      <c r="M1860" s="4"/>
      <c r="Q1860" s="5"/>
      <c r="Z1860" s="4"/>
      <c r="BI1860" s="7"/>
      <c r="BJ1860" s="4"/>
      <c r="BK1860" s="96"/>
      <c r="BL1860" s="107"/>
      <c r="BQ1860" s="5"/>
      <c r="BT1860" s="5"/>
      <c r="BU1860" s="5"/>
      <c r="BV1860" s="5"/>
      <c r="BW1860" s="5"/>
      <c r="BY1860" s="14"/>
      <c r="BZ1860" s="28"/>
      <c r="DD1860" s="5" t="e">
        <f>IF(REPORTE!AH$2="si",IF(C1860=VALUE(REPORTE!C$11),IF(SUM(DD1861:DD$1993),CONCATENATE(INT(B1860),", "),INT(B1860)),""),IF(C1860=VALUE(REPORTE!C$10),IF(SUM(DD1861:DD$1993),CONCATENATE(INT(B1860),", "),INT(B1860)),""))</f>
        <v>#VALUE!</v>
      </c>
      <c r="DH1860" s="5"/>
      <c r="DI1860" s="5"/>
      <c r="DJ1860" s="5"/>
      <c r="DK1860" s="5"/>
    </row>
    <row r="1861" spans="1:115" x14ac:dyDescent="0.25">
      <c r="A1861" s="24"/>
      <c r="B1861" s="3"/>
      <c r="D1861" s="1"/>
      <c r="H1861" s="5"/>
      <c r="L1861" s="4"/>
      <c r="M1861" s="4"/>
      <c r="Q1861" s="5"/>
      <c r="Z1861" s="4"/>
      <c r="BI1861" s="7"/>
      <c r="BJ1861" s="4"/>
      <c r="BK1861" s="96"/>
      <c r="BL1861" s="107"/>
      <c r="BQ1861" s="5"/>
      <c r="BT1861" s="5"/>
      <c r="BU1861" s="5"/>
      <c r="BV1861" s="5"/>
      <c r="BW1861" s="5"/>
      <c r="BY1861" s="14"/>
      <c r="BZ1861" s="28"/>
      <c r="DD1861" s="5" t="e">
        <f>IF(REPORTE!AH$2="si",IF(C1861=VALUE(REPORTE!C$11),IF(SUM(DD1862:DD$1993),CONCATENATE(INT(B1861),", "),INT(B1861)),""),IF(C1861=VALUE(REPORTE!C$10),IF(SUM(DD1862:DD$1993),CONCATENATE(INT(B1861),", "),INT(B1861)),""))</f>
        <v>#VALUE!</v>
      </c>
      <c r="DH1861" s="5"/>
      <c r="DI1861" s="5"/>
      <c r="DJ1861" s="5"/>
      <c r="DK1861" s="5"/>
    </row>
    <row r="1862" spans="1:115" x14ac:dyDescent="0.25">
      <c r="A1862" s="24"/>
      <c r="B1862" s="3"/>
      <c r="D1862" s="1"/>
      <c r="H1862" s="5"/>
      <c r="L1862" s="4"/>
      <c r="M1862" s="4"/>
      <c r="Q1862" s="5"/>
      <c r="Z1862" s="4"/>
      <c r="BI1862" s="7"/>
      <c r="BJ1862" s="4"/>
      <c r="BK1862" s="96"/>
      <c r="BL1862" s="107"/>
      <c r="BQ1862" s="5"/>
      <c r="BT1862" s="5"/>
      <c r="BU1862" s="5"/>
      <c r="BV1862" s="5"/>
      <c r="BW1862" s="5"/>
      <c r="BY1862" s="14"/>
      <c r="BZ1862" s="28"/>
      <c r="DD1862" s="5" t="e">
        <f>IF(REPORTE!AH$2="si",IF(C1862=VALUE(REPORTE!C$11),IF(SUM(DD1863:DD$1993),CONCATENATE(INT(B1862),", "),INT(B1862)),""),IF(C1862=VALUE(REPORTE!C$10),IF(SUM(DD1863:DD$1993),CONCATENATE(INT(B1862),", "),INT(B1862)),""))</f>
        <v>#VALUE!</v>
      </c>
      <c r="DH1862" s="5"/>
      <c r="DI1862" s="5"/>
      <c r="DJ1862" s="5"/>
      <c r="DK1862" s="5"/>
    </row>
    <row r="1863" spans="1:115" x14ac:dyDescent="0.25">
      <c r="A1863" s="24"/>
      <c r="B1863" s="3"/>
      <c r="D1863" s="1"/>
      <c r="H1863" s="5"/>
      <c r="L1863" s="4"/>
      <c r="M1863" s="4"/>
      <c r="Q1863" s="5"/>
      <c r="Z1863" s="4"/>
      <c r="BI1863" s="7"/>
      <c r="BJ1863" s="4"/>
      <c r="BK1863" s="96"/>
      <c r="BL1863" s="107"/>
      <c r="BQ1863" s="5"/>
      <c r="BT1863" s="5"/>
      <c r="BU1863" s="5"/>
      <c r="BV1863" s="5"/>
      <c r="BW1863" s="5"/>
      <c r="BY1863" s="14"/>
      <c r="BZ1863" s="28"/>
      <c r="DD1863" s="5" t="e">
        <f>IF(REPORTE!AH$2="si",IF(C1863=VALUE(REPORTE!C$11),IF(SUM(DD1864:DD$1993),CONCATENATE(INT(B1863),", "),INT(B1863)),""),IF(C1863=VALUE(REPORTE!C$10),IF(SUM(DD1864:DD$1993),CONCATENATE(INT(B1863),", "),INT(B1863)),""))</f>
        <v>#VALUE!</v>
      </c>
      <c r="DH1863" s="5"/>
      <c r="DI1863" s="5"/>
      <c r="DJ1863" s="5"/>
      <c r="DK1863" s="5"/>
    </row>
    <row r="1864" spans="1:115" x14ac:dyDescent="0.25">
      <c r="A1864" s="24"/>
      <c r="B1864" s="3"/>
      <c r="D1864" s="1"/>
      <c r="H1864" s="5"/>
      <c r="L1864" s="4"/>
      <c r="M1864" s="4"/>
      <c r="Q1864" s="5"/>
      <c r="Z1864" s="4"/>
      <c r="BI1864" s="7"/>
      <c r="BJ1864" s="4"/>
      <c r="BK1864" s="96"/>
      <c r="BL1864" s="107"/>
      <c r="BQ1864" s="5"/>
      <c r="BT1864" s="5"/>
      <c r="BU1864" s="5"/>
      <c r="BV1864" s="5"/>
      <c r="BW1864" s="5"/>
      <c r="BY1864" s="14"/>
      <c r="BZ1864" s="28"/>
      <c r="DD1864" s="5" t="e">
        <f>IF(REPORTE!AH$2="si",IF(C1864=VALUE(REPORTE!C$11),IF(SUM(DD1865:DD$1993),CONCATENATE(INT(B1864),", "),INT(B1864)),""),IF(C1864=VALUE(REPORTE!C$10),IF(SUM(DD1865:DD$1993),CONCATENATE(INT(B1864),", "),INT(B1864)),""))</f>
        <v>#VALUE!</v>
      </c>
      <c r="DH1864" s="5"/>
      <c r="DI1864" s="5"/>
      <c r="DJ1864" s="5"/>
      <c r="DK1864" s="5"/>
    </row>
    <row r="1865" spans="1:115" x14ac:dyDescent="0.25">
      <c r="A1865" s="24"/>
      <c r="B1865" s="3"/>
      <c r="D1865" s="1"/>
      <c r="H1865" s="5"/>
      <c r="L1865" s="4"/>
      <c r="M1865" s="4"/>
      <c r="Q1865" s="5"/>
      <c r="Z1865" s="4"/>
      <c r="BI1865" s="7"/>
      <c r="BJ1865" s="4"/>
      <c r="BK1865" s="96"/>
      <c r="BL1865" s="107"/>
      <c r="BQ1865" s="5"/>
      <c r="BT1865" s="5"/>
      <c r="BU1865" s="5"/>
      <c r="BV1865" s="5"/>
      <c r="BW1865" s="5"/>
      <c r="BY1865" s="14"/>
      <c r="BZ1865" s="28"/>
      <c r="DD1865" s="5" t="e">
        <f>IF(REPORTE!AH$2="si",IF(C1865=VALUE(REPORTE!C$11),IF(SUM(DD1866:DD$1993),CONCATENATE(INT(B1865),", "),INT(B1865)),""),IF(C1865=VALUE(REPORTE!C$10),IF(SUM(DD1866:DD$1993),CONCATENATE(INT(B1865),", "),INT(B1865)),""))</f>
        <v>#VALUE!</v>
      </c>
      <c r="DH1865" s="5"/>
      <c r="DI1865" s="5"/>
      <c r="DJ1865" s="5"/>
      <c r="DK1865" s="5"/>
    </row>
    <row r="1866" spans="1:115" x14ac:dyDescent="0.25">
      <c r="A1866" s="24"/>
      <c r="B1866" s="3"/>
      <c r="D1866" s="1"/>
      <c r="H1866" s="5"/>
      <c r="L1866" s="4"/>
      <c r="M1866" s="4"/>
      <c r="Q1866" s="5"/>
      <c r="Z1866" s="4"/>
      <c r="BI1866" s="7"/>
      <c r="BJ1866" s="4"/>
      <c r="BK1866" s="96"/>
      <c r="BL1866" s="107"/>
      <c r="BQ1866" s="5"/>
      <c r="BT1866" s="5"/>
      <c r="BU1866" s="5"/>
      <c r="BV1866" s="5"/>
      <c r="BW1866" s="5"/>
      <c r="BY1866" s="14"/>
      <c r="BZ1866" s="28"/>
      <c r="DD1866" s="5" t="e">
        <f>IF(REPORTE!AH$2="si",IF(C1866=VALUE(REPORTE!C$11),IF(SUM(DD1867:DD$1993),CONCATENATE(INT(B1866),", "),INT(B1866)),""),IF(C1866=VALUE(REPORTE!C$10),IF(SUM(DD1867:DD$1993),CONCATENATE(INT(B1866),", "),INT(B1866)),""))</f>
        <v>#VALUE!</v>
      </c>
      <c r="DH1866" s="5"/>
      <c r="DI1866" s="5"/>
      <c r="DJ1866" s="5"/>
      <c r="DK1866" s="5"/>
    </row>
    <row r="1867" spans="1:115" x14ac:dyDescent="0.25">
      <c r="A1867" s="24"/>
      <c r="B1867" s="3"/>
      <c r="D1867" s="1"/>
      <c r="H1867" s="5"/>
      <c r="L1867" s="4"/>
      <c r="M1867" s="4"/>
      <c r="Q1867" s="5"/>
      <c r="Z1867" s="4"/>
      <c r="BI1867" s="7"/>
      <c r="BJ1867" s="4"/>
      <c r="BK1867" s="96"/>
      <c r="BL1867" s="107"/>
      <c r="BQ1867" s="5"/>
      <c r="BT1867" s="5"/>
      <c r="BU1867" s="5"/>
      <c r="BV1867" s="5"/>
      <c r="BW1867" s="5"/>
      <c r="BY1867" s="14"/>
      <c r="BZ1867" s="28"/>
      <c r="DD1867" s="5" t="e">
        <f>IF(REPORTE!AH$2="si",IF(C1867=VALUE(REPORTE!C$11),IF(SUM(DD1868:DD$1993),CONCATENATE(INT(B1867),", "),INT(B1867)),""),IF(C1867=VALUE(REPORTE!C$10),IF(SUM(DD1868:DD$1993),CONCATENATE(INT(B1867),", "),INT(B1867)),""))</f>
        <v>#VALUE!</v>
      </c>
      <c r="DH1867" s="5"/>
      <c r="DI1867" s="5"/>
      <c r="DJ1867" s="5"/>
      <c r="DK1867" s="5"/>
    </row>
    <row r="1868" spans="1:115" x14ac:dyDescent="0.25">
      <c r="A1868" s="24"/>
      <c r="B1868" s="3"/>
      <c r="D1868" s="1"/>
      <c r="H1868" s="5"/>
      <c r="L1868" s="4"/>
      <c r="M1868" s="4"/>
      <c r="Q1868" s="5"/>
      <c r="Z1868" s="4"/>
      <c r="BI1868" s="7"/>
      <c r="BJ1868" s="4"/>
      <c r="BK1868" s="96"/>
      <c r="BL1868" s="107"/>
      <c r="BQ1868" s="5"/>
      <c r="BT1868" s="5"/>
      <c r="BU1868" s="5"/>
      <c r="BV1868" s="5"/>
      <c r="BW1868" s="5"/>
      <c r="BY1868" s="14"/>
      <c r="BZ1868" s="28"/>
      <c r="DD1868" s="5" t="e">
        <f>IF(REPORTE!AH$2="si",IF(C1868=VALUE(REPORTE!C$11),IF(SUM(DD1869:DD$1993),CONCATENATE(INT(B1868),", "),INT(B1868)),""),IF(C1868=VALUE(REPORTE!C$10),IF(SUM(DD1869:DD$1993),CONCATENATE(INT(B1868),", "),INT(B1868)),""))</f>
        <v>#VALUE!</v>
      </c>
      <c r="DH1868" s="5"/>
      <c r="DI1868" s="5"/>
      <c r="DJ1868" s="5"/>
      <c r="DK1868" s="5"/>
    </row>
    <row r="1869" spans="1:115" x14ac:dyDescent="0.25">
      <c r="A1869" s="24"/>
      <c r="B1869" s="3"/>
      <c r="D1869" s="1"/>
      <c r="H1869" s="5"/>
      <c r="L1869" s="4"/>
      <c r="M1869" s="4"/>
      <c r="Q1869" s="5"/>
      <c r="Z1869" s="4"/>
      <c r="BI1869" s="7"/>
      <c r="BJ1869" s="4"/>
      <c r="BK1869" s="96"/>
      <c r="BL1869" s="107"/>
      <c r="BQ1869" s="5"/>
      <c r="BT1869" s="5"/>
      <c r="BU1869" s="5"/>
      <c r="BV1869" s="5"/>
      <c r="BW1869" s="5"/>
      <c r="BY1869" s="14"/>
      <c r="BZ1869" s="28"/>
      <c r="DD1869" s="5" t="e">
        <f>IF(REPORTE!AH$2="si",IF(C1869=VALUE(REPORTE!C$11),IF(SUM(DD1870:DD$1993),CONCATENATE(INT(B1869),", "),INT(B1869)),""),IF(C1869=VALUE(REPORTE!C$10),IF(SUM(DD1870:DD$1993),CONCATENATE(INT(B1869),", "),INT(B1869)),""))</f>
        <v>#VALUE!</v>
      </c>
      <c r="DH1869" s="5"/>
      <c r="DI1869" s="5"/>
      <c r="DJ1869" s="5"/>
      <c r="DK1869" s="5"/>
    </row>
    <row r="1870" spans="1:115" x14ac:dyDescent="0.25">
      <c r="A1870" s="24"/>
      <c r="B1870" s="3"/>
      <c r="D1870" s="1"/>
      <c r="H1870" s="5"/>
      <c r="L1870" s="4"/>
      <c r="M1870" s="4"/>
      <c r="Q1870" s="5"/>
      <c r="Z1870" s="4"/>
      <c r="BI1870" s="7"/>
      <c r="BJ1870" s="4"/>
      <c r="BK1870" s="96"/>
      <c r="BL1870" s="107"/>
      <c r="BQ1870" s="5"/>
      <c r="BT1870" s="5"/>
      <c r="BU1870" s="5"/>
      <c r="BV1870" s="5"/>
      <c r="BW1870" s="5"/>
      <c r="BY1870" s="14"/>
      <c r="BZ1870" s="28"/>
      <c r="DD1870" s="5" t="e">
        <f>IF(REPORTE!AH$2="si",IF(C1870=VALUE(REPORTE!C$11),IF(SUM(DD1871:DD$1993),CONCATENATE(INT(B1870),", "),INT(B1870)),""),IF(C1870=VALUE(REPORTE!C$10),IF(SUM(DD1871:DD$1993),CONCATENATE(INT(B1870),", "),INT(B1870)),""))</f>
        <v>#VALUE!</v>
      </c>
      <c r="DH1870" s="5"/>
      <c r="DI1870" s="5"/>
      <c r="DJ1870" s="5"/>
      <c r="DK1870" s="5"/>
    </row>
    <row r="1871" spans="1:115" x14ac:dyDescent="0.25">
      <c r="A1871" s="24"/>
      <c r="B1871" s="3"/>
      <c r="D1871" s="1"/>
      <c r="H1871" s="5"/>
      <c r="L1871" s="4"/>
      <c r="M1871" s="4"/>
      <c r="Q1871" s="5"/>
      <c r="Z1871" s="4"/>
      <c r="BI1871" s="7"/>
      <c r="BJ1871" s="4"/>
      <c r="BK1871" s="96"/>
      <c r="BL1871" s="107"/>
      <c r="BQ1871" s="5"/>
      <c r="BT1871" s="5"/>
      <c r="BU1871" s="5"/>
      <c r="BV1871" s="5"/>
      <c r="BW1871" s="5"/>
      <c r="BY1871" s="14"/>
      <c r="BZ1871" s="28"/>
      <c r="DD1871" s="5" t="e">
        <f>IF(REPORTE!AH$2="si",IF(C1871=VALUE(REPORTE!C$11),IF(SUM(DD1872:DD$1993),CONCATENATE(INT(B1871),", "),INT(B1871)),""),IF(C1871=VALUE(REPORTE!C$10),IF(SUM(DD1872:DD$1993),CONCATENATE(INT(B1871),", "),INT(B1871)),""))</f>
        <v>#VALUE!</v>
      </c>
      <c r="DH1871" s="5"/>
      <c r="DI1871" s="5"/>
      <c r="DJ1871" s="5"/>
      <c r="DK1871" s="5"/>
    </row>
    <row r="1872" spans="1:115" x14ac:dyDescent="0.25">
      <c r="A1872" s="24"/>
      <c r="B1872" s="3"/>
      <c r="D1872" s="1"/>
      <c r="H1872" s="5"/>
      <c r="L1872" s="4"/>
      <c r="M1872" s="4"/>
      <c r="Q1872" s="5"/>
      <c r="Z1872" s="4"/>
      <c r="BI1872" s="7"/>
      <c r="BJ1872" s="4"/>
      <c r="BK1872" s="96"/>
      <c r="BL1872" s="107"/>
      <c r="BQ1872" s="5"/>
      <c r="BT1872" s="5"/>
      <c r="BU1872" s="5"/>
      <c r="BV1872" s="5"/>
      <c r="BW1872" s="5"/>
      <c r="BY1872" s="14"/>
      <c r="BZ1872" s="28"/>
      <c r="DD1872" s="5" t="e">
        <f>IF(REPORTE!AH$2="si",IF(C1872=VALUE(REPORTE!C$11),IF(SUM(DD1873:DD$1993),CONCATENATE(INT(B1872),", "),INT(B1872)),""),IF(C1872=VALUE(REPORTE!C$10),IF(SUM(DD1873:DD$1993),CONCATENATE(INT(B1872),", "),INT(B1872)),""))</f>
        <v>#VALUE!</v>
      </c>
      <c r="DH1872" s="5"/>
      <c r="DI1872" s="5"/>
      <c r="DJ1872" s="5"/>
      <c r="DK1872" s="5"/>
    </row>
    <row r="1873" spans="1:115" x14ac:dyDescent="0.25">
      <c r="A1873" s="24"/>
      <c r="B1873" s="3"/>
      <c r="D1873" s="1"/>
      <c r="H1873" s="5"/>
      <c r="L1873" s="4"/>
      <c r="M1873" s="4"/>
      <c r="Q1873" s="5"/>
      <c r="Z1873" s="4"/>
      <c r="BI1873" s="7"/>
      <c r="BJ1873" s="4"/>
      <c r="BK1873" s="96"/>
      <c r="BL1873" s="107"/>
      <c r="BQ1873" s="5"/>
      <c r="BT1873" s="5"/>
      <c r="BU1873" s="5"/>
      <c r="BV1873" s="5"/>
      <c r="BW1873" s="5"/>
      <c r="BY1873" s="14"/>
      <c r="BZ1873" s="28"/>
      <c r="DD1873" s="5" t="e">
        <f>IF(REPORTE!AH$2="si",IF(C1873=VALUE(REPORTE!C$11),IF(SUM(DD1874:DD$1993),CONCATENATE(INT(B1873),", "),INT(B1873)),""),IF(C1873=VALUE(REPORTE!C$10),IF(SUM(DD1874:DD$1993),CONCATENATE(INT(B1873),", "),INT(B1873)),""))</f>
        <v>#VALUE!</v>
      </c>
      <c r="DH1873" s="5"/>
      <c r="DI1873" s="5"/>
      <c r="DJ1873" s="5"/>
      <c r="DK1873" s="5"/>
    </row>
    <row r="1874" spans="1:115" x14ac:dyDescent="0.25">
      <c r="A1874" s="24"/>
      <c r="B1874" s="3"/>
      <c r="D1874" s="1"/>
      <c r="H1874" s="5"/>
      <c r="L1874" s="4"/>
      <c r="M1874" s="4"/>
      <c r="Q1874" s="5"/>
      <c r="Z1874" s="4"/>
      <c r="BI1874" s="7"/>
      <c r="BJ1874" s="4"/>
      <c r="BK1874" s="96"/>
      <c r="BL1874" s="107"/>
      <c r="BQ1874" s="5"/>
      <c r="BT1874" s="5"/>
      <c r="BU1874" s="5"/>
      <c r="BV1874" s="5"/>
      <c r="BW1874" s="5"/>
      <c r="BY1874" s="14"/>
      <c r="BZ1874" s="28"/>
      <c r="DD1874" s="5" t="e">
        <f>IF(REPORTE!AH$2="si",IF(C1874=VALUE(REPORTE!C$11),IF(SUM(DD1875:DD$1993),CONCATENATE(INT(B1874),", "),INT(B1874)),""),IF(C1874=VALUE(REPORTE!C$10),IF(SUM(DD1875:DD$1993),CONCATENATE(INT(B1874),", "),INT(B1874)),""))</f>
        <v>#VALUE!</v>
      </c>
      <c r="DH1874" s="5"/>
      <c r="DI1874" s="5"/>
      <c r="DJ1874" s="5"/>
      <c r="DK1874" s="5"/>
    </row>
    <row r="1875" spans="1:115" x14ac:dyDescent="0.25">
      <c r="A1875" s="24"/>
      <c r="B1875" s="3"/>
      <c r="D1875" s="1"/>
      <c r="H1875" s="5"/>
      <c r="L1875" s="4"/>
      <c r="M1875" s="4"/>
      <c r="Q1875" s="5"/>
      <c r="Z1875" s="4"/>
      <c r="BI1875" s="7"/>
      <c r="BJ1875" s="4"/>
      <c r="BK1875" s="96"/>
      <c r="BL1875" s="107"/>
      <c r="BQ1875" s="5"/>
      <c r="BT1875" s="5"/>
      <c r="BU1875" s="5"/>
      <c r="BV1875" s="5"/>
      <c r="BW1875" s="5"/>
      <c r="BY1875" s="14"/>
      <c r="BZ1875" s="28"/>
      <c r="DD1875" s="5" t="e">
        <f>IF(REPORTE!AH$2="si",IF(C1875=VALUE(REPORTE!C$11),IF(SUM(DD1876:DD$1993),CONCATENATE(INT(B1875),", "),INT(B1875)),""),IF(C1875=VALUE(REPORTE!C$10),IF(SUM(DD1876:DD$1993),CONCATENATE(INT(B1875),", "),INT(B1875)),""))</f>
        <v>#VALUE!</v>
      </c>
      <c r="DH1875" s="5"/>
      <c r="DI1875" s="5"/>
      <c r="DJ1875" s="5"/>
      <c r="DK1875" s="5"/>
    </row>
    <row r="1876" spans="1:115" x14ac:dyDescent="0.25">
      <c r="A1876" s="24"/>
      <c r="B1876" s="3"/>
      <c r="D1876" s="1"/>
      <c r="H1876" s="5"/>
      <c r="L1876" s="4"/>
      <c r="M1876" s="4"/>
      <c r="Q1876" s="5"/>
      <c r="Z1876" s="4"/>
      <c r="BI1876" s="7"/>
      <c r="BJ1876" s="4"/>
      <c r="BK1876" s="96"/>
      <c r="BL1876" s="107"/>
      <c r="BQ1876" s="5"/>
      <c r="BT1876" s="5"/>
      <c r="BU1876" s="5"/>
      <c r="BV1876" s="5"/>
      <c r="BW1876" s="5"/>
      <c r="BY1876" s="14"/>
      <c r="BZ1876" s="28"/>
      <c r="DD1876" s="5" t="e">
        <f>IF(REPORTE!AH$2="si",IF(C1876=VALUE(REPORTE!C$11),IF(SUM(DD1877:DD$1993),CONCATENATE(INT(B1876),", "),INT(B1876)),""),IF(C1876=VALUE(REPORTE!C$10),IF(SUM(DD1877:DD$1993),CONCATENATE(INT(B1876),", "),INT(B1876)),""))</f>
        <v>#VALUE!</v>
      </c>
      <c r="DH1876" s="5"/>
      <c r="DI1876" s="5"/>
      <c r="DJ1876" s="5"/>
      <c r="DK1876" s="5"/>
    </row>
    <row r="1877" spans="1:115" x14ac:dyDescent="0.25">
      <c r="A1877" s="24"/>
      <c r="B1877" s="3"/>
      <c r="D1877" s="1"/>
      <c r="H1877" s="5"/>
      <c r="L1877" s="4"/>
      <c r="M1877" s="4"/>
      <c r="Q1877" s="5"/>
      <c r="Z1877" s="4"/>
      <c r="BI1877" s="7"/>
      <c r="BJ1877" s="4"/>
      <c r="BK1877" s="96"/>
      <c r="BL1877" s="107"/>
      <c r="BQ1877" s="5"/>
      <c r="BT1877" s="5"/>
      <c r="BU1877" s="5"/>
      <c r="BV1877" s="5"/>
      <c r="BW1877" s="5"/>
      <c r="BY1877" s="14"/>
      <c r="BZ1877" s="28"/>
      <c r="DD1877" s="5" t="e">
        <f>IF(REPORTE!AH$2="si",IF(C1877=VALUE(REPORTE!C$11),IF(SUM(DD1878:DD$1993),CONCATENATE(INT(B1877),", "),INT(B1877)),""),IF(C1877=VALUE(REPORTE!C$10),IF(SUM(DD1878:DD$1993),CONCATENATE(INT(B1877),", "),INT(B1877)),""))</f>
        <v>#VALUE!</v>
      </c>
      <c r="DH1877" s="5"/>
      <c r="DI1877" s="5"/>
      <c r="DJ1877" s="5"/>
      <c r="DK1877" s="5"/>
    </row>
    <row r="1878" spans="1:115" x14ac:dyDescent="0.25">
      <c r="A1878" s="24"/>
      <c r="B1878" s="3"/>
      <c r="D1878" s="1"/>
      <c r="H1878" s="5"/>
      <c r="L1878" s="4"/>
      <c r="M1878" s="4"/>
      <c r="Q1878" s="5"/>
      <c r="Z1878" s="4"/>
      <c r="BI1878" s="7"/>
      <c r="BJ1878" s="4"/>
      <c r="BK1878" s="96"/>
      <c r="BL1878" s="107"/>
      <c r="BQ1878" s="5"/>
      <c r="BT1878" s="5"/>
      <c r="BU1878" s="5"/>
      <c r="BV1878" s="5"/>
      <c r="BW1878" s="5"/>
      <c r="BY1878" s="14"/>
      <c r="BZ1878" s="28"/>
      <c r="DD1878" s="5" t="e">
        <f>IF(REPORTE!AH$2="si",IF(C1878=VALUE(REPORTE!C$11),IF(SUM(DD1879:DD$1993),CONCATENATE(INT(B1878),", "),INT(B1878)),""),IF(C1878=VALUE(REPORTE!C$10),IF(SUM(DD1879:DD$1993),CONCATENATE(INT(B1878),", "),INT(B1878)),""))</f>
        <v>#VALUE!</v>
      </c>
      <c r="DH1878" s="5"/>
      <c r="DI1878" s="5"/>
      <c r="DJ1878" s="5"/>
      <c r="DK1878" s="5"/>
    </row>
    <row r="1879" spans="1:115" x14ac:dyDescent="0.25">
      <c r="A1879" s="24"/>
      <c r="B1879" s="3"/>
      <c r="D1879" s="1"/>
      <c r="H1879" s="5"/>
      <c r="L1879" s="4"/>
      <c r="M1879" s="4"/>
      <c r="Q1879" s="5"/>
      <c r="Z1879" s="4"/>
      <c r="BI1879" s="7"/>
      <c r="BJ1879" s="4"/>
      <c r="BK1879" s="96"/>
      <c r="BL1879" s="107"/>
      <c r="BQ1879" s="5"/>
      <c r="BT1879" s="5"/>
      <c r="BU1879" s="5"/>
      <c r="BV1879" s="5"/>
      <c r="BW1879" s="5"/>
      <c r="BY1879" s="14"/>
      <c r="BZ1879" s="28"/>
      <c r="DD1879" s="5" t="e">
        <f>IF(REPORTE!AH$2="si",IF(C1879=VALUE(REPORTE!C$11),IF(SUM(DD1880:DD$1993),CONCATENATE(INT(B1879),", "),INT(B1879)),""),IF(C1879=VALUE(REPORTE!C$10),IF(SUM(DD1880:DD$1993),CONCATENATE(INT(B1879),", "),INT(B1879)),""))</f>
        <v>#VALUE!</v>
      </c>
      <c r="DH1879" s="5"/>
      <c r="DI1879" s="5"/>
      <c r="DJ1879" s="5"/>
      <c r="DK1879" s="5"/>
    </row>
    <row r="1880" spans="1:115" x14ac:dyDescent="0.25">
      <c r="A1880" s="24"/>
      <c r="B1880" s="3"/>
      <c r="D1880" s="1"/>
      <c r="H1880" s="5"/>
      <c r="L1880" s="4"/>
      <c r="M1880" s="4"/>
      <c r="Q1880" s="5"/>
      <c r="Z1880" s="4"/>
      <c r="BI1880" s="7"/>
      <c r="BJ1880" s="4"/>
      <c r="BK1880" s="96"/>
      <c r="BL1880" s="107"/>
      <c r="BQ1880" s="5"/>
      <c r="BT1880" s="5"/>
      <c r="BU1880" s="5"/>
      <c r="BV1880" s="5"/>
      <c r="BW1880" s="5"/>
      <c r="BY1880" s="14"/>
      <c r="BZ1880" s="28"/>
      <c r="DD1880" s="5" t="e">
        <f>IF(REPORTE!AH$2="si",IF(C1880=VALUE(REPORTE!C$11),IF(SUM(DD1881:DD$1993),CONCATENATE(INT(B1880),", "),INT(B1880)),""),IF(C1880=VALUE(REPORTE!C$10),IF(SUM(DD1881:DD$1993),CONCATENATE(INT(B1880),", "),INT(B1880)),""))</f>
        <v>#VALUE!</v>
      </c>
      <c r="DH1880" s="5"/>
      <c r="DI1880" s="5"/>
      <c r="DJ1880" s="5"/>
      <c r="DK1880" s="5"/>
    </row>
    <row r="1881" spans="1:115" x14ac:dyDescent="0.25">
      <c r="A1881" s="24"/>
      <c r="B1881" s="3"/>
      <c r="D1881" s="1"/>
      <c r="H1881" s="5"/>
      <c r="L1881" s="4"/>
      <c r="M1881" s="4"/>
      <c r="Q1881" s="5"/>
      <c r="Z1881" s="4"/>
      <c r="BI1881" s="7"/>
      <c r="BJ1881" s="4"/>
      <c r="BK1881" s="96"/>
      <c r="BL1881" s="107"/>
      <c r="BQ1881" s="5"/>
      <c r="BT1881" s="5"/>
      <c r="BU1881" s="5"/>
      <c r="BV1881" s="5"/>
      <c r="BW1881" s="5"/>
      <c r="BY1881" s="14"/>
      <c r="BZ1881" s="28"/>
      <c r="DD1881" s="5" t="e">
        <f>IF(REPORTE!AH$2="si",IF(C1881=VALUE(REPORTE!C$11),IF(SUM(DD1882:DD$1993),CONCATENATE(INT(B1881),", "),INT(B1881)),""),IF(C1881=VALUE(REPORTE!C$10),IF(SUM(DD1882:DD$1993),CONCATENATE(INT(B1881),", "),INT(B1881)),""))</f>
        <v>#VALUE!</v>
      </c>
      <c r="DH1881" s="5"/>
      <c r="DI1881" s="5"/>
      <c r="DJ1881" s="5"/>
      <c r="DK1881" s="5"/>
    </row>
    <row r="1882" spans="1:115" x14ac:dyDescent="0.25">
      <c r="A1882" s="24"/>
      <c r="B1882" s="3"/>
      <c r="D1882" s="1"/>
      <c r="H1882" s="5"/>
      <c r="L1882" s="4"/>
      <c r="M1882" s="4"/>
      <c r="Q1882" s="5"/>
      <c r="Z1882" s="4"/>
      <c r="BI1882" s="7"/>
      <c r="BJ1882" s="4"/>
      <c r="BK1882" s="96"/>
      <c r="BL1882" s="107"/>
      <c r="BQ1882" s="5"/>
      <c r="BT1882" s="5"/>
      <c r="BU1882" s="5"/>
      <c r="BV1882" s="5"/>
      <c r="BW1882" s="5"/>
      <c r="BY1882" s="14"/>
      <c r="BZ1882" s="28"/>
      <c r="DD1882" s="5" t="e">
        <f>IF(REPORTE!AH$2="si",IF(C1882=VALUE(REPORTE!C$11),IF(SUM(DD1883:DD$1993),CONCATENATE(INT(B1882),", "),INT(B1882)),""),IF(C1882=VALUE(REPORTE!C$10),IF(SUM(DD1883:DD$1993),CONCATENATE(INT(B1882),", "),INT(B1882)),""))</f>
        <v>#VALUE!</v>
      </c>
      <c r="DH1882" s="5"/>
      <c r="DI1882" s="5"/>
      <c r="DJ1882" s="5"/>
      <c r="DK1882" s="5"/>
    </row>
    <row r="1883" spans="1:115" x14ac:dyDescent="0.25">
      <c r="A1883" s="24"/>
      <c r="B1883" s="3"/>
      <c r="D1883" s="1"/>
      <c r="H1883" s="5"/>
      <c r="L1883" s="4"/>
      <c r="M1883" s="4"/>
      <c r="Q1883" s="5"/>
      <c r="Z1883" s="4"/>
      <c r="BI1883" s="7"/>
      <c r="BJ1883" s="4"/>
      <c r="BK1883" s="96"/>
      <c r="BL1883" s="107"/>
      <c r="BQ1883" s="5"/>
      <c r="BT1883" s="5"/>
      <c r="BU1883" s="5"/>
      <c r="BV1883" s="5"/>
      <c r="BW1883" s="5"/>
      <c r="BY1883" s="14"/>
      <c r="BZ1883" s="28"/>
      <c r="DD1883" s="5" t="e">
        <f>IF(REPORTE!AH$2="si",IF(C1883=VALUE(REPORTE!C$11),IF(SUM(DD1884:DD$1993),CONCATENATE(INT(B1883),", "),INT(B1883)),""),IF(C1883=VALUE(REPORTE!C$10),IF(SUM(DD1884:DD$1993),CONCATENATE(INT(B1883),", "),INT(B1883)),""))</f>
        <v>#VALUE!</v>
      </c>
      <c r="DH1883" s="5"/>
      <c r="DI1883" s="5"/>
      <c r="DJ1883" s="5"/>
      <c r="DK1883" s="5"/>
    </row>
    <row r="1884" spans="1:115" x14ac:dyDescent="0.25">
      <c r="A1884" s="24"/>
      <c r="B1884" s="3"/>
      <c r="D1884" s="1"/>
      <c r="H1884" s="5"/>
      <c r="L1884" s="4"/>
      <c r="M1884" s="4"/>
      <c r="Q1884" s="5"/>
      <c r="Z1884" s="4"/>
      <c r="BI1884" s="7"/>
      <c r="BJ1884" s="4"/>
      <c r="BK1884" s="96"/>
      <c r="BL1884" s="107"/>
      <c r="BQ1884" s="5"/>
      <c r="BT1884" s="5"/>
      <c r="BU1884" s="5"/>
      <c r="BV1884" s="5"/>
      <c r="BW1884" s="5"/>
      <c r="BY1884" s="14"/>
      <c r="BZ1884" s="28"/>
      <c r="DD1884" s="5" t="e">
        <f>IF(REPORTE!AH$2="si",IF(C1884=VALUE(REPORTE!C$11),IF(SUM(DD1885:DD$1993),CONCATENATE(INT(B1884),", "),INT(B1884)),""),IF(C1884=VALUE(REPORTE!C$10),IF(SUM(DD1885:DD$1993),CONCATENATE(INT(B1884),", "),INT(B1884)),""))</f>
        <v>#VALUE!</v>
      </c>
      <c r="DH1884" s="5"/>
      <c r="DI1884" s="5"/>
      <c r="DJ1884" s="5"/>
      <c r="DK1884" s="5"/>
    </row>
    <row r="1885" spans="1:115" x14ac:dyDescent="0.25">
      <c r="A1885" s="24"/>
      <c r="B1885" s="3"/>
      <c r="D1885" s="1"/>
      <c r="H1885" s="5"/>
      <c r="L1885" s="4"/>
      <c r="M1885" s="4"/>
      <c r="Q1885" s="5"/>
      <c r="Z1885" s="4"/>
      <c r="BI1885" s="7"/>
      <c r="BJ1885" s="4"/>
      <c r="BK1885" s="96"/>
      <c r="BL1885" s="107"/>
      <c r="BQ1885" s="5"/>
      <c r="BT1885" s="5"/>
      <c r="BU1885" s="5"/>
      <c r="BV1885" s="5"/>
      <c r="BW1885" s="5"/>
      <c r="BY1885" s="14"/>
      <c r="BZ1885" s="28"/>
      <c r="DD1885" s="5" t="e">
        <f>IF(REPORTE!AH$2="si",IF(C1885=VALUE(REPORTE!C$11),IF(SUM(DD1886:DD$1993),CONCATENATE(INT(B1885),", "),INT(B1885)),""),IF(C1885=VALUE(REPORTE!C$10),IF(SUM(DD1886:DD$1993),CONCATENATE(INT(B1885),", "),INT(B1885)),""))</f>
        <v>#VALUE!</v>
      </c>
      <c r="DH1885" s="5"/>
      <c r="DI1885" s="5"/>
      <c r="DJ1885" s="5"/>
      <c r="DK1885" s="5"/>
    </row>
    <row r="1886" spans="1:115" x14ac:dyDescent="0.25">
      <c r="A1886" s="24"/>
      <c r="B1886" s="3"/>
      <c r="D1886" s="1"/>
      <c r="H1886" s="5"/>
      <c r="L1886" s="4"/>
      <c r="M1886" s="4"/>
      <c r="Q1886" s="5"/>
      <c r="Z1886" s="4"/>
      <c r="BI1886" s="7"/>
      <c r="BJ1886" s="4"/>
      <c r="BK1886" s="96"/>
      <c r="BL1886" s="107"/>
      <c r="BQ1886" s="5"/>
      <c r="BT1886" s="5"/>
      <c r="BU1886" s="5"/>
      <c r="BV1886" s="5"/>
      <c r="BW1886" s="5"/>
      <c r="BY1886" s="14"/>
      <c r="BZ1886" s="28"/>
      <c r="DD1886" s="5" t="e">
        <f>IF(REPORTE!AH$2="si",IF(C1886=VALUE(REPORTE!C$11),IF(SUM(DD1887:DD$1993),CONCATENATE(INT(B1886),", "),INT(B1886)),""),IF(C1886=VALUE(REPORTE!C$10),IF(SUM(DD1887:DD$1993),CONCATENATE(INT(B1886),", "),INT(B1886)),""))</f>
        <v>#VALUE!</v>
      </c>
      <c r="DH1886" s="5"/>
      <c r="DI1886" s="5"/>
      <c r="DJ1886" s="5"/>
      <c r="DK1886" s="5"/>
    </row>
    <row r="1887" spans="1:115" x14ac:dyDescent="0.25">
      <c r="A1887" s="24"/>
      <c r="B1887" s="3"/>
      <c r="D1887" s="1"/>
      <c r="H1887" s="5"/>
      <c r="L1887" s="4"/>
      <c r="M1887" s="4"/>
      <c r="Q1887" s="5"/>
      <c r="Z1887" s="4"/>
      <c r="BI1887" s="7"/>
      <c r="BJ1887" s="4"/>
      <c r="BK1887" s="96"/>
      <c r="BL1887" s="107"/>
      <c r="BQ1887" s="5"/>
      <c r="BT1887" s="5"/>
      <c r="BU1887" s="5"/>
      <c r="BV1887" s="5"/>
      <c r="BW1887" s="5"/>
      <c r="BY1887" s="14"/>
      <c r="BZ1887" s="28"/>
      <c r="DD1887" s="5" t="e">
        <f>IF(REPORTE!AH$2="si",IF(C1887=VALUE(REPORTE!C$11),IF(SUM(DD1888:DD$1993),CONCATENATE(INT(B1887),", "),INT(B1887)),""),IF(C1887=VALUE(REPORTE!C$10),IF(SUM(DD1888:DD$1993),CONCATENATE(INT(B1887),", "),INT(B1887)),""))</f>
        <v>#VALUE!</v>
      </c>
      <c r="DH1887" s="5"/>
      <c r="DI1887" s="5"/>
      <c r="DJ1887" s="5"/>
      <c r="DK1887" s="5"/>
    </row>
    <row r="1888" spans="1:115" x14ac:dyDescent="0.25">
      <c r="A1888" s="24"/>
      <c r="B1888" s="3"/>
      <c r="D1888" s="1"/>
      <c r="H1888" s="5"/>
      <c r="L1888" s="4"/>
      <c r="M1888" s="4"/>
      <c r="Q1888" s="5"/>
      <c r="Z1888" s="4"/>
      <c r="BI1888" s="7"/>
      <c r="BJ1888" s="4"/>
      <c r="BK1888" s="96"/>
      <c r="BL1888" s="107"/>
      <c r="BQ1888" s="5"/>
      <c r="BT1888" s="5"/>
      <c r="BU1888" s="5"/>
      <c r="BV1888" s="5"/>
      <c r="BW1888" s="5"/>
      <c r="BY1888" s="14"/>
      <c r="BZ1888" s="28"/>
      <c r="DD1888" s="5" t="e">
        <f>IF(REPORTE!AH$2="si",IF(C1888=VALUE(REPORTE!C$11),IF(SUM(DD1889:DD$1993),CONCATENATE(INT(B1888),", "),INT(B1888)),""),IF(C1888=VALUE(REPORTE!C$10),IF(SUM(DD1889:DD$1993),CONCATENATE(INT(B1888),", "),INT(B1888)),""))</f>
        <v>#VALUE!</v>
      </c>
      <c r="DH1888" s="5"/>
      <c r="DI1888" s="5"/>
      <c r="DJ1888" s="5"/>
      <c r="DK1888" s="5"/>
    </row>
    <row r="1889" spans="1:115" x14ac:dyDescent="0.25">
      <c r="A1889" s="24"/>
      <c r="B1889" s="3"/>
      <c r="D1889" s="1"/>
      <c r="H1889" s="5"/>
      <c r="L1889" s="4"/>
      <c r="M1889" s="4"/>
      <c r="Q1889" s="5"/>
      <c r="Z1889" s="4"/>
      <c r="BI1889" s="7"/>
      <c r="BJ1889" s="4"/>
      <c r="BK1889" s="96"/>
      <c r="BL1889" s="107"/>
      <c r="BQ1889" s="5"/>
      <c r="BT1889" s="5"/>
      <c r="BU1889" s="5"/>
      <c r="BV1889" s="5"/>
      <c r="BW1889" s="5"/>
      <c r="BY1889" s="14"/>
      <c r="BZ1889" s="28"/>
      <c r="DD1889" s="5" t="e">
        <f>IF(REPORTE!AH$2="si",IF(C1889=VALUE(REPORTE!C$11),IF(SUM(DD1890:DD$1993),CONCATENATE(INT(B1889),", "),INT(B1889)),""),IF(C1889=VALUE(REPORTE!C$10),IF(SUM(DD1890:DD$1993),CONCATENATE(INT(B1889),", "),INT(B1889)),""))</f>
        <v>#VALUE!</v>
      </c>
      <c r="DH1889" s="5"/>
      <c r="DI1889" s="5"/>
      <c r="DJ1889" s="5"/>
      <c r="DK1889" s="5"/>
    </row>
    <row r="1890" spans="1:115" x14ac:dyDescent="0.25">
      <c r="A1890" s="24"/>
      <c r="B1890" s="3"/>
      <c r="D1890" s="1"/>
      <c r="H1890" s="5"/>
      <c r="L1890" s="4"/>
      <c r="M1890" s="4"/>
      <c r="Q1890" s="5"/>
      <c r="Z1890" s="4"/>
      <c r="BI1890" s="7"/>
      <c r="BJ1890" s="4"/>
      <c r="BK1890" s="96"/>
      <c r="BL1890" s="107"/>
      <c r="BQ1890" s="5"/>
      <c r="BT1890" s="5"/>
      <c r="BU1890" s="5"/>
      <c r="BV1890" s="5"/>
      <c r="BW1890" s="5"/>
      <c r="BY1890" s="14"/>
      <c r="BZ1890" s="28"/>
      <c r="DD1890" s="5" t="e">
        <f>IF(REPORTE!AH$2="si",IF(C1890=VALUE(REPORTE!C$11),IF(SUM(DD1891:DD$1993),CONCATENATE(INT(B1890),", "),INT(B1890)),""),IF(C1890=VALUE(REPORTE!C$10),IF(SUM(DD1891:DD$1993),CONCATENATE(INT(B1890),", "),INT(B1890)),""))</f>
        <v>#VALUE!</v>
      </c>
      <c r="DH1890" s="5"/>
      <c r="DI1890" s="5"/>
      <c r="DJ1890" s="5"/>
      <c r="DK1890" s="5"/>
    </row>
    <row r="1891" spans="1:115" x14ac:dyDescent="0.25">
      <c r="A1891" s="24"/>
      <c r="B1891" s="3"/>
      <c r="D1891" s="1"/>
      <c r="H1891" s="5"/>
      <c r="L1891" s="4"/>
      <c r="M1891" s="4"/>
      <c r="Q1891" s="5"/>
      <c r="Z1891" s="4"/>
      <c r="BI1891" s="7"/>
      <c r="BJ1891" s="4"/>
      <c r="BK1891" s="96"/>
      <c r="BL1891" s="107"/>
      <c r="BQ1891" s="5"/>
      <c r="BT1891" s="5"/>
      <c r="BU1891" s="5"/>
      <c r="BV1891" s="5"/>
      <c r="BW1891" s="5"/>
      <c r="BY1891" s="14"/>
      <c r="BZ1891" s="28"/>
      <c r="DD1891" s="5" t="e">
        <f>IF(REPORTE!AH$2="si",IF(C1891=VALUE(REPORTE!C$11),IF(SUM(DD1892:DD$1993),CONCATENATE(INT(B1891),", "),INT(B1891)),""),IF(C1891=VALUE(REPORTE!C$10),IF(SUM(DD1892:DD$1993),CONCATENATE(INT(B1891),", "),INT(B1891)),""))</f>
        <v>#VALUE!</v>
      </c>
      <c r="DE1891" s="5"/>
      <c r="DH1891" s="5"/>
      <c r="DI1891" s="5"/>
      <c r="DJ1891" s="5"/>
      <c r="DK1891" s="5"/>
    </row>
    <row r="1892" spans="1:115" x14ac:dyDescent="0.25">
      <c r="A1892" s="24"/>
      <c r="B1892" s="3"/>
      <c r="D1892" s="1"/>
      <c r="H1892" s="5"/>
      <c r="L1892" s="4"/>
      <c r="M1892" s="4"/>
      <c r="Q1892" s="5"/>
      <c r="Z1892" s="4"/>
      <c r="BI1892" s="7"/>
      <c r="BJ1892" s="4"/>
      <c r="BK1892" s="96"/>
      <c r="BL1892" s="107"/>
      <c r="BQ1892" s="5"/>
      <c r="BT1892" s="5"/>
      <c r="BU1892" s="5"/>
      <c r="BV1892" s="5"/>
      <c r="BW1892" s="5"/>
      <c r="BY1892" s="14"/>
      <c r="BZ1892" s="28"/>
      <c r="DD1892" s="5" t="e">
        <f>IF(REPORTE!AH$2="si",IF(C1892=VALUE(REPORTE!C$11),IF(SUM(DD1893:DD$1993),CONCATENATE(INT(B1892),", "),INT(B1892)),""),IF(C1892=VALUE(REPORTE!C$10),IF(SUM(DD1893:DD$1993),CONCATENATE(INT(B1892),",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4"/>
      <c r="B1893" s="3"/>
      <c r="D1893" s="1"/>
      <c r="H1893" s="5"/>
      <c r="L1893" s="4"/>
      <c r="M1893" s="4"/>
      <c r="Q1893" s="5"/>
      <c r="Z1893" s="4"/>
      <c r="BI1893" s="7"/>
      <c r="BJ1893" s="4"/>
      <c r="BK1893" s="96"/>
      <c r="BL1893" s="107"/>
      <c r="BQ1893" s="5"/>
      <c r="BT1893" s="5"/>
      <c r="BU1893" s="5"/>
      <c r="BV1893" s="5"/>
      <c r="BW1893" s="5"/>
      <c r="BY1893" s="14"/>
      <c r="BZ1893" s="28"/>
      <c r="DD1893" s="5" t="e">
        <f>IF(REPORTE!AH$2="si",IF(C1893=VALUE(REPORTE!C$11),IF(SUM(DD1894:DD$1993),CONCATENATE(INT(B1893),", "),INT(B1893)),""),IF(C1893=VALUE(REPORTE!C$10),IF(SUM(DD1894:DD$1993),CONCATENATE(INT(B1893),", "),INT(B1893)),""))</f>
        <v>#VALUE!</v>
      </c>
      <c r="DH1893" s="5"/>
      <c r="DI1893" s="5"/>
      <c r="DJ1893" s="5"/>
      <c r="DK1893" s="5"/>
    </row>
    <row r="1894" spans="1:115" x14ac:dyDescent="0.25">
      <c r="A1894" s="24"/>
      <c r="B1894" s="3"/>
      <c r="D1894" s="1"/>
      <c r="H1894" s="5"/>
      <c r="L1894" s="4"/>
      <c r="M1894" s="4"/>
      <c r="Q1894" s="5"/>
      <c r="Z1894" s="4"/>
      <c r="BI1894" s="7"/>
      <c r="BJ1894" s="4"/>
      <c r="BK1894" s="96"/>
      <c r="BL1894" s="107"/>
      <c r="BQ1894" s="5"/>
      <c r="BT1894" s="5"/>
      <c r="BU1894" s="5"/>
      <c r="BV1894" s="5"/>
      <c r="BW1894" s="5"/>
      <c r="BY1894" s="14"/>
      <c r="BZ1894" s="28"/>
      <c r="DD1894" s="5" t="e">
        <f>IF(REPORTE!AH$2="si",IF(C1894=VALUE(REPORTE!C$11),IF(SUM(DD1895:DD$1993),CONCATENATE(INT(B1894),", "),INT(B1894)),""),IF(C1894=VALUE(REPORTE!C$10),IF(SUM(DD1895:DD$1993),CONCATENATE(INT(B1894),", "),INT(B1894)),""))</f>
        <v>#VALUE!</v>
      </c>
      <c r="DH1894" s="5"/>
      <c r="DI1894" s="5"/>
      <c r="DJ1894" s="5"/>
      <c r="DK1894" s="5"/>
    </row>
    <row r="1895" spans="1:115" x14ac:dyDescent="0.25">
      <c r="A1895" s="24"/>
      <c r="B1895" s="3"/>
      <c r="D1895" s="1"/>
      <c r="H1895" s="5"/>
      <c r="L1895" s="4"/>
      <c r="M1895" s="4"/>
      <c r="Q1895" s="5"/>
      <c r="Z1895" s="4"/>
      <c r="BI1895" s="7"/>
      <c r="BJ1895" s="4"/>
      <c r="BK1895" s="96"/>
      <c r="BL1895" s="107"/>
      <c r="BQ1895" s="5"/>
      <c r="BT1895" s="5"/>
      <c r="BU1895" s="5"/>
      <c r="BV1895" s="5"/>
      <c r="BW1895" s="5"/>
      <c r="BY1895" s="14"/>
      <c r="BZ1895" s="28"/>
      <c r="DD1895" s="5" t="e">
        <f>IF(REPORTE!AH$2="si",IF(C1895=VALUE(REPORTE!C$11),IF(SUM(DD1896:DD$1993),CONCATENATE(INT(B1895),", "),INT(B1895)),""),IF(C1895=VALUE(REPORTE!C$10),IF(SUM(DD1896:DD$1993),CONCATENATE(INT(B1895),", "),INT(B1895)),""))</f>
        <v>#VALUE!</v>
      </c>
      <c r="DH1895" s="5"/>
      <c r="DI1895" s="5"/>
      <c r="DJ1895" s="5"/>
      <c r="DK1895" s="5"/>
    </row>
    <row r="1896" spans="1:115" x14ac:dyDescent="0.25">
      <c r="A1896" s="24"/>
      <c r="B1896" s="3"/>
      <c r="D1896" s="1"/>
      <c r="H1896" s="5"/>
      <c r="L1896" s="4"/>
      <c r="M1896" s="4"/>
      <c r="Q1896" s="5"/>
      <c r="Z1896" s="4"/>
      <c r="BI1896" s="7"/>
      <c r="BJ1896" s="4"/>
      <c r="BK1896" s="96"/>
      <c r="BL1896" s="107"/>
      <c r="BQ1896" s="5"/>
      <c r="BT1896" s="5"/>
      <c r="BU1896" s="5"/>
      <c r="BV1896" s="5"/>
      <c r="BW1896" s="5"/>
      <c r="BY1896" s="14"/>
      <c r="BZ1896" s="28"/>
      <c r="DD1896" s="5" t="e">
        <f>IF(REPORTE!AH$2="si",IF(C1896=VALUE(REPORTE!C$11),IF(SUM(DD1897:DD$1993),CONCATENATE(INT(B1896),", "),INT(B1896)),""),IF(C1896=VALUE(REPORTE!C$10),IF(SUM(DD1897:DD$1993),CONCATENATE(INT(B1896),", "),INT(B1896)),""))</f>
        <v>#VALUE!</v>
      </c>
      <c r="DH1896" s="5"/>
      <c r="DI1896" s="5"/>
      <c r="DJ1896" s="5"/>
      <c r="DK1896" s="5"/>
    </row>
    <row r="1897" spans="1:115" x14ac:dyDescent="0.25">
      <c r="A1897" s="24"/>
      <c r="B1897" s="3"/>
      <c r="D1897" s="1"/>
      <c r="H1897" s="5"/>
      <c r="L1897" s="4"/>
      <c r="M1897" s="4"/>
      <c r="Q1897" s="5"/>
      <c r="Z1897" s="4"/>
      <c r="BI1897" s="7"/>
      <c r="BJ1897" s="4"/>
      <c r="BK1897" s="96"/>
      <c r="BL1897" s="107"/>
      <c r="BQ1897" s="5"/>
      <c r="BT1897" s="5"/>
      <c r="BU1897" s="5"/>
      <c r="BV1897" s="5"/>
      <c r="BW1897" s="5"/>
      <c r="BY1897" s="14"/>
      <c r="BZ1897" s="28"/>
      <c r="DD1897" s="5" t="e">
        <f>IF(REPORTE!AH$2="si",IF(C1897=VALUE(REPORTE!C$11),IF(SUM(DD1898:DD$1993),CONCATENATE(INT(B1897),", "),INT(B1897)),""),IF(C1897=VALUE(REPORTE!C$10),IF(SUM(DD1898:DD$1993),CONCATENATE(INT(B1897),", "),INT(B1897)),""))</f>
        <v>#VALUE!</v>
      </c>
      <c r="DH1897" s="5"/>
      <c r="DI1897" s="5"/>
      <c r="DJ1897" s="5"/>
      <c r="DK1897" s="5"/>
    </row>
    <row r="1898" spans="1:115" x14ac:dyDescent="0.25">
      <c r="A1898" s="24"/>
      <c r="B1898" s="3"/>
      <c r="D1898" s="1"/>
      <c r="H1898" s="5"/>
      <c r="L1898" s="4"/>
      <c r="M1898" s="4"/>
      <c r="Q1898" s="5"/>
      <c r="Z1898" s="4"/>
      <c r="BI1898" s="7"/>
      <c r="BJ1898" s="4"/>
      <c r="BK1898" s="96"/>
      <c r="BL1898" s="107"/>
      <c r="BQ1898" s="5"/>
      <c r="BT1898" s="5"/>
      <c r="BU1898" s="5"/>
      <c r="BV1898" s="5"/>
      <c r="BW1898" s="5"/>
      <c r="BY1898" s="14"/>
      <c r="BZ1898" s="28"/>
      <c r="DD1898" s="5" t="e">
        <f>IF(REPORTE!AH$2="si",IF(C1898=VALUE(REPORTE!C$11),IF(SUM(DD1899:DD$1993),CONCATENATE(INT(B1898),", "),INT(B1898)),""),IF(C1898=VALUE(REPORTE!C$10),IF(SUM(DD1899:DD$1993),CONCATENATE(INT(B1898),", "),INT(B1898)),""))</f>
        <v>#VALUE!</v>
      </c>
      <c r="DH1898" s="5"/>
      <c r="DI1898" s="5"/>
      <c r="DJ1898" s="5"/>
      <c r="DK1898" s="5"/>
    </row>
    <row r="1899" spans="1:115" x14ac:dyDescent="0.25">
      <c r="A1899" s="24"/>
      <c r="B1899" s="3"/>
      <c r="D1899" s="1"/>
      <c r="H1899" s="5"/>
      <c r="L1899" s="4"/>
      <c r="M1899" s="4"/>
      <c r="Q1899" s="5"/>
      <c r="Z1899" s="4"/>
      <c r="BI1899" s="7"/>
      <c r="BJ1899" s="4"/>
      <c r="BK1899" s="96"/>
      <c r="BL1899" s="107"/>
      <c r="BQ1899" s="5"/>
      <c r="BT1899" s="5"/>
      <c r="BU1899" s="5"/>
      <c r="BV1899" s="5"/>
      <c r="BW1899" s="5"/>
      <c r="BY1899" s="14"/>
      <c r="BZ1899" s="28"/>
      <c r="DD1899" s="5" t="e">
        <f>IF(REPORTE!AH$2="si",IF(C1899=VALUE(REPORTE!C$11),IF(SUM(DD1900:DD$1993),CONCATENATE(INT(B1899),", "),INT(B1899)),""),IF(C1899=VALUE(REPORTE!C$10),IF(SUM(DD1900:DD$1993),CONCATENATE(INT(B1899),", "),INT(B1899)),""))</f>
        <v>#VALUE!</v>
      </c>
      <c r="DH1899" s="5"/>
      <c r="DI1899" s="5"/>
      <c r="DJ1899" s="5"/>
      <c r="DK1899" s="5"/>
    </row>
    <row r="1900" spans="1:115" x14ac:dyDescent="0.25">
      <c r="A1900" s="24"/>
      <c r="B1900" s="3"/>
      <c r="D1900" s="1"/>
      <c r="H1900" s="5"/>
      <c r="L1900" s="4"/>
      <c r="M1900" s="4"/>
      <c r="Q1900" s="5"/>
      <c r="Z1900" s="4"/>
      <c r="BI1900" s="7"/>
      <c r="BJ1900" s="4"/>
      <c r="BK1900" s="96"/>
      <c r="BL1900" s="107"/>
      <c r="BQ1900" s="5"/>
      <c r="BT1900" s="5"/>
      <c r="BU1900" s="5"/>
      <c r="BV1900" s="5"/>
      <c r="BW1900" s="5"/>
      <c r="BY1900" s="14"/>
      <c r="BZ1900" s="28"/>
      <c r="DD1900" s="5" t="e">
        <f>IF(REPORTE!AH$2="si",IF(C1900=VALUE(REPORTE!C$11),IF(SUM(DD1901:DD$1993),CONCATENATE(INT(B1900),", "),INT(B1900)),""),IF(C1900=VALUE(REPORTE!C$10),IF(SUM(DD1901:DD$1993),CONCATENATE(INT(B1900),", "),INT(B1900)),""))</f>
        <v>#VALUE!</v>
      </c>
      <c r="DH1900" s="5"/>
      <c r="DI1900" s="5"/>
      <c r="DJ1900" s="5"/>
      <c r="DK1900" s="5"/>
    </row>
    <row r="1901" spans="1:115" x14ac:dyDescent="0.25">
      <c r="A1901" s="24"/>
      <c r="B1901" s="3"/>
      <c r="D1901" s="1"/>
      <c r="H1901" s="5"/>
      <c r="L1901" s="4"/>
      <c r="M1901" s="4"/>
      <c r="Q1901" s="5"/>
      <c r="Z1901" s="4"/>
      <c r="BI1901" s="7"/>
      <c r="BJ1901" s="4"/>
      <c r="BK1901" s="96"/>
      <c r="BL1901" s="107"/>
      <c r="BQ1901" s="5"/>
      <c r="BT1901" s="5"/>
      <c r="BU1901" s="5"/>
      <c r="BV1901" s="5"/>
      <c r="BW1901" s="5"/>
      <c r="BY1901" s="14"/>
      <c r="BZ1901" s="28"/>
      <c r="DD1901" s="5" t="e">
        <f>IF(REPORTE!AH$2="si",IF(C1901=VALUE(REPORTE!C$11),IF(SUM(DD1902:DD$1993),CONCATENATE(INT(B1901),", "),INT(B1901)),""),IF(C1901=VALUE(REPORTE!C$10),IF(SUM(DD1902:DD$1993),CONCATENATE(INT(B1901),", "),INT(B1901)),""))</f>
        <v>#VALUE!</v>
      </c>
      <c r="DH1901" s="5"/>
      <c r="DI1901" s="5"/>
      <c r="DJ1901" s="5"/>
      <c r="DK1901" s="5"/>
    </row>
    <row r="1902" spans="1:115" x14ac:dyDescent="0.25">
      <c r="A1902" s="24"/>
      <c r="B1902" s="3"/>
      <c r="D1902" s="1"/>
      <c r="H1902" s="5"/>
      <c r="L1902" s="4"/>
      <c r="M1902" s="4"/>
      <c r="Q1902" s="5"/>
      <c r="Z1902" s="4"/>
      <c r="BI1902" s="7"/>
      <c r="BJ1902" s="4"/>
      <c r="BK1902" s="96"/>
      <c r="BL1902" s="107"/>
      <c r="BQ1902" s="5"/>
      <c r="BT1902" s="5"/>
      <c r="BU1902" s="5"/>
      <c r="BV1902" s="5"/>
      <c r="BW1902" s="5"/>
      <c r="BY1902" s="14"/>
      <c r="BZ1902" s="28"/>
      <c r="DD1902" s="5" t="e">
        <f>IF(REPORTE!AH$2="si",IF(C1902=VALUE(REPORTE!C$11),IF(SUM(DD1903:DD$1993),CONCATENATE(INT(B1902),", "),INT(B1902)),""),IF(C1902=VALUE(REPORTE!C$10),IF(SUM(DD1903:DD$1993),CONCATENATE(INT(B1902),", "),INT(B1902)),""))</f>
        <v>#VALUE!</v>
      </c>
      <c r="DH1902" s="5"/>
      <c r="DI1902" s="5"/>
      <c r="DJ1902" s="5"/>
      <c r="DK1902" s="5"/>
    </row>
    <row r="1903" spans="1:115" x14ac:dyDescent="0.25">
      <c r="A1903" s="24"/>
      <c r="B1903" s="3"/>
      <c r="D1903" s="1"/>
      <c r="H1903" s="5"/>
      <c r="L1903" s="4"/>
      <c r="M1903" s="4"/>
      <c r="Q1903" s="5"/>
      <c r="Z1903" s="4"/>
      <c r="BI1903" s="7"/>
      <c r="BJ1903" s="4"/>
      <c r="BK1903" s="96"/>
      <c r="BL1903" s="107"/>
      <c r="BQ1903" s="5"/>
      <c r="BT1903" s="5"/>
      <c r="BU1903" s="5"/>
      <c r="BV1903" s="5"/>
      <c r="BW1903" s="5"/>
      <c r="BY1903" s="14"/>
      <c r="BZ1903" s="28"/>
      <c r="DD1903" s="5" t="e">
        <f>IF(REPORTE!AH$2="si",IF(C1903=VALUE(REPORTE!C$11),IF(SUM(DD1904:DD$1993),CONCATENATE(INT(B1903),", "),INT(B1903)),""),IF(C1903=VALUE(REPORTE!C$10),IF(SUM(DD1904:DD$1993),CONCATENATE(INT(B1903),", "),INT(B1903)),""))</f>
        <v>#VALUE!</v>
      </c>
      <c r="DH1903" s="5"/>
      <c r="DI1903" s="5"/>
      <c r="DJ1903" s="5"/>
      <c r="DK1903" s="5"/>
    </row>
    <row r="1904" spans="1:115" x14ac:dyDescent="0.25">
      <c r="A1904" s="24"/>
      <c r="B1904" s="3"/>
      <c r="D1904" s="1"/>
      <c r="H1904" s="5"/>
      <c r="L1904" s="4"/>
      <c r="M1904" s="4"/>
      <c r="Q1904" s="5"/>
      <c r="Z1904" s="4"/>
      <c r="BI1904" s="7"/>
      <c r="BJ1904" s="4"/>
      <c r="BK1904" s="96"/>
      <c r="BL1904" s="107"/>
      <c r="BQ1904" s="5"/>
      <c r="BT1904" s="5"/>
      <c r="BU1904" s="5"/>
      <c r="BV1904" s="5"/>
      <c r="BW1904" s="5"/>
      <c r="BY1904" s="14"/>
      <c r="BZ1904" s="28"/>
      <c r="DD1904" s="5" t="e">
        <f>IF(REPORTE!AH$2="si",IF(C1904=VALUE(REPORTE!C$11),IF(SUM(DD1905:DD$1993),CONCATENATE(INT(B1904),", "),INT(B1904)),""),IF(C1904=VALUE(REPORTE!C$10),IF(SUM(DD1905:DD$1993),CONCATENATE(INT(B1904),", "),INT(B1904)),""))</f>
        <v>#VALUE!</v>
      </c>
      <c r="DH1904" s="5"/>
      <c r="DI1904" s="5"/>
      <c r="DJ1904" s="5"/>
      <c r="DK1904" s="5"/>
    </row>
    <row r="1905" spans="1:115" x14ac:dyDescent="0.25">
      <c r="A1905" s="24"/>
      <c r="B1905" s="3"/>
      <c r="D1905" s="1"/>
      <c r="H1905" s="5"/>
      <c r="L1905" s="4"/>
      <c r="M1905" s="4"/>
      <c r="Q1905" s="5"/>
      <c r="Z1905" s="4"/>
      <c r="BI1905" s="7"/>
      <c r="BJ1905" s="4"/>
      <c r="BK1905" s="96"/>
      <c r="BL1905" s="107"/>
      <c r="BQ1905" s="5"/>
      <c r="BT1905" s="5"/>
      <c r="BU1905" s="5"/>
      <c r="BV1905" s="5"/>
      <c r="BW1905" s="5"/>
      <c r="BY1905" s="14"/>
      <c r="BZ1905" s="28"/>
      <c r="DD1905" s="5" t="e">
        <f>IF(REPORTE!AH$2="si",IF(C1905=VALUE(REPORTE!C$11),IF(SUM(DD1906:DD$1993),CONCATENATE(INT(B1905),", "),INT(B1905)),""),IF(C1905=VALUE(REPORTE!C$10),IF(SUM(DD1906:DD$1993),CONCATENATE(INT(B1905),", "),INT(B1905)),""))</f>
        <v>#VALUE!</v>
      </c>
      <c r="DH1905" s="5"/>
      <c r="DI1905" s="5"/>
      <c r="DJ1905" s="5"/>
      <c r="DK1905" s="5"/>
    </row>
    <row r="1906" spans="1:115" x14ac:dyDescent="0.25">
      <c r="A1906" s="24"/>
      <c r="B1906" s="3"/>
      <c r="D1906" s="1"/>
      <c r="H1906" s="5"/>
      <c r="L1906" s="4"/>
      <c r="M1906" s="4"/>
      <c r="Q1906" s="5"/>
      <c r="Z1906" s="4"/>
      <c r="BI1906" s="7"/>
      <c r="BJ1906" s="4"/>
      <c r="BK1906" s="96"/>
      <c r="BL1906" s="107"/>
      <c r="BQ1906" s="5"/>
      <c r="BT1906" s="5"/>
      <c r="BU1906" s="5"/>
      <c r="BV1906" s="5"/>
      <c r="BW1906" s="5"/>
      <c r="BY1906" s="14"/>
      <c r="BZ1906" s="28"/>
      <c r="DD1906" s="5" t="e">
        <f>IF(REPORTE!AH$2="si",IF(C1906=VALUE(REPORTE!C$11),IF(SUM(DD1907:DD$1993),CONCATENATE(INT(B1906),", "),INT(B1906)),""),IF(C1906=VALUE(REPORTE!C$10),IF(SUM(DD1907:DD$1993),CONCATENATE(INT(B1906),", "),INT(B1906)),""))</f>
        <v>#VALUE!</v>
      </c>
      <c r="DH1906" s="5"/>
      <c r="DI1906" s="5"/>
      <c r="DJ1906" s="5"/>
      <c r="DK1906" s="5"/>
    </row>
    <row r="1907" spans="1:115" x14ac:dyDescent="0.25">
      <c r="A1907" s="24"/>
      <c r="B1907" s="3"/>
      <c r="D1907" s="1"/>
      <c r="H1907" s="5"/>
      <c r="L1907" s="4"/>
      <c r="M1907" s="4"/>
      <c r="Q1907" s="5"/>
      <c r="Z1907" s="4"/>
      <c r="BI1907" s="7"/>
      <c r="BJ1907" s="4"/>
      <c r="BK1907" s="96"/>
      <c r="BL1907" s="107"/>
      <c r="BQ1907" s="5"/>
      <c r="BT1907" s="5"/>
      <c r="BU1907" s="5"/>
      <c r="BV1907" s="5"/>
      <c r="BW1907" s="5"/>
      <c r="BY1907" s="14"/>
      <c r="BZ1907" s="28"/>
      <c r="DD1907" s="5" t="e">
        <f>IF(REPORTE!AH$2="si",IF(C1907=VALUE(REPORTE!C$11),IF(SUM(DD1908:DD$1993),CONCATENATE(INT(B1907),", "),INT(B1907)),""),IF(C1907=VALUE(REPORTE!C$10),IF(SUM(DD1908:DD$1993),CONCATENATE(INT(B1907),", "),INT(B1907)),""))</f>
        <v>#VALUE!</v>
      </c>
      <c r="DH1907" s="5"/>
      <c r="DI1907" s="5"/>
      <c r="DJ1907" s="5"/>
      <c r="DK1907" s="5"/>
    </row>
    <row r="1908" spans="1:115" x14ac:dyDescent="0.25">
      <c r="A1908" s="24"/>
      <c r="B1908" s="3"/>
      <c r="D1908" s="1"/>
      <c r="H1908" s="5"/>
      <c r="L1908" s="4"/>
      <c r="M1908" s="4"/>
      <c r="Q1908" s="5"/>
      <c r="Z1908" s="4"/>
      <c r="BI1908" s="7"/>
      <c r="BJ1908" s="4"/>
      <c r="BK1908" s="96"/>
      <c r="BL1908" s="107"/>
      <c r="BQ1908" s="5"/>
      <c r="BT1908" s="5"/>
      <c r="BU1908" s="5"/>
      <c r="BV1908" s="5"/>
      <c r="BW1908" s="5"/>
      <c r="BY1908" s="14"/>
      <c r="BZ1908" s="28"/>
      <c r="DD1908" s="5" t="e">
        <f>IF(REPORTE!AH$2="si",IF(C1908=VALUE(REPORTE!C$11),IF(SUM(DD1909:DD$1993),CONCATENATE(INT(B1908),", "),INT(B1908)),""),IF(C1908=VALUE(REPORTE!C$10),IF(SUM(DD1909:DD$1993),CONCATENATE(INT(B1908),", "),INT(B1908)),""))</f>
        <v>#VALUE!</v>
      </c>
      <c r="DH1908" s="5"/>
      <c r="DI1908" s="5"/>
      <c r="DJ1908" s="5"/>
      <c r="DK1908" s="5"/>
    </row>
    <row r="1909" spans="1:115" x14ac:dyDescent="0.25">
      <c r="A1909" s="24"/>
      <c r="B1909" s="3"/>
      <c r="D1909" s="1"/>
      <c r="H1909" s="5"/>
      <c r="L1909" s="4"/>
      <c r="M1909" s="4"/>
      <c r="Q1909" s="5"/>
      <c r="Z1909" s="4"/>
      <c r="BI1909" s="7"/>
      <c r="BJ1909" s="4"/>
      <c r="BK1909" s="96"/>
      <c r="BL1909" s="107"/>
      <c r="BQ1909" s="5"/>
      <c r="BT1909" s="5"/>
      <c r="BU1909" s="5"/>
      <c r="BV1909" s="5"/>
      <c r="BW1909" s="5"/>
      <c r="BY1909" s="14"/>
      <c r="BZ1909" s="28"/>
      <c r="DD1909" s="5" t="e">
        <f>IF(REPORTE!AH$2="si",IF(C1909=VALUE(REPORTE!C$11),IF(SUM(DD1910:DD$1993),CONCATENATE(INT(B1909),", "),INT(B1909)),""),IF(C1909=VALUE(REPORTE!C$10),IF(SUM(DD1910:DD$1993),CONCATENATE(INT(B1909),", "),INT(B1909)),""))</f>
        <v>#VALUE!</v>
      </c>
      <c r="DH1909" s="5"/>
      <c r="DI1909" s="5"/>
      <c r="DJ1909" s="5"/>
      <c r="DK1909" s="5"/>
    </row>
    <row r="1910" spans="1:115" x14ac:dyDescent="0.25">
      <c r="A1910" s="24"/>
      <c r="B1910" s="3"/>
      <c r="D1910" s="1"/>
      <c r="H1910" s="5"/>
      <c r="L1910" s="4"/>
      <c r="M1910" s="4"/>
      <c r="Q1910" s="5"/>
      <c r="Z1910" s="4"/>
      <c r="BI1910" s="7"/>
      <c r="BJ1910" s="4"/>
      <c r="BK1910" s="96"/>
      <c r="BL1910" s="107"/>
      <c r="BQ1910" s="5"/>
      <c r="BT1910" s="5"/>
      <c r="BU1910" s="5"/>
      <c r="BV1910" s="5"/>
      <c r="BW1910" s="5"/>
      <c r="BY1910" s="14"/>
      <c r="BZ1910" s="28"/>
      <c r="DD1910" s="5" t="e">
        <f>IF(REPORTE!AH$2="si",IF(C1910=VALUE(REPORTE!C$11),IF(SUM(DD1911:DD$1993),CONCATENATE(INT(B1910),", "),INT(B1910)),""),IF(C1910=VALUE(REPORTE!C$10),IF(SUM(DD1911:DD$1993),CONCATENATE(INT(B1910),", "),INT(B1910)),""))</f>
        <v>#VALUE!</v>
      </c>
      <c r="DH1910" s="5"/>
      <c r="DI1910" s="5"/>
      <c r="DJ1910" s="5"/>
      <c r="DK1910" s="5"/>
    </row>
    <row r="1911" spans="1:115" x14ac:dyDescent="0.25">
      <c r="A1911" s="24"/>
      <c r="B1911" s="3"/>
      <c r="D1911" s="1"/>
      <c r="H1911" s="5"/>
      <c r="L1911" s="4"/>
      <c r="M1911" s="4"/>
      <c r="Q1911" s="5"/>
      <c r="Z1911" s="4"/>
      <c r="BI1911" s="7"/>
      <c r="BJ1911" s="4"/>
      <c r="BK1911" s="96"/>
      <c r="BL1911" s="107"/>
      <c r="BQ1911" s="5"/>
      <c r="BT1911" s="5"/>
      <c r="BU1911" s="5"/>
      <c r="BV1911" s="5"/>
      <c r="BW1911" s="5"/>
      <c r="BY1911" s="14"/>
      <c r="BZ1911" s="28"/>
      <c r="DD1911" s="5" t="e">
        <f>IF(REPORTE!AH$2="si",IF(C1911=VALUE(REPORTE!C$11),IF(SUM(DD1912:DD$1993),CONCATENATE(INT(B1911),", "),INT(B1911)),""),IF(C1911=VALUE(REPORTE!C$10),IF(SUM(DD1912:DD$1993),CONCATENATE(INT(B1911),", "),INT(B1911)),""))</f>
        <v>#VALUE!</v>
      </c>
      <c r="DH1911" s="5"/>
      <c r="DI1911" s="5"/>
      <c r="DJ1911" s="5"/>
      <c r="DK1911" s="5"/>
    </row>
    <row r="1912" spans="1:115" x14ac:dyDescent="0.25">
      <c r="A1912" s="24"/>
      <c r="B1912" s="3"/>
      <c r="D1912" s="1"/>
      <c r="H1912" s="5"/>
      <c r="L1912" s="4"/>
      <c r="M1912" s="4"/>
      <c r="Q1912" s="5"/>
      <c r="Z1912" s="4"/>
      <c r="BI1912" s="7"/>
      <c r="BJ1912" s="4"/>
      <c r="BK1912" s="96"/>
      <c r="BL1912" s="107"/>
      <c r="BQ1912" s="5"/>
      <c r="BT1912" s="5"/>
      <c r="BU1912" s="5"/>
      <c r="BV1912" s="5"/>
      <c r="BW1912" s="5"/>
      <c r="BY1912" s="14"/>
      <c r="BZ1912" s="28"/>
      <c r="DD1912" s="5" t="e">
        <f>IF(REPORTE!AH$2="si",IF(C1912=VALUE(REPORTE!C$11),IF(SUM(DD1913:DD$1993),CONCATENATE(INT(B1912),", "),INT(B1912)),""),IF(C1912=VALUE(REPORTE!C$10),IF(SUM(DD1913:DD$1993),CONCATENATE(INT(B1912),", "),INT(B1912)),""))</f>
        <v>#VALUE!</v>
      </c>
      <c r="DH1912" s="5"/>
      <c r="DI1912" s="5"/>
      <c r="DJ1912" s="5"/>
      <c r="DK1912" s="5"/>
    </row>
    <row r="1913" spans="1:115" x14ac:dyDescent="0.25">
      <c r="A1913" s="24"/>
      <c r="B1913" s="3"/>
      <c r="D1913" s="1"/>
      <c r="H1913" s="5"/>
      <c r="L1913" s="4"/>
      <c r="M1913" s="4"/>
      <c r="Q1913" s="5"/>
      <c r="Z1913" s="4"/>
      <c r="BI1913" s="7"/>
      <c r="BJ1913" s="4"/>
      <c r="BK1913" s="96"/>
      <c r="BL1913" s="107"/>
      <c r="BQ1913" s="5"/>
      <c r="BT1913" s="5"/>
      <c r="BU1913" s="5"/>
      <c r="BV1913" s="5"/>
      <c r="BW1913" s="5"/>
      <c r="BY1913" s="14"/>
      <c r="BZ1913" s="28"/>
      <c r="DD1913" s="5" t="e">
        <f>IF(REPORTE!AH$2="si",IF(C1913=VALUE(REPORTE!C$11),IF(SUM(DD1914:DD$1993),CONCATENATE(INT(B1913),", "),INT(B1913)),""),IF(C1913=VALUE(REPORTE!C$10),IF(SUM(DD1914:DD$1993),CONCATENATE(INT(B1913),", "),INT(B1913)),""))</f>
        <v>#VALUE!</v>
      </c>
      <c r="DH1913" s="5"/>
      <c r="DI1913" s="5"/>
      <c r="DJ1913" s="5"/>
      <c r="DK1913" s="5"/>
    </row>
    <row r="1914" spans="1:115" x14ac:dyDescent="0.25">
      <c r="A1914" s="24"/>
      <c r="B1914" s="3"/>
      <c r="D1914" s="1"/>
      <c r="H1914" s="5"/>
      <c r="L1914" s="4"/>
      <c r="M1914" s="4"/>
      <c r="Q1914" s="5"/>
      <c r="Z1914" s="4"/>
      <c r="BI1914" s="7"/>
      <c r="BJ1914" s="4"/>
      <c r="BK1914" s="96"/>
      <c r="BL1914" s="107"/>
      <c r="BQ1914" s="5"/>
      <c r="BT1914" s="5"/>
      <c r="BU1914" s="5"/>
      <c r="BV1914" s="5"/>
      <c r="BW1914" s="5"/>
      <c r="BY1914" s="14"/>
      <c r="BZ1914" s="28"/>
      <c r="DD1914" s="5" t="e">
        <f>IF(REPORTE!AH$2="si",IF(C1914=VALUE(REPORTE!C$11),IF(SUM(DD1915:DD$1993),CONCATENATE(INT(B1914),", "),INT(B1914)),""),IF(C1914=VALUE(REPORTE!C$10),IF(SUM(DD1915:DD$1993),CONCATENATE(INT(B1914),", "),INT(B1914)),""))</f>
        <v>#VALUE!</v>
      </c>
      <c r="DH1914" s="5"/>
      <c r="DI1914" s="5"/>
      <c r="DJ1914" s="5"/>
      <c r="DK1914" s="5"/>
    </row>
    <row r="1915" spans="1:115" x14ac:dyDescent="0.25">
      <c r="A1915" s="24"/>
      <c r="B1915" s="3"/>
      <c r="D1915" s="1"/>
      <c r="H1915" s="5"/>
      <c r="L1915" s="4"/>
      <c r="M1915" s="4"/>
      <c r="Q1915" s="5"/>
      <c r="Z1915" s="4"/>
      <c r="BI1915" s="7"/>
      <c r="BJ1915" s="4"/>
      <c r="BK1915" s="96"/>
      <c r="BL1915" s="107"/>
      <c r="BQ1915" s="5"/>
      <c r="BT1915" s="5"/>
      <c r="BU1915" s="5"/>
      <c r="BV1915" s="5"/>
      <c r="BW1915" s="5"/>
      <c r="BY1915" s="14"/>
      <c r="BZ1915" s="28"/>
      <c r="DD1915" s="5" t="e">
        <f>IF(REPORTE!AH$2="si",IF(C1915=VALUE(REPORTE!C$11),IF(SUM(DD1916:DD$1993),CONCATENATE(INT(B1915),", "),INT(B1915)),""),IF(C1915=VALUE(REPORTE!C$10),IF(SUM(DD1916:DD$1993),CONCATENATE(INT(B1915),", "),INT(B1915)),""))</f>
        <v>#VALUE!</v>
      </c>
      <c r="DH1915" s="5"/>
      <c r="DI1915" s="5"/>
      <c r="DJ1915" s="5"/>
      <c r="DK1915" s="5"/>
    </row>
    <row r="1916" spans="1:115" x14ac:dyDescent="0.25">
      <c r="A1916" s="24"/>
      <c r="B1916" s="3"/>
      <c r="D1916" s="1"/>
      <c r="H1916" s="5"/>
      <c r="L1916" s="4"/>
      <c r="M1916" s="4"/>
      <c r="Q1916" s="5"/>
      <c r="Z1916" s="4"/>
      <c r="BI1916" s="7"/>
      <c r="BJ1916" s="4"/>
      <c r="BK1916" s="96"/>
      <c r="BL1916" s="107"/>
      <c r="BQ1916" s="5"/>
      <c r="BT1916" s="5"/>
      <c r="BU1916" s="5"/>
      <c r="BV1916" s="5"/>
      <c r="BW1916" s="5"/>
      <c r="BY1916" s="14"/>
      <c r="BZ1916" s="28"/>
      <c r="DD1916" s="5" t="e">
        <f>IF(REPORTE!AH$2="si",IF(C1916=VALUE(REPORTE!C$11),IF(SUM(DD1917:DD$1993),CONCATENATE(INT(B1916),", "),INT(B1916)),""),IF(C1916=VALUE(REPORTE!C$10),IF(SUM(DD1917:DD$1993),CONCATENATE(INT(B1916),", "),INT(B1916)),""))</f>
        <v>#VALUE!</v>
      </c>
      <c r="DH1916" s="5"/>
      <c r="DI1916" s="5"/>
      <c r="DJ1916" s="5"/>
      <c r="DK1916" s="5"/>
    </row>
    <row r="1917" spans="1:115" x14ac:dyDescent="0.25">
      <c r="A1917" s="24"/>
      <c r="B1917" s="3"/>
      <c r="D1917" s="1"/>
      <c r="H1917" s="5"/>
      <c r="L1917" s="4"/>
      <c r="M1917" s="4"/>
      <c r="Q1917" s="5"/>
      <c r="Z1917" s="4"/>
      <c r="BI1917" s="7"/>
      <c r="BJ1917" s="4"/>
      <c r="BK1917" s="96"/>
      <c r="BL1917" s="107"/>
      <c r="BQ1917" s="5"/>
      <c r="BT1917" s="5"/>
      <c r="BU1917" s="5"/>
      <c r="BV1917" s="5"/>
      <c r="BW1917" s="5"/>
      <c r="BY1917" s="14"/>
      <c r="BZ1917" s="28"/>
      <c r="DD1917" s="5" t="e">
        <f>IF(REPORTE!AH$2="si",IF(C1917=VALUE(REPORTE!C$11),IF(SUM(DD1918:DD$1993),CONCATENATE(INT(B1917),", "),INT(B1917)),""),IF(C1917=VALUE(REPORTE!C$10),IF(SUM(DD1918:DD$1993),CONCATENATE(INT(B1917),", "),INT(B1917)),""))</f>
        <v>#VALUE!</v>
      </c>
      <c r="DH1917" s="5"/>
      <c r="DI1917" s="5"/>
      <c r="DJ1917" s="5"/>
      <c r="DK1917" s="5"/>
    </row>
    <row r="1918" spans="1:115" x14ac:dyDescent="0.25">
      <c r="A1918" s="24"/>
      <c r="B1918" s="3"/>
      <c r="D1918" s="1"/>
      <c r="H1918" s="5"/>
      <c r="L1918" s="4"/>
      <c r="M1918" s="4"/>
      <c r="Q1918" s="5"/>
      <c r="Z1918" s="4"/>
      <c r="BI1918" s="7"/>
      <c r="BJ1918" s="4"/>
      <c r="BK1918" s="96"/>
      <c r="BL1918" s="107"/>
      <c r="BQ1918" s="5"/>
      <c r="BT1918" s="5"/>
      <c r="BU1918" s="5"/>
      <c r="BV1918" s="5"/>
      <c r="BW1918" s="5"/>
      <c r="BY1918" s="14"/>
      <c r="BZ1918" s="28"/>
      <c r="DD1918" s="5" t="e">
        <f>IF(REPORTE!AH$2="si",IF(C1918=VALUE(REPORTE!C$11),IF(SUM(DD1919:DD$1993),CONCATENATE(INT(B1918),", "),INT(B1918)),""),IF(C1918=VALUE(REPORTE!C$10),IF(SUM(DD1919:DD$1993),CONCATENATE(INT(B1918),", "),INT(B1918)),""))</f>
        <v>#VALUE!</v>
      </c>
      <c r="DH1918" s="5"/>
      <c r="DI1918" s="5"/>
      <c r="DJ1918" s="5"/>
      <c r="DK1918" s="5"/>
    </row>
    <row r="1919" spans="1:115" x14ac:dyDescent="0.25">
      <c r="A1919" s="24"/>
      <c r="B1919" s="3"/>
      <c r="D1919" s="1"/>
      <c r="H1919" s="5"/>
      <c r="L1919" s="4"/>
      <c r="M1919" s="4"/>
      <c r="Q1919" s="5"/>
      <c r="Z1919" s="4"/>
      <c r="BI1919" s="7"/>
      <c r="BJ1919" s="4"/>
      <c r="BK1919" s="96"/>
      <c r="BL1919" s="107"/>
      <c r="BQ1919" s="5"/>
      <c r="BT1919" s="5"/>
      <c r="BU1919" s="5"/>
      <c r="BV1919" s="5"/>
      <c r="BW1919" s="5"/>
      <c r="BY1919" s="14"/>
      <c r="BZ1919" s="28"/>
      <c r="DD1919" s="5" t="e">
        <f>IF(REPORTE!AH$2="si",IF(C1919=VALUE(REPORTE!C$11),IF(SUM(DD1920:DD$1993),CONCATENATE(INT(B1919),", "),INT(B1919)),""),IF(C1919=VALUE(REPORTE!C$10),IF(SUM(DD1920:DD$1993),CONCATENATE(INT(B1919),", "),INT(B1919)),""))</f>
        <v>#VALUE!</v>
      </c>
      <c r="DH1919" s="5"/>
      <c r="DI1919" s="5"/>
      <c r="DJ1919" s="5"/>
      <c r="DK1919" s="5"/>
    </row>
    <row r="1920" spans="1:115" x14ac:dyDescent="0.25">
      <c r="A1920" s="24"/>
      <c r="B1920" s="3"/>
      <c r="D1920" s="1"/>
      <c r="H1920" s="5"/>
      <c r="L1920" s="4"/>
      <c r="M1920" s="4"/>
      <c r="Q1920" s="5"/>
      <c r="Z1920" s="4"/>
      <c r="BI1920" s="7"/>
      <c r="BJ1920" s="4"/>
      <c r="BK1920" s="96"/>
      <c r="BL1920" s="107"/>
      <c r="BQ1920" s="5"/>
      <c r="BT1920" s="5"/>
      <c r="BU1920" s="5"/>
      <c r="BV1920" s="5"/>
      <c r="BW1920" s="5"/>
      <c r="BY1920" s="14"/>
      <c r="BZ1920" s="28"/>
      <c r="DD1920" s="5" t="e">
        <f>IF(REPORTE!AH$2="si",IF(C1920=VALUE(REPORTE!C$11),IF(SUM(DD1921:DD$1993),CONCATENATE(INT(B1920),", "),INT(B1920)),""),IF(C1920=VALUE(REPORTE!C$10),IF(SUM(DD1921:DD$1993),CONCATENATE(INT(B1920),", "),INT(B1920)),""))</f>
        <v>#VALUE!</v>
      </c>
      <c r="DH1920" s="5"/>
      <c r="DI1920" s="5"/>
      <c r="DJ1920" s="5"/>
      <c r="DK1920" s="5"/>
    </row>
    <row r="1921" spans="1:115" x14ac:dyDescent="0.25">
      <c r="A1921" s="24"/>
      <c r="B1921" s="3"/>
      <c r="D1921" s="1"/>
      <c r="H1921" s="5"/>
      <c r="L1921" s="4"/>
      <c r="M1921" s="4"/>
      <c r="Q1921" s="5"/>
      <c r="Z1921" s="4"/>
      <c r="BI1921" s="7"/>
      <c r="BJ1921" s="4"/>
      <c r="BK1921" s="96"/>
      <c r="BL1921" s="107"/>
      <c r="BQ1921" s="5"/>
      <c r="BT1921" s="5"/>
      <c r="BU1921" s="5"/>
      <c r="BV1921" s="5"/>
      <c r="BW1921" s="5"/>
      <c r="BY1921" s="14"/>
      <c r="BZ1921" s="28"/>
      <c r="DD1921" s="5" t="e">
        <f>IF(REPORTE!AH$2="si",IF(C1921=VALUE(REPORTE!C$11),IF(SUM(DD1922:DD$1993),CONCATENATE(INT(B1921),", "),INT(B1921)),""),IF(C1921=VALUE(REPORTE!C$10),IF(SUM(DD1922:DD$1993),CONCATENATE(INT(B1921),", "),INT(B1921)),""))</f>
        <v>#VALUE!</v>
      </c>
      <c r="DH1921" s="5"/>
      <c r="DI1921" s="5"/>
      <c r="DJ1921" s="5"/>
      <c r="DK1921" s="5"/>
    </row>
    <row r="1922" spans="1:115" x14ac:dyDescent="0.25">
      <c r="A1922" s="24"/>
      <c r="B1922" s="3"/>
      <c r="D1922" s="1"/>
      <c r="H1922" s="5"/>
      <c r="L1922" s="4"/>
      <c r="M1922" s="4"/>
      <c r="Q1922" s="5"/>
      <c r="Z1922" s="4"/>
      <c r="BI1922" s="7"/>
      <c r="BJ1922" s="4"/>
      <c r="BK1922" s="96"/>
      <c r="BL1922" s="107"/>
      <c r="BQ1922" s="5"/>
      <c r="BT1922" s="5"/>
      <c r="BU1922" s="5"/>
      <c r="BV1922" s="5"/>
      <c r="BW1922" s="5"/>
      <c r="BY1922" s="14"/>
      <c r="BZ1922" s="28"/>
      <c r="DD1922" s="5" t="e">
        <f>IF(REPORTE!AH$2="si",IF(C1922=VALUE(REPORTE!C$11),IF(SUM(DD1923:DD$1993),CONCATENATE(INT(B1922),", "),INT(B1922)),""),IF(C1922=VALUE(REPORTE!C$10),IF(SUM(DD1923:DD$1993),CONCATENATE(INT(B1922),", "),INT(B1922)),""))</f>
        <v>#VALUE!</v>
      </c>
      <c r="DH1922" s="5"/>
      <c r="DI1922" s="5"/>
      <c r="DJ1922" s="5"/>
      <c r="DK1922" s="5"/>
    </row>
    <row r="1923" spans="1:115" x14ac:dyDescent="0.25">
      <c r="A1923" s="24"/>
      <c r="B1923" s="3"/>
      <c r="D1923" s="1"/>
      <c r="H1923" s="5"/>
      <c r="L1923" s="4"/>
      <c r="M1923" s="4"/>
      <c r="Q1923" s="5"/>
      <c r="Z1923" s="4"/>
      <c r="BI1923" s="7"/>
      <c r="BJ1923" s="4"/>
      <c r="BK1923" s="96"/>
      <c r="BL1923" s="107"/>
      <c r="BQ1923" s="5"/>
      <c r="BT1923" s="5"/>
      <c r="BU1923" s="5"/>
      <c r="BV1923" s="5"/>
      <c r="BW1923" s="5"/>
      <c r="BY1923" s="14"/>
      <c r="BZ1923" s="28"/>
      <c r="DD1923" s="5" t="e">
        <f>IF(REPORTE!AH$2="si",IF(C1923=VALUE(REPORTE!C$11),IF(SUM(DD1924:DD$1993),CONCATENATE(INT(B1923),", "),INT(B1923)),""),IF(C1923=VALUE(REPORTE!C$10),IF(SUM(DD1924:DD$1993),CONCATENATE(INT(B1923),", "),INT(B1923)),""))</f>
        <v>#VALUE!</v>
      </c>
      <c r="DH1923" s="5"/>
      <c r="DI1923" s="5"/>
      <c r="DJ1923" s="5"/>
      <c r="DK1923" s="5"/>
    </row>
    <row r="1924" spans="1:115" x14ac:dyDescent="0.25">
      <c r="A1924" s="24"/>
      <c r="B1924" s="3"/>
      <c r="D1924" s="1"/>
      <c r="H1924" s="5"/>
      <c r="L1924" s="4"/>
      <c r="M1924" s="4"/>
      <c r="Q1924" s="5"/>
      <c r="Z1924" s="4"/>
      <c r="BI1924" s="7"/>
      <c r="BJ1924" s="4"/>
      <c r="BK1924" s="96"/>
      <c r="BL1924" s="107"/>
      <c r="BQ1924" s="5"/>
      <c r="BT1924" s="5"/>
      <c r="BU1924" s="5"/>
      <c r="BV1924" s="5"/>
      <c r="BW1924" s="5"/>
      <c r="BY1924" s="14"/>
      <c r="BZ1924" s="28"/>
      <c r="DD1924" s="5" t="e">
        <f>IF(REPORTE!AH$2="si",IF(C1924=VALUE(REPORTE!C$11),IF(SUM(DD1925:DD$1993),CONCATENATE(INT(B1924),", "),INT(B1924)),""),IF(C1924=VALUE(REPORTE!C$10),IF(SUM(DD1925:DD$1993),CONCATENATE(INT(B1924),", "),INT(B1924)),""))</f>
        <v>#VALUE!</v>
      </c>
      <c r="DH1924" s="5"/>
      <c r="DI1924" s="5"/>
      <c r="DJ1924" s="5"/>
      <c r="DK1924" s="5"/>
    </row>
    <row r="1925" spans="1:115" x14ac:dyDescent="0.25">
      <c r="A1925" s="24"/>
      <c r="B1925" s="3"/>
      <c r="D1925" s="1"/>
      <c r="H1925" s="5"/>
      <c r="L1925" s="4"/>
      <c r="M1925" s="4"/>
      <c r="Q1925" s="5"/>
      <c r="Z1925" s="4"/>
      <c r="BI1925" s="7"/>
      <c r="BJ1925" s="4"/>
      <c r="BK1925" s="96"/>
      <c r="BL1925" s="107"/>
      <c r="BQ1925" s="5"/>
      <c r="BT1925" s="5"/>
      <c r="BU1925" s="5"/>
      <c r="BV1925" s="5"/>
      <c r="BW1925" s="5"/>
      <c r="BY1925" s="14"/>
      <c r="BZ1925" s="28"/>
      <c r="DD1925" s="5" t="e">
        <f>IF(REPORTE!AH$2="si",IF(C1925=VALUE(REPORTE!C$11),IF(SUM(DD1926:DD$1993),CONCATENATE(INT(B1925),", "),INT(B1925)),""),IF(C1925=VALUE(REPORTE!C$10),IF(SUM(DD1926:DD$1993),CONCATENATE(INT(B1925),", "),INT(B1925)),""))</f>
        <v>#VALUE!</v>
      </c>
      <c r="DH1925" s="5"/>
      <c r="DI1925" s="5"/>
      <c r="DJ1925" s="5"/>
      <c r="DK1925" s="5"/>
    </row>
    <row r="1926" spans="1:115" x14ac:dyDescent="0.25">
      <c r="A1926" s="24"/>
      <c r="B1926" s="3"/>
      <c r="D1926" s="1"/>
      <c r="H1926" s="5"/>
      <c r="L1926" s="4"/>
      <c r="M1926" s="4"/>
      <c r="Q1926" s="5"/>
      <c r="Z1926" s="4"/>
      <c r="BI1926" s="7"/>
      <c r="BJ1926" s="4"/>
      <c r="BK1926" s="96"/>
      <c r="BL1926" s="107"/>
      <c r="BQ1926" s="5"/>
      <c r="BT1926" s="5"/>
      <c r="BU1926" s="5"/>
      <c r="BV1926" s="5"/>
      <c r="BW1926" s="5"/>
      <c r="BY1926" s="14"/>
      <c r="BZ1926" s="28"/>
      <c r="DD1926" s="5" t="e">
        <f>IF(REPORTE!AH$2="si",IF(C1926=VALUE(REPORTE!C$11),IF(SUM(DD1927:DD$1993),CONCATENATE(INT(B1926),", "),INT(B1926)),""),IF(C1926=VALUE(REPORTE!C$10),IF(SUM(DD1927:DD$1993),CONCATENATE(INT(B1926),", "),INT(B1926)),""))</f>
        <v>#VALUE!</v>
      </c>
      <c r="DH1926" s="5"/>
      <c r="DI1926" s="5"/>
      <c r="DJ1926" s="5"/>
      <c r="DK1926" s="5"/>
    </row>
    <row r="1927" spans="1:115" x14ac:dyDescent="0.25">
      <c r="A1927" s="24"/>
      <c r="B1927" s="3"/>
      <c r="D1927" s="1"/>
      <c r="H1927" s="5"/>
      <c r="L1927" s="4"/>
      <c r="M1927" s="4"/>
      <c r="Q1927" s="5"/>
      <c r="Z1927" s="4"/>
      <c r="BI1927" s="7"/>
      <c r="BJ1927" s="4"/>
      <c r="BK1927" s="96"/>
      <c r="BL1927" s="107"/>
      <c r="BQ1927" s="5"/>
      <c r="BT1927" s="5"/>
      <c r="BU1927" s="5"/>
      <c r="BV1927" s="5"/>
      <c r="BW1927" s="5"/>
      <c r="BY1927" s="14"/>
      <c r="BZ1927" s="28"/>
      <c r="DD1927" s="5" t="e">
        <f>IF(REPORTE!AH$2="si",IF(C1927=VALUE(REPORTE!C$11),IF(SUM(DD1928:DD$1993),CONCATENATE(INT(B1927),", "),INT(B1927)),""),IF(C1927=VALUE(REPORTE!C$10),IF(SUM(DD1928:DD$1993),CONCATENATE(INT(B1927),", "),INT(B1927)),""))</f>
        <v>#VALUE!</v>
      </c>
      <c r="DH1927" s="5"/>
      <c r="DI1927" s="5"/>
      <c r="DJ1927" s="5"/>
      <c r="DK1927" s="5"/>
    </row>
    <row r="1928" spans="1:115" x14ac:dyDescent="0.25">
      <c r="A1928" s="24"/>
      <c r="B1928" s="3"/>
      <c r="D1928" s="1"/>
      <c r="H1928" s="5"/>
      <c r="L1928" s="4"/>
      <c r="M1928" s="4"/>
      <c r="Q1928" s="5"/>
      <c r="Z1928" s="4"/>
      <c r="BI1928" s="7"/>
      <c r="BJ1928" s="4"/>
      <c r="BK1928" s="96"/>
      <c r="BL1928" s="107"/>
      <c r="BQ1928" s="5"/>
      <c r="BT1928" s="5"/>
      <c r="BU1928" s="5"/>
      <c r="BV1928" s="5"/>
      <c r="BW1928" s="5"/>
      <c r="BY1928" s="14"/>
      <c r="BZ1928" s="28"/>
      <c r="DD1928" s="5" t="e">
        <f>IF(REPORTE!AH$2="si",IF(C1928=VALUE(REPORTE!C$11),IF(SUM(DD1929:DD$1993),CONCATENATE(INT(B1928),", "),INT(B1928)),""),IF(C1928=VALUE(REPORTE!C$10),IF(SUM(DD1929:DD$1993),CONCATENATE(INT(B1928),", "),INT(B1928)),""))</f>
        <v>#VALUE!</v>
      </c>
      <c r="DH1928" s="5"/>
      <c r="DI1928" s="5"/>
      <c r="DJ1928" s="5"/>
      <c r="DK1928" s="5"/>
    </row>
    <row r="1929" spans="1:115" x14ac:dyDescent="0.25">
      <c r="A1929" s="24"/>
      <c r="B1929" s="3"/>
      <c r="D1929" s="1"/>
      <c r="H1929" s="5"/>
      <c r="L1929" s="4"/>
      <c r="M1929" s="4"/>
      <c r="Q1929" s="5"/>
      <c r="Z1929" s="4"/>
      <c r="BI1929" s="7"/>
      <c r="BJ1929" s="4"/>
      <c r="BK1929" s="96"/>
      <c r="BL1929" s="107"/>
      <c r="BQ1929" s="5"/>
      <c r="BT1929" s="5"/>
      <c r="BU1929" s="5"/>
      <c r="BV1929" s="5"/>
      <c r="BW1929" s="5"/>
      <c r="BY1929" s="14"/>
      <c r="BZ1929" s="28"/>
      <c r="DD1929" s="5" t="e">
        <f>IF(REPORTE!AH$2="si",IF(C1929=VALUE(REPORTE!C$11),IF(SUM(DD1930:DD$1993),CONCATENATE(INT(B1929),", "),INT(B1929)),""),IF(C1929=VALUE(REPORTE!C$10),IF(SUM(DD1930:DD$1993),CONCATENATE(INT(B1929),", "),INT(B1929)),""))</f>
        <v>#VALUE!</v>
      </c>
      <c r="DH1929" s="5"/>
      <c r="DI1929" s="5"/>
      <c r="DJ1929" s="5"/>
      <c r="DK1929" s="5"/>
    </row>
    <row r="1930" spans="1:115" x14ac:dyDescent="0.25">
      <c r="A1930" s="24"/>
      <c r="B1930" s="3"/>
      <c r="D1930" s="1"/>
      <c r="H1930" s="5"/>
      <c r="L1930" s="4"/>
      <c r="M1930" s="4"/>
      <c r="Q1930" s="5"/>
      <c r="Z1930" s="4"/>
      <c r="BI1930" s="7"/>
      <c r="BJ1930" s="4"/>
      <c r="BK1930" s="96"/>
      <c r="BL1930" s="107"/>
      <c r="BQ1930" s="5"/>
      <c r="BT1930" s="5"/>
      <c r="BU1930" s="5"/>
      <c r="BV1930" s="5"/>
      <c r="BW1930" s="5"/>
      <c r="BY1930" s="14"/>
      <c r="BZ1930" s="28"/>
      <c r="DD1930" s="5" t="e">
        <f>IF(REPORTE!AH$2="si",IF(C1930=VALUE(REPORTE!C$11),IF(SUM(DD1931:DD$1993),CONCATENATE(INT(B1930),", "),INT(B1930)),""),IF(C1930=VALUE(REPORTE!C$10),IF(SUM(DD1931:DD$1993),CONCATENATE(INT(B1930),", "),INT(B1930)),""))</f>
        <v>#VALUE!</v>
      </c>
      <c r="DH1930" s="5"/>
      <c r="DI1930" s="5"/>
      <c r="DJ1930" s="5"/>
      <c r="DK1930" s="5"/>
    </row>
    <row r="1931" spans="1:115" x14ac:dyDescent="0.25">
      <c r="A1931" s="24"/>
      <c r="B1931" s="3"/>
      <c r="D1931" s="1"/>
      <c r="H1931" s="5"/>
      <c r="L1931" s="4"/>
      <c r="M1931" s="4"/>
      <c r="Q1931" s="5"/>
      <c r="Z1931" s="4"/>
      <c r="BI1931" s="7"/>
      <c r="BJ1931" s="4"/>
      <c r="BK1931" s="96"/>
      <c r="BL1931" s="107"/>
      <c r="BQ1931" s="5"/>
      <c r="BT1931" s="5"/>
      <c r="BU1931" s="5"/>
      <c r="BV1931" s="5"/>
      <c r="BW1931" s="5"/>
      <c r="BY1931" s="14"/>
      <c r="BZ1931" s="28"/>
      <c r="DD1931" s="5" t="e">
        <f>IF(REPORTE!AH$2="si",IF(C1931=VALUE(REPORTE!C$11),IF(SUM(DD1932:DD$1993),CONCATENATE(INT(B1931),", "),INT(B1931)),""),IF(C1931=VALUE(REPORTE!C$10),IF(SUM(DD1932:DD$1993),CONCATENATE(INT(B1931),", "),INT(B1931)),""))</f>
        <v>#VALUE!</v>
      </c>
      <c r="DH1931" s="5"/>
      <c r="DI1931" s="5"/>
      <c r="DJ1931" s="5"/>
      <c r="DK1931" s="5"/>
    </row>
    <row r="1932" spans="1:115" x14ac:dyDescent="0.25">
      <c r="A1932" s="24"/>
      <c r="B1932" s="3"/>
      <c r="D1932" s="1"/>
      <c r="H1932" s="5"/>
      <c r="L1932" s="4"/>
      <c r="M1932" s="4"/>
      <c r="Q1932" s="5"/>
      <c r="Z1932" s="4"/>
      <c r="BI1932" s="7"/>
      <c r="BJ1932" s="4"/>
      <c r="BK1932" s="96"/>
      <c r="BL1932" s="107"/>
      <c r="BQ1932" s="5"/>
      <c r="BT1932" s="5"/>
      <c r="BU1932" s="5"/>
      <c r="BV1932" s="5"/>
      <c r="BW1932" s="5"/>
      <c r="BY1932" s="14"/>
      <c r="BZ1932" s="28"/>
      <c r="DD1932" s="5" t="e">
        <f>IF(REPORTE!AH$2="si",IF(C1932=VALUE(REPORTE!C$11),IF(SUM(DD1933:DD$1993),CONCATENATE(INT(B1932),", "),INT(B1932)),""),IF(C1932=VALUE(REPORTE!C$10),IF(SUM(DD1933:DD$1993),CONCATENATE(INT(B1932),", "),INT(B1932)),""))</f>
        <v>#VALUE!</v>
      </c>
      <c r="DH1932" s="5"/>
      <c r="DI1932" s="5"/>
      <c r="DJ1932" s="5"/>
      <c r="DK1932" s="5"/>
    </row>
    <row r="1933" spans="1:115" x14ac:dyDescent="0.25">
      <c r="A1933" s="24"/>
      <c r="B1933" s="3"/>
      <c r="D1933" s="1"/>
      <c r="H1933" s="5"/>
      <c r="L1933" s="4"/>
      <c r="M1933" s="4"/>
      <c r="Q1933" s="5"/>
      <c r="Z1933" s="4"/>
      <c r="BI1933" s="7"/>
      <c r="BJ1933" s="4"/>
      <c r="BK1933" s="96"/>
      <c r="BL1933" s="107"/>
      <c r="BQ1933" s="5"/>
      <c r="BT1933" s="5"/>
      <c r="BU1933" s="5"/>
      <c r="BV1933" s="5"/>
      <c r="BW1933" s="5"/>
      <c r="BY1933" s="14"/>
      <c r="BZ1933" s="28"/>
      <c r="DD1933" s="5" t="e">
        <f>IF(REPORTE!AH$2="si",IF(C1933=VALUE(REPORTE!C$11),IF(SUM(DD1934:DD$1993),CONCATENATE(INT(B1933),", "),INT(B1933)),""),IF(C1933=VALUE(REPORTE!C$10),IF(SUM(DD1934:DD$1993),CONCATENATE(INT(B1933),", "),INT(B1933)),""))</f>
        <v>#VALUE!</v>
      </c>
      <c r="DE1933" s="5"/>
      <c r="DH1933" s="5"/>
      <c r="DI1933" s="5"/>
      <c r="DJ1933" s="5"/>
      <c r="DK1933" s="5"/>
    </row>
    <row r="1934" spans="1:115" x14ac:dyDescent="0.25">
      <c r="A1934" s="24"/>
      <c r="B1934" s="3"/>
      <c r="D1934" s="1"/>
      <c r="H1934" s="5"/>
      <c r="L1934" s="4"/>
      <c r="M1934" s="4"/>
      <c r="Q1934" s="5"/>
      <c r="Z1934" s="4"/>
      <c r="BI1934" s="7"/>
      <c r="BJ1934" s="4"/>
      <c r="BK1934" s="96"/>
      <c r="BL1934" s="107"/>
      <c r="BQ1934" s="5"/>
      <c r="BT1934" s="5"/>
      <c r="BU1934" s="5"/>
      <c r="BV1934" s="5"/>
      <c r="BW1934" s="5"/>
      <c r="BY1934" s="14"/>
      <c r="BZ1934" s="28"/>
      <c r="DD1934" s="5" t="e">
        <f>IF(REPORTE!AH$2="si",IF(C1934=VALUE(REPORTE!C$11),IF(SUM(DD1935:DD$1993),CONCATENATE(INT(B1934),", "),INT(B1934)),""),IF(C1934=VALUE(REPORTE!C$10),IF(SUM(DD1935:DD$1993),CONCATENATE(INT(B1934),",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4"/>
      <c r="B1935" s="3"/>
      <c r="D1935" s="1"/>
      <c r="H1935" s="5"/>
      <c r="L1935" s="4"/>
      <c r="M1935" s="4"/>
      <c r="Q1935" s="5"/>
      <c r="Z1935" s="4"/>
      <c r="BI1935" s="7"/>
      <c r="BJ1935" s="4"/>
      <c r="BK1935" s="96"/>
      <c r="BL1935" s="107"/>
      <c r="BQ1935" s="5"/>
      <c r="BT1935" s="5"/>
      <c r="BU1935" s="5"/>
      <c r="BV1935" s="5"/>
      <c r="BW1935" s="5"/>
      <c r="BY1935" s="14"/>
      <c r="BZ1935" s="28"/>
      <c r="DD1935" s="5" t="e">
        <f>IF(REPORTE!AH$2="si",IF(C1935=VALUE(REPORTE!C$11),IF(SUM(DD1936:DD$1993),CONCATENATE(INT(B1935),", "),INT(B1935)),""),IF(C1935=VALUE(REPORTE!C$10),IF(SUM(DD1936:DD$1993),CONCATENATE(INT(B1935),", "),INT(B1935)),""))</f>
        <v>#VALUE!</v>
      </c>
      <c r="DH1935" s="5"/>
      <c r="DI1935" s="5"/>
      <c r="DJ1935" s="5"/>
      <c r="DK1935" s="5"/>
    </row>
    <row r="1936" spans="1:115" x14ac:dyDescent="0.25">
      <c r="A1936" s="24"/>
      <c r="B1936" s="3"/>
      <c r="D1936" s="1"/>
      <c r="H1936" s="5"/>
      <c r="L1936" s="4"/>
      <c r="M1936" s="4"/>
      <c r="Q1936" s="5"/>
      <c r="Z1936" s="4"/>
      <c r="BI1936" s="7"/>
      <c r="BJ1936" s="4"/>
      <c r="BK1936" s="96"/>
      <c r="BL1936" s="107"/>
      <c r="BQ1936" s="5"/>
      <c r="BT1936" s="5"/>
      <c r="BU1936" s="5"/>
      <c r="BV1936" s="5"/>
      <c r="BW1936" s="5"/>
      <c r="BY1936" s="14"/>
      <c r="BZ1936" s="28"/>
      <c r="DD1936" s="5" t="e">
        <f>IF(REPORTE!AH$2="si",IF(C1936=VALUE(REPORTE!C$11),IF(SUM(DD1937:DD$1993),CONCATENATE(INT(B1936),", "),INT(B1936)),""),IF(C1936=VALUE(REPORTE!C$10),IF(SUM(DD1937:DD$1993),CONCATENATE(INT(B1936),", "),INT(B1936)),""))</f>
        <v>#VALUE!</v>
      </c>
      <c r="DH1936" s="5"/>
      <c r="DI1936" s="5"/>
      <c r="DJ1936" s="5"/>
      <c r="DK1936" s="5"/>
    </row>
    <row r="1937" spans="1:115" x14ac:dyDescent="0.25">
      <c r="A1937" s="24"/>
      <c r="B1937" s="3"/>
      <c r="D1937" s="1"/>
      <c r="H1937" s="5"/>
      <c r="L1937" s="4"/>
      <c r="M1937" s="4"/>
      <c r="Q1937" s="5"/>
      <c r="Z1937" s="4"/>
      <c r="BI1937" s="7"/>
      <c r="BJ1937" s="4"/>
      <c r="BK1937" s="96"/>
      <c r="BL1937" s="107"/>
      <c r="BQ1937" s="5"/>
      <c r="BT1937" s="5"/>
      <c r="BU1937" s="5"/>
      <c r="BV1937" s="5"/>
      <c r="BW1937" s="5"/>
      <c r="BY1937" s="14"/>
      <c r="BZ1937" s="28"/>
      <c r="DD1937" s="5" t="e">
        <f>IF(REPORTE!AH$2="si",IF(C1937=VALUE(REPORTE!C$11),IF(SUM(DD1938:DD$1993),CONCATENATE(INT(B1937),", "),INT(B1937)),""),IF(C1937=VALUE(REPORTE!C$10),IF(SUM(DD1938:DD$1993),CONCATENATE(INT(B1937),", "),INT(B1937)),""))</f>
        <v>#VALUE!</v>
      </c>
      <c r="DH1937" s="5"/>
      <c r="DI1937" s="5"/>
      <c r="DJ1937" s="5"/>
      <c r="DK1937" s="5"/>
    </row>
    <row r="1938" spans="1:115" x14ac:dyDescent="0.25">
      <c r="A1938" s="24"/>
      <c r="B1938" s="3"/>
      <c r="D1938" s="1"/>
      <c r="H1938" s="5"/>
      <c r="L1938" s="4"/>
      <c r="M1938" s="4"/>
      <c r="Q1938" s="5"/>
      <c r="Z1938" s="4"/>
      <c r="BI1938" s="7"/>
      <c r="BJ1938" s="4"/>
      <c r="BK1938" s="96"/>
      <c r="BL1938" s="107"/>
      <c r="BQ1938" s="5"/>
      <c r="BT1938" s="5"/>
      <c r="BU1938" s="5"/>
      <c r="BV1938" s="5"/>
      <c r="BW1938" s="5"/>
      <c r="BY1938" s="14"/>
      <c r="BZ1938" s="28"/>
      <c r="DD1938" s="5" t="e">
        <f>IF(REPORTE!AH$2="si",IF(C1938=VALUE(REPORTE!C$11),IF(SUM(DD1939:DD$1993),CONCATENATE(INT(B1938),", "),INT(B1938)),""),IF(C1938=VALUE(REPORTE!C$10),IF(SUM(DD1939:DD$1993),CONCATENATE(INT(B1938),", "),INT(B1938)),""))</f>
        <v>#VALUE!</v>
      </c>
      <c r="DH1938" s="5"/>
      <c r="DI1938" s="5"/>
      <c r="DJ1938" s="5"/>
      <c r="DK1938" s="5"/>
    </row>
    <row r="1939" spans="1:115" x14ac:dyDescent="0.25">
      <c r="A1939" s="24"/>
      <c r="B1939" s="3"/>
      <c r="D1939" s="1"/>
      <c r="H1939" s="5"/>
      <c r="L1939" s="4"/>
      <c r="M1939" s="4"/>
      <c r="Q1939" s="5"/>
      <c r="Z1939" s="4"/>
      <c r="BI1939" s="7"/>
      <c r="BJ1939" s="4"/>
      <c r="BK1939" s="96"/>
      <c r="BL1939" s="107"/>
      <c r="BQ1939" s="5"/>
      <c r="BT1939" s="5"/>
      <c r="BU1939" s="5"/>
      <c r="BV1939" s="5"/>
      <c r="BW1939" s="5"/>
      <c r="BY1939" s="14"/>
      <c r="BZ1939" s="28"/>
      <c r="DD1939" s="5" t="e">
        <f>IF(REPORTE!AH$2="si",IF(C1939=VALUE(REPORTE!C$11),IF(SUM(DD1940:DD$1993),CONCATENATE(INT(B1939),", "),INT(B1939)),""),IF(C1939=VALUE(REPORTE!C$10),IF(SUM(DD1940:DD$1993),CONCATENATE(INT(B1939),", "),INT(B1939)),""))</f>
        <v>#VALUE!</v>
      </c>
      <c r="DH1939" s="5"/>
      <c r="DI1939" s="5"/>
      <c r="DJ1939" s="5"/>
      <c r="DK1939" s="5"/>
    </row>
    <row r="1940" spans="1:115" x14ac:dyDescent="0.25">
      <c r="A1940" s="24"/>
      <c r="B1940" s="3"/>
      <c r="D1940" s="1"/>
      <c r="H1940" s="5"/>
      <c r="L1940" s="4"/>
      <c r="M1940" s="4"/>
      <c r="Q1940" s="5"/>
      <c r="Z1940" s="4"/>
      <c r="BI1940" s="7"/>
      <c r="BJ1940" s="4"/>
      <c r="BK1940" s="96"/>
      <c r="BL1940" s="107"/>
      <c r="BQ1940" s="5"/>
      <c r="BT1940" s="5"/>
      <c r="BU1940" s="5"/>
      <c r="BV1940" s="5"/>
      <c r="BW1940" s="5"/>
      <c r="BY1940" s="14"/>
      <c r="BZ1940" s="28"/>
      <c r="DD1940" s="5" t="e">
        <f>IF(REPORTE!AH$2="si",IF(C1940=VALUE(REPORTE!C$11),IF(SUM(DD1941:DD$1993),CONCATENATE(INT(B1940),", "),INT(B1940)),""),IF(C1940=VALUE(REPORTE!C$10),IF(SUM(DD1941:DD$1993),CONCATENATE(INT(B1940),", "),INT(B1940)),""))</f>
        <v>#VALUE!</v>
      </c>
      <c r="DH1940" s="5"/>
      <c r="DI1940" s="5"/>
      <c r="DJ1940" s="5"/>
      <c r="DK1940" s="5"/>
    </row>
    <row r="1941" spans="1:115" x14ac:dyDescent="0.25">
      <c r="A1941" s="24"/>
      <c r="B1941" s="3"/>
      <c r="D1941" s="1"/>
      <c r="H1941" s="5"/>
      <c r="L1941" s="4"/>
      <c r="M1941" s="4"/>
      <c r="Q1941" s="5"/>
      <c r="Z1941" s="4"/>
      <c r="BI1941" s="7"/>
      <c r="BJ1941" s="4"/>
      <c r="BK1941" s="96"/>
      <c r="BL1941" s="107"/>
      <c r="BQ1941" s="5"/>
      <c r="BT1941" s="5"/>
      <c r="BU1941" s="5"/>
      <c r="BV1941" s="5"/>
      <c r="BW1941" s="5"/>
      <c r="BY1941" s="14"/>
      <c r="BZ1941" s="28"/>
      <c r="DD1941" s="5" t="e">
        <f>IF(REPORTE!AH$2="si",IF(C1941=VALUE(REPORTE!C$11),IF(SUM(DD1942:DD$1993),CONCATENATE(INT(B1941),", "),INT(B1941)),""),IF(C1941=VALUE(REPORTE!C$10),IF(SUM(DD1942:DD$1993),CONCATENATE(INT(B1941),", "),INT(B1941)),""))</f>
        <v>#VALUE!</v>
      </c>
      <c r="DH1941" s="5"/>
      <c r="DI1941" s="5"/>
      <c r="DJ1941" s="5"/>
      <c r="DK1941" s="5"/>
    </row>
    <row r="1942" spans="1:115" x14ac:dyDescent="0.25">
      <c r="A1942" s="24"/>
      <c r="B1942" s="3"/>
      <c r="D1942" s="1"/>
      <c r="H1942" s="5"/>
      <c r="L1942" s="4"/>
      <c r="M1942" s="4"/>
      <c r="Q1942" s="5"/>
      <c r="Z1942" s="4"/>
      <c r="BI1942" s="7"/>
      <c r="BJ1942" s="4"/>
      <c r="BK1942" s="96"/>
      <c r="BL1942" s="107"/>
      <c r="BQ1942" s="5"/>
      <c r="BT1942" s="5"/>
      <c r="BU1942" s="5"/>
      <c r="BV1942" s="5"/>
      <c r="BW1942" s="5"/>
      <c r="BY1942" s="14"/>
      <c r="BZ1942" s="28"/>
      <c r="DD1942" s="5" t="e">
        <f>IF(REPORTE!AH$2="si",IF(C1942=VALUE(REPORTE!C$11),IF(SUM(DD1943:DD$1993),CONCATENATE(INT(B1942),", "),INT(B1942)),""),IF(C1942=VALUE(REPORTE!C$10),IF(SUM(DD1943:DD$1993),CONCATENATE(INT(B1942),", "),INT(B1942)),""))</f>
        <v>#VALUE!</v>
      </c>
      <c r="DH1942" s="5"/>
      <c r="DI1942" s="5"/>
      <c r="DJ1942" s="5"/>
      <c r="DK1942" s="5"/>
    </row>
    <row r="1943" spans="1:115" x14ac:dyDescent="0.25">
      <c r="A1943" s="24"/>
      <c r="B1943" s="3"/>
      <c r="D1943" s="1"/>
      <c r="H1943" s="5"/>
      <c r="L1943" s="4"/>
      <c r="M1943" s="4"/>
      <c r="Q1943" s="5"/>
      <c r="Z1943" s="4"/>
      <c r="BI1943" s="7"/>
      <c r="BJ1943" s="4"/>
      <c r="BK1943" s="96"/>
      <c r="BL1943" s="107"/>
      <c r="BQ1943" s="5"/>
      <c r="BT1943" s="5"/>
      <c r="BU1943" s="5"/>
      <c r="BV1943" s="5"/>
      <c r="BW1943" s="5"/>
      <c r="BY1943" s="14"/>
      <c r="BZ1943" s="28"/>
      <c r="DD1943" s="5" t="e">
        <f>IF(REPORTE!AH$2="si",IF(C1943=VALUE(REPORTE!C$11),IF(SUM(DD1944:DD$1993),CONCATENATE(INT(B1943),", "),INT(B1943)),""),IF(C1943=VALUE(REPORTE!C$10),IF(SUM(DD1944:DD$1993),CONCATENATE(INT(B1943),", "),INT(B1943)),""))</f>
        <v>#VALUE!</v>
      </c>
      <c r="DH1943" s="5"/>
      <c r="DI1943" s="5"/>
      <c r="DJ1943" s="5"/>
      <c r="DK1943" s="5"/>
    </row>
    <row r="1944" spans="1:115" x14ac:dyDescent="0.25">
      <c r="A1944" s="24"/>
      <c r="B1944" s="3"/>
      <c r="D1944" s="1"/>
      <c r="H1944" s="5"/>
      <c r="L1944" s="4"/>
      <c r="M1944" s="4"/>
      <c r="Q1944" s="5"/>
      <c r="Z1944" s="4"/>
      <c r="BI1944" s="7"/>
      <c r="BJ1944" s="4"/>
      <c r="BK1944" s="96"/>
      <c r="BL1944" s="107"/>
      <c r="BQ1944" s="5"/>
      <c r="BT1944" s="5"/>
      <c r="BU1944" s="5"/>
      <c r="BV1944" s="5"/>
      <c r="BW1944" s="5"/>
      <c r="BY1944" s="14"/>
      <c r="BZ1944" s="28"/>
      <c r="DD1944" s="5" t="e">
        <f>IF(REPORTE!AH$2="si",IF(C1944=VALUE(REPORTE!C$11),IF(SUM(DD1945:DD$1993),CONCATENATE(INT(B1944),", "),INT(B1944)),""),IF(C1944=VALUE(REPORTE!C$10),IF(SUM(DD1945:DD$1993),CONCATENATE(INT(B1944),", "),INT(B1944)),""))</f>
        <v>#VALUE!</v>
      </c>
      <c r="DH1944" s="5"/>
      <c r="DI1944" s="5"/>
      <c r="DJ1944" s="5"/>
      <c r="DK1944" s="5"/>
    </row>
    <row r="1945" spans="1:115" x14ac:dyDescent="0.25">
      <c r="A1945" s="24"/>
      <c r="B1945" s="3"/>
      <c r="D1945" s="1"/>
      <c r="H1945" s="5"/>
      <c r="L1945" s="4"/>
      <c r="M1945" s="4"/>
      <c r="Q1945" s="5"/>
      <c r="Z1945" s="4"/>
      <c r="BI1945" s="7"/>
      <c r="BJ1945" s="4"/>
      <c r="BK1945" s="96"/>
      <c r="BL1945" s="107"/>
      <c r="BQ1945" s="5"/>
      <c r="BT1945" s="5"/>
      <c r="BU1945" s="5"/>
      <c r="BV1945" s="5"/>
      <c r="BW1945" s="5"/>
      <c r="BY1945" s="14"/>
      <c r="BZ1945" s="28"/>
      <c r="DD1945" s="5" t="e">
        <f>IF(REPORTE!AH$2="si",IF(C1945=VALUE(REPORTE!C$11),IF(SUM(DD1946:DD$1993),CONCATENATE(INT(B1945),", "),INT(B1945)),""),IF(C1945=VALUE(REPORTE!C$10),IF(SUM(DD1946:DD$1993),CONCATENATE(INT(B1945),", "),INT(B1945)),""))</f>
        <v>#VALUE!</v>
      </c>
      <c r="DH1945" s="5"/>
      <c r="DI1945" s="5"/>
      <c r="DJ1945" s="5"/>
      <c r="DK1945" s="5"/>
    </row>
    <row r="1946" spans="1:115" x14ac:dyDescent="0.25">
      <c r="A1946" s="24"/>
      <c r="B1946" s="3"/>
      <c r="D1946" s="1"/>
      <c r="H1946" s="5"/>
      <c r="L1946" s="4"/>
      <c r="M1946" s="4"/>
      <c r="Q1946" s="5"/>
      <c r="Z1946" s="4"/>
      <c r="BI1946" s="7"/>
      <c r="BJ1946" s="4"/>
      <c r="BK1946" s="96"/>
      <c r="BL1946" s="107"/>
      <c r="BQ1946" s="5"/>
      <c r="BT1946" s="5"/>
      <c r="BU1946" s="5"/>
      <c r="BV1946" s="5"/>
      <c r="BW1946" s="5"/>
      <c r="BY1946" s="14"/>
      <c r="BZ1946" s="28"/>
      <c r="DD1946" s="5" t="e">
        <f>IF(REPORTE!AH$2="si",IF(C1946=VALUE(REPORTE!C$11),IF(SUM(DD1947:DD$1993),CONCATENATE(INT(B1946),", "),INT(B1946)),""),IF(C1946=VALUE(REPORTE!C$10),IF(SUM(DD1947:DD$1993),CONCATENATE(INT(B1946),", "),INT(B1946)),""))</f>
        <v>#VALUE!</v>
      </c>
      <c r="DH1946" s="5"/>
      <c r="DI1946" s="5"/>
      <c r="DJ1946" s="5"/>
      <c r="DK1946" s="5"/>
    </row>
    <row r="1947" spans="1:115" x14ac:dyDescent="0.25">
      <c r="A1947" s="24"/>
      <c r="B1947" s="3"/>
      <c r="D1947" s="1"/>
      <c r="H1947" s="5"/>
      <c r="L1947" s="4"/>
      <c r="M1947" s="4"/>
      <c r="Q1947" s="5"/>
      <c r="Z1947" s="4"/>
      <c r="BI1947" s="7"/>
      <c r="BJ1947" s="4"/>
      <c r="BK1947" s="96"/>
      <c r="BL1947" s="107"/>
      <c r="BQ1947" s="5"/>
      <c r="BT1947" s="5"/>
      <c r="BU1947" s="5"/>
      <c r="BV1947" s="5"/>
      <c r="BW1947" s="5"/>
      <c r="BY1947" s="14"/>
      <c r="BZ1947" s="28"/>
      <c r="DD1947" s="5" t="e">
        <f>IF(REPORTE!AH$2="si",IF(C1947=VALUE(REPORTE!C$11),IF(SUM(DD1948:DD$1993),CONCATENATE(INT(B1947),", "),INT(B1947)),""),IF(C1947=VALUE(REPORTE!C$10),IF(SUM(DD1948:DD$1993),CONCATENATE(INT(B1947),", "),INT(B1947)),""))</f>
        <v>#VALUE!</v>
      </c>
      <c r="DH1947" s="5"/>
      <c r="DI1947" s="5"/>
      <c r="DJ1947" s="5"/>
      <c r="DK1947" s="5"/>
    </row>
    <row r="1948" spans="1:115" x14ac:dyDescent="0.25">
      <c r="A1948" s="24"/>
      <c r="B1948" s="3"/>
      <c r="D1948" s="1"/>
      <c r="H1948" s="5"/>
      <c r="L1948" s="4"/>
      <c r="M1948" s="4"/>
      <c r="Q1948" s="5"/>
      <c r="Z1948" s="4"/>
      <c r="BI1948" s="7"/>
      <c r="BJ1948" s="4"/>
      <c r="BK1948" s="96"/>
      <c r="BL1948" s="107"/>
      <c r="BQ1948" s="5"/>
      <c r="BT1948" s="5"/>
      <c r="BU1948" s="5"/>
      <c r="BV1948" s="5"/>
      <c r="BW1948" s="5"/>
      <c r="BY1948" s="14"/>
      <c r="BZ1948" s="28"/>
      <c r="DD1948" s="5" t="e">
        <f>IF(REPORTE!AH$2="si",IF(C1948=VALUE(REPORTE!C$11),IF(SUM(DD1949:DD$1993),CONCATENATE(INT(B1948),", "),INT(B1948)),""),IF(C1948=VALUE(REPORTE!C$10),IF(SUM(DD1949:DD$1993),CONCATENATE(INT(B1948),", "),INT(B1948)),""))</f>
        <v>#VALUE!</v>
      </c>
      <c r="DH1948" s="5"/>
      <c r="DI1948" s="5"/>
      <c r="DJ1948" s="5"/>
      <c r="DK1948" s="5"/>
    </row>
    <row r="1949" spans="1:115" x14ac:dyDescent="0.25">
      <c r="A1949" s="24"/>
      <c r="B1949" s="3"/>
      <c r="D1949" s="1"/>
      <c r="H1949" s="5"/>
      <c r="L1949" s="4"/>
      <c r="M1949" s="4"/>
      <c r="Q1949" s="5"/>
      <c r="Z1949" s="4"/>
      <c r="BI1949" s="7"/>
      <c r="BJ1949" s="4"/>
      <c r="BK1949" s="96"/>
      <c r="BL1949" s="107"/>
      <c r="BQ1949" s="5"/>
      <c r="BT1949" s="5"/>
      <c r="BU1949" s="5"/>
      <c r="BV1949" s="5"/>
      <c r="BW1949" s="5"/>
      <c r="BY1949" s="14"/>
      <c r="BZ1949" s="28"/>
      <c r="DD1949" s="5" t="e">
        <f>IF(REPORTE!AH$2="si",IF(C1949=VALUE(REPORTE!C$11),IF(SUM(DD1950:DD$1993),CONCATENATE(INT(B1949),", "),INT(B1949)),""),IF(C1949=VALUE(REPORTE!C$10),IF(SUM(DD1950:DD$1993),CONCATENATE(INT(B1949),", "),INT(B1949)),""))</f>
        <v>#VALUE!</v>
      </c>
      <c r="DH1949" s="5"/>
      <c r="DI1949" s="5"/>
      <c r="DJ1949" s="5"/>
      <c r="DK1949" s="5"/>
    </row>
    <row r="1950" spans="1:115" x14ac:dyDescent="0.25">
      <c r="A1950" s="24"/>
      <c r="B1950" s="3"/>
      <c r="D1950" s="1"/>
      <c r="H1950" s="5"/>
      <c r="L1950" s="4"/>
      <c r="M1950" s="4"/>
      <c r="Q1950" s="5"/>
      <c r="Z1950" s="4"/>
      <c r="BI1950" s="7"/>
      <c r="BJ1950" s="4"/>
      <c r="BK1950" s="96"/>
      <c r="BL1950" s="107"/>
      <c r="BQ1950" s="5"/>
      <c r="BT1950" s="5"/>
      <c r="BU1950" s="5"/>
      <c r="BV1950" s="5"/>
      <c r="BW1950" s="5"/>
      <c r="BY1950" s="14"/>
      <c r="BZ1950" s="28"/>
      <c r="DD1950" s="5" t="e">
        <f>IF(REPORTE!AH$2="si",IF(C1950=VALUE(REPORTE!C$11),IF(SUM(DD1951:DD$1993),CONCATENATE(INT(B1950),", "),INT(B1950)),""),IF(C1950=VALUE(REPORTE!C$10),IF(SUM(DD1951:DD$1993),CONCATENATE(INT(B1950),", "),INT(B1950)),""))</f>
        <v>#VALUE!</v>
      </c>
      <c r="DH1950" s="5"/>
      <c r="DI1950" s="5"/>
      <c r="DJ1950" s="5"/>
      <c r="DK1950" s="5"/>
    </row>
    <row r="1951" spans="1:115" x14ac:dyDescent="0.25">
      <c r="A1951" s="24"/>
      <c r="B1951" s="3"/>
      <c r="D1951" s="1"/>
      <c r="H1951" s="5"/>
      <c r="L1951" s="4"/>
      <c r="M1951" s="4"/>
      <c r="Q1951" s="5"/>
      <c r="Z1951" s="4"/>
      <c r="BI1951" s="7"/>
      <c r="BJ1951" s="4"/>
      <c r="BK1951" s="96"/>
      <c r="BL1951" s="107"/>
      <c r="BQ1951" s="5"/>
      <c r="BT1951" s="5"/>
      <c r="BU1951" s="5"/>
      <c r="BV1951" s="5"/>
      <c r="BW1951" s="5"/>
      <c r="BY1951" s="14"/>
      <c r="BZ1951" s="28"/>
      <c r="DD1951" s="5" t="e">
        <f>IF(REPORTE!AH$2="si",IF(C1951=VALUE(REPORTE!C$11),IF(SUM(DD1952:DD$1993),CONCATENATE(INT(B1951),", "),INT(B1951)),""),IF(C1951=VALUE(REPORTE!C$10),IF(SUM(DD1952:DD$1993),CONCATENATE(INT(B1951),", "),INT(B1951)),""))</f>
        <v>#VALUE!</v>
      </c>
      <c r="DH1951" s="5"/>
      <c r="DI1951" s="5"/>
      <c r="DJ1951" s="5"/>
      <c r="DK1951" s="5"/>
    </row>
    <row r="1952" spans="1:115" x14ac:dyDescent="0.25">
      <c r="A1952" s="24"/>
      <c r="B1952" s="3"/>
      <c r="D1952" s="1"/>
      <c r="H1952" s="5"/>
      <c r="L1952" s="4"/>
      <c r="M1952" s="4"/>
      <c r="Q1952" s="5"/>
      <c r="Z1952" s="4"/>
      <c r="BI1952" s="7"/>
      <c r="BJ1952" s="4"/>
      <c r="BK1952" s="96"/>
      <c r="BL1952" s="107"/>
      <c r="BQ1952" s="5"/>
      <c r="BT1952" s="5"/>
      <c r="BU1952" s="5"/>
      <c r="BV1952" s="5"/>
      <c r="BW1952" s="5"/>
      <c r="BY1952" s="14"/>
      <c r="BZ1952" s="28"/>
      <c r="DD1952" s="5" t="e">
        <f>IF(REPORTE!AH$2="si",IF(C1952=VALUE(REPORTE!C$11),IF(SUM(DD1953:DD$1993),CONCATENATE(INT(B1952),", "),INT(B1952)),""),IF(C1952=VALUE(REPORTE!C$10),IF(SUM(DD1953:DD$1993),CONCATENATE(INT(B1952),", "),INT(B1952)),""))</f>
        <v>#VALUE!</v>
      </c>
      <c r="DH1952" s="5"/>
      <c r="DI1952" s="5"/>
      <c r="DJ1952" s="5"/>
      <c r="DK1952" s="5"/>
    </row>
    <row r="1953" spans="1:115" x14ac:dyDescent="0.25">
      <c r="A1953" s="24"/>
      <c r="B1953" s="3"/>
      <c r="D1953" s="1"/>
      <c r="H1953" s="5"/>
      <c r="L1953" s="4"/>
      <c r="M1953" s="4"/>
      <c r="Q1953" s="5"/>
      <c r="Z1953" s="4"/>
      <c r="BI1953" s="7"/>
      <c r="BJ1953" s="4"/>
      <c r="BK1953" s="96"/>
      <c r="BL1953" s="107"/>
      <c r="BQ1953" s="5"/>
      <c r="BT1953" s="5"/>
      <c r="BU1953" s="5"/>
      <c r="BV1953" s="5"/>
      <c r="BW1953" s="5"/>
      <c r="BY1953" s="14"/>
      <c r="BZ1953" s="28"/>
      <c r="DD1953" s="5" t="e">
        <f>IF(REPORTE!AH$2="si",IF(C1953=VALUE(REPORTE!C$11),IF(SUM(DD1954:DD$1993),CONCATENATE(INT(B1953),", "),INT(B1953)),""),IF(C1953=VALUE(REPORTE!C$10),IF(SUM(DD1954:DD$1993),CONCATENATE(INT(B1953),", "),INT(B1953)),""))</f>
        <v>#VALUE!</v>
      </c>
      <c r="DH1953" s="5"/>
      <c r="DI1953" s="5"/>
      <c r="DJ1953" s="5"/>
      <c r="DK1953" s="5"/>
    </row>
    <row r="1954" spans="1:115" x14ac:dyDescent="0.25">
      <c r="A1954" s="24"/>
      <c r="B1954" s="3"/>
      <c r="D1954" s="1"/>
      <c r="H1954" s="5"/>
      <c r="L1954" s="4"/>
      <c r="M1954" s="4"/>
      <c r="Q1954" s="5"/>
      <c r="Z1954" s="4"/>
      <c r="BI1954" s="7"/>
      <c r="BJ1954" s="4"/>
      <c r="BK1954" s="96"/>
      <c r="BL1954" s="107"/>
      <c r="BQ1954" s="5"/>
      <c r="BT1954" s="5"/>
      <c r="BU1954" s="5"/>
      <c r="BV1954" s="5"/>
      <c r="BW1954" s="5"/>
      <c r="BY1954" s="14"/>
      <c r="BZ1954" s="28"/>
      <c r="DD1954" s="5" t="e">
        <f>IF(REPORTE!AH$2="si",IF(C1954=VALUE(REPORTE!C$11),IF(SUM(DD1955:DD$1993),CONCATENATE(INT(B1954),", "),INT(B1954)),""),IF(C1954=VALUE(REPORTE!C$10),IF(SUM(DD1955:DD$1993),CONCATENATE(INT(B1954),", "),INT(B1954)),""))</f>
        <v>#VALUE!</v>
      </c>
      <c r="DH1954" s="5"/>
      <c r="DI1954" s="5"/>
      <c r="DJ1954" s="5"/>
      <c r="DK1954" s="5"/>
    </row>
    <row r="1955" spans="1:115" x14ac:dyDescent="0.25">
      <c r="A1955" s="24"/>
      <c r="B1955" s="3"/>
      <c r="D1955" s="1"/>
      <c r="H1955" s="5"/>
      <c r="L1955" s="4"/>
      <c r="M1955" s="4"/>
      <c r="Q1955" s="5"/>
      <c r="Z1955" s="4"/>
      <c r="BI1955" s="7"/>
      <c r="BJ1955" s="4"/>
      <c r="BK1955" s="96"/>
      <c r="BL1955" s="107"/>
      <c r="BQ1955" s="5"/>
      <c r="BT1955" s="5"/>
      <c r="BU1955" s="5"/>
      <c r="BV1955" s="5"/>
      <c r="BW1955" s="5"/>
      <c r="BY1955" s="14"/>
      <c r="BZ1955" s="28"/>
      <c r="DD1955" s="5" t="e">
        <f>IF(REPORTE!AH$2="si",IF(C1955=VALUE(REPORTE!C$11),IF(SUM(DD1956:DD$1993),CONCATENATE(INT(B1955),", "),INT(B1955)),""),IF(C1955=VALUE(REPORTE!C$10),IF(SUM(DD1956:DD$1993),CONCATENATE(INT(B1955),", "),INT(B1955)),""))</f>
        <v>#VALUE!</v>
      </c>
      <c r="DH1955" s="5"/>
      <c r="DI1955" s="5"/>
      <c r="DJ1955" s="5"/>
      <c r="DK1955" s="5"/>
    </row>
    <row r="1956" spans="1:115" x14ac:dyDescent="0.25">
      <c r="A1956" s="24"/>
      <c r="B1956" s="3"/>
      <c r="D1956" s="1"/>
      <c r="H1956" s="5"/>
      <c r="L1956" s="4"/>
      <c r="M1956" s="4"/>
      <c r="Q1956" s="5"/>
      <c r="Z1956" s="4"/>
      <c r="BI1956" s="7"/>
      <c r="BJ1956" s="4"/>
      <c r="BK1956" s="96"/>
      <c r="BL1956" s="107"/>
      <c r="BQ1956" s="5"/>
      <c r="BT1956" s="5"/>
      <c r="BU1956" s="5"/>
      <c r="BV1956" s="5"/>
      <c r="BW1956" s="5"/>
      <c r="BY1956" s="14"/>
      <c r="BZ1956" s="28"/>
      <c r="DD1956" s="5" t="e">
        <f>IF(REPORTE!AH$2="si",IF(C1956=VALUE(REPORTE!C$11),IF(SUM(DD1957:DD$1993),CONCATENATE(INT(B1956),", "),INT(B1956)),""),IF(C1956=VALUE(REPORTE!C$10),IF(SUM(DD1957:DD$1993),CONCATENATE(INT(B1956),", "),INT(B1956)),""))</f>
        <v>#VALUE!</v>
      </c>
      <c r="DH1956" s="5"/>
      <c r="DI1956" s="5"/>
      <c r="DJ1956" s="5"/>
      <c r="DK1956" s="5"/>
    </row>
    <row r="1957" spans="1:115" x14ac:dyDescent="0.25">
      <c r="A1957" s="24"/>
      <c r="B1957" s="3"/>
      <c r="D1957" s="1"/>
      <c r="H1957" s="5"/>
      <c r="L1957" s="4"/>
      <c r="M1957" s="4"/>
      <c r="Q1957" s="5"/>
      <c r="Z1957" s="4"/>
      <c r="BI1957" s="7"/>
      <c r="BJ1957" s="4"/>
      <c r="BK1957" s="96"/>
      <c r="BL1957" s="107"/>
      <c r="BQ1957" s="5"/>
      <c r="BT1957" s="5"/>
      <c r="BU1957" s="5"/>
      <c r="BV1957" s="5"/>
      <c r="BW1957" s="5"/>
      <c r="BY1957" s="14"/>
      <c r="BZ1957" s="28"/>
      <c r="DD1957" s="5" t="e">
        <f>IF(REPORTE!AH$2="si",IF(C1957=VALUE(REPORTE!C$11),IF(SUM(DD1958:DD$1993),CONCATENATE(INT(B1957),", "),INT(B1957)),""),IF(C1957=VALUE(REPORTE!C$10),IF(SUM(DD1958:DD$1993),CONCATENATE(INT(B1957),", "),INT(B1957)),""))</f>
        <v>#VALUE!</v>
      </c>
      <c r="DH1957" s="5"/>
      <c r="DI1957" s="5"/>
      <c r="DJ1957" s="5"/>
      <c r="DK1957" s="5"/>
    </row>
    <row r="1958" spans="1:115" x14ac:dyDescent="0.25">
      <c r="A1958" s="24"/>
      <c r="B1958" s="3"/>
      <c r="D1958" s="1"/>
      <c r="H1958" s="5"/>
      <c r="L1958" s="4"/>
      <c r="M1958" s="4"/>
      <c r="Q1958" s="5"/>
      <c r="Z1958" s="4"/>
      <c r="BI1958" s="7"/>
      <c r="BJ1958" s="4"/>
      <c r="BK1958" s="96"/>
      <c r="BL1958" s="107"/>
      <c r="BQ1958" s="5"/>
      <c r="BT1958" s="5"/>
      <c r="BU1958" s="5"/>
      <c r="BV1958" s="5"/>
      <c r="BW1958" s="5"/>
      <c r="BY1958" s="14"/>
      <c r="BZ1958" s="28"/>
      <c r="DD1958" s="5" t="e">
        <f>IF(REPORTE!AH$2="si",IF(C1958=VALUE(REPORTE!C$11),IF(SUM(DD1959:DD$1993),CONCATENATE(INT(B1958),", "),INT(B1958)),""),IF(C1958=VALUE(REPORTE!C$10),IF(SUM(DD1959:DD$1993),CONCATENATE(INT(B1958),", "),INT(B1958)),""))</f>
        <v>#VALUE!</v>
      </c>
      <c r="DH1958" s="5"/>
      <c r="DI1958" s="5"/>
      <c r="DJ1958" s="5"/>
      <c r="DK1958" s="5"/>
    </row>
    <row r="1959" spans="1:115" x14ac:dyDescent="0.25">
      <c r="A1959" s="24"/>
      <c r="B1959" s="3"/>
      <c r="D1959" s="1"/>
      <c r="H1959" s="5"/>
      <c r="L1959" s="4"/>
      <c r="M1959" s="4"/>
      <c r="Q1959" s="5"/>
      <c r="Z1959" s="4"/>
      <c r="BI1959" s="7"/>
      <c r="BJ1959" s="4"/>
      <c r="BK1959" s="96"/>
      <c r="BL1959" s="107"/>
      <c r="BQ1959" s="5"/>
      <c r="BT1959" s="5"/>
      <c r="BU1959" s="5"/>
      <c r="BV1959" s="5"/>
      <c r="BW1959" s="5"/>
      <c r="BY1959" s="14"/>
      <c r="BZ1959" s="28"/>
      <c r="DD1959" s="5" t="e">
        <f>IF(REPORTE!AH$2="si",IF(C1959=VALUE(REPORTE!C$11),IF(SUM(DD1960:DD$1993),CONCATENATE(INT(B1959),", "),INT(B1959)),""),IF(C1959=VALUE(REPORTE!C$10),IF(SUM(DD1960:DD$1993),CONCATENATE(INT(B1959),", "),INT(B1959)),""))</f>
        <v>#VALUE!</v>
      </c>
      <c r="DH1959" s="5"/>
      <c r="DI1959" s="5"/>
      <c r="DJ1959" s="5"/>
      <c r="DK1959" s="5"/>
    </row>
    <row r="1960" spans="1:115" x14ac:dyDescent="0.25">
      <c r="A1960" s="24"/>
      <c r="B1960" s="3"/>
      <c r="D1960" s="1"/>
      <c r="H1960" s="5"/>
      <c r="L1960" s="4"/>
      <c r="M1960" s="4"/>
      <c r="Q1960" s="5"/>
      <c r="Z1960" s="4"/>
      <c r="BI1960" s="7"/>
      <c r="BJ1960" s="4"/>
      <c r="BK1960" s="96"/>
      <c r="BL1960" s="107"/>
      <c r="BQ1960" s="5"/>
      <c r="BT1960" s="5"/>
      <c r="BU1960" s="5"/>
      <c r="BV1960" s="5"/>
      <c r="BW1960" s="5"/>
      <c r="BY1960" s="14"/>
      <c r="BZ1960" s="28"/>
      <c r="DD1960" s="5" t="e">
        <f>IF(REPORTE!AH$2="si",IF(C1960=VALUE(REPORTE!C$11),IF(SUM(DD1961:DD$1993),CONCATENATE(INT(B1960),", "),INT(B1960)),""),IF(C1960=VALUE(REPORTE!C$10),IF(SUM(DD1961:DD$1993),CONCATENATE(INT(B1960),", "),INT(B1960)),""))</f>
        <v>#VALUE!</v>
      </c>
      <c r="DH1960" s="5"/>
      <c r="DI1960" s="5"/>
      <c r="DJ1960" s="5"/>
      <c r="DK1960" s="5"/>
    </row>
    <row r="1961" spans="1:115" x14ac:dyDescent="0.25">
      <c r="A1961" s="24"/>
      <c r="B1961" s="3"/>
      <c r="D1961" s="1"/>
      <c r="H1961" s="5"/>
      <c r="L1961" s="4"/>
      <c r="M1961" s="4"/>
      <c r="Q1961" s="5"/>
      <c r="Z1961" s="4"/>
      <c r="BI1961" s="7"/>
      <c r="BJ1961" s="4"/>
      <c r="BK1961" s="96"/>
      <c r="BL1961" s="107"/>
      <c r="BQ1961" s="5"/>
      <c r="BT1961" s="5"/>
      <c r="BU1961" s="5"/>
      <c r="BV1961" s="5"/>
      <c r="BW1961" s="5"/>
      <c r="BY1961" s="14"/>
      <c r="BZ1961" s="28"/>
      <c r="DD1961" s="5" t="e">
        <f>IF(REPORTE!AH$2="si",IF(C1961=VALUE(REPORTE!C$11),IF(SUM(DD1962:DD$1993),CONCATENATE(INT(B1961),", "),INT(B1961)),""),IF(C1961=VALUE(REPORTE!C$10),IF(SUM(DD1962:DD$1993),CONCATENATE(INT(B1961),", "),INT(B1961)),""))</f>
        <v>#VALUE!</v>
      </c>
      <c r="DH1961" s="5"/>
      <c r="DI1961" s="5"/>
      <c r="DJ1961" s="5"/>
      <c r="DK1961" s="5"/>
    </row>
    <row r="1962" spans="1:115" x14ac:dyDescent="0.25">
      <c r="A1962" s="24"/>
      <c r="B1962" s="3"/>
      <c r="D1962" s="1"/>
      <c r="H1962" s="5"/>
      <c r="L1962" s="4"/>
      <c r="M1962" s="4"/>
      <c r="Q1962" s="5"/>
      <c r="Z1962" s="4"/>
      <c r="BI1962" s="7"/>
      <c r="BJ1962" s="4"/>
      <c r="BK1962" s="96"/>
      <c r="BL1962" s="107"/>
      <c r="BQ1962" s="5"/>
      <c r="BT1962" s="5"/>
      <c r="BU1962" s="5"/>
      <c r="BV1962" s="5"/>
      <c r="BW1962" s="5"/>
      <c r="BY1962" s="14"/>
      <c r="BZ1962" s="28"/>
      <c r="DD1962" s="5" t="e">
        <f>IF(REPORTE!AH$2="si",IF(C1962=VALUE(REPORTE!C$11),IF(SUM(DD1963:DD$1993),CONCATENATE(INT(B1962),", "),INT(B1962)),""),IF(C1962=VALUE(REPORTE!C$10),IF(SUM(DD1963:DD$1993),CONCATENATE(INT(B1962),", "),INT(B1962)),""))</f>
        <v>#VALUE!</v>
      </c>
      <c r="DH1962" s="5"/>
      <c r="DI1962" s="5"/>
      <c r="DJ1962" s="5"/>
      <c r="DK1962" s="5"/>
    </row>
    <row r="1963" spans="1:115" x14ac:dyDescent="0.25">
      <c r="A1963" s="24"/>
      <c r="B1963" s="3"/>
      <c r="D1963" s="1"/>
      <c r="H1963" s="5"/>
      <c r="L1963" s="4"/>
      <c r="M1963" s="4"/>
      <c r="Q1963" s="5"/>
      <c r="Z1963" s="4"/>
      <c r="BI1963" s="7"/>
      <c r="BJ1963" s="4"/>
      <c r="BK1963" s="96"/>
      <c r="BL1963" s="107"/>
      <c r="BQ1963" s="5"/>
      <c r="BT1963" s="5"/>
      <c r="BU1963" s="5"/>
      <c r="BV1963" s="5"/>
      <c r="BW1963" s="5"/>
      <c r="BY1963" s="14"/>
      <c r="BZ1963" s="28"/>
      <c r="DD1963" s="5" t="e">
        <f>IF(REPORTE!AH$2="si",IF(C1963=VALUE(REPORTE!C$11),IF(SUM(DD1964:DD$1993),CONCATENATE(INT(B1963),", "),INT(B1963)),""),IF(C1963=VALUE(REPORTE!C$10),IF(SUM(DD1964:DD$1993),CONCATENATE(INT(B1963),", "),INT(B1963)),""))</f>
        <v>#VALUE!</v>
      </c>
      <c r="DH1963" s="5"/>
      <c r="DI1963" s="5"/>
      <c r="DJ1963" s="5"/>
      <c r="DK1963" s="5"/>
    </row>
    <row r="1964" spans="1:115" x14ac:dyDescent="0.25">
      <c r="A1964" s="24"/>
      <c r="B1964" s="3"/>
      <c r="D1964" s="1"/>
      <c r="H1964" s="5"/>
      <c r="L1964" s="4"/>
      <c r="M1964" s="4"/>
      <c r="Q1964" s="5"/>
      <c r="Z1964" s="4"/>
      <c r="BI1964" s="7"/>
      <c r="BJ1964" s="4"/>
      <c r="BK1964" s="96"/>
      <c r="BL1964" s="107"/>
      <c r="BQ1964" s="5"/>
      <c r="BT1964" s="5"/>
      <c r="BU1964" s="5"/>
      <c r="BV1964" s="5"/>
      <c r="BW1964" s="5"/>
      <c r="BY1964" s="14"/>
      <c r="BZ1964" s="28"/>
      <c r="DD1964" s="5" t="e">
        <f>IF(REPORTE!AH$2="si",IF(C1964=VALUE(REPORTE!C$11),IF(SUM(DD1965:DD$1993),CONCATENATE(INT(B1964),", "),INT(B1964)),""),IF(C1964=VALUE(REPORTE!C$10),IF(SUM(DD1965:DD$1993),CONCATENATE(INT(B1964),", "),INT(B1964)),""))</f>
        <v>#VALUE!</v>
      </c>
      <c r="DH1964" s="5"/>
      <c r="DI1964" s="5"/>
      <c r="DJ1964" s="5"/>
      <c r="DK1964" s="5"/>
    </row>
    <row r="1965" spans="1:115" x14ac:dyDescent="0.25">
      <c r="A1965" s="24"/>
      <c r="B1965" s="3"/>
      <c r="D1965" s="1"/>
      <c r="H1965" s="5"/>
      <c r="L1965" s="4"/>
      <c r="M1965" s="4"/>
      <c r="Q1965" s="5"/>
      <c r="Z1965" s="4"/>
      <c r="BI1965" s="7"/>
      <c r="BJ1965" s="4"/>
      <c r="BK1965" s="96"/>
      <c r="BL1965" s="107"/>
      <c r="BQ1965" s="5"/>
      <c r="BT1965" s="5"/>
      <c r="BU1965" s="5"/>
      <c r="BV1965" s="5"/>
      <c r="BW1965" s="5"/>
      <c r="BY1965" s="14"/>
      <c r="BZ1965" s="28"/>
      <c r="DD1965" s="5" t="e">
        <f>IF(REPORTE!AH$2="si",IF(C1965=VALUE(REPORTE!C$11),IF(SUM(DD1966:DD$1993),CONCATENATE(INT(B1965),", "),INT(B1965)),""),IF(C1965=VALUE(REPORTE!C$10),IF(SUM(DD1966:DD$1993),CONCATENATE(INT(B1965),", "),INT(B1965)),""))</f>
        <v>#VALUE!</v>
      </c>
      <c r="DH1965" s="5"/>
      <c r="DI1965" s="5"/>
      <c r="DJ1965" s="5"/>
      <c r="DK1965" s="5"/>
    </row>
    <row r="1966" spans="1:115" x14ac:dyDescent="0.25">
      <c r="A1966" s="24"/>
      <c r="B1966" s="3"/>
      <c r="D1966" s="1"/>
      <c r="H1966" s="5"/>
      <c r="L1966" s="4"/>
      <c r="M1966" s="4"/>
      <c r="Q1966" s="5"/>
      <c r="Z1966" s="4"/>
      <c r="BI1966" s="7"/>
      <c r="BJ1966" s="4"/>
      <c r="BK1966" s="96"/>
      <c r="BL1966" s="107"/>
      <c r="BQ1966" s="5"/>
      <c r="BT1966" s="5"/>
      <c r="BU1966" s="5"/>
      <c r="BV1966" s="5"/>
      <c r="BW1966" s="5"/>
      <c r="BY1966" s="14"/>
      <c r="BZ1966" s="28"/>
      <c r="DD1966" s="5" t="e">
        <f>IF(REPORTE!AH$2="si",IF(C1966=VALUE(REPORTE!C$11),IF(SUM(DD1967:DD$1993),CONCATENATE(INT(B1966),", "),INT(B1966)),""),IF(C1966=VALUE(REPORTE!C$10),IF(SUM(DD1967:DD$1993),CONCATENATE(INT(B1966),", "),INT(B1966)),""))</f>
        <v>#VALUE!</v>
      </c>
      <c r="DH1966" s="5"/>
      <c r="DI1966" s="5"/>
      <c r="DJ1966" s="5"/>
      <c r="DK1966" s="5"/>
    </row>
    <row r="1967" spans="1:115" x14ac:dyDescent="0.25">
      <c r="A1967" s="24"/>
      <c r="B1967" s="3"/>
      <c r="D1967" s="1"/>
      <c r="H1967" s="5"/>
      <c r="L1967" s="4"/>
      <c r="M1967" s="4"/>
      <c r="Q1967" s="5"/>
      <c r="Z1967" s="4"/>
      <c r="BI1967" s="7"/>
      <c r="BJ1967" s="4"/>
      <c r="BK1967" s="96"/>
      <c r="BL1967" s="107"/>
      <c r="BQ1967" s="5"/>
      <c r="BT1967" s="5"/>
      <c r="BU1967" s="5"/>
      <c r="BV1967" s="5"/>
      <c r="BW1967" s="5"/>
      <c r="BY1967" s="14"/>
      <c r="BZ1967" s="28"/>
      <c r="DD1967" s="5" t="e">
        <f>IF(REPORTE!AH$2="si",IF(C1967=VALUE(REPORTE!C$11),IF(SUM(DD1968:DD$1993),CONCATENATE(INT(B1967),", "),INT(B1967)),""),IF(C1967=VALUE(REPORTE!C$10),IF(SUM(DD1968:DD$1993),CONCATENATE(INT(B1967),", "),INT(B1967)),""))</f>
        <v>#VALUE!</v>
      </c>
      <c r="DH1967" s="5"/>
      <c r="DI1967" s="5"/>
      <c r="DJ1967" s="5"/>
      <c r="DK1967" s="5"/>
    </row>
    <row r="1968" spans="1:115" x14ac:dyDescent="0.25">
      <c r="A1968" s="24"/>
      <c r="B1968" s="3"/>
      <c r="D1968" s="1"/>
      <c r="H1968" s="5"/>
      <c r="L1968" s="4"/>
      <c r="M1968" s="4"/>
      <c r="Q1968" s="5"/>
      <c r="Z1968" s="4"/>
      <c r="BI1968" s="7"/>
      <c r="BJ1968" s="4"/>
      <c r="BK1968" s="96"/>
      <c r="BL1968" s="107"/>
      <c r="BQ1968" s="5"/>
      <c r="BT1968" s="5"/>
      <c r="BU1968" s="5"/>
      <c r="BV1968" s="5"/>
      <c r="BW1968" s="5"/>
      <c r="BY1968" s="14"/>
      <c r="BZ1968" s="28"/>
      <c r="DD1968" s="5" t="e">
        <f>IF(REPORTE!AH$2="si",IF(C1968=VALUE(REPORTE!C$11),IF(SUM(DD1969:DD$1993),CONCATENATE(INT(B1968),", "),INT(B1968)),""),IF(C1968=VALUE(REPORTE!C$10),IF(SUM(DD1969:DD$1993),CONCATENATE(INT(B1968),", "),INT(B1968)),""))</f>
        <v>#VALUE!</v>
      </c>
      <c r="DH1968" s="5"/>
      <c r="DI1968" s="5"/>
      <c r="DJ1968" s="5"/>
      <c r="DK1968" s="5"/>
    </row>
    <row r="1969" spans="1:115" x14ac:dyDescent="0.25">
      <c r="A1969" s="24"/>
      <c r="B1969" s="3"/>
      <c r="D1969" s="1"/>
      <c r="H1969" s="5"/>
      <c r="L1969" s="4"/>
      <c r="M1969" s="4"/>
      <c r="Q1969" s="5"/>
      <c r="Z1969" s="4"/>
      <c r="BI1969" s="7"/>
      <c r="BJ1969" s="4"/>
      <c r="BK1969" s="96"/>
      <c r="BL1969" s="107"/>
      <c r="BQ1969" s="5"/>
      <c r="BT1969" s="5"/>
      <c r="BU1969" s="5"/>
      <c r="BV1969" s="5"/>
      <c r="BW1969" s="5"/>
      <c r="BY1969" s="14"/>
      <c r="BZ1969" s="28"/>
      <c r="DD1969" s="5" t="e">
        <f>IF(REPORTE!AH$2="si",IF(C1969=VALUE(REPORTE!C$11),IF(SUM(DD1970:DD$1993),CONCATENATE(INT(B1969),", "),INT(B1969)),""),IF(C1969=VALUE(REPORTE!C$10),IF(SUM(DD1970:DD$1993),CONCATENATE(INT(B1969),", "),INT(B1969)),""))</f>
        <v>#VALUE!</v>
      </c>
      <c r="DH1969" s="5"/>
      <c r="DI1969" s="5"/>
      <c r="DJ1969" s="5"/>
      <c r="DK1969" s="5"/>
    </row>
    <row r="1970" spans="1:115" x14ac:dyDescent="0.25">
      <c r="A1970" s="24"/>
      <c r="B1970" s="3"/>
      <c r="D1970" s="1"/>
      <c r="H1970" s="5"/>
      <c r="L1970" s="4"/>
      <c r="M1970" s="4"/>
      <c r="Q1970" s="5"/>
      <c r="Z1970" s="4"/>
      <c r="BI1970" s="7"/>
      <c r="BJ1970" s="4"/>
      <c r="BK1970" s="96"/>
      <c r="BL1970" s="107"/>
      <c r="BQ1970" s="5"/>
      <c r="BT1970" s="5"/>
      <c r="BU1970" s="5"/>
      <c r="BV1970" s="5"/>
      <c r="BW1970" s="5"/>
      <c r="BY1970" s="14"/>
      <c r="BZ1970" s="28"/>
      <c r="DD1970" s="5" t="e">
        <f>IF(REPORTE!AH$2="si",IF(C1970=VALUE(REPORTE!C$11),IF(SUM(DD1971:DD$1993),CONCATENATE(INT(B1970),", "),INT(B1970)),""),IF(C1970=VALUE(REPORTE!C$10),IF(SUM(DD1971:DD$1993),CONCATENATE(INT(B1970),", "),INT(B1970)),""))</f>
        <v>#VALUE!</v>
      </c>
      <c r="DH1970" s="5"/>
      <c r="DI1970" s="5"/>
      <c r="DJ1970" s="5"/>
      <c r="DK1970" s="5"/>
    </row>
    <row r="1971" spans="1:115" x14ac:dyDescent="0.25">
      <c r="A1971" s="24"/>
      <c r="B1971" s="3"/>
      <c r="D1971" s="1"/>
      <c r="H1971" s="5"/>
      <c r="L1971" s="4"/>
      <c r="M1971" s="4"/>
      <c r="Q1971" s="5"/>
      <c r="Z1971" s="4"/>
      <c r="BI1971" s="7"/>
      <c r="BJ1971" s="4"/>
      <c r="BK1971" s="96"/>
      <c r="BL1971" s="107"/>
      <c r="BQ1971" s="5"/>
      <c r="BT1971" s="5"/>
      <c r="BU1971" s="5"/>
      <c r="BV1971" s="5"/>
      <c r="BW1971" s="5"/>
      <c r="BY1971" s="14"/>
      <c r="BZ1971" s="28"/>
      <c r="DD1971" s="5" t="e">
        <f>IF(REPORTE!AH$2="si",IF(C1971=VALUE(REPORTE!C$11),IF(SUM(DD1972:DD$1993),CONCATENATE(INT(B1971),", "),INT(B1971)),""),IF(C1971=VALUE(REPORTE!C$10),IF(SUM(DD1972:DD$1993),CONCATENATE(INT(B1971),", "),INT(B1971)),""))</f>
        <v>#VALUE!</v>
      </c>
      <c r="DH1971" s="5"/>
      <c r="DI1971" s="5"/>
      <c r="DJ1971" s="5"/>
      <c r="DK1971" s="5"/>
    </row>
    <row r="1972" spans="1:115" x14ac:dyDescent="0.25">
      <c r="A1972" s="24"/>
      <c r="B1972" s="3"/>
      <c r="D1972" s="1"/>
      <c r="H1972" s="5"/>
      <c r="L1972" s="4"/>
      <c r="M1972" s="4"/>
      <c r="Q1972" s="5"/>
      <c r="Z1972" s="4"/>
      <c r="BI1972" s="7"/>
      <c r="BJ1972" s="4"/>
      <c r="BK1972" s="96"/>
      <c r="BL1972" s="107"/>
      <c r="BQ1972" s="5"/>
      <c r="BT1972" s="5"/>
      <c r="BU1972" s="5"/>
      <c r="BV1972" s="5"/>
      <c r="BW1972" s="5"/>
      <c r="BY1972" s="14"/>
      <c r="BZ1972" s="28"/>
      <c r="DD1972" s="5" t="e">
        <f>IF(REPORTE!AH$2="si",IF(C1972=VALUE(REPORTE!C$11),IF(SUM(DD1973:DD$1993),CONCATENATE(INT(B1972),", "),INT(B1972)),""),IF(C1972=VALUE(REPORTE!C$10),IF(SUM(DD1973:DD$1993),CONCATENATE(INT(B1972),", "),INT(B1972)),""))</f>
        <v>#VALUE!</v>
      </c>
      <c r="DH1972" s="5"/>
      <c r="DI1972" s="5"/>
      <c r="DJ1972" s="5"/>
      <c r="DK1972" s="5"/>
    </row>
    <row r="1973" spans="1:115" x14ac:dyDescent="0.25">
      <c r="A1973" s="24"/>
      <c r="B1973" s="3"/>
      <c r="D1973" s="1"/>
      <c r="H1973" s="5"/>
      <c r="L1973" s="4"/>
      <c r="M1973" s="4"/>
      <c r="Q1973" s="5"/>
      <c r="Z1973" s="4"/>
      <c r="BI1973" s="7"/>
      <c r="BJ1973" s="4"/>
      <c r="BK1973" s="96"/>
      <c r="BL1973" s="107"/>
      <c r="BQ1973" s="5"/>
      <c r="BT1973" s="5"/>
      <c r="BU1973" s="5"/>
      <c r="BV1973" s="5"/>
      <c r="BW1973" s="5"/>
      <c r="BY1973" s="14"/>
      <c r="BZ1973" s="28"/>
      <c r="DD1973" s="5" t="e">
        <f>IF(REPORTE!AH$2="si",IF(C1973=VALUE(REPORTE!C$11),IF(SUM(DD1974:DD$1993),CONCATENATE(INT(B1973),", "),INT(B1973)),""),IF(C1973=VALUE(REPORTE!C$10),IF(SUM(DD1974:DD$1993),CONCATENATE(INT(B1973),", "),INT(B1973)),""))</f>
        <v>#VALUE!</v>
      </c>
      <c r="DH1973" s="5"/>
      <c r="DI1973" s="5"/>
      <c r="DJ1973" s="5"/>
      <c r="DK1973" s="5"/>
    </row>
    <row r="1974" spans="1:115" x14ac:dyDescent="0.25">
      <c r="A1974" s="24"/>
      <c r="B1974" s="3"/>
      <c r="D1974" s="1"/>
      <c r="H1974" s="5"/>
      <c r="L1974" s="4"/>
      <c r="M1974" s="4"/>
      <c r="Q1974" s="5"/>
      <c r="Z1974" s="4"/>
      <c r="BI1974" s="7"/>
      <c r="BJ1974" s="4"/>
      <c r="BK1974" s="96"/>
      <c r="BL1974" s="107"/>
      <c r="BQ1974" s="5"/>
      <c r="BT1974" s="5"/>
      <c r="BU1974" s="5"/>
      <c r="BV1974" s="5"/>
      <c r="BW1974" s="5"/>
      <c r="BY1974" s="14"/>
      <c r="BZ1974" s="28"/>
      <c r="DD1974" s="5" t="e">
        <f>IF(REPORTE!AH$2="si",IF(C1974=VALUE(REPORTE!C$11),IF(SUM(DD1975:DD$1993),CONCATENATE(INT(B1974),", "),INT(B1974)),""),IF(C1974=VALUE(REPORTE!C$10),IF(SUM(DD1975:DD$1993),CONCATENATE(INT(B1974),", "),INT(B1974)),""))</f>
        <v>#VALUE!</v>
      </c>
      <c r="DH1974" s="5"/>
      <c r="DI1974" s="5"/>
      <c r="DJ1974" s="5"/>
      <c r="DK1974" s="5"/>
    </row>
    <row r="1975" spans="1:115" x14ac:dyDescent="0.25">
      <c r="A1975" s="24"/>
      <c r="B1975" s="3"/>
      <c r="D1975" s="1"/>
      <c r="H1975" s="5"/>
      <c r="L1975" s="4"/>
      <c r="M1975" s="4"/>
      <c r="Q1975" s="5"/>
      <c r="Z1975" s="4"/>
      <c r="BI1975" s="7"/>
      <c r="BJ1975" s="4"/>
      <c r="BK1975" s="96"/>
      <c r="BL1975" s="107"/>
      <c r="BQ1975" s="5"/>
      <c r="BT1975" s="5"/>
      <c r="BU1975" s="5"/>
      <c r="BV1975" s="5"/>
      <c r="BW1975" s="5"/>
      <c r="BY1975" s="14"/>
      <c r="BZ1975" s="28"/>
      <c r="DD1975" s="5" t="e">
        <f>IF(REPORTE!AH$2="si",IF(C1975=VALUE(REPORTE!C$11),IF(SUM(DD1976:DD$1993),CONCATENATE(INT(B1975),", "),INT(B1975)),""),IF(C1975=VALUE(REPORTE!C$10),IF(SUM(DD1976:DD$1993),CONCATENATE(INT(B1975),", "),INT(B1975)),""))</f>
        <v>#VALUE!</v>
      </c>
      <c r="DE1975" s="5"/>
      <c r="DH1975" s="5"/>
      <c r="DI1975" s="5"/>
      <c r="DJ1975" s="5"/>
      <c r="DK1975" s="5"/>
    </row>
    <row r="1976" spans="1:115" x14ac:dyDescent="0.25">
      <c r="A1976" s="24"/>
      <c r="B1976" s="3"/>
      <c r="D1976" s="1"/>
      <c r="H1976" s="5"/>
      <c r="L1976" s="4"/>
      <c r="M1976" s="4"/>
      <c r="Q1976" s="5"/>
      <c r="Z1976" s="4"/>
      <c r="BI1976" s="7"/>
      <c r="BJ1976" s="4"/>
      <c r="BK1976" s="96"/>
      <c r="BL1976" s="107"/>
      <c r="BQ1976" s="5"/>
      <c r="BT1976" s="5"/>
      <c r="BU1976" s="5"/>
      <c r="BV1976" s="5"/>
      <c r="BW1976" s="5"/>
      <c r="BY1976" s="14"/>
      <c r="BZ1976" s="28"/>
      <c r="DD1976" s="5" t="e">
        <f>IF(REPORTE!AH$2="si",IF(C1976=VALUE(REPORTE!C$11),IF(SUM(DD1977:DD$1993),CONCATENATE(INT(B1976),", "),INT(B1976)),""),IF(C1976=VALUE(REPORTE!C$10),IF(SUM(DD1977:DD$1993),CONCATENATE(INT(B1976),",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4"/>
      <c r="B1977" s="3"/>
      <c r="D1977" s="1"/>
      <c r="H1977" s="5"/>
      <c r="L1977" s="4"/>
      <c r="M1977" s="4"/>
      <c r="Q1977" s="5"/>
      <c r="Z1977" s="4"/>
      <c r="BI1977" s="7"/>
      <c r="BJ1977" s="4"/>
      <c r="BK1977" s="96"/>
      <c r="BL1977" s="107"/>
      <c r="BQ1977" s="5"/>
      <c r="BT1977" s="5"/>
      <c r="BU1977" s="5"/>
      <c r="BV1977" s="5"/>
      <c r="BW1977" s="5"/>
      <c r="BY1977" s="14"/>
      <c r="BZ1977" s="28"/>
      <c r="DD1977" s="5" t="e">
        <f>IF(REPORTE!AH$2="si",IF(C1977=VALUE(REPORTE!C$11),IF(SUM(DD1978:DD$1993),CONCATENATE(INT(B1977),", "),INT(B1977)),""),IF(C1977=VALUE(REPORTE!C$10),IF(SUM(DD1978:DD$1993),CONCATENATE(INT(B1977),", "),INT(B1977)),""))</f>
        <v>#VALUE!</v>
      </c>
      <c r="DH1977" s="5"/>
      <c r="DI1977" s="5"/>
      <c r="DJ1977" s="5"/>
      <c r="DK1977" s="5"/>
    </row>
    <row r="1978" spans="1:115" x14ac:dyDescent="0.25">
      <c r="A1978" s="24"/>
      <c r="B1978" s="3"/>
      <c r="D1978" s="1"/>
      <c r="H1978" s="5"/>
      <c r="L1978" s="4"/>
      <c r="M1978" s="4"/>
      <c r="Q1978" s="5"/>
      <c r="Z1978" s="4"/>
      <c r="BI1978" s="7"/>
      <c r="BJ1978" s="4"/>
      <c r="BK1978" s="96"/>
      <c r="BL1978" s="107"/>
      <c r="BQ1978" s="5"/>
      <c r="BT1978" s="5"/>
      <c r="BU1978" s="5"/>
      <c r="BV1978" s="5"/>
      <c r="BW1978" s="5"/>
      <c r="BY1978" s="14"/>
      <c r="BZ1978" s="28"/>
      <c r="DD1978" s="5" t="e">
        <f>IF(REPORTE!AH$2="si",IF(C1978=VALUE(REPORTE!C$11),IF(SUM(DD1979:DD$1993),CONCATENATE(INT(B1978),", "),INT(B1978)),""),IF(C1978=VALUE(REPORTE!C$10),IF(SUM(DD1979:DD$1993),CONCATENATE(INT(B1978),", "),INT(B1978)),""))</f>
        <v>#VALUE!</v>
      </c>
      <c r="DH1978" s="5"/>
      <c r="DI1978" s="5"/>
      <c r="DJ1978" s="5"/>
      <c r="DK1978" s="5"/>
    </row>
    <row r="1979" spans="1:115" x14ac:dyDescent="0.25">
      <c r="A1979" s="24"/>
      <c r="B1979" s="3"/>
      <c r="D1979" s="1"/>
      <c r="H1979" s="5"/>
      <c r="L1979" s="4"/>
      <c r="M1979" s="4"/>
      <c r="Q1979" s="5"/>
      <c r="Z1979" s="4"/>
      <c r="BI1979" s="7"/>
      <c r="BJ1979" s="4"/>
      <c r="BK1979" s="96"/>
      <c r="BL1979" s="107"/>
      <c r="BQ1979" s="5"/>
      <c r="BT1979" s="5"/>
      <c r="BU1979" s="5"/>
      <c r="BV1979" s="5"/>
      <c r="BW1979" s="5"/>
      <c r="BY1979" s="14"/>
      <c r="BZ1979" s="28"/>
      <c r="DD1979" s="5" t="e">
        <f>IF(REPORTE!AH$2="si",IF(C1979=VALUE(REPORTE!C$11),IF(SUM(DD1980:DD$1993),CONCATENATE(INT(B1979),", "),INT(B1979)),""),IF(C1979=VALUE(REPORTE!C$10),IF(SUM(DD1980:DD$1993),CONCATENATE(INT(B1979),", "),INT(B1979)),""))</f>
        <v>#VALUE!</v>
      </c>
      <c r="DH1979" s="5"/>
      <c r="DI1979" s="5"/>
      <c r="DJ1979" s="5"/>
      <c r="DK1979" s="5"/>
    </row>
    <row r="1980" spans="1:115" x14ac:dyDescent="0.25">
      <c r="A1980" s="24"/>
      <c r="B1980" s="3"/>
      <c r="D1980" s="1"/>
      <c r="H1980" s="5"/>
      <c r="L1980" s="4"/>
      <c r="M1980" s="4"/>
      <c r="Q1980" s="5"/>
      <c r="Z1980" s="4"/>
      <c r="BI1980" s="7"/>
      <c r="BJ1980" s="4"/>
      <c r="BK1980" s="96"/>
      <c r="BL1980" s="107"/>
      <c r="BQ1980" s="5"/>
      <c r="BT1980" s="5"/>
      <c r="BU1980" s="5"/>
      <c r="BV1980" s="5"/>
      <c r="BW1980" s="5"/>
      <c r="BY1980" s="14"/>
      <c r="BZ1980" s="28"/>
      <c r="DD1980" s="5" t="e">
        <f>IF(REPORTE!AH$2="si",IF(C1980=VALUE(REPORTE!C$11),IF(SUM(DD1981:DD$1993),CONCATENATE(INT(B1980),", "),INT(B1980)),""),IF(C1980=VALUE(REPORTE!C$10),IF(SUM(DD1981:DD$1993),CONCATENATE(INT(B1980),", "),INT(B1980)),""))</f>
        <v>#VALUE!</v>
      </c>
      <c r="DH1980" s="5"/>
      <c r="DI1980" s="5"/>
      <c r="DJ1980" s="5"/>
      <c r="DK1980" s="5"/>
    </row>
    <row r="1981" spans="1:115" x14ac:dyDescent="0.25">
      <c r="A1981" s="24"/>
      <c r="B1981" s="3"/>
      <c r="D1981" s="1"/>
      <c r="H1981" s="5"/>
      <c r="L1981" s="4"/>
      <c r="M1981" s="4"/>
      <c r="Q1981" s="5"/>
      <c r="Z1981" s="4"/>
      <c r="BI1981" s="7"/>
      <c r="BJ1981" s="4"/>
      <c r="BK1981" s="96"/>
      <c r="BL1981" s="107"/>
      <c r="BQ1981" s="5"/>
      <c r="BT1981" s="5"/>
      <c r="BU1981" s="5"/>
      <c r="BV1981" s="5"/>
      <c r="BW1981" s="5"/>
      <c r="BY1981" s="14"/>
      <c r="BZ1981" s="28"/>
      <c r="DD1981" s="5" t="e">
        <f>IF(REPORTE!AH$2="si",IF(C1981=VALUE(REPORTE!C$11),IF(SUM(DD1982:DD$1993),CONCATENATE(INT(B1981),", "),INT(B1981)),""),IF(C1981=VALUE(REPORTE!C$10),IF(SUM(DD1982:DD$1993),CONCATENATE(INT(B1981),", "),INT(B1981)),""))</f>
        <v>#VALUE!</v>
      </c>
      <c r="DH1981" s="5"/>
      <c r="DI1981" s="5"/>
      <c r="DJ1981" s="5"/>
      <c r="DK1981" s="5"/>
    </row>
    <row r="1982" spans="1:115" x14ac:dyDescent="0.25">
      <c r="A1982" s="24"/>
      <c r="B1982" s="3"/>
      <c r="D1982" s="1"/>
      <c r="H1982" s="5"/>
      <c r="L1982" s="4"/>
      <c r="M1982" s="4"/>
      <c r="Q1982" s="5"/>
      <c r="Z1982" s="4"/>
      <c r="BI1982" s="7"/>
      <c r="BJ1982" s="4"/>
      <c r="BK1982" s="96"/>
      <c r="BL1982" s="107"/>
      <c r="BQ1982" s="5"/>
      <c r="BT1982" s="5"/>
      <c r="BU1982" s="5"/>
      <c r="BV1982" s="5"/>
      <c r="BW1982" s="5"/>
      <c r="BY1982" s="14"/>
      <c r="BZ1982" s="28"/>
      <c r="DD1982" s="5" t="e">
        <f>IF(REPORTE!AH$2="si",IF(C1982=VALUE(REPORTE!C$11),IF(SUM(DD1983:DD$1993),CONCATENATE(INT(B1982),", "),INT(B1982)),""),IF(C1982=VALUE(REPORTE!C$10),IF(SUM(DD1983:DD$1993),CONCATENATE(INT(B1982),", "),INT(B1982)),""))</f>
        <v>#VALUE!</v>
      </c>
      <c r="DH1982" s="5"/>
      <c r="DI1982" s="5"/>
      <c r="DJ1982" s="5"/>
      <c r="DK1982" s="5"/>
    </row>
    <row r="1983" spans="1:115" x14ac:dyDescent="0.25">
      <c r="A1983" s="24"/>
      <c r="B1983" s="3"/>
      <c r="D1983" s="1"/>
      <c r="H1983" s="5"/>
      <c r="L1983" s="4"/>
      <c r="M1983" s="4"/>
      <c r="Q1983" s="5"/>
      <c r="Z1983" s="4"/>
      <c r="BI1983" s="7"/>
      <c r="BJ1983" s="4"/>
      <c r="BK1983" s="96"/>
      <c r="BL1983" s="107"/>
      <c r="BQ1983" s="5"/>
      <c r="BT1983" s="5"/>
      <c r="BU1983" s="5"/>
      <c r="BV1983" s="5"/>
      <c r="BW1983" s="5"/>
      <c r="BY1983" s="14"/>
      <c r="BZ1983" s="28"/>
      <c r="DD1983" s="5" t="e">
        <f>IF(REPORTE!AH$2="si",IF(C1983=VALUE(REPORTE!C$11),IF(SUM(DD1984:DD$1993),CONCATENATE(INT(B1983),", "),INT(B1983)),""),IF(C1983=VALUE(REPORTE!C$10),IF(SUM(DD1984:DD$1993),CONCATENATE(INT(B1983),", "),INT(B1983)),""))</f>
        <v>#VALUE!</v>
      </c>
      <c r="DH1983" s="5"/>
      <c r="DI1983" s="5"/>
      <c r="DJ1983" s="5"/>
      <c r="DK1983" s="5"/>
    </row>
    <row r="1984" spans="1:115" x14ac:dyDescent="0.25">
      <c r="A1984" s="24"/>
      <c r="B1984" s="3"/>
      <c r="D1984" s="1"/>
      <c r="H1984" s="5"/>
      <c r="L1984" s="4"/>
      <c r="M1984" s="4"/>
      <c r="Q1984" s="5"/>
      <c r="Z1984" s="4"/>
      <c r="BI1984" s="7"/>
      <c r="BJ1984" s="4"/>
      <c r="BK1984" s="96"/>
      <c r="BL1984" s="107"/>
      <c r="BQ1984" s="5"/>
      <c r="BT1984" s="5"/>
      <c r="BU1984" s="5"/>
      <c r="BV1984" s="5"/>
      <c r="BW1984" s="5"/>
      <c r="BY1984" s="14"/>
      <c r="BZ1984" s="28"/>
      <c r="DD1984" s="5" t="e">
        <f>IF(REPORTE!AH$2="si",IF(C1984=VALUE(REPORTE!C$11),IF(SUM(DD1985:DD$1993),CONCATENATE(INT(B1984),", "),INT(B1984)),""),IF(C1984=VALUE(REPORTE!C$10),IF(SUM(DD1985:DD$1993),CONCATENATE(INT(B1984),", "),INT(B1984)),""))</f>
        <v>#VALUE!</v>
      </c>
      <c r="DH1984" s="5"/>
      <c r="DI1984" s="5"/>
      <c r="DJ1984" s="5"/>
      <c r="DK1984" s="5"/>
    </row>
    <row r="1985" spans="1:115" x14ac:dyDescent="0.25">
      <c r="A1985" s="24"/>
      <c r="B1985" s="3"/>
      <c r="D1985" s="1"/>
      <c r="H1985" s="5"/>
      <c r="L1985" s="4"/>
      <c r="M1985" s="4"/>
      <c r="Q1985" s="5"/>
      <c r="Z1985" s="4"/>
      <c r="BI1985" s="7"/>
      <c r="BJ1985" s="4"/>
      <c r="BK1985" s="96"/>
      <c r="BL1985" s="107"/>
      <c r="BQ1985" s="5"/>
      <c r="BT1985" s="5"/>
      <c r="BU1985" s="5"/>
      <c r="BV1985" s="5"/>
      <c r="BW1985" s="5"/>
      <c r="BY1985" s="14"/>
      <c r="BZ1985" s="28"/>
      <c r="DD1985" s="5" t="e">
        <f>IF(REPORTE!AH$2="si",IF(C1985=VALUE(REPORTE!C$11),IF(SUM(DD1986:DD$1993),CONCATENATE(INT(B1985),", "),INT(B1985)),""),IF(C1985=VALUE(REPORTE!C$10),IF(SUM(DD1986:DD$1993),CONCATENATE(INT(B1985),", "),INT(B1985)),""))</f>
        <v>#VALUE!</v>
      </c>
      <c r="DH1985" s="5"/>
      <c r="DI1985" s="5"/>
      <c r="DJ1985" s="5"/>
      <c r="DK1985" s="5"/>
    </row>
    <row r="1986" spans="1:115" x14ac:dyDescent="0.25">
      <c r="A1986" s="24"/>
      <c r="B1986" s="3"/>
      <c r="D1986" s="1"/>
      <c r="H1986" s="5"/>
      <c r="L1986" s="4"/>
      <c r="M1986" s="4"/>
      <c r="Q1986" s="5"/>
      <c r="Z1986" s="4"/>
      <c r="BI1986" s="7"/>
      <c r="BJ1986" s="4"/>
      <c r="BK1986" s="96"/>
      <c r="BL1986" s="107"/>
      <c r="BQ1986" s="5"/>
      <c r="BT1986" s="5"/>
      <c r="BU1986" s="5"/>
      <c r="BV1986" s="5"/>
      <c r="BW1986" s="5"/>
      <c r="BY1986" s="14"/>
      <c r="BZ1986" s="28"/>
      <c r="DD1986" s="5" t="e">
        <f>IF(REPORTE!AH$2="si",IF(C1986=VALUE(REPORTE!C$11),IF(SUM(DD1987:DD$1993),CONCATENATE(INT(B1986),", "),INT(B1986)),""),IF(C1986=VALUE(REPORTE!C$10),IF(SUM(DD1987:DD$1993),CONCATENATE(INT(B1986),", "),INT(B1986)),""))</f>
        <v>#VALUE!</v>
      </c>
      <c r="DH1986" s="5"/>
      <c r="DI1986" s="5"/>
      <c r="DJ1986" s="5"/>
      <c r="DK1986" s="5"/>
    </row>
    <row r="1987" spans="1:115" x14ac:dyDescent="0.25">
      <c r="A1987" s="24"/>
      <c r="B1987" s="3"/>
      <c r="D1987" s="1"/>
      <c r="H1987" s="5"/>
      <c r="L1987" s="4"/>
      <c r="M1987" s="4"/>
      <c r="Q1987" s="5"/>
      <c r="Z1987" s="4"/>
      <c r="BI1987" s="7"/>
      <c r="BJ1987" s="4"/>
      <c r="BK1987" s="96"/>
      <c r="BL1987" s="107"/>
      <c r="BQ1987" s="5"/>
      <c r="BT1987" s="5"/>
      <c r="BU1987" s="5"/>
      <c r="BV1987" s="5"/>
      <c r="BW1987" s="5"/>
      <c r="BY1987" s="14"/>
      <c r="BZ1987" s="28"/>
      <c r="DD1987" s="5" t="e">
        <f>IF(REPORTE!AH$2="si",IF(C1987=VALUE(REPORTE!C$11),IF(SUM(DD1988:DD$1993),CONCATENATE(INT(B1987),", "),INT(B1987)),""),IF(C1987=VALUE(REPORTE!C$10),IF(SUM(DD1988:DD$1993),CONCATENATE(INT(B1987),", "),INT(B1987)),""))</f>
        <v>#VALUE!</v>
      </c>
      <c r="DH1987" s="5"/>
      <c r="DI1987" s="5"/>
      <c r="DJ1987" s="5"/>
      <c r="DK1987" s="5"/>
    </row>
    <row r="1988" spans="1:115" x14ac:dyDescent="0.25">
      <c r="A1988" s="24"/>
      <c r="B1988" s="3"/>
      <c r="D1988" s="1"/>
      <c r="H1988" s="5"/>
      <c r="L1988" s="4"/>
      <c r="M1988" s="4"/>
      <c r="Q1988" s="5"/>
      <c r="Z1988" s="4"/>
      <c r="BI1988" s="7"/>
      <c r="BJ1988" s="4"/>
      <c r="BK1988" s="96"/>
      <c r="BL1988" s="107"/>
      <c r="BQ1988" s="5"/>
      <c r="BT1988" s="5"/>
      <c r="BU1988" s="5"/>
      <c r="BV1988" s="5"/>
      <c r="BW1988" s="5"/>
      <c r="BY1988" s="14"/>
      <c r="BZ1988" s="28"/>
      <c r="DD1988" s="5" t="e">
        <f>IF(REPORTE!AH$2="si",IF(C1988=VALUE(REPORTE!C$11),IF(SUM(DD1989:DD$1993),CONCATENATE(INT(B1988),", "),INT(B1988)),""),IF(C1988=VALUE(REPORTE!C$10),IF(SUM(DD1989:DD$1993),CONCATENATE(INT(B1988),", "),INT(B1988)),""))</f>
        <v>#VALUE!</v>
      </c>
      <c r="DH1988" s="5"/>
      <c r="DI1988" s="5"/>
      <c r="DJ1988" s="5"/>
      <c r="DK1988" s="5"/>
    </row>
    <row r="1989" spans="1:115" x14ac:dyDescent="0.25">
      <c r="A1989" s="24"/>
      <c r="B1989" s="3"/>
      <c r="D1989" s="1"/>
      <c r="H1989" s="5"/>
      <c r="L1989" s="4"/>
      <c r="M1989" s="4"/>
      <c r="Q1989" s="5"/>
      <c r="Z1989" s="4"/>
      <c r="BI1989" s="7"/>
      <c r="BJ1989" s="4"/>
      <c r="BK1989" s="96"/>
      <c r="BL1989" s="107"/>
      <c r="BQ1989" s="5"/>
      <c r="BT1989" s="5"/>
      <c r="BU1989" s="5"/>
      <c r="BV1989" s="5"/>
      <c r="BW1989" s="5"/>
      <c r="BY1989" s="14"/>
      <c r="BZ1989" s="28"/>
      <c r="DD1989" s="5" t="e">
        <f>IF(REPORTE!AH$2="si",IF(C1989=VALUE(REPORTE!C$11),IF(SUM(DD1990:DD$1993),CONCATENATE(INT(B1989),", "),INT(B1989)),""),IF(C1989=VALUE(REPORTE!C$10),IF(SUM(DD1990:DD$1993),CONCATENATE(INT(B1989),", "),INT(B1989)),""))</f>
        <v>#VALUE!</v>
      </c>
      <c r="DH1989" s="5"/>
      <c r="DI1989" s="5"/>
      <c r="DJ1989" s="5"/>
      <c r="DK1989" s="5"/>
    </row>
    <row r="1990" spans="1:115" x14ac:dyDescent="0.25">
      <c r="A1990" s="24"/>
      <c r="B1990" s="3"/>
      <c r="D1990" s="1"/>
      <c r="H1990" s="5"/>
      <c r="L1990" s="4"/>
      <c r="M1990" s="4"/>
      <c r="Q1990" s="5"/>
      <c r="Z1990" s="4"/>
      <c r="BI1990" s="7"/>
      <c r="BJ1990" s="4"/>
      <c r="BK1990" s="96"/>
      <c r="BL1990" s="107"/>
      <c r="BQ1990" s="5"/>
      <c r="BT1990" s="5"/>
      <c r="BU1990" s="5"/>
      <c r="BV1990" s="5"/>
      <c r="BW1990" s="5"/>
      <c r="BY1990" s="14"/>
      <c r="BZ1990" s="28"/>
      <c r="DD1990" s="5" t="e">
        <f>IF(REPORTE!AH$2="si",IF(C1990=VALUE(REPORTE!C$11),IF(SUM(DD1991:DD$1993),CONCATENATE(INT(B1990),", "),INT(B1990)),""),IF(C1990=VALUE(REPORTE!C$10),IF(SUM(DD1991:DD$1993),CONCATENATE(INT(B1990),", "),INT(B1990)),""))</f>
        <v>#VALUE!</v>
      </c>
      <c r="DH1990" s="5"/>
      <c r="DI1990" s="5"/>
      <c r="DJ1990" s="5"/>
      <c r="DK1990" s="5"/>
    </row>
    <row r="1991" spans="1:115" x14ac:dyDescent="0.25">
      <c r="A1991" s="24"/>
      <c r="B1991" s="3"/>
      <c r="D1991" s="1"/>
      <c r="H1991" s="5"/>
      <c r="L1991" s="4"/>
      <c r="M1991" s="4"/>
      <c r="Q1991" s="5"/>
      <c r="Z1991" s="4"/>
      <c r="BI1991" s="7"/>
      <c r="BJ1991" s="4"/>
      <c r="BK1991" s="96"/>
      <c r="BL1991" s="107"/>
      <c r="BQ1991" s="5"/>
      <c r="BT1991" s="5"/>
      <c r="BU1991" s="5"/>
      <c r="BV1991" s="5"/>
      <c r="BW1991" s="5"/>
      <c r="BY1991" s="14"/>
      <c r="BZ1991" s="28"/>
      <c r="DD1991" s="5" t="e">
        <f>IF(REPORTE!AH$2="si",IF(C1991=VALUE(REPORTE!C$11),IF(SUM(DD1992:DD$1993),CONCATENATE(INT(B1991),", "),INT(B1991)),""),IF(C1991=VALUE(REPORTE!C$10),IF(SUM(DD1992:DD$1993),CONCATENATE(INT(B1991),", "),INT(B1991)),""))</f>
        <v>#VALUE!</v>
      </c>
      <c r="DH1991" s="5"/>
      <c r="DI1991" s="5"/>
      <c r="DJ1991" s="5"/>
      <c r="DK1991" s="5"/>
    </row>
    <row r="1992" spans="1:115" x14ac:dyDescent="0.25">
      <c r="A1992" s="24"/>
      <c r="B1992" s="3"/>
      <c r="D1992" s="1"/>
      <c r="H1992" s="5"/>
      <c r="L1992" s="4"/>
      <c r="M1992" s="4"/>
      <c r="Q1992" s="5"/>
      <c r="Z1992" s="4"/>
      <c r="BI1992" s="7"/>
      <c r="BJ1992" s="4"/>
      <c r="BK1992" s="96"/>
      <c r="BL1992" s="107"/>
      <c r="BQ1992" s="5"/>
      <c r="BT1992" s="5"/>
      <c r="BU1992" s="5"/>
      <c r="BV1992" s="5"/>
      <c r="BW1992" s="5"/>
      <c r="BY1992" s="14"/>
      <c r="BZ1992" s="28"/>
      <c r="DD1992" s="5" t="e">
        <f>IF(REPORTE!AH$2="si",IF(C1992=VALUE(REPORTE!C$11),IF(SUM(DD1993:DD$1993),CONCATENATE(INT(B1992),", "),INT(B1992)),""),IF(C1992=VALUE(REPORTE!C$10),IF(SUM(DD1993:DD$1993),CONCATENATE(INT(B1992),", "),INT(B1992)),""))</f>
        <v>#VALUE!</v>
      </c>
      <c r="DH1992" s="5"/>
      <c r="DI1992" s="5"/>
      <c r="DJ1992" s="5"/>
      <c r="DK1992" s="5"/>
    </row>
    <row r="1993" spans="1:115" x14ac:dyDescent="0.25">
      <c r="A1993" s="24"/>
      <c r="B1993" s="3"/>
      <c r="D1993" s="1"/>
      <c r="H1993" s="5"/>
      <c r="L1993" s="4"/>
      <c r="M1993" s="4"/>
      <c r="Q1993" s="5"/>
      <c r="Z1993" s="4"/>
      <c r="BI1993" s="7"/>
      <c r="BJ1993" s="4"/>
      <c r="BK1993" s="96"/>
      <c r="BL1993" s="107"/>
      <c r="BQ1993" s="5"/>
      <c r="BT1993" s="5"/>
      <c r="BU1993" s="5"/>
      <c r="BV1993" s="5"/>
      <c r="BW1993" s="5"/>
      <c r="BY1993" s="14"/>
      <c r="BZ1993" s="28"/>
      <c r="DD1993" s="5" t="e">
        <f>IF(REPORTE!AH$2="si",IF(C1993=VALUE(REPORTE!C$11),IF(SUM(DD$1993:DD1994),CONCATENATE(INT(B1993),", "),INT(B1993)),""),IF(C1993=VALUE(REPORTE!C$10),IF(SUM(DD$1993:DD1994),CONCATENATE(INT(B1993),", "),INT(B1993)),""))</f>
        <v>#VALUE!</v>
      </c>
      <c r="DH1993" s="5"/>
      <c r="DI1993" s="5"/>
      <c r="DJ1993" s="5"/>
      <c r="DK1993" s="5"/>
    </row>
    <row r="1994" spans="1:115" x14ac:dyDescent="0.25">
      <c r="A1994" s="24"/>
      <c r="B1994" s="3"/>
      <c r="D1994" s="1"/>
      <c r="H1994" s="5"/>
      <c r="L1994" s="4"/>
      <c r="M1994" s="4"/>
      <c r="Q1994" s="5"/>
      <c r="Z1994" s="4"/>
      <c r="BI1994" s="7"/>
      <c r="BJ1994" s="4"/>
      <c r="BK1994" s="96"/>
      <c r="BL1994" s="107"/>
      <c r="BQ1994" s="5"/>
      <c r="BT1994" s="5"/>
      <c r="BU1994" s="5"/>
      <c r="BV1994" s="5"/>
      <c r="BW1994" s="5"/>
      <c r="BY1994" s="14"/>
      <c r="BZ1994" s="28"/>
      <c r="DD1994" s="5" t="e">
        <f>IF(REPORTE!AH$2="si",IF(C1994=VALUE(REPORTE!C$11),IF(SUM(DD$1993:DD1995),CONCATENATE(INT(B1994),", "),INT(B1994)),""),IF(C1994=VALUE(REPORTE!C$10),IF(SUM(DD$1993:DD1995),CONCATENATE(INT(B1994),", "),INT(B1994)),""))</f>
        <v>#VALUE!</v>
      </c>
      <c r="DH1994" s="5"/>
      <c r="DI1994" s="5"/>
      <c r="DJ1994" s="5"/>
      <c r="DK1994" s="5"/>
    </row>
    <row r="1995" spans="1:115" x14ac:dyDescent="0.25">
      <c r="A1995" s="24"/>
      <c r="B1995" s="3"/>
      <c r="D1995" s="1"/>
      <c r="H1995" s="5"/>
      <c r="L1995" s="4"/>
      <c r="M1995" s="4"/>
      <c r="Q1995" s="5"/>
      <c r="Z1995" s="4"/>
      <c r="BI1995" s="7"/>
      <c r="BJ1995" s="4"/>
      <c r="BK1995" s="96"/>
      <c r="BL1995" s="107"/>
      <c r="BQ1995" s="5"/>
      <c r="BT1995" s="5"/>
      <c r="BU1995" s="5"/>
      <c r="BV1995" s="5"/>
      <c r="BW1995" s="5"/>
      <c r="BY1995" s="14"/>
      <c r="BZ1995" s="28"/>
      <c r="DD1995" s="5" t="e">
        <f>IF(REPORTE!AH$2="si",IF(C1995=VALUE(REPORTE!C$11),IF(SUM(DD$1993:DD1996),CONCATENATE(INT(B1995),", "),INT(B1995)),""),IF(C1995=VALUE(REPORTE!C$10),IF(SUM(DD$1993:DD1996),CONCATENATE(INT(B1995),", "),INT(B1995)),""))</f>
        <v>#VALUE!</v>
      </c>
      <c r="DH1995" s="5"/>
      <c r="DI1995" s="5"/>
      <c r="DJ1995" s="5"/>
      <c r="DK1995" s="5"/>
    </row>
    <row r="1996" spans="1:115" x14ac:dyDescent="0.25">
      <c r="A1996" s="24"/>
      <c r="B1996" s="3"/>
      <c r="D1996" s="1"/>
      <c r="H1996" s="5"/>
      <c r="L1996" s="4"/>
      <c r="M1996" s="4"/>
      <c r="Q1996" s="5"/>
      <c r="Z1996" s="4"/>
      <c r="BI1996" s="7"/>
      <c r="BJ1996" s="4"/>
      <c r="BK1996" s="96"/>
      <c r="BL1996" s="107"/>
      <c r="BQ1996" s="5"/>
      <c r="BT1996" s="5"/>
      <c r="BU1996" s="5"/>
      <c r="BV1996" s="5"/>
      <c r="BW1996" s="5"/>
      <c r="BY1996" s="14"/>
      <c r="BZ1996" s="28"/>
      <c r="DD1996" s="5" t="e">
        <f>IF(REPORTE!AH$2="si",IF(C1996=VALUE(REPORTE!C$11),IF(SUM(DD$1993:DD1997),CONCATENATE(INT(B1996),", "),INT(B1996)),""),IF(C1996=VALUE(REPORTE!C$10),IF(SUM(DD$1993:DD1997),CONCATENATE(INT(B1996),", "),INT(B1996)),""))</f>
        <v>#VALUE!</v>
      </c>
      <c r="DH1996" s="5"/>
      <c r="DI1996" s="5"/>
      <c r="DJ1996" s="5"/>
      <c r="DK1996" s="5"/>
    </row>
    <row r="1997" spans="1:115" x14ac:dyDescent="0.25">
      <c r="A1997" s="24"/>
      <c r="B1997" s="3"/>
      <c r="D1997" s="1"/>
      <c r="H1997" s="5"/>
      <c r="L1997" s="4"/>
      <c r="M1997" s="4"/>
      <c r="Q1997" s="5"/>
      <c r="Z1997" s="4"/>
      <c r="BI1997" s="7"/>
      <c r="BJ1997" s="4"/>
      <c r="BK1997" s="96"/>
      <c r="BL1997" s="107"/>
      <c r="BQ1997" s="5"/>
      <c r="BT1997" s="5"/>
      <c r="BU1997" s="5"/>
      <c r="BV1997" s="5"/>
      <c r="BW1997" s="5"/>
      <c r="BY1997" s="14"/>
      <c r="BZ1997" s="28"/>
      <c r="DD1997" s="5" t="e">
        <f>IF(REPORTE!AH$2="si",IF(C1997=VALUE(REPORTE!C$11),IF(SUM(DD$1993:DD1998),CONCATENATE(INT(B1997),", "),INT(B1997)),""),IF(C1997=VALUE(REPORTE!C$10),IF(SUM(DD$1993:DD1998),CONCATENATE(INT(B1997),", "),INT(B1997)),""))</f>
        <v>#VALUE!</v>
      </c>
      <c r="DH1997" s="5"/>
      <c r="DI1997" s="5"/>
      <c r="DJ1997" s="5"/>
      <c r="DK1997" s="5"/>
    </row>
    <row r="1998" spans="1:115" x14ac:dyDescent="0.25">
      <c r="A1998" s="24"/>
      <c r="B1998" s="3"/>
      <c r="D1998" s="1"/>
      <c r="H1998" s="5"/>
      <c r="L1998" s="4"/>
      <c r="M1998" s="4"/>
      <c r="Q1998" s="5"/>
      <c r="Z1998" s="4"/>
      <c r="BI1998" s="7"/>
      <c r="BJ1998" s="4"/>
      <c r="BK1998" s="96"/>
      <c r="BL1998" s="107"/>
      <c r="BQ1998" s="5"/>
      <c r="BT1998" s="5"/>
      <c r="BU1998" s="5"/>
      <c r="BV1998" s="5"/>
      <c r="BW1998" s="5"/>
      <c r="BY1998" s="14"/>
      <c r="BZ1998" s="28"/>
      <c r="DD1998" s="5" t="e">
        <f>IF(REPORTE!AH$2="si",IF(C1998=VALUE(REPORTE!C$11),IF(SUM(DD$1993:DD1999),CONCATENATE(INT(B1998),", "),INT(B1998)),""),IF(C1998=VALUE(REPORTE!C$10),IF(SUM(DD$1993:DD1999),CONCATENATE(INT(B1998),", "),INT(B1998)),""))</f>
        <v>#VALUE!</v>
      </c>
      <c r="DH1998" s="5"/>
      <c r="DI1998" s="5"/>
      <c r="DJ1998" s="5"/>
      <c r="DK1998" s="5"/>
    </row>
    <row r="1999" spans="1:115" x14ac:dyDescent="0.25">
      <c r="A1999" s="24"/>
      <c r="B1999" s="3"/>
      <c r="D1999" s="1"/>
      <c r="H1999" s="5"/>
      <c r="L1999" s="4"/>
      <c r="M1999" s="4"/>
      <c r="Q1999" s="5"/>
      <c r="Z1999" s="4"/>
      <c r="BI1999" s="7"/>
      <c r="BJ1999" s="4"/>
      <c r="BK1999" s="96"/>
      <c r="BL1999" s="107"/>
      <c r="BQ1999" s="5"/>
      <c r="BT1999" s="5"/>
      <c r="BU1999" s="5"/>
      <c r="BV1999" s="5"/>
      <c r="BW1999" s="5"/>
      <c r="BY1999" s="14"/>
      <c r="BZ1999" s="28"/>
      <c r="DD1999" s="5" t="e">
        <f>IF(REPORTE!AH$2="si",IF(C1999=VALUE(REPORTE!C$11),IF(SUM(DD$1993:DD2000),CONCATENATE(INT(B1999),", "),INT(B1999)),""),IF(C1999=VALUE(REPORTE!C$10),IF(SUM(DD$1993:DD2000),CONCATENATE(INT(B1999),", "),INT(B1999)),""))</f>
        <v>#VALUE!</v>
      </c>
      <c r="DH1999" s="5"/>
      <c r="DI1999" s="5"/>
      <c r="DJ1999" s="5"/>
      <c r="DK1999" s="5"/>
    </row>
    <row r="2000" spans="1:115" x14ac:dyDescent="0.25">
      <c r="A2000" s="24"/>
      <c r="B2000" s="3"/>
      <c r="D2000" s="1"/>
      <c r="H2000" s="5"/>
      <c r="L2000" s="4"/>
      <c r="M2000" s="4"/>
      <c r="Q2000" s="5"/>
      <c r="Z2000" s="4"/>
      <c r="BI2000" s="7"/>
      <c r="BJ2000" s="4"/>
      <c r="BK2000" s="96"/>
      <c r="BL2000" s="107"/>
      <c r="BQ2000" s="5"/>
      <c r="BT2000" s="5"/>
      <c r="BU2000" s="5"/>
      <c r="BV2000" s="5"/>
      <c r="BW2000" s="5"/>
      <c r="BY2000" s="14"/>
      <c r="BZ2000" s="28"/>
      <c r="DD2000" s="5" t="e">
        <f>IF(REPORTE!AH$2="si",IF(C2000=VALUE(REPORTE!C$11),IF(SUM(DD$1993:DD2001),CONCATENATE(INT(B2000),", "),INT(B2000)),""),IF(C2000=VALUE(REPORTE!C$10),IF(SUM(DD$1993:DD2001),CONCATENATE(INT(B2000),", "),INT(B2000)),""))</f>
        <v>#VALUE!</v>
      </c>
      <c r="DH2000" s="5"/>
      <c r="DI2000" s="5"/>
      <c r="DJ2000" s="5"/>
      <c r="DK2000" s="5"/>
    </row>
    <row r="2001" spans="1:115" x14ac:dyDescent="0.25">
      <c r="A2001" s="24"/>
      <c r="B2001" s="3"/>
      <c r="H2001" s="5"/>
      <c r="Q2001" s="5"/>
      <c r="Z2001" s="4"/>
      <c r="BI2001" s="7"/>
      <c r="BJ2001" s="4"/>
      <c r="BK2001" s="96"/>
      <c r="BL2001" s="107"/>
      <c r="BQ2001" s="5"/>
      <c r="BT2001" s="5"/>
      <c r="BU2001" s="5"/>
      <c r="BV2001" s="5"/>
      <c r="BW2001" s="5"/>
      <c r="BY2001" s="14"/>
      <c r="BZ2001" s="28"/>
      <c r="DD2001" s="5" t="e">
        <f>IF(REPORTE!AH$2="si",IF(C2001=VALUE(REPORTE!C$11),IF(SUM(DD$1993:DD2002),CONCATENATE(INT(B2001),", "),INT(B2001)),""),IF(C2001=VALUE(REPORTE!C$10),IF(SUM(DD$1993:DD2002),CONCATENATE(INT(B2001),", "),INT(B2001)),""))</f>
        <v>#VALUE!</v>
      </c>
      <c r="DH2001" s="5"/>
      <c r="DI2001" s="5"/>
      <c r="DJ2001" s="5"/>
      <c r="DK2001" s="5"/>
    </row>
    <row r="2002" spans="1:115" x14ac:dyDescent="0.25">
      <c r="A2002" s="24"/>
      <c r="B2002" s="3"/>
      <c r="H2002" s="5"/>
      <c r="BI2002" s="7"/>
      <c r="BJ2002" s="4"/>
      <c r="BK2002" s="96"/>
      <c r="BL2002" s="107"/>
      <c r="BQ2002" s="5"/>
      <c r="BT2002" s="5"/>
      <c r="BU2002" s="5"/>
      <c r="BV2002" s="5"/>
      <c r="BW2002" s="5"/>
      <c r="BY2002" s="14"/>
      <c r="BZ2002" s="28"/>
      <c r="DD2002" s="5" t="e">
        <f>IF(REPORTE!AH$2="si",IF(C2002=VALUE(REPORTE!C$11),IF(SUM(DD$1993:DD2003),CONCATENATE(INT(B2002),", "),INT(B2002)),""),IF(C2002=VALUE(REPORTE!C$10),IF(SUM(DD$1993:DD2003),CONCATENATE(INT(B2002),", "),INT(B2002)),""))</f>
        <v>#VALUE!</v>
      </c>
      <c r="DH2002" s="5"/>
      <c r="DI2002" s="5"/>
      <c r="DJ2002" s="5"/>
      <c r="DK2002" s="5"/>
    </row>
    <row r="2003" spans="1:115" x14ac:dyDescent="0.25">
      <c r="A2003" s="24"/>
      <c r="B2003" s="3"/>
      <c r="H2003" s="5"/>
      <c r="BI2003" s="7"/>
      <c r="BJ2003" s="4"/>
      <c r="BK2003" s="96"/>
      <c r="BL2003" s="107"/>
      <c r="BQ2003" s="5"/>
      <c r="BT2003" s="5"/>
      <c r="BU2003" s="5"/>
      <c r="BV2003" s="5"/>
      <c r="BW2003" s="5"/>
      <c r="BY2003" s="14"/>
      <c r="BZ2003" s="28"/>
      <c r="DD2003" s="5" t="e">
        <f>IF(REPORTE!AH$2="si",IF(C2003=VALUE(REPORTE!C$11),IF(SUM(DD$1993:DD2004),CONCATENATE(INT(B2003),", "),INT(B2003)),""),IF(C2003=VALUE(REPORTE!C$10),IF(SUM(DD$1993:DD2004),CONCATENATE(INT(B2003),", "),INT(B2003)),""))</f>
        <v>#VALUE!</v>
      </c>
      <c r="DH2003" s="5"/>
      <c r="DI2003" s="5"/>
      <c r="DJ2003" s="5"/>
      <c r="DK2003" s="5"/>
    </row>
    <row r="2004" spans="1:115" x14ac:dyDescent="0.25">
      <c r="A2004" s="24"/>
      <c r="B2004" s="3"/>
      <c r="H2004" s="5"/>
      <c r="BI2004" s="7"/>
      <c r="BJ2004" s="4"/>
      <c r="BK2004" s="96"/>
      <c r="BL2004" s="107"/>
      <c r="BQ2004" s="5"/>
      <c r="BT2004" s="5"/>
      <c r="BU2004" s="5"/>
      <c r="BV2004" s="5"/>
      <c r="BW2004" s="5"/>
      <c r="BY2004" s="14"/>
      <c r="BZ2004" s="28"/>
      <c r="DD2004" s="5" t="e">
        <f>IF(REPORTE!AH$2="si",IF(C2004=VALUE(REPORTE!C$11),IF(SUM(DD$1993:DD2005),CONCATENATE(INT(B2004),", "),INT(B2004)),""),IF(C2004=VALUE(REPORTE!C$10),IF(SUM(DD$1993:DD2005),CONCATENATE(INT(B2004),", "),INT(B2004)),""))</f>
        <v>#VALUE!</v>
      </c>
      <c r="DH2004" s="5"/>
      <c r="DI2004" s="5"/>
      <c r="DJ2004" s="5"/>
      <c r="DK2004" s="5"/>
    </row>
    <row r="2005" spans="1:115" x14ac:dyDescent="0.25">
      <c r="A2005" s="24"/>
      <c r="B2005" s="3"/>
      <c r="H2005" s="5"/>
      <c r="BI2005" s="7"/>
      <c r="BJ2005" s="4"/>
      <c r="BK2005" s="96"/>
      <c r="BL2005" s="107"/>
      <c r="BQ2005" s="5"/>
      <c r="BT2005" s="5"/>
      <c r="BU2005" s="5"/>
      <c r="BV2005" s="5"/>
      <c r="BW2005" s="5"/>
      <c r="BY2005" s="14"/>
      <c r="BZ2005" s="28"/>
      <c r="DD2005" s="5" t="e">
        <f>IF(REPORTE!AH$2="si",IF(C2005=VALUE(REPORTE!C$11),IF(SUM(DD$1993:DD2006),CONCATENATE(INT(B2005),", "),INT(B2005)),""),IF(C2005=VALUE(REPORTE!C$10),IF(SUM(DD$1993:DD2006),CONCATENATE(INT(B2005),", "),INT(B2005)),""))</f>
        <v>#VALUE!</v>
      </c>
      <c r="DH2005" s="5"/>
      <c r="DI2005" s="5"/>
      <c r="DJ2005" s="5"/>
      <c r="DK2005" s="5"/>
    </row>
    <row r="2006" spans="1:115" x14ac:dyDescent="0.25">
      <c r="A2006" s="24"/>
      <c r="B2006" s="3"/>
      <c r="H2006" s="5"/>
      <c r="BI2006" s="7"/>
      <c r="BJ2006" s="4"/>
      <c r="BK2006" s="96"/>
      <c r="BL2006" s="107"/>
      <c r="BQ2006" s="5"/>
      <c r="BT2006" s="5"/>
      <c r="BU2006" s="5"/>
      <c r="BV2006" s="5"/>
      <c r="BW2006" s="5"/>
      <c r="BY2006" s="14"/>
      <c r="BZ2006" s="28"/>
      <c r="DD2006" s="5" t="e">
        <f>IF(REPORTE!AH$2="si",IF(C2006=VALUE(REPORTE!C$11),IF(SUM(DD$1993:DD2007),CONCATENATE(INT(B2006),", "),INT(B2006)),""),IF(C2006=VALUE(REPORTE!C$10),IF(SUM(DD$1993:DD2007),CONCATENATE(INT(B2006),", "),INT(B2006)),""))</f>
        <v>#VALUE!</v>
      </c>
      <c r="DH2006" s="5"/>
      <c r="DI2006" s="5"/>
      <c r="DJ2006" s="5"/>
      <c r="DK2006" s="5"/>
    </row>
    <row r="2007" spans="1:115" x14ac:dyDescent="0.25">
      <c r="A2007" s="24"/>
      <c r="B2007" s="3"/>
      <c r="H2007" s="5"/>
      <c r="BI2007" s="7"/>
      <c r="BJ2007" s="4"/>
      <c r="BK2007" s="96"/>
      <c r="BL2007" s="107"/>
      <c r="BQ2007" s="5"/>
      <c r="BT2007" s="5"/>
      <c r="BU2007" s="5"/>
      <c r="BV2007" s="5"/>
      <c r="BW2007" s="5"/>
      <c r="BY2007" s="14"/>
      <c r="BZ2007" s="28"/>
      <c r="DD2007" s="5" t="e">
        <f>IF(REPORTE!AH$2="si",IF(C2007=VALUE(REPORTE!C$11),IF(SUM(DD$1993:DD2008),CONCATENATE(INT(B2007),", "),INT(B2007)),""),IF(C2007=VALUE(REPORTE!C$10),IF(SUM(DD$1993:DD2008),CONCATENATE(INT(B2007),", "),INT(B2007)),""))</f>
        <v>#VALUE!</v>
      </c>
      <c r="DH2007" s="5"/>
      <c r="DI2007" s="5"/>
      <c r="DJ2007" s="5"/>
      <c r="DK2007" s="5"/>
    </row>
    <row r="2008" spans="1:115" x14ac:dyDescent="0.25">
      <c r="A2008" s="24"/>
      <c r="B2008" s="3"/>
      <c r="H2008" s="5"/>
      <c r="BI2008" s="7"/>
      <c r="BJ2008" s="4"/>
      <c r="BK2008" s="96"/>
      <c r="BL2008" s="107"/>
      <c r="BQ2008" s="5"/>
      <c r="BT2008" s="5"/>
      <c r="BU2008" s="5"/>
      <c r="BV2008" s="5"/>
      <c r="BW2008" s="5"/>
      <c r="BY2008" s="14"/>
      <c r="BZ2008" s="28"/>
      <c r="DD2008" s="5" t="e">
        <f>IF(REPORTE!AH$2="si",IF(C2008=VALUE(REPORTE!C$11),IF(SUM(DD$1993:DD2009),CONCATENATE(INT(B2008),", "),INT(B2008)),""),IF(C2008=VALUE(REPORTE!C$10),IF(SUM(DD$1993:DD2009),CONCATENATE(INT(B2008),", "),INT(B2008)),""))</f>
        <v>#VALUE!</v>
      </c>
      <c r="DH2008" s="5"/>
      <c r="DI2008" s="5"/>
      <c r="DJ2008" s="5"/>
      <c r="DK2008" s="5"/>
    </row>
    <row r="2009" spans="1:115" x14ac:dyDescent="0.25">
      <c r="A2009" s="24"/>
      <c r="B2009" s="3"/>
      <c r="H2009" s="5"/>
      <c r="BI2009" s="7"/>
      <c r="BJ2009" s="4"/>
      <c r="BK2009" s="96"/>
      <c r="BL2009" s="107"/>
      <c r="BQ2009" s="5"/>
      <c r="BT2009" s="5"/>
      <c r="BU2009" s="5"/>
      <c r="BV2009" s="5"/>
      <c r="BW2009" s="5"/>
      <c r="BY2009" s="14"/>
      <c r="BZ2009" s="28"/>
      <c r="DD2009" s="5" t="e">
        <f>IF(REPORTE!AH$2="si",IF(C2009=VALUE(REPORTE!C$11),IF(SUM(DD$1993:DD2010),CONCATENATE(INT(B2009),", "),INT(B2009)),""),IF(C2009=VALUE(REPORTE!C$10),IF(SUM(DD$1993:DD2010),CONCATENATE(INT(B2009),", "),INT(B2009)),""))</f>
        <v>#VALUE!</v>
      </c>
      <c r="DH2009" s="5"/>
      <c r="DI2009" s="5"/>
      <c r="DJ2009" s="5"/>
      <c r="DK2009" s="5"/>
    </row>
    <row r="2010" spans="1:115" x14ac:dyDescent="0.25">
      <c r="A2010" s="24"/>
      <c r="B2010" s="3"/>
      <c r="H2010" s="5"/>
      <c r="BI2010" s="7"/>
      <c r="BJ2010" s="4"/>
      <c r="BK2010" s="96"/>
      <c r="BL2010" s="107"/>
      <c r="BQ2010" s="5"/>
      <c r="BT2010" s="5"/>
      <c r="BU2010" s="5"/>
      <c r="BV2010" s="5"/>
      <c r="BW2010" s="5"/>
      <c r="BY2010" s="14"/>
      <c r="BZ2010" s="28"/>
      <c r="DD2010" s="5" t="e">
        <f>IF(REPORTE!AH$2="si",IF(C2010=VALUE(REPORTE!C$11),IF(SUM(DD$1993:DD2011),CONCATENATE(INT(B2010),", "),INT(B2010)),""),IF(C2010=VALUE(REPORTE!C$10),IF(SUM(DD$1993:DD2011),CONCATENATE(INT(B2010),", "),INT(B2010)),""))</f>
        <v>#VALUE!</v>
      </c>
      <c r="DH2010" s="5"/>
      <c r="DI2010" s="5"/>
      <c r="DJ2010" s="5"/>
      <c r="DK2010" s="5"/>
    </row>
    <row r="2011" spans="1:115" x14ac:dyDescent="0.25">
      <c r="A2011" s="24"/>
      <c r="B2011" s="3"/>
      <c r="H2011" s="5"/>
      <c r="BI2011" s="7"/>
      <c r="BJ2011" s="4"/>
      <c r="BK2011" s="96"/>
      <c r="BL2011" s="107"/>
      <c r="BQ2011" s="5"/>
      <c r="BT2011" s="5"/>
      <c r="BU2011" s="5"/>
      <c r="BV2011" s="5"/>
      <c r="BW2011" s="5"/>
      <c r="BY2011" s="14"/>
      <c r="BZ2011" s="28"/>
      <c r="DD2011" s="5" t="e">
        <f>IF(REPORTE!AH$2="si",IF(C2011=VALUE(REPORTE!C$11),IF(SUM(DD$1993:DD2012),CONCATENATE(INT(B2011),", "),INT(B2011)),""),IF(C2011=VALUE(REPORTE!C$10),IF(SUM(DD$1993:DD2012),CONCATENATE(INT(B2011),", "),INT(B2011)),""))</f>
        <v>#VALUE!</v>
      </c>
      <c r="DH2011" s="5"/>
      <c r="DI2011" s="5"/>
      <c r="DJ2011" s="5"/>
      <c r="DK2011" s="5"/>
    </row>
    <row r="2012" spans="1:115" x14ac:dyDescent="0.25">
      <c r="A2012" s="24"/>
      <c r="B2012" s="3"/>
      <c r="H2012" s="5"/>
      <c r="BI2012" s="7"/>
      <c r="BJ2012" s="4"/>
      <c r="BK2012" s="96"/>
      <c r="BL2012" s="107"/>
      <c r="BQ2012" s="5"/>
      <c r="BT2012" s="5"/>
      <c r="BU2012" s="5"/>
      <c r="BV2012" s="5"/>
      <c r="BW2012" s="5"/>
      <c r="BY2012" s="14"/>
      <c r="BZ2012" s="28"/>
      <c r="DD2012" s="5" t="e">
        <f>IF(REPORTE!AH$2="si",IF(C2012=VALUE(REPORTE!C$11),IF(SUM(DD$1993:DD2013),CONCATENATE(INT(B2012),", "),INT(B2012)),""),IF(C2012=VALUE(REPORTE!C$10),IF(SUM(DD$1993:DD2013),CONCATENATE(INT(B2012),", "),INT(B2012)),""))</f>
        <v>#VALUE!</v>
      </c>
      <c r="DH2012" s="5"/>
      <c r="DI2012" s="5"/>
      <c r="DJ2012" s="5"/>
      <c r="DK2012" s="5"/>
    </row>
    <row r="2013" spans="1:115" x14ac:dyDescent="0.25">
      <c r="A2013" s="24"/>
      <c r="B2013" s="3"/>
      <c r="H2013" s="5"/>
      <c r="BI2013" s="7"/>
      <c r="BJ2013" s="4"/>
      <c r="BK2013" s="96"/>
      <c r="BL2013" s="107"/>
      <c r="BQ2013" s="5"/>
      <c r="BT2013" s="5"/>
      <c r="BU2013" s="5"/>
      <c r="BV2013" s="5"/>
      <c r="BW2013" s="5"/>
      <c r="BY2013" s="14"/>
      <c r="BZ2013" s="28"/>
      <c r="DD2013" s="5" t="e">
        <f>IF(REPORTE!AH$2="si",IF(C2013=VALUE(REPORTE!C$11),IF(SUM(DD$1993:DD2014),CONCATENATE(INT(B2013),", "),INT(B2013)),""),IF(C2013=VALUE(REPORTE!C$10),IF(SUM(DD$1993:DD2014),CONCATENATE(INT(B2013),", "),INT(B2013)),""))</f>
        <v>#VALUE!</v>
      </c>
      <c r="DH2013" s="5"/>
      <c r="DI2013" s="5"/>
      <c r="DJ2013" s="5"/>
      <c r="DK2013" s="5"/>
    </row>
    <row r="2014" spans="1:115" x14ac:dyDescent="0.25">
      <c r="A2014" s="24"/>
      <c r="B2014" s="3"/>
      <c r="H2014" s="5"/>
      <c r="BI2014" s="7"/>
      <c r="BJ2014" s="4"/>
      <c r="BK2014" s="96"/>
      <c r="BL2014" s="107"/>
      <c r="BQ2014" s="5"/>
      <c r="BT2014" s="5"/>
      <c r="BU2014" s="5"/>
      <c r="BV2014" s="5"/>
      <c r="BW2014" s="5"/>
      <c r="BY2014" s="14"/>
      <c r="BZ2014" s="28"/>
      <c r="DD2014" s="5" t="e">
        <f>IF(REPORTE!AH$2="si",IF(C2014=VALUE(REPORTE!C$11),IF(SUM(DD$1993:DD2015),CONCATENATE(INT(B2014),", "),INT(B2014)),""),IF(C2014=VALUE(REPORTE!C$10),IF(SUM(DD$1993:DD2015),CONCATENATE(INT(B2014),", "),INT(B2014)),""))</f>
        <v>#VALUE!</v>
      </c>
      <c r="DH2014" s="5"/>
      <c r="DI2014" s="5"/>
      <c r="DJ2014" s="5"/>
      <c r="DK2014" s="5"/>
    </row>
    <row r="2015" spans="1:115" x14ac:dyDescent="0.25">
      <c r="A2015" s="24"/>
      <c r="B2015" s="3"/>
      <c r="H2015" s="5"/>
      <c r="BI2015" s="7"/>
      <c r="BJ2015" s="4"/>
      <c r="BK2015" s="96"/>
      <c r="BL2015" s="107"/>
      <c r="BQ2015" s="5"/>
      <c r="BT2015" s="5"/>
      <c r="BU2015" s="5"/>
      <c r="BV2015" s="5"/>
      <c r="BW2015" s="5"/>
      <c r="BY2015" s="14"/>
      <c r="BZ2015" s="28"/>
      <c r="DD2015" s="5" t="e">
        <f>IF(REPORTE!AH$2="si",IF(C2015=VALUE(REPORTE!C$11),IF(SUM(DD$1993:DD2016),CONCATENATE(INT(B2015),", "),INT(B2015)),""),IF(C2015=VALUE(REPORTE!C$10),IF(SUM(DD$1993:DD2016),CONCATENATE(INT(B2015),", "),INT(B2015)),""))</f>
        <v>#VALUE!</v>
      </c>
      <c r="DH2015" s="5"/>
      <c r="DI2015" s="5"/>
      <c r="DJ2015" s="5"/>
      <c r="DK2015" s="5"/>
    </row>
    <row r="2016" spans="1:115" x14ac:dyDescent="0.25">
      <c r="A2016" s="24"/>
      <c r="B2016" s="3"/>
      <c r="H2016" s="5"/>
      <c r="BI2016" s="7"/>
      <c r="BJ2016" s="4"/>
      <c r="BK2016" s="96"/>
      <c r="BL2016" s="107"/>
      <c r="BQ2016" s="5"/>
      <c r="BT2016" s="5"/>
      <c r="BU2016" s="5"/>
      <c r="BV2016" s="5"/>
      <c r="BW2016" s="5"/>
      <c r="BY2016" s="14"/>
      <c r="BZ2016" s="28"/>
      <c r="DD2016" s="5" t="e">
        <f>IF(REPORTE!AH$2="si",IF(C2016=VALUE(REPORTE!C$11),IF(SUM(DD$1993:DD2017),CONCATENATE(INT(B2016),", "),INT(B2016)),""),IF(C2016=VALUE(REPORTE!C$10),IF(SUM(DD$1993:DD2017),CONCATENATE(INT(B2016),", "),INT(B2016)),""))</f>
        <v>#VALUE!</v>
      </c>
      <c r="DH2016" s="5"/>
      <c r="DI2016" s="5"/>
      <c r="DJ2016" s="5"/>
      <c r="DK2016" s="5"/>
    </row>
    <row r="2017" spans="1:115" x14ac:dyDescent="0.25">
      <c r="A2017" s="24"/>
      <c r="B2017" s="3"/>
      <c r="H2017" s="5"/>
      <c r="BI2017" s="7"/>
      <c r="BJ2017" s="4"/>
      <c r="BK2017" s="96"/>
      <c r="BL2017" s="107"/>
      <c r="BQ2017" s="5"/>
      <c r="BT2017" s="5"/>
      <c r="BU2017" s="5"/>
      <c r="BV2017" s="5"/>
      <c r="BW2017" s="5"/>
      <c r="BY2017" s="14"/>
      <c r="BZ2017" s="28"/>
      <c r="DD2017" s="5" t="e">
        <f>IF(REPORTE!AH$2="si",IF(C2017=VALUE(REPORTE!C$11),IF(SUM(DD$1993:DD2018),CONCATENATE(INT(B2017),", "),INT(B2017)),""),IF(C2017=VALUE(REPORTE!C$10),IF(SUM(DD$1993:DD2018),CONCATENATE(INT(B2017),", "),INT(B2017)),""))</f>
        <v>#VALUE!</v>
      </c>
      <c r="DE2017" s="5"/>
      <c r="DH2017" s="5"/>
      <c r="DI2017" s="5"/>
      <c r="DJ2017" s="5"/>
      <c r="DK2017" s="5"/>
    </row>
    <row r="2018" spans="1:115" x14ac:dyDescent="0.25">
      <c r="A2018" s="24"/>
      <c r="B2018" s="3"/>
      <c r="H2018" s="5"/>
      <c r="BI2018" s="7"/>
      <c r="BJ2018" s="4"/>
      <c r="BK2018" s="96"/>
      <c r="BL2018" s="107"/>
      <c r="BQ2018" s="5"/>
      <c r="BT2018" s="5"/>
      <c r="BU2018" s="5"/>
      <c r="BV2018" s="5"/>
      <c r="BW2018" s="5"/>
      <c r="BY2018" s="14"/>
      <c r="BZ2018" s="28"/>
      <c r="DD2018" s="5" t="e">
        <f>IF(REPORTE!AH$2="si",IF(C2018=VALUE(REPORTE!C$11),IF(SUM(DD$1993:DD2019),CONCATENATE(INT(B2018),", "),INT(B2018)),""),IF(C2018=VALUE(REPORTE!C$10),IF(SUM(DD$1993:DD2019),CONCATENATE(INT(B2018),",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4"/>
      <c r="B2019" s="3"/>
      <c r="H2019" s="5"/>
      <c r="BI2019" s="7"/>
      <c r="BJ2019" s="4"/>
      <c r="BK2019" s="96"/>
      <c r="BL2019" s="107"/>
      <c r="BQ2019" s="5"/>
      <c r="BT2019" s="5"/>
      <c r="BU2019" s="5"/>
      <c r="BV2019" s="5"/>
      <c r="BW2019" s="5"/>
      <c r="BY2019" s="14"/>
      <c r="BZ2019" s="28"/>
      <c r="DD2019" s="5" t="e">
        <f>IF(REPORTE!AH$2="si",IF(C2019=VALUE(REPORTE!C$11),IF(SUM(DD$1993:DD2020),CONCATENATE(INT(B2019),", "),INT(B2019)),""),IF(C2019=VALUE(REPORTE!C$10),IF(SUM(DD$1993:DD2020),CONCATENATE(INT(B2019),", "),INT(B2019)),""))</f>
        <v>#VALUE!</v>
      </c>
      <c r="DH2019" s="5"/>
      <c r="DI2019" s="5"/>
      <c r="DJ2019" s="5"/>
      <c r="DK2019" s="5"/>
    </row>
    <row r="2020" spans="1:115" x14ac:dyDescent="0.25">
      <c r="A2020" s="24"/>
      <c r="B2020" s="3"/>
      <c r="H2020" s="5"/>
      <c r="BI2020" s="7"/>
      <c r="BJ2020" s="4"/>
      <c r="BK2020" s="96"/>
      <c r="BL2020" s="107"/>
      <c r="BQ2020" s="5"/>
      <c r="BT2020" s="5"/>
      <c r="BU2020" s="5"/>
      <c r="BV2020" s="5"/>
      <c r="BW2020" s="5"/>
      <c r="BY2020" s="14"/>
      <c r="BZ2020" s="28"/>
      <c r="DD2020" s="5" t="e">
        <f>IF(REPORTE!AH$2="si",IF(C2020=VALUE(REPORTE!C$11),IF(SUM(DD$1993:DD2021),CONCATENATE(INT(B2020),", "),INT(B2020)),""),IF(C2020=VALUE(REPORTE!C$10),IF(SUM(DD$1993:DD2021),CONCATENATE(INT(B2020),", "),INT(B2020)),""))</f>
        <v>#VALUE!</v>
      </c>
      <c r="DH2020" s="5"/>
      <c r="DI2020" s="5"/>
      <c r="DJ2020" s="5"/>
      <c r="DK2020" s="5"/>
    </row>
    <row r="2021" spans="1:115" x14ac:dyDescent="0.25">
      <c r="A2021" s="24"/>
      <c r="B2021" s="3"/>
      <c r="H2021" s="5"/>
      <c r="BI2021" s="7"/>
      <c r="BJ2021" s="4"/>
      <c r="BK2021" s="96"/>
      <c r="BL2021" s="107"/>
      <c r="BQ2021" s="5"/>
      <c r="BT2021" s="5"/>
      <c r="BU2021" s="5"/>
      <c r="BV2021" s="5"/>
      <c r="BW2021" s="5"/>
      <c r="BY2021" s="14"/>
      <c r="BZ2021" s="28"/>
      <c r="DD2021" s="5" t="e">
        <f>IF(REPORTE!AH$2="si",IF(C2021=VALUE(REPORTE!C$11),IF(SUM(DD$1993:DD2022),CONCATENATE(INT(B2021),", "),INT(B2021)),""),IF(C2021=VALUE(REPORTE!C$10),IF(SUM(DD$1993:DD2022),CONCATENATE(INT(B2021),", "),INT(B2021)),""))</f>
        <v>#VALUE!</v>
      </c>
      <c r="DH2021" s="5"/>
      <c r="DI2021" s="5"/>
      <c r="DJ2021" s="5"/>
      <c r="DK2021" s="5"/>
    </row>
    <row r="2022" spans="1:115" x14ac:dyDescent="0.25">
      <c r="A2022" s="24"/>
      <c r="B2022" s="3"/>
      <c r="H2022" s="5"/>
      <c r="BI2022" s="7"/>
      <c r="BJ2022" s="4"/>
      <c r="BK2022" s="96"/>
      <c r="BL2022" s="107"/>
      <c r="BQ2022" s="5"/>
      <c r="BT2022" s="5"/>
      <c r="BU2022" s="5"/>
      <c r="BV2022" s="5"/>
      <c r="BW2022" s="5"/>
      <c r="BY2022" s="14"/>
      <c r="BZ2022" s="28"/>
      <c r="DD2022" s="5" t="e">
        <f>IF(REPORTE!AH$2="si",IF(C2022=VALUE(REPORTE!C$11),IF(SUM(DD$1993:DD2023),CONCATENATE(INT(B2022),", "),INT(B2022)),""),IF(C2022=VALUE(REPORTE!C$10),IF(SUM(DD$1993:DD2023),CONCATENATE(INT(B2022),", "),INT(B2022)),""))</f>
        <v>#VALUE!</v>
      </c>
      <c r="DH2022" s="5"/>
      <c r="DI2022" s="5"/>
      <c r="DJ2022" s="5"/>
      <c r="DK2022" s="5"/>
    </row>
    <row r="2023" spans="1:115" x14ac:dyDescent="0.25">
      <c r="A2023" s="24"/>
      <c r="B2023" s="3"/>
      <c r="H2023" s="5"/>
      <c r="BI2023" s="7"/>
      <c r="BJ2023" s="4"/>
      <c r="BK2023" s="96"/>
      <c r="BL2023" s="107"/>
      <c r="BQ2023" s="5"/>
      <c r="BT2023" s="5"/>
      <c r="BU2023" s="5"/>
      <c r="BV2023" s="5"/>
      <c r="BW2023" s="5"/>
      <c r="BY2023" s="14"/>
      <c r="BZ2023" s="28"/>
      <c r="DD2023" s="5" t="e">
        <f>IF(REPORTE!AH$2="si",IF(C2023=VALUE(REPORTE!C$11),IF(SUM(DD$1993:DD2024),CONCATENATE(INT(B2023),", "),INT(B2023)),""),IF(C2023=VALUE(REPORTE!C$10),IF(SUM(DD$1993:DD2024),CONCATENATE(INT(B2023),", "),INT(B2023)),""))</f>
        <v>#VALUE!</v>
      </c>
      <c r="DH2023" s="5"/>
      <c r="DI2023" s="5"/>
      <c r="DJ2023" s="5"/>
      <c r="DK2023" s="5"/>
    </row>
    <row r="2024" spans="1:115" x14ac:dyDescent="0.25">
      <c r="A2024" s="24"/>
      <c r="B2024" s="3"/>
      <c r="H2024" s="5"/>
      <c r="BI2024" s="7"/>
      <c r="BJ2024" s="4"/>
      <c r="BK2024" s="96"/>
      <c r="BL2024" s="107"/>
      <c r="BQ2024" s="5"/>
      <c r="BT2024" s="5"/>
      <c r="BU2024" s="5"/>
      <c r="BV2024" s="5"/>
      <c r="BW2024" s="5"/>
      <c r="BY2024" s="14"/>
      <c r="BZ2024" s="28"/>
      <c r="DD2024" s="5" t="e">
        <f>IF(REPORTE!AH$2="si",IF(C2024=VALUE(REPORTE!C$11),IF(SUM(DD$1993:DD2025),CONCATENATE(INT(B2024),", "),INT(B2024)),""),IF(C2024=VALUE(REPORTE!C$10),IF(SUM(DD$1993:DD2025),CONCATENATE(INT(B2024),", "),INT(B2024)),""))</f>
        <v>#VALUE!</v>
      </c>
      <c r="DH2024" s="5"/>
      <c r="DI2024" s="5"/>
      <c r="DJ2024" s="5"/>
      <c r="DK2024" s="5"/>
    </row>
    <row r="2025" spans="1:115" x14ac:dyDescent="0.25">
      <c r="A2025" s="24"/>
      <c r="B2025" s="3"/>
      <c r="H2025" s="5"/>
      <c r="BI2025" s="7"/>
      <c r="BJ2025" s="4"/>
      <c r="BK2025" s="96"/>
      <c r="BL2025" s="107"/>
      <c r="BQ2025" s="5"/>
      <c r="BT2025" s="5"/>
      <c r="BU2025" s="5"/>
      <c r="BV2025" s="5"/>
      <c r="BW2025" s="5"/>
      <c r="BY2025" s="14"/>
      <c r="BZ2025" s="28"/>
      <c r="DD2025" s="5" t="e">
        <f>IF(REPORTE!AH$2="si",IF(C2025=VALUE(REPORTE!C$11),IF(SUM(DD$1993:DD2026),CONCATENATE(INT(B2025),", "),INT(B2025)),""),IF(C2025=VALUE(REPORTE!C$10),IF(SUM(DD$1993:DD2026),CONCATENATE(INT(B2025),", "),INT(B2025)),""))</f>
        <v>#VALUE!</v>
      </c>
      <c r="DH2025" s="5"/>
      <c r="DI2025" s="5"/>
      <c r="DJ2025" s="5"/>
      <c r="DK2025" s="5"/>
    </row>
    <row r="2026" spans="1:115" x14ac:dyDescent="0.25">
      <c r="A2026" s="24"/>
      <c r="B2026" s="3"/>
      <c r="H2026" s="5"/>
      <c r="BI2026" s="7"/>
      <c r="BJ2026" s="4"/>
      <c r="BK2026" s="96"/>
      <c r="BL2026" s="107"/>
      <c r="BQ2026" s="5"/>
      <c r="BT2026" s="5"/>
      <c r="BU2026" s="5"/>
      <c r="BV2026" s="5"/>
      <c r="BW2026" s="5"/>
      <c r="BY2026" s="14"/>
      <c r="BZ2026" s="28"/>
      <c r="DD2026" s="5" t="e">
        <f>IF(REPORTE!AH$2="si",IF(C2026=VALUE(REPORTE!C$11),IF(SUM(DD$1993:DD2027),CONCATENATE(INT(B2026),", "),INT(B2026)),""),IF(C2026=VALUE(REPORTE!C$10),IF(SUM(DD$1993:DD2027),CONCATENATE(INT(B2026),", "),INT(B2026)),""))</f>
        <v>#VALUE!</v>
      </c>
      <c r="DH2026" s="5"/>
      <c r="DI2026" s="5"/>
      <c r="DJ2026" s="5"/>
      <c r="DK2026" s="5"/>
    </row>
    <row r="2027" spans="1:115" x14ac:dyDescent="0.25">
      <c r="A2027" s="24"/>
      <c r="B2027" s="3"/>
      <c r="H2027" s="5"/>
      <c r="BI2027" s="7"/>
      <c r="BK2027" s="96"/>
      <c r="BL2027" s="107"/>
      <c r="BQ2027" s="5"/>
      <c r="BT2027" s="5"/>
      <c r="BU2027" s="5"/>
      <c r="BV2027" s="5"/>
      <c r="BW2027" s="5"/>
      <c r="BY2027" s="14"/>
      <c r="BZ2027" s="28"/>
      <c r="DD2027" s="5" t="e">
        <f>IF(REPORTE!AH$2="si",IF(C2027=VALUE(REPORTE!C$11),IF(SUM(DD$1993:DD2028),CONCATENATE(INT(B2027),", "),INT(B2027)),""),IF(C2027=VALUE(REPORTE!C$10),IF(SUM(DD$1993:DD2028),CONCATENATE(INT(B2027),", "),INT(B2027)),""))</f>
        <v>#VALUE!</v>
      </c>
      <c r="DH2027" s="5"/>
      <c r="DI2027" s="5"/>
      <c r="DJ2027" s="5"/>
      <c r="DK2027" s="5"/>
    </row>
    <row r="2028" spans="1:115" x14ac:dyDescent="0.25">
      <c r="A2028" s="24"/>
      <c r="B2028" s="3"/>
      <c r="H2028" s="5"/>
      <c r="BK2028" s="96"/>
      <c r="BL2028" s="107"/>
      <c r="BQ2028" s="5"/>
      <c r="BT2028" s="5"/>
      <c r="BU2028" s="5"/>
      <c r="BV2028" s="5"/>
      <c r="BW2028" s="5"/>
      <c r="BY2028" s="14"/>
      <c r="BZ2028" s="28"/>
      <c r="DD2028" s="5" t="e">
        <f>IF(REPORTE!AH$2="si",IF(C2028=VALUE(REPORTE!C$11),IF(SUM(DD$1993:DD2029),CONCATENATE(INT(B2028),", "),INT(B2028)),""),IF(C2028=VALUE(REPORTE!C$10),IF(SUM(DD$1993:DD2029),CONCATENATE(INT(B2028),", "),INT(B2028)),""))</f>
        <v>#VALUE!</v>
      </c>
      <c r="DH2028" s="5"/>
      <c r="DI2028" s="5"/>
      <c r="DJ2028" s="5"/>
      <c r="DK2028" s="5"/>
    </row>
    <row r="2029" spans="1:115" x14ac:dyDescent="0.25">
      <c r="A2029" s="24"/>
      <c r="B2029" s="3"/>
      <c r="H2029" s="5"/>
      <c r="BK2029" s="96"/>
      <c r="BL2029" s="107"/>
      <c r="BQ2029" s="5"/>
      <c r="BT2029" s="5"/>
      <c r="BU2029" s="5"/>
      <c r="BV2029" s="5"/>
      <c r="BW2029" s="5"/>
      <c r="BY2029" s="14"/>
      <c r="BZ2029" s="28"/>
      <c r="DD2029" s="5" t="e">
        <f>IF(REPORTE!AH$2="si",IF(C2029=VALUE(REPORTE!C$11),IF(SUM(DD$1993:DD2030),CONCATENATE(INT(B2029),", "),INT(B2029)),""),IF(C2029=VALUE(REPORTE!C$10),IF(SUM(DD$1993:DD2030),CONCATENATE(INT(B2029),", "),INT(B2029)),""))</f>
        <v>#VALUE!</v>
      </c>
      <c r="DH2029" s="5"/>
      <c r="DI2029" s="5"/>
      <c r="DJ2029" s="5"/>
      <c r="DK2029" s="5"/>
    </row>
    <row r="2030" spans="1:115" x14ac:dyDescent="0.25">
      <c r="A2030" s="24"/>
      <c r="B2030" s="3"/>
      <c r="H2030" s="5"/>
      <c r="BK2030" s="96"/>
      <c r="BL2030" s="107"/>
      <c r="BQ2030" s="5"/>
      <c r="BT2030" s="5"/>
      <c r="BU2030" s="5"/>
      <c r="BV2030" s="5"/>
      <c r="BW2030" s="5"/>
      <c r="BY2030" s="14"/>
      <c r="BZ2030" s="28"/>
      <c r="DD2030" s="5" t="e">
        <f>IF(REPORTE!AH$2="si",IF(C2030=VALUE(REPORTE!C$11),IF(SUM(DD$1993:DD2031),CONCATENATE(INT(B2030),", "),INT(B2030)),""),IF(C2030=VALUE(REPORTE!C$10),IF(SUM(DD$1993:DD2031),CONCATENATE(INT(B2030),", "),INT(B2030)),""))</f>
        <v>#VALUE!</v>
      </c>
      <c r="DH2030" s="5"/>
      <c r="DI2030" s="5"/>
      <c r="DJ2030" s="5"/>
      <c r="DK2030" s="5"/>
    </row>
    <row r="2031" spans="1:115" x14ac:dyDescent="0.25">
      <c r="A2031" s="24"/>
      <c r="B2031" s="3"/>
      <c r="H2031" s="5"/>
      <c r="BK2031" s="96"/>
      <c r="BL2031" s="107"/>
      <c r="BQ2031" s="5"/>
      <c r="BT2031" s="5"/>
      <c r="BU2031" s="5"/>
      <c r="BV2031" s="5"/>
      <c r="BW2031" s="5"/>
      <c r="BY2031" s="14"/>
      <c r="BZ2031" s="28"/>
      <c r="DD2031" s="5" t="e">
        <f>IF(REPORTE!AH$2="si",IF(C2031=VALUE(REPORTE!C$11),IF(SUM(DD$1993:DD2032),CONCATENATE(INT(B2031),", "),INT(B2031)),""),IF(C2031=VALUE(REPORTE!C$10),IF(SUM(DD$1993:DD2032),CONCATENATE(INT(B2031),", "),INT(B2031)),""))</f>
        <v>#VALUE!</v>
      </c>
      <c r="DH2031" s="5"/>
      <c r="DI2031" s="5"/>
      <c r="DJ2031" s="5"/>
      <c r="DK2031" s="5"/>
    </row>
    <row r="2032" spans="1:115" x14ac:dyDescent="0.25">
      <c r="A2032" s="24"/>
      <c r="B2032" s="3"/>
      <c r="H2032" s="5"/>
      <c r="BK2032" s="96"/>
      <c r="BL2032" s="107"/>
      <c r="BQ2032" s="5"/>
      <c r="BT2032" s="5"/>
      <c r="BU2032" s="5"/>
      <c r="BV2032" s="5"/>
      <c r="BW2032" s="5"/>
      <c r="BY2032" s="14"/>
      <c r="BZ2032" s="28"/>
      <c r="DD2032" s="5" t="e">
        <f>IF(REPORTE!AH$2="si",IF(C2032=VALUE(REPORTE!C$11),IF(SUM(DD$1993:DD2033),CONCATENATE(INT(B2032),", "),INT(B2032)),""),IF(C2032=VALUE(REPORTE!C$10),IF(SUM(DD$1993:DD2033),CONCATENATE(INT(B2032),", "),INT(B2032)),""))</f>
        <v>#VALUE!</v>
      </c>
      <c r="DH2032" s="5"/>
      <c r="DI2032" s="5"/>
      <c r="DJ2032" s="5"/>
      <c r="DK2032" s="5"/>
    </row>
    <row r="2033" spans="1:115" x14ac:dyDescent="0.25">
      <c r="A2033" s="24"/>
      <c r="B2033" s="3"/>
      <c r="H2033" s="5"/>
      <c r="BK2033" s="96"/>
      <c r="BL2033" s="107"/>
      <c r="BQ2033" s="5"/>
      <c r="BT2033" s="5"/>
      <c r="BU2033" s="5"/>
      <c r="BV2033" s="5"/>
      <c r="BW2033" s="5"/>
      <c r="BY2033" s="14"/>
      <c r="BZ2033" s="28"/>
      <c r="DD2033" s="5" t="e">
        <f>IF(REPORTE!AH$2="si",IF(C2033=VALUE(REPORTE!C$11),IF(SUM(DD$1993:DD2034),CONCATENATE(INT(B2033),", "),INT(B2033)),""),IF(C2033=VALUE(REPORTE!C$10),IF(SUM(DD$1993:DD2034),CONCATENATE(INT(B2033),", "),INT(B2033)),""))</f>
        <v>#VALUE!</v>
      </c>
      <c r="DH2033" s="5"/>
      <c r="DI2033" s="5"/>
      <c r="DJ2033" s="5"/>
      <c r="DK2033" s="5"/>
    </row>
    <row r="2034" spans="1:115" x14ac:dyDescent="0.25">
      <c r="A2034" s="24"/>
      <c r="B2034" s="3"/>
      <c r="H2034" s="5"/>
      <c r="BK2034" s="96"/>
      <c r="BL2034" s="107"/>
      <c r="BQ2034" s="5"/>
      <c r="BT2034" s="5"/>
      <c r="BU2034" s="5"/>
      <c r="BV2034" s="5"/>
      <c r="BW2034" s="5"/>
      <c r="BY2034" s="14"/>
      <c r="BZ2034" s="28"/>
      <c r="DD2034" s="5" t="e">
        <f>IF(REPORTE!AH$2="si",IF(C2034=VALUE(REPORTE!C$11),IF(SUM(DD$1993:DD2035),CONCATENATE(INT(B2034),", "),INT(B2034)),""),IF(C2034=VALUE(REPORTE!C$10),IF(SUM(DD$1993:DD2035),CONCATENATE(INT(B2034),", "),INT(B2034)),""))</f>
        <v>#VALUE!</v>
      </c>
      <c r="DH2034" s="5"/>
      <c r="DI2034" s="5"/>
      <c r="DJ2034" s="5"/>
      <c r="DK2034" s="5"/>
    </row>
    <row r="2035" spans="1:115" x14ac:dyDescent="0.25">
      <c r="A2035" s="24"/>
      <c r="B2035" s="3"/>
      <c r="H2035" s="5"/>
      <c r="BK2035" s="96"/>
      <c r="BL2035" s="107"/>
      <c r="BQ2035" s="5"/>
      <c r="BT2035" s="5"/>
      <c r="BU2035" s="5"/>
      <c r="BV2035" s="5"/>
      <c r="BW2035" s="5"/>
      <c r="BY2035" s="14"/>
      <c r="BZ2035" s="28"/>
      <c r="DD2035" s="5" t="e">
        <f>IF(REPORTE!AH$2="si",IF(C2035=VALUE(REPORTE!C$11),IF(SUM(DD$1993:DD2036),CONCATENATE(INT(B2035),", "),INT(B2035)),""),IF(C2035=VALUE(REPORTE!C$10),IF(SUM(DD$1993:DD2036),CONCATENATE(INT(B2035),", "),INT(B2035)),""))</f>
        <v>#VALUE!</v>
      </c>
      <c r="DH2035" s="5"/>
      <c r="DI2035" s="5"/>
      <c r="DJ2035" s="5"/>
      <c r="DK2035" s="5"/>
    </row>
    <row r="2036" spans="1:115" x14ac:dyDescent="0.25">
      <c r="A2036" s="24"/>
      <c r="B2036" s="3"/>
      <c r="H2036" s="5"/>
      <c r="BK2036" s="96"/>
      <c r="BL2036" s="107"/>
      <c r="BQ2036" s="5"/>
      <c r="BT2036" s="5"/>
      <c r="BU2036" s="5"/>
      <c r="BV2036" s="5"/>
      <c r="BW2036" s="5"/>
      <c r="BY2036" s="14"/>
      <c r="BZ2036" s="28"/>
      <c r="DD2036" s="5" t="e">
        <f>IF(REPORTE!AH$2="si",IF(C2036=VALUE(REPORTE!C$11),IF(SUM(DD$1993:DD2037),CONCATENATE(INT(B2036),", "),INT(B2036)),""),IF(C2036=VALUE(REPORTE!C$10),IF(SUM(DD$1993:DD2037),CONCATENATE(INT(B2036),", "),INT(B2036)),""))</f>
        <v>#VALUE!</v>
      </c>
      <c r="DH2036" s="5"/>
      <c r="DI2036" s="5"/>
      <c r="DJ2036" s="5"/>
      <c r="DK2036" s="5"/>
    </row>
    <row r="2037" spans="1:115" x14ac:dyDescent="0.25">
      <c r="A2037" s="24"/>
      <c r="B2037" s="3"/>
      <c r="H2037" s="5"/>
      <c r="BK2037" s="96"/>
      <c r="BL2037" s="107"/>
      <c r="BQ2037" s="5"/>
      <c r="BT2037" s="5"/>
      <c r="BU2037" s="5"/>
      <c r="BV2037" s="5"/>
      <c r="BW2037" s="5"/>
      <c r="BY2037" s="14"/>
      <c r="BZ2037" s="28"/>
      <c r="DD2037" s="5" t="e">
        <f>IF(REPORTE!AH$2="si",IF(C2037=VALUE(REPORTE!C$11),IF(SUM(DD$1993:DD2038),CONCATENATE(INT(B2037),", "),INT(B2037)),""),IF(C2037=VALUE(REPORTE!C$10),IF(SUM(DD$1993:DD2038),CONCATENATE(INT(B2037),", "),INT(B2037)),""))</f>
        <v>#VALUE!</v>
      </c>
      <c r="DH2037" s="5"/>
      <c r="DI2037" s="5"/>
      <c r="DJ2037" s="5"/>
      <c r="DK2037" s="5"/>
    </row>
    <row r="2038" spans="1:115" x14ac:dyDescent="0.25">
      <c r="A2038" s="24"/>
      <c r="B2038" s="3"/>
      <c r="H2038" s="5"/>
      <c r="BK2038" s="96"/>
      <c r="BL2038" s="107"/>
      <c r="BQ2038" s="5"/>
      <c r="BT2038" s="5"/>
      <c r="BU2038" s="5"/>
      <c r="BV2038" s="5"/>
      <c r="BW2038" s="5"/>
      <c r="BY2038" s="14"/>
      <c r="BZ2038" s="28"/>
      <c r="DD2038" s="5" t="e">
        <f>IF(REPORTE!AH$2="si",IF(C2038=VALUE(REPORTE!C$11),IF(SUM(DD$1993:DD2039),CONCATENATE(INT(B2038),", "),INT(B2038)),""),IF(C2038=VALUE(REPORTE!C$10),IF(SUM(DD$1993:DD2039),CONCATENATE(INT(B2038),", "),INT(B2038)),""))</f>
        <v>#VALUE!</v>
      </c>
      <c r="DH2038" s="5"/>
      <c r="DI2038" s="5"/>
      <c r="DJ2038" s="5"/>
      <c r="DK2038" s="5"/>
    </row>
    <row r="2039" spans="1:115" x14ac:dyDescent="0.25">
      <c r="A2039" s="24"/>
      <c r="B2039" s="3"/>
      <c r="H2039" s="5"/>
      <c r="BK2039" s="96"/>
      <c r="BL2039" s="107"/>
      <c r="BQ2039" s="5"/>
      <c r="BT2039" s="5"/>
      <c r="BU2039" s="5"/>
      <c r="BV2039" s="5"/>
      <c r="BW2039" s="5"/>
      <c r="BY2039" s="14"/>
      <c r="BZ2039" s="28"/>
      <c r="DD2039" s="5" t="e">
        <f>IF(REPORTE!AH$2="si",IF(C2039=VALUE(REPORTE!C$11),IF(SUM(DD$1993:DD2040),CONCATENATE(INT(B2039),", "),INT(B2039)),""),IF(C2039=VALUE(REPORTE!C$10),IF(SUM(DD$1993:DD2040),CONCATENATE(INT(B2039),", "),INT(B2039)),""))</f>
        <v>#VALUE!</v>
      </c>
      <c r="DH2039" s="5"/>
      <c r="DI2039" s="5"/>
      <c r="DJ2039" s="5"/>
      <c r="DK2039" s="5"/>
    </row>
    <row r="2040" spans="1:115" x14ac:dyDescent="0.25">
      <c r="A2040" s="24"/>
      <c r="B2040" s="3"/>
      <c r="H2040" s="5"/>
      <c r="BK2040" s="96"/>
      <c r="BL2040" s="107"/>
      <c r="BQ2040" s="5"/>
      <c r="BT2040" s="5"/>
      <c r="BU2040" s="5"/>
      <c r="BV2040" s="5"/>
      <c r="BW2040" s="5"/>
      <c r="BY2040" s="14"/>
      <c r="BZ2040" s="28"/>
      <c r="DD2040" s="5" t="e">
        <f>IF(REPORTE!AH$2="si",IF(C2040=VALUE(REPORTE!C$11),IF(SUM(DD$1993:DD2041),CONCATENATE(INT(B2040),", "),INT(B2040)),""),IF(C2040=VALUE(REPORTE!C$10),IF(SUM(DD$1993:DD2041),CONCATENATE(INT(B2040),", "),INT(B2040)),""))</f>
        <v>#VALUE!</v>
      </c>
      <c r="DH2040" s="5"/>
      <c r="DI2040" s="5"/>
      <c r="DJ2040" s="5"/>
      <c r="DK2040" s="5"/>
    </row>
    <row r="2041" spans="1:115" x14ac:dyDescent="0.25">
      <c r="A2041" s="24"/>
      <c r="B2041" s="3"/>
      <c r="H2041" s="5"/>
      <c r="BK2041" s="96"/>
      <c r="BL2041" s="107"/>
      <c r="BQ2041" s="5"/>
      <c r="BT2041" s="5"/>
      <c r="BU2041" s="5"/>
      <c r="BV2041" s="5"/>
      <c r="BW2041" s="5"/>
      <c r="BY2041" s="14"/>
      <c r="BZ2041" s="28"/>
      <c r="DD2041" s="5" t="e">
        <f>IF(REPORTE!AH$2="si",IF(C2041=VALUE(REPORTE!C$11),IF(SUM(DD$1993:DD2042),CONCATENATE(INT(B2041),", "),INT(B2041)),""),IF(C2041=VALUE(REPORTE!C$10),IF(SUM(DD$1993:DD2042),CONCATENATE(INT(B2041),", "),INT(B2041)),""))</f>
        <v>#VALUE!</v>
      </c>
      <c r="DH2041" s="5"/>
      <c r="DI2041" s="5"/>
      <c r="DJ2041" s="5"/>
      <c r="DK2041" s="5"/>
    </row>
    <row r="2042" spans="1:115" x14ac:dyDescent="0.25">
      <c r="A2042" s="24"/>
      <c r="B2042" s="3"/>
      <c r="H2042" s="5"/>
      <c r="BK2042" s="96"/>
      <c r="BL2042" s="107"/>
      <c r="BQ2042" s="5"/>
      <c r="BT2042" s="5"/>
      <c r="BU2042" s="5"/>
      <c r="BV2042" s="5"/>
      <c r="BW2042" s="5"/>
      <c r="BY2042" s="14"/>
      <c r="BZ2042" s="28"/>
      <c r="DD2042" s="5" t="e">
        <f>IF(REPORTE!AH$2="si",IF(C2042=VALUE(REPORTE!C$11),IF(SUM(DD$1993:DD2043),CONCATENATE(INT(B2042),", "),INT(B2042)),""),IF(C2042=VALUE(REPORTE!C$10),IF(SUM(DD$1993:DD2043),CONCATENATE(INT(B2042),", "),INT(B2042)),""))</f>
        <v>#VALUE!</v>
      </c>
      <c r="DH2042" s="5"/>
      <c r="DI2042" s="5"/>
      <c r="DJ2042" s="5"/>
      <c r="DK2042" s="5"/>
    </row>
    <row r="2043" spans="1:115" x14ac:dyDescent="0.25">
      <c r="A2043" s="24"/>
      <c r="B2043" s="3"/>
      <c r="H2043" s="5"/>
      <c r="BK2043" s="96"/>
      <c r="BL2043" s="107"/>
      <c r="BQ2043" s="5"/>
      <c r="BT2043" s="5"/>
      <c r="BU2043" s="5"/>
      <c r="BV2043" s="5"/>
      <c r="BW2043" s="5"/>
      <c r="BY2043" s="14"/>
      <c r="BZ2043" s="28"/>
      <c r="DD2043" s="5" t="e">
        <f>IF(REPORTE!AH$2="si",IF(C2043=VALUE(REPORTE!C$11),IF(SUM(DD$1993:DD2044),CONCATENATE(INT(B2043),", "),INT(B2043)),""),IF(C2043=VALUE(REPORTE!C$10),IF(SUM(DD$1993:DD2044),CONCATENATE(INT(B2043),", "),INT(B2043)),""))</f>
        <v>#VALUE!</v>
      </c>
      <c r="DH2043" s="5"/>
      <c r="DI2043" s="5"/>
      <c r="DJ2043" s="5"/>
      <c r="DK2043" s="5"/>
    </row>
    <row r="2044" spans="1:115" x14ac:dyDescent="0.25">
      <c r="A2044" s="24"/>
      <c r="B2044" s="3"/>
      <c r="H2044" s="5"/>
      <c r="BK2044" s="96"/>
      <c r="BL2044" s="107"/>
      <c r="BQ2044" s="5"/>
      <c r="BT2044" s="5"/>
      <c r="BU2044" s="5"/>
      <c r="BV2044" s="5"/>
      <c r="BW2044" s="5"/>
      <c r="BY2044" s="14"/>
      <c r="BZ2044" s="28"/>
      <c r="DD2044" s="5" t="e">
        <f>IF(REPORTE!AH$2="si",IF(C2044=VALUE(REPORTE!C$11),IF(SUM(DD$1993:DD2045),CONCATENATE(INT(B2044),", "),INT(B2044)),""),IF(C2044=VALUE(REPORTE!C$10),IF(SUM(DD$1993:DD2045),CONCATENATE(INT(B2044),", "),INT(B2044)),""))</f>
        <v>#VALUE!</v>
      </c>
      <c r="DH2044" s="5"/>
      <c r="DI2044" s="5"/>
      <c r="DJ2044" s="5"/>
      <c r="DK2044" s="5"/>
    </row>
    <row r="2045" spans="1:115" x14ac:dyDescent="0.25">
      <c r="A2045" s="24"/>
      <c r="B2045" s="3"/>
      <c r="H2045" s="5"/>
      <c r="BK2045" s="96"/>
      <c r="BL2045" s="107"/>
      <c r="BQ2045" s="5"/>
      <c r="BT2045" s="5"/>
      <c r="BU2045" s="5"/>
      <c r="BV2045" s="5"/>
      <c r="BW2045" s="5"/>
      <c r="BY2045" s="14"/>
      <c r="BZ2045" s="28"/>
      <c r="DD2045" s="5" t="e">
        <f>IF(REPORTE!AH$2="si",IF(C2045=VALUE(REPORTE!C$11),IF(SUM(DD$1993:DD2046),CONCATENATE(INT(B2045),", "),INT(B2045)),""),IF(C2045=VALUE(REPORTE!C$10),IF(SUM(DD$1993:DD2046),CONCATENATE(INT(B2045),", "),INT(B2045)),""))</f>
        <v>#VALUE!</v>
      </c>
      <c r="DH2045" s="5"/>
      <c r="DI2045" s="5"/>
      <c r="DJ2045" s="5"/>
      <c r="DK2045" s="5"/>
    </row>
    <row r="2046" spans="1:115" x14ac:dyDescent="0.25">
      <c r="A2046" s="24"/>
      <c r="B2046" s="3"/>
      <c r="H2046" s="5"/>
      <c r="BK2046" s="96"/>
      <c r="BL2046" s="107"/>
      <c r="BQ2046" s="5"/>
      <c r="BT2046" s="5"/>
      <c r="BU2046" s="5"/>
      <c r="BV2046" s="5"/>
      <c r="BW2046" s="5"/>
      <c r="BY2046" s="14"/>
      <c r="BZ2046" s="28"/>
      <c r="DD2046" s="5" t="e">
        <f>IF(REPORTE!AH$2="si",IF(C2046=VALUE(REPORTE!C$11),IF(SUM(DD$1993:DD2047),CONCATENATE(INT(B2046),", "),INT(B2046)),""),IF(C2046=VALUE(REPORTE!C$10),IF(SUM(DD$1993:DD2047),CONCATENATE(INT(B2046),", "),INT(B2046)),""))</f>
        <v>#VALUE!</v>
      </c>
      <c r="DH2046" s="5"/>
      <c r="DI2046" s="5"/>
      <c r="DJ2046" s="5"/>
      <c r="DK2046" s="5"/>
    </row>
    <row r="2047" spans="1:115" x14ac:dyDescent="0.25">
      <c r="A2047" s="24"/>
      <c r="B2047" s="3"/>
      <c r="H2047" s="5"/>
      <c r="BK2047" s="96"/>
      <c r="BL2047" s="107"/>
      <c r="BQ2047" s="5"/>
      <c r="BT2047" s="5"/>
      <c r="BU2047" s="5"/>
      <c r="BV2047" s="5"/>
      <c r="BW2047" s="5"/>
      <c r="BY2047" s="14"/>
      <c r="BZ2047" s="28"/>
      <c r="DD2047" s="5" t="e">
        <f>IF(REPORTE!AH$2="si",IF(C2047=VALUE(REPORTE!C$11),IF(SUM(DD$1993:DD2048),CONCATENATE(INT(B2047),", "),INT(B2047)),""),IF(C2047=VALUE(REPORTE!C$10),IF(SUM(DD$1993:DD2048),CONCATENATE(INT(B2047),", "),INT(B2047)),""))</f>
        <v>#VALUE!</v>
      </c>
      <c r="DH2047" s="5"/>
      <c r="DI2047" s="5"/>
      <c r="DJ2047" s="5"/>
      <c r="DK2047" s="5"/>
    </row>
    <row r="2048" spans="1:115" x14ac:dyDescent="0.25">
      <c r="A2048" s="24"/>
      <c r="B2048" s="3"/>
      <c r="H2048" s="5"/>
      <c r="BK2048" s="96"/>
      <c r="BL2048" s="107"/>
      <c r="BQ2048" s="5"/>
      <c r="BT2048" s="5"/>
      <c r="BU2048" s="5"/>
      <c r="BV2048" s="5"/>
      <c r="BW2048" s="5"/>
      <c r="BY2048" s="14"/>
      <c r="BZ2048" s="28"/>
      <c r="DD2048" s="5" t="e">
        <f>IF(REPORTE!AH$2="si",IF(C2048=VALUE(REPORTE!C$11),IF(SUM(DD$1993:DD2049),CONCATENATE(INT(B2048),", "),INT(B2048)),""),IF(C2048=VALUE(REPORTE!C$10),IF(SUM(DD$1993:DD2049),CONCATENATE(INT(B2048),", "),INT(B2048)),""))</f>
        <v>#VALUE!</v>
      </c>
      <c r="DH2048" s="5"/>
      <c r="DI2048" s="5"/>
      <c r="DJ2048" s="5"/>
      <c r="DK2048" s="5"/>
    </row>
    <row r="2049" spans="1:115" x14ac:dyDescent="0.25">
      <c r="A2049" s="24"/>
      <c r="B2049" s="3"/>
      <c r="H2049" s="5"/>
      <c r="BK2049" s="96"/>
      <c r="BL2049" s="107"/>
      <c r="BQ2049" s="5"/>
      <c r="BT2049" s="5"/>
      <c r="BU2049" s="5"/>
      <c r="BV2049" s="5"/>
      <c r="BW2049" s="5"/>
      <c r="BY2049" s="14"/>
      <c r="BZ2049" s="28"/>
      <c r="DD2049" s="5" t="e">
        <f>IF(REPORTE!AH$2="si",IF(C2049=VALUE(REPORTE!C$11),IF(SUM(DD$1993:DD2050),CONCATENATE(INT(B2049),", "),INT(B2049)),""),IF(C2049=VALUE(REPORTE!C$10),IF(SUM(DD$1993:DD2050),CONCATENATE(INT(B2049),", "),INT(B2049)),""))</f>
        <v>#VALUE!</v>
      </c>
      <c r="DH2049" s="5"/>
      <c r="DI2049" s="5"/>
      <c r="DJ2049" s="5"/>
      <c r="DK2049" s="5"/>
    </row>
    <row r="2050" spans="1:115" x14ac:dyDescent="0.25">
      <c r="A2050" s="24"/>
      <c r="B2050" s="3"/>
      <c r="H2050" s="5"/>
      <c r="BK2050" s="96"/>
      <c r="BL2050" s="107"/>
      <c r="BQ2050" s="5"/>
      <c r="BT2050" s="5"/>
      <c r="BU2050" s="5"/>
      <c r="BV2050" s="5"/>
      <c r="BW2050" s="5"/>
      <c r="BY2050" s="14"/>
      <c r="BZ2050" s="28"/>
      <c r="DD2050" s="5" t="e">
        <f>IF(REPORTE!AH$2="si",IF(C2050=VALUE(REPORTE!C$11),IF(SUM(DD$1993:DD2051),CONCATENATE(INT(B2050),", "),INT(B2050)),""),IF(C2050=VALUE(REPORTE!C$10),IF(SUM(DD$1993:DD2051),CONCATENATE(INT(B2050),", "),INT(B2050)),""))</f>
        <v>#VALUE!</v>
      </c>
      <c r="DH2050" s="5"/>
      <c r="DI2050" s="5"/>
      <c r="DJ2050" s="5"/>
      <c r="DK2050" s="5"/>
    </row>
    <row r="2051" spans="1:115" x14ac:dyDescent="0.25">
      <c r="A2051" s="24"/>
      <c r="B2051" s="3"/>
      <c r="H2051" s="5"/>
      <c r="BK2051" s="96"/>
      <c r="BL2051" s="107"/>
      <c r="BQ2051" s="5"/>
      <c r="BT2051" s="5"/>
      <c r="BU2051" s="5"/>
      <c r="BV2051" s="5"/>
      <c r="BW2051" s="5"/>
      <c r="BY2051" s="14"/>
      <c r="BZ2051" s="28"/>
      <c r="DD2051" s="5" t="e">
        <f>IF(REPORTE!AH$2="si",IF(C2051=VALUE(REPORTE!C$11),IF(SUM(DD$1993:DD2052),CONCATENATE(INT(B2051),", "),INT(B2051)),""),IF(C2051=VALUE(REPORTE!C$10),IF(SUM(DD$1993:DD2052),CONCATENATE(INT(B2051),", "),INT(B2051)),""))</f>
        <v>#VALUE!</v>
      </c>
      <c r="DH2051" s="5"/>
      <c r="DI2051" s="5"/>
      <c r="DJ2051" s="5"/>
      <c r="DK2051" s="5"/>
    </row>
    <row r="2052" spans="1:115" x14ac:dyDescent="0.25">
      <c r="A2052" s="24"/>
      <c r="B2052" s="3"/>
      <c r="H2052" s="5"/>
      <c r="BK2052" s="96"/>
      <c r="BL2052" s="107"/>
      <c r="BQ2052" s="5"/>
      <c r="BT2052" s="5"/>
      <c r="BU2052" s="5"/>
      <c r="BV2052" s="5"/>
      <c r="BW2052" s="5"/>
      <c r="BY2052" s="14"/>
      <c r="BZ2052" s="28"/>
      <c r="DD2052" s="5" t="e">
        <f>IF(REPORTE!AH$2="si",IF(C2052=VALUE(REPORTE!C$11),IF(SUM(DD$1993:DD2053),CONCATENATE(INT(B2052),", "),INT(B2052)),""),IF(C2052=VALUE(REPORTE!C$10),IF(SUM(DD$1993:DD2053),CONCATENATE(INT(B2052),", "),INT(B2052)),""))</f>
        <v>#VALUE!</v>
      </c>
      <c r="DH2052" s="5"/>
      <c r="DI2052" s="5"/>
      <c r="DJ2052" s="5"/>
      <c r="DK2052" s="5"/>
    </row>
    <row r="2053" spans="1:115" x14ac:dyDescent="0.25">
      <c r="A2053" s="24"/>
      <c r="B2053" s="3"/>
      <c r="H2053" s="5"/>
      <c r="BK2053" s="96"/>
      <c r="BL2053" s="107"/>
      <c r="BQ2053" s="5"/>
      <c r="BT2053" s="5"/>
      <c r="BU2053" s="5"/>
      <c r="BV2053" s="5"/>
      <c r="BW2053" s="5"/>
      <c r="BY2053" s="14"/>
      <c r="BZ2053" s="28"/>
      <c r="DD2053" s="5" t="e">
        <f>IF(REPORTE!AH$2="si",IF(C2053=VALUE(REPORTE!C$11),IF(SUM(DD$1993:DD2054),CONCATENATE(INT(B2053),", "),INT(B2053)),""),IF(C2053=VALUE(REPORTE!C$10),IF(SUM(DD$1993:DD2054),CONCATENATE(INT(B2053),", "),INT(B2053)),""))</f>
        <v>#VALUE!</v>
      </c>
      <c r="DH2053" s="5"/>
      <c r="DI2053" s="5"/>
      <c r="DJ2053" s="5"/>
      <c r="DK2053" s="5"/>
    </row>
    <row r="2054" spans="1:115" x14ac:dyDescent="0.25">
      <c r="A2054" s="24"/>
      <c r="B2054" s="3"/>
      <c r="H2054" s="5"/>
      <c r="BK2054" s="96"/>
      <c r="BL2054" s="107"/>
      <c r="BQ2054" s="5"/>
      <c r="BT2054" s="5"/>
      <c r="BU2054" s="5"/>
      <c r="BV2054" s="5"/>
      <c r="BY2054" s="14"/>
      <c r="BZ2054" s="28"/>
      <c r="DD2054" s="5" t="e">
        <f>IF(REPORTE!AH$2="si",IF(C2054=VALUE(REPORTE!C$11),IF(SUM(DD$1993:DD2055),CONCATENATE(INT(B2054),", "),INT(B2054)),""),IF(C2054=VALUE(REPORTE!C$10),IF(SUM(DD$1993:DD2055),CONCATENATE(INT(B2054),", "),INT(B2054)),""))</f>
        <v>#VALUE!</v>
      </c>
      <c r="DH2054" s="5"/>
      <c r="DI2054" s="5"/>
      <c r="DJ2054" s="5"/>
      <c r="DK2054" s="5"/>
    </row>
    <row r="2055" spans="1:115" x14ac:dyDescent="0.25">
      <c r="A2055" s="24"/>
      <c r="B2055" s="3"/>
      <c r="H2055" s="5"/>
      <c r="BK2055" s="96"/>
      <c r="BL2055" s="107"/>
      <c r="BQ2055" s="5"/>
      <c r="BT2055" s="5"/>
      <c r="BU2055" s="5"/>
      <c r="BV2055" s="5"/>
      <c r="BY2055" s="14"/>
      <c r="BZ2055" s="28"/>
      <c r="DD2055" s="5" t="e">
        <f>IF(REPORTE!AH$2="si",IF(C2055=VALUE(REPORTE!C$11),IF(SUM(DD$1993:DD2056),CONCATENATE(INT(B2055),", "),INT(B2055)),""),IF(C2055=VALUE(REPORTE!C$10),IF(SUM(DD$1993:DD2056),CONCATENATE(INT(B2055),", "),INT(B2055)),""))</f>
        <v>#VALUE!</v>
      </c>
      <c r="DH2055" s="5"/>
      <c r="DI2055" s="5"/>
      <c r="DJ2055" s="5"/>
      <c r="DK2055" s="5"/>
    </row>
    <row r="2056" spans="1:115" x14ac:dyDescent="0.25">
      <c r="A2056" s="24"/>
      <c r="B2056" s="3"/>
      <c r="H2056" s="5"/>
      <c r="BK2056" s="96"/>
      <c r="BL2056" s="107"/>
      <c r="BQ2056" s="5"/>
      <c r="BT2056" s="5"/>
      <c r="BU2056" s="5"/>
      <c r="BV2056" s="5"/>
      <c r="BY2056" s="14"/>
      <c r="BZ2056" s="28"/>
      <c r="DD2056" s="5" t="e">
        <f>IF(REPORTE!AH$2="si",IF(C2056=VALUE(REPORTE!C$11),IF(SUM(DD$1993:DD2057),CONCATENATE(INT(B2056),", "),INT(B2056)),""),IF(C2056=VALUE(REPORTE!C$10),IF(SUM(DD$1993:DD2057),CONCATENATE(INT(B2056),", "),INT(B2056)),""))</f>
        <v>#VALUE!</v>
      </c>
      <c r="DH2056" s="5"/>
      <c r="DI2056" s="5"/>
      <c r="DJ2056" s="5"/>
      <c r="DK2056" s="5"/>
    </row>
    <row r="2057" spans="1:115" x14ac:dyDescent="0.25">
      <c r="A2057" s="24"/>
      <c r="B2057" s="3"/>
      <c r="H2057" s="5"/>
      <c r="BK2057" s="96"/>
      <c r="BL2057" s="107"/>
      <c r="BQ2057" s="5"/>
      <c r="BT2057" s="5"/>
      <c r="BU2057" s="5"/>
      <c r="BV2057" s="5"/>
      <c r="BY2057" s="14"/>
      <c r="BZ2057" s="28"/>
      <c r="DD2057" s="5" t="e">
        <f>IF(REPORTE!AH$2="si",IF(C2057=VALUE(REPORTE!C$11),IF(SUM(DD$1993:DD2058),CONCATENATE(INT(B2057),", "),INT(B2057)),""),IF(C2057=VALUE(REPORTE!C$10),IF(SUM(DD$1993:DD2058),CONCATENATE(INT(B2057),", "),INT(B2057)),""))</f>
        <v>#VALUE!</v>
      </c>
      <c r="DH2057" s="5"/>
      <c r="DI2057" s="5"/>
      <c r="DJ2057" s="5"/>
      <c r="DK2057" s="5"/>
    </row>
    <row r="2058" spans="1:115" x14ac:dyDescent="0.25">
      <c r="A2058" s="24"/>
      <c r="B2058" s="3"/>
      <c r="H2058" s="5"/>
      <c r="BK2058" s="96"/>
      <c r="BL2058" s="107"/>
      <c r="BQ2058" s="5"/>
      <c r="BT2058" s="5"/>
      <c r="BU2058" s="5"/>
      <c r="BV2058" s="5"/>
      <c r="BY2058" s="14"/>
      <c r="BZ2058" s="28"/>
      <c r="DD2058" s="5" t="e">
        <f>IF(REPORTE!AH$2="si",IF(C2058=VALUE(REPORTE!C$11),IF(SUM(DD$1993:DD2059),CONCATENATE(INT(B2058),", "),INT(B2058)),""),IF(C2058=VALUE(REPORTE!C$10),IF(SUM(DD$1993:DD2059),CONCATENATE(INT(B2058),", "),INT(B2058)),""))</f>
        <v>#VALUE!</v>
      </c>
      <c r="DH2058" s="5"/>
      <c r="DI2058" s="5"/>
      <c r="DJ2058" s="5"/>
      <c r="DK2058" s="5"/>
    </row>
    <row r="2059" spans="1:115" x14ac:dyDescent="0.25">
      <c r="A2059" s="24"/>
      <c r="B2059" s="3"/>
      <c r="H2059" s="5"/>
      <c r="BK2059" s="96"/>
      <c r="BL2059" s="107"/>
      <c r="BQ2059" s="5"/>
      <c r="BT2059" s="5"/>
      <c r="BU2059" s="5"/>
      <c r="BV2059" s="5"/>
      <c r="BY2059" s="14"/>
      <c r="BZ2059" s="28"/>
      <c r="DD2059" s="5" t="e">
        <f>IF(REPORTE!AH$2="si",IF(C2059=VALUE(REPORTE!C$11),IF(SUM(DD$1993:DD2060),CONCATENATE(INT(B2059),", "),INT(B2059)),""),IF(C2059=VALUE(REPORTE!C$10),IF(SUM(DD$1993:DD2060),CONCATENATE(INT(B2059),", "),INT(B2059)),""))</f>
        <v>#VALUE!</v>
      </c>
      <c r="DH2059" s="5"/>
      <c r="DI2059" s="5"/>
      <c r="DJ2059" s="5"/>
      <c r="DK2059" s="5"/>
    </row>
    <row r="2060" spans="1:115" x14ac:dyDescent="0.25">
      <c r="A2060" s="24"/>
      <c r="B2060" s="3"/>
      <c r="H2060" s="5"/>
      <c r="BK2060" s="96"/>
      <c r="BL2060" s="107"/>
      <c r="BQ2060" s="5"/>
      <c r="BT2060" s="5"/>
      <c r="BU2060" s="5"/>
      <c r="BV2060" s="5"/>
      <c r="BY2060" s="14"/>
      <c r="BZ2060" s="28"/>
      <c r="DD2060" s="5" t="e">
        <f>IF(REPORTE!AH$2="si",IF(C2060=VALUE(REPORTE!C$11),IF(SUM(DD$1993:DD2061),CONCATENATE(INT(B2060),", "),INT(B2060)),""),IF(C2060=VALUE(REPORTE!C$10),IF(SUM(DD$1993:DD2061),CONCATENATE(INT(B2060),", "),INT(B2060)),""))</f>
        <v>#VALUE!</v>
      </c>
      <c r="DH2060" s="5"/>
      <c r="DI2060" s="5"/>
      <c r="DJ2060" s="5"/>
      <c r="DK2060" s="5"/>
    </row>
    <row r="2061" spans="1:115" x14ac:dyDescent="0.25">
      <c r="A2061" s="24"/>
      <c r="B2061" s="3"/>
      <c r="H2061" s="5"/>
      <c r="BK2061" s="96"/>
      <c r="BL2061" s="107"/>
      <c r="BQ2061" s="5"/>
      <c r="BT2061" s="5"/>
      <c r="BU2061" s="5"/>
      <c r="BV2061" s="5"/>
      <c r="BY2061" s="14"/>
      <c r="BZ2061" s="28"/>
      <c r="DD2061" s="5" t="e">
        <f>IF(REPORTE!AH$2="si",IF(C2061=VALUE(REPORTE!C$11),IF(SUM(DD$1993:DD2062),CONCATENATE(INT(B2061),", "),INT(B2061)),""),IF(C2061=VALUE(REPORTE!C$10),IF(SUM(DD$1993:DD2062),CONCATENATE(INT(B2061),", "),INT(B2061)),""))</f>
        <v>#VALUE!</v>
      </c>
      <c r="DH2061" s="5"/>
      <c r="DI2061" s="5"/>
      <c r="DJ2061" s="5"/>
      <c r="DK2061" s="5"/>
    </row>
    <row r="2062" spans="1:115" x14ac:dyDescent="0.25">
      <c r="A2062" s="24"/>
      <c r="B2062" s="3"/>
      <c r="H2062" s="5"/>
      <c r="BK2062" s="96"/>
      <c r="BL2062" s="107"/>
      <c r="BQ2062" s="5"/>
      <c r="BT2062" s="5"/>
      <c r="BU2062" s="5"/>
      <c r="BV2062" s="5"/>
      <c r="BY2062" s="14"/>
      <c r="BZ2062" s="28"/>
      <c r="DD2062" s="5" t="e">
        <f>IF(REPORTE!AH$2="si",IF(C2062=VALUE(REPORTE!C$11),IF(SUM(DD$1993:DD2063),CONCATENATE(INT(B2062),", "),INT(B2062)),""),IF(C2062=VALUE(REPORTE!C$10),IF(SUM(DD$1993:DD2063),CONCATENATE(INT(B2062),", "),INT(B2062)),""))</f>
        <v>#VALUE!</v>
      </c>
      <c r="DH2062" s="5"/>
      <c r="DI2062" s="5"/>
      <c r="DJ2062" s="5"/>
      <c r="DK2062" s="5"/>
    </row>
    <row r="2063" spans="1:115" x14ac:dyDescent="0.25">
      <c r="A2063" s="24"/>
      <c r="B2063" s="3"/>
      <c r="H2063" s="5"/>
      <c r="BK2063" s="96"/>
      <c r="BL2063" s="107"/>
      <c r="BQ2063" s="5"/>
      <c r="BT2063" s="5"/>
      <c r="BU2063" s="5"/>
      <c r="BV2063" s="5"/>
      <c r="BY2063" s="14"/>
      <c r="BZ2063" s="28"/>
      <c r="DD2063" s="5" t="e">
        <f>IF(REPORTE!AH$2="si",IF(C2063=VALUE(REPORTE!C$11),IF(SUM(DD$1993:DD2064),CONCATENATE(INT(B2063),", "),INT(B2063)),""),IF(C2063=VALUE(REPORTE!C$10),IF(SUM(DD$1993:DD2064),CONCATENATE(INT(B2063),", "),INT(B2063)),""))</f>
        <v>#VALUE!</v>
      </c>
      <c r="DH2063" s="5"/>
      <c r="DI2063" s="5"/>
      <c r="DJ2063" s="5"/>
      <c r="DK2063" s="5"/>
    </row>
    <row r="2064" spans="1:115" x14ac:dyDescent="0.25">
      <c r="A2064" s="24"/>
      <c r="B2064" s="3"/>
      <c r="H2064" s="5"/>
      <c r="BK2064" s="96"/>
      <c r="BL2064" s="107"/>
      <c r="BQ2064" s="5"/>
      <c r="BT2064" s="5"/>
      <c r="BU2064" s="5"/>
      <c r="BV2064" s="5"/>
      <c r="BY2064" s="14"/>
      <c r="BZ2064" s="28"/>
      <c r="DD2064" s="5" t="e">
        <f>IF(REPORTE!AH$2="si",IF(C2064=VALUE(REPORTE!C$11),IF(SUM(DD$1993:DD2065),CONCATENATE(INT(B2064),", "),INT(B2064)),""),IF(C2064=VALUE(REPORTE!C$10),IF(SUM(DD$1993:DD2065),CONCATENATE(INT(B2064),", "),INT(B2064)),""))</f>
        <v>#VALUE!</v>
      </c>
      <c r="DH2064" s="5"/>
      <c r="DI2064" s="5"/>
      <c r="DJ2064" s="5"/>
      <c r="DK2064" s="5"/>
    </row>
    <row r="2065" spans="1:115" x14ac:dyDescent="0.25">
      <c r="A2065" s="24"/>
      <c r="B2065" s="3"/>
      <c r="H2065" s="5"/>
      <c r="BK2065" s="96"/>
      <c r="BL2065" s="107"/>
      <c r="BQ2065" s="5"/>
      <c r="BT2065" s="5"/>
      <c r="BU2065" s="5"/>
      <c r="BV2065" s="5"/>
      <c r="BY2065" s="14"/>
      <c r="BZ2065" s="28"/>
      <c r="DD2065" s="5" t="e">
        <f>IF(REPORTE!AH$2="si",IF(C2065=VALUE(REPORTE!C$11),IF(SUM(DD$1993:DD2066),CONCATENATE(INT(B2065),", "),INT(B2065)),""),IF(C2065=VALUE(REPORTE!C$10),IF(SUM(DD$1993:DD2066),CONCATENATE(INT(B2065),", "),INT(B2065)),""))</f>
        <v>#VALUE!</v>
      </c>
      <c r="DH2065" s="5"/>
      <c r="DI2065" s="5"/>
      <c r="DJ2065" s="5"/>
      <c r="DK2065" s="5"/>
    </row>
    <row r="2066" spans="1:115" x14ac:dyDescent="0.25">
      <c r="A2066" s="24"/>
      <c r="B2066" s="3"/>
      <c r="H2066" s="5"/>
      <c r="BK2066" s="96"/>
      <c r="BL2066" s="107"/>
      <c r="BQ2066" s="5"/>
      <c r="BT2066" s="5"/>
      <c r="BU2066" s="5"/>
      <c r="BV2066" s="5"/>
      <c r="BY2066" s="14"/>
      <c r="BZ2066" s="28"/>
      <c r="DD2066" s="5" t="e">
        <f>IF(REPORTE!AH$2="si",IF(C2066=VALUE(REPORTE!C$11),IF(SUM(DD$1993:DD2067),CONCATENATE(INT(B2066),", "),INT(B2066)),""),IF(C2066=VALUE(REPORTE!C$10),IF(SUM(DD$1993:DD2067),CONCATENATE(INT(B2066),", "),INT(B2066)),""))</f>
        <v>#VALUE!</v>
      </c>
      <c r="DH2066" s="5"/>
      <c r="DI2066" s="5"/>
      <c r="DJ2066" s="5"/>
      <c r="DK2066" s="5"/>
    </row>
    <row r="2067" spans="1:115" x14ac:dyDescent="0.25">
      <c r="A2067" s="24"/>
      <c r="B2067" s="3"/>
      <c r="H2067" s="5"/>
      <c r="BK2067" s="96"/>
      <c r="BL2067" s="107"/>
      <c r="BQ2067" s="5"/>
      <c r="BT2067" s="5"/>
      <c r="BU2067" s="5"/>
      <c r="BV2067" s="5"/>
      <c r="BY2067" s="14"/>
      <c r="BZ2067" s="28"/>
      <c r="DD2067" s="5" t="e">
        <f>IF(REPORTE!AH$2="si",IF(C2067=VALUE(REPORTE!C$11),IF(SUM(DD$1993:DD2068),CONCATENATE(INT(B2067),", "),INT(B2067)),""),IF(C2067=VALUE(REPORTE!C$10),IF(SUM(DD$1993:DD2068),CONCATENATE(INT(B2067),", "),INT(B2067)),""))</f>
        <v>#VALUE!</v>
      </c>
      <c r="DH2067" s="5"/>
      <c r="DI2067" s="5"/>
      <c r="DJ2067" s="5"/>
      <c r="DK2067" s="5"/>
    </row>
    <row r="2068" spans="1:115" x14ac:dyDescent="0.25">
      <c r="A2068" s="24"/>
      <c r="B2068" s="3"/>
      <c r="H2068" s="5"/>
      <c r="BK2068" s="96"/>
      <c r="BL2068" s="107"/>
      <c r="BQ2068" s="5"/>
      <c r="BT2068" s="5"/>
      <c r="BU2068" s="5"/>
      <c r="BV2068" s="5"/>
      <c r="BY2068" s="14"/>
      <c r="BZ2068" s="28"/>
      <c r="DD2068" s="5" t="e">
        <f>IF(REPORTE!AH$2="si",IF(C2068=VALUE(REPORTE!C$11),IF(SUM(DD$1993:DD2069),CONCATENATE(INT(B2068),", "),INT(B2068)),""),IF(C2068=VALUE(REPORTE!C$10),IF(SUM(DD$1993:DD2069),CONCATENATE(INT(B2068),", "),INT(B2068)),""))</f>
        <v>#VALUE!</v>
      </c>
      <c r="DH2068" s="5"/>
      <c r="DI2068" s="5"/>
      <c r="DJ2068" s="5"/>
      <c r="DK2068" s="5"/>
    </row>
    <row r="2069" spans="1:115" x14ac:dyDescent="0.25">
      <c r="A2069" s="24"/>
      <c r="B2069" s="3"/>
      <c r="H2069" s="5"/>
      <c r="BK2069" s="96"/>
      <c r="BL2069" s="107"/>
      <c r="BQ2069" s="5"/>
      <c r="BT2069" s="5"/>
      <c r="BU2069" s="5"/>
      <c r="BV2069" s="5"/>
      <c r="BY2069" s="14"/>
      <c r="BZ2069" s="28"/>
      <c r="DD2069" s="5" t="e">
        <f>IF(REPORTE!AH$2="si",IF(C2069=VALUE(REPORTE!C$11),IF(SUM(DD$1993:DD2070),CONCATENATE(INT(B2069),", "),INT(B2069)),""),IF(C2069=VALUE(REPORTE!C$10),IF(SUM(DD$1993:DD2070),CONCATENATE(INT(B2069),", "),INT(B2069)),""))</f>
        <v>#VALUE!</v>
      </c>
      <c r="DH2069" s="5"/>
      <c r="DI2069" s="5"/>
      <c r="DJ2069" s="5"/>
      <c r="DK2069" s="5"/>
    </row>
    <row r="2070" spans="1:115" x14ac:dyDescent="0.25">
      <c r="A2070" s="24"/>
      <c r="B2070" s="3"/>
      <c r="H2070" s="5"/>
      <c r="BK2070" s="96"/>
      <c r="BL2070" s="107"/>
      <c r="BQ2070" s="5"/>
      <c r="BT2070" s="5"/>
      <c r="BU2070" s="5"/>
      <c r="BV2070" s="5"/>
      <c r="BY2070" s="14"/>
      <c r="BZ2070" s="28"/>
      <c r="DD2070" s="5" t="e">
        <f>IF(REPORTE!AH$2="si",IF(C2070=VALUE(REPORTE!C$11),IF(SUM(DD$1993:DD2071),CONCATENATE(INT(B2070),", "),INT(B2070)),""),IF(C2070=VALUE(REPORTE!C$10),IF(SUM(DD$1993:DD2071),CONCATENATE(INT(B2070),", "),INT(B2070)),""))</f>
        <v>#VALUE!</v>
      </c>
      <c r="DH2070" s="5"/>
      <c r="DI2070" s="5"/>
      <c r="DJ2070" s="5"/>
      <c r="DK2070" s="5"/>
    </row>
    <row r="2071" spans="1:115" x14ac:dyDescent="0.25">
      <c r="A2071" s="24"/>
      <c r="B2071" s="3"/>
      <c r="H2071" s="5"/>
      <c r="BK2071" s="96"/>
      <c r="BL2071" s="107"/>
      <c r="BQ2071" s="5"/>
      <c r="BT2071" s="5"/>
      <c r="BU2071" s="5"/>
      <c r="BV2071" s="5"/>
      <c r="BY2071" s="14"/>
      <c r="BZ2071" s="28"/>
      <c r="DD2071" s="5" t="e">
        <f>IF(REPORTE!AH$2="si",IF(C2071=VALUE(REPORTE!C$11),IF(SUM(DD$1993:DD2072),CONCATENATE(INT(B2071),", "),INT(B2071)),""),IF(C2071=VALUE(REPORTE!C$10),IF(SUM(DD$1993:DD2072),CONCATENATE(INT(B2071),", "),INT(B2071)),""))</f>
        <v>#VALUE!</v>
      </c>
      <c r="DH2071" s="5"/>
      <c r="DI2071" s="5"/>
      <c r="DJ2071" s="5"/>
      <c r="DK2071" s="5"/>
    </row>
    <row r="2072" spans="1:115" x14ac:dyDescent="0.25">
      <c r="A2072" s="24"/>
      <c r="B2072" s="3"/>
      <c r="H2072" s="5"/>
      <c r="BK2072" s="96"/>
      <c r="BL2072" s="107"/>
      <c r="BQ2072" s="5"/>
      <c r="BT2072" s="5"/>
      <c r="BU2072" s="5"/>
      <c r="BV2072" s="5"/>
      <c r="BY2072" s="14"/>
      <c r="BZ2072" s="28"/>
      <c r="DD2072" s="5" t="e">
        <f>IF(REPORTE!AH$2="si",IF(C2072=VALUE(REPORTE!C$11),IF(SUM(DD$1993:DD2073),CONCATENATE(INT(B2072),", "),INT(B2072)),""),IF(C2072=VALUE(REPORTE!C$10),IF(SUM(DD$1993:DD2073),CONCATENATE(INT(B2072),", "),INT(B2072)),""))</f>
        <v>#VALUE!</v>
      </c>
      <c r="DH2072" s="5"/>
      <c r="DI2072" s="5"/>
      <c r="DJ2072" s="5"/>
      <c r="DK2072" s="5"/>
    </row>
    <row r="2073" spans="1:115" x14ac:dyDescent="0.25">
      <c r="A2073" s="24"/>
      <c r="B2073" s="3"/>
      <c r="H2073" s="5"/>
      <c r="BK2073" s="96"/>
      <c r="BL2073" s="107"/>
      <c r="BQ2073" s="5"/>
      <c r="BT2073" s="5"/>
      <c r="BU2073" s="5"/>
      <c r="BV2073" s="5"/>
      <c r="BY2073" s="14"/>
      <c r="BZ2073" s="28"/>
      <c r="DD2073" s="5" t="e">
        <f>IF(REPORTE!AH$2="si",IF(C2073=VALUE(REPORTE!C$11),IF(SUM(DD$1993:DD2074),CONCATENATE(INT(B2073),", "),INT(B2073)),""),IF(C2073=VALUE(REPORTE!C$10),IF(SUM(DD$1993:DD2074),CONCATENATE(INT(B2073),", "),INT(B2073)),""))</f>
        <v>#VALUE!</v>
      </c>
      <c r="DH2073" s="5"/>
      <c r="DI2073" s="5"/>
      <c r="DJ2073" s="5"/>
      <c r="DK2073" s="5"/>
    </row>
    <row r="2074" spans="1:115" x14ac:dyDescent="0.25">
      <c r="A2074" s="24"/>
      <c r="B2074" s="3"/>
      <c r="H2074" s="5"/>
      <c r="BK2074" s="96"/>
      <c r="BL2074" s="107"/>
      <c r="BQ2074" s="5"/>
      <c r="BT2074" s="5"/>
      <c r="BU2074" s="5"/>
      <c r="BV2074" s="5"/>
      <c r="BY2074" s="14"/>
      <c r="BZ2074" s="28"/>
      <c r="DD2074" s="5" t="e">
        <f>IF(REPORTE!AH$2="si",IF(C2074=VALUE(REPORTE!C$11),IF(SUM(DD$1993:DD2075),CONCATENATE(INT(B2074),", "),INT(B2074)),""),IF(C2074=VALUE(REPORTE!C$10),IF(SUM(DD$1993:DD2075),CONCATENATE(INT(B2074),", "),INT(B2074)),""))</f>
        <v>#VALUE!</v>
      </c>
      <c r="DH2074" s="5"/>
      <c r="DI2074" s="5"/>
      <c r="DJ2074" s="5"/>
      <c r="DK2074" s="5"/>
    </row>
    <row r="2075" spans="1:115" x14ac:dyDescent="0.25">
      <c r="A2075" s="24"/>
      <c r="B2075" s="3"/>
      <c r="H2075" s="5"/>
      <c r="BK2075" s="96"/>
      <c r="BL2075" s="107"/>
      <c r="BQ2075" s="5"/>
      <c r="BT2075" s="5"/>
      <c r="BU2075" s="5"/>
      <c r="BV2075" s="5"/>
      <c r="BY2075" s="14"/>
      <c r="BZ2075" s="28"/>
      <c r="DD2075" s="5" t="e">
        <f>IF(REPORTE!AH$2="si",IF(C2075=VALUE(REPORTE!C$11),IF(SUM(DD$1993:DD2076),CONCATENATE(INT(B2075),", "),INT(B2075)),""),IF(C2075=VALUE(REPORTE!C$10),IF(SUM(DD$1993:DD2076),CONCATENATE(INT(B2075),", "),INT(B2075)),""))</f>
        <v>#VALUE!</v>
      </c>
      <c r="DH2075" s="5"/>
      <c r="DI2075" s="5"/>
      <c r="DJ2075" s="5"/>
      <c r="DK2075" s="5"/>
    </row>
    <row r="2076" spans="1:115" x14ac:dyDescent="0.25">
      <c r="A2076" s="24"/>
      <c r="B2076" s="3"/>
      <c r="H2076" s="5"/>
      <c r="BK2076" s="96"/>
      <c r="BL2076" s="107"/>
      <c r="BQ2076" s="5"/>
      <c r="BT2076" s="5"/>
      <c r="BU2076" s="5"/>
      <c r="BV2076" s="5"/>
      <c r="BY2076" s="14"/>
      <c r="BZ2076" s="28"/>
      <c r="DD2076" s="5" t="e">
        <f>IF(REPORTE!AH$2="si",IF(C2076=VALUE(REPORTE!C$11),IF(SUM(DD$1993:DD2077),CONCATENATE(INT(B2076),", "),INT(B2076)),""),IF(C2076=VALUE(REPORTE!C$10),IF(SUM(DD$1993:DD2077),CONCATENATE(INT(B2076),", "),INT(B2076)),""))</f>
        <v>#VALUE!</v>
      </c>
      <c r="DH2076" s="5"/>
      <c r="DI2076" s="5"/>
      <c r="DJ2076" s="5"/>
      <c r="DK2076" s="5"/>
    </row>
    <row r="2077" spans="1:115" x14ac:dyDescent="0.25">
      <c r="A2077" s="24"/>
      <c r="B2077" s="3"/>
      <c r="H2077" s="5"/>
      <c r="BK2077" s="96"/>
      <c r="BL2077" s="107"/>
      <c r="BQ2077" s="5"/>
      <c r="BT2077" s="5"/>
      <c r="BU2077" s="5"/>
      <c r="BV2077" s="5"/>
      <c r="BY2077" s="14"/>
      <c r="BZ2077" s="28"/>
      <c r="DD2077" s="5" t="e">
        <f>IF(REPORTE!AH$2="si",IF(C2077=VALUE(REPORTE!C$11),IF(SUM(DD$1993:DD2078),CONCATENATE(INT(B2077),", "),INT(B2077)),""),IF(C2077=VALUE(REPORTE!C$10),IF(SUM(DD$1993:DD2078),CONCATENATE(INT(B2077),", "),INT(B2077)),""))</f>
        <v>#VALUE!</v>
      </c>
      <c r="DH2077" s="5"/>
      <c r="DI2077" s="5"/>
      <c r="DJ2077" s="5"/>
      <c r="DK2077" s="5"/>
    </row>
    <row r="2078" spans="1:115" x14ac:dyDescent="0.25">
      <c r="A2078" s="24"/>
      <c r="B2078" s="3"/>
      <c r="H2078" s="5"/>
      <c r="BK2078" s="96"/>
      <c r="BL2078" s="107"/>
      <c r="BQ2078" s="5"/>
      <c r="BT2078" s="5"/>
      <c r="BU2078" s="5"/>
      <c r="BV2078" s="5"/>
      <c r="BY2078" s="14"/>
      <c r="BZ2078" s="28"/>
      <c r="DD2078" s="5" t="e">
        <f>IF(REPORTE!AH$2="si",IF(C2078=VALUE(REPORTE!C$11),IF(SUM(DD$1993:DD2079),CONCATENATE(INT(B2078),", "),INT(B2078)),""),IF(C2078=VALUE(REPORTE!C$10),IF(SUM(DD$1993:DD2079),CONCATENATE(INT(B2078),", "),INT(B2078)),""))</f>
        <v>#VALUE!</v>
      </c>
      <c r="DH2078" s="5"/>
      <c r="DI2078" s="5"/>
      <c r="DJ2078" s="5"/>
      <c r="DK2078" s="5"/>
    </row>
    <row r="2079" spans="1:115" x14ac:dyDescent="0.25">
      <c r="A2079" s="24"/>
      <c r="B2079" s="3"/>
      <c r="H2079" s="5"/>
      <c r="BK2079" s="96"/>
      <c r="BL2079" s="107"/>
      <c r="BQ2079" s="5"/>
      <c r="BT2079" s="5"/>
      <c r="BU2079" s="5"/>
      <c r="BV2079" s="5"/>
      <c r="BY2079" s="14"/>
      <c r="BZ2079" s="28"/>
      <c r="DD2079" s="5" t="e">
        <f>IF(REPORTE!AH$2="si",IF(C2079=VALUE(REPORTE!C$11),IF(SUM(DD$1993:DD2080),CONCATENATE(INT(B2079),", "),INT(B2079)),""),IF(C2079=VALUE(REPORTE!C$10),IF(SUM(DD$1993:DD2080),CONCATENATE(INT(B2079),", "),INT(B2079)),""))</f>
        <v>#VALUE!</v>
      </c>
      <c r="DH2079" s="5"/>
      <c r="DI2079" s="5"/>
      <c r="DJ2079" s="5"/>
      <c r="DK2079" s="5"/>
    </row>
    <row r="2080" spans="1:115" x14ac:dyDescent="0.25">
      <c r="A2080" s="24"/>
      <c r="B2080" s="3"/>
      <c r="H2080" s="5"/>
      <c r="BK2080" s="96"/>
      <c r="BL2080" s="107"/>
      <c r="BQ2080" s="5"/>
      <c r="BT2080" s="5"/>
      <c r="BU2080" s="5"/>
      <c r="BV2080" s="5"/>
      <c r="BY2080" s="14"/>
      <c r="BZ2080" s="28"/>
      <c r="DD2080" s="5" t="e">
        <f>IF(REPORTE!AH$2="si",IF(C2080=VALUE(REPORTE!C$11),IF(SUM(DD$1993:DD2081),CONCATENATE(INT(B2080),", "),INT(B2080)),""),IF(C2080=VALUE(REPORTE!C$10),IF(SUM(DD$1993:DD2081),CONCATENATE(INT(B2080),", "),INT(B2080)),""))</f>
        <v>#VALUE!</v>
      </c>
      <c r="DH2080" s="5"/>
      <c r="DI2080" s="5"/>
      <c r="DJ2080" s="5"/>
      <c r="DK2080" s="5"/>
    </row>
    <row r="2081" spans="1:115" x14ac:dyDescent="0.25">
      <c r="A2081" s="24"/>
      <c r="B2081" s="3"/>
      <c r="H2081" s="5"/>
      <c r="BK2081" s="96"/>
      <c r="BL2081" s="107"/>
      <c r="BQ2081" s="5"/>
      <c r="BT2081" s="5"/>
      <c r="BU2081" s="5"/>
      <c r="BV2081" s="5"/>
      <c r="BY2081" s="14"/>
      <c r="BZ2081" s="28"/>
      <c r="DD2081" s="5" t="e">
        <f>IF(REPORTE!AH$2="si",IF(C2081=VALUE(REPORTE!C$11),IF(SUM(DD$1993:DD2082),CONCATENATE(INT(B2081),", "),INT(B2081)),""),IF(C2081=VALUE(REPORTE!C$10),IF(SUM(DD$1993:DD2082),CONCATENATE(INT(B2081),", "),INT(B2081)),""))</f>
        <v>#VALUE!</v>
      </c>
      <c r="DH2081" s="5"/>
      <c r="DI2081" s="5"/>
      <c r="DJ2081" s="5"/>
      <c r="DK2081" s="5"/>
    </row>
    <row r="2082" spans="1:115" x14ac:dyDescent="0.25">
      <c r="A2082" s="24"/>
      <c r="B2082" s="3"/>
      <c r="H2082" s="5"/>
      <c r="BK2082" s="96"/>
      <c r="BL2082" s="107"/>
      <c r="BQ2082" s="5"/>
      <c r="BT2082" s="5"/>
      <c r="BU2082" s="5"/>
      <c r="BV2082" s="5"/>
      <c r="BY2082" s="14"/>
      <c r="BZ2082" s="28"/>
      <c r="DD2082" s="5" t="e">
        <f>IF(REPORTE!AH$2="si",IF(C2082=VALUE(REPORTE!C$11),IF(SUM(DD$1993:DD2083),CONCATENATE(INT(B2082),", "),INT(B2082)),""),IF(C2082=VALUE(REPORTE!C$10),IF(SUM(DD$1993:DD2083),CONCATENATE(INT(B2082),", "),INT(B2082)),""))</f>
        <v>#VALUE!</v>
      </c>
      <c r="DH2082" s="5"/>
      <c r="DI2082" s="5"/>
      <c r="DJ2082" s="5"/>
      <c r="DK2082" s="5"/>
    </row>
    <row r="2083" spans="1:115" x14ac:dyDescent="0.25">
      <c r="A2083" s="24"/>
      <c r="B2083" s="3"/>
      <c r="H2083" s="5"/>
      <c r="BK2083" s="96"/>
      <c r="BL2083" s="107"/>
      <c r="BQ2083" s="5"/>
      <c r="BT2083" s="5"/>
      <c r="BU2083" s="5"/>
      <c r="BV2083" s="5"/>
      <c r="BY2083" s="14"/>
      <c r="BZ2083" s="28"/>
      <c r="DD2083" s="5" t="e">
        <f>IF(REPORTE!AH$2="si",IF(C2083=VALUE(REPORTE!C$11),IF(SUM(DD$1993:DD2084),CONCATENATE(INT(B2083),", "),INT(B2083)),""),IF(C2083=VALUE(REPORTE!C$10),IF(SUM(DD$1993:DD2084),CONCATENATE(INT(B2083),", "),INT(B2083)),""))</f>
        <v>#VALUE!</v>
      </c>
      <c r="DH2083" s="5"/>
      <c r="DI2083" s="5"/>
      <c r="DJ2083" s="5"/>
      <c r="DK2083" s="5"/>
    </row>
    <row r="2084" spans="1:115" x14ac:dyDescent="0.25">
      <c r="A2084" s="24"/>
      <c r="B2084" s="3"/>
      <c r="H2084" s="5"/>
      <c r="BK2084" s="96"/>
      <c r="BL2084" s="107"/>
      <c r="BQ2084" s="5"/>
      <c r="BT2084" s="5"/>
      <c r="BU2084" s="5"/>
      <c r="BV2084" s="5"/>
      <c r="BY2084" s="14"/>
      <c r="BZ2084" s="28"/>
      <c r="DD2084" s="5" t="e">
        <f>IF(REPORTE!AH$2="si",IF(C2084=VALUE(REPORTE!C$11),IF(SUM(DD$1993:DD2085),CONCATENATE(INT(B2084),", "),INT(B2084)),""),IF(C2084=VALUE(REPORTE!C$10),IF(SUM(DD$1993:DD2085),CONCATENATE(INT(B2084),", "),INT(B2084)),""))</f>
        <v>#VALUE!</v>
      </c>
      <c r="DH2084" s="5"/>
      <c r="DI2084" s="5"/>
      <c r="DJ2084" s="5"/>
      <c r="DK2084" s="5"/>
    </row>
    <row r="2085" spans="1:115" x14ac:dyDescent="0.25">
      <c r="A2085" s="24"/>
      <c r="B2085" s="3"/>
      <c r="H2085" s="5"/>
      <c r="BK2085" s="96"/>
      <c r="BL2085" s="107"/>
      <c r="BQ2085" s="5"/>
      <c r="BT2085" s="5"/>
      <c r="BU2085" s="5"/>
      <c r="BV2085" s="5"/>
      <c r="BY2085" s="14"/>
      <c r="BZ2085" s="28"/>
      <c r="DD2085" s="5" t="e">
        <f>IF(REPORTE!AH$2="si",IF(C2085=VALUE(REPORTE!C$11),IF(SUM(DD$1993:DD2086),CONCATENATE(INT(B2085),", "),INT(B2085)),""),IF(C2085=VALUE(REPORTE!C$10),IF(SUM(DD$1993:DD2086),CONCATENATE(INT(B2085),", "),INT(B2085)),""))</f>
        <v>#VALUE!</v>
      </c>
      <c r="DH2085" s="5"/>
      <c r="DI2085" s="5"/>
      <c r="DJ2085" s="5"/>
      <c r="DK2085" s="5"/>
    </row>
    <row r="2086" spans="1:115" x14ac:dyDescent="0.25">
      <c r="A2086" s="24"/>
      <c r="B2086" s="3"/>
      <c r="H2086" s="5"/>
      <c r="BK2086" s="96"/>
      <c r="BL2086" s="107"/>
      <c r="BQ2086" s="5"/>
      <c r="BT2086" s="5"/>
      <c r="BU2086" s="5"/>
      <c r="BV2086" s="5"/>
      <c r="BY2086" s="14"/>
      <c r="BZ2086" s="28"/>
      <c r="DD2086" s="5" t="e">
        <f>IF(REPORTE!AH$2="si",IF(C2086=VALUE(REPORTE!C$11),IF(SUM(DD$1993:DD2087),CONCATENATE(INT(B2086),", "),INT(B2086)),""),IF(C2086=VALUE(REPORTE!C$10),IF(SUM(DD$1993:DD2087),CONCATENATE(INT(B2086),", "),INT(B2086)),""))</f>
        <v>#VALUE!</v>
      </c>
      <c r="DH2086" s="5"/>
      <c r="DI2086" s="5"/>
      <c r="DJ2086" s="5"/>
      <c r="DK2086" s="5"/>
    </row>
    <row r="2087" spans="1:115" x14ac:dyDescent="0.25">
      <c r="A2087" s="24"/>
      <c r="B2087" s="3"/>
      <c r="H2087" s="5"/>
      <c r="BK2087" s="96"/>
      <c r="BL2087" s="107"/>
      <c r="BQ2087" s="5"/>
      <c r="BT2087" s="5"/>
      <c r="BU2087" s="5"/>
      <c r="BV2087" s="5"/>
      <c r="BY2087" s="14"/>
      <c r="BZ2087" s="28"/>
      <c r="DD2087" s="5" t="e">
        <f>IF(REPORTE!AH$2="si",IF(C2087=VALUE(REPORTE!C$11),IF(SUM(DD$1993:DD2088),CONCATENATE(INT(B2087),", "),INT(B2087)),""),IF(C2087=VALUE(REPORTE!C$10),IF(SUM(DD$1993:DD2088),CONCATENATE(INT(B2087),", "),INT(B2087)),""))</f>
        <v>#VALUE!</v>
      </c>
      <c r="DH2087" s="5"/>
      <c r="DI2087" s="5"/>
      <c r="DJ2087" s="5"/>
      <c r="DK2087" s="5"/>
    </row>
    <row r="2088" spans="1:115" x14ac:dyDescent="0.25">
      <c r="A2088" s="24"/>
      <c r="B2088" s="3"/>
      <c r="H2088" s="5"/>
      <c r="BK2088" s="96"/>
      <c r="BL2088" s="107"/>
      <c r="BQ2088" s="5"/>
      <c r="BT2088" s="5"/>
      <c r="BU2088" s="5"/>
      <c r="BV2088" s="5"/>
      <c r="BY2088" s="14"/>
      <c r="BZ2088" s="28"/>
      <c r="DD2088" s="5" t="e">
        <f>IF(REPORTE!AH$2="si",IF(C2088=VALUE(REPORTE!C$11),IF(SUM(DD$1993:DD2089),CONCATENATE(INT(B2088),", "),INT(B2088)),""),IF(C2088=VALUE(REPORTE!C$10),IF(SUM(DD$1993:DD2089),CONCATENATE(INT(B2088),", "),INT(B2088)),""))</f>
        <v>#VALUE!</v>
      </c>
      <c r="DH2088" s="5"/>
      <c r="DI2088" s="5"/>
      <c r="DJ2088" s="5"/>
      <c r="DK2088" s="5"/>
    </row>
    <row r="2089" spans="1:115" x14ac:dyDescent="0.25">
      <c r="A2089" s="24"/>
      <c r="B2089" s="3"/>
      <c r="H2089" s="5"/>
      <c r="BK2089" s="96"/>
      <c r="BL2089" s="107"/>
      <c r="BQ2089" s="5"/>
      <c r="BT2089" s="5"/>
      <c r="BU2089" s="5"/>
      <c r="BV2089" s="5"/>
      <c r="BY2089" s="14"/>
      <c r="BZ2089" s="28"/>
      <c r="DD2089" s="5" t="e">
        <f>IF(REPORTE!AH$2="si",IF(C2089=VALUE(REPORTE!C$11),IF(SUM(DD$1993:DD2090),CONCATENATE(INT(B2089),", "),INT(B2089)),""),IF(C2089=VALUE(REPORTE!C$10),IF(SUM(DD$1993:DD2090),CONCATENATE(INT(B2089),", "),INT(B2089)),""))</f>
        <v>#VALUE!</v>
      </c>
      <c r="DH2089" s="5"/>
      <c r="DI2089" s="5"/>
      <c r="DJ2089" s="5"/>
      <c r="DK2089" s="5"/>
    </row>
    <row r="2090" spans="1:115" x14ac:dyDescent="0.25">
      <c r="A2090" s="24"/>
      <c r="B2090" s="3"/>
      <c r="H2090" s="5"/>
      <c r="BK2090" s="96"/>
      <c r="BL2090" s="107"/>
      <c r="BQ2090" s="5"/>
      <c r="BT2090" s="5"/>
      <c r="BU2090" s="5"/>
      <c r="BV2090" s="5"/>
      <c r="BY2090" s="14"/>
      <c r="BZ2090" s="28"/>
      <c r="DD2090" s="5" t="e">
        <f>IF(REPORTE!AH$2="si",IF(C2090=VALUE(REPORTE!C$11),IF(SUM(DD$1993:DD2091),CONCATENATE(INT(B2090),", "),INT(B2090)),""),IF(C2090=VALUE(REPORTE!C$10),IF(SUM(DD$1993:DD2091),CONCATENATE(INT(B2090),", "),INT(B2090)),""))</f>
        <v>#VALUE!</v>
      </c>
      <c r="DH2090" s="5"/>
      <c r="DI2090" s="5"/>
      <c r="DJ2090" s="5"/>
      <c r="DK2090" s="5"/>
    </row>
    <row r="2091" spans="1:115" x14ac:dyDescent="0.25">
      <c r="A2091" s="24"/>
      <c r="B2091" s="3"/>
      <c r="H2091" s="5"/>
      <c r="BK2091" s="96"/>
      <c r="BL2091" s="107"/>
      <c r="BQ2091" s="5"/>
      <c r="BT2091" s="5"/>
      <c r="BU2091" s="5"/>
      <c r="BV2091" s="5"/>
      <c r="BY2091" s="14"/>
      <c r="BZ2091" s="28"/>
      <c r="DD2091" s="5" t="e">
        <f>IF(REPORTE!AH$2="si",IF(C2091=VALUE(REPORTE!C$11),IF(SUM(DD$1993:DD2092),CONCATENATE(INT(B2091),", "),INT(B2091)),""),IF(C2091=VALUE(REPORTE!C$10),IF(SUM(DD$1993:DD2092),CONCATENATE(INT(B2091),", "),INT(B2091)),""))</f>
        <v>#VALUE!</v>
      </c>
      <c r="DH2091" s="5"/>
      <c r="DI2091" s="5"/>
      <c r="DJ2091" s="5"/>
      <c r="DK2091" s="5"/>
    </row>
    <row r="2092" spans="1:115" x14ac:dyDescent="0.25">
      <c r="A2092" s="24"/>
      <c r="B2092" s="3"/>
      <c r="H2092" s="5"/>
      <c r="BK2092" s="96"/>
      <c r="BL2092" s="107"/>
      <c r="BQ2092" s="5"/>
      <c r="BT2092" s="5"/>
      <c r="BU2092" s="5"/>
      <c r="BV2092" s="5"/>
      <c r="BY2092" s="14"/>
      <c r="BZ2092" s="28"/>
      <c r="DD2092" s="5" t="e">
        <f>IF(REPORTE!AH$2="si",IF(C2092=VALUE(REPORTE!C$11),IF(SUM(DD$1993:DD2093),CONCATENATE(INT(B2092),", "),INT(B2092)),""),IF(C2092=VALUE(REPORTE!C$10),IF(SUM(DD$1993:DD2093),CONCATENATE(INT(B2092),", "),INT(B2092)),""))</f>
        <v>#VALUE!</v>
      </c>
      <c r="DH2092" s="5"/>
      <c r="DI2092" s="5"/>
      <c r="DJ2092" s="5"/>
      <c r="DK2092" s="5"/>
    </row>
    <row r="2093" spans="1:115" x14ac:dyDescent="0.25">
      <c r="A2093" s="24"/>
      <c r="B2093" s="3"/>
      <c r="H2093" s="5"/>
      <c r="BK2093" s="96"/>
      <c r="BL2093" s="107"/>
      <c r="BQ2093" s="5"/>
      <c r="BT2093" s="5"/>
      <c r="BU2093" s="5"/>
      <c r="BV2093" s="5"/>
      <c r="BY2093" s="14"/>
      <c r="BZ2093" s="28"/>
      <c r="DD2093" s="5" t="e">
        <f>IF(REPORTE!AH$2="si",IF(C2093=VALUE(REPORTE!C$11),IF(SUM(DD$1993:DD2094),CONCATENATE(INT(B2093),", "),INT(B2093)),""),IF(C2093=VALUE(REPORTE!C$10),IF(SUM(DD$1993:DD2094),CONCATENATE(INT(B2093),", "),INT(B2093)),""))</f>
        <v>#VALUE!</v>
      </c>
      <c r="DH2093" s="5"/>
      <c r="DI2093" s="5"/>
      <c r="DJ2093" s="5"/>
      <c r="DK2093" s="5"/>
    </row>
    <row r="2094" spans="1:115" x14ac:dyDescent="0.25">
      <c r="A2094" s="24"/>
      <c r="B2094" s="3"/>
      <c r="H2094" s="5"/>
      <c r="BK2094" s="96"/>
      <c r="BL2094" s="107"/>
      <c r="BQ2094" s="5"/>
      <c r="BT2094" s="5"/>
      <c r="BU2094" s="5"/>
      <c r="BV2094" s="5"/>
      <c r="BY2094" s="14"/>
      <c r="BZ2094" s="28"/>
      <c r="DD2094" s="5" t="e">
        <f>IF(REPORTE!AH$2="si",IF(C2094=VALUE(REPORTE!C$11),IF(SUM(DD$1993:DD2095),CONCATENATE(INT(B2094),", "),INT(B2094)),""),IF(C2094=VALUE(REPORTE!C$10),IF(SUM(DD$1993:DD2095),CONCATENATE(INT(B2094),", "),INT(B2094)),""))</f>
        <v>#VALUE!</v>
      </c>
      <c r="DH2094" s="5"/>
      <c r="DI2094" s="5"/>
      <c r="DJ2094" s="5"/>
      <c r="DK2094" s="5"/>
    </row>
    <row r="2095" spans="1:115" x14ac:dyDescent="0.25">
      <c r="A2095" s="24"/>
      <c r="B2095" s="3"/>
      <c r="H2095" s="5"/>
      <c r="BK2095" s="96"/>
      <c r="BL2095" s="107"/>
      <c r="BQ2095" s="5"/>
      <c r="BT2095" s="5"/>
      <c r="BU2095" s="5"/>
      <c r="BV2095" s="5"/>
      <c r="BY2095" s="14"/>
      <c r="BZ2095" s="28"/>
      <c r="DD2095" s="5" t="e">
        <f>IF(REPORTE!AH$2="si",IF(C2095=VALUE(REPORTE!C$11),IF(SUM(DD$1993:DD2096),CONCATENATE(INT(B2095),", "),INT(B2095)),""),IF(C2095=VALUE(REPORTE!C$10),IF(SUM(DD$1993:DD2096),CONCATENATE(INT(B2095),", "),INT(B2095)),""))</f>
        <v>#VALUE!</v>
      </c>
      <c r="DH2095" s="5"/>
      <c r="DI2095" s="5"/>
      <c r="DJ2095" s="5"/>
      <c r="DK2095" s="5"/>
    </row>
    <row r="2096" spans="1:115" x14ac:dyDescent="0.25">
      <c r="A2096" s="24"/>
      <c r="B2096" s="3"/>
      <c r="H2096" s="5"/>
      <c r="BK2096" s="96"/>
      <c r="BL2096" s="107"/>
      <c r="BQ2096" s="5"/>
      <c r="BT2096" s="5"/>
      <c r="BU2096" s="5"/>
      <c r="BV2096" s="5"/>
      <c r="BY2096" s="14"/>
      <c r="BZ2096" s="28"/>
      <c r="DD2096" s="5" t="e">
        <f>IF(REPORTE!AH$2="si",IF(C2096=VALUE(REPORTE!C$11),IF(SUM(DD$1993:DD2097),CONCATENATE(INT(B2096),", "),INT(B2096)),""),IF(C2096=VALUE(REPORTE!C$10),IF(SUM(DD$1993:DD2097),CONCATENATE(INT(B2096),", "),INT(B2096)),""))</f>
        <v>#VALUE!</v>
      </c>
      <c r="DH2096" s="5"/>
      <c r="DI2096" s="5"/>
      <c r="DJ2096" s="5"/>
      <c r="DK2096" s="5"/>
    </row>
    <row r="2097" spans="1:115" x14ac:dyDescent="0.25">
      <c r="A2097" s="24"/>
      <c r="B2097" s="3"/>
      <c r="H2097" s="5"/>
      <c r="BK2097" s="96"/>
      <c r="BL2097" s="107"/>
      <c r="BQ2097" s="5"/>
      <c r="BT2097" s="5"/>
      <c r="BU2097" s="5"/>
      <c r="BV2097" s="5"/>
      <c r="BY2097" s="14"/>
      <c r="BZ2097" s="28"/>
      <c r="DD2097" s="5" t="e">
        <f>IF(REPORTE!AH$2="si",IF(C2097=VALUE(REPORTE!C$11),IF(SUM(DD$1993:DD2098),CONCATENATE(INT(B2097),", "),INT(B2097)),""),IF(C2097=VALUE(REPORTE!C$10),IF(SUM(DD$1993:DD2098),CONCATENATE(INT(B2097),", "),INT(B2097)),""))</f>
        <v>#VALUE!</v>
      </c>
      <c r="DH2097" s="5"/>
      <c r="DI2097" s="5"/>
      <c r="DJ2097" s="5"/>
      <c r="DK2097" s="5"/>
    </row>
    <row r="2098" spans="1:115" x14ac:dyDescent="0.25">
      <c r="A2098" s="24"/>
      <c r="B2098" s="3"/>
      <c r="H2098" s="5"/>
      <c r="BK2098" s="96"/>
      <c r="BL2098" s="107"/>
      <c r="BQ2098" s="5"/>
      <c r="BT2098" s="5"/>
      <c r="BU2098" s="5"/>
      <c r="BV2098" s="5"/>
      <c r="BY2098" s="14"/>
      <c r="BZ2098" s="28"/>
      <c r="DD2098" s="5" t="e">
        <f>IF(REPORTE!AH$2="si",IF(C2098=VALUE(REPORTE!C$11),IF(SUM(DD$1993:DD2099),CONCATENATE(INT(B2098),", "),INT(B2098)),""),IF(C2098=VALUE(REPORTE!C$10),IF(SUM(DD$1993:DD2099),CONCATENATE(INT(B2098),", "),INT(B2098)),""))</f>
        <v>#VALUE!</v>
      </c>
      <c r="DH2098" s="5"/>
      <c r="DI2098" s="5"/>
      <c r="DJ2098" s="5"/>
      <c r="DK2098" s="5"/>
    </row>
    <row r="2099" spans="1:115" x14ac:dyDescent="0.25">
      <c r="A2099" s="24"/>
      <c r="B2099" s="3"/>
      <c r="H2099" s="5"/>
      <c r="BK2099" s="96"/>
      <c r="BL2099" s="107"/>
      <c r="BQ2099" s="5"/>
      <c r="BT2099" s="5"/>
      <c r="BU2099" s="5"/>
      <c r="BV2099" s="5"/>
      <c r="BY2099" s="14"/>
      <c r="BZ2099" s="28"/>
      <c r="DD2099" s="5" t="e">
        <f>IF(REPORTE!AH$2="si",IF(C2099=VALUE(REPORTE!C$11),IF(SUM(DD$1993:DD2100),CONCATENATE(INT(B2099),", "),INT(B2099)),""),IF(C2099=VALUE(REPORTE!C$10),IF(SUM(DD$1993:DD2100),CONCATENATE(INT(B2099),", "),INT(B2099)),""))</f>
        <v>#VALUE!</v>
      </c>
      <c r="DH2099" s="5"/>
      <c r="DI2099" s="5"/>
      <c r="DJ2099" s="5"/>
      <c r="DK2099" s="5"/>
    </row>
    <row r="2100" spans="1:115" x14ac:dyDescent="0.25">
      <c r="A2100" s="24"/>
      <c r="B2100" s="3"/>
      <c r="H2100" s="5"/>
      <c r="BK2100" s="96"/>
      <c r="BL2100" s="107"/>
      <c r="BQ2100" s="5"/>
      <c r="BT2100" s="5"/>
      <c r="BU2100" s="5"/>
      <c r="BV2100" s="5"/>
      <c r="BY2100" s="14"/>
      <c r="BZ2100" s="28"/>
      <c r="DD2100" s="5" t="e">
        <f>IF(REPORTE!AH$2="si",IF(C2100=VALUE(REPORTE!C$11),IF(SUM(DD$1993:DD2101),CONCATENATE(INT(B2100),", "),INT(B2100)),""),IF(C2100=VALUE(REPORTE!C$10),IF(SUM(DD$1993:DD2101),CONCATENATE(INT(B2100),", "),INT(B2100)),""))</f>
        <v>#VALUE!</v>
      </c>
      <c r="DH2100" s="5"/>
      <c r="DI2100" s="5"/>
      <c r="DJ2100" s="5"/>
      <c r="DK2100" s="5"/>
    </row>
    <row r="2101" spans="1:115" x14ac:dyDescent="0.25">
      <c r="A2101" s="24"/>
      <c r="B2101" s="3"/>
      <c r="BK2101" s="96"/>
      <c r="BL2101" s="107"/>
      <c r="BQ2101" s="5"/>
      <c r="BT2101" s="5"/>
      <c r="BU2101" s="5"/>
      <c r="BV2101" s="5"/>
      <c r="BY2101" s="14"/>
      <c r="BZ2101" s="28"/>
      <c r="DD2101" s="5" t="e">
        <f>IF(REPORTE!AH$2="si",IF(C2101=VALUE(REPORTE!C$11),IF(SUM(DD$1993:DD2102),CONCATENATE(INT(B2101),", "),INT(B2101)),""),IF(C2101=VALUE(REPORTE!C$10),IF(SUM(DD$1993:DD2102),CONCATENATE(INT(B2101),", "),INT(B2101)),""))</f>
        <v>#VALUE!</v>
      </c>
      <c r="DH2101" s="5"/>
      <c r="DI2101" s="5"/>
      <c r="DJ2101" s="5"/>
      <c r="DK2101" s="5"/>
    </row>
    <row r="2102" spans="1:115" x14ac:dyDescent="0.25">
      <c r="A2102" s="24"/>
      <c r="B2102" s="3"/>
      <c r="BK2102" s="96"/>
      <c r="BL2102" s="107"/>
      <c r="BQ2102" s="5"/>
      <c r="BT2102" s="5"/>
      <c r="BU2102" s="5"/>
      <c r="BV2102" s="5"/>
      <c r="BY2102" s="14"/>
      <c r="BZ2102" s="28"/>
      <c r="DD2102" s="5" t="e">
        <f>IF(REPORTE!AH$2="si",IF(C2102=VALUE(REPORTE!C$11),IF(SUM(DD$1993:DD2103),CONCATENATE(INT(B2102),", "),INT(B2102)),""),IF(C2102=VALUE(REPORTE!C$10),IF(SUM(DD$1993:DD2103),CONCATENATE(INT(B2102),", "),INT(B2102)),""))</f>
        <v>#VALUE!</v>
      </c>
      <c r="DH2102" s="5"/>
      <c r="DI2102" s="5"/>
      <c r="DJ2102" s="5"/>
      <c r="DK2102" s="5"/>
    </row>
    <row r="2103" spans="1:115" x14ac:dyDescent="0.25">
      <c r="A2103" s="24"/>
      <c r="B2103" s="3"/>
      <c r="BK2103" s="96"/>
      <c r="BL2103" s="107"/>
      <c r="BQ2103" s="5"/>
      <c r="BT2103" s="5"/>
      <c r="BU2103" s="5"/>
      <c r="BV2103" s="5"/>
      <c r="BY2103" s="14"/>
      <c r="BZ2103" s="28"/>
      <c r="DD2103" s="5" t="e">
        <f>IF(REPORTE!AH$2="si",IF(C2103=VALUE(REPORTE!C$11),IF(SUM(DD$1993:DD2104),CONCATENATE(INT(B2103),", "),INT(B2103)),""),IF(C2103=VALUE(REPORTE!C$10),IF(SUM(DD$1993:DD2104),CONCATENATE(INT(B2103),", "),INT(B2103)),""))</f>
        <v>#VALUE!</v>
      </c>
      <c r="DH2103" s="5"/>
      <c r="DI2103" s="5"/>
      <c r="DJ2103" s="5"/>
      <c r="DK2103" s="5"/>
    </row>
    <row r="2104" spans="1:115" x14ac:dyDescent="0.25">
      <c r="A2104" s="24"/>
      <c r="B2104" s="3"/>
      <c r="BK2104" s="96"/>
      <c r="BL2104" s="107"/>
      <c r="BQ2104" s="5"/>
      <c r="BT2104" s="5"/>
      <c r="BU2104" s="5"/>
      <c r="BV2104" s="5"/>
      <c r="BY2104" s="14" t="str">
        <f t="shared" ref="BY2104:BY2117" si="227">IF(BV2104="","",C2104)</f>
        <v/>
      </c>
      <c r="BZ2104" s="28"/>
      <c r="DD2104" s="5" t="e">
        <f>IF(REPORTE!AH$2="si",IF(C2104=VALUE(REPORTE!C$11),IF(SUM(DD$1993:DD2105),CONCATENATE(INT(B2104),", "),INT(B2104)),""),IF(C2104=VALUE(REPORTE!C$10),IF(SUM(DD$1993:DD2105),CONCATENATE(INT(B2104),", "),INT(B2104)),""))</f>
        <v>#VALUE!</v>
      </c>
      <c r="DH2104" s="5"/>
      <c r="DI2104" s="5"/>
      <c r="DJ2104" s="5"/>
      <c r="DK2104" s="5"/>
    </row>
    <row r="2105" spans="1:115" x14ac:dyDescent="0.25">
      <c r="A2105" s="24"/>
      <c r="B2105" s="3"/>
      <c r="BK2105" s="96"/>
      <c r="BL2105" s="107"/>
      <c r="BQ2105" s="5"/>
      <c r="BT2105" s="5"/>
      <c r="BU2105" s="5"/>
      <c r="BV2105" s="5"/>
      <c r="BY2105" s="14" t="str">
        <f t="shared" si="227"/>
        <v/>
      </c>
      <c r="BZ2105" s="28"/>
      <c r="DD2105" s="5" t="e">
        <f>IF(REPORTE!AH$2="si",IF(C2105=VALUE(REPORTE!C$11),IF(SUM(DD$1993:DD2106),CONCATENATE(INT(B2105),", "),INT(B2105)),""),IF(C2105=VALUE(REPORTE!C$10),IF(SUM(DD$1993:DD2106),CONCATENATE(INT(B2105),", "),INT(B2105)),""))</f>
        <v>#VALUE!</v>
      </c>
      <c r="DH2105" s="5"/>
      <c r="DI2105" s="5"/>
      <c r="DJ2105" s="5"/>
      <c r="DK2105" s="5"/>
    </row>
    <row r="2106" spans="1:115" x14ac:dyDescent="0.25">
      <c r="A2106" s="24"/>
      <c r="B2106" s="3"/>
      <c r="BK2106" s="96"/>
      <c r="BL2106" s="107"/>
      <c r="BQ2106" s="5"/>
      <c r="BT2106" s="5"/>
      <c r="BU2106" s="5"/>
      <c r="BV2106" s="5"/>
      <c r="BY2106" s="14" t="str">
        <f t="shared" si="227"/>
        <v/>
      </c>
      <c r="BZ2106" s="28"/>
      <c r="DD2106" s="5" t="e">
        <f>IF(REPORTE!AH$2="si",IF(C2106=VALUE(REPORTE!C$11),IF(SUM(DD$1993:DD2107),CONCATENATE(INT(B2106),", "),INT(B2106)),""),IF(C2106=VALUE(REPORTE!C$10),IF(SUM(DD$1993:DD2107),CONCATENATE(INT(B2106),", "),INT(B2106)),""))</f>
        <v>#VALUE!</v>
      </c>
      <c r="DH2106" s="5"/>
      <c r="DI2106" s="5"/>
      <c r="DJ2106" s="5"/>
      <c r="DK2106" s="5"/>
    </row>
    <row r="2107" spans="1:115" x14ac:dyDescent="0.25">
      <c r="A2107" s="24"/>
      <c r="B2107" s="3"/>
      <c r="BK2107" s="96"/>
      <c r="BL2107" s="107"/>
      <c r="BQ2107" s="5"/>
      <c r="BT2107" s="5"/>
      <c r="BU2107" s="5"/>
      <c r="BV2107" s="5"/>
      <c r="BY2107" s="14" t="str">
        <f t="shared" si="227"/>
        <v/>
      </c>
      <c r="BZ2107" s="28"/>
      <c r="DD2107" s="5" t="e">
        <f>IF(REPORTE!AH$2="si",IF(C2107=VALUE(REPORTE!C$11),IF(SUM(DD$1993:DD2108),CONCATENATE(INT(B2107),", "),INT(B2107)),""),IF(C2107=VALUE(REPORTE!C$10),IF(SUM(DD$1993:DD2108),CONCATENATE(INT(B2107),", "),INT(B2107)),""))</f>
        <v>#VALUE!</v>
      </c>
      <c r="DH2107" s="5"/>
      <c r="DI2107" s="5"/>
      <c r="DJ2107" s="5"/>
      <c r="DK2107" s="5"/>
    </row>
    <row r="2108" spans="1:115" x14ac:dyDescent="0.25">
      <c r="A2108" s="24"/>
      <c r="B2108" s="3"/>
      <c r="BK2108" s="96"/>
      <c r="BL2108" s="107"/>
      <c r="BQ2108" s="5"/>
      <c r="BT2108" s="5"/>
      <c r="BU2108" s="5"/>
      <c r="BV2108" s="5"/>
      <c r="BY2108" s="14" t="str">
        <f t="shared" si="227"/>
        <v/>
      </c>
      <c r="BZ2108" s="28"/>
      <c r="DD2108" s="5" t="e">
        <f>IF(REPORTE!AH$2="si",IF(C2108=VALUE(REPORTE!C$11),IF(SUM(DD$1993:DD2109),CONCATENATE(INT(B2108),", "),INT(B2108)),""),IF(C2108=VALUE(REPORTE!C$10),IF(SUM(DD$1993:DD2109),CONCATENATE(INT(B2108),", "),INT(B2108)),""))</f>
        <v>#VALUE!</v>
      </c>
      <c r="DH2108" s="5"/>
      <c r="DI2108" s="5"/>
      <c r="DJ2108" s="5"/>
      <c r="DK2108" s="5"/>
    </row>
    <row r="2109" spans="1:115" x14ac:dyDescent="0.25">
      <c r="A2109" s="24"/>
      <c r="B2109" s="3"/>
      <c r="BK2109" s="96"/>
      <c r="BL2109" s="107"/>
      <c r="BQ2109" s="5"/>
      <c r="BT2109" s="5"/>
      <c r="BU2109" s="5"/>
      <c r="BV2109" s="5"/>
      <c r="BY2109" s="14" t="str">
        <f t="shared" si="227"/>
        <v/>
      </c>
      <c r="BZ2109" s="28"/>
      <c r="DD2109" s="5" t="e">
        <f>IF(REPORTE!AH$2="si",IF(C2109=VALUE(REPORTE!C$11),IF(SUM(DD$1993:DD2110),CONCATENATE(INT(B2109),", "),INT(B2109)),""),IF(C2109=VALUE(REPORTE!C$10),IF(SUM(DD$1993:DD2110),CONCATENATE(INT(B2109),", "),INT(B2109)),""))</f>
        <v>#VALUE!</v>
      </c>
      <c r="DH2109" s="5"/>
      <c r="DI2109" s="5"/>
      <c r="DJ2109" s="5"/>
      <c r="DK2109" s="5"/>
    </row>
    <row r="2110" spans="1:115" x14ac:dyDescent="0.25">
      <c r="A2110" s="24"/>
      <c r="B2110" s="3"/>
      <c r="BK2110" s="96"/>
      <c r="BL2110" s="107"/>
      <c r="BQ2110" s="5"/>
      <c r="BT2110" s="5"/>
      <c r="BU2110" s="5"/>
      <c r="BV2110" s="5"/>
      <c r="BY2110" s="14" t="str">
        <f t="shared" si="227"/>
        <v/>
      </c>
      <c r="BZ2110" s="28"/>
      <c r="DD2110" s="5" t="e">
        <f>IF(REPORTE!AH$2="si",IF(C2110=VALUE(REPORTE!C$11),IF(SUM(DD$1993:DD2111),CONCATENATE(INT(B2110),", "),INT(B2110)),""),IF(C2110=VALUE(REPORTE!C$10),IF(SUM(DD$1993:DD2111),CONCATENATE(INT(B2110),", "),INT(B2110)),""))</f>
        <v>#VALUE!</v>
      </c>
      <c r="DH2110" s="5"/>
      <c r="DI2110" s="5"/>
      <c r="DJ2110" s="5"/>
      <c r="DK2110" s="5"/>
    </row>
    <row r="2111" spans="1:115" x14ac:dyDescent="0.25">
      <c r="A2111" s="24"/>
      <c r="B2111" s="3"/>
      <c r="BK2111" s="96"/>
      <c r="BL2111" s="107"/>
      <c r="BQ2111" s="5"/>
      <c r="BT2111" s="5"/>
      <c r="BU2111" s="5"/>
      <c r="BV2111" s="5"/>
      <c r="BY2111" s="14" t="str">
        <f t="shared" si="227"/>
        <v/>
      </c>
      <c r="BZ2111" s="28"/>
      <c r="DD2111" s="5" t="e">
        <f>IF(REPORTE!AH$2="si",IF(C2111=VALUE(REPORTE!C$11),IF(SUM(DD$1993:DD2112),CONCATENATE(INT(B2111),", "),INT(B2111)),""),IF(C2111=VALUE(REPORTE!C$10),IF(SUM(DD$1993:DD2112),CONCATENATE(INT(B2111),", "),INT(B2111)),""))</f>
        <v>#VALUE!</v>
      </c>
      <c r="DH2111" s="5"/>
      <c r="DI2111" s="5"/>
      <c r="DJ2111" s="5"/>
      <c r="DK2111" s="5"/>
    </row>
    <row r="2112" spans="1:115" x14ac:dyDescent="0.25">
      <c r="A2112" s="24"/>
      <c r="B2112" s="3"/>
      <c r="BK2112" s="96"/>
      <c r="BL2112" s="107"/>
      <c r="BQ2112" s="5"/>
      <c r="BT2112" s="5"/>
      <c r="BU2112" s="5"/>
      <c r="BV2112" s="5"/>
      <c r="BY2112" s="14" t="str">
        <f t="shared" si="227"/>
        <v/>
      </c>
      <c r="BZ2112" s="28"/>
      <c r="DD2112" s="5" t="e">
        <f>IF(REPORTE!AH$2="si",IF(C2112=VALUE(REPORTE!C$11),IF(SUM(DD$1993:DD2113),CONCATENATE(INT(B2112),", "),INT(B2112)),""),IF(C2112=VALUE(REPORTE!C$10),IF(SUM(DD$1993:DD2113),CONCATENATE(INT(B2112),", "),INT(B2112)),""))</f>
        <v>#VALUE!</v>
      </c>
      <c r="DH2112" s="5"/>
      <c r="DI2112" s="5"/>
      <c r="DJ2112" s="5"/>
      <c r="DK2112" s="5"/>
    </row>
    <row r="2113" spans="1:115" x14ac:dyDescent="0.25">
      <c r="A2113" s="24"/>
      <c r="B2113" s="3"/>
      <c r="BK2113" s="96"/>
      <c r="BL2113" s="107"/>
      <c r="BQ2113" s="5"/>
      <c r="BT2113" s="5"/>
      <c r="BU2113" s="5"/>
      <c r="BV2113" s="5"/>
      <c r="BY2113" s="14" t="str">
        <f t="shared" si="227"/>
        <v/>
      </c>
      <c r="BZ2113" s="28"/>
      <c r="DD2113" s="5" t="e">
        <f>IF(REPORTE!AH$2="si",IF(C2113=VALUE(REPORTE!C$11),IF(SUM(DD$1993:DD2114),CONCATENATE(INT(B2113),", "),INT(B2113)),""),IF(C2113=VALUE(REPORTE!C$10),IF(SUM(DD$1993:DD2114),CONCATENATE(INT(B2113),", "),INT(B2113)),""))</f>
        <v>#VALUE!</v>
      </c>
      <c r="DH2113" s="5"/>
      <c r="DI2113" s="5"/>
      <c r="DJ2113" s="5"/>
      <c r="DK2113" s="5"/>
    </row>
    <row r="2114" spans="1:115" x14ac:dyDescent="0.25">
      <c r="A2114" s="24"/>
      <c r="B2114" s="3"/>
      <c r="BK2114" s="96"/>
      <c r="BL2114" s="107"/>
      <c r="BQ2114" s="5"/>
      <c r="BT2114" s="5"/>
      <c r="BU2114" s="5"/>
      <c r="BV2114" s="5"/>
      <c r="BY2114" s="14" t="str">
        <f t="shared" si="227"/>
        <v/>
      </c>
      <c r="BZ2114" s="28"/>
      <c r="DD2114" s="5" t="e">
        <f>IF(REPORTE!AH$2="si",IF(C2114=VALUE(REPORTE!C$11),IF(SUM(DD$1993:DD2115),CONCATENATE(INT(B2114),", "),INT(B2114)),""),IF(C2114=VALUE(REPORTE!C$10),IF(SUM(DD$1993:DD2115),CONCATENATE(INT(B2114),", "),INT(B2114)),""))</f>
        <v>#VALUE!</v>
      </c>
      <c r="DH2114" s="5"/>
      <c r="DI2114" s="5"/>
      <c r="DJ2114" s="5"/>
      <c r="DK2114" s="5"/>
    </row>
    <row r="2115" spans="1:115" x14ac:dyDescent="0.25">
      <c r="A2115" s="24"/>
      <c r="B2115" s="3"/>
      <c r="BK2115" s="96"/>
      <c r="BL2115" s="107"/>
      <c r="BQ2115" s="5"/>
      <c r="BT2115" s="5"/>
      <c r="BU2115" s="5"/>
      <c r="BV2115" s="5"/>
      <c r="BY2115" s="14" t="str">
        <f t="shared" si="227"/>
        <v/>
      </c>
      <c r="BZ2115" s="28"/>
      <c r="DH2115" s="5"/>
      <c r="DI2115" s="5"/>
      <c r="DJ2115" s="5"/>
      <c r="DK2115" s="5"/>
    </row>
    <row r="2116" spans="1:115" x14ac:dyDescent="0.25">
      <c r="A2116" s="24"/>
      <c r="BK2116" s="96"/>
      <c r="BL2116" s="107"/>
      <c r="BQ2116" s="5"/>
      <c r="BT2116" s="5"/>
      <c r="BU2116" s="5"/>
      <c r="BV2116" s="5"/>
      <c r="BY2116" s="14" t="str">
        <f t="shared" si="227"/>
        <v/>
      </c>
      <c r="BZ2116" s="28"/>
      <c r="DH2116" s="5"/>
      <c r="DI2116" s="5"/>
      <c r="DJ2116" s="5"/>
      <c r="DK2116" s="5"/>
    </row>
    <row r="2117" spans="1:115" x14ac:dyDescent="0.25">
      <c r="A2117" s="24"/>
      <c r="BK2117" s="96"/>
      <c r="BL2117" s="107"/>
      <c r="BQ2117" s="5"/>
      <c r="BT2117" s="5"/>
      <c r="BU2117" s="5"/>
      <c r="BV2117" s="5"/>
      <c r="BY2117" s="14" t="str">
        <f t="shared" si="227"/>
        <v/>
      </c>
      <c r="BZ2117" s="28"/>
      <c r="DH2117" s="5"/>
      <c r="DI2117" s="5"/>
      <c r="DJ2117" s="5"/>
      <c r="DK2117" s="5"/>
    </row>
    <row r="2118" spans="1:115" x14ac:dyDescent="0.25">
      <c r="A2118" s="24"/>
      <c r="BT2118" s="5"/>
      <c r="BU2118" s="5"/>
      <c r="BV2118" s="5"/>
      <c r="DH2118" s="5"/>
      <c r="DI2118" s="5"/>
      <c r="DJ2118" s="5"/>
      <c r="DK2118" s="5"/>
    </row>
    <row r="2119" spans="1:115" x14ac:dyDescent="0.25">
      <c r="A2119" s="24"/>
      <c r="BT2119" s="5"/>
      <c r="BU2119" s="5"/>
      <c r="BV2119" s="5"/>
      <c r="DH2119" s="5"/>
      <c r="DI2119" s="5"/>
      <c r="DJ2119" s="5"/>
      <c r="DK2119" s="5"/>
    </row>
    <row r="2120" spans="1:115" x14ac:dyDescent="0.25">
      <c r="A2120" s="24"/>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164" priority="10">
      <formula>IF(OR(LEN(L2)=18,LEN(L2)=0), FALSE, TRUE)</formula>
    </cfRule>
  </conditionalFormatting>
  <conditionalFormatting sqref="C2:C2000">
    <cfRule type="expression" dxfId="163" priority="9">
      <formula>IF(OR(LEN(C2)=12,LEN(C2)=0), FALSE, TRUE)</formula>
    </cfRule>
  </conditionalFormatting>
  <conditionalFormatting sqref="I2:I2000">
    <cfRule type="expression" dxfId="162" priority="2">
      <formula>IF(OR(LEN(I2)=4,LEN(I2)=0), FALSE, TRUE)</formula>
    </cfRule>
  </conditionalFormatting>
  <conditionalFormatting sqref="N2:N2000">
    <cfRule type="expression" dxfId="161" priority="8">
      <formula>IF(OR(LEN(N2)=1,LEN(N2)=0), FALSE, TRUE)</formula>
    </cfRule>
  </conditionalFormatting>
  <conditionalFormatting sqref="X1:X1048576">
    <cfRule type="expression" dxfId="160" priority="1">
      <formula>AND($BB1="",$X1&lt;&gt;"")</formula>
    </cfRule>
    <cfRule type="expression" dxfId="159" priority="4">
      <formula>$BB1=4</formula>
    </cfRule>
    <cfRule type="expression" dxfId="158" priority="5">
      <formula>$BB1=2</formula>
    </cfRule>
    <cfRule type="expression" dxfId="157" priority="6">
      <formula>$BB1=3</formula>
    </cfRule>
    <cfRule type="expression" dxfId="156" priority="7">
      <formula>$BB1=5</formula>
    </cfRule>
  </conditionalFormatting>
  <conditionalFormatting sqref="B1:AT1048576">
    <cfRule type="expression" dxfId="155" priority="11">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I3379"/>
  <sheetViews>
    <sheetView showGridLines="0" showRowColHeaders="0" zoomScaleNormal="100" workbookViewId="0">
      <selection activeCell="B9" sqref="B9"/>
    </sheetView>
  </sheetViews>
  <sheetFormatPr baseColWidth="10" defaultRowHeight="15" x14ac:dyDescent="0.2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1" width="11.42578125" hidden="1" customWidth="1"/>
    <col min="62" max="79" width="11.42578125" customWidth="1"/>
  </cols>
  <sheetData>
    <row r="1" spans="1:53" ht="18.75" customHeight="1" x14ac:dyDescent="0.3">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58" t="s">
        <v>195</v>
      </c>
      <c r="AN1" s="59" t="str">
        <f>DIRECC&amp;AN13</f>
        <v>C:\Users\Cader Linares\Documents\Programas\python\energia-main\Validacion\Archivo\l.pdf</v>
      </c>
      <c r="AW1" t="s">
        <v>10488</v>
      </c>
      <c r="AX1" t="s">
        <v>1</v>
      </c>
    </row>
    <row r="2" spans="1:53" ht="14.25" customHeight="1" x14ac:dyDescent="0.3">
      <c r="A2" s="29"/>
      <c r="B2" s="29"/>
      <c r="C2" s="29"/>
      <c r="H2" s="176" t="str">
        <f>"REPRESENTACIÓN ESTATAL EN "&amp;UPPER(ESTADO)&amp;", CADER "&amp;UPPER(CADER)</f>
        <v>REPRESENTACIÓN ESTATAL EN NUEVO LEÓN, CADER LINARES</v>
      </c>
      <c r="I2" s="176"/>
      <c r="J2" s="176"/>
      <c r="K2" s="176"/>
      <c r="L2" s="176"/>
      <c r="M2" s="36"/>
      <c r="N2" s="36" t="s">
        <v>157</v>
      </c>
      <c r="O2" s="36"/>
      <c r="AH2" t="str">
        <f>IFERROR(IF(VLOOKUP(VALUE(C11),T:T,1,0)=0,"si","si"),"no")</f>
        <v>no</v>
      </c>
      <c r="AM2" s="59"/>
      <c r="AN2" s="59"/>
      <c r="AV2" t="s">
        <v>10489</v>
      </c>
      <c r="AW2">
        <v>1</v>
      </c>
      <c r="AX2" t="s">
        <v>10489</v>
      </c>
      <c r="AY2" t="s">
        <v>1</v>
      </c>
      <c r="AZ2" t="s">
        <v>10507</v>
      </c>
    </row>
    <row r="3" spans="1:53" ht="18" customHeight="1" x14ac:dyDescent="0.3">
      <c r="A3" s="21"/>
      <c r="B3" s="21"/>
      <c r="C3" s="21"/>
      <c r="D3" s="21"/>
      <c r="E3" s="21"/>
      <c r="F3" s="167" t="s">
        <v>172</v>
      </c>
      <c r="G3" s="167"/>
      <c r="H3" s="167"/>
      <c r="I3" s="167"/>
      <c r="J3" s="167"/>
      <c r="K3" s="167"/>
      <c r="L3" s="167"/>
      <c r="M3" s="29"/>
      <c r="AM3" s="59" t="s">
        <v>10433</v>
      </c>
      <c r="AN3" s="59" t="str">
        <f>DIRECC&amp;"error.pdf"</f>
        <v>C:\Users\Cader Linares\Documents\Programas\python\energia-main\Validacion\Archivo\error.pdf</v>
      </c>
      <c r="AV3" t="s">
        <v>10490</v>
      </c>
      <c r="AW3">
        <v>2</v>
      </c>
      <c r="AX3" t="s">
        <v>10490</v>
      </c>
      <c r="AY3" t="s">
        <v>10521</v>
      </c>
      <c r="AZ3" t="s">
        <v>10534</v>
      </c>
    </row>
    <row r="4" spans="1:53" ht="16.5" x14ac:dyDescent="0.3">
      <c r="D4" s="167" t="s">
        <v>10551</v>
      </c>
      <c r="E4" s="167"/>
      <c r="F4" s="167"/>
      <c r="G4" s="167"/>
      <c r="H4" s="167"/>
      <c r="I4" s="167"/>
      <c r="J4" s="167"/>
      <c r="K4" s="167"/>
      <c r="L4" s="167"/>
      <c r="M4" s="30"/>
      <c r="O4" t="str">
        <f>IFERROR(IF(VLOOKUP(C10,CHECKLIST!E14:U2000,17,0)=C9,"si","no"),"")</f>
        <v>si</v>
      </c>
      <c r="AM4" s="60" t="s">
        <v>10427</v>
      </c>
      <c r="AN4" s="61" t="str">
        <f>LEFT(PATH,LEN(PATH)-21)&amp;"Validacion\Archivo\"</f>
        <v>C:\Users\Cader Linares\Documents\Programas\python\energia-main\Validacion\Archivo\</v>
      </c>
      <c r="AV4" t="s">
        <v>10491</v>
      </c>
      <c r="AW4">
        <v>3</v>
      </c>
      <c r="AX4" t="s">
        <v>10491</v>
      </c>
      <c r="AY4" t="s">
        <v>10522</v>
      </c>
      <c r="AZ4" t="s">
        <v>19</v>
      </c>
    </row>
    <row r="5" spans="1:53" ht="16.5" x14ac:dyDescent="0.3">
      <c r="M5" s="30"/>
      <c r="Q5" t="e">
        <f>IF(N8=1,INDEX(DATOS!N:N,MATCH(REPORTE!C10,DATOS!C:C,0),1),INDEX(DATOS!N:N,MATCH(VALUE(REPORTE!C11),DATOS!C:C,0),1))</f>
        <v>#N/A</v>
      </c>
      <c r="AM5" s="60" t="s">
        <v>10428</v>
      </c>
      <c r="AN5" s="63" t="s">
        <v>10562</v>
      </c>
      <c r="AV5" t="s">
        <v>10492</v>
      </c>
      <c r="AW5">
        <v>4</v>
      </c>
      <c r="AX5" s="26" t="s">
        <v>10492</v>
      </c>
      <c r="AY5" t="s">
        <v>10523</v>
      </c>
      <c r="AZ5">
        <v>102</v>
      </c>
      <c r="BA5" s="10">
        <f>IF(LEN(CLAVE_DISTRITO)&lt;3,TEXT(CLAVE_DISTRITO, "000"),CLAVE_DISTRITO)</f>
        <v>102</v>
      </c>
    </row>
    <row r="6" spans="1:53" ht="16.5" x14ac:dyDescent="0.3">
      <c r="B6" s="70" t="str">
        <f>IFERROR(IF(INDEX(DATOS!AR:AR,(MATCH(VALUE(CARPETA),DATOS!B:B,0)))=0,"","*SERVICIO VERIFICADO"),"")</f>
        <v/>
      </c>
      <c r="AM6" s="59" t="s">
        <v>10476</v>
      </c>
      <c r="AN6" s="59" t="str">
        <f>LEFT(PATH,LEN(PATH)-21)&amp;"Scripts\validar.pyw"</f>
        <v>C:\Users\Cader Linares\Documents\Programas\python\energia-main\Scripts\validar.pyw</v>
      </c>
      <c r="AO6" t="str">
        <f>LEFT(PATH,LEN(PATH)-21)&amp;"Scripts\actualizar.pyw"</f>
        <v>C:\Users\Cader Linares\Documents\Programas\python\energia-main\Scripts\actualizar.pyw</v>
      </c>
      <c r="AV6" t="s">
        <v>10493</v>
      </c>
      <c r="AW6">
        <v>5</v>
      </c>
      <c r="AX6" t="s">
        <v>10493</v>
      </c>
      <c r="AY6" t="s">
        <v>10524</v>
      </c>
      <c r="AZ6">
        <v>12</v>
      </c>
      <c r="BA6" s="10" t="str">
        <f>IF(LEN(CLAVE_CADER)&lt;3,TEXT(CLAVE_CADER, "000"),CLAVE_CADER)</f>
        <v>012</v>
      </c>
    </row>
    <row r="7" spans="1:53" ht="16.5" x14ac:dyDescent="0.3">
      <c r="B7" s="72"/>
      <c r="C7" s="70"/>
      <c r="E7" s="16"/>
      <c r="F7" s="16"/>
      <c r="AM7" s="60" t="s">
        <v>10429</v>
      </c>
      <c r="AN7" s="62" t="e">
        <f>"Expedientes\"&amp;AQ7&amp;".pdf"</f>
        <v>#VALUE!</v>
      </c>
      <c r="AQ7" t="e">
        <f>INDEX(DATOS!A:A,MATCH(VALUE(CARPETA),DATOS!B:B,0),1)</f>
        <v>#VALUE!</v>
      </c>
      <c r="AV7" t="s">
        <v>10494</v>
      </c>
      <c r="AW7">
        <v>6</v>
      </c>
      <c r="AX7" t="s">
        <v>10494</v>
      </c>
      <c r="AY7" t="s">
        <v>10525</v>
      </c>
      <c r="AZ7" t="s">
        <v>10535</v>
      </c>
    </row>
    <row r="8" spans="1:53" ht="16.5" x14ac:dyDescent="0.3">
      <c r="D8"/>
      <c r="N8">
        <f>IFERROR(IF(C10="",0,1),"")</f>
        <v>0</v>
      </c>
      <c r="O8" t="str">
        <f>IFERROR(IF(VLOOKUP(VALUE(C11),CHECKLIST!E14:U1811,17,0)=REPORTE!C9,"si","no"),"no")</f>
        <v>no</v>
      </c>
      <c r="AM8" s="60" t="s">
        <v>10477</v>
      </c>
      <c r="AN8" t="str">
        <f>LEFT(PATH,LEN(PATH)-21)&amp;"Scripts\integrar.pyw"</f>
        <v>C:\Users\Cader Linares\Documents\Programas\python\energia-main\Scripts\integrar.pyw</v>
      </c>
      <c r="AV8" t="s">
        <v>10495</v>
      </c>
      <c r="AW8">
        <v>7</v>
      </c>
      <c r="AX8" t="s">
        <v>10495</v>
      </c>
      <c r="AY8" t="s">
        <v>10526</v>
      </c>
      <c r="AZ8" t="s">
        <v>10536</v>
      </c>
    </row>
    <row r="9" spans="1:53" ht="16.5" x14ac:dyDescent="0.3">
      <c r="B9" s="42" t="s">
        <v>173</v>
      </c>
      <c r="C9" s="177" t="s">
        <v>157</v>
      </c>
      <c r="D9" s="177"/>
      <c r="E9" s="177"/>
      <c r="F9" s="177"/>
      <c r="I9" s="23" t="str">
        <f>IF(B12="","","LOCALIDAD:")</f>
        <v/>
      </c>
      <c r="J9" s="178" t="str">
        <f>IFERROR(HYPERLINK("#"&amp;"DATOS!aQ"&amp;MATCH(VALUE(CARPETA),DATOS!B:B,0),IF(I9="","",IFERROR(INDEX(DATOS!S:S,MATCH(IF(O4="SI",VALUE(C10),VALUE(REPORTE!C11)),DATOS!BY:BY,0),1),""))),"")</f>
        <v/>
      </c>
      <c r="K9" s="179"/>
      <c r="L9" s="179"/>
      <c r="M9" s="16"/>
      <c r="AM9" s="60" t="s">
        <v>10474</v>
      </c>
      <c r="AN9" t="s">
        <v>10560</v>
      </c>
      <c r="AV9" t="s">
        <v>10496</v>
      </c>
      <c r="AW9">
        <v>8</v>
      </c>
      <c r="AX9" t="s">
        <v>10496</v>
      </c>
      <c r="AY9" t="s">
        <v>10527</v>
      </c>
      <c r="AZ9" t="s">
        <v>10537</v>
      </c>
    </row>
    <row r="10" spans="1:53" ht="16.5" x14ac:dyDescent="0.3">
      <c r="B10" s="39" t="str">
        <f>IFERROR(IF(N8=0,"","RPU:"),"")</f>
        <v/>
      </c>
      <c r="C10" s="166" t="str">
        <f>IFERROR(IF(IF(P41="","",IF(P42="",1,""))=1,INDEX(DATOS!C:C,MATCH(REPORTE!C9,DATOS!J:J,0),1),""),"")</f>
        <v/>
      </c>
      <c r="D10" s="166"/>
      <c r="E10" s="166"/>
      <c r="F10" s="166"/>
      <c r="I10" s="23" t="str">
        <f>IF(B12="","","MUNICIPIO:")</f>
        <v/>
      </c>
      <c r="J10" s="168" t="str">
        <f>IF(I10="","",IFERROR(INDEX(DATOS!R:R,MATCH(IF(O4="SI",VALUE(C10),VALUE(REPORTE!C11)),DATOS!BY:BY,0),1),""))</f>
        <v/>
      </c>
      <c r="K10" s="168"/>
      <c r="L10" s="168"/>
      <c r="M10" s="16"/>
      <c r="AM10" s="60" t="s">
        <v>10478</v>
      </c>
      <c r="AN10" s="91" t="str">
        <f>LEFT(PATH,LEN(PATH)-21)&amp;"Scripts\editar.pyw"</f>
        <v>C:\Users\Cader Linares\Documents\Programas\python\energia-main\Scripts\editar.pyw</v>
      </c>
      <c r="AV10" t="s">
        <v>10497</v>
      </c>
      <c r="AW10">
        <v>9</v>
      </c>
      <c r="AX10" t="s">
        <v>10497</v>
      </c>
      <c r="AY10" t="s">
        <v>10528</v>
      </c>
      <c r="AZ10" t="s">
        <v>10538</v>
      </c>
    </row>
    <row r="11" spans="1:53" ht="16.5" x14ac:dyDescent="0.3">
      <c r="B11" s="43" t="str">
        <f>IF(C9="","",IF(N8=0,"RPU:",""))</f>
        <v/>
      </c>
      <c r="C11" s="171">
        <v>396051000332</v>
      </c>
      <c r="D11" s="171"/>
      <c r="E11" s="171"/>
      <c r="F11" s="171"/>
      <c r="G11" s="37"/>
      <c r="I11" s="23" t="str">
        <f>IF(B12="","","EQUIPO:")</f>
        <v/>
      </c>
      <c r="J11" s="168" t="str">
        <f>IF(I11="","",IFERROR(CONCATENATE(INDEX(DATOS!Y:Y,MATCH(IF(O4="SI",VALUE(C10),VALUE(REPORTE!C11)),DATOS!BY:BY,0),1),"  HP"),""))</f>
        <v/>
      </c>
      <c r="K11" s="168"/>
      <c r="L11" s="168"/>
      <c r="M11" s="16"/>
      <c r="AM11" s="60" t="s">
        <v>10479</v>
      </c>
      <c r="AN11" s="59" t="str">
        <f>LEFT(PATH,LEN(PATH)-21)&amp;"Scripts\sincronizar.pyw"</f>
        <v>C:\Users\Cader Linares\Documents\Programas\python\energia-main\Scripts\sincronizar.pyw</v>
      </c>
      <c r="AV11" t="s">
        <v>10498</v>
      </c>
      <c r="AW11">
        <v>10</v>
      </c>
      <c r="AX11" t="s">
        <v>10498</v>
      </c>
    </row>
    <row r="12" spans="1:53" ht="16.5" x14ac:dyDescent="0.3">
      <c r="B12" s="40" t="str">
        <f>IF(C12="","","CARPETA:")</f>
        <v/>
      </c>
      <c r="C12" s="170" t="str">
        <f>IFERROR(IF(N8=0,IF(AH2="si",DATOS!DF2,""),DATOS!DF2),"")</f>
        <v/>
      </c>
      <c r="D12" s="170"/>
      <c r="E12" s="170"/>
      <c r="F12" s="170"/>
      <c r="G12" s="83"/>
      <c r="I12" s="23" t="str">
        <f>IF(B12="","","CUOTA ENERGETICA:")</f>
        <v/>
      </c>
      <c r="J12" s="168" t="str">
        <f>IF(I12="","",IFERROR(CONCATENATE(INDEX(DATOS!BW:BW,MATCH(IF(O4="SI",VALUE(C10),VALUE(REPORTE!C11)),DATOS!BY:BY,0),1),"  KW/H"),""))</f>
        <v/>
      </c>
      <c r="K12" s="168"/>
      <c r="L12" s="168"/>
      <c r="M12" s="16"/>
      <c r="AM12" s="60" t="s">
        <v>10487</v>
      </c>
      <c r="AN12" t="str">
        <f>LEFT(PATH,LEN(PATH)-21)&amp;"Scripts\mapa.pyw"</f>
        <v>C:\Users\Cader Linares\Documents\Programas\python\energia-main\Scripts\mapa.pyw</v>
      </c>
      <c r="AV12" t="s">
        <v>10499</v>
      </c>
      <c r="AW12">
        <v>11</v>
      </c>
      <c r="AX12" t="s">
        <v>10499</v>
      </c>
    </row>
    <row r="13" spans="1:53" ht="15" customHeight="1" x14ac:dyDescent="0.25">
      <c r="B13" s="40" t="str">
        <f>IF(B12="","","NO. REGISTRO:")</f>
        <v/>
      </c>
      <c r="C13" s="23"/>
      <c r="D13" s="23"/>
      <c r="E13" s="2" t="str">
        <f>IF(B13="","",IFERROR(INDEX(DATOS!BX:BX,MATCH(IF(O4="SI",VALUE(C10),VALUE(C11)),DATOS!BY:BY,0),1),""))</f>
        <v/>
      </c>
      <c r="F13" s="23"/>
      <c r="I13" s="23" t="str">
        <f>IF(B12="","","DOCUMENTO CNA:")</f>
        <v/>
      </c>
      <c r="J13" s="23"/>
      <c r="K13" s="23"/>
      <c r="L13" s="23" t="str">
        <f>IF(I11="","",IFERROR(CONCATENATE(INDEX(DATOS!BE:BE,MATCH(IF(O4="SI",VALUE(C10),VALUE(REPORTE!C11)),DATOS!BY:BY,0),1),""),""))</f>
        <v/>
      </c>
      <c r="M13" s="16"/>
      <c r="AM13" t="s">
        <v>10430</v>
      </c>
      <c r="AN13" t="str">
        <f>IFERROR(IF(FIND("Exp",INDEX,1)=1,EXPEDIENTE,EXPEDIENTE),IF(LEN(CARPETA)=1,"000"&amp;CARPETA,IF(LEN(CARPETA)=2,"00"&amp;CARPETA,IF(LEN(CARPETA)=3,"0"&amp;CARPETA,CARPETA)))&amp;INDEX)</f>
        <v>l.pdf</v>
      </c>
      <c r="AV13" t="s">
        <v>10500</v>
      </c>
      <c r="AW13">
        <v>12</v>
      </c>
      <c r="AX13" t="s">
        <v>10500</v>
      </c>
      <c r="AY13" t="s">
        <v>10564</v>
      </c>
      <c r="AZ13" t="s">
        <v>10563</v>
      </c>
      <c r="BA13">
        <f>IF(UPPER(FORZAR_HIPERVINCULOS)="NO",0,1)</f>
        <v>0</v>
      </c>
    </row>
    <row r="14" spans="1:53" x14ac:dyDescent="0.25">
      <c r="B14" s="174"/>
      <c r="C14" s="174"/>
      <c r="L14" s="16"/>
      <c r="M14" s="16"/>
      <c r="AV14" t="s">
        <v>10501</v>
      </c>
      <c r="AW14">
        <v>13</v>
      </c>
      <c r="AX14" t="s">
        <v>10501</v>
      </c>
    </row>
    <row r="15" spans="1:53" ht="15" customHeight="1" x14ac:dyDescent="0.3">
      <c r="B15" s="174"/>
      <c r="C15" s="174"/>
      <c r="H15" s="84"/>
      <c r="L15" s="16"/>
      <c r="M15" s="16"/>
      <c r="AM15" s="111" t="s">
        <v>10561</v>
      </c>
      <c r="AN15" t="str">
        <f>LEFT(PATH,LEN(PATH)-21)&amp;"Scripts\tabla.pyw"</f>
        <v>C:\Users\Cader Linares\Documents\Programas\python\energia-main\Scripts\tabla.pyw</v>
      </c>
      <c r="AV15" t="s">
        <v>10502</v>
      </c>
      <c r="AW15">
        <v>14</v>
      </c>
      <c r="AX15" t="s">
        <v>10502</v>
      </c>
    </row>
    <row r="16" spans="1:53" x14ac:dyDescent="0.25">
      <c r="H16" s="23"/>
      <c r="I16" s="83"/>
      <c r="L16" s="16"/>
      <c r="M16" s="16"/>
      <c r="O16" t="str">
        <f>IF(J28="","",IF(N8=0,12,23))</f>
        <v/>
      </c>
      <c r="AV16" t="s">
        <v>10503</v>
      </c>
      <c r="AW16">
        <v>15</v>
      </c>
      <c r="AX16" t="s">
        <v>10503</v>
      </c>
    </row>
    <row r="17" spans="2:50" ht="15.75" x14ac:dyDescent="0.2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10504</v>
      </c>
      <c r="AW17">
        <v>16</v>
      </c>
      <c r="AX17" t="s">
        <v>10504</v>
      </c>
    </row>
    <row r="18" spans="2:50" x14ac:dyDescent="0.25">
      <c r="B18" s="45"/>
      <c r="J18" s="41"/>
      <c r="L18" s="16"/>
      <c r="M18" s="16"/>
      <c r="AV18" t="s">
        <v>10505</v>
      </c>
      <c r="AW18">
        <v>17</v>
      </c>
      <c r="AX18" t="s">
        <v>10505</v>
      </c>
    </row>
    <row r="19" spans="2:50" ht="15" customHeight="1" x14ac:dyDescent="0.25">
      <c r="B19" s="45"/>
      <c r="G19" s="41"/>
      <c r="H19" s="23"/>
      <c r="I19" s="83"/>
      <c r="J19" s="41"/>
      <c r="L19" s="16"/>
      <c r="M19" s="16"/>
      <c r="AV19" t="s">
        <v>10506</v>
      </c>
      <c r="AW19">
        <v>18</v>
      </c>
      <c r="AX19" t="s">
        <v>10506</v>
      </c>
    </row>
    <row r="20" spans="2:50" ht="15" customHeight="1" x14ac:dyDescent="0.25">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83"/>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10507</v>
      </c>
      <c r="AW20">
        <v>19</v>
      </c>
      <c r="AX20" t="s">
        <v>10507</v>
      </c>
    </row>
    <row r="21" spans="2:50" ht="15.75" x14ac:dyDescent="0.25">
      <c r="B21" s="45"/>
      <c r="G21" s="25"/>
      <c r="H21" s="23"/>
      <c r="L21" s="16"/>
      <c r="M21" s="16"/>
      <c r="AV21" t="s">
        <v>10508</v>
      </c>
      <c r="AW21">
        <v>20</v>
      </c>
      <c r="AX21" s="26" t="s">
        <v>10508</v>
      </c>
    </row>
    <row r="22" spans="2:50" x14ac:dyDescent="0.25">
      <c r="B22" s="45"/>
      <c r="I22" s="84"/>
      <c r="L22" s="16"/>
      <c r="M22" s="16"/>
      <c r="AV22" t="s">
        <v>10509</v>
      </c>
      <c r="AW22">
        <v>21</v>
      </c>
      <c r="AX22" s="26" t="s">
        <v>10509</v>
      </c>
    </row>
    <row r="23" spans="2:50" ht="15.75" x14ac:dyDescent="0.2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83"/>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10510</v>
      </c>
      <c r="AW23">
        <v>22</v>
      </c>
      <c r="AX23" t="s">
        <v>10510</v>
      </c>
    </row>
    <row r="24" spans="2:50" ht="15" customHeight="1" x14ac:dyDescent="0.25">
      <c r="B24" s="45"/>
      <c r="L24" s="16"/>
      <c r="M24" s="16"/>
      <c r="AV24" t="s">
        <v>10511</v>
      </c>
      <c r="AW24">
        <v>23</v>
      </c>
      <c r="AX24" t="s">
        <v>10511</v>
      </c>
    </row>
    <row r="25" spans="2:50" ht="15" customHeight="1" x14ac:dyDescent="0.25">
      <c r="B25" s="45"/>
      <c r="L25" s="16"/>
      <c r="M25" s="16"/>
      <c r="AV25" t="s">
        <v>10512</v>
      </c>
      <c r="AW25">
        <v>24</v>
      </c>
      <c r="AX25" t="s">
        <v>10512</v>
      </c>
    </row>
    <row r="26" spans="2:50" ht="15.75" x14ac:dyDescent="0.2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71" t="str">
        <f>IFERROR(IF(INDEX(DATOS!N:N,(MATCH(VALUE(CARPETA),DATOS!B:B,0)))="M",IF(LEN(INDEX(DATOS!P:P,(MATCH(VALUE(CARPETA),DATOS!B:B,0))))-FIND(";",INDEX(DATOS!P:P,(MATCH(VALUE(CARPETA),DATOS!B:B,0))),1)&gt;0,"        *TRAE CARTA PODER",""),IF(INDEX(DATOS!P:P,(MATCH(VALUE(CARPETA),DATOS!B:B,0)))="NO APLICA","",IF(INDEX(DATOS!P:P,(MATCH(VALUE(CARPETA),DATOS!B:B,0)))="","","        *TRAE CARTA PODER"))),"")</f>
        <v/>
      </c>
      <c r="K26" s="73"/>
      <c r="L26" s="70"/>
      <c r="M26" s="38"/>
      <c r="N26" s="38"/>
      <c r="O26" s="38"/>
      <c r="AV26" t="s">
        <v>10513</v>
      </c>
      <c r="AW26">
        <v>25</v>
      </c>
      <c r="AX26" t="s">
        <v>10513</v>
      </c>
    </row>
    <row r="27" spans="2:50" ht="15.75" x14ac:dyDescent="0.25">
      <c r="B27" s="44"/>
      <c r="G27" s="44"/>
      <c r="H27" s="44"/>
      <c r="J27" s="69"/>
      <c r="K27" s="69"/>
      <c r="L27" s="69"/>
      <c r="M27" s="38"/>
      <c r="N27" s="38"/>
      <c r="O27" s="38"/>
      <c r="AV27" t="s">
        <v>10514</v>
      </c>
      <c r="AW27">
        <v>26</v>
      </c>
      <c r="AX27" t="s">
        <v>10514</v>
      </c>
    </row>
    <row r="28" spans="2:50" ht="15.75" x14ac:dyDescent="0.25">
      <c r="B28" s="174"/>
      <c r="C28" s="174"/>
      <c r="G28" s="44"/>
      <c r="I28" s="84"/>
      <c r="J28" s="169" t="str">
        <f>IFERROR(IF(CONCATENATE(N8,O8,AH2)="0nosi"," ",IF(CONCATENATE(N8,O4)="1no"," ","")),"")</f>
        <v/>
      </c>
      <c r="K28" s="169"/>
      <c r="L28" s="169"/>
      <c r="M28" s="38"/>
      <c r="N28" s="38"/>
      <c r="O28" s="38"/>
      <c r="AV28" t="s">
        <v>10515</v>
      </c>
      <c r="AW28">
        <v>27</v>
      </c>
      <c r="AX28" t="s">
        <v>10515</v>
      </c>
    </row>
    <row r="29" spans="2:50" ht="15.75" hidden="1" x14ac:dyDescent="0.25">
      <c r="B29" s="44"/>
      <c r="G29" s="44"/>
      <c r="M29" s="38"/>
      <c r="N29" s="38"/>
      <c r="O29" s="38"/>
      <c r="AV29" t="s">
        <v>10516</v>
      </c>
      <c r="AW29">
        <v>28</v>
      </c>
      <c r="AX29" t="s">
        <v>10516</v>
      </c>
    </row>
    <row r="30" spans="2:50" hidden="1" x14ac:dyDescent="0.25">
      <c r="AM30" t="s">
        <v>10433</v>
      </c>
      <c r="AN30" t="s">
        <v>10434</v>
      </c>
      <c r="AO30" s="65">
        <f>IFERROR(IF(IFERROR(FIND("x",ERROR,1),FIND("X",ERROR,1))=1,1,1),"")</f>
        <v>1</v>
      </c>
      <c r="AV30" t="s">
        <v>10517</v>
      </c>
      <c r="AW30">
        <v>29</v>
      </c>
      <c r="AX30" t="s">
        <v>10517</v>
      </c>
    </row>
    <row r="31" spans="2:50" hidden="1" x14ac:dyDescent="0.25">
      <c r="M31" s="16"/>
      <c r="AV31" t="s">
        <v>10518</v>
      </c>
      <c r="AW31">
        <v>30</v>
      </c>
      <c r="AX31" t="s">
        <v>10518</v>
      </c>
    </row>
    <row r="32" spans="2:50" x14ac:dyDescent="0.25">
      <c r="B32" s="175" t="str">
        <f>IF(IF(I10="","",IFERROR(INDEX(DATOS!AS:AS,MATCH(IF(O4="SI",VALUE(C10),VALUE(REPORTE!C11)),DATOS!BY:BY,0),1),""))=0,"",IF(I10="","",IFERROR(INDEX(DATOS!AS:AS,MATCH(IF(O4="SI",VALUE(C10),VALUE(REPORTE!C11)),DATOS!BY:BY,0),1),"")))</f>
        <v/>
      </c>
      <c r="C32" s="175"/>
      <c r="D32" s="175"/>
      <c r="E32" s="175"/>
      <c r="F32" s="175"/>
      <c r="G32" s="175"/>
      <c r="H32" s="175"/>
      <c r="I32" s="175"/>
      <c r="J32" s="175"/>
      <c r="K32" s="175"/>
      <c r="L32" s="175"/>
      <c r="M32" s="16"/>
      <c r="AV32" t="s">
        <v>10519</v>
      </c>
      <c r="AW32">
        <v>31</v>
      </c>
      <c r="AX32" s="26" t="s">
        <v>10519</v>
      </c>
    </row>
    <row r="33" spans="2:50" ht="15" customHeight="1" x14ac:dyDescent="0.25">
      <c r="B33" s="173" t="s">
        <v>10550</v>
      </c>
      <c r="C33" s="173"/>
      <c r="D33" s="173"/>
      <c r="E33" s="173"/>
      <c r="F33" s="173"/>
      <c r="G33" s="173"/>
      <c r="H33" s="173"/>
      <c r="I33" s="173"/>
      <c r="J33" s="173"/>
      <c r="K33" s="173"/>
      <c r="L33" s="173"/>
      <c r="M33" s="16"/>
      <c r="AV33" t="s">
        <v>10520</v>
      </c>
      <c r="AW33">
        <v>32</v>
      </c>
      <c r="AX33" t="s">
        <v>10520</v>
      </c>
    </row>
    <row r="34" spans="2:50" ht="15" customHeight="1" x14ac:dyDescent="0.25">
      <c r="B34" s="173"/>
      <c r="C34" s="173"/>
      <c r="D34" s="173"/>
      <c r="E34" s="173"/>
      <c r="F34" s="173"/>
      <c r="G34" s="173"/>
      <c r="H34" s="173"/>
      <c r="I34" s="173"/>
      <c r="J34" s="173"/>
      <c r="K34" s="173"/>
      <c r="L34" s="173"/>
      <c r="M34" s="16"/>
    </row>
    <row r="35" spans="2:50" ht="15" customHeight="1" x14ac:dyDescent="0.25">
      <c r="B35" s="173"/>
      <c r="C35" s="173"/>
      <c r="D35" s="173"/>
      <c r="E35" s="173"/>
      <c r="F35" s="173"/>
      <c r="G35" s="173"/>
      <c r="H35" s="173"/>
      <c r="I35" s="173"/>
      <c r="J35" s="173"/>
      <c r="K35" s="173"/>
      <c r="L35" s="173"/>
      <c r="M35" s="16"/>
      <c r="R35">
        <v>0</v>
      </c>
      <c r="T35" t="s">
        <v>106</v>
      </c>
    </row>
    <row r="36" spans="2:50" x14ac:dyDescent="0.25">
      <c r="B36" s="173"/>
      <c r="C36" s="173"/>
      <c r="D36" s="173"/>
      <c r="E36" s="173"/>
      <c r="F36" s="173"/>
      <c r="G36" s="173"/>
      <c r="H36" s="173"/>
      <c r="I36" s="173"/>
      <c r="J36" s="173"/>
      <c r="K36" s="173"/>
      <c r="L36" s="173"/>
      <c r="M36" s="16"/>
    </row>
    <row r="37" spans="2:50" x14ac:dyDescent="0.25">
      <c r="L37" s="16"/>
      <c r="M37" s="16"/>
    </row>
    <row r="38" spans="2:50" hidden="1" x14ac:dyDescent="0.25">
      <c r="L38" s="16"/>
      <c r="M38" s="16"/>
      <c r="R38">
        <f>R35+S38</f>
        <v>1</v>
      </c>
      <c r="S38">
        <f>IF(T38="",0,1)</f>
        <v>1</v>
      </c>
      <c r="T38" s="16">
        <f>IF(DATOS!J2=P$39,DATOS!C2,"")</f>
        <v>0</v>
      </c>
    </row>
    <row r="39" spans="2:50" hidden="1" x14ac:dyDescent="0.25">
      <c r="H39" s="23"/>
      <c r="L39" s="16"/>
      <c r="M39" s="16"/>
      <c r="P39" t="str">
        <f>C9</f>
        <v/>
      </c>
      <c r="R39">
        <f t="shared" ref="R39:R102" si="0">R38+S39</f>
        <v>1</v>
      </c>
      <c r="S39">
        <f>IF(T39="",0,IFERROR(IF(VLOOKUP(T39,T$38:T38,1,0)&gt;0,0,0),1))</f>
        <v>0</v>
      </c>
      <c r="T39" s="16">
        <f>IF(DATOS!J3=P$39,DATOS!C3,"")</f>
        <v>0</v>
      </c>
    </row>
    <row r="40" spans="2:50" x14ac:dyDescent="0.25">
      <c r="H40" s="23"/>
      <c r="L40" s="16"/>
      <c r="M40" s="16"/>
      <c r="T40" s="16"/>
    </row>
    <row r="41" spans="2:50" ht="15" customHeight="1" x14ac:dyDescent="0.25">
      <c r="H41" s="23"/>
      <c r="L41" s="16"/>
      <c r="M41" s="16"/>
      <c r="O41">
        <v>1</v>
      </c>
      <c r="P41" s="16">
        <f t="shared" ref="P41:P72" si="1">IFERROR(VLOOKUP(O41,R$38:T$3371,3,0),"")</f>
        <v>0</v>
      </c>
      <c r="R41">
        <f>R39+S41</f>
        <v>1</v>
      </c>
      <c r="S41">
        <f>IF(T41="",0,IFERROR(IF(VLOOKUP(T41,T$38:T39,1,0)&gt;0,0,0),1))</f>
        <v>0</v>
      </c>
      <c r="T41" s="16">
        <f>IF(DATOS!J4=P$39,DATOS!C4,"")</f>
        <v>0</v>
      </c>
    </row>
    <row r="42" spans="2:50" ht="15" customHeight="1" x14ac:dyDescent="0.25">
      <c r="F42" s="172"/>
      <c r="G42" s="172"/>
      <c r="H42" s="172"/>
      <c r="L42" s="16"/>
      <c r="M42" s="16"/>
      <c r="O42">
        <v>2</v>
      </c>
      <c r="P42" s="16" t="str">
        <f t="shared" si="1"/>
        <v/>
      </c>
      <c r="R42">
        <f t="shared" si="0"/>
        <v>1</v>
      </c>
      <c r="S42">
        <f>IF(T42="",0,IFERROR(IF(VLOOKUP(T42,T$38:T41,1,0)&gt;0,0,0),1))</f>
        <v>0</v>
      </c>
      <c r="T42" s="16">
        <f>IF(DATOS!J5=P$39,DATOS!C5,"")</f>
        <v>0</v>
      </c>
    </row>
    <row r="43" spans="2:50" x14ac:dyDescent="0.25">
      <c r="B43" s="170" t="s">
        <v>10436</v>
      </c>
      <c r="C43" s="170"/>
      <c r="D43" s="170"/>
      <c r="E43" s="170"/>
      <c r="F43" s="170"/>
      <c r="G43" s="170"/>
      <c r="H43" s="170"/>
      <c r="I43" s="170"/>
      <c r="J43" s="170"/>
      <c r="K43" s="170"/>
      <c r="L43" s="170"/>
      <c r="M43" s="16"/>
      <c r="O43">
        <v>3</v>
      </c>
      <c r="P43" s="16" t="str">
        <f t="shared" si="1"/>
        <v/>
      </c>
      <c r="R43">
        <f t="shared" si="0"/>
        <v>1</v>
      </c>
      <c r="S43">
        <f>IF(T43="",0,IFERROR(IF(VLOOKUP(T43,T$38:T42,1,0)&gt;0,0,0),1))</f>
        <v>0</v>
      </c>
      <c r="T43" s="16">
        <f>IF(DATOS!J6=P$39,DATOS!C6,"")</f>
        <v>0</v>
      </c>
    </row>
    <row r="44" spans="2:50" x14ac:dyDescent="0.25">
      <c r="B44" s="170" t="str">
        <f>IF(G26="",C9,"REPRESENTANTE LEGAL DE "&amp;C9)</f>
        <v/>
      </c>
      <c r="C44" s="170"/>
      <c r="D44" s="170"/>
      <c r="E44" s="170"/>
      <c r="F44" s="170"/>
      <c r="G44" s="170"/>
      <c r="H44" s="170"/>
      <c r="I44" s="170"/>
      <c r="J44" s="170"/>
      <c r="K44" s="170"/>
      <c r="L44" s="170"/>
      <c r="M44" s="16"/>
      <c r="O44">
        <v>4</v>
      </c>
      <c r="P44" s="16" t="str">
        <f t="shared" si="1"/>
        <v/>
      </c>
      <c r="R44">
        <f t="shared" si="0"/>
        <v>1</v>
      </c>
      <c r="S44">
        <f>IF(T44="",0,IFERROR(IF(VLOOKUP(T44,T$38:T43,1,0)&gt;0,0,0),1))</f>
        <v>0</v>
      </c>
      <c r="T44" s="16">
        <f>IF(DATOS!J7=P$39,DATOS!C7,"")</f>
        <v>0</v>
      </c>
    </row>
    <row r="45" spans="2:50" x14ac:dyDescent="0.25">
      <c r="L45" s="16"/>
      <c r="M45" s="16"/>
      <c r="O45">
        <v>5</v>
      </c>
      <c r="P45" s="16" t="str">
        <f t="shared" si="1"/>
        <v/>
      </c>
      <c r="R45">
        <f t="shared" si="0"/>
        <v>1</v>
      </c>
      <c r="S45">
        <f>IF(T45="",0,IFERROR(IF(VLOOKUP(T45,T$38:T44,1,0)&gt;0,0,0),1))</f>
        <v>0</v>
      </c>
      <c r="T45" s="16">
        <f>IF(DATOS!J8=P$39,DATOS!C8,"")</f>
        <v>0</v>
      </c>
    </row>
    <row r="46" spans="2:50" x14ac:dyDescent="0.25">
      <c r="L46" s="16"/>
      <c r="M46" s="16"/>
      <c r="O46">
        <v>6</v>
      </c>
      <c r="P46" s="16" t="str">
        <f t="shared" si="1"/>
        <v/>
      </c>
      <c r="R46">
        <f t="shared" si="0"/>
        <v>1</v>
      </c>
      <c r="S46">
        <f>IF(T46="",0,IFERROR(IF(VLOOKUP(T46,T$38:T45,1,0)&gt;0,0,0),1))</f>
        <v>0</v>
      </c>
      <c r="T46" s="16">
        <f>IF(DATOS!J9=P$39,DATOS!C9,"")</f>
        <v>0</v>
      </c>
    </row>
    <row r="47" spans="2:50" ht="15" customHeight="1" x14ac:dyDescent="0.25">
      <c r="L47" s="16"/>
      <c r="M47" s="16"/>
      <c r="O47">
        <v>7</v>
      </c>
      <c r="P47" s="16" t="str">
        <f t="shared" si="1"/>
        <v/>
      </c>
      <c r="R47">
        <f t="shared" si="0"/>
        <v>1</v>
      </c>
      <c r="S47">
        <f>IF(T47="",0,IFERROR(IF(VLOOKUP(T47,T$38:T46,1,0)&gt;0,0,0),1))</f>
        <v>0</v>
      </c>
      <c r="T47" s="16">
        <f>IF(DATOS!J10=P$39,DATOS!C10,"")</f>
        <v>0</v>
      </c>
    </row>
    <row r="48" spans="2:50" x14ac:dyDescent="0.25">
      <c r="M48" s="16"/>
      <c r="O48">
        <v>8</v>
      </c>
      <c r="P48" s="16" t="str">
        <f t="shared" si="1"/>
        <v/>
      </c>
      <c r="R48">
        <f t="shared" si="0"/>
        <v>1</v>
      </c>
      <c r="S48">
        <f>IF(T48="",0,IFERROR(IF(VLOOKUP(T48,T$38:T47,1,0)&gt;0,0,0),1))</f>
        <v>0</v>
      </c>
      <c r="T48" s="16">
        <f>IF(DATOS!J11=P$39,DATOS!C11,"")</f>
        <v>0</v>
      </c>
    </row>
    <row r="49" spans="12:22" x14ac:dyDescent="0.25">
      <c r="L49" s="16"/>
      <c r="M49" s="16"/>
      <c r="O49">
        <v>9</v>
      </c>
      <c r="P49" s="16" t="str">
        <f t="shared" si="1"/>
        <v/>
      </c>
      <c r="R49">
        <f t="shared" si="0"/>
        <v>1</v>
      </c>
      <c r="S49">
        <f>IF(T49="",0,IFERROR(IF(VLOOKUP(T49,T$38:T48,1,0)&gt;0,0,0),1))</f>
        <v>0</v>
      </c>
      <c r="T49" s="16">
        <f>IF(DATOS!J12=P$39,DATOS!C12,"")</f>
        <v>0</v>
      </c>
    </row>
    <row r="50" spans="12:22" ht="37.5" hidden="1" customHeight="1" x14ac:dyDescent="0.25">
      <c r="L50" s="166"/>
      <c r="M50" s="166"/>
      <c r="O50">
        <v>10</v>
      </c>
      <c r="P50" s="16" t="str">
        <f t="shared" si="1"/>
        <v/>
      </c>
      <c r="R50">
        <f t="shared" si="0"/>
        <v>1</v>
      </c>
      <c r="S50">
        <f>IF(T50="",0,IFERROR(IF(VLOOKUP(T50,T$38:T49,1,0)&gt;0,0,0),1))</f>
        <v>0</v>
      </c>
      <c r="T50" s="16">
        <f>IF(DATOS!J13=P$39,DATOS!C13,"")</f>
        <v>0</v>
      </c>
    </row>
    <row r="51" spans="12:22" ht="17.25" customHeight="1" x14ac:dyDescent="0.25">
      <c r="O51">
        <v>11</v>
      </c>
      <c r="P51" s="16" t="str">
        <f t="shared" si="1"/>
        <v/>
      </c>
      <c r="R51">
        <f t="shared" si="0"/>
        <v>1</v>
      </c>
      <c r="S51">
        <f>IF(T51="",0,IFERROR(IF(VLOOKUP(T51,T$38:T50,1,0)&gt;0,0,0),1))</f>
        <v>0</v>
      </c>
      <c r="T51" s="16">
        <f>IF(DATOS!J14=P$39,DATOS!C14,"")</f>
        <v>0</v>
      </c>
    </row>
    <row r="52" spans="12:22" x14ac:dyDescent="0.25">
      <c r="O52">
        <v>12</v>
      </c>
      <c r="P52" s="16" t="str">
        <f t="shared" si="1"/>
        <v/>
      </c>
      <c r="R52">
        <f t="shared" si="0"/>
        <v>1</v>
      </c>
      <c r="S52">
        <f>IF(T52="",0,IFERROR(IF(VLOOKUP(T52,T$38:T51,1,0)&gt;0,0,0),1))</f>
        <v>0</v>
      </c>
      <c r="T52" s="16">
        <f>IF(DATOS!J15=P$39,DATOS!C15,"")</f>
        <v>0</v>
      </c>
    </row>
    <row r="53" spans="12:22" x14ac:dyDescent="0.25">
      <c r="O53">
        <v>13</v>
      </c>
      <c r="P53" s="16" t="str">
        <f t="shared" si="1"/>
        <v/>
      </c>
      <c r="R53">
        <f t="shared" si="0"/>
        <v>1</v>
      </c>
      <c r="S53">
        <f>IF(T53="",0,IFERROR(IF(VLOOKUP(T53,T$38:T52,1,0)&gt;0,0,0),1))</f>
        <v>0</v>
      </c>
      <c r="T53" s="16">
        <f>IF(DATOS!J16=P$39,DATOS!C16,"")</f>
        <v>0</v>
      </c>
    </row>
    <row r="54" spans="12:22" x14ac:dyDescent="0.25">
      <c r="O54">
        <v>14</v>
      </c>
      <c r="P54" s="16" t="str">
        <f t="shared" si="1"/>
        <v/>
      </c>
      <c r="R54">
        <f t="shared" si="0"/>
        <v>1</v>
      </c>
      <c r="S54">
        <f>IF(T54="",0,IFERROR(IF(VLOOKUP(T54,T$38:T53,1,0)&gt;0,0,0),1))</f>
        <v>0</v>
      </c>
      <c r="T54" s="16">
        <f>IF(DATOS!J17=P$39,DATOS!C17,"")</f>
        <v>0</v>
      </c>
    </row>
    <row r="55" spans="12:22" x14ac:dyDescent="0.25">
      <c r="O55">
        <v>15</v>
      </c>
      <c r="P55" s="16" t="str">
        <f t="shared" si="1"/>
        <v/>
      </c>
      <c r="R55">
        <f t="shared" si="0"/>
        <v>1</v>
      </c>
      <c r="S55">
        <f>IF(T55="",0,IFERROR(IF(VLOOKUP(T55,T$38:T54,1,0)&gt;0,0,0),1))</f>
        <v>0</v>
      </c>
      <c r="T55" s="16">
        <f>IF(DATOS!J18=P$39,DATOS!C18,"")</f>
        <v>0</v>
      </c>
    </row>
    <row r="56" spans="12:22" x14ac:dyDescent="0.25">
      <c r="O56">
        <v>16</v>
      </c>
      <c r="P56" s="16" t="str">
        <f t="shared" si="1"/>
        <v/>
      </c>
      <c r="R56">
        <f t="shared" si="0"/>
        <v>1</v>
      </c>
      <c r="S56">
        <f>IF(T56="",0,IFERROR(IF(VLOOKUP(T56,T$38:T55,1,0)&gt;0,0,0),1))</f>
        <v>0</v>
      </c>
      <c r="T56" s="16">
        <f>IF(DATOS!J19=P$39,DATOS!C19,"")</f>
        <v>0</v>
      </c>
    </row>
    <row r="57" spans="12:22" x14ac:dyDescent="0.25">
      <c r="O57">
        <v>17</v>
      </c>
      <c r="P57" s="16" t="str">
        <f t="shared" si="1"/>
        <v/>
      </c>
      <c r="R57">
        <f t="shared" si="0"/>
        <v>1</v>
      </c>
      <c r="S57">
        <f>IF(T57="",0,IFERROR(IF(VLOOKUP(T57,T$38:T56,1,0)&gt;0,0,0),1))</f>
        <v>0</v>
      </c>
      <c r="T57" s="16">
        <f>IF(DATOS!J20=P$39,DATOS!C20,"")</f>
        <v>0</v>
      </c>
      <c r="V57">
        <f>IFERROR(IF(VLOOKUP(T59,T$38:T58,1,0)&gt;0,0,0),1)</f>
        <v>0</v>
      </c>
    </row>
    <row r="58" spans="12:22" x14ac:dyDescent="0.25">
      <c r="O58">
        <v>18</v>
      </c>
      <c r="P58" s="16" t="str">
        <f t="shared" si="1"/>
        <v/>
      </c>
      <c r="R58">
        <f t="shared" si="0"/>
        <v>1</v>
      </c>
      <c r="S58">
        <f>IF(T58="",0,IFERROR(IF(VLOOKUP(T58,T$38:T57,1,0)&gt;0,0,0),1))</f>
        <v>0</v>
      </c>
      <c r="T58" s="16">
        <f>IF(DATOS!J21=P$39,DATOS!C21,"")</f>
        <v>0</v>
      </c>
      <c r="V58">
        <f>IFERROR(IF(VLOOKUP(T60,T$38:T59,1,0)&gt;0,0,0),1)</f>
        <v>0</v>
      </c>
    </row>
    <row r="59" spans="12:22" x14ac:dyDescent="0.25">
      <c r="O59">
        <v>19</v>
      </c>
      <c r="P59" s="16" t="str">
        <f t="shared" si="1"/>
        <v/>
      </c>
      <c r="R59">
        <f t="shared" si="0"/>
        <v>1</v>
      </c>
      <c r="S59">
        <f>IF(T59="",0,IFERROR(IF(VLOOKUP(T59,T$38:T58,1,0)&gt;0,0,0),1))</f>
        <v>0</v>
      </c>
      <c r="T59" s="16">
        <f>IF(DATOS!J22=P$39,DATOS!C22,"")</f>
        <v>0</v>
      </c>
      <c r="V59">
        <f>IFERROR(IF(VLOOKUP(T61,T$38:T60,1,0)&gt;0,0,0),1)</f>
        <v>0</v>
      </c>
    </row>
    <row r="60" spans="12:22" x14ac:dyDescent="0.25">
      <c r="O60">
        <v>20</v>
      </c>
      <c r="P60" s="16" t="str">
        <f t="shared" si="1"/>
        <v/>
      </c>
      <c r="R60">
        <f t="shared" si="0"/>
        <v>1</v>
      </c>
      <c r="S60">
        <f>IF(T60="",0,IFERROR(IF(VLOOKUP(T60,T$38:T59,1,0)&gt;0,0,0),1))</f>
        <v>0</v>
      </c>
      <c r="T60" s="16">
        <f>IF(DATOS!J23=P$39,DATOS!C23,"")</f>
        <v>0</v>
      </c>
      <c r="V60">
        <f>IFERROR(IF(VLOOKUP(T62,T$38:T61,1,0)&gt;0,0,0),1)</f>
        <v>0</v>
      </c>
    </row>
    <row r="61" spans="12:22" x14ac:dyDescent="0.25">
      <c r="O61">
        <v>21</v>
      </c>
      <c r="P61" s="16" t="str">
        <f t="shared" si="1"/>
        <v/>
      </c>
      <c r="R61">
        <f t="shared" si="0"/>
        <v>1</v>
      </c>
      <c r="S61">
        <f>IF(T61="",0,IFERROR(IF(VLOOKUP(T61,T$38:T60,1,0)&gt;0,0,0),1))</f>
        <v>0</v>
      </c>
      <c r="T61" s="16">
        <f>IF(DATOS!J24=P$39,DATOS!C24,"")</f>
        <v>0</v>
      </c>
      <c r="V61">
        <f>IFERROR(IF(VLOOKUP(T63,T$38:T62,1,0)&gt;0,0,0),1)</f>
        <v>0</v>
      </c>
    </row>
    <row r="62" spans="12:22" x14ac:dyDescent="0.25">
      <c r="O62">
        <v>22</v>
      </c>
      <c r="P62" s="16" t="str">
        <f t="shared" si="1"/>
        <v/>
      </c>
      <c r="R62">
        <f t="shared" si="0"/>
        <v>1</v>
      </c>
      <c r="S62">
        <f>IF(T62="",0,IFERROR(IF(VLOOKUP(T62,T$38:T61,1,0)&gt;0,0,0),1))</f>
        <v>0</v>
      </c>
      <c r="T62" s="16">
        <f>IF(DATOS!J25=P$39,DATOS!C25,"")</f>
        <v>0</v>
      </c>
      <c r="V62">
        <f>IFERROR(IF(VLOOKUP(T64,T$38:T63,1,0)&gt;0,0,0),1)</f>
        <v>0</v>
      </c>
    </row>
    <row r="63" spans="12:22" x14ac:dyDescent="0.25">
      <c r="O63">
        <v>23</v>
      </c>
      <c r="P63" s="16" t="str">
        <f t="shared" si="1"/>
        <v/>
      </c>
      <c r="R63">
        <f t="shared" si="0"/>
        <v>1</v>
      </c>
      <c r="S63">
        <f>IF(T63="",0,IFERROR(IF(VLOOKUP(T63,T$38:T62,1,0)&gt;0,0,0),1))</f>
        <v>0</v>
      </c>
      <c r="T63" s="16">
        <f>IF(DATOS!J26=P$39,DATOS!C26,"")</f>
        <v>0</v>
      </c>
      <c r="V63">
        <f>IFERROR(IF(VLOOKUP(T65,T$38:T64,1,0)&gt;0,0,0),1)</f>
        <v>0</v>
      </c>
    </row>
    <row r="64" spans="12:22" x14ac:dyDescent="0.25">
      <c r="O64">
        <v>24</v>
      </c>
      <c r="P64" s="16" t="str">
        <f t="shared" si="1"/>
        <v/>
      </c>
      <c r="R64">
        <f t="shared" si="0"/>
        <v>1</v>
      </c>
      <c r="S64">
        <f>IF(T64="",0,IFERROR(IF(VLOOKUP(T64,T$38:T63,1,0)&gt;0,0,0),1))</f>
        <v>0</v>
      </c>
      <c r="T64" s="16">
        <f>IF(DATOS!J27=P$39,DATOS!C27,"")</f>
        <v>0</v>
      </c>
      <c r="V64">
        <f>IFERROR(IF(VLOOKUP(T66,T$38:T65,1,0)&gt;0,0,0),1)</f>
        <v>0</v>
      </c>
    </row>
    <row r="65" spans="15:22" x14ac:dyDescent="0.25">
      <c r="O65">
        <v>25</v>
      </c>
      <c r="P65" s="16" t="str">
        <f t="shared" si="1"/>
        <v/>
      </c>
      <c r="R65">
        <f t="shared" si="0"/>
        <v>1</v>
      </c>
      <c r="S65">
        <f>IF(T65="",0,IFERROR(IF(VLOOKUP(T65,T$38:T64,1,0)&gt;0,0,0),1))</f>
        <v>0</v>
      </c>
      <c r="T65" s="16">
        <f>IF(DATOS!J28=P$39,DATOS!C28,"")</f>
        <v>0</v>
      </c>
      <c r="V65">
        <f>IFERROR(IF(VLOOKUP(T67,T$38:T66,1,0)&gt;0,0,0),1)</f>
        <v>0</v>
      </c>
    </row>
    <row r="66" spans="15:22" x14ac:dyDescent="0.25">
      <c r="O66">
        <v>26</v>
      </c>
      <c r="P66" s="16" t="str">
        <f t="shared" si="1"/>
        <v/>
      </c>
      <c r="R66">
        <f t="shared" si="0"/>
        <v>1</v>
      </c>
      <c r="S66">
        <f>IF(T66="",0,IFERROR(IF(VLOOKUP(T66,T$38:T65,1,0)&gt;0,0,0),1))</f>
        <v>0</v>
      </c>
      <c r="T66" s="16">
        <f>IF(DATOS!J29=P$39,DATOS!C29,"")</f>
        <v>0</v>
      </c>
      <c r="V66">
        <f>IFERROR(IF(VLOOKUP(T68,T$38:T67,1,0)&gt;0,0,0),1)</f>
        <v>0</v>
      </c>
    </row>
    <row r="67" spans="15:22" x14ac:dyDescent="0.25">
      <c r="O67">
        <v>27</v>
      </c>
      <c r="P67" s="16" t="str">
        <f t="shared" si="1"/>
        <v/>
      </c>
      <c r="R67">
        <f t="shared" si="0"/>
        <v>1</v>
      </c>
      <c r="S67">
        <f>IF(T67="",0,IFERROR(IF(VLOOKUP(T67,T$38:T66,1,0)&gt;0,0,0),1))</f>
        <v>0</v>
      </c>
      <c r="T67" s="16">
        <f>IF(DATOS!J30=P$39,DATOS!C30,"")</f>
        <v>0</v>
      </c>
      <c r="V67">
        <f>IFERROR(IF(VLOOKUP(T69,T$38:T68,1,0)&gt;0,0,0),1)</f>
        <v>0</v>
      </c>
    </row>
    <row r="68" spans="15:22" x14ac:dyDescent="0.25">
      <c r="O68">
        <v>28</v>
      </c>
      <c r="P68" s="16" t="str">
        <f t="shared" si="1"/>
        <v/>
      </c>
      <c r="R68">
        <f t="shared" si="0"/>
        <v>1</v>
      </c>
      <c r="S68">
        <f>IF(T68="",0,IFERROR(IF(VLOOKUP(T68,T$38:T67,1,0)&gt;0,0,0),1))</f>
        <v>0</v>
      </c>
      <c r="T68" s="16">
        <f>IF(DATOS!J31=P$39,DATOS!C31,"")</f>
        <v>0</v>
      </c>
      <c r="V68">
        <f>IFERROR(IF(VLOOKUP(T70,T$38:T69,1,0)&gt;0,0,0),1)</f>
        <v>0</v>
      </c>
    </row>
    <row r="69" spans="15:22" x14ac:dyDescent="0.25">
      <c r="O69">
        <v>29</v>
      </c>
      <c r="P69" s="16" t="str">
        <f t="shared" si="1"/>
        <v/>
      </c>
      <c r="R69">
        <f t="shared" si="0"/>
        <v>1</v>
      </c>
      <c r="S69">
        <f>IF(T69="",0,IFERROR(IF(VLOOKUP(T69,T$38:T68,1,0)&gt;0,0,0),1))</f>
        <v>0</v>
      </c>
      <c r="T69" s="16">
        <f>IF(DATOS!J32=P$39,DATOS!C32,"")</f>
        <v>0</v>
      </c>
      <c r="V69">
        <f>IFERROR(IF(VLOOKUP(T71,T$38:T70,1,0)&gt;0,0,0),1)</f>
        <v>0</v>
      </c>
    </row>
    <row r="70" spans="15:22" x14ac:dyDescent="0.25">
      <c r="O70">
        <v>30</v>
      </c>
      <c r="P70" s="16" t="str">
        <f t="shared" si="1"/>
        <v/>
      </c>
      <c r="R70">
        <f t="shared" si="0"/>
        <v>1</v>
      </c>
      <c r="S70">
        <f>IF(T70="",0,IFERROR(IF(VLOOKUP(T70,T$38:T69,1,0)&gt;0,0,0),1))</f>
        <v>0</v>
      </c>
      <c r="T70" s="16">
        <f>IF(DATOS!J33=P$39,DATOS!C33,"")</f>
        <v>0</v>
      </c>
      <c r="V70">
        <f>IFERROR(IF(VLOOKUP(T72,T$38:T71,1,0)&gt;0,0,0),1)</f>
        <v>0</v>
      </c>
    </row>
    <row r="71" spans="15:22" x14ac:dyDescent="0.25">
      <c r="O71">
        <v>31</v>
      </c>
      <c r="P71" s="16" t="str">
        <f t="shared" si="1"/>
        <v/>
      </c>
      <c r="R71">
        <f t="shared" si="0"/>
        <v>1</v>
      </c>
      <c r="S71">
        <f>IF(T71="",0,IFERROR(IF(VLOOKUP(T71,T$38:T70,1,0)&gt;0,0,0),1))</f>
        <v>0</v>
      </c>
      <c r="T71" s="16">
        <f>IF(DATOS!J34=P$39,DATOS!C34,"")</f>
        <v>0</v>
      </c>
      <c r="V71">
        <f>IFERROR(IF(VLOOKUP(T73,T$38:T$3371,1,0)&gt;0,0,0),1)</f>
        <v>0</v>
      </c>
    </row>
    <row r="72" spans="15:22" x14ac:dyDescent="0.25">
      <c r="O72">
        <v>32</v>
      </c>
      <c r="P72" s="16" t="str">
        <f t="shared" si="1"/>
        <v/>
      </c>
      <c r="R72">
        <f t="shared" si="0"/>
        <v>1</v>
      </c>
      <c r="S72">
        <f>IF(T72="",0,IFERROR(IF(VLOOKUP(T72,T$38:T71,1,0)&gt;0,0,0),1))</f>
        <v>0</v>
      </c>
      <c r="T72" s="16">
        <f>IF(DATOS!J35=P$39,DATOS!C35,"")</f>
        <v>0</v>
      </c>
      <c r="V72">
        <f>IFERROR(IF(VLOOKUP(T74,T$38:T$3371,1,0)&gt;0,0,0),1)</f>
        <v>0</v>
      </c>
    </row>
    <row r="73" spans="15:22" x14ac:dyDescent="0.25">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x14ac:dyDescent="0.25">
      <c r="O74">
        <v>34</v>
      </c>
      <c r="P74" s="16" t="str">
        <f t="shared" si="2"/>
        <v/>
      </c>
      <c r="R74">
        <f t="shared" si="0"/>
        <v>1</v>
      </c>
      <c r="S74">
        <f>IF(T74="",0,IFERROR(IF(VLOOKUP(T74,T$38:T73,1,0)&gt;0,0,0),1))</f>
        <v>0</v>
      </c>
      <c r="T74" s="16">
        <f>IF(DATOS!J37=P$39,DATOS!C37,"")</f>
        <v>0</v>
      </c>
      <c r="V74">
        <f>IFERROR(IF(VLOOKUP(T76,T$38:T$3371,1,0)&gt;0,0,0),1)</f>
        <v>0</v>
      </c>
    </row>
    <row r="75" spans="15:22" x14ac:dyDescent="0.25">
      <c r="O75">
        <v>35</v>
      </c>
      <c r="P75" s="16" t="str">
        <f t="shared" si="2"/>
        <v/>
      </c>
      <c r="R75">
        <f t="shared" si="0"/>
        <v>1</v>
      </c>
      <c r="S75">
        <f>IF(T75="",0,IFERROR(IF(VLOOKUP(T75,T$38:T74,1,0)&gt;0,0,0),1))</f>
        <v>0</v>
      </c>
      <c r="T75" s="16">
        <f>IF(DATOS!J38=P$39,DATOS!C38,"")</f>
        <v>0</v>
      </c>
    </row>
    <row r="76" spans="15:22" x14ac:dyDescent="0.25">
      <c r="O76">
        <v>36</v>
      </c>
      <c r="P76" s="16" t="str">
        <f t="shared" si="2"/>
        <v/>
      </c>
      <c r="R76">
        <f t="shared" si="0"/>
        <v>1</v>
      </c>
      <c r="S76">
        <f>IF(T76="",0,IFERROR(IF(VLOOKUP(T76,T$38:T75,1,0)&gt;0,0,0),1))</f>
        <v>0</v>
      </c>
      <c r="T76" s="16">
        <f>IF(DATOS!J39=P$39,DATOS!C39,"")</f>
        <v>0</v>
      </c>
    </row>
    <row r="77" spans="15:22" x14ac:dyDescent="0.25">
      <c r="O77">
        <v>37</v>
      </c>
      <c r="P77" s="16" t="str">
        <f t="shared" si="2"/>
        <v/>
      </c>
      <c r="R77">
        <f t="shared" si="0"/>
        <v>1</v>
      </c>
      <c r="S77">
        <f>IF(T77="",0,IFERROR(IF(VLOOKUP(T77,T$38:T76,1,0)&gt;0,0,0),1))</f>
        <v>0</v>
      </c>
      <c r="T77" s="16">
        <f>IF(DATOS!J40=P$39,DATOS!C40,"")</f>
        <v>0</v>
      </c>
    </row>
    <row r="78" spans="15:22" x14ac:dyDescent="0.25">
      <c r="O78">
        <v>38</v>
      </c>
      <c r="P78" s="16" t="str">
        <f t="shared" si="2"/>
        <v/>
      </c>
      <c r="R78">
        <f t="shared" si="0"/>
        <v>1</v>
      </c>
      <c r="S78">
        <f>IF(T78="",0,IFERROR(IF(VLOOKUP(T78,T$38:T77,1,0)&gt;0,0,0),1))</f>
        <v>0</v>
      </c>
      <c r="T78" s="16">
        <f>IF(DATOS!J41=P$39,DATOS!C41,"")</f>
        <v>0</v>
      </c>
    </row>
    <row r="79" spans="15:22" x14ac:dyDescent="0.25">
      <c r="O79">
        <v>39</v>
      </c>
      <c r="P79" s="16" t="str">
        <f t="shared" si="2"/>
        <v/>
      </c>
      <c r="R79">
        <f t="shared" si="0"/>
        <v>1</v>
      </c>
      <c r="S79">
        <f>IF(T79="",0,IFERROR(IF(VLOOKUP(T79,T$38:T78,1,0)&gt;0,0,0),1))</f>
        <v>0</v>
      </c>
      <c r="T79" s="16">
        <f>IF(DATOS!J42=P$39,DATOS!C42,"")</f>
        <v>0</v>
      </c>
    </row>
    <row r="80" spans="15:22" x14ac:dyDescent="0.25">
      <c r="O80">
        <v>40</v>
      </c>
      <c r="P80" s="16" t="str">
        <f t="shared" si="2"/>
        <v/>
      </c>
      <c r="R80">
        <f t="shared" si="0"/>
        <v>1</v>
      </c>
      <c r="S80">
        <f>IF(T80="",0,IFERROR(IF(VLOOKUP(T80,T$38:T79,1,0)&gt;0,0,0),1))</f>
        <v>0</v>
      </c>
      <c r="T80" s="16">
        <f>IF(DATOS!J43=P$39,DATOS!C43,"")</f>
        <v>0</v>
      </c>
    </row>
    <row r="81" spans="15:20" x14ac:dyDescent="0.25">
      <c r="O81">
        <v>41</v>
      </c>
      <c r="P81" s="16" t="str">
        <f t="shared" si="2"/>
        <v/>
      </c>
      <c r="R81">
        <f t="shared" si="0"/>
        <v>1</v>
      </c>
      <c r="S81">
        <f>IF(T81="",0,IFERROR(IF(VLOOKUP(T81,T$38:T80,1,0)&gt;0,0,0),1))</f>
        <v>0</v>
      </c>
      <c r="T81" s="16">
        <f>IF(DATOS!J44=P$39,DATOS!C44,"")</f>
        <v>0</v>
      </c>
    </row>
    <row r="82" spans="15:20" x14ac:dyDescent="0.25">
      <c r="O82">
        <v>42</v>
      </c>
      <c r="P82" s="16" t="str">
        <f t="shared" si="2"/>
        <v/>
      </c>
      <c r="R82">
        <f t="shared" si="0"/>
        <v>1</v>
      </c>
      <c r="S82">
        <f>IF(T82="",0,IFERROR(IF(VLOOKUP(T82,T$38:T81,1,0)&gt;0,0,0),1))</f>
        <v>0</v>
      </c>
      <c r="T82" s="16">
        <f>IF(DATOS!J45=P$39,DATOS!C45,"")</f>
        <v>0</v>
      </c>
    </row>
    <row r="83" spans="15:20" x14ac:dyDescent="0.25">
      <c r="O83">
        <v>43</v>
      </c>
      <c r="P83" s="16" t="str">
        <f t="shared" si="2"/>
        <v/>
      </c>
      <c r="R83">
        <f t="shared" si="0"/>
        <v>1</v>
      </c>
      <c r="S83">
        <f>IF(T83="",0,IFERROR(IF(VLOOKUP(T83,T$38:T82,1,0)&gt;0,0,0),1))</f>
        <v>0</v>
      </c>
      <c r="T83" s="16">
        <f>IF(DATOS!J46=P$39,DATOS!C46,"")</f>
        <v>0</v>
      </c>
    </row>
    <row r="84" spans="15:20" x14ac:dyDescent="0.25">
      <c r="O84">
        <v>44</v>
      </c>
      <c r="P84" s="16" t="str">
        <f t="shared" si="2"/>
        <v/>
      </c>
      <c r="R84">
        <f t="shared" si="0"/>
        <v>1</v>
      </c>
      <c r="S84">
        <f>IF(T84="",0,IFERROR(IF(VLOOKUP(T84,T$38:T83,1,0)&gt;0,0,0),1))</f>
        <v>0</v>
      </c>
      <c r="T84" s="16">
        <f>IF(DATOS!J47=P$39,DATOS!C47,"")</f>
        <v>0</v>
      </c>
    </row>
    <row r="85" spans="15:20" x14ac:dyDescent="0.25">
      <c r="O85">
        <v>45</v>
      </c>
      <c r="P85" s="16" t="str">
        <f t="shared" si="2"/>
        <v/>
      </c>
      <c r="R85">
        <f t="shared" si="0"/>
        <v>1</v>
      </c>
      <c r="S85">
        <f>IF(T85="",0,IFERROR(IF(VLOOKUP(T85,T$38:T84,1,0)&gt;0,0,0),1))</f>
        <v>0</v>
      </c>
      <c r="T85" s="16">
        <f>IF(DATOS!J48=P$39,DATOS!C48,"")</f>
        <v>0</v>
      </c>
    </row>
    <row r="86" spans="15:20" x14ac:dyDescent="0.25">
      <c r="O86">
        <v>46</v>
      </c>
      <c r="P86" s="16" t="str">
        <f t="shared" si="2"/>
        <v/>
      </c>
      <c r="R86">
        <f t="shared" si="0"/>
        <v>1</v>
      </c>
      <c r="S86">
        <f>IF(T86="",0,IFERROR(IF(VLOOKUP(T86,T$38:T85,1,0)&gt;0,0,0),1))</f>
        <v>0</v>
      </c>
      <c r="T86" s="16">
        <f>IF(DATOS!J49=P$39,DATOS!C49,"")</f>
        <v>0</v>
      </c>
    </row>
    <row r="87" spans="15:20" x14ac:dyDescent="0.25">
      <c r="O87">
        <v>47</v>
      </c>
      <c r="P87" s="16" t="str">
        <f t="shared" si="2"/>
        <v/>
      </c>
      <c r="R87">
        <f t="shared" si="0"/>
        <v>1</v>
      </c>
      <c r="S87">
        <f>IF(T87="",0,IFERROR(IF(VLOOKUP(T87,T$38:T86,1,0)&gt;0,0,0),1))</f>
        <v>0</v>
      </c>
      <c r="T87" s="16">
        <f>IF(DATOS!J50=P$39,DATOS!C50,"")</f>
        <v>0</v>
      </c>
    </row>
    <row r="88" spans="15:20" x14ac:dyDescent="0.25">
      <c r="O88">
        <v>48</v>
      </c>
      <c r="P88" s="16" t="str">
        <f t="shared" si="2"/>
        <v/>
      </c>
      <c r="R88">
        <f t="shared" si="0"/>
        <v>1</v>
      </c>
      <c r="S88">
        <f>IF(T88="",0,IFERROR(IF(VLOOKUP(T88,T$38:T87,1,0)&gt;0,0,0),1))</f>
        <v>0</v>
      </c>
      <c r="T88" s="16">
        <f>IF(DATOS!J51=P$39,DATOS!C51,"")</f>
        <v>0</v>
      </c>
    </row>
    <row r="89" spans="15:20" x14ac:dyDescent="0.25">
      <c r="O89">
        <v>49</v>
      </c>
      <c r="P89" s="16" t="str">
        <f t="shared" si="2"/>
        <v/>
      </c>
      <c r="R89">
        <f t="shared" si="0"/>
        <v>1</v>
      </c>
      <c r="S89">
        <f>IF(T89="",0,IFERROR(IF(VLOOKUP(T89,T$38:T88,1,0)&gt;0,0,0),1))</f>
        <v>0</v>
      </c>
      <c r="T89" s="16">
        <f>IF(DATOS!J52=P$39,DATOS!C52,"")</f>
        <v>0</v>
      </c>
    </row>
    <row r="90" spans="15:20" x14ac:dyDescent="0.25">
      <c r="O90">
        <v>50</v>
      </c>
      <c r="P90" s="16" t="str">
        <f t="shared" si="2"/>
        <v/>
      </c>
      <c r="R90">
        <f t="shared" si="0"/>
        <v>1</v>
      </c>
      <c r="S90">
        <f>IF(T90="",0,IFERROR(IF(VLOOKUP(T90,T$38:T89,1,0)&gt;0,0,0),1))</f>
        <v>0</v>
      </c>
      <c r="T90" s="16">
        <f>IF(DATOS!J53=P$39,DATOS!C53,"")</f>
        <v>0</v>
      </c>
    </row>
    <row r="91" spans="15:20" x14ac:dyDescent="0.25">
      <c r="O91">
        <v>51</v>
      </c>
      <c r="P91" s="16" t="str">
        <f t="shared" si="2"/>
        <v/>
      </c>
      <c r="R91">
        <f t="shared" si="0"/>
        <v>1</v>
      </c>
      <c r="S91">
        <f>IF(T91="",0,IFERROR(IF(VLOOKUP(T91,T$38:T90,1,0)&gt;0,0,0),1))</f>
        <v>0</v>
      </c>
      <c r="T91" s="16">
        <f>IF(DATOS!J54=P$39,DATOS!C54,"")</f>
        <v>0</v>
      </c>
    </row>
    <row r="92" spans="15:20" x14ac:dyDescent="0.25">
      <c r="O92">
        <v>52</v>
      </c>
      <c r="P92" s="16" t="str">
        <f t="shared" si="2"/>
        <v/>
      </c>
      <c r="R92">
        <f t="shared" si="0"/>
        <v>1</v>
      </c>
      <c r="S92">
        <f>IF(T92="",0,IFERROR(IF(VLOOKUP(T92,T$38:T91,1,0)&gt;0,0,0),1))</f>
        <v>0</v>
      </c>
      <c r="T92" s="16">
        <f>IF(DATOS!J55=P$39,DATOS!C55,"")</f>
        <v>0</v>
      </c>
    </row>
    <row r="93" spans="15:20" x14ac:dyDescent="0.25">
      <c r="O93">
        <v>53</v>
      </c>
      <c r="P93" s="16" t="str">
        <f t="shared" si="2"/>
        <v/>
      </c>
      <c r="R93">
        <f t="shared" si="0"/>
        <v>1</v>
      </c>
      <c r="S93">
        <f>IF(T93="",0,IFERROR(IF(VLOOKUP(T93,T$38:T92,1,0)&gt;0,0,0),1))</f>
        <v>0</v>
      </c>
      <c r="T93" s="16">
        <f>IF(DATOS!J56=P$39,DATOS!C56,"")</f>
        <v>0</v>
      </c>
    </row>
    <row r="94" spans="15:20" x14ac:dyDescent="0.25">
      <c r="O94">
        <v>54</v>
      </c>
      <c r="P94" s="16" t="str">
        <f t="shared" si="2"/>
        <v/>
      </c>
      <c r="R94">
        <f t="shared" si="0"/>
        <v>1</v>
      </c>
      <c r="S94">
        <f>IF(T94="",0,IFERROR(IF(VLOOKUP(T94,T$38:T93,1,0)&gt;0,0,0),1))</f>
        <v>0</v>
      </c>
      <c r="T94" s="16">
        <f>IF(DATOS!J57=P$39,DATOS!C57,"")</f>
        <v>0</v>
      </c>
    </row>
    <row r="95" spans="15:20" x14ac:dyDescent="0.25">
      <c r="O95">
        <v>55</v>
      </c>
      <c r="P95" s="16" t="str">
        <f t="shared" si="2"/>
        <v/>
      </c>
      <c r="R95">
        <f t="shared" si="0"/>
        <v>1</v>
      </c>
      <c r="S95">
        <f>IF(T95="",0,IFERROR(IF(VLOOKUP(T95,T$38:T94,1,0)&gt;0,0,0),1))</f>
        <v>0</v>
      </c>
      <c r="T95" s="16">
        <f>IF(DATOS!J58=P$39,DATOS!C58,"")</f>
        <v>0</v>
      </c>
    </row>
    <row r="96" spans="15:20" x14ac:dyDescent="0.25">
      <c r="O96">
        <v>56</v>
      </c>
      <c r="P96" s="16" t="str">
        <f t="shared" si="2"/>
        <v/>
      </c>
      <c r="R96">
        <f t="shared" si="0"/>
        <v>1</v>
      </c>
      <c r="S96">
        <f>IF(T96="",0,IFERROR(IF(VLOOKUP(T96,T$38:T95,1,0)&gt;0,0,0),1))</f>
        <v>0</v>
      </c>
      <c r="T96" s="16">
        <f>IF(DATOS!J59=P$39,DATOS!C59,"")</f>
        <v>0</v>
      </c>
    </row>
    <row r="97" spans="15:20" x14ac:dyDescent="0.25">
      <c r="O97">
        <v>57</v>
      </c>
      <c r="P97" s="16" t="str">
        <f t="shared" si="2"/>
        <v/>
      </c>
      <c r="R97">
        <f t="shared" si="0"/>
        <v>1</v>
      </c>
      <c r="S97">
        <f>IF(T97="",0,IFERROR(IF(VLOOKUP(T97,T$38:T96,1,0)&gt;0,0,0),1))</f>
        <v>0</v>
      </c>
      <c r="T97" s="16">
        <f>IF(DATOS!J60=P$39,DATOS!C60,"")</f>
        <v>0</v>
      </c>
    </row>
    <row r="98" spans="15:20" x14ac:dyDescent="0.25">
      <c r="O98">
        <v>58</v>
      </c>
      <c r="P98" s="16" t="str">
        <f t="shared" si="2"/>
        <v/>
      </c>
      <c r="R98">
        <f t="shared" si="0"/>
        <v>1</v>
      </c>
      <c r="S98">
        <f>IF(T98="",0,IFERROR(IF(VLOOKUP(T98,T$38:T97,1,0)&gt;0,0,0),1))</f>
        <v>0</v>
      </c>
      <c r="T98" s="16">
        <f>IF(DATOS!J61=P$39,DATOS!C61,"")</f>
        <v>0</v>
      </c>
    </row>
    <row r="99" spans="15:20" x14ac:dyDescent="0.25">
      <c r="O99">
        <v>59</v>
      </c>
      <c r="P99" s="16" t="str">
        <f t="shared" si="2"/>
        <v/>
      </c>
      <c r="R99">
        <f t="shared" si="0"/>
        <v>1</v>
      </c>
      <c r="S99">
        <f>IF(T99="",0,IFERROR(IF(VLOOKUP(T99,T$38:T98,1,0)&gt;0,0,0),1))</f>
        <v>0</v>
      </c>
      <c r="T99" s="16">
        <f>IF(DATOS!J62=P$39,DATOS!C62,"")</f>
        <v>0</v>
      </c>
    </row>
    <row r="100" spans="15:20" x14ac:dyDescent="0.25">
      <c r="O100">
        <v>60</v>
      </c>
      <c r="P100" s="16" t="str">
        <f t="shared" si="2"/>
        <v/>
      </c>
      <c r="R100">
        <f t="shared" si="0"/>
        <v>1</v>
      </c>
      <c r="S100">
        <f>IF(T100="",0,IFERROR(IF(VLOOKUP(T100,T$38:T99,1,0)&gt;0,0,0),1))</f>
        <v>0</v>
      </c>
      <c r="T100" s="16">
        <f>IF(DATOS!J63=P$39,DATOS!C63,"")</f>
        <v>0</v>
      </c>
    </row>
    <row r="101" spans="15:20" x14ac:dyDescent="0.25">
      <c r="O101">
        <v>61</v>
      </c>
      <c r="P101" s="16" t="str">
        <f t="shared" si="2"/>
        <v/>
      </c>
      <c r="R101">
        <f t="shared" si="0"/>
        <v>1</v>
      </c>
      <c r="S101">
        <f>IF(T101="",0,IFERROR(IF(VLOOKUP(T101,T$38:T100,1,0)&gt;0,0,0),1))</f>
        <v>0</v>
      </c>
      <c r="T101" s="16">
        <f>IF(DATOS!J64=P$39,DATOS!C64,"")</f>
        <v>0</v>
      </c>
    </row>
    <row r="102" spans="15:20" x14ac:dyDescent="0.25">
      <c r="O102">
        <v>62</v>
      </c>
      <c r="P102" s="16" t="str">
        <f t="shared" si="2"/>
        <v/>
      </c>
      <c r="R102">
        <f t="shared" si="0"/>
        <v>1</v>
      </c>
      <c r="S102">
        <f>IF(T102="",0,IFERROR(IF(VLOOKUP(T102,T$38:T101,1,0)&gt;0,0,0),1))</f>
        <v>0</v>
      </c>
      <c r="T102" s="16">
        <f>IF(DATOS!J65=P$39,DATOS!C65,"")</f>
        <v>0</v>
      </c>
    </row>
    <row r="103" spans="15:20" x14ac:dyDescent="0.25">
      <c r="O103">
        <v>63</v>
      </c>
      <c r="P103" s="16" t="str">
        <f t="shared" si="2"/>
        <v/>
      </c>
      <c r="R103">
        <f t="shared" ref="R103:R166" si="3">R102+S103</f>
        <v>1</v>
      </c>
      <c r="S103">
        <f>IF(T103="",0,IFERROR(IF(VLOOKUP(T103,T$38:T102,1,0)&gt;0,0,0),1))</f>
        <v>0</v>
      </c>
      <c r="T103" s="16">
        <f>IF(DATOS!J66=P$39,DATOS!C66,"")</f>
        <v>0</v>
      </c>
    </row>
    <row r="104" spans="15:20" x14ac:dyDescent="0.25">
      <c r="O104">
        <v>64</v>
      </c>
      <c r="P104" s="16" t="str">
        <f t="shared" si="2"/>
        <v/>
      </c>
      <c r="R104">
        <f t="shared" si="3"/>
        <v>1</v>
      </c>
      <c r="S104">
        <f>IF(T104="",0,IFERROR(IF(VLOOKUP(T104,T$38:T103,1,0)&gt;0,0,0),1))</f>
        <v>0</v>
      </c>
      <c r="T104" s="16">
        <f>IF(DATOS!J67=P$39,DATOS!C67,"")</f>
        <v>0</v>
      </c>
    </row>
    <row r="105" spans="15:20" x14ac:dyDescent="0.25">
      <c r="O105">
        <v>65</v>
      </c>
      <c r="P105" s="16" t="str">
        <f t="shared" ref="P105:P125" si="4">IFERROR(VLOOKUP(O105,R$38:T$3371,3,0),"")</f>
        <v/>
      </c>
      <c r="R105">
        <f t="shared" si="3"/>
        <v>1</v>
      </c>
      <c r="S105">
        <f>IF(T105="",0,IFERROR(IF(VLOOKUP(T105,T$38:T104,1,0)&gt;0,0,0),1))</f>
        <v>0</v>
      </c>
      <c r="T105" s="16">
        <f>IF(DATOS!J68=P$39,DATOS!C68,"")</f>
        <v>0</v>
      </c>
    </row>
    <row r="106" spans="15:20" x14ac:dyDescent="0.25">
      <c r="O106">
        <v>66</v>
      </c>
      <c r="P106" s="16" t="str">
        <f t="shared" si="4"/>
        <v/>
      </c>
      <c r="R106">
        <f t="shared" si="3"/>
        <v>1</v>
      </c>
      <c r="S106">
        <f>IF(T106="",0,IFERROR(IF(VLOOKUP(T106,T$38:T105,1,0)&gt;0,0,0),1))</f>
        <v>0</v>
      </c>
      <c r="T106" s="16">
        <f>IF(DATOS!J69=P$39,DATOS!C69,"")</f>
        <v>0</v>
      </c>
    </row>
    <row r="107" spans="15:20" x14ac:dyDescent="0.25">
      <c r="O107">
        <v>67</v>
      </c>
      <c r="P107" s="16" t="str">
        <f t="shared" si="4"/>
        <v/>
      </c>
      <c r="R107">
        <f t="shared" si="3"/>
        <v>1</v>
      </c>
      <c r="S107">
        <f>IF(T107="",0,IFERROR(IF(VLOOKUP(T107,T$38:T106,1,0)&gt;0,0,0),1))</f>
        <v>0</v>
      </c>
      <c r="T107" s="16">
        <f>IF(DATOS!J70=P$39,DATOS!C70,"")</f>
        <v>0</v>
      </c>
    </row>
    <row r="108" spans="15:20" x14ac:dyDescent="0.25">
      <c r="O108">
        <v>68</v>
      </c>
      <c r="P108" s="16" t="str">
        <f t="shared" si="4"/>
        <v/>
      </c>
      <c r="R108">
        <f t="shared" si="3"/>
        <v>1</v>
      </c>
      <c r="S108">
        <f>IF(T108="",0,IFERROR(IF(VLOOKUP(T108,T$38:T107,1,0)&gt;0,0,0),1))</f>
        <v>0</v>
      </c>
      <c r="T108" s="16">
        <f>IF(DATOS!J71=P$39,DATOS!C71,"")</f>
        <v>0</v>
      </c>
    </row>
    <row r="109" spans="15:20" x14ac:dyDescent="0.25">
      <c r="O109">
        <v>69</v>
      </c>
      <c r="P109" s="16" t="str">
        <f t="shared" si="4"/>
        <v/>
      </c>
      <c r="R109">
        <f t="shared" si="3"/>
        <v>1</v>
      </c>
      <c r="S109">
        <f>IF(T109="",0,IFERROR(IF(VLOOKUP(T109,T$38:T108,1,0)&gt;0,0,0),1))</f>
        <v>0</v>
      </c>
      <c r="T109" s="16">
        <f>IF(DATOS!J72=P$39,DATOS!C72,"")</f>
        <v>0</v>
      </c>
    </row>
    <row r="110" spans="15:20" x14ac:dyDescent="0.25">
      <c r="O110">
        <v>70</v>
      </c>
      <c r="P110" s="16" t="str">
        <f t="shared" si="4"/>
        <v/>
      </c>
      <c r="R110">
        <f t="shared" si="3"/>
        <v>1</v>
      </c>
      <c r="S110">
        <f>IF(T110="",0,IFERROR(IF(VLOOKUP(T110,T$38:T109,1,0)&gt;0,0,0),1))</f>
        <v>0</v>
      </c>
      <c r="T110" s="16">
        <f>IF(DATOS!J73=P$39,DATOS!C73,"")</f>
        <v>0</v>
      </c>
    </row>
    <row r="111" spans="15:20" x14ac:dyDescent="0.25">
      <c r="O111">
        <v>71</v>
      </c>
      <c r="P111" s="16" t="str">
        <f t="shared" si="4"/>
        <v/>
      </c>
      <c r="R111">
        <f t="shared" si="3"/>
        <v>1</v>
      </c>
      <c r="S111">
        <f>IF(T111="",0,IFERROR(IF(VLOOKUP(T111,T$38:T110,1,0)&gt;0,0,0),1))</f>
        <v>0</v>
      </c>
      <c r="T111" s="16">
        <f>IF(DATOS!J74=P$39,DATOS!C74,"")</f>
        <v>0</v>
      </c>
    </row>
    <row r="112" spans="15:20" x14ac:dyDescent="0.25">
      <c r="O112">
        <v>72</v>
      </c>
      <c r="P112" s="16" t="str">
        <f t="shared" si="4"/>
        <v/>
      </c>
      <c r="R112">
        <f t="shared" si="3"/>
        <v>1</v>
      </c>
      <c r="S112">
        <f>IF(T112="",0,IFERROR(IF(VLOOKUP(T112,T$38:T111,1,0)&gt;0,0,0),1))</f>
        <v>0</v>
      </c>
      <c r="T112" s="16">
        <f>IF(DATOS!J75=P$39,DATOS!C75,"")</f>
        <v>0</v>
      </c>
    </row>
    <row r="113" spans="15:20" x14ac:dyDescent="0.25">
      <c r="O113">
        <v>73</v>
      </c>
      <c r="P113" s="16" t="str">
        <f t="shared" si="4"/>
        <v/>
      </c>
      <c r="R113">
        <f t="shared" si="3"/>
        <v>1</v>
      </c>
      <c r="S113">
        <f>IF(T113="",0,IFERROR(IF(VLOOKUP(T113,T$38:T112,1,0)&gt;0,0,0),1))</f>
        <v>0</v>
      </c>
      <c r="T113" s="16">
        <f>IF(DATOS!J76=P$39,DATOS!C76,"")</f>
        <v>0</v>
      </c>
    </row>
    <row r="114" spans="15:20" x14ac:dyDescent="0.25">
      <c r="O114">
        <v>74</v>
      </c>
      <c r="P114" s="16" t="str">
        <f t="shared" si="4"/>
        <v/>
      </c>
      <c r="R114">
        <f t="shared" si="3"/>
        <v>1</v>
      </c>
      <c r="S114">
        <f>IF(T114="",0,IFERROR(IF(VLOOKUP(T114,T$38:T113,1,0)&gt;0,0,0),1))</f>
        <v>0</v>
      </c>
      <c r="T114" s="16">
        <f>IF(DATOS!J77=P$39,DATOS!C77,"")</f>
        <v>0</v>
      </c>
    </row>
    <row r="115" spans="15:20" x14ac:dyDescent="0.25">
      <c r="O115">
        <v>75</v>
      </c>
      <c r="P115" s="16" t="str">
        <f t="shared" si="4"/>
        <v/>
      </c>
      <c r="R115">
        <f t="shared" si="3"/>
        <v>1</v>
      </c>
      <c r="S115">
        <f>IF(T115="",0,IFERROR(IF(VLOOKUP(T115,T$38:T114,1,0)&gt;0,0,0),1))</f>
        <v>0</v>
      </c>
      <c r="T115" s="16">
        <f>IF(DATOS!J78=P$39,DATOS!C78,"")</f>
        <v>0</v>
      </c>
    </row>
    <row r="116" spans="15:20" x14ac:dyDescent="0.25">
      <c r="O116">
        <v>76</v>
      </c>
      <c r="P116" s="16" t="str">
        <f t="shared" si="4"/>
        <v/>
      </c>
      <c r="R116">
        <f t="shared" si="3"/>
        <v>1</v>
      </c>
      <c r="S116">
        <f>IF(T116="",0,IFERROR(IF(VLOOKUP(T116,T$38:T115,1,0)&gt;0,0,0),1))</f>
        <v>0</v>
      </c>
      <c r="T116" s="16">
        <f>IF(DATOS!J79=P$39,DATOS!C79,"")</f>
        <v>0</v>
      </c>
    </row>
    <row r="117" spans="15:20" x14ac:dyDescent="0.25">
      <c r="O117">
        <v>77</v>
      </c>
      <c r="P117" s="16" t="str">
        <f t="shared" si="4"/>
        <v/>
      </c>
      <c r="R117">
        <f t="shared" si="3"/>
        <v>1</v>
      </c>
      <c r="S117">
        <f>IF(T117="",0,IFERROR(IF(VLOOKUP(T117,T$38:T116,1,0)&gt;0,0,0),1))</f>
        <v>0</v>
      </c>
      <c r="T117" s="16">
        <f>IF(DATOS!J80=P$39,DATOS!C80,"")</f>
        <v>0</v>
      </c>
    </row>
    <row r="118" spans="15:20" x14ac:dyDescent="0.25">
      <c r="O118">
        <v>78</v>
      </c>
      <c r="P118" s="16" t="str">
        <f t="shared" si="4"/>
        <v/>
      </c>
      <c r="R118">
        <f t="shared" si="3"/>
        <v>1</v>
      </c>
      <c r="S118">
        <f>IF(T118="",0,IFERROR(IF(VLOOKUP(T118,T$38:T117,1,0)&gt;0,0,0),1))</f>
        <v>0</v>
      </c>
      <c r="T118" s="16">
        <f>IF(DATOS!J81=P$39,DATOS!C81,"")</f>
        <v>0</v>
      </c>
    </row>
    <row r="119" spans="15:20" x14ac:dyDescent="0.25">
      <c r="O119">
        <v>79</v>
      </c>
      <c r="P119" s="16" t="str">
        <f t="shared" si="4"/>
        <v/>
      </c>
      <c r="R119">
        <f t="shared" si="3"/>
        <v>1</v>
      </c>
      <c r="S119">
        <f>IF(T119="",0,IFERROR(IF(VLOOKUP(T119,T$38:T118,1,0)&gt;0,0,0),1))</f>
        <v>0</v>
      </c>
      <c r="T119" s="16">
        <f>IF(DATOS!J82=P$39,DATOS!C82,"")</f>
        <v>0</v>
      </c>
    </row>
    <row r="120" spans="15:20" x14ac:dyDescent="0.25">
      <c r="O120">
        <v>80</v>
      </c>
      <c r="P120" s="16" t="str">
        <f t="shared" si="4"/>
        <v/>
      </c>
      <c r="R120">
        <f t="shared" si="3"/>
        <v>1</v>
      </c>
      <c r="S120">
        <f>IF(T120="",0,IFERROR(IF(VLOOKUP(T120,T$38:T119,1,0)&gt;0,0,0),1))</f>
        <v>0</v>
      </c>
      <c r="T120" s="16">
        <f>IF(DATOS!J83=P$39,DATOS!C83,"")</f>
        <v>0</v>
      </c>
    </row>
    <row r="121" spans="15:20" x14ac:dyDescent="0.25">
      <c r="O121">
        <v>81</v>
      </c>
      <c r="P121" s="16" t="str">
        <f t="shared" si="4"/>
        <v/>
      </c>
      <c r="R121">
        <f t="shared" si="3"/>
        <v>1</v>
      </c>
      <c r="S121">
        <f>IF(T121="",0,IFERROR(IF(VLOOKUP(T121,T$38:T120,1,0)&gt;0,0,0),1))</f>
        <v>0</v>
      </c>
      <c r="T121" s="16">
        <f>IF(DATOS!J84=P$39,DATOS!C84,"")</f>
        <v>0</v>
      </c>
    </row>
    <row r="122" spans="15:20" x14ac:dyDescent="0.25">
      <c r="O122">
        <v>82</v>
      </c>
      <c r="P122" s="16" t="str">
        <f t="shared" si="4"/>
        <v/>
      </c>
      <c r="R122">
        <f t="shared" si="3"/>
        <v>1</v>
      </c>
      <c r="S122">
        <f>IF(T122="",0,IFERROR(IF(VLOOKUP(T122,T$38:T121,1,0)&gt;0,0,0),1))</f>
        <v>0</v>
      </c>
      <c r="T122" s="16">
        <f>IF(DATOS!J85=P$39,DATOS!C85,"")</f>
        <v>0</v>
      </c>
    </row>
    <row r="123" spans="15:20" x14ac:dyDescent="0.25">
      <c r="O123">
        <v>83</v>
      </c>
      <c r="P123" s="16" t="str">
        <f t="shared" si="4"/>
        <v/>
      </c>
      <c r="R123">
        <f t="shared" si="3"/>
        <v>1</v>
      </c>
      <c r="S123">
        <f>IF(T123="",0,IFERROR(IF(VLOOKUP(T123,T$38:T122,1,0)&gt;0,0,0),1))</f>
        <v>0</v>
      </c>
      <c r="T123" s="16">
        <f>IF(DATOS!J86=P$39,DATOS!C86,"")</f>
        <v>0</v>
      </c>
    </row>
    <row r="124" spans="15:20" x14ac:dyDescent="0.25">
      <c r="O124">
        <v>84</v>
      </c>
      <c r="P124" s="16" t="str">
        <f t="shared" si="4"/>
        <v/>
      </c>
      <c r="R124">
        <f t="shared" si="3"/>
        <v>1</v>
      </c>
      <c r="S124">
        <f>IF(T124="",0,IFERROR(IF(VLOOKUP(T124,T$38:T123,1,0)&gt;0,0,0),1))</f>
        <v>0</v>
      </c>
      <c r="T124" s="16">
        <f>IF(DATOS!J87=P$39,DATOS!C87,"")</f>
        <v>0</v>
      </c>
    </row>
    <row r="125" spans="15:20" x14ac:dyDescent="0.25">
      <c r="O125">
        <v>85</v>
      </c>
      <c r="P125" s="16" t="str">
        <f t="shared" si="4"/>
        <v/>
      </c>
      <c r="R125">
        <f t="shared" si="3"/>
        <v>1</v>
      </c>
      <c r="S125">
        <f>IF(T125="",0,IFERROR(IF(VLOOKUP(T125,T$38:T124,1,0)&gt;0,0,0),1))</f>
        <v>0</v>
      </c>
      <c r="T125" s="16">
        <f>IF(DATOS!J88=P$39,DATOS!C88,"")</f>
        <v>0</v>
      </c>
    </row>
    <row r="126" spans="15:20" x14ac:dyDescent="0.25">
      <c r="R126">
        <f t="shared" si="3"/>
        <v>1</v>
      </c>
      <c r="S126">
        <f>IF(T126="",0,IFERROR(IF(VLOOKUP(T126,T$38:T125,1,0)&gt;0,0,0),1))</f>
        <v>0</v>
      </c>
      <c r="T126" s="16">
        <f>IF(DATOS!J89=P$39,DATOS!C89,"")</f>
        <v>0</v>
      </c>
    </row>
    <row r="127" spans="15:20" x14ac:dyDescent="0.25">
      <c r="R127">
        <f t="shared" si="3"/>
        <v>1</v>
      </c>
      <c r="S127">
        <f>IF(T127="",0,IFERROR(IF(VLOOKUP(T127,T$38:T126,1,0)&gt;0,0,0),1))</f>
        <v>0</v>
      </c>
      <c r="T127" s="16">
        <f>IF(DATOS!J90=P$39,DATOS!C90,"")</f>
        <v>0</v>
      </c>
    </row>
    <row r="128" spans="15:20" x14ac:dyDescent="0.25">
      <c r="R128">
        <f t="shared" si="3"/>
        <v>1</v>
      </c>
      <c r="S128">
        <f>IF(T128="",0,IFERROR(IF(VLOOKUP(T128,T$38:T127,1,0)&gt;0,0,0),1))</f>
        <v>0</v>
      </c>
      <c r="T128" s="16">
        <f>IF(DATOS!J91=P$39,DATOS!C91,"")</f>
        <v>0</v>
      </c>
    </row>
    <row r="129" spans="18:20" x14ac:dyDescent="0.25">
      <c r="R129">
        <f t="shared" si="3"/>
        <v>1</v>
      </c>
      <c r="S129">
        <f>IF(T129="",0,IFERROR(IF(VLOOKUP(T129,T$38:T128,1,0)&gt;0,0,0),1))</f>
        <v>0</v>
      </c>
      <c r="T129" s="16">
        <f>IF(DATOS!J92=P$39,DATOS!C92,"")</f>
        <v>0</v>
      </c>
    </row>
    <row r="130" spans="18:20" x14ac:dyDescent="0.25">
      <c r="R130">
        <f t="shared" si="3"/>
        <v>1</v>
      </c>
      <c r="S130">
        <f>IF(T130="",0,IFERROR(IF(VLOOKUP(T130,T$38:T129,1,0)&gt;0,0,0),1))</f>
        <v>0</v>
      </c>
      <c r="T130" s="16">
        <f>IF(DATOS!J93=P$39,DATOS!C93,"")</f>
        <v>0</v>
      </c>
    </row>
    <row r="131" spans="18:20" x14ac:dyDescent="0.25">
      <c r="R131">
        <f t="shared" si="3"/>
        <v>1</v>
      </c>
      <c r="S131">
        <f>IF(T131="",0,IFERROR(IF(VLOOKUP(T131,T$38:T130,1,0)&gt;0,0,0),1))</f>
        <v>0</v>
      </c>
      <c r="T131" s="16">
        <f>IF(DATOS!J94=P$39,DATOS!C94,"")</f>
        <v>0</v>
      </c>
    </row>
    <row r="132" spans="18:20" x14ac:dyDescent="0.25">
      <c r="R132">
        <f t="shared" si="3"/>
        <v>1</v>
      </c>
      <c r="S132">
        <f>IF(T132="",0,IFERROR(IF(VLOOKUP(T132,T$38:T131,1,0)&gt;0,0,0),1))</f>
        <v>0</v>
      </c>
      <c r="T132" s="16">
        <f>IF(DATOS!J95=P$39,DATOS!C95,"")</f>
        <v>0</v>
      </c>
    </row>
    <row r="133" spans="18:20" x14ac:dyDescent="0.25">
      <c r="R133">
        <f t="shared" si="3"/>
        <v>1</v>
      </c>
      <c r="S133">
        <f>IF(T133="",0,IFERROR(IF(VLOOKUP(T133,T$38:T132,1,0)&gt;0,0,0),1))</f>
        <v>0</v>
      </c>
      <c r="T133" s="16">
        <f>IF(DATOS!J96=P$39,DATOS!C96,"")</f>
        <v>0</v>
      </c>
    </row>
    <row r="134" spans="18:20" x14ac:dyDescent="0.25">
      <c r="R134">
        <f t="shared" si="3"/>
        <v>1</v>
      </c>
      <c r="S134">
        <f>IF(T134="",0,IFERROR(IF(VLOOKUP(T134,T$38:T133,1,0)&gt;0,0,0),1))</f>
        <v>0</v>
      </c>
      <c r="T134" s="16">
        <f>IF(DATOS!J97=P$39,DATOS!C97,"")</f>
        <v>0</v>
      </c>
    </row>
    <row r="135" spans="18:20" x14ac:dyDescent="0.25">
      <c r="R135">
        <f t="shared" si="3"/>
        <v>1</v>
      </c>
      <c r="S135">
        <f>IF(T135="",0,IFERROR(IF(VLOOKUP(T135,T$38:T134,1,0)&gt;0,0,0),1))</f>
        <v>0</v>
      </c>
      <c r="T135" s="16">
        <f>IF(DATOS!J98=P$39,DATOS!C98,"")</f>
        <v>0</v>
      </c>
    </row>
    <row r="136" spans="18:20" x14ac:dyDescent="0.25">
      <c r="R136">
        <f t="shared" si="3"/>
        <v>1</v>
      </c>
      <c r="S136">
        <f>IF(T136="",0,IFERROR(IF(VLOOKUP(T136,T$38:T135,1,0)&gt;0,0,0),1))</f>
        <v>0</v>
      </c>
      <c r="T136" s="16">
        <f>IF(DATOS!J99=P$39,DATOS!C99,"")</f>
        <v>0</v>
      </c>
    </row>
    <row r="137" spans="18:20" x14ac:dyDescent="0.25">
      <c r="R137">
        <f t="shared" si="3"/>
        <v>1</v>
      </c>
      <c r="S137">
        <f>IF(T137="",0,IFERROR(IF(VLOOKUP(T137,T$38:T136,1,0)&gt;0,0,0),1))</f>
        <v>0</v>
      </c>
      <c r="T137" s="16">
        <f>IF(DATOS!J100=P$39,DATOS!C100,"")</f>
        <v>0</v>
      </c>
    </row>
    <row r="138" spans="18:20" x14ac:dyDescent="0.25">
      <c r="R138">
        <f t="shared" si="3"/>
        <v>1</v>
      </c>
      <c r="S138">
        <f>IF(T138="",0,IFERROR(IF(VLOOKUP(T138,T$38:T137,1,0)&gt;0,0,0),1))</f>
        <v>0</v>
      </c>
      <c r="T138" s="16">
        <f>IF(DATOS!J101=P$39,DATOS!C101,"")</f>
        <v>0</v>
      </c>
    </row>
    <row r="139" spans="18:20" x14ac:dyDescent="0.25">
      <c r="R139">
        <f t="shared" si="3"/>
        <v>1</v>
      </c>
      <c r="S139">
        <f>IF(T139="",0,IFERROR(IF(VLOOKUP(T139,T$38:T138,1,0)&gt;0,0,0),1))</f>
        <v>0</v>
      </c>
      <c r="T139" s="16">
        <f>IF(DATOS!J102=P$39,DATOS!C102,"")</f>
        <v>0</v>
      </c>
    </row>
    <row r="140" spans="18:20" x14ac:dyDescent="0.25">
      <c r="R140">
        <f t="shared" si="3"/>
        <v>1</v>
      </c>
      <c r="S140">
        <f>IF(T140="",0,IFERROR(IF(VLOOKUP(T140,T$38:T139,1,0)&gt;0,0,0),1))</f>
        <v>0</v>
      </c>
      <c r="T140" s="16">
        <f>IF(DATOS!J103=P$39,DATOS!C103,"")</f>
        <v>0</v>
      </c>
    </row>
    <row r="141" spans="18:20" x14ac:dyDescent="0.25">
      <c r="R141">
        <f t="shared" si="3"/>
        <v>1</v>
      </c>
      <c r="S141">
        <f>IF(T141="",0,IFERROR(IF(VLOOKUP(T141,T$38:T140,1,0)&gt;0,0,0),1))</f>
        <v>0</v>
      </c>
      <c r="T141" s="16">
        <f>IF(DATOS!J104=P$39,DATOS!C104,"")</f>
        <v>0</v>
      </c>
    </row>
    <row r="142" spans="18:20" x14ac:dyDescent="0.25">
      <c r="R142">
        <f t="shared" si="3"/>
        <v>1</v>
      </c>
      <c r="S142">
        <f>IF(T142="",0,IFERROR(IF(VLOOKUP(T142,T$38:T141,1,0)&gt;0,0,0),1))</f>
        <v>0</v>
      </c>
      <c r="T142" s="16">
        <f>IF(DATOS!J105=P$39,DATOS!C105,"")</f>
        <v>0</v>
      </c>
    </row>
    <row r="143" spans="18:20" x14ac:dyDescent="0.25">
      <c r="R143">
        <f t="shared" si="3"/>
        <v>1</v>
      </c>
      <c r="S143">
        <f>IF(T143="",0,IFERROR(IF(VLOOKUP(T143,T$38:T142,1,0)&gt;0,0,0),1))</f>
        <v>0</v>
      </c>
      <c r="T143" s="16">
        <f>IF(DATOS!J106=P$39,DATOS!C106,"")</f>
        <v>0</v>
      </c>
    </row>
    <row r="144" spans="18:20" x14ac:dyDescent="0.25">
      <c r="R144">
        <f t="shared" si="3"/>
        <v>1</v>
      </c>
      <c r="S144">
        <f>IF(T144="",0,IFERROR(IF(VLOOKUP(T144,T$38:T143,1,0)&gt;0,0,0),1))</f>
        <v>0</v>
      </c>
      <c r="T144" s="16">
        <f>IF(DATOS!J107=P$39,DATOS!C107,"")</f>
        <v>0</v>
      </c>
    </row>
    <row r="145" spans="18:20" x14ac:dyDescent="0.25">
      <c r="R145">
        <f t="shared" si="3"/>
        <v>1</v>
      </c>
      <c r="S145">
        <f>IF(T145="",0,IFERROR(IF(VLOOKUP(T145,T$38:T144,1,0)&gt;0,0,0),1))</f>
        <v>0</v>
      </c>
      <c r="T145" s="16">
        <f>IF(DATOS!J108=P$39,DATOS!C108,"")</f>
        <v>0</v>
      </c>
    </row>
    <row r="146" spans="18:20" x14ac:dyDescent="0.25">
      <c r="R146">
        <f t="shared" si="3"/>
        <v>1</v>
      </c>
      <c r="S146">
        <f>IF(T146="",0,IFERROR(IF(VLOOKUP(T146,T$38:T145,1,0)&gt;0,0,0),1))</f>
        <v>0</v>
      </c>
      <c r="T146" s="16">
        <f>IF(DATOS!J109=P$39,DATOS!C109,"")</f>
        <v>0</v>
      </c>
    </row>
    <row r="147" spans="18:20" x14ac:dyDescent="0.25">
      <c r="R147">
        <f t="shared" si="3"/>
        <v>1</v>
      </c>
      <c r="S147">
        <f>IF(T147="",0,IFERROR(IF(VLOOKUP(T147,T$38:T146,1,0)&gt;0,0,0),1))</f>
        <v>0</v>
      </c>
      <c r="T147" s="16">
        <f>IF(DATOS!J110=P$39,DATOS!C110,"")</f>
        <v>0</v>
      </c>
    </row>
    <row r="148" spans="18:20" x14ac:dyDescent="0.25">
      <c r="R148">
        <f t="shared" si="3"/>
        <v>1</v>
      </c>
      <c r="S148">
        <f>IF(T148="",0,IFERROR(IF(VLOOKUP(T148,T$38:T147,1,0)&gt;0,0,0),1))</f>
        <v>0</v>
      </c>
      <c r="T148" s="16">
        <f>IF(DATOS!J111=P$39,DATOS!C111,"")</f>
        <v>0</v>
      </c>
    </row>
    <row r="149" spans="18:20" x14ac:dyDescent="0.25">
      <c r="R149">
        <f t="shared" si="3"/>
        <v>1</v>
      </c>
      <c r="S149">
        <f>IF(T149="",0,IFERROR(IF(VLOOKUP(T149,T$38:T148,1,0)&gt;0,0,0),1))</f>
        <v>0</v>
      </c>
      <c r="T149" s="16">
        <f>IF(DATOS!J112=P$39,DATOS!C112,"")</f>
        <v>0</v>
      </c>
    </row>
    <row r="150" spans="18:20" x14ac:dyDescent="0.25">
      <c r="R150">
        <f t="shared" si="3"/>
        <v>1</v>
      </c>
      <c r="S150">
        <f>IF(T150="",0,IFERROR(IF(VLOOKUP(T150,T$38:T149,1,0)&gt;0,0,0),1))</f>
        <v>0</v>
      </c>
      <c r="T150" s="16">
        <f>IF(DATOS!J113=P$39,DATOS!C113,"")</f>
        <v>0</v>
      </c>
    </row>
    <row r="151" spans="18:20" x14ac:dyDescent="0.25">
      <c r="R151">
        <f t="shared" si="3"/>
        <v>1</v>
      </c>
      <c r="S151">
        <f>IF(T151="",0,IFERROR(IF(VLOOKUP(T151,T$38:T150,1,0)&gt;0,0,0),1))</f>
        <v>0</v>
      </c>
      <c r="T151" s="16">
        <f>IF(DATOS!J114=P$39,DATOS!C114,"")</f>
        <v>0</v>
      </c>
    </row>
    <row r="152" spans="18:20" x14ac:dyDescent="0.25">
      <c r="R152">
        <f t="shared" si="3"/>
        <v>1</v>
      </c>
      <c r="S152">
        <f>IF(T152="",0,IFERROR(IF(VLOOKUP(T152,T$38:T151,1,0)&gt;0,0,0),1))</f>
        <v>0</v>
      </c>
      <c r="T152" s="16">
        <f>IF(DATOS!J115=P$39,DATOS!C115,"")</f>
        <v>0</v>
      </c>
    </row>
    <row r="153" spans="18:20" x14ac:dyDescent="0.25">
      <c r="R153">
        <f t="shared" si="3"/>
        <v>1</v>
      </c>
      <c r="S153">
        <f>IF(T153="",0,IFERROR(IF(VLOOKUP(T153,T$38:T152,1,0)&gt;0,0,0),1))</f>
        <v>0</v>
      </c>
      <c r="T153" s="16">
        <f>IF(DATOS!J116=P$39,DATOS!C116,"")</f>
        <v>0</v>
      </c>
    </row>
    <row r="154" spans="18:20" x14ac:dyDescent="0.25">
      <c r="R154">
        <f t="shared" si="3"/>
        <v>1</v>
      </c>
      <c r="S154">
        <f>IF(T154="",0,IFERROR(IF(VLOOKUP(T154,T$38:T153,1,0)&gt;0,0,0),1))</f>
        <v>0</v>
      </c>
      <c r="T154" s="16">
        <f>IF(DATOS!J117=P$39,DATOS!C117,"")</f>
        <v>0</v>
      </c>
    </row>
    <row r="155" spans="18:20" x14ac:dyDescent="0.25">
      <c r="R155">
        <f t="shared" si="3"/>
        <v>1</v>
      </c>
      <c r="S155">
        <f>IF(T155="",0,IFERROR(IF(VLOOKUP(T155,T$38:T154,1,0)&gt;0,0,0),1))</f>
        <v>0</v>
      </c>
      <c r="T155" s="16">
        <f>IF(DATOS!J118=P$39,DATOS!C118,"")</f>
        <v>0</v>
      </c>
    </row>
    <row r="156" spans="18:20" x14ac:dyDescent="0.25">
      <c r="R156">
        <f t="shared" si="3"/>
        <v>1</v>
      </c>
      <c r="S156">
        <f>IF(T156="",0,IFERROR(IF(VLOOKUP(T156,T$38:T155,1,0)&gt;0,0,0),1))</f>
        <v>0</v>
      </c>
      <c r="T156" s="16">
        <f>IF(DATOS!J119=P$39,DATOS!C119,"")</f>
        <v>0</v>
      </c>
    </row>
    <row r="157" spans="18:20" x14ac:dyDescent="0.25">
      <c r="R157">
        <f t="shared" si="3"/>
        <v>1</v>
      </c>
      <c r="S157">
        <f>IF(T157="",0,IFERROR(IF(VLOOKUP(T157,T$38:T156,1,0)&gt;0,0,0),1))</f>
        <v>0</v>
      </c>
      <c r="T157" s="16">
        <f>IF(DATOS!J120=P$39,DATOS!C120,"")</f>
        <v>0</v>
      </c>
    </row>
    <row r="158" spans="18:20" x14ac:dyDescent="0.25">
      <c r="R158">
        <f t="shared" si="3"/>
        <v>1</v>
      </c>
      <c r="S158">
        <f>IF(T158="",0,IFERROR(IF(VLOOKUP(T158,T$38:T157,1,0)&gt;0,0,0),1))</f>
        <v>0</v>
      </c>
      <c r="T158" s="16">
        <f>IF(DATOS!J121=P$39,DATOS!C121,"")</f>
        <v>0</v>
      </c>
    </row>
    <row r="159" spans="18:20" x14ac:dyDescent="0.25">
      <c r="R159">
        <f t="shared" si="3"/>
        <v>1</v>
      </c>
      <c r="S159">
        <f>IF(T159="",0,IFERROR(IF(VLOOKUP(T159,T$38:T158,1,0)&gt;0,0,0),1))</f>
        <v>0</v>
      </c>
      <c r="T159" s="16">
        <f>IF(DATOS!J122=P$39,DATOS!C122,"")</f>
        <v>0</v>
      </c>
    </row>
    <row r="160" spans="18:20" x14ac:dyDescent="0.25">
      <c r="R160">
        <f t="shared" si="3"/>
        <v>1</v>
      </c>
      <c r="S160">
        <f>IF(T160="",0,IFERROR(IF(VLOOKUP(T160,T$38:T159,1,0)&gt;0,0,0),1))</f>
        <v>0</v>
      </c>
      <c r="T160" s="16">
        <f>IF(DATOS!J123=P$39,DATOS!C123,"")</f>
        <v>0</v>
      </c>
    </row>
    <row r="161" spans="18:20" x14ac:dyDescent="0.25">
      <c r="R161">
        <f t="shared" si="3"/>
        <v>1</v>
      </c>
      <c r="S161">
        <f>IF(T161="",0,IFERROR(IF(VLOOKUP(T161,T$38:T160,1,0)&gt;0,0,0),1))</f>
        <v>0</v>
      </c>
      <c r="T161" s="16">
        <f>IF(DATOS!J124=P$39,DATOS!C124,"")</f>
        <v>0</v>
      </c>
    </row>
    <row r="162" spans="18:20" x14ac:dyDescent="0.25">
      <c r="R162">
        <f t="shared" si="3"/>
        <v>1</v>
      </c>
      <c r="S162">
        <f>IF(T162="",0,IFERROR(IF(VLOOKUP(T162,T$38:T161,1,0)&gt;0,0,0),1))</f>
        <v>0</v>
      </c>
      <c r="T162" s="16">
        <f>IF(DATOS!J125=P$39,DATOS!C125,"")</f>
        <v>0</v>
      </c>
    </row>
    <row r="163" spans="18:20" x14ac:dyDescent="0.25">
      <c r="R163">
        <f t="shared" si="3"/>
        <v>1</v>
      </c>
      <c r="S163">
        <f>IF(T163="",0,IFERROR(IF(VLOOKUP(T163,T$38:T162,1,0)&gt;0,0,0),1))</f>
        <v>0</v>
      </c>
      <c r="T163" s="16">
        <f>IF(DATOS!J126=P$39,DATOS!C126,"")</f>
        <v>0</v>
      </c>
    </row>
    <row r="164" spans="18:20" x14ac:dyDescent="0.25">
      <c r="R164">
        <f t="shared" si="3"/>
        <v>1</v>
      </c>
      <c r="S164">
        <f>IF(T164="",0,IFERROR(IF(VLOOKUP(T164,T$38:T163,1,0)&gt;0,0,0),1))</f>
        <v>0</v>
      </c>
      <c r="T164" s="16">
        <f>IF(DATOS!J127=P$39,DATOS!C127,"")</f>
        <v>0</v>
      </c>
    </row>
    <row r="165" spans="18:20" x14ac:dyDescent="0.25">
      <c r="R165">
        <f t="shared" si="3"/>
        <v>1</v>
      </c>
      <c r="S165">
        <f>IF(T165="",0,IFERROR(IF(VLOOKUP(T165,T$38:T164,1,0)&gt;0,0,0),1))</f>
        <v>0</v>
      </c>
      <c r="T165" s="16">
        <f>IF(DATOS!J128=P$39,DATOS!C128,"")</f>
        <v>0</v>
      </c>
    </row>
    <row r="166" spans="18:20" x14ac:dyDescent="0.25">
      <c r="R166">
        <f t="shared" si="3"/>
        <v>1</v>
      </c>
      <c r="S166">
        <f>IF(T166="",0,IFERROR(IF(VLOOKUP(T166,T$38:T165,1,0)&gt;0,0,0),1))</f>
        <v>0</v>
      </c>
      <c r="T166" s="16">
        <f>IF(DATOS!J129=P$39,DATOS!C129,"")</f>
        <v>0</v>
      </c>
    </row>
    <row r="167" spans="18:20" x14ac:dyDescent="0.25">
      <c r="R167">
        <f t="shared" ref="R167:R230" si="5">R166+S167</f>
        <v>1</v>
      </c>
      <c r="S167">
        <f>IF(T167="",0,IFERROR(IF(VLOOKUP(T167,T$38:T166,1,0)&gt;0,0,0),1))</f>
        <v>0</v>
      </c>
      <c r="T167" s="16">
        <f>IF(DATOS!J130=P$39,DATOS!C130,"")</f>
        <v>0</v>
      </c>
    </row>
    <row r="168" spans="18:20" x14ac:dyDescent="0.25">
      <c r="R168">
        <f t="shared" si="5"/>
        <v>1</v>
      </c>
      <c r="S168">
        <f>IF(T168="",0,IFERROR(IF(VLOOKUP(T168,T$38:T167,1,0)&gt;0,0,0),1))</f>
        <v>0</v>
      </c>
      <c r="T168" s="16">
        <f>IF(DATOS!J131=P$39,DATOS!C131,"")</f>
        <v>0</v>
      </c>
    </row>
    <row r="169" spans="18:20" x14ac:dyDescent="0.25">
      <c r="R169">
        <f t="shared" si="5"/>
        <v>1</v>
      </c>
      <c r="S169">
        <f>IF(T169="",0,IFERROR(IF(VLOOKUP(T169,T$38:T168,1,0)&gt;0,0,0),1))</f>
        <v>0</v>
      </c>
      <c r="T169" s="16">
        <f>IF(DATOS!J132=P$39,DATOS!C132,"")</f>
        <v>0</v>
      </c>
    </row>
    <row r="170" spans="18:20" x14ac:dyDescent="0.25">
      <c r="R170">
        <f t="shared" si="5"/>
        <v>1</v>
      </c>
      <c r="S170">
        <f>IF(T170="",0,IFERROR(IF(VLOOKUP(T170,T$38:T169,1,0)&gt;0,0,0),1))</f>
        <v>0</v>
      </c>
      <c r="T170" s="16">
        <f>IF(DATOS!J133=P$39,DATOS!C133,"")</f>
        <v>0</v>
      </c>
    </row>
    <row r="171" spans="18:20" x14ac:dyDescent="0.25">
      <c r="R171">
        <f t="shared" si="5"/>
        <v>1</v>
      </c>
      <c r="S171">
        <f>IF(T171="",0,IFERROR(IF(VLOOKUP(T171,T$38:T170,1,0)&gt;0,0,0),1))</f>
        <v>0</v>
      </c>
      <c r="T171" s="16">
        <f>IF(DATOS!J134=P$39,DATOS!C134,"")</f>
        <v>0</v>
      </c>
    </row>
    <row r="172" spans="18:20" x14ac:dyDescent="0.25">
      <c r="R172">
        <f t="shared" si="5"/>
        <v>1</v>
      </c>
      <c r="S172">
        <f>IF(T172="",0,IFERROR(IF(VLOOKUP(T172,T$38:T171,1,0)&gt;0,0,0),1))</f>
        <v>0</v>
      </c>
      <c r="T172" s="16">
        <f>IF(DATOS!J135=P$39,DATOS!C135,"")</f>
        <v>0</v>
      </c>
    </row>
    <row r="173" spans="18:20" x14ac:dyDescent="0.25">
      <c r="R173">
        <f t="shared" si="5"/>
        <v>1</v>
      </c>
      <c r="S173">
        <f>IF(T173="",0,IFERROR(IF(VLOOKUP(T173,T$38:T172,1,0)&gt;0,0,0),1))</f>
        <v>0</v>
      </c>
      <c r="T173" s="16">
        <f>IF(DATOS!J136=P$39,DATOS!C136,"")</f>
        <v>0</v>
      </c>
    </row>
    <row r="174" spans="18:20" x14ac:dyDescent="0.25">
      <c r="R174">
        <f t="shared" si="5"/>
        <v>1</v>
      </c>
      <c r="S174">
        <f>IF(T174="",0,IFERROR(IF(VLOOKUP(T174,T$38:T173,1,0)&gt;0,0,0),1))</f>
        <v>0</v>
      </c>
      <c r="T174" s="16">
        <f>IF(DATOS!J137=P$39,DATOS!C137,"")</f>
        <v>0</v>
      </c>
    </row>
    <row r="175" spans="18:20" x14ac:dyDescent="0.25">
      <c r="R175">
        <f t="shared" si="5"/>
        <v>1</v>
      </c>
      <c r="S175">
        <f>IF(T175="",0,IFERROR(IF(VLOOKUP(T175,T$38:T174,1,0)&gt;0,0,0),1))</f>
        <v>0</v>
      </c>
      <c r="T175" s="16">
        <f>IF(DATOS!J138=P$39,DATOS!C138,"")</f>
        <v>0</v>
      </c>
    </row>
    <row r="176" spans="18:20" x14ac:dyDescent="0.25">
      <c r="R176">
        <f t="shared" si="5"/>
        <v>1</v>
      </c>
      <c r="S176">
        <f>IF(T176="",0,IFERROR(IF(VLOOKUP(T176,T$38:T175,1,0)&gt;0,0,0),1))</f>
        <v>0</v>
      </c>
      <c r="T176" s="16">
        <f>IF(DATOS!J139=P$39,DATOS!C139,"")</f>
        <v>0</v>
      </c>
    </row>
    <row r="177" spans="18:20" x14ac:dyDescent="0.25">
      <c r="R177">
        <f t="shared" si="5"/>
        <v>1</v>
      </c>
      <c r="S177">
        <f>IF(T177="",0,IFERROR(IF(VLOOKUP(T177,T$38:T176,1,0)&gt;0,0,0),1))</f>
        <v>0</v>
      </c>
      <c r="T177" s="16">
        <f>IF(DATOS!J140=P$39,DATOS!C140,"")</f>
        <v>0</v>
      </c>
    </row>
    <row r="178" spans="18:20" x14ac:dyDescent="0.25">
      <c r="R178">
        <f t="shared" si="5"/>
        <v>1</v>
      </c>
      <c r="S178">
        <f>IF(T178="",0,IFERROR(IF(VLOOKUP(T178,T$38:T177,1,0)&gt;0,0,0),1))</f>
        <v>0</v>
      </c>
      <c r="T178" s="16">
        <f>IF(DATOS!J141=P$39,DATOS!C141,"")</f>
        <v>0</v>
      </c>
    </row>
    <row r="179" spans="18:20" x14ac:dyDescent="0.25">
      <c r="R179">
        <f t="shared" si="5"/>
        <v>1</v>
      </c>
      <c r="S179">
        <f>IF(T179="",0,IFERROR(IF(VLOOKUP(T179,T$38:T178,1,0)&gt;0,0,0),1))</f>
        <v>0</v>
      </c>
      <c r="T179" s="16">
        <f>IF(DATOS!J142=P$39,DATOS!C142,"")</f>
        <v>0</v>
      </c>
    </row>
    <row r="180" spans="18:20" x14ac:dyDescent="0.25">
      <c r="R180">
        <f t="shared" si="5"/>
        <v>1</v>
      </c>
      <c r="S180">
        <f>IF(T180="",0,IFERROR(IF(VLOOKUP(T180,T$38:T179,1,0)&gt;0,0,0),1))</f>
        <v>0</v>
      </c>
      <c r="T180" s="16">
        <f>IF(DATOS!J143=P$39,DATOS!C143,"")</f>
        <v>0</v>
      </c>
    </row>
    <row r="181" spans="18:20" x14ac:dyDescent="0.25">
      <c r="R181">
        <f t="shared" si="5"/>
        <v>1</v>
      </c>
      <c r="S181">
        <f>IF(T181="",0,IFERROR(IF(VLOOKUP(T181,T$38:T180,1,0)&gt;0,0,0),1))</f>
        <v>0</v>
      </c>
      <c r="T181" s="16">
        <f>IF(DATOS!J144=P$39,DATOS!C144,"")</f>
        <v>0</v>
      </c>
    </row>
    <row r="182" spans="18:20" x14ac:dyDescent="0.25">
      <c r="R182">
        <f t="shared" si="5"/>
        <v>1</v>
      </c>
      <c r="S182">
        <f>IF(T182="",0,IFERROR(IF(VLOOKUP(T182,T$38:T181,1,0)&gt;0,0,0),1))</f>
        <v>0</v>
      </c>
      <c r="T182" s="16">
        <f>IF(DATOS!J145=P$39,DATOS!C145,"")</f>
        <v>0</v>
      </c>
    </row>
    <row r="183" spans="18:20" x14ac:dyDescent="0.25">
      <c r="R183">
        <f t="shared" si="5"/>
        <v>1</v>
      </c>
      <c r="S183">
        <f>IF(T183="",0,IFERROR(IF(VLOOKUP(T183,T$38:T182,1,0)&gt;0,0,0),1))</f>
        <v>0</v>
      </c>
      <c r="T183" s="16">
        <f>IF(DATOS!J146=P$39,DATOS!C146,"")</f>
        <v>0</v>
      </c>
    </row>
    <row r="184" spans="18:20" x14ac:dyDescent="0.25">
      <c r="R184">
        <f t="shared" si="5"/>
        <v>1</v>
      </c>
      <c r="S184">
        <f>IF(T184="",0,IFERROR(IF(VLOOKUP(T184,T$38:T183,1,0)&gt;0,0,0),1))</f>
        <v>0</v>
      </c>
      <c r="T184" s="16">
        <f>IF(DATOS!J147=P$39,DATOS!C147,"")</f>
        <v>0</v>
      </c>
    </row>
    <row r="185" spans="18:20" x14ac:dyDescent="0.25">
      <c r="R185">
        <f t="shared" si="5"/>
        <v>1</v>
      </c>
      <c r="S185">
        <f>IF(T185="",0,IFERROR(IF(VLOOKUP(T185,T$38:T184,1,0)&gt;0,0,0),1))</f>
        <v>0</v>
      </c>
      <c r="T185" s="16">
        <f>IF(DATOS!J148=P$39,DATOS!C148,"")</f>
        <v>0</v>
      </c>
    </row>
    <row r="186" spans="18:20" x14ac:dyDescent="0.25">
      <c r="R186">
        <f t="shared" si="5"/>
        <v>1</v>
      </c>
      <c r="S186">
        <f>IF(T186="",0,IFERROR(IF(VLOOKUP(T186,T$38:T185,1,0)&gt;0,0,0),1))</f>
        <v>0</v>
      </c>
      <c r="T186" s="16">
        <f>IF(DATOS!J149=P$39,DATOS!C149,"")</f>
        <v>0</v>
      </c>
    </row>
    <row r="187" spans="18:20" x14ac:dyDescent="0.25">
      <c r="R187">
        <f t="shared" si="5"/>
        <v>1</v>
      </c>
      <c r="S187">
        <f>IF(T187="",0,IFERROR(IF(VLOOKUP(T187,T$38:T186,1,0)&gt;0,0,0),1))</f>
        <v>0</v>
      </c>
      <c r="T187" s="16">
        <f>IF(DATOS!J150=P$39,DATOS!C150,"")</f>
        <v>0</v>
      </c>
    </row>
    <row r="188" spans="18:20" x14ac:dyDescent="0.25">
      <c r="R188">
        <f t="shared" si="5"/>
        <v>1</v>
      </c>
      <c r="S188">
        <f>IF(T188="",0,IFERROR(IF(VLOOKUP(T188,T$38:T187,1,0)&gt;0,0,0),1))</f>
        <v>0</v>
      </c>
      <c r="T188" s="16">
        <f>IF(DATOS!J151=P$39,DATOS!C151,"")</f>
        <v>0</v>
      </c>
    </row>
    <row r="189" spans="18:20" x14ac:dyDescent="0.25">
      <c r="R189">
        <f t="shared" si="5"/>
        <v>1</v>
      </c>
      <c r="S189">
        <f>IF(T189="",0,IFERROR(IF(VLOOKUP(T189,T$38:T188,1,0)&gt;0,0,0),1))</f>
        <v>0</v>
      </c>
      <c r="T189" s="16">
        <f>IF(DATOS!J152=P$39,DATOS!C152,"")</f>
        <v>0</v>
      </c>
    </row>
    <row r="190" spans="18:20" x14ac:dyDescent="0.25">
      <c r="R190">
        <f t="shared" si="5"/>
        <v>1</v>
      </c>
      <c r="S190">
        <f>IF(T190="",0,IFERROR(IF(VLOOKUP(T190,T$38:T189,1,0)&gt;0,0,0),1))</f>
        <v>0</v>
      </c>
      <c r="T190" s="16">
        <f>IF(DATOS!J153=P$39,DATOS!C153,"")</f>
        <v>0</v>
      </c>
    </row>
    <row r="191" spans="18:20" x14ac:dyDescent="0.25">
      <c r="R191">
        <f t="shared" si="5"/>
        <v>1</v>
      </c>
      <c r="S191">
        <f>IF(T191="",0,IFERROR(IF(VLOOKUP(T191,T$38:T190,1,0)&gt;0,0,0),1))</f>
        <v>0</v>
      </c>
      <c r="T191" s="16">
        <f>IF(DATOS!J154=P$39,DATOS!C154,"")</f>
        <v>0</v>
      </c>
    </row>
    <row r="192" spans="18:20" x14ac:dyDescent="0.25">
      <c r="R192">
        <f t="shared" si="5"/>
        <v>1</v>
      </c>
      <c r="S192">
        <f>IF(T192="",0,IFERROR(IF(VLOOKUP(T192,T$38:T191,1,0)&gt;0,0,0),1))</f>
        <v>0</v>
      </c>
      <c r="T192" s="16">
        <f>IF(DATOS!J155=P$39,DATOS!C155,"")</f>
        <v>0</v>
      </c>
    </row>
    <row r="193" spans="18:20" x14ac:dyDescent="0.25">
      <c r="R193">
        <f t="shared" si="5"/>
        <v>1</v>
      </c>
      <c r="S193">
        <f>IF(T193="",0,IFERROR(IF(VLOOKUP(T193,T$38:T192,1,0)&gt;0,0,0),1))</f>
        <v>0</v>
      </c>
      <c r="T193" s="16">
        <f>IF(DATOS!J156=P$39,DATOS!C156,"")</f>
        <v>0</v>
      </c>
    </row>
    <row r="194" spans="18:20" x14ac:dyDescent="0.25">
      <c r="R194">
        <f t="shared" si="5"/>
        <v>1</v>
      </c>
      <c r="S194">
        <f>IF(T194="",0,IFERROR(IF(VLOOKUP(T194,T$38:T193,1,0)&gt;0,0,0),1))</f>
        <v>0</v>
      </c>
      <c r="T194" s="16">
        <f>IF(DATOS!J157=P$39,DATOS!C157,"")</f>
        <v>0</v>
      </c>
    </row>
    <row r="195" spans="18:20" x14ac:dyDescent="0.25">
      <c r="R195">
        <f t="shared" si="5"/>
        <v>1</v>
      </c>
      <c r="S195">
        <f>IF(T195="",0,IFERROR(IF(VLOOKUP(T195,T$38:T194,1,0)&gt;0,0,0),1))</f>
        <v>0</v>
      </c>
      <c r="T195" s="16">
        <f>IF(DATOS!J158=P$39,DATOS!C158,"")</f>
        <v>0</v>
      </c>
    </row>
    <row r="196" spans="18:20" x14ac:dyDescent="0.25">
      <c r="R196">
        <f t="shared" si="5"/>
        <v>1</v>
      </c>
      <c r="S196">
        <f>IF(T196="",0,IFERROR(IF(VLOOKUP(T196,T$38:T195,1,0)&gt;0,0,0),1))</f>
        <v>0</v>
      </c>
      <c r="T196" s="16">
        <f>IF(DATOS!J159=P$39,DATOS!C159,"")</f>
        <v>0</v>
      </c>
    </row>
    <row r="197" spans="18:20" x14ac:dyDescent="0.25">
      <c r="R197">
        <f t="shared" si="5"/>
        <v>1</v>
      </c>
      <c r="S197">
        <f>IF(T197="",0,IFERROR(IF(VLOOKUP(T197,T$38:T196,1,0)&gt;0,0,0),1))</f>
        <v>0</v>
      </c>
      <c r="T197" s="16">
        <f>IF(DATOS!J160=P$39,DATOS!C160,"")</f>
        <v>0</v>
      </c>
    </row>
    <row r="198" spans="18:20" x14ac:dyDescent="0.25">
      <c r="R198">
        <f t="shared" si="5"/>
        <v>1</v>
      </c>
      <c r="S198">
        <f>IF(T198="",0,IFERROR(IF(VLOOKUP(T198,T$38:T197,1,0)&gt;0,0,0),1))</f>
        <v>0</v>
      </c>
      <c r="T198" s="16">
        <f>IF(DATOS!J161=P$39,DATOS!C161,"")</f>
        <v>0</v>
      </c>
    </row>
    <row r="199" spans="18:20" x14ac:dyDescent="0.25">
      <c r="R199">
        <f t="shared" si="5"/>
        <v>1</v>
      </c>
      <c r="S199">
        <f>IF(T199="",0,IFERROR(IF(VLOOKUP(T199,T$38:T198,1,0)&gt;0,0,0),1))</f>
        <v>0</v>
      </c>
      <c r="T199" s="16">
        <f>IF(DATOS!J162=P$39,DATOS!C162,"")</f>
        <v>0</v>
      </c>
    </row>
    <row r="200" spans="18:20" x14ac:dyDescent="0.25">
      <c r="R200">
        <f t="shared" si="5"/>
        <v>1</v>
      </c>
      <c r="S200">
        <f>IF(T200="",0,IFERROR(IF(VLOOKUP(T200,T$38:T199,1,0)&gt;0,0,0),1))</f>
        <v>0</v>
      </c>
      <c r="T200" s="16">
        <f>IF(DATOS!J163=P$39,DATOS!C163,"")</f>
        <v>0</v>
      </c>
    </row>
    <row r="201" spans="18:20" x14ac:dyDescent="0.25">
      <c r="R201">
        <f t="shared" si="5"/>
        <v>1</v>
      </c>
      <c r="S201">
        <f>IF(T201="",0,IFERROR(IF(VLOOKUP(T201,T$38:T200,1,0)&gt;0,0,0),1))</f>
        <v>0</v>
      </c>
      <c r="T201" s="16">
        <f>IF(DATOS!J164=P$39,DATOS!C164,"")</f>
        <v>0</v>
      </c>
    </row>
    <row r="202" spans="18:20" x14ac:dyDescent="0.25">
      <c r="R202">
        <f t="shared" si="5"/>
        <v>1</v>
      </c>
      <c r="S202">
        <f>IF(T202="",0,IFERROR(IF(VLOOKUP(T202,T$38:T201,1,0)&gt;0,0,0),1))</f>
        <v>0</v>
      </c>
      <c r="T202" s="16">
        <f>IF(DATOS!J165=P$39,DATOS!C165,"")</f>
        <v>0</v>
      </c>
    </row>
    <row r="203" spans="18:20" x14ac:dyDescent="0.25">
      <c r="R203">
        <f t="shared" si="5"/>
        <v>1</v>
      </c>
      <c r="S203">
        <f>IF(T203="",0,IFERROR(IF(VLOOKUP(T203,T$38:T202,1,0)&gt;0,0,0),1))</f>
        <v>0</v>
      </c>
      <c r="T203" s="16">
        <f>IF(DATOS!J166=P$39,DATOS!C166,"")</f>
        <v>0</v>
      </c>
    </row>
    <row r="204" spans="18:20" x14ac:dyDescent="0.25">
      <c r="R204">
        <f t="shared" si="5"/>
        <v>1</v>
      </c>
      <c r="S204">
        <f>IF(T204="",0,IFERROR(IF(VLOOKUP(T204,T$38:T203,1,0)&gt;0,0,0),1))</f>
        <v>0</v>
      </c>
      <c r="T204" s="16">
        <f>IF(DATOS!J167=P$39,DATOS!C167,"")</f>
        <v>0</v>
      </c>
    </row>
    <row r="205" spans="18:20" x14ac:dyDescent="0.25">
      <c r="R205">
        <f t="shared" si="5"/>
        <v>1</v>
      </c>
      <c r="S205">
        <f>IF(T205="",0,IFERROR(IF(VLOOKUP(T205,T$38:T204,1,0)&gt;0,0,0),1))</f>
        <v>0</v>
      </c>
      <c r="T205" s="16">
        <f>IF(DATOS!J168=P$39,DATOS!C168,"")</f>
        <v>0</v>
      </c>
    </row>
    <row r="206" spans="18:20" x14ac:dyDescent="0.25">
      <c r="R206">
        <f t="shared" si="5"/>
        <v>1</v>
      </c>
      <c r="S206">
        <f>IF(T206="",0,IFERROR(IF(VLOOKUP(T206,T$38:T205,1,0)&gt;0,0,0),1))</f>
        <v>0</v>
      </c>
      <c r="T206" s="16">
        <f>IF(DATOS!J169=P$39,DATOS!C169,"")</f>
        <v>0</v>
      </c>
    </row>
    <row r="207" spans="18:20" x14ac:dyDescent="0.25">
      <c r="R207">
        <f t="shared" si="5"/>
        <v>1</v>
      </c>
      <c r="S207">
        <f>IF(T207="",0,IFERROR(IF(VLOOKUP(T207,T$38:T206,1,0)&gt;0,0,0),1))</f>
        <v>0</v>
      </c>
      <c r="T207" s="16">
        <f>IF(DATOS!J170=P$39,DATOS!C170,"")</f>
        <v>0</v>
      </c>
    </row>
    <row r="208" spans="18:20" x14ac:dyDescent="0.25">
      <c r="R208">
        <f t="shared" si="5"/>
        <v>1</v>
      </c>
      <c r="S208">
        <f>IF(T208="",0,IFERROR(IF(VLOOKUP(T208,T$38:T207,1,0)&gt;0,0,0),1))</f>
        <v>0</v>
      </c>
      <c r="T208" s="16">
        <f>IF(DATOS!J171=P$39,DATOS!C171,"")</f>
        <v>0</v>
      </c>
    </row>
    <row r="209" spans="18:20" x14ac:dyDescent="0.25">
      <c r="R209">
        <f t="shared" si="5"/>
        <v>1</v>
      </c>
      <c r="S209">
        <f>IF(T209="",0,IFERROR(IF(VLOOKUP(T209,T$38:T208,1,0)&gt;0,0,0),1))</f>
        <v>0</v>
      </c>
      <c r="T209" s="16">
        <f>IF(DATOS!J172=P$39,DATOS!C172,"")</f>
        <v>0</v>
      </c>
    </row>
    <row r="210" spans="18:20" x14ac:dyDescent="0.25">
      <c r="R210">
        <f t="shared" si="5"/>
        <v>1</v>
      </c>
      <c r="S210">
        <f>IF(T210="",0,IFERROR(IF(VLOOKUP(T210,T$38:T209,1,0)&gt;0,0,0),1))</f>
        <v>0</v>
      </c>
      <c r="T210" s="16">
        <f>IF(DATOS!J173=P$39,DATOS!C173,"")</f>
        <v>0</v>
      </c>
    </row>
    <row r="211" spans="18:20" x14ac:dyDescent="0.25">
      <c r="R211">
        <f t="shared" si="5"/>
        <v>1</v>
      </c>
      <c r="S211">
        <f>IF(T211="",0,IFERROR(IF(VLOOKUP(T211,T$38:T210,1,0)&gt;0,0,0),1))</f>
        <v>0</v>
      </c>
      <c r="T211" s="16">
        <f>IF(DATOS!J174=P$39,DATOS!C174,"")</f>
        <v>0</v>
      </c>
    </row>
    <row r="212" spans="18:20" x14ac:dyDescent="0.25">
      <c r="R212">
        <f t="shared" si="5"/>
        <v>1</v>
      </c>
      <c r="S212">
        <f>IF(T212="",0,IFERROR(IF(VLOOKUP(T212,T$38:T211,1,0)&gt;0,0,0),1))</f>
        <v>0</v>
      </c>
      <c r="T212" s="16">
        <f>IF(DATOS!J175=P$39,DATOS!C175,"")</f>
        <v>0</v>
      </c>
    </row>
    <row r="213" spans="18:20" x14ac:dyDescent="0.25">
      <c r="R213">
        <f t="shared" si="5"/>
        <v>1</v>
      </c>
      <c r="S213">
        <f>IF(T213="",0,IFERROR(IF(VLOOKUP(T213,T$38:T212,1,0)&gt;0,0,0),1))</f>
        <v>0</v>
      </c>
      <c r="T213" s="16">
        <f>IF(DATOS!J176=P$39,DATOS!C176,"")</f>
        <v>0</v>
      </c>
    </row>
    <row r="214" spans="18:20" x14ac:dyDescent="0.25">
      <c r="R214">
        <f t="shared" si="5"/>
        <v>1</v>
      </c>
      <c r="S214">
        <f>IF(T214="",0,IFERROR(IF(VLOOKUP(T214,T$38:T213,1,0)&gt;0,0,0),1))</f>
        <v>0</v>
      </c>
      <c r="T214" s="16">
        <f>IF(DATOS!J177=P$39,DATOS!C177,"")</f>
        <v>0</v>
      </c>
    </row>
    <row r="215" spans="18:20" x14ac:dyDescent="0.25">
      <c r="R215">
        <f t="shared" si="5"/>
        <v>1</v>
      </c>
      <c r="S215">
        <f>IF(T215="",0,IFERROR(IF(VLOOKUP(T215,T$38:T214,1,0)&gt;0,0,0),1))</f>
        <v>0</v>
      </c>
      <c r="T215" s="16">
        <f>IF(DATOS!J178=P$39,DATOS!C178,"")</f>
        <v>0</v>
      </c>
    </row>
    <row r="216" spans="18:20" x14ac:dyDescent="0.25">
      <c r="R216">
        <f t="shared" si="5"/>
        <v>1</v>
      </c>
      <c r="S216">
        <f>IF(T216="",0,IFERROR(IF(VLOOKUP(T216,T$38:T215,1,0)&gt;0,0,0),1))</f>
        <v>0</v>
      </c>
      <c r="T216" s="16">
        <f>IF(DATOS!J179=P$39,DATOS!C179,"")</f>
        <v>0</v>
      </c>
    </row>
    <row r="217" spans="18:20" x14ac:dyDescent="0.25">
      <c r="R217">
        <f t="shared" si="5"/>
        <v>1</v>
      </c>
      <c r="S217">
        <f>IF(T217="",0,IFERROR(IF(VLOOKUP(T217,T$38:T216,1,0)&gt;0,0,0),1))</f>
        <v>0</v>
      </c>
      <c r="T217" s="16">
        <f>IF(DATOS!J180=P$39,DATOS!C180,"")</f>
        <v>0</v>
      </c>
    </row>
    <row r="218" spans="18:20" x14ac:dyDescent="0.25">
      <c r="R218">
        <f t="shared" si="5"/>
        <v>1</v>
      </c>
      <c r="S218">
        <f>IF(T218="",0,IFERROR(IF(VLOOKUP(T218,T$38:T217,1,0)&gt;0,0,0),1))</f>
        <v>0</v>
      </c>
      <c r="T218" s="16">
        <f>IF(DATOS!J181=P$39,DATOS!C181,"")</f>
        <v>0</v>
      </c>
    </row>
    <row r="219" spans="18:20" x14ac:dyDescent="0.25">
      <c r="R219">
        <f t="shared" si="5"/>
        <v>1</v>
      </c>
      <c r="S219">
        <f>IF(T219="",0,IFERROR(IF(VLOOKUP(T219,T$38:T218,1,0)&gt;0,0,0),1))</f>
        <v>0</v>
      </c>
      <c r="T219" s="16">
        <f>IF(DATOS!J182=P$39,DATOS!C182,"")</f>
        <v>0</v>
      </c>
    </row>
    <row r="220" spans="18:20" x14ac:dyDescent="0.25">
      <c r="R220">
        <f t="shared" si="5"/>
        <v>1</v>
      </c>
      <c r="S220">
        <f>IF(T220="",0,IFERROR(IF(VLOOKUP(T220,T$38:T219,1,0)&gt;0,0,0),1))</f>
        <v>0</v>
      </c>
      <c r="T220" s="16">
        <f>IF(DATOS!J183=P$39,DATOS!C183,"")</f>
        <v>0</v>
      </c>
    </row>
    <row r="221" spans="18:20" x14ac:dyDescent="0.25">
      <c r="R221">
        <f t="shared" si="5"/>
        <v>1</v>
      </c>
      <c r="S221">
        <f>IF(T221="",0,IFERROR(IF(VLOOKUP(T221,T$38:T220,1,0)&gt;0,0,0),1))</f>
        <v>0</v>
      </c>
      <c r="T221" s="16">
        <f>IF(DATOS!J184=P$39,DATOS!C184,"")</f>
        <v>0</v>
      </c>
    </row>
    <row r="222" spans="18:20" x14ac:dyDescent="0.25">
      <c r="R222">
        <f t="shared" si="5"/>
        <v>1</v>
      </c>
      <c r="S222">
        <f>IF(T222="",0,IFERROR(IF(VLOOKUP(T222,T$38:T221,1,0)&gt;0,0,0),1))</f>
        <v>0</v>
      </c>
      <c r="T222" s="16">
        <f>IF(DATOS!J185=P$39,DATOS!C185,"")</f>
        <v>0</v>
      </c>
    </row>
    <row r="223" spans="18:20" x14ac:dyDescent="0.25">
      <c r="R223">
        <f t="shared" si="5"/>
        <v>1</v>
      </c>
      <c r="S223">
        <f>IF(T223="",0,IFERROR(IF(VLOOKUP(T223,T$38:T222,1,0)&gt;0,0,0),1))</f>
        <v>0</v>
      </c>
      <c r="T223" s="16">
        <f>IF(DATOS!J186=P$39,DATOS!C186,"")</f>
        <v>0</v>
      </c>
    </row>
    <row r="224" spans="18:20" x14ac:dyDescent="0.25">
      <c r="R224">
        <f t="shared" si="5"/>
        <v>1</v>
      </c>
      <c r="S224">
        <f>IF(T224="",0,IFERROR(IF(VLOOKUP(T224,T$38:T223,1,0)&gt;0,0,0),1))</f>
        <v>0</v>
      </c>
      <c r="T224" s="16">
        <f>IF(DATOS!J187=P$39,DATOS!C187,"")</f>
        <v>0</v>
      </c>
    </row>
    <row r="225" spans="18:20" x14ac:dyDescent="0.25">
      <c r="R225">
        <f t="shared" si="5"/>
        <v>1</v>
      </c>
      <c r="S225">
        <f>IF(T225="",0,IFERROR(IF(VLOOKUP(T225,T$38:T224,1,0)&gt;0,0,0),1))</f>
        <v>0</v>
      </c>
      <c r="T225" s="16">
        <f>IF(DATOS!J188=P$39,DATOS!C188,"")</f>
        <v>0</v>
      </c>
    </row>
    <row r="226" spans="18:20" x14ac:dyDescent="0.25">
      <c r="R226">
        <f t="shared" si="5"/>
        <v>1</v>
      </c>
      <c r="S226">
        <f>IF(T226="",0,IFERROR(IF(VLOOKUP(T226,T$38:T225,1,0)&gt;0,0,0),1))</f>
        <v>0</v>
      </c>
      <c r="T226" s="16">
        <f>IF(DATOS!J189=P$39,DATOS!C189,"")</f>
        <v>0</v>
      </c>
    </row>
    <row r="227" spans="18:20" x14ac:dyDescent="0.25">
      <c r="R227">
        <f t="shared" si="5"/>
        <v>1</v>
      </c>
      <c r="S227">
        <f>IF(T227="",0,IFERROR(IF(VLOOKUP(T227,T$38:T226,1,0)&gt;0,0,0),1))</f>
        <v>0</v>
      </c>
      <c r="T227" s="16">
        <f>IF(DATOS!J190=P$39,DATOS!C190,"")</f>
        <v>0</v>
      </c>
    </row>
    <row r="228" spans="18:20" x14ac:dyDescent="0.25">
      <c r="R228">
        <f t="shared" si="5"/>
        <v>1</v>
      </c>
      <c r="S228">
        <f>IF(T228="",0,IFERROR(IF(VLOOKUP(T228,T$38:T227,1,0)&gt;0,0,0),1))</f>
        <v>0</v>
      </c>
      <c r="T228" s="16">
        <f>IF(DATOS!J191=P$39,DATOS!C191,"")</f>
        <v>0</v>
      </c>
    </row>
    <row r="229" spans="18:20" x14ac:dyDescent="0.25">
      <c r="R229">
        <f t="shared" si="5"/>
        <v>1</v>
      </c>
      <c r="S229">
        <f>IF(T229="",0,IFERROR(IF(VLOOKUP(T229,T$38:T228,1,0)&gt;0,0,0),1))</f>
        <v>0</v>
      </c>
      <c r="T229" s="16">
        <f>IF(DATOS!J192=P$39,DATOS!C192,"")</f>
        <v>0</v>
      </c>
    </row>
    <row r="230" spans="18:20" x14ac:dyDescent="0.25">
      <c r="R230">
        <f t="shared" si="5"/>
        <v>1</v>
      </c>
      <c r="S230">
        <f>IF(T230="",0,IFERROR(IF(VLOOKUP(T230,T$38:T229,1,0)&gt;0,0,0),1))</f>
        <v>0</v>
      </c>
      <c r="T230" s="16">
        <f>IF(DATOS!J193=P$39,DATOS!C193,"")</f>
        <v>0</v>
      </c>
    </row>
    <row r="231" spans="18:20" x14ac:dyDescent="0.25">
      <c r="R231">
        <f t="shared" ref="R231:R294" si="6">R230+S231</f>
        <v>1</v>
      </c>
      <c r="S231">
        <f>IF(T231="",0,IFERROR(IF(VLOOKUP(T231,T$38:T230,1,0)&gt;0,0,0),1))</f>
        <v>0</v>
      </c>
      <c r="T231" s="16">
        <f>IF(DATOS!J194=P$39,DATOS!C194,"")</f>
        <v>0</v>
      </c>
    </row>
    <row r="232" spans="18:20" x14ac:dyDescent="0.25">
      <c r="R232">
        <f t="shared" si="6"/>
        <v>1</v>
      </c>
      <c r="S232">
        <f>IF(T232="",0,IFERROR(IF(VLOOKUP(T232,T$38:T231,1,0)&gt;0,0,0),1))</f>
        <v>0</v>
      </c>
      <c r="T232" s="16">
        <f>IF(DATOS!J195=P$39,DATOS!C195,"")</f>
        <v>0</v>
      </c>
    </row>
    <row r="233" spans="18:20" x14ac:dyDescent="0.25">
      <c r="R233">
        <f t="shared" si="6"/>
        <v>1</v>
      </c>
      <c r="S233">
        <f>IF(T233="",0,IFERROR(IF(VLOOKUP(T233,T$38:T232,1,0)&gt;0,0,0),1))</f>
        <v>0</v>
      </c>
      <c r="T233" s="16">
        <f>IF(DATOS!J196=P$39,DATOS!C196,"")</f>
        <v>0</v>
      </c>
    </row>
    <row r="234" spans="18:20" x14ac:dyDescent="0.25">
      <c r="R234">
        <f t="shared" si="6"/>
        <v>1</v>
      </c>
      <c r="S234">
        <f>IF(T234="",0,IFERROR(IF(VLOOKUP(T234,T$38:T233,1,0)&gt;0,0,0),1))</f>
        <v>0</v>
      </c>
      <c r="T234" s="16">
        <f>IF(DATOS!J197=P$39,DATOS!C197,"")</f>
        <v>0</v>
      </c>
    </row>
    <row r="235" spans="18:20" x14ac:dyDescent="0.25">
      <c r="R235">
        <f t="shared" si="6"/>
        <v>1</v>
      </c>
      <c r="S235">
        <f>IF(T235="",0,IFERROR(IF(VLOOKUP(T235,T$38:T234,1,0)&gt;0,0,0),1))</f>
        <v>0</v>
      </c>
      <c r="T235" s="16">
        <f>IF(DATOS!J198=P$39,DATOS!C198,"")</f>
        <v>0</v>
      </c>
    </row>
    <row r="236" spans="18:20" x14ac:dyDescent="0.25">
      <c r="R236">
        <f t="shared" si="6"/>
        <v>1</v>
      </c>
      <c r="S236">
        <f>IF(T236="",0,IFERROR(IF(VLOOKUP(T236,T$38:T235,1,0)&gt;0,0,0),1))</f>
        <v>0</v>
      </c>
      <c r="T236" s="16">
        <f>IF(DATOS!J199=P$39,DATOS!C199,"")</f>
        <v>0</v>
      </c>
    </row>
    <row r="237" spans="18:20" x14ac:dyDescent="0.25">
      <c r="R237">
        <f t="shared" si="6"/>
        <v>1</v>
      </c>
      <c r="S237">
        <f>IF(T237="",0,IFERROR(IF(VLOOKUP(T237,T$38:T236,1,0)&gt;0,0,0),1))</f>
        <v>0</v>
      </c>
      <c r="T237" s="16">
        <f>IF(DATOS!J200=P$39,DATOS!C200,"")</f>
        <v>0</v>
      </c>
    </row>
    <row r="238" spans="18:20" x14ac:dyDescent="0.25">
      <c r="R238">
        <f t="shared" si="6"/>
        <v>1</v>
      </c>
      <c r="S238">
        <f>IF(T238="",0,IFERROR(IF(VLOOKUP(T238,T$38:T237,1,0)&gt;0,0,0),1))</f>
        <v>0</v>
      </c>
      <c r="T238" s="16">
        <f>IF(DATOS!J201=P$39,DATOS!C201,"")</f>
        <v>0</v>
      </c>
    </row>
    <row r="239" spans="18:20" x14ac:dyDescent="0.25">
      <c r="R239">
        <f t="shared" si="6"/>
        <v>1</v>
      </c>
      <c r="S239">
        <f>IF(T239="",0,IFERROR(IF(VLOOKUP(T239,T$38:T238,1,0)&gt;0,0,0),1))</f>
        <v>0</v>
      </c>
      <c r="T239" s="16">
        <f>IF(DATOS!J202=P$39,DATOS!C202,"")</f>
        <v>0</v>
      </c>
    </row>
    <row r="240" spans="18:20" x14ac:dyDescent="0.25">
      <c r="R240">
        <f t="shared" si="6"/>
        <v>1</v>
      </c>
      <c r="S240">
        <f>IF(T240="",0,IFERROR(IF(VLOOKUP(T240,T$38:T239,1,0)&gt;0,0,0),1))</f>
        <v>0</v>
      </c>
      <c r="T240" s="16">
        <f>IF(DATOS!J203=P$39,DATOS!C203,"")</f>
        <v>0</v>
      </c>
    </row>
    <row r="241" spans="18:20" x14ac:dyDescent="0.25">
      <c r="R241">
        <f t="shared" si="6"/>
        <v>1</v>
      </c>
      <c r="S241">
        <f>IF(T241="",0,IFERROR(IF(VLOOKUP(T241,T$38:T240,1,0)&gt;0,0,0),1))</f>
        <v>0</v>
      </c>
      <c r="T241" s="16">
        <f>IF(DATOS!J204=P$39,DATOS!C204,"")</f>
        <v>0</v>
      </c>
    </row>
    <row r="242" spans="18:20" x14ac:dyDescent="0.25">
      <c r="R242">
        <f t="shared" si="6"/>
        <v>1</v>
      </c>
      <c r="S242">
        <f>IF(T242="",0,IFERROR(IF(VLOOKUP(T242,T$38:T241,1,0)&gt;0,0,0),1))</f>
        <v>0</v>
      </c>
      <c r="T242" s="16">
        <f>IF(DATOS!J205=P$39,DATOS!C205,"")</f>
        <v>0</v>
      </c>
    </row>
    <row r="243" spans="18:20" x14ac:dyDescent="0.25">
      <c r="R243">
        <f t="shared" si="6"/>
        <v>1</v>
      </c>
      <c r="S243">
        <f>IF(T243="",0,IFERROR(IF(VLOOKUP(T243,T$38:T242,1,0)&gt;0,0,0),1))</f>
        <v>0</v>
      </c>
      <c r="T243" s="16">
        <f>IF(DATOS!J206=P$39,DATOS!C206,"")</f>
        <v>0</v>
      </c>
    </row>
    <row r="244" spans="18:20" x14ac:dyDescent="0.25">
      <c r="R244">
        <f t="shared" si="6"/>
        <v>1</v>
      </c>
      <c r="S244">
        <f>IF(T244="",0,IFERROR(IF(VLOOKUP(T244,T$38:T243,1,0)&gt;0,0,0),1))</f>
        <v>0</v>
      </c>
      <c r="T244" s="16">
        <f>IF(DATOS!J207=P$39,DATOS!C207,"")</f>
        <v>0</v>
      </c>
    </row>
    <row r="245" spans="18:20" x14ac:dyDescent="0.25">
      <c r="R245">
        <f t="shared" si="6"/>
        <v>1</v>
      </c>
      <c r="S245">
        <f>IF(T245="",0,IFERROR(IF(VLOOKUP(T245,T$38:T244,1,0)&gt;0,0,0),1))</f>
        <v>0</v>
      </c>
      <c r="T245" s="16">
        <f>IF(DATOS!J208=P$39,DATOS!C208,"")</f>
        <v>0</v>
      </c>
    </row>
    <row r="246" spans="18:20" x14ac:dyDescent="0.25">
      <c r="R246">
        <f t="shared" si="6"/>
        <v>1</v>
      </c>
      <c r="S246">
        <f>IF(T246="",0,IFERROR(IF(VLOOKUP(T246,T$38:T245,1,0)&gt;0,0,0),1))</f>
        <v>0</v>
      </c>
      <c r="T246" s="16">
        <f>IF(DATOS!J209=P$39,DATOS!C209,"")</f>
        <v>0</v>
      </c>
    </row>
    <row r="247" spans="18:20" x14ac:dyDescent="0.25">
      <c r="R247">
        <f t="shared" si="6"/>
        <v>1</v>
      </c>
      <c r="S247">
        <f>IF(T247="",0,IFERROR(IF(VLOOKUP(T247,T$38:T246,1,0)&gt;0,0,0),1))</f>
        <v>0</v>
      </c>
      <c r="T247" s="16">
        <f>IF(DATOS!J210=P$39,DATOS!C210,"")</f>
        <v>0</v>
      </c>
    </row>
    <row r="248" spans="18:20" x14ac:dyDescent="0.25">
      <c r="R248">
        <f t="shared" si="6"/>
        <v>1</v>
      </c>
      <c r="S248">
        <f>IF(T248="",0,IFERROR(IF(VLOOKUP(T248,T$38:T247,1,0)&gt;0,0,0),1))</f>
        <v>0</v>
      </c>
      <c r="T248" s="16">
        <f>IF(DATOS!J211=P$39,DATOS!C211,"")</f>
        <v>0</v>
      </c>
    </row>
    <row r="249" spans="18:20" x14ac:dyDescent="0.25">
      <c r="R249">
        <f t="shared" si="6"/>
        <v>1</v>
      </c>
      <c r="S249">
        <f>IF(T249="",0,IFERROR(IF(VLOOKUP(T249,T$38:T248,1,0)&gt;0,0,0),1))</f>
        <v>0</v>
      </c>
      <c r="T249" s="16">
        <f>IF(DATOS!J212=P$39,DATOS!C212,"")</f>
        <v>0</v>
      </c>
    </row>
    <row r="250" spans="18:20" x14ac:dyDescent="0.25">
      <c r="R250">
        <f t="shared" si="6"/>
        <v>1</v>
      </c>
      <c r="S250">
        <f>IF(T250="",0,IFERROR(IF(VLOOKUP(T250,T$38:T249,1,0)&gt;0,0,0),1))</f>
        <v>0</v>
      </c>
      <c r="T250" s="16">
        <f>IF(DATOS!J213=P$39,DATOS!C213,"")</f>
        <v>0</v>
      </c>
    </row>
    <row r="251" spans="18:20" x14ac:dyDescent="0.25">
      <c r="R251">
        <f t="shared" si="6"/>
        <v>1</v>
      </c>
      <c r="S251">
        <f>IF(T251="",0,IFERROR(IF(VLOOKUP(T251,T$38:T250,1,0)&gt;0,0,0),1))</f>
        <v>0</v>
      </c>
      <c r="T251" s="16">
        <f>IF(DATOS!J214=P$39,DATOS!C214,"")</f>
        <v>0</v>
      </c>
    </row>
    <row r="252" spans="18:20" x14ac:dyDescent="0.25">
      <c r="R252">
        <f t="shared" si="6"/>
        <v>1</v>
      </c>
      <c r="S252">
        <f>IF(T252="",0,IFERROR(IF(VLOOKUP(T252,T$38:T251,1,0)&gt;0,0,0),1))</f>
        <v>0</v>
      </c>
      <c r="T252" s="16">
        <f>IF(DATOS!J215=P$39,DATOS!C215,"")</f>
        <v>0</v>
      </c>
    </row>
    <row r="253" spans="18:20" x14ac:dyDescent="0.25">
      <c r="R253">
        <f t="shared" si="6"/>
        <v>1</v>
      </c>
      <c r="S253">
        <f>IF(T253="",0,IFERROR(IF(VLOOKUP(T253,T$38:T252,1,0)&gt;0,0,0),1))</f>
        <v>0</v>
      </c>
      <c r="T253" s="16">
        <f>IF(DATOS!J216=P$39,DATOS!C216,"")</f>
        <v>0</v>
      </c>
    </row>
    <row r="254" spans="18:20" x14ac:dyDescent="0.25">
      <c r="R254">
        <f t="shared" si="6"/>
        <v>1</v>
      </c>
      <c r="S254">
        <f>IF(T254="",0,IFERROR(IF(VLOOKUP(T254,T$38:T253,1,0)&gt;0,0,0),1))</f>
        <v>0</v>
      </c>
      <c r="T254" s="16">
        <f>IF(DATOS!J217=P$39,DATOS!C217,"")</f>
        <v>0</v>
      </c>
    </row>
    <row r="255" spans="18:20" x14ac:dyDescent="0.25">
      <c r="R255">
        <f t="shared" si="6"/>
        <v>1</v>
      </c>
      <c r="S255">
        <f>IF(T255="",0,IFERROR(IF(VLOOKUP(T255,T$38:T254,1,0)&gt;0,0,0),1))</f>
        <v>0</v>
      </c>
      <c r="T255" s="16">
        <f>IF(DATOS!J218=P$39,DATOS!C218,"")</f>
        <v>0</v>
      </c>
    </row>
    <row r="256" spans="18:20" x14ac:dyDescent="0.25">
      <c r="R256">
        <f t="shared" si="6"/>
        <v>1</v>
      </c>
      <c r="S256">
        <f>IF(T256="",0,IFERROR(IF(VLOOKUP(T256,T$38:T255,1,0)&gt;0,0,0),1))</f>
        <v>0</v>
      </c>
      <c r="T256" s="16">
        <f>IF(DATOS!J219=P$39,DATOS!C219,"")</f>
        <v>0</v>
      </c>
    </row>
    <row r="257" spans="18:20" x14ac:dyDescent="0.25">
      <c r="R257">
        <f t="shared" si="6"/>
        <v>1</v>
      </c>
      <c r="S257">
        <f>IF(T257="",0,IFERROR(IF(VLOOKUP(T257,T$38:T256,1,0)&gt;0,0,0),1))</f>
        <v>0</v>
      </c>
      <c r="T257" s="16">
        <f>IF(DATOS!J220=P$39,DATOS!C220,"")</f>
        <v>0</v>
      </c>
    </row>
    <row r="258" spans="18:20" x14ac:dyDescent="0.25">
      <c r="R258">
        <f t="shared" si="6"/>
        <v>1</v>
      </c>
      <c r="S258">
        <f>IF(T258="",0,IFERROR(IF(VLOOKUP(T258,T$38:T257,1,0)&gt;0,0,0),1))</f>
        <v>0</v>
      </c>
      <c r="T258" s="16">
        <f>IF(DATOS!J221=P$39,DATOS!C221,"")</f>
        <v>0</v>
      </c>
    </row>
    <row r="259" spans="18:20" x14ac:dyDescent="0.25">
      <c r="R259">
        <f t="shared" si="6"/>
        <v>1</v>
      </c>
      <c r="S259">
        <f>IF(T259="",0,IFERROR(IF(VLOOKUP(T259,T$38:T258,1,0)&gt;0,0,0),1))</f>
        <v>0</v>
      </c>
      <c r="T259" s="16">
        <f>IF(DATOS!J222=P$39,DATOS!C222,"")</f>
        <v>0</v>
      </c>
    </row>
    <row r="260" spans="18:20" x14ac:dyDescent="0.25">
      <c r="R260">
        <f t="shared" si="6"/>
        <v>1</v>
      </c>
      <c r="S260">
        <f>IF(T260="",0,IFERROR(IF(VLOOKUP(T260,T$38:T259,1,0)&gt;0,0,0),1))</f>
        <v>0</v>
      </c>
      <c r="T260" s="16">
        <f>IF(DATOS!J223=P$39,DATOS!C223,"")</f>
        <v>0</v>
      </c>
    </row>
    <row r="261" spans="18:20" x14ac:dyDescent="0.25">
      <c r="R261">
        <f t="shared" si="6"/>
        <v>1</v>
      </c>
      <c r="S261">
        <f>IF(T261="",0,IFERROR(IF(VLOOKUP(T261,T$38:T260,1,0)&gt;0,0,0),1))</f>
        <v>0</v>
      </c>
      <c r="T261" s="16">
        <f>IF(DATOS!J224=P$39,DATOS!C224,"")</f>
        <v>0</v>
      </c>
    </row>
    <row r="262" spans="18:20" x14ac:dyDescent="0.25">
      <c r="R262">
        <f t="shared" si="6"/>
        <v>1</v>
      </c>
      <c r="S262">
        <f>IF(T262="",0,IFERROR(IF(VLOOKUP(T262,T$38:T261,1,0)&gt;0,0,0),1))</f>
        <v>0</v>
      </c>
      <c r="T262" s="16">
        <f>IF(DATOS!J225=P$39,DATOS!C225,"")</f>
        <v>0</v>
      </c>
    </row>
    <row r="263" spans="18:20" x14ac:dyDescent="0.25">
      <c r="R263">
        <f t="shared" si="6"/>
        <v>1</v>
      </c>
      <c r="S263">
        <f>IF(T263="",0,IFERROR(IF(VLOOKUP(T263,T$38:T262,1,0)&gt;0,0,0),1))</f>
        <v>0</v>
      </c>
      <c r="T263" s="16">
        <f>IF(DATOS!J226=P$39,DATOS!C226,"")</f>
        <v>0</v>
      </c>
    </row>
    <row r="264" spans="18:20" x14ac:dyDescent="0.25">
      <c r="R264">
        <f t="shared" si="6"/>
        <v>1</v>
      </c>
      <c r="S264">
        <f>IF(T264="",0,IFERROR(IF(VLOOKUP(T264,T$38:T263,1,0)&gt;0,0,0),1))</f>
        <v>0</v>
      </c>
      <c r="T264" s="16">
        <f>IF(DATOS!J227=P$39,DATOS!C227,"")</f>
        <v>0</v>
      </c>
    </row>
    <row r="265" spans="18:20" x14ac:dyDescent="0.25">
      <c r="R265">
        <f t="shared" si="6"/>
        <v>1</v>
      </c>
      <c r="S265">
        <f>IF(T265="",0,IFERROR(IF(VLOOKUP(T265,T$38:T264,1,0)&gt;0,0,0),1))</f>
        <v>0</v>
      </c>
      <c r="T265" s="16">
        <f>IF(DATOS!J228=P$39,DATOS!C228,"")</f>
        <v>0</v>
      </c>
    </row>
    <row r="266" spans="18:20" x14ac:dyDescent="0.25">
      <c r="R266">
        <f t="shared" si="6"/>
        <v>1</v>
      </c>
      <c r="S266">
        <f>IF(T266="",0,IFERROR(IF(VLOOKUP(T266,T$38:T265,1,0)&gt;0,0,0),1))</f>
        <v>0</v>
      </c>
      <c r="T266" s="16">
        <f>IF(DATOS!J229=P$39,DATOS!C229,"")</f>
        <v>0</v>
      </c>
    </row>
    <row r="267" spans="18:20" x14ac:dyDescent="0.25">
      <c r="R267">
        <f t="shared" si="6"/>
        <v>1</v>
      </c>
      <c r="S267">
        <f>IF(T267="",0,IFERROR(IF(VLOOKUP(T267,T$38:T266,1,0)&gt;0,0,0),1))</f>
        <v>0</v>
      </c>
      <c r="T267" s="16">
        <f>IF(DATOS!J230=P$39,DATOS!C230,"")</f>
        <v>0</v>
      </c>
    </row>
    <row r="268" spans="18:20" x14ac:dyDescent="0.25">
      <c r="R268">
        <f t="shared" si="6"/>
        <v>1</v>
      </c>
      <c r="S268">
        <f>IF(T268="",0,IFERROR(IF(VLOOKUP(T268,T$38:T267,1,0)&gt;0,0,0),1))</f>
        <v>0</v>
      </c>
      <c r="T268" s="16">
        <f>IF(DATOS!J231=P$39,DATOS!C231,"")</f>
        <v>0</v>
      </c>
    </row>
    <row r="269" spans="18:20" x14ac:dyDescent="0.25">
      <c r="R269">
        <f t="shared" si="6"/>
        <v>1</v>
      </c>
      <c r="S269">
        <f>IF(T269="",0,IFERROR(IF(VLOOKUP(T269,T$38:T268,1,0)&gt;0,0,0),1))</f>
        <v>0</v>
      </c>
      <c r="T269" s="16">
        <f>IF(DATOS!J232=P$39,DATOS!C232,"")</f>
        <v>0</v>
      </c>
    </row>
    <row r="270" spans="18:20" x14ac:dyDescent="0.25">
      <c r="R270">
        <f t="shared" si="6"/>
        <v>1</v>
      </c>
      <c r="S270">
        <f>IF(T270="",0,IFERROR(IF(VLOOKUP(T270,T$38:T269,1,0)&gt;0,0,0),1))</f>
        <v>0</v>
      </c>
      <c r="T270" s="16">
        <f>IF(DATOS!J233=P$39,DATOS!C233,"")</f>
        <v>0</v>
      </c>
    </row>
    <row r="271" spans="18:20" x14ac:dyDescent="0.25">
      <c r="R271">
        <f t="shared" si="6"/>
        <v>1</v>
      </c>
      <c r="S271">
        <f>IF(T271="",0,IFERROR(IF(VLOOKUP(T271,T$38:T270,1,0)&gt;0,0,0),1))</f>
        <v>0</v>
      </c>
      <c r="T271" s="16">
        <f>IF(DATOS!J234=P$39,DATOS!C234,"")</f>
        <v>0</v>
      </c>
    </row>
    <row r="272" spans="18:20" x14ac:dyDescent="0.25">
      <c r="R272">
        <f t="shared" si="6"/>
        <v>1</v>
      </c>
      <c r="S272">
        <f>IF(T272="",0,IFERROR(IF(VLOOKUP(T272,T$38:T271,1,0)&gt;0,0,0),1))</f>
        <v>0</v>
      </c>
      <c r="T272" s="16">
        <f>IF(DATOS!J235=P$39,DATOS!C235,"")</f>
        <v>0</v>
      </c>
    </row>
    <row r="273" spans="18:20" x14ac:dyDescent="0.25">
      <c r="R273">
        <f t="shared" si="6"/>
        <v>1</v>
      </c>
      <c r="S273">
        <f>IF(T273="",0,IFERROR(IF(VLOOKUP(T273,T$38:T272,1,0)&gt;0,0,0),1))</f>
        <v>0</v>
      </c>
      <c r="T273" s="16">
        <f>IF(DATOS!J236=P$39,DATOS!C236,"")</f>
        <v>0</v>
      </c>
    </row>
    <row r="274" spans="18:20" x14ac:dyDescent="0.25">
      <c r="R274">
        <f t="shared" si="6"/>
        <v>1</v>
      </c>
      <c r="S274">
        <f>IF(T274="",0,IFERROR(IF(VLOOKUP(T274,T$38:T273,1,0)&gt;0,0,0),1))</f>
        <v>0</v>
      </c>
      <c r="T274" s="16">
        <f>IF(DATOS!J237=P$39,DATOS!C237,"")</f>
        <v>0</v>
      </c>
    </row>
    <row r="275" spans="18:20" x14ac:dyDescent="0.25">
      <c r="R275">
        <f t="shared" si="6"/>
        <v>1</v>
      </c>
      <c r="S275">
        <f>IF(T275="",0,IFERROR(IF(VLOOKUP(T275,T$38:T274,1,0)&gt;0,0,0),1))</f>
        <v>0</v>
      </c>
      <c r="T275" s="16">
        <f>IF(DATOS!J238=P$39,DATOS!C238,"")</f>
        <v>0</v>
      </c>
    </row>
    <row r="276" spans="18:20" x14ac:dyDescent="0.25">
      <c r="R276">
        <f t="shared" si="6"/>
        <v>1</v>
      </c>
      <c r="S276">
        <f>IF(T276="",0,IFERROR(IF(VLOOKUP(T276,T$38:T275,1,0)&gt;0,0,0),1))</f>
        <v>0</v>
      </c>
      <c r="T276" s="16">
        <f>IF(DATOS!J239=P$39,DATOS!C239,"")</f>
        <v>0</v>
      </c>
    </row>
    <row r="277" spans="18:20" x14ac:dyDescent="0.25">
      <c r="R277">
        <f t="shared" si="6"/>
        <v>1</v>
      </c>
      <c r="S277">
        <f>IF(T277="",0,IFERROR(IF(VLOOKUP(T277,T$38:T276,1,0)&gt;0,0,0),1))</f>
        <v>0</v>
      </c>
      <c r="T277" s="16">
        <f>IF(DATOS!J240=P$39,DATOS!C240,"")</f>
        <v>0</v>
      </c>
    </row>
    <row r="278" spans="18:20" x14ac:dyDescent="0.25">
      <c r="R278">
        <f t="shared" si="6"/>
        <v>1</v>
      </c>
      <c r="S278">
        <f>IF(T278="",0,IFERROR(IF(VLOOKUP(T278,T$38:T277,1,0)&gt;0,0,0),1))</f>
        <v>0</v>
      </c>
      <c r="T278" s="16">
        <f>IF(DATOS!J241=P$39,DATOS!C241,"")</f>
        <v>0</v>
      </c>
    </row>
    <row r="279" spans="18:20" x14ac:dyDescent="0.25">
      <c r="R279">
        <f t="shared" si="6"/>
        <v>1</v>
      </c>
      <c r="S279">
        <f>IF(T279="",0,IFERROR(IF(VLOOKUP(T279,T$38:T278,1,0)&gt;0,0,0),1))</f>
        <v>0</v>
      </c>
      <c r="T279" s="16">
        <f>IF(DATOS!J242=P$39,DATOS!C242,"")</f>
        <v>0</v>
      </c>
    </row>
    <row r="280" spans="18:20" x14ac:dyDescent="0.25">
      <c r="R280">
        <f t="shared" si="6"/>
        <v>1</v>
      </c>
      <c r="S280">
        <f>IF(T280="",0,IFERROR(IF(VLOOKUP(T280,T$38:T279,1,0)&gt;0,0,0),1))</f>
        <v>0</v>
      </c>
      <c r="T280" s="16">
        <f>IF(DATOS!J243=P$39,DATOS!C243,"")</f>
        <v>0</v>
      </c>
    </row>
    <row r="281" spans="18:20" x14ac:dyDescent="0.25">
      <c r="R281">
        <f t="shared" si="6"/>
        <v>1</v>
      </c>
      <c r="S281">
        <f>IF(T281="",0,IFERROR(IF(VLOOKUP(T281,T$38:T280,1,0)&gt;0,0,0),1))</f>
        <v>0</v>
      </c>
      <c r="T281" s="16">
        <f>IF(DATOS!J244=P$39,DATOS!C244,"")</f>
        <v>0</v>
      </c>
    </row>
    <row r="282" spans="18:20" x14ac:dyDescent="0.25">
      <c r="R282">
        <f t="shared" si="6"/>
        <v>1</v>
      </c>
      <c r="S282">
        <f>IF(T282="",0,IFERROR(IF(VLOOKUP(T282,T$38:T281,1,0)&gt;0,0,0),1))</f>
        <v>0</v>
      </c>
      <c r="T282" s="16">
        <f>IF(DATOS!J245=P$39,DATOS!C245,"")</f>
        <v>0</v>
      </c>
    </row>
    <row r="283" spans="18:20" x14ac:dyDescent="0.25">
      <c r="R283">
        <f t="shared" si="6"/>
        <v>1</v>
      </c>
      <c r="S283">
        <f>IF(T283="",0,IFERROR(IF(VLOOKUP(T283,T$38:T282,1,0)&gt;0,0,0),1))</f>
        <v>0</v>
      </c>
      <c r="T283" s="16">
        <f>IF(DATOS!J246=P$39,DATOS!C246,"")</f>
        <v>0</v>
      </c>
    </row>
    <row r="284" spans="18:20" x14ac:dyDescent="0.25">
      <c r="R284">
        <f t="shared" si="6"/>
        <v>1</v>
      </c>
      <c r="S284">
        <f>IF(T284="",0,IFERROR(IF(VLOOKUP(T284,T$38:T283,1,0)&gt;0,0,0),1))</f>
        <v>0</v>
      </c>
      <c r="T284" s="16">
        <f>IF(DATOS!J247=P$39,DATOS!C247,"")</f>
        <v>0</v>
      </c>
    </row>
    <row r="285" spans="18:20" x14ac:dyDescent="0.25">
      <c r="R285">
        <f t="shared" si="6"/>
        <v>1</v>
      </c>
      <c r="S285">
        <f>IF(T285="",0,IFERROR(IF(VLOOKUP(T285,T$38:T284,1,0)&gt;0,0,0),1))</f>
        <v>0</v>
      </c>
      <c r="T285" s="16">
        <f>IF(DATOS!J248=P$39,DATOS!C248,"")</f>
        <v>0</v>
      </c>
    </row>
    <row r="286" spans="18:20" x14ac:dyDescent="0.25">
      <c r="R286">
        <f t="shared" si="6"/>
        <v>1</v>
      </c>
      <c r="S286">
        <f>IF(T286="",0,IFERROR(IF(VLOOKUP(T286,T$38:T285,1,0)&gt;0,0,0),1))</f>
        <v>0</v>
      </c>
      <c r="T286" s="16">
        <f>IF(DATOS!J249=P$39,DATOS!C249,"")</f>
        <v>0</v>
      </c>
    </row>
    <row r="287" spans="18:20" x14ac:dyDescent="0.25">
      <c r="R287">
        <f t="shared" si="6"/>
        <v>1</v>
      </c>
      <c r="S287">
        <f>IF(T287="",0,IFERROR(IF(VLOOKUP(T287,T$38:T286,1,0)&gt;0,0,0),1))</f>
        <v>0</v>
      </c>
      <c r="T287" s="16">
        <f>IF(DATOS!J250=P$39,DATOS!C250,"")</f>
        <v>0</v>
      </c>
    </row>
    <row r="288" spans="18:20" x14ac:dyDescent="0.25">
      <c r="R288">
        <f t="shared" si="6"/>
        <v>1</v>
      </c>
      <c r="S288">
        <f>IF(T288="",0,IFERROR(IF(VLOOKUP(T288,T$38:T287,1,0)&gt;0,0,0),1))</f>
        <v>0</v>
      </c>
      <c r="T288" s="16">
        <f>IF(DATOS!J251=P$39,DATOS!C251,"")</f>
        <v>0</v>
      </c>
    </row>
    <row r="289" spans="18:20" x14ac:dyDescent="0.25">
      <c r="R289">
        <f t="shared" si="6"/>
        <v>1</v>
      </c>
      <c r="S289">
        <f>IF(T289="",0,IFERROR(IF(VLOOKUP(T289,T$38:T288,1,0)&gt;0,0,0),1))</f>
        <v>0</v>
      </c>
      <c r="T289" s="16">
        <f>IF(DATOS!J252=P$39,DATOS!C252,"")</f>
        <v>0</v>
      </c>
    </row>
    <row r="290" spans="18:20" x14ac:dyDescent="0.25">
      <c r="R290">
        <f t="shared" si="6"/>
        <v>1</v>
      </c>
      <c r="S290">
        <f>IF(T290="",0,IFERROR(IF(VLOOKUP(T290,T$38:T289,1,0)&gt;0,0,0),1))</f>
        <v>0</v>
      </c>
      <c r="T290" s="16">
        <f>IF(DATOS!J253=P$39,DATOS!C253,"")</f>
        <v>0</v>
      </c>
    </row>
    <row r="291" spans="18:20" x14ac:dyDescent="0.25">
      <c r="R291">
        <f t="shared" si="6"/>
        <v>1</v>
      </c>
      <c r="S291">
        <f>IF(T291="",0,IFERROR(IF(VLOOKUP(T291,T$38:T290,1,0)&gt;0,0,0),1))</f>
        <v>0</v>
      </c>
      <c r="T291" s="16">
        <f>IF(DATOS!J254=P$39,DATOS!C254,"")</f>
        <v>0</v>
      </c>
    </row>
    <row r="292" spans="18:20" x14ac:dyDescent="0.25">
      <c r="R292">
        <f t="shared" si="6"/>
        <v>1</v>
      </c>
      <c r="S292">
        <f>IF(T292="",0,IFERROR(IF(VLOOKUP(T292,T$38:T291,1,0)&gt;0,0,0),1))</f>
        <v>0</v>
      </c>
      <c r="T292" s="16">
        <f>IF(DATOS!J255=P$39,DATOS!C255,"")</f>
        <v>0</v>
      </c>
    </row>
    <row r="293" spans="18:20" x14ac:dyDescent="0.25">
      <c r="R293">
        <f t="shared" si="6"/>
        <v>1</v>
      </c>
      <c r="S293">
        <f>IF(T293="",0,IFERROR(IF(VLOOKUP(T293,T$38:T292,1,0)&gt;0,0,0),1))</f>
        <v>0</v>
      </c>
      <c r="T293" s="16">
        <f>IF(DATOS!J256=P$39,DATOS!C256,"")</f>
        <v>0</v>
      </c>
    </row>
    <row r="294" spans="18:20" x14ac:dyDescent="0.25">
      <c r="R294">
        <f t="shared" si="6"/>
        <v>1</v>
      </c>
      <c r="S294">
        <f>IF(T294="",0,IFERROR(IF(VLOOKUP(T294,T$38:T293,1,0)&gt;0,0,0),1))</f>
        <v>0</v>
      </c>
      <c r="T294" s="16">
        <f>IF(DATOS!J257=P$39,DATOS!C257,"")</f>
        <v>0</v>
      </c>
    </row>
    <row r="295" spans="18:20" x14ac:dyDescent="0.25">
      <c r="R295">
        <f t="shared" ref="R295:R358" si="7">R294+S295</f>
        <v>1</v>
      </c>
      <c r="S295">
        <f>IF(T295="",0,IFERROR(IF(VLOOKUP(T295,T$38:T294,1,0)&gt;0,0,0),1))</f>
        <v>0</v>
      </c>
      <c r="T295" s="16">
        <f>IF(DATOS!J258=P$39,DATOS!C258,"")</f>
        <v>0</v>
      </c>
    </row>
    <row r="296" spans="18:20" x14ac:dyDescent="0.25">
      <c r="R296">
        <f t="shared" si="7"/>
        <v>1</v>
      </c>
      <c r="S296">
        <f>IF(T296="",0,IFERROR(IF(VLOOKUP(T296,T$38:T295,1,0)&gt;0,0,0),1))</f>
        <v>0</v>
      </c>
      <c r="T296" s="16">
        <f>IF(DATOS!J259=P$39,DATOS!C259,"")</f>
        <v>0</v>
      </c>
    </row>
    <row r="297" spans="18:20" x14ac:dyDescent="0.25">
      <c r="R297">
        <f t="shared" si="7"/>
        <v>1</v>
      </c>
      <c r="S297">
        <f>IF(T297="",0,IFERROR(IF(VLOOKUP(T297,T$38:T296,1,0)&gt;0,0,0),1))</f>
        <v>0</v>
      </c>
      <c r="T297" s="16">
        <f>IF(DATOS!J260=P$39,DATOS!C260,"")</f>
        <v>0</v>
      </c>
    </row>
    <row r="298" spans="18:20" x14ac:dyDescent="0.25">
      <c r="R298">
        <f t="shared" si="7"/>
        <v>1</v>
      </c>
      <c r="S298">
        <f>IF(T298="",0,IFERROR(IF(VLOOKUP(T298,T$38:T297,1,0)&gt;0,0,0),1))</f>
        <v>0</v>
      </c>
      <c r="T298" s="16">
        <f>IF(DATOS!J261=P$39,DATOS!C261,"")</f>
        <v>0</v>
      </c>
    </row>
    <row r="299" spans="18:20" x14ac:dyDescent="0.25">
      <c r="R299">
        <f t="shared" si="7"/>
        <v>1</v>
      </c>
      <c r="S299">
        <f>IF(T299="",0,IFERROR(IF(VLOOKUP(T299,T$38:T298,1,0)&gt;0,0,0),1))</f>
        <v>0</v>
      </c>
      <c r="T299" s="16">
        <f>IF(DATOS!J262=P$39,DATOS!C262,"")</f>
        <v>0</v>
      </c>
    </row>
    <row r="300" spans="18:20" x14ac:dyDescent="0.25">
      <c r="R300">
        <f t="shared" si="7"/>
        <v>1</v>
      </c>
      <c r="S300">
        <f>IF(T300="",0,IFERROR(IF(VLOOKUP(T300,T$38:T299,1,0)&gt;0,0,0),1))</f>
        <v>0</v>
      </c>
      <c r="T300" s="16">
        <f>IF(DATOS!J263=P$39,DATOS!C263,"")</f>
        <v>0</v>
      </c>
    </row>
    <row r="301" spans="18:20" x14ac:dyDescent="0.25">
      <c r="R301">
        <f t="shared" si="7"/>
        <v>1</v>
      </c>
      <c r="S301">
        <f>IF(T301="",0,IFERROR(IF(VLOOKUP(T301,T$38:T300,1,0)&gt;0,0,0),1))</f>
        <v>0</v>
      </c>
      <c r="T301" s="16">
        <f>IF(DATOS!J264=P$39,DATOS!C264,"")</f>
        <v>0</v>
      </c>
    </row>
    <row r="302" spans="18:20" x14ac:dyDescent="0.25">
      <c r="R302">
        <f t="shared" si="7"/>
        <v>1</v>
      </c>
      <c r="S302">
        <f>IF(T302="",0,IFERROR(IF(VLOOKUP(T302,T$38:T301,1,0)&gt;0,0,0),1))</f>
        <v>0</v>
      </c>
      <c r="T302" s="16">
        <f>IF(DATOS!J265=P$39,DATOS!C265,"")</f>
        <v>0</v>
      </c>
    </row>
    <row r="303" spans="18:20" x14ac:dyDescent="0.25">
      <c r="R303">
        <f t="shared" si="7"/>
        <v>1</v>
      </c>
      <c r="S303">
        <f>IF(T303="",0,IFERROR(IF(VLOOKUP(T303,T$38:T302,1,0)&gt;0,0,0),1))</f>
        <v>0</v>
      </c>
      <c r="T303" s="16">
        <f>IF(DATOS!J266=P$39,DATOS!C266,"")</f>
        <v>0</v>
      </c>
    </row>
    <row r="304" spans="18:20" x14ac:dyDescent="0.25">
      <c r="R304">
        <f t="shared" si="7"/>
        <v>1</v>
      </c>
      <c r="S304">
        <f>IF(T304="",0,IFERROR(IF(VLOOKUP(T304,T$38:T303,1,0)&gt;0,0,0),1))</f>
        <v>0</v>
      </c>
      <c r="T304" s="16">
        <f>IF(DATOS!J267=P$39,DATOS!C267,"")</f>
        <v>0</v>
      </c>
    </row>
    <row r="305" spans="18:20" x14ac:dyDescent="0.25">
      <c r="R305">
        <f t="shared" si="7"/>
        <v>1</v>
      </c>
      <c r="S305">
        <f>IF(T305="",0,IFERROR(IF(VLOOKUP(T305,T$38:T304,1,0)&gt;0,0,0),1))</f>
        <v>0</v>
      </c>
      <c r="T305" s="16">
        <f>IF(DATOS!J268=P$39,DATOS!C268,"")</f>
        <v>0</v>
      </c>
    </row>
    <row r="306" spans="18:20" x14ac:dyDescent="0.25">
      <c r="R306">
        <f t="shared" si="7"/>
        <v>1</v>
      </c>
      <c r="S306">
        <f>IF(T306="",0,IFERROR(IF(VLOOKUP(T306,T$38:T305,1,0)&gt;0,0,0),1))</f>
        <v>0</v>
      </c>
      <c r="T306" s="16">
        <f>IF(DATOS!J269=P$39,DATOS!C269,"")</f>
        <v>0</v>
      </c>
    </row>
    <row r="307" spans="18:20" x14ac:dyDescent="0.25">
      <c r="R307">
        <f t="shared" si="7"/>
        <v>1</v>
      </c>
      <c r="S307">
        <f>IF(T307="",0,IFERROR(IF(VLOOKUP(T307,T$38:T306,1,0)&gt;0,0,0),1))</f>
        <v>0</v>
      </c>
      <c r="T307" s="16">
        <f>IF(DATOS!J270=P$39,DATOS!C270,"")</f>
        <v>0</v>
      </c>
    </row>
    <row r="308" spans="18:20" x14ac:dyDescent="0.25">
      <c r="R308">
        <f t="shared" si="7"/>
        <v>1</v>
      </c>
      <c r="S308">
        <f>IF(T308="",0,IFERROR(IF(VLOOKUP(T308,T$38:T307,1,0)&gt;0,0,0),1))</f>
        <v>0</v>
      </c>
      <c r="T308" s="16">
        <f>IF(DATOS!J271=P$39,DATOS!C271,"")</f>
        <v>0</v>
      </c>
    </row>
    <row r="309" spans="18:20" x14ac:dyDescent="0.25">
      <c r="R309">
        <f t="shared" si="7"/>
        <v>1</v>
      </c>
      <c r="S309">
        <f>IF(T309="",0,IFERROR(IF(VLOOKUP(T309,T$38:T308,1,0)&gt;0,0,0),1))</f>
        <v>0</v>
      </c>
      <c r="T309" s="16">
        <f>IF(DATOS!J272=P$39,DATOS!C272,"")</f>
        <v>0</v>
      </c>
    </row>
    <row r="310" spans="18:20" x14ac:dyDescent="0.25">
      <c r="R310">
        <f t="shared" si="7"/>
        <v>1</v>
      </c>
      <c r="S310">
        <f>IF(T310="",0,IFERROR(IF(VLOOKUP(T310,T$38:T309,1,0)&gt;0,0,0),1))</f>
        <v>0</v>
      </c>
      <c r="T310" s="16">
        <f>IF(DATOS!J273=P$39,DATOS!C273,"")</f>
        <v>0</v>
      </c>
    </row>
    <row r="311" spans="18:20" x14ac:dyDescent="0.25">
      <c r="R311">
        <f t="shared" si="7"/>
        <v>1</v>
      </c>
      <c r="S311">
        <f>IF(T311="",0,IFERROR(IF(VLOOKUP(T311,T$38:T310,1,0)&gt;0,0,0),1))</f>
        <v>0</v>
      </c>
      <c r="T311" s="16">
        <f>IF(DATOS!J274=P$39,DATOS!C274,"")</f>
        <v>0</v>
      </c>
    </row>
    <row r="312" spans="18:20" x14ac:dyDescent="0.25">
      <c r="R312">
        <f t="shared" si="7"/>
        <v>1</v>
      </c>
      <c r="S312">
        <f>IF(T312="",0,IFERROR(IF(VLOOKUP(T312,T$38:T311,1,0)&gt;0,0,0),1))</f>
        <v>0</v>
      </c>
      <c r="T312" s="16">
        <f>IF(DATOS!J275=P$39,DATOS!C275,"")</f>
        <v>0</v>
      </c>
    </row>
    <row r="313" spans="18:20" x14ac:dyDescent="0.25">
      <c r="R313">
        <f t="shared" si="7"/>
        <v>1</v>
      </c>
      <c r="S313">
        <f>IF(T313="",0,IFERROR(IF(VLOOKUP(T313,T$38:T312,1,0)&gt;0,0,0),1))</f>
        <v>0</v>
      </c>
      <c r="T313" s="16">
        <f>IF(DATOS!J276=P$39,DATOS!C276,"")</f>
        <v>0</v>
      </c>
    </row>
    <row r="314" spans="18:20" x14ac:dyDescent="0.25">
      <c r="R314">
        <f t="shared" si="7"/>
        <v>1</v>
      </c>
      <c r="S314">
        <f>IF(T314="",0,IFERROR(IF(VLOOKUP(T314,T$38:T313,1,0)&gt;0,0,0),1))</f>
        <v>0</v>
      </c>
      <c r="T314" s="16">
        <f>IF(DATOS!J277=P$39,DATOS!C277,"")</f>
        <v>0</v>
      </c>
    </row>
    <row r="315" spans="18:20" x14ac:dyDescent="0.25">
      <c r="R315">
        <f t="shared" si="7"/>
        <v>1</v>
      </c>
      <c r="S315">
        <f>IF(T315="",0,IFERROR(IF(VLOOKUP(T315,T$38:T314,1,0)&gt;0,0,0),1))</f>
        <v>0</v>
      </c>
      <c r="T315" s="16">
        <f>IF(DATOS!J278=P$39,DATOS!C278,"")</f>
        <v>0</v>
      </c>
    </row>
    <row r="316" spans="18:20" x14ac:dyDescent="0.25">
      <c r="R316">
        <f t="shared" si="7"/>
        <v>1</v>
      </c>
      <c r="S316">
        <f>IF(T316="",0,IFERROR(IF(VLOOKUP(T316,T$38:T315,1,0)&gt;0,0,0),1))</f>
        <v>0</v>
      </c>
      <c r="T316" s="16">
        <f>IF(DATOS!J279=P$39,DATOS!C279,"")</f>
        <v>0</v>
      </c>
    </row>
    <row r="317" spans="18:20" x14ac:dyDescent="0.25">
      <c r="R317">
        <f t="shared" si="7"/>
        <v>1</v>
      </c>
      <c r="S317">
        <f>IF(T317="",0,IFERROR(IF(VLOOKUP(T317,T$38:T316,1,0)&gt;0,0,0),1))</f>
        <v>0</v>
      </c>
      <c r="T317" s="16">
        <f>IF(DATOS!J280=P$39,DATOS!C280,"")</f>
        <v>0</v>
      </c>
    </row>
    <row r="318" spans="18:20" x14ac:dyDescent="0.25">
      <c r="R318">
        <f t="shared" si="7"/>
        <v>1</v>
      </c>
      <c r="S318">
        <f>IF(T318="",0,IFERROR(IF(VLOOKUP(T318,T$38:T317,1,0)&gt;0,0,0),1))</f>
        <v>0</v>
      </c>
      <c r="T318" s="16">
        <f>IF(DATOS!J281=P$39,DATOS!C281,"")</f>
        <v>0</v>
      </c>
    </row>
    <row r="319" spans="18:20" x14ac:dyDescent="0.25">
      <c r="R319">
        <f t="shared" si="7"/>
        <v>1</v>
      </c>
      <c r="S319">
        <f>IF(T319="",0,IFERROR(IF(VLOOKUP(T319,T$38:T318,1,0)&gt;0,0,0),1))</f>
        <v>0</v>
      </c>
      <c r="T319" s="16">
        <f>IF(DATOS!J282=P$39,DATOS!C282,"")</f>
        <v>0</v>
      </c>
    </row>
    <row r="320" spans="18:20" x14ac:dyDescent="0.25">
      <c r="R320">
        <f t="shared" si="7"/>
        <v>1</v>
      </c>
      <c r="S320">
        <f>IF(T320="",0,IFERROR(IF(VLOOKUP(T320,T$38:T319,1,0)&gt;0,0,0),1))</f>
        <v>0</v>
      </c>
      <c r="T320" s="16">
        <f>IF(DATOS!J283=P$39,DATOS!C283,"")</f>
        <v>0</v>
      </c>
    </row>
    <row r="321" spans="18:20" x14ac:dyDescent="0.25">
      <c r="R321">
        <f t="shared" si="7"/>
        <v>1</v>
      </c>
      <c r="S321">
        <f>IF(T321="",0,IFERROR(IF(VLOOKUP(T321,T$38:T320,1,0)&gt;0,0,0),1))</f>
        <v>0</v>
      </c>
      <c r="T321" s="16">
        <f>IF(DATOS!J284=P$39,DATOS!C284,"")</f>
        <v>0</v>
      </c>
    </row>
    <row r="322" spans="18:20" x14ac:dyDescent="0.25">
      <c r="R322">
        <f t="shared" si="7"/>
        <v>1</v>
      </c>
      <c r="S322">
        <f>IF(T322="",0,IFERROR(IF(VLOOKUP(T322,T$38:T321,1,0)&gt;0,0,0),1))</f>
        <v>0</v>
      </c>
      <c r="T322" s="16">
        <f>IF(DATOS!J285=P$39,DATOS!C285,"")</f>
        <v>0</v>
      </c>
    </row>
    <row r="323" spans="18:20" x14ac:dyDescent="0.25">
      <c r="R323">
        <f t="shared" si="7"/>
        <v>1</v>
      </c>
      <c r="S323">
        <f>IF(T323="",0,IFERROR(IF(VLOOKUP(T323,T$38:T322,1,0)&gt;0,0,0),1))</f>
        <v>0</v>
      </c>
      <c r="T323" s="16">
        <f>IF(DATOS!J286=P$39,DATOS!C286,"")</f>
        <v>0</v>
      </c>
    </row>
    <row r="324" spans="18:20" x14ac:dyDescent="0.25">
      <c r="R324">
        <f t="shared" si="7"/>
        <v>1</v>
      </c>
      <c r="S324">
        <f>IF(T324="",0,IFERROR(IF(VLOOKUP(T324,T$38:T323,1,0)&gt;0,0,0),1))</f>
        <v>0</v>
      </c>
      <c r="T324" s="16">
        <f>IF(DATOS!J287=P$39,DATOS!C287,"")</f>
        <v>0</v>
      </c>
    </row>
    <row r="325" spans="18:20" x14ac:dyDescent="0.25">
      <c r="R325">
        <f t="shared" si="7"/>
        <v>1</v>
      </c>
      <c r="S325">
        <f>IF(T325="",0,IFERROR(IF(VLOOKUP(T325,T$38:T324,1,0)&gt;0,0,0),1))</f>
        <v>0</v>
      </c>
      <c r="T325" s="16">
        <f>IF(DATOS!J288=P$39,DATOS!C288,"")</f>
        <v>0</v>
      </c>
    </row>
    <row r="326" spans="18:20" x14ac:dyDescent="0.25">
      <c r="R326">
        <f t="shared" si="7"/>
        <v>1</v>
      </c>
      <c r="S326">
        <f>IF(T326="",0,IFERROR(IF(VLOOKUP(T326,T$38:T325,1,0)&gt;0,0,0),1))</f>
        <v>0</v>
      </c>
      <c r="T326" s="16">
        <f>IF(DATOS!J289=P$39,DATOS!C289,"")</f>
        <v>0</v>
      </c>
    </row>
    <row r="327" spans="18:20" x14ac:dyDescent="0.25">
      <c r="R327">
        <f t="shared" si="7"/>
        <v>1</v>
      </c>
      <c r="S327">
        <f>IF(T327="",0,IFERROR(IF(VLOOKUP(T327,T$38:T326,1,0)&gt;0,0,0),1))</f>
        <v>0</v>
      </c>
      <c r="T327" s="16">
        <f>IF(DATOS!J290=P$39,DATOS!C290,"")</f>
        <v>0</v>
      </c>
    </row>
    <row r="328" spans="18:20" x14ac:dyDescent="0.25">
      <c r="R328">
        <f t="shared" si="7"/>
        <v>1</v>
      </c>
      <c r="S328">
        <f>IF(T328="",0,IFERROR(IF(VLOOKUP(T328,T$38:T327,1,0)&gt;0,0,0),1))</f>
        <v>0</v>
      </c>
      <c r="T328" s="16">
        <f>IF(DATOS!J291=P$39,DATOS!C291,"")</f>
        <v>0</v>
      </c>
    </row>
    <row r="329" spans="18:20" x14ac:dyDescent="0.25">
      <c r="R329">
        <f t="shared" si="7"/>
        <v>1</v>
      </c>
      <c r="S329">
        <f>IF(T329="",0,IFERROR(IF(VLOOKUP(T329,T$38:T328,1,0)&gt;0,0,0),1))</f>
        <v>0</v>
      </c>
      <c r="T329" s="16">
        <f>IF(DATOS!J292=P$39,DATOS!C292,"")</f>
        <v>0</v>
      </c>
    </row>
    <row r="330" spans="18:20" x14ac:dyDescent="0.25">
      <c r="R330">
        <f t="shared" si="7"/>
        <v>1</v>
      </c>
      <c r="S330">
        <f>IF(T330="",0,IFERROR(IF(VLOOKUP(T330,T$38:T329,1,0)&gt;0,0,0),1))</f>
        <v>0</v>
      </c>
      <c r="T330" s="16">
        <f>IF(DATOS!J293=P$39,DATOS!C293,"")</f>
        <v>0</v>
      </c>
    </row>
    <row r="331" spans="18:20" x14ac:dyDescent="0.25">
      <c r="R331">
        <f t="shared" si="7"/>
        <v>1</v>
      </c>
      <c r="S331">
        <f>IF(T331="",0,IFERROR(IF(VLOOKUP(T331,T$38:T330,1,0)&gt;0,0,0),1))</f>
        <v>0</v>
      </c>
      <c r="T331" s="16">
        <f>IF(DATOS!J294=P$39,DATOS!C294,"")</f>
        <v>0</v>
      </c>
    </row>
    <row r="332" spans="18:20" x14ac:dyDescent="0.25">
      <c r="R332">
        <f t="shared" si="7"/>
        <v>1</v>
      </c>
      <c r="S332">
        <f>IF(T332="",0,IFERROR(IF(VLOOKUP(T332,T$38:T331,1,0)&gt;0,0,0),1))</f>
        <v>0</v>
      </c>
      <c r="T332" s="16">
        <f>IF(DATOS!J295=P$39,DATOS!C295,"")</f>
        <v>0</v>
      </c>
    </row>
    <row r="333" spans="18:20" x14ac:dyDescent="0.25">
      <c r="R333">
        <f t="shared" si="7"/>
        <v>1</v>
      </c>
      <c r="S333">
        <f>IF(T333="",0,IFERROR(IF(VLOOKUP(T333,T$38:T332,1,0)&gt;0,0,0),1))</f>
        <v>0</v>
      </c>
      <c r="T333" s="16">
        <f>IF(DATOS!J296=P$39,DATOS!C296,"")</f>
        <v>0</v>
      </c>
    </row>
    <row r="334" spans="18:20" x14ac:dyDescent="0.25">
      <c r="R334">
        <f t="shared" si="7"/>
        <v>1</v>
      </c>
      <c r="S334">
        <f>IF(T334="",0,IFERROR(IF(VLOOKUP(T334,T$38:T333,1,0)&gt;0,0,0),1))</f>
        <v>0</v>
      </c>
      <c r="T334" s="16">
        <f>IF(DATOS!J297=P$39,DATOS!C297,"")</f>
        <v>0</v>
      </c>
    </row>
    <row r="335" spans="18:20" x14ac:dyDescent="0.25">
      <c r="R335">
        <f t="shared" si="7"/>
        <v>1</v>
      </c>
      <c r="S335">
        <f>IF(T335="",0,IFERROR(IF(VLOOKUP(T335,T$38:T334,1,0)&gt;0,0,0),1))</f>
        <v>0</v>
      </c>
      <c r="T335" s="16">
        <f>IF(DATOS!J298=P$39,DATOS!C298,"")</f>
        <v>0</v>
      </c>
    </row>
    <row r="336" spans="18:20" x14ac:dyDescent="0.25">
      <c r="R336">
        <f t="shared" si="7"/>
        <v>1</v>
      </c>
      <c r="S336">
        <f>IF(T336="",0,IFERROR(IF(VLOOKUP(T336,T$38:T335,1,0)&gt;0,0,0),1))</f>
        <v>0</v>
      </c>
      <c r="T336" s="16">
        <f>IF(DATOS!J299=P$39,DATOS!C299,"")</f>
        <v>0</v>
      </c>
    </row>
    <row r="337" spans="18:20" x14ac:dyDescent="0.25">
      <c r="R337">
        <f t="shared" si="7"/>
        <v>1</v>
      </c>
      <c r="S337">
        <f>IF(T337="",0,IFERROR(IF(VLOOKUP(T337,T$38:T336,1,0)&gt;0,0,0),1))</f>
        <v>0</v>
      </c>
      <c r="T337" s="16">
        <f>IF(DATOS!J300=P$39,DATOS!C300,"")</f>
        <v>0</v>
      </c>
    </row>
    <row r="338" spans="18:20" x14ac:dyDescent="0.25">
      <c r="R338">
        <f t="shared" si="7"/>
        <v>1</v>
      </c>
      <c r="S338">
        <f>IF(T338="",0,IFERROR(IF(VLOOKUP(T338,T$38:T337,1,0)&gt;0,0,0),1))</f>
        <v>0</v>
      </c>
      <c r="T338" s="16">
        <f>IF(DATOS!J301=P$39,DATOS!C301,"")</f>
        <v>0</v>
      </c>
    </row>
    <row r="339" spans="18:20" x14ac:dyDescent="0.25">
      <c r="R339">
        <f t="shared" si="7"/>
        <v>1</v>
      </c>
      <c r="S339">
        <f>IF(T339="",0,IFERROR(IF(VLOOKUP(T339,T$38:T338,1,0)&gt;0,0,0),1))</f>
        <v>0</v>
      </c>
      <c r="T339" s="16">
        <f>IF(DATOS!J302=P$39,DATOS!C302,"")</f>
        <v>0</v>
      </c>
    </row>
    <row r="340" spans="18:20" x14ac:dyDescent="0.25">
      <c r="R340">
        <f t="shared" si="7"/>
        <v>1</v>
      </c>
      <c r="S340">
        <f>IF(T340="",0,IFERROR(IF(VLOOKUP(T340,T$38:T339,1,0)&gt;0,0,0),1))</f>
        <v>0</v>
      </c>
      <c r="T340" s="16">
        <f>IF(DATOS!J303=P$39,DATOS!C303,"")</f>
        <v>0</v>
      </c>
    </row>
    <row r="341" spans="18:20" x14ac:dyDescent="0.25">
      <c r="R341">
        <f t="shared" si="7"/>
        <v>1</v>
      </c>
      <c r="S341">
        <f>IF(T341="",0,IFERROR(IF(VLOOKUP(T341,T$38:T340,1,0)&gt;0,0,0),1))</f>
        <v>0</v>
      </c>
      <c r="T341" s="16">
        <f>IF(DATOS!J304=P$39,DATOS!C304,"")</f>
        <v>0</v>
      </c>
    </row>
    <row r="342" spans="18:20" x14ac:dyDescent="0.25">
      <c r="R342">
        <f t="shared" si="7"/>
        <v>1</v>
      </c>
      <c r="S342">
        <f>IF(T342="",0,IFERROR(IF(VLOOKUP(T342,T$38:T341,1,0)&gt;0,0,0),1))</f>
        <v>0</v>
      </c>
      <c r="T342" s="16">
        <f>IF(DATOS!J305=P$39,DATOS!C305,"")</f>
        <v>0</v>
      </c>
    </row>
    <row r="343" spans="18:20" x14ac:dyDescent="0.25">
      <c r="R343">
        <f t="shared" si="7"/>
        <v>1</v>
      </c>
      <c r="S343">
        <f>IF(T343="",0,IFERROR(IF(VLOOKUP(T343,T$38:T342,1,0)&gt;0,0,0),1))</f>
        <v>0</v>
      </c>
      <c r="T343" s="16">
        <f>IF(DATOS!J306=P$39,DATOS!C306,"")</f>
        <v>0</v>
      </c>
    </row>
    <row r="344" spans="18:20" x14ac:dyDescent="0.25">
      <c r="R344">
        <f t="shared" si="7"/>
        <v>1</v>
      </c>
      <c r="S344">
        <f>IF(T344="",0,IFERROR(IF(VLOOKUP(T344,T$38:T343,1,0)&gt;0,0,0),1))</f>
        <v>0</v>
      </c>
      <c r="T344" s="16">
        <f>IF(DATOS!J307=P$39,DATOS!C307,"")</f>
        <v>0</v>
      </c>
    </row>
    <row r="345" spans="18:20" x14ac:dyDescent="0.25">
      <c r="R345">
        <f t="shared" si="7"/>
        <v>1</v>
      </c>
      <c r="S345">
        <f>IF(T345="",0,IFERROR(IF(VLOOKUP(T345,T$38:T344,1,0)&gt;0,0,0),1))</f>
        <v>0</v>
      </c>
      <c r="T345" s="16">
        <f>IF(DATOS!J308=P$39,DATOS!C308,"")</f>
        <v>0</v>
      </c>
    </row>
    <row r="346" spans="18:20" x14ac:dyDescent="0.25">
      <c r="R346">
        <f t="shared" si="7"/>
        <v>1</v>
      </c>
      <c r="S346">
        <f>IF(T346="",0,IFERROR(IF(VLOOKUP(T346,T$38:T345,1,0)&gt;0,0,0),1))</f>
        <v>0</v>
      </c>
      <c r="T346" s="16">
        <f>IF(DATOS!J309=P$39,DATOS!C309,"")</f>
        <v>0</v>
      </c>
    </row>
    <row r="347" spans="18:20" x14ac:dyDescent="0.25">
      <c r="R347">
        <f t="shared" si="7"/>
        <v>1</v>
      </c>
      <c r="S347">
        <f>IF(T347="",0,IFERROR(IF(VLOOKUP(T347,T$38:T346,1,0)&gt;0,0,0),1))</f>
        <v>0</v>
      </c>
      <c r="T347" s="16">
        <f>IF(DATOS!J310=P$39,DATOS!C310,"")</f>
        <v>0</v>
      </c>
    </row>
    <row r="348" spans="18:20" x14ac:dyDescent="0.25">
      <c r="R348">
        <f t="shared" si="7"/>
        <v>1</v>
      </c>
      <c r="S348">
        <f>IF(T348="",0,IFERROR(IF(VLOOKUP(T348,T$38:T347,1,0)&gt;0,0,0),1))</f>
        <v>0</v>
      </c>
      <c r="T348" s="16">
        <f>IF(DATOS!J311=P$39,DATOS!C311,"")</f>
        <v>0</v>
      </c>
    </row>
    <row r="349" spans="18:20" x14ac:dyDescent="0.25">
      <c r="R349">
        <f t="shared" si="7"/>
        <v>1</v>
      </c>
      <c r="S349">
        <f>IF(T349="",0,IFERROR(IF(VLOOKUP(T349,T$38:T348,1,0)&gt;0,0,0),1))</f>
        <v>0</v>
      </c>
      <c r="T349" s="16">
        <f>IF(DATOS!J312=P$39,DATOS!C312,"")</f>
        <v>0</v>
      </c>
    </row>
    <row r="350" spans="18:20" x14ac:dyDescent="0.25">
      <c r="R350">
        <f t="shared" si="7"/>
        <v>1</v>
      </c>
      <c r="S350">
        <f>IF(T350="",0,IFERROR(IF(VLOOKUP(T350,T$38:T349,1,0)&gt;0,0,0),1))</f>
        <v>0</v>
      </c>
      <c r="T350" s="16">
        <f>IF(DATOS!J313=P$39,DATOS!C313,"")</f>
        <v>0</v>
      </c>
    </row>
    <row r="351" spans="18:20" x14ac:dyDescent="0.25">
      <c r="R351">
        <f t="shared" si="7"/>
        <v>1</v>
      </c>
      <c r="S351">
        <f>IF(T351="",0,IFERROR(IF(VLOOKUP(T351,T$38:T350,1,0)&gt;0,0,0),1))</f>
        <v>0</v>
      </c>
      <c r="T351" s="16">
        <f>IF(DATOS!J314=P$39,DATOS!C314,"")</f>
        <v>0</v>
      </c>
    </row>
    <row r="352" spans="18:20" x14ac:dyDescent="0.25">
      <c r="R352">
        <f t="shared" si="7"/>
        <v>1</v>
      </c>
      <c r="S352">
        <f>IF(T352="",0,IFERROR(IF(VLOOKUP(T352,T$38:T351,1,0)&gt;0,0,0),1))</f>
        <v>0</v>
      </c>
      <c r="T352" s="16">
        <f>IF(DATOS!J315=P$39,DATOS!C315,"")</f>
        <v>0</v>
      </c>
    </row>
    <row r="353" spans="18:20" x14ac:dyDescent="0.25">
      <c r="R353">
        <f t="shared" si="7"/>
        <v>1</v>
      </c>
      <c r="S353">
        <f>IF(T353="",0,IFERROR(IF(VLOOKUP(T353,T$38:T352,1,0)&gt;0,0,0),1))</f>
        <v>0</v>
      </c>
      <c r="T353" s="16">
        <f>IF(DATOS!J316=P$39,DATOS!C316,"")</f>
        <v>0</v>
      </c>
    </row>
    <row r="354" spans="18:20" x14ac:dyDescent="0.25">
      <c r="R354">
        <f t="shared" si="7"/>
        <v>1</v>
      </c>
      <c r="S354">
        <f>IF(T354="",0,IFERROR(IF(VLOOKUP(T354,T$38:T353,1,0)&gt;0,0,0),1))</f>
        <v>0</v>
      </c>
      <c r="T354" s="16">
        <f>IF(DATOS!J317=P$39,DATOS!C317,"")</f>
        <v>0</v>
      </c>
    </row>
    <row r="355" spans="18:20" x14ac:dyDescent="0.25">
      <c r="R355">
        <f t="shared" si="7"/>
        <v>1</v>
      </c>
      <c r="S355">
        <f>IF(T355="",0,IFERROR(IF(VLOOKUP(T355,T$38:T354,1,0)&gt;0,0,0),1))</f>
        <v>0</v>
      </c>
      <c r="T355" s="16">
        <f>IF(DATOS!J318=P$39,DATOS!C318,"")</f>
        <v>0</v>
      </c>
    </row>
    <row r="356" spans="18:20" x14ac:dyDescent="0.25">
      <c r="R356">
        <f t="shared" si="7"/>
        <v>1</v>
      </c>
      <c r="S356">
        <f>IF(T356="",0,IFERROR(IF(VLOOKUP(T356,T$38:T355,1,0)&gt;0,0,0),1))</f>
        <v>0</v>
      </c>
      <c r="T356" s="16">
        <f>IF(DATOS!J319=P$39,DATOS!C319,"")</f>
        <v>0</v>
      </c>
    </row>
    <row r="357" spans="18:20" x14ac:dyDescent="0.25">
      <c r="R357">
        <f t="shared" si="7"/>
        <v>1</v>
      </c>
      <c r="S357">
        <f>IF(T357="",0,IFERROR(IF(VLOOKUP(T357,T$38:T356,1,0)&gt;0,0,0),1))</f>
        <v>0</v>
      </c>
      <c r="T357" s="16">
        <f>IF(DATOS!J320=P$39,DATOS!C320,"")</f>
        <v>0</v>
      </c>
    </row>
    <row r="358" spans="18:20" x14ac:dyDescent="0.25">
      <c r="R358">
        <f t="shared" si="7"/>
        <v>1</v>
      </c>
      <c r="S358">
        <f>IF(T358="",0,IFERROR(IF(VLOOKUP(T358,T$38:T357,1,0)&gt;0,0,0),1))</f>
        <v>0</v>
      </c>
      <c r="T358" s="16">
        <f>IF(DATOS!J321=P$39,DATOS!C321,"")</f>
        <v>0</v>
      </c>
    </row>
    <row r="359" spans="18:20" x14ac:dyDescent="0.25">
      <c r="R359">
        <f t="shared" ref="R359:R422" si="8">R358+S359</f>
        <v>1</v>
      </c>
      <c r="S359">
        <f>IF(T359="",0,IFERROR(IF(VLOOKUP(T359,T$38:T358,1,0)&gt;0,0,0),1))</f>
        <v>0</v>
      </c>
      <c r="T359" s="16">
        <f>IF(DATOS!J322=P$39,DATOS!C322,"")</f>
        <v>0</v>
      </c>
    </row>
    <row r="360" spans="18:20" x14ac:dyDescent="0.25">
      <c r="R360">
        <f t="shared" si="8"/>
        <v>1</v>
      </c>
      <c r="S360">
        <f>IF(T360="",0,IFERROR(IF(VLOOKUP(T360,T$38:T359,1,0)&gt;0,0,0),1))</f>
        <v>0</v>
      </c>
      <c r="T360" s="16">
        <f>IF(DATOS!J323=P$39,DATOS!C323,"")</f>
        <v>0</v>
      </c>
    </row>
    <row r="361" spans="18:20" x14ac:dyDescent="0.25">
      <c r="R361">
        <f t="shared" si="8"/>
        <v>1</v>
      </c>
      <c r="S361">
        <f>IF(T361="",0,IFERROR(IF(VLOOKUP(T361,T$38:T360,1,0)&gt;0,0,0),1))</f>
        <v>0</v>
      </c>
      <c r="T361" s="16">
        <f>IF(DATOS!J324=P$39,DATOS!C324,"")</f>
        <v>0</v>
      </c>
    </row>
    <row r="362" spans="18:20" x14ac:dyDescent="0.25">
      <c r="R362">
        <f t="shared" si="8"/>
        <v>1</v>
      </c>
      <c r="S362">
        <f>IF(T362="",0,IFERROR(IF(VLOOKUP(T362,T$38:T361,1,0)&gt;0,0,0),1))</f>
        <v>0</v>
      </c>
      <c r="T362" s="16">
        <f>IF(DATOS!J325=P$39,DATOS!C325,"")</f>
        <v>0</v>
      </c>
    </row>
    <row r="363" spans="18:20" x14ac:dyDescent="0.25">
      <c r="R363">
        <f t="shared" si="8"/>
        <v>1</v>
      </c>
      <c r="S363">
        <f>IF(T363="",0,IFERROR(IF(VLOOKUP(T363,T$38:T362,1,0)&gt;0,0,0),1))</f>
        <v>0</v>
      </c>
      <c r="T363" s="16">
        <f>IF(DATOS!J326=P$39,DATOS!C326,"")</f>
        <v>0</v>
      </c>
    </row>
    <row r="364" spans="18:20" x14ac:dyDescent="0.25">
      <c r="R364">
        <f t="shared" si="8"/>
        <v>1</v>
      </c>
      <c r="S364">
        <f>IF(T364="",0,IFERROR(IF(VLOOKUP(T364,T$38:T363,1,0)&gt;0,0,0),1))</f>
        <v>0</v>
      </c>
      <c r="T364" s="16">
        <f>IF(DATOS!J327=P$39,DATOS!C327,"")</f>
        <v>0</v>
      </c>
    </row>
    <row r="365" spans="18:20" x14ac:dyDescent="0.25">
      <c r="R365">
        <f t="shared" si="8"/>
        <v>1</v>
      </c>
      <c r="S365">
        <f>IF(T365="",0,IFERROR(IF(VLOOKUP(T365,T$38:T364,1,0)&gt;0,0,0),1))</f>
        <v>0</v>
      </c>
      <c r="T365" s="16">
        <f>IF(DATOS!J328=P$39,DATOS!C328,"")</f>
        <v>0</v>
      </c>
    </row>
    <row r="366" spans="18:20" x14ac:dyDescent="0.25">
      <c r="R366">
        <f t="shared" si="8"/>
        <v>1</v>
      </c>
      <c r="S366">
        <f>IF(T366="",0,IFERROR(IF(VLOOKUP(T366,T$38:T365,1,0)&gt;0,0,0),1))</f>
        <v>0</v>
      </c>
      <c r="T366" s="16">
        <f>IF(DATOS!J329=P$39,DATOS!C329,"")</f>
        <v>0</v>
      </c>
    </row>
    <row r="367" spans="18:20" x14ac:dyDescent="0.25">
      <c r="R367">
        <f t="shared" si="8"/>
        <v>1</v>
      </c>
      <c r="S367">
        <f>IF(T367="",0,IFERROR(IF(VLOOKUP(T367,T$38:T366,1,0)&gt;0,0,0),1))</f>
        <v>0</v>
      </c>
      <c r="T367" s="16">
        <f>IF(DATOS!J330=P$39,DATOS!C330,"")</f>
        <v>0</v>
      </c>
    </row>
    <row r="368" spans="18:20" x14ac:dyDescent="0.25">
      <c r="R368">
        <f t="shared" si="8"/>
        <v>1</v>
      </c>
      <c r="S368">
        <f>IF(T368="",0,IFERROR(IF(VLOOKUP(T368,T$38:T367,1,0)&gt;0,0,0),1))</f>
        <v>0</v>
      </c>
      <c r="T368" s="16">
        <f>IF(DATOS!J331=P$39,DATOS!C331,"")</f>
        <v>0</v>
      </c>
    </row>
    <row r="369" spans="18:20" x14ac:dyDescent="0.25">
      <c r="R369">
        <f t="shared" si="8"/>
        <v>1</v>
      </c>
      <c r="S369">
        <f>IF(T369="",0,IFERROR(IF(VLOOKUP(T369,T$38:T368,1,0)&gt;0,0,0),1))</f>
        <v>0</v>
      </c>
      <c r="T369" s="16">
        <f>IF(DATOS!J332=P$39,DATOS!C332,"")</f>
        <v>0</v>
      </c>
    </row>
    <row r="370" spans="18:20" x14ac:dyDescent="0.25">
      <c r="R370">
        <f t="shared" si="8"/>
        <v>1</v>
      </c>
      <c r="S370">
        <f>IF(T370="",0,IFERROR(IF(VLOOKUP(T370,T$38:T369,1,0)&gt;0,0,0),1))</f>
        <v>0</v>
      </c>
      <c r="T370" s="16">
        <f>IF(DATOS!J333=P$39,DATOS!C333,"")</f>
        <v>0</v>
      </c>
    </row>
    <row r="371" spans="18:20" x14ac:dyDescent="0.25">
      <c r="R371">
        <f t="shared" si="8"/>
        <v>1</v>
      </c>
      <c r="S371">
        <f>IF(T371="",0,IFERROR(IF(VLOOKUP(T371,T$38:T370,1,0)&gt;0,0,0),1))</f>
        <v>0</v>
      </c>
      <c r="T371" s="16">
        <f>IF(DATOS!J334=P$39,DATOS!C334,"")</f>
        <v>0</v>
      </c>
    </row>
    <row r="372" spans="18:20" x14ac:dyDescent="0.25">
      <c r="R372">
        <f t="shared" si="8"/>
        <v>1</v>
      </c>
      <c r="S372">
        <f>IF(T372="",0,IFERROR(IF(VLOOKUP(T372,T$38:T371,1,0)&gt;0,0,0),1))</f>
        <v>0</v>
      </c>
      <c r="T372" s="16">
        <f>IF(DATOS!J335=P$39,DATOS!C335,"")</f>
        <v>0</v>
      </c>
    </row>
    <row r="373" spans="18:20" x14ac:dyDescent="0.25">
      <c r="R373">
        <f t="shared" si="8"/>
        <v>1</v>
      </c>
      <c r="S373">
        <f>IF(T373="",0,IFERROR(IF(VLOOKUP(T373,T$38:T372,1,0)&gt;0,0,0),1))</f>
        <v>0</v>
      </c>
      <c r="T373" s="16">
        <f>IF(DATOS!J336=P$39,DATOS!C336,"")</f>
        <v>0</v>
      </c>
    </row>
    <row r="374" spans="18:20" x14ac:dyDescent="0.25">
      <c r="R374">
        <f t="shared" si="8"/>
        <v>1</v>
      </c>
      <c r="S374">
        <f>IF(T374="",0,IFERROR(IF(VLOOKUP(T374,T$38:T373,1,0)&gt;0,0,0),1))</f>
        <v>0</v>
      </c>
      <c r="T374" s="16">
        <f>IF(DATOS!J337=P$39,DATOS!C337,"")</f>
        <v>0</v>
      </c>
    </row>
    <row r="375" spans="18:20" x14ac:dyDescent="0.25">
      <c r="R375">
        <f t="shared" si="8"/>
        <v>1</v>
      </c>
      <c r="S375">
        <f>IF(T375="",0,IFERROR(IF(VLOOKUP(T375,T$38:T374,1,0)&gt;0,0,0),1))</f>
        <v>0</v>
      </c>
      <c r="T375" s="16">
        <f>IF(DATOS!J338=P$39,DATOS!C338,"")</f>
        <v>0</v>
      </c>
    </row>
    <row r="376" spans="18:20" x14ac:dyDescent="0.25">
      <c r="R376">
        <f t="shared" si="8"/>
        <v>1</v>
      </c>
      <c r="S376">
        <f>IF(T376="",0,IFERROR(IF(VLOOKUP(T376,T$38:T375,1,0)&gt;0,0,0),1))</f>
        <v>0</v>
      </c>
      <c r="T376" s="16">
        <f>IF(DATOS!J339=P$39,DATOS!C339,"")</f>
        <v>0</v>
      </c>
    </row>
    <row r="377" spans="18:20" x14ac:dyDescent="0.25">
      <c r="R377">
        <f t="shared" si="8"/>
        <v>1</v>
      </c>
      <c r="S377">
        <f>IF(T377="",0,IFERROR(IF(VLOOKUP(T377,T$38:T376,1,0)&gt;0,0,0),1))</f>
        <v>0</v>
      </c>
      <c r="T377" s="16">
        <f>IF(DATOS!J340=P$39,DATOS!C340,"")</f>
        <v>0</v>
      </c>
    </row>
    <row r="378" spans="18:20" x14ac:dyDescent="0.25">
      <c r="R378">
        <f t="shared" si="8"/>
        <v>1</v>
      </c>
      <c r="S378">
        <f>IF(T378="",0,IFERROR(IF(VLOOKUP(T378,T$38:T377,1,0)&gt;0,0,0),1))</f>
        <v>0</v>
      </c>
      <c r="T378" s="16">
        <f>IF(DATOS!J341=P$39,DATOS!C341,"")</f>
        <v>0</v>
      </c>
    </row>
    <row r="379" spans="18:20" x14ac:dyDescent="0.25">
      <c r="R379">
        <f t="shared" si="8"/>
        <v>1</v>
      </c>
      <c r="S379">
        <f>IF(T379="",0,IFERROR(IF(VLOOKUP(T379,T$38:T378,1,0)&gt;0,0,0),1))</f>
        <v>0</v>
      </c>
      <c r="T379" s="16">
        <f>IF(DATOS!J342=P$39,DATOS!C342,"")</f>
        <v>0</v>
      </c>
    </row>
    <row r="380" spans="18:20" x14ac:dyDescent="0.25">
      <c r="R380">
        <f t="shared" si="8"/>
        <v>1</v>
      </c>
      <c r="S380">
        <f>IF(T380="",0,IFERROR(IF(VLOOKUP(T380,T$38:T379,1,0)&gt;0,0,0),1))</f>
        <v>0</v>
      </c>
      <c r="T380" s="16">
        <f>IF(DATOS!J343=P$39,DATOS!C343,"")</f>
        <v>0</v>
      </c>
    </row>
    <row r="381" spans="18:20" x14ac:dyDescent="0.25">
      <c r="R381">
        <f t="shared" si="8"/>
        <v>1</v>
      </c>
      <c r="S381">
        <f>IF(T381="",0,IFERROR(IF(VLOOKUP(T381,T$38:T380,1,0)&gt;0,0,0),1))</f>
        <v>0</v>
      </c>
      <c r="T381" s="16">
        <f>IF(DATOS!J344=P$39,DATOS!C344,"")</f>
        <v>0</v>
      </c>
    </row>
    <row r="382" spans="18:20" x14ac:dyDescent="0.25">
      <c r="R382">
        <f t="shared" si="8"/>
        <v>1</v>
      </c>
      <c r="S382">
        <f>IF(T382="",0,IFERROR(IF(VLOOKUP(T382,T$38:T381,1,0)&gt;0,0,0),1))</f>
        <v>0</v>
      </c>
      <c r="T382" s="16">
        <f>IF(DATOS!J345=P$39,DATOS!C345,"")</f>
        <v>0</v>
      </c>
    </row>
    <row r="383" spans="18:20" x14ac:dyDescent="0.25">
      <c r="R383">
        <f t="shared" si="8"/>
        <v>1</v>
      </c>
      <c r="S383">
        <f>IF(T383="",0,IFERROR(IF(VLOOKUP(T383,T$38:T382,1,0)&gt;0,0,0),1))</f>
        <v>0</v>
      </c>
      <c r="T383" s="16">
        <f>IF(DATOS!J346=P$39,DATOS!C346,"")</f>
        <v>0</v>
      </c>
    </row>
    <row r="384" spans="18:20" x14ac:dyDescent="0.25">
      <c r="R384">
        <f t="shared" si="8"/>
        <v>1</v>
      </c>
      <c r="S384">
        <f>IF(T384="",0,IFERROR(IF(VLOOKUP(T384,T$38:T383,1,0)&gt;0,0,0),1))</f>
        <v>0</v>
      </c>
      <c r="T384" s="16">
        <f>IF(DATOS!J347=P$39,DATOS!C347,"")</f>
        <v>0</v>
      </c>
    </row>
    <row r="385" spans="18:20" x14ac:dyDescent="0.25">
      <c r="R385">
        <f t="shared" si="8"/>
        <v>1</v>
      </c>
      <c r="S385">
        <f>IF(T385="",0,IFERROR(IF(VLOOKUP(T385,T$38:T384,1,0)&gt;0,0,0),1))</f>
        <v>0</v>
      </c>
      <c r="T385" s="16">
        <f>IF(DATOS!J348=P$39,DATOS!C348,"")</f>
        <v>0</v>
      </c>
    </row>
    <row r="386" spans="18:20" x14ac:dyDescent="0.25">
      <c r="R386">
        <f t="shared" si="8"/>
        <v>1</v>
      </c>
      <c r="S386">
        <f>IF(T386="",0,IFERROR(IF(VLOOKUP(T386,T$38:T385,1,0)&gt;0,0,0),1))</f>
        <v>0</v>
      </c>
      <c r="T386" s="16">
        <f>IF(DATOS!J349=P$39,DATOS!C349,"")</f>
        <v>0</v>
      </c>
    </row>
    <row r="387" spans="18:20" x14ac:dyDescent="0.25">
      <c r="R387">
        <f t="shared" si="8"/>
        <v>1</v>
      </c>
      <c r="S387">
        <f>IF(T387="",0,IFERROR(IF(VLOOKUP(T387,T$38:T386,1,0)&gt;0,0,0),1))</f>
        <v>0</v>
      </c>
      <c r="T387" s="16">
        <f>IF(DATOS!J350=P$39,DATOS!C350,"")</f>
        <v>0</v>
      </c>
    </row>
    <row r="388" spans="18:20" x14ac:dyDescent="0.25">
      <c r="R388">
        <f t="shared" si="8"/>
        <v>1</v>
      </c>
      <c r="S388">
        <f>IF(T388="",0,IFERROR(IF(VLOOKUP(T388,T$38:T387,1,0)&gt;0,0,0),1))</f>
        <v>0</v>
      </c>
      <c r="T388" s="16">
        <f>IF(DATOS!J351=P$39,DATOS!C351,"")</f>
        <v>0</v>
      </c>
    </row>
    <row r="389" spans="18:20" x14ac:dyDescent="0.25">
      <c r="R389">
        <f t="shared" si="8"/>
        <v>1</v>
      </c>
      <c r="S389">
        <f>IF(T389="",0,IFERROR(IF(VLOOKUP(T389,T$38:T388,1,0)&gt;0,0,0),1))</f>
        <v>0</v>
      </c>
      <c r="T389" s="16">
        <f>IF(DATOS!J352=P$39,DATOS!C352,"")</f>
        <v>0</v>
      </c>
    </row>
    <row r="390" spans="18:20" x14ac:dyDescent="0.25">
      <c r="R390">
        <f t="shared" si="8"/>
        <v>1</v>
      </c>
      <c r="S390">
        <f>IF(T390="",0,IFERROR(IF(VLOOKUP(T390,T$38:T389,1,0)&gt;0,0,0),1))</f>
        <v>0</v>
      </c>
      <c r="T390" s="16">
        <f>IF(DATOS!J353=P$39,DATOS!C353,"")</f>
        <v>0</v>
      </c>
    </row>
    <row r="391" spans="18:20" x14ac:dyDescent="0.25">
      <c r="R391">
        <f t="shared" si="8"/>
        <v>1</v>
      </c>
      <c r="S391">
        <f>IF(T391="",0,IFERROR(IF(VLOOKUP(T391,T$38:T390,1,0)&gt;0,0,0),1))</f>
        <v>0</v>
      </c>
      <c r="T391" s="16">
        <f>IF(DATOS!J354=P$39,DATOS!C354,"")</f>
        <v>0</v>
      </c>
    </row>
    <row r="392" spans="18:20" x14ac:dyDescent="0.25">
      <c r="R392">
        <f t="shared" si="8"/>
        <v>1</v>
      </c>
      <c r="S392">
        <f>IF(T392="",0,IFERROR(IF(VLOOKUP(T392,T$38:T391,1,0)&gt;0,0,0),1))</f>
        <v>0</v>
      </c>
      <c r="T392" s="16">
        <f>IF(DATOS!J355=P$39,DATOS!C355,"")</f>
        <v>0</v>
      </c>
    </row>
    <row r="393" spans="18:20" x14ac:dyDescent="0.25">
      <c r="R393">
        <f t="shared" si="8"/>
        <v>1</v>
      </c>
      <c r="S393">
        <f>IF(T393="",0,IFERROR(IF(VLOOKUP(T393,T$38:T392,1,0)&gt;0,0,0),1))</f>
        <v>0</v>
      </c>
      <c r="T393" s="16">
        <f>IF(DATOS!J356=P$39,DATOS!C356,"")</f>
        <v>0</v>
      </c>
    </row>
    <row r="394" spans="18:20" x14ac:dyDescent="0.25">
      <c r="R394">
        <f t="shared" si="8"/>
        <v>1</v>
      </c>
      <c r="S394">
        <f>IF(T394="",0,IFERROR(IF(VLOOKUP(T394,T$38:T393,1,0)&gt;0,0,0),1))</f>
        <v>0</v>
      </c>
      <c r="T394" s="16">
        <f>IF(DATOS!J357=P$39,DATOS!C357,"")</f>
        <v>0</v>
      </c>
    </row>
    <row r="395" spans="18:20" x14ac:dyDescent="0.25">
      <c r="R395">
        <f t="shared" si="8"/>
        <v>1</v>
      </c>
      <c r="S395">
        <f>IF(T395="",0,IFERROR(IF(VLOOKUP(T395,T$38:T394,1,0)&gt;0,0,0),1))</f>
        <v>0</v>
      </c>
      <c r="T395" s="16">
        <f>IF(DATOS!J358=P$39,DATOS!C358,"")</f>
        <v>0</v>
      </c>
    </row>
    <row r="396" spans="18:20" x14ac:dyDescent="0.25">
      <c r="R396">
        <f t="shared" si="8"/>
        <v>1</v>
      </c>
      <c r="S396">
        <f>IF(T396="",0,IFERROR(IF(VLOOKUP(T396,T$38:T395,1,0)&gt;0,0,0),1))</f>
        <v>0</v>
      </c>
      <c r="T396" s="16">
        <f>IF(DATOS!J359=P$39,DATOS!C359,"")</f>
        <v>0</v>
      </c>
    </row>
    <row r="397" spans="18:20" x14ac:dyDescent="0.25">
      <c r="R397">
        <f t="shared" si="8"/>
        <v>1</v>
      </c>
      <c r="S397">
        <f>IF(T397="",0,IFERROR(IF(VLOOKUP(T397,T$38:T396,1,0)&gt;0,0,0),1))</f>
        <v>0</v>
      </c>
      <c r="T397" s="16">
        <f>IF(DATOS!J360=P$39,DATOS!C360,"")</f>
        <v>0</v>
      </c>
    </row>
    <row r="398" spans="18:20" x14ac:dyDescent="0.25">
      <c r="R398">
        <f t="shared" si="8"/>
        <v>1</v>
      </c>
      <c r="S398">
        <f>IF(T398="",0,IFERROR(IF(VLOOKUP(T398,T$38:T397,1,0)&gt;0,0,0),1))</f>
        <v>0</v>
      </c>
      <c r="T398" s="16">
        <f>IF(DATOS!J361=P$39,DATOS!C361,"")</f>
        <v>0</v>
      </c>
    </row>
    <row r="399" spans="18:20" x14ac:dyDescent="0.25">
      <c r="R399">
        <f t="shared" si="8"/>
        <v>1</v>
      </c>
      <c r="S399">
        <f>IF(T399="",0,IFERROR(IF(VLOOKUP(T399,T$38:T398,1,0)&gt;0,0,0),1))</f>
        <v>0</v>
      </c>
      <c r="T399" s="16">
        <f>IF(DATOS!J362=P$39,DATOS!C362,"")</f>
        <v>0</v>
      </c>
    </row>
    <row r="400" spans="18:20" x14ac:dyDescent="0.25">
      <c r="R400">
        <f t="shared" si="8"/>
        <v>1</v>
      </c>
      <c r="S400">
        <f>IF(T400="",0,IFERROR(IF(VLOOKUP(T400,T$38:T399,1,0)&gt;0,0,0),1))</f>
        <v>0</v>
      </c>
      <c r="T400" s="16">
        <f>IF(DATOS!J363=P$39,DATOS!C363,"")</f>
        <v>0</v>
      </c>
    </row>
    <row r="401" spans="18:20" x14ac:dyDescent="0.25">
      <c r="R401">
        <f t="shared" si="8"/>
        <v>1</v>
      </c>
      <c r="S401">
        <f>IF(T401="",0,IFERROR(IF(VLOOKUP(T401,T$38:T400,1,0)&gt;0,0,0),1))</f>
        <v>0</v>
      </c>
      <c r="T401" s="16">
        <f>IF(DATOS!J364=P$39,DATOS!C364,"")</f>
        <v>0</v>
      </c>
    </row>
    <row r="402" spans="18:20" x14ac:dyDescent="0.25">
      <c r="R402">
        <f t="shared" si="8"/>
        <v>1</v>
      </c>
      <c r="S402">
        <f>IF(T402="",0,IFERROR(IF(VLOOKUP(T402,T$38:T401,1,0)&gt;0,0,0),1))</f>
        <v>0</v>
      </c>
      <c r="T402" s="16">
        <f>IF(DATOS!J365=P$39,DATOS!C365,"")</f>
        <v>0</v>
      </c>
    </row>
    <row r="403" spans="18:20" x14ac:dyDescent="0.25">
      <c r="R403">
        <f t="shared" si="8"/>
        <v>1</v>
      </c>
      <c r="S403">
        <f>IF(T403="",0,IFERROR(IF(VLOOKUP(T403,T$38:T402,1,0)&gt;0,0,0),1))</f>
        <v>0</v>
      </c>
      <c r="T403" s="16">
        <f>IF(DATOS!J366=P$39,DATOS!C366,"")</f>
        <v>0</v>
      </c>
    </row>
    <row r="404" spans="18:20" x14ac:dyDescent="0.25">
      <c r="R404">
        <f t="shared" si="8"/>
        <v>1</v>
      </c>
      <c r="S404">
        <f>IF(T404="",0,IFERROR(IF(VLOOKUP(T404,T$38:T403,1,0)&gt;0,0,0),1))</f>
        <v>0</v>
      </c>
      <c r="T404" s="16">
        <f>IF(DATOS!J367=P$39,DATOS!C367,"")</f>
        <v>0</v>
      </c>
    </row>
    <row r="405" spans="18:20" x14ac:dyDescent="0.25">
      <c r="R405">
        <f t="shared" si="8"/>
        <v>1</v>
      </c>
      <c r="S405">
        <f>IF(T405="",0,IFERROR(IF(VLOOKUP(T405,T$38:T404,1,0)&gt;0,0,0),1))</f>
        <v>0</v>
      </c>
      <c r="T405" s="16">
        <f>IF(DATOS!J368=P$39,DATOS!C368,"")</f>
        <v>0</v>
      </c>
    </row>
    <row r="406" spans="18:20" x14ac:dyDescent="0.25">
      <c r="R406">
        <f t="shared" si="8"/>
        <v>1</v>
      </c>
      <c r="S406">
        <f>IF(T406="",0,IFERROR(IF(VLOOKUP(T406,T$38:T405,1,0)&gt;0,0,0),1))</f>
        <v>0</v>
      </c>
      <c r="T406" s="16">
        <f>IF(DATOS!J369=P$39,DATOS!C369,"")</f>
        <v>0</v>
      </c>
    </row>
    <row r="407" spans="18:20" x14ac:dyDescent="0.25">
      <c r="R407">
        <f t="shared" si="8"/>
        <v>1</v>
      </c>
      <c r="S407">
        <f>IF(T407="",0,IFERROR(IF(VLOOKUP(T407,T$38:T406,1,0)&gt;0,0,0),1))</f>
        <v>0</v>
      </c>
      <c r="T407" s="16">
        <f>IF(DATOS!J370=P$39,DATOS!C370,"")</f>
        <v>0</v>
      </c>
    </row>
    <row r="408" spans="18:20" x14ac:dyDescent="0.25">
      <c r="R408">
        <f t="shared" si="8"/>
        <v>1</v>
      </c>
      <c r="S408">
        <f>IF(T408="",0,IFERROR(IF(VLOOKUP(T408,T$38:T407,1,0)&gt;0,0,0),1))</f>
        <v>0</v>
      </c>
      <c r="T408" s="16">
        <f>IF(DATOS!J371=P$39,DATOS!C371,"")</f>
        <v>0</v>
      </c>
    </row>
    <row r="409" spans="18:20" x14ac:dyDescent="0.25">
      <c r="R409">
        <f t="shared" si="8"/>
        <v>1</v>
      </c>
      <c r="S409">
        <f>IF(T409="",0,IFERROR(IF(VLOOKUP(T409,T$38:T408,1,0)&gt;0,0,0),1))</f>
        <v>0</v>
      </c>
      <c r="T409" s="16">
        <f>IF(DATOS!J372=P$39,DATOS!C372,"")</f>
        <v>0</v>
      </c>
    </row>
    <row r="410" spans="18:20" x14ac:dyDescent="0.25">
      <c r="R410">
        <f t="shared" si="8"/>
        <v>1</v>
      </c>
      <c r="S410">
        <f>IF(T410="",0,IFERROR(IF(VLOOKUP(T410,T$38:T409,1,0)&gt;0,0,0),1))</f>
        <v>0</v>
      </c>
      <c r="T410" s="16">
        <f>IF(DATOS!J373=P$39,DATOS!C373,"")</f>
        <v>0</v>
      </c>
    </row>
    <row r="411" spans="18:20" x14ac:dyDescent="0.25">
      <c r="R411">
        <f t="shared" si="8"/>
        <v>1</v>
      </c>
      <c r="S411">
        <f>IF(T411="",0,IFERROR(IF(VLOOKUP(T411,T$38:T410,1,0)&gt;0,0,0),1))</f>
        <v>0</v>
      </c>
      <c r="T411" s="16">
        <f>IF(DATOS!J374=P$39,DATOS!C374,"")</f>
        <v>0</v>
      </c>
    </row>
    <row r="412" spans="18:20" x14ac:dyDescent="0.25">
      <c r="R412">
        <f t="shared" si="8"/>
        <v>1</v>
      </c>
      <c r="S412">
        <f>IF(T412="",0,IFERROR(IF(VLOOKUP(T412,T$38:T411,1,0)&gt;0,0,0),1))</f>
        <v>0</v>
      </c>
      <c r="T412" s="16">
        <f>IF(DATOS!J375=P$39,DATOS!C375,"")</f>
        <v>0</v>
      </c>
    </row>
    <row r="413" spans="18:20" x14ac:dyDescent="0.25">
      <c r="R413">
        <f t="shared" si="8"/>
        <v>1</v>
      </c>
      <c r="S413">
        <f>IF(T413="",0,IFERROR(IF(VLOOKUP(T413,T$38:T412,1,0)&gt;0,0,0),1))</f>
        <v>0</v>
      </c>
      <c r="T413" s="16">
        <f>IF(DATOS!J376=P$39,DATOS!C376,"")</f>
        <v>0</v>
      </c>
    </row>
    <row r="414" spans="18:20" x14ac:dyDescent="0.25">
      <c r="R414">
        <f t="shared" si="8"/>
        <v>1</v>
      </c>
      <c r="S414">
        <f>IF(T414="",0,IFERROR(IF(VLOOKUP(T414,T$38:T413,1,0)&gt;0,0,0),1))</f>
        <v>0</v>
      </c>
      <c r="T414" s="16">
        <f>IF(DATOS!J377=P$39,DATOS!C377,"")</f>
        <v>0</v>
      </c>
    </row>
    <row r="415" spans="18:20" x14ac:dyDescent="0.25">
      <c r="R415">
        <f t="shared" si="8"/>
        <v>1</v>
      </c>
      <c r="S415">
        <f>IF(T415="",0,IFERROR(IF(VLOOKUP(T415,T$38:T414,1,0)&gt;0,0,0),1))</f>
        <v>0</v>
      </c>
      <c r="T415" s="16">
        <f>IF(DATOS!J378=P$39,DATOS!C378,"")</f>
        <v>0</v>
      </c>
    </row>
    <row r="416" spans="18:20" x14ac:dyDescent="0.25">
      <c r="R416">
        <f t="shared" si="8"/>
        <v>1</v>
      </c>
      <c r="S416">
        <f>IF(T416="",0,IFERROR(IF(VLOOKUP(T416,T$38:T415,1,0)&gt;0,0,0),1))</f>
        <v>0</v>
      </c>
      <c r="T416" s="16">
        <f>IF(DATOS!J379=P$39,DATOS!C379,"")</f>
        <v>0</v>
      </c>
    </row>
    <row r="417" spans="18:20" x14ac:dyDescent="0.25">
      <c r="R417">
        <f t="shared" si="8"/>
        <v>1</v>
      </c>
      <c r="S417">
        <f>IF(T417="",0,IFERROR(IF(VLOOKUP(T417,T$38:T416,1,0)&gt;0,0,0),1))</f>
        <v>0</v>
      </c>
      <c r="T417" s="16">
        <f>IF(DATOS!J380=P$39,DATOS!C380,"")</f>
        <v>0</v>
      </c>
    </row>
    <row r="418" spans="18:20" x14ac:dyDescent="0.25">
      <c r="R418">
        <f t="shared" si="8"/>
        <v>1</v>
      </c>
      <c r="S418">
        <f>IF(T418="",0,IFERROR(IF(VLOOKUP(T418,T$38:T417,1,0)&gt;0,0,0),1))</f>
        <v>0</v>
      </c>
      <c r="T418" s="16">
        <f>IF(DATOS!J381=P$39,DATOS!C381,"")</f>
        <v>0</v>
      </c>
    </row>
    <row r="419" spans="18:20" x14ac:dyDescent="0.25">
      <c r="R419">
        <f t="shared" si="8"/>
        <v>1</v>
      </c>
      <c r="S419">
        <f>IF(T419="",0,IFERROR(IF(VLOOKUP(T419,T$38:T418,1,0)&gt;0,0,0),1))</f>
        <v>0</v>
      </c>
      <c r="T419" s="16">
        <f>IF(DATOS!J382=P$39,DATOS!C382,"")</f>
        <v>0</v>
      </c>
    </row>
    <row r="420" spans="18:20" x14ac:dyDescent="0.25">
      <c r="R420">
        <f t="shared" si="8"/>
        <v>1</v>
      </c>
      <c r="S420">
        <f>IF(T420="",0,IFERROR(IF(VLOOKUP(T420,T$38:T419,1,0)&gt;0,0,0),1))</f>
        <v>0</v>
      </c>
      <c r="T420" s="16">
        <f>IF(DATOS!J383=P$39,DATOS!C383,"")</f>
        <v>0</v>
      </c>
    </row>
    <row r="421" spans="18:20" x14ac:dyDescent="0.25">
      <c r="R421">
        <f t="shared" si="8"/>
        <v>1</v>
      </c>
      <c r="S421">
        <f>IF(T421="",0,IFERROR(IF(VLOOKUP(T421,T$38:T420,1,0)&gt;0,0,0),1))</f>
        <v>0</v>
      </c>
      <c r="T421" s="16">
        <f>IF(DATOS!J384=P$39,DATOS!C384,"")</f>
        <v>0</v>
      </c>
    </row>
    <row r="422" spans="18:20" x14ac:dyDescent="0.25">
      <c r="R422">
        <f t="shared" si="8"/>
        <v>1</v>
      </c>
      <c r="S422">
        <f>IF(T422="",0,IFERROR(IF(VLOOKUP(T422,T$38:T421,1,0)&gt;0,0,0),1))</f>
        <v>0</v>
      </c>
      <c r="T422" s="16">
        <f>IF(DATOS!J385=P$39,DATOS!C385,"")</f>
        <v>0</v>
      </c>
    </row>
    <row r="423" spans="18:20" x14ac:dyDescent="0.25">
      <c r="R423">
        <f t="shared" ref="R423:R486" si="9">R422+S423</f>
        <v>1</v>
      </c>
      <c r="S423">
        <f>IF(T423="",0,IFERROR(IF(VLOOKUP(T423,T$38:T422,1,0)&gt;0,0,0),1))</f>
        <v>0</v>
      </c>
      <c r="T423" s="16">
        <f>IF(DATOS!J386=P$39,DATOS!C386,"")</f>
        <v>0</v>
      </c>
    </row>
    <row r="424" spans="18:20" x14ac:dyDescent="0.25">
      <c r="R424">
        <f t="shared" si="9"/>
        <v>1</v>
      </c>
      <c r="S424">
        <f>IF(T424="",0,IFERROR(IF(VLOOKUP(T424,T$38:T423,1,0)&gt;0,0,0),1))</f>
        <v>0</v>
      </c>
      <c r="T424" s="16">
        <f>IF(DATOS!J387=P$39,DATOS!C387,"")</f>
        <v>0</v>
      </c>
    </row>
    <row r="425" spans="18:20" x14ac:dyDescent="0.25">
      <c r="R425">
        <f t="shared" si="9"/>
        <v>1</v>
      </c>
      <c r="S425">
        <f>IF(T425="",0,IFERROR(IF(VLOOKUP(T425,T$38:T424,1,0)&gt;0,0,0),1))</f>
        <v>0</v>
      </c>
      <c r="T425" s="16">
        <f>IF(DATOS!J388=P$39,DATOS!C388,"")</f>
        <v>0</v>
      </c>
    </row>
    <row r="426" spans="18:20" x14ac:dyDescent="0.25">
      <c r="R426">
        <f t="shared" si="9"/>
        <v>1</v>
      </c>
      <c r="S426">
        <f>IF(T426="",0,IFERROR(IF(VLOOKUP(T426,T$38:T425,1,0)&gt;0,0,0),1))</f>
        <v>0</v>
      </c>
      <c r="T426" s="16">
        <f>IF(DATOS!J389=P$39,DATOS!C389,"")</f>
        <v>0</v>
      </c>
    </row>
    <row r="427" spans="18:20" x14ac:dyDescent="0.25">
      <c r="R427">
        <f t="shared" si="9"/>
        <v>1</v>
      </c>
      <c r="S427">
        <f>IF(T427="",0,IFERROR(IF(VLOOKUP(T427,T$38:T426,1,0)&gt;0,0,0),1))</f>
        <v>0</v>
      </c>
      <c r="T427" s="16">
        <f>IF(DATOS!J390=P$39,DATOS!C390,"")</f>
        <v>0</v>
      </c>
    </row>
    <row r="428" spans="18:20" x14ac:dyDescent="0.25">
      <c r="R428">
        <f t="shared" si="9"/>
        <v>1</v>
      </c>
      <c r="S428">
        <f>IF(T428="",0,IFERROR(IF(VLOOKUP(T428,T$38:T427,1,0)&gt;0,0,0),1))</f>
        <v>0</v>
      </c>
      <c r="T428" s="16">
        <f>IF(DATOS!J391=P$39,DATOS!C391,"")</f>
        <v>0</v>
      </c>
    </row>
    <row r="429" spans="18:20" x14ac:dyDescent="0.25">
      <c r="R429">
        <f t="shared" si="9"/>
        <v>1</v>
      </c>
      <c r="S429">
        <f>IF(T429="",0,IFERROR(IF(VLOOKUP(T429,T$38:T428,1,0)&gt;0,0,0),1))</f>
        <v>0</v>
      </c>
      <c r="T429" s="16">
        <f>IF(DATOS!J392=P$39,DATOS!C392,"")</f>
        <v>0</v>
      </c>
    </row>
    <row r="430" spans="18:20" x14ac:dyDescent="0.25">
      <c r="R430">
        <f t="shared" si="9"/>
        <v>1</v>
      </c>
      <c r="S430">
        <f>IF(T430="",0,IFERROR(IF(VLOOKUP(T430,T$38:T429,1,0)&gt;0,0,0),1))</f>
        <v>0</v>
      </c>
      <c r="T430" s="16">
        <f>IF(DATOS!J393=P$39,DATOS!C393,"")</f>
        <v>0</v>
      </c>
    </row>
    <row r="431" spans="18:20" x14ac:dyDescent="0.25">
      <c r="R431">
        <f t="shared" si="9"/>
        <v>1</v>
      </c>
      <c r="S431">
        <f>IF(T431="",0,IFERROR(IF(VLOOKUP(T431,T$38:T430,1,0)&gt;0,0,0),1))</f>
        <v>0</v>
      </c>
      <c r="T431" s="16">
        <f>IF(DATOS!J394=P$39,DATOS!C394,"")</f>
        <v>0</v>
      </c>
    </row>
    <row r="432" spans="18:20" x14ac:dyDescent="0.25">
      <c r="R432">
        <f t="shared" si="9"/>
        <v>1</v>
      </c>
      <c r="S432">
        <f>IF(T432="",0,IFERROR(IF(VLOOKUP(T432,T$38:T431,1,0)&gt;0,0,0),1))</f>
        <v>0</v>
      </c>
      <c r="T432" s="16">
        <f>IF(DATOS!J395=P$39,DATOS!C395,"")</f>
        <v>0</v>
      </c>
    </row>
    <row r="433" spans="18:20" x14ac:dyDescent="0.25">
      <c r="R433">
        <f t="shared" si="9"/>
        <v>1</v>
      </c>
      <c r="S433">
        <f>IF(T433="",0,IFERROR(IF(VLOOKUP(T433,T$38:T432,1,0)&gt;0,0,0),1))</f>
        <v>0</v>
      </c>
      <c r="T433" s="16">
        <f>IF(DATOS!J396=P$39,DATOS!C396,"")</f>
        <v>0</v>
      </c>
    </row>
    <row r="434" spans="18:20" x14ac:dyDescent="0.25">
      <c r="R434">
        <f t="shared" si="9"/>
        <v>1</v>
      </c>
      <c r="S434">
        <f>IF(T434="",0,IFERROR(IF(VLOOKUP(T434,T$38:T433,1,0)&gt;0,0,0),1))</f>
        <v>0</v>
      </c>
      <c r="T434" s="16">
        <f>IF(DATOS!J397=P$39,DATOS!C397,"")</f>
        <v>0</v>
      </c>
    </row>
    <row r="435" spans="18:20" x14ac:dyDescent="0.25">
      <c r="R435">
        <f t="shared" si="9"/>
        <v>1</v>
      </c>
      <c r="S435">
        <f>IF(T435="",0,IFERROR(IF(VLOOKUP(T435,T$38:T434,1,0)&gt;0,0,0),1))</f>
        <v>0</v>
      </c>
      <c r="T435" s="16">
        <f>IF(DATOS!J398=P$39,DATOS!C398,"")</f>
        <v>0</v>
      </c>
    </row>
    <row r="436" spans="18:20" x14ac:dyDescent="0.25">
      <c r="R436">
        <f t="shared" si="9"/>
        <v>1</v>
      </c>
      <c r="S436">
        <f>IF(T436="",0,IFERROR(IF(VLOOKUP(T436,T$38:T435,1,0)&gt;0,0,0),1))</f>
        <v>0</v>
      </c>
      <c r="T436" s="16">
        <f>IF(DATOS!J399=P$39,DATOS!C399,"")</f>
        <v>0</v>
      </c>
    </row>
    <row r="437" spans="18:20" x14ac:dyDescent="0.25">
      <c r="R437">
        <f t="shared" si="9"/>
        <v>1</v>
      </c>
      <c r="S437">
        <f>IF(T437="",0,IFERROR(IF(VLOOKUP(T437,T$38:T436,1,0)&gt;0,0,0),1))</f>
        <v>0</v>
      </c>
      <c r="T437" s="16">
        <f>IF(DATOS!J400=P$39,DATOS!C400,"")</f>
        <v>0</v>
      </c>
    </row>
    <row r="438" spans="18:20" x14ac:dyDescent="0.25">
      <c r="R438">
        <f t="shared" si="9"/>
        <v>1</v>
      </c>
      <c r="S438">
        <f>IF(T438="",0,IFERROR(IF(VLOOKUP(T438,T$38:T437,1,0)&gt;0,0,0),1))</f>
        <v>0</v>
      </c>
      <c r="T438" s="16">
        <f>IF(DATOS!J401=P$39,DATOS!C401,"")</f>
        <v>0</v>
      </c>
    </row>
    <row r="439" spans="18:20" x14ac:dyDescent="0.25">
      <c r="R439">
        <f t="shared" si="9"/>
        <v>1</v>
      </c>
      <c r="S439">
        <f>IF(T439="",0,IFERROR(IF(VLOOKUP(T439,T$38:T438,1,0)&gt;0,0,0),1))</f>
        <v>0</v>
      </c>
      <c r="T439" s="16">
        <f>IF(DATOS!J402=P$39,DATOS!C402,"")</f>
        <v>0</v>
      </c>
    </row>
    <row r="440" spans="18:20" x14ac:dyDescent="0.25">
      <c r="R440">
        <f t="shared" si="9"/>
        <v>1</v>
      </c>
      <c r="S440">
        <f>IF(T440="",0,IFERROR(IF(VLOOKUP(T440,T$38:T439,1,0)&gt;0,0,0),1))</f>
        <v>0</v>
      </c>
      <c r="T440" s="16">
        <f>IF(DATOS!J403=P$39,DATOS!C403,"")</f>
        <v>0</v>
      </c>
    </row>
    <row r="441" spans="18:20" x14ac:dyDescent="0.25">
      <c r="R441">
        <f t="shared" si="9"/>
        <v>1</v>
      </c>
      <c r="S441">
        <f>IF(T441="",0,IFERROR(IF(VLOOKUP(T441,T$38:T440,1,0)&gt;0,0,0),1))</f>
        <v>0</v>
      </c>
      <c r="T441" s="16">
        <f>IF(DATOS!J404=P$39,DATOS!C404,"")</f>
        <v>0</v>
      </c>
    </row>
    <row r="442" spans="18:20" x14ac:dyDescent="0.25">
      <c r="R442">
        <f t="shared" si="9"/>
        <v>1</v>
      </c>
      <c r="S442">
        <f>IF(T442="",0,IFERROR(IF(VLOOKUP(T442,T$38:T441,1,0)&gt;0,0,0),1))</f>
        <v>0</v>
      </c>
      <c r="T442" s="16">
        <f>IF(DATOS!J405=P$39,DATOS!C405,"")</f>
        <v>0</v>
      </c>
    </row>
    <row r="443" spans="18:20" x14ac:dyDescent="0.25">
      <c r="R443">
        <f t="shared" si="9"/>
        <v>1</v>
      </c>
      <c r="S443">
        <f>IF(T443="",0,IFERROR(IF(VLOOKUP(T443,T$38:T442,1,0)&gt;0,0,0),1))</f>
        <v>0</v>
      </c>
      <c r="T443" s="16">
        <f>IF(DATOS!J406=P$39,DATOS!C406,"")</f>
        <v>0</v>
      </c>
    </row>
    <row r="444" spans="18:20" x14ac:dyDescent="0.25">
      <c r="R444">
        <f t="shared" si="9"/>
        <v>1</v>
      </c>
      <c r="S444">
        <f>IF(T444="",0,IFERROR(IF(VLOOKUP(T444,T$38:T443,1,0)&gt;0,0,0),1))</f>
        <v>0</v>
      </c>
      <c r="T444" s="16">
        <f>IF(DATOS!J407=P$39,DATOS!C407,"")</f>
        <v>0</v>
      </c>
    </row>
    <row r="445" spans="18:20" x14ac:dyDescent="0.25">
      <c r="R445">
        <f t="shared" si="9"/>
        <v>1</v>
      </c>
      <c r="S445">
        <f>IF(T445="",0,IFERROR(IF(VLOOKUP(T445,T$38:T444,1,0)&gt;0,0,0),1))</f>
        <v>0</v>
      </c>
      <c r="T445" s="16">
        <f>IF(DATOS!J408=P$39,DATOS!C408,"")</f>
        <v>0</v>
      </c>
    </row>
    <row r="446" spans="18:20" x14ac:dyDescent="0.25">
      <c r="R446">
        <f t="shared" si="9"/>
        <v>1</v>
      </c>
      <c r="S446">
        <f>IF(T446="",0,IFERROR(IF(VLOOKUP(T446,T$38:T445,1,0)&gt;0,0,0),1))</f>
        <v>0</v>
      </c>
      <c r="T446" s="16">
        <f>IF(DATOS!J409=P$39,DATOS!C409,"")</f>
        <v>0</v>
      </c>
    </row>
    <row r="447" spans="18:20" x14ac:dyDescent="0.25">
      <c r="R447">
        <f t="shared" si="9"/>
        <v>1</v>
      </c>
      <c r="S447">
        <f>IF(T447="",0,IFERROR(IF(VLOOKUP(T447,T$38:T446,1,0)&gt;0,0,0),1))</f>
        <v>0</v>
      </c>
      <c r="T447" s="16">
        <f>IF(DATOS!J410=P$39,DATOS!C410,"")</f>
        <v>0</v>
      </c>
    </row>
    <row r="448" spans="18:20" x14ac:dyDescent="0.25">
      <c r="R448">
        <f t="shared" si="9"/>
        <v>1</v>
      </c>
      <c r="S448">
        <f>IF(T448="",0,IFERROR(IF(VLOOKUP(T448,T$38:T447,1,0)&gt;0,0,0),1))</f>
        <v>0</v>
      </c>
      <c r="T448" s="16">
        <f>IF(DATOS!J411=P$39,DATOS!C411,"")</f>
        <v>0</v>
      </c>
    </row>
    <row r="449" spans="18:20" x14ac:dyDescent="0.25">
      <c r="R449">
        <f t="shared" si="9"/>
        <v>1</v>
      </c>
      <c r="S449">
        <f>IF(T449="",0,IFERROR(IF(VLOOKUP(T449,T$38:T448,1,0)&gt;0,0,0),1))</f>
        <v>0</v>
      </c>
      <c r="T449" s="16">
        <f>IF(DATOS!J412=P$39,DATOS!C412,"")</f>
        <v>0</v>
      </c>
    </row>
    <row r="450" spans="18:20" x14ac:dyDescent="0.25">
      <c r="R450">
        <f t="shared" si="9"/>
        <v>1</v>
      </c>
      <c r="S450">
        <f>IF(T450="",0,IFERROR(IF(VLOOKUP(T450,T$38:T449,1,0)&gt;0,0,0),1))</f>
        <v>0</v>
      </c>
      <c r="T450" s="16">
        <f>IF(DATOS!J413=P$39,DATOS!C413,"")</f>
        <v>0</v>
      </c>
    </row>
    <row r="451" spans="18:20" x14ac:dyDescent="0.25">
      <c r="R451">
        <f t="shared" si="9"/>
        <v>1</v>
      </c>
      <c r="S451">
        <f>IF(T451="",0,IFERROR(IF(VLOOKUP(T451,T$38:T450,1,0)&gt;0,0,0),1))</f>
        <v>0</v>
      </c>
      <c r="T451" s="16">
        <f>IF(DATOS!J414=P$39,DATOS!C414,"")</f>
        <v>0</v>
      </c>
    </row>
    <row r="452" spans="18:20" x14ac:dyDescent="0.25">
      <c r="R452">
        <f t="shared" si="9"/>
        <v>1</v>
      </c>
      <c r="S452">
        <f>IF(T452="",0,IFERROR(IF(VLOOKUP(T452,T$38:T451,1,0)&gt;0,0,0),1))</f>
        <v>0</v>
      </c>
      <c r="T452" s="16">
        <f>IF(DATOS!J415=P$39,DATOS!C415,"")</f>
        <v>0</v>
      </c>
    </row>
    <row r="453" spans="18:20" x14ac:dyDescent="0.25">
      <c r="R453">
        <f t="shared" si="9"/>
        <v>1</v>
      </c>
      <c r="S453">
        <f>IF(T453="",0,IFERROR(IF(VLOOKUP(T453,T$38:T452,1,0)&gt;0,0,0),1))</f>
        <v>0</v>
      </c>
      <c r="T453" s="16">
        <f>IF(DATOS!J416=P$39,DATOS!C416,"")</f>
        <v>0</v>
      </c>
    </row>
    <row r="454" spans="18:20" x14ac:dyDescent="0.25">
      <c r="R454">
        <f t="shared" si="9"/>
        <v>1</v>
      </c>
      <c r="S454">
        <f>IF(T454="",0,IFERROR(IF(VLOOKUP(T454,T$38:T453,1,0)&gt;0,0,0),1))</f>
        <v>0</v>
      </c>
      <c r="T454" s="16">
        <f>IF(DATOS!J417=P$39,DATOS!C417,"")</f>
        <v>0</v>
      </c>
    </row>
    <row r="455" spans="18:20" x14ac:dyDescent="0.25">
      <c r="R455">
        <f t="shared" si="9"/>
        <v>1</v>
      </c>
      <c r="S455">
        <f>IF(T455="",0,IFERROR(IF(VLOOKUP(T455,T$38:T454,1,0)&gt;0,0,0),1))</f>
        <v>0</v>
      </c>
      <c r="T455" s="16">
        <f>IF(DATOS!J418=P$39,DATOS!C418,"")</f>
        <v>0</v>
      </c>
    </row>
    <row r="456" spans="18:20" x14ac:dyDescent="0.25">
      <c r="R456">
        <f t="shared" si="9"/>
        <v>1</v>
      </c>
      <c r="S456">
        <f>IF(T456="",0,IFERROR(IF(VLOOKUP(T456,T$38:T455,1,0)&gt;0,0,0),1))</f>
        <v>0</v>
      </c>
      <c r="T456" s="16">
        <f>IF(DATOS!J419=P$39,DATOS!C419,"")</f>
        <v>0</v>
      </c>
    </row>
    <row r="457" spans="18:20" x14ac:dyDescent="0.25">
      <c r="R457">
        <f t="shared" si="9"/>
        <v>1</v>
      </c>
      <c r="S457">
        <f>IF(T457="",0,IFERROR(IF(VLOOKUP(T457,T$38:T456,1,0)&gt;0,0,0),1))</f>
        <v>0</v>
      </c>
      <c r="T457" s="16">
        <f>IF(DATOS!J420=P$39,DATOS!C420,"")</f>
        <v>0</v>
      </c>
    </row>
    <row r="458" spans="18:20" x14ac:dyDescent="0.25">
      <c r="R458">
        <f t="shared" si="9"/>
        <v>1</v>
      </c>
      <c r="S458">
        <f>IF(T458="",0,IFERROR(IF(VLOOKUP(T458,T$38:T457,1,0)&gt;0,0,0),1))</f>
        <v>0</v>
      </c>
      <c r="T458" s="16">
        <f>IF(DATOS!J421=P$39,DATOS!C421,"")</f>
        <v>0</v>
      </c>
    </row>
    <row r="459" spans="18:20" x14ac:dyDescent="0.25">
      <c r="R459">
        <f t="shared" si="9"/>
        <v>1</v>
      </c>
      <c r="S459">
        <f>IF(T459="",0,IFERROR(IF(VLOOKUP(T459,T$38:T458,1,0)&gt;0,0,0),1))</f>
        <v>0</v>
      </c>
      <c r="T459" s="16">
        <f>IF(DATOS!J422=P$39,DATOS!C422,"")</f>
        <v>0</v>
      </c>
    </row>
    <row r="460" spans="18:20" x14ac:dyDescent="0.25">
      <c r="R460">
        <f t="shared" si="9"/>
        <v>1</v>
      </c>
      <c r="S460">
        <f>IF(T460="",0,IFERROR(IF(VLOOKUP(T460,T$38:T459,1,0)&gt;0,0,0),1))</f>
        <v>0</v>
      </c>
      <c r="T460" s="16">
        <f>IF(DATOS!J423=P$39,DATOS!C423,"")</f>
        <v>0</v>
      </c>
    </row>
    <row r="461" spans="18:20" x14ac:dyDescent="0.25">
      <c r="R461">
        <f t="shared" si="9"/>
        <v>1</v>
      </c>
      <c r="S461">
        <f>IF(T461="",0,IFERROR(IF(VLOOKUP(T461,T$38:T460,1,0)&gt;0,0,0),1))</f>
        <v>0</v>
      </c>
      <c r="T461" s="16">
        <f>IF(DATOS!J424=P$39,DATOS!C424,"")</f>
        <v>0</v>
      </c>
    </row>
    <row r="462" spans="18:20" x14ac:dyDescent="0.25">
      <c r="R462">
        <f t="shared" si="9"/>
        <v>1</v>
      </c>
      <c r="S462">
        <f>IF(T462="",0,IFERROR(IF(VLOOKUP(T462,T$38:T461,1,0)&gt;0,0,0),1))</f>
        <v>0</v>
      </c>
      <c r="T462" s="16">
        <f>IF(DATOS!J425=P$39,DATOS!C425,"")</f>
        <v>0</v>
      </c>
    </row>
    <row r="463" spans="18:20" x14ac:dyDescent="0.25">
      <c r="R463">
        <f t="shared" si="9"/>
        <v>1</v>
      </c>
      <c r="S463">
        <f>IF(T463="",0,IFERROR(IF(VLOOKUP(T463,T$38:T462,1,0)&gt;0,0,0),1))</f>
        <v>0</v>
      </c>
      <c r="T463" s="16">
        <f>IF(DATOS!J426=P$39,DATOS!C426,"")</f>
        <v>0</v>
      </c>
    </row>
    <row r="464" spans="18:20" x14ac:dyDescent="0.25">
      <c r="R464">
        <f t="shared" si="9"/>
        <v>1</v>
      </c>
      <c r="S464">
        <f>IF(T464="",0,IFERROR(IF(VLOOKUP(T464,T$38:T463,1,0)&gt;0,0,0),1))</f>
        <v>0</v>
      </c>
      <c r="T464" s="16">
        <f>IF(DATOS!J427=P$39,DATOS!C427,"")</f>
        <v>0</v>
      </c>
    </row>
    <row r="465" spans="18:20" x14ac:dyDescent="0.25">
      <c r="R465">
        <f t="shared" si="9"/>
        <v>1</v>
      </c>
      <c r="S465">
        <f>IF(T465="",0,IFERROR(IF(VLOOKUP(T465,T$38:T464,1,0)&gt;0,0,0),1))</f>
        <v>0</v>
      </c>
      <c r="T465" s="16">
        <f>IF(DATOS!J428=P$39,DATOS!C428,"")</f>
        <v>0</v>
      </c>
    </row>
    <row r="466" spans="18:20" x14ac:dyDescent="0.25">
      <c r="R466">
        <f t="shared" si="9"/>
        <v>1</v>
      </c>
      <c r="S466">
        <f>IF(T466="",0,IFERROR(IF(VLOOKUP(T466,T$38:T465,1,0)&gt;0,0,0),1))</f>
        <v>0</v>
      </c>
      <c r="T466" s="16">
        <f>IF(DATOS!J429=P$39,DATOS!C429,"")</f>
        <v>0</v>
      </c>
    </row>
    <row r="467" spans="18:20" x14ac:dyDescent="0.25">
      <c r="R467">
        <f t="shared" si="9"/>
        <v>1</v>
      </c>
      <c r="S467">
        <f>IF(T467="",0,IFERROR(IF(VLOOKUP(T467,T$38:T466,1,0)&gt;0,0,0),1))</f>
        <v>0</v>
      </c>
      <c r="T467" s="16">
        <f>IF(DATOS!J430=P$39,DATOS!C430,"")</f>
        <v>0</v>
      </c>
    </row>
    <row r="468" spans="18:20" x14ac:dyDescent="0.25">
      <c r="R468">
        <f t="shared" si="9"/>
        <v>1</v>
      </c>
      <c r="S468">
        <f>IF(T468="",0,IFERROR(IF(VLOOKUP(T468,T$38:T467,1,0)&gt;0,0,0),1))</f>
        <v>0</v>
      </c>
      <c r="T468" s="16">
        <f>IF(DATOS!J431=P$39,DATOS!C431,"")</f>
        <v>0</v>
      </c>
    </row>
    <row r="469" spans="18:20" x14ac:dyDescent="0.25">
      <c r="R469">
        <f t="shared" si="9"/>
        <v>1</v>
      </c>
      <c r="S469">
        <f>IF(T469="",0,IFERROR(IF(VLOOKUP(T469,T$38:T468,1,0)&gt;0,0,0),1))</f>
        <v>0</v>
      </c>
      <c r="T469" s="16">
        <f>IF(DATOS!J432=P$39,DATOS!C432,"")</f>
        <v>0</v>
      </c>
    </row>
    <row r="470" spans="18:20" x14ac:dyDescent="0.25">
      <c r="R470">
        <f t="shared" si="9"/>
        <v>1</v>
      </c>
      <c r="S470">
        <f>IF(T470="",0,IFERROR(IF(VLOOKUP(T470,T$38:T469,1,0)&gt;0,0,0),1))</f>
        <v>0</v>
      </c>
      <c r="T470" s="16">
        <f>IF(DATOS!J433=P$39,DATOS!C433,"")</f>
        <v>0</v>
      </c>
    </row>
    <row r="471" spans="18:20" x14ac:dyDescent="0.25">
      <c r="R471">
        <f t="shared" si="9"/>
        <v>1</v>
      </c>
      <c r="S471">
        <f>IF(T471="",0,IFERROR(IF(VLOOKUP(T471,T$38:T470,1,0)&gt;0,0,0),1))</f>
        <v>0</v>
      </c>
      <c r="T471" s="16">
        <f>IF(DATOS!J434=P$39,DATOS!C434,"")</f>
        <v>0</v>
      </c>
    </row>
    <row r="472" spans="18:20" x14ac:dyDescent="0.25">
      <c r="R472">
        <f t="shared" si="9"/>
        <v>1</v>
      </c>
      <c r="S472">
        <f>IF(T472="",0,IFERROR(IF(VLOOKUP(T472,T$38:T471,1,0)&gt;0,0,0),1))</f>
        <v>0</v>
      </c>
      <c r="T472" s="16">
        <f>IF(DATOS!J435=P$39,DATOS!C435,"")</f>
        <v>0</v>
      </c>
    </row>
    <row r="473" spans="18:20" x14ac:dyDescent="0.25">
      <c r="R473">
        <f t="shared" si="9"/>
        <v>1</v>
      </c>
      <c r="S473">
        <f>IF(T473="",0,IFERROR(IF(VLOOKUP(T473,T$38:T472,1,0)&gt;0,0,0),1))</f>
        <v>0</v>
      </c>
      <c r="T473" s="16">
        <f>IF(DATOS!J436=P$39,DATOS!C436,"")</f>
        <v>0</v>
      </c>
    </row>
    <row r="474" spans="18:20" x14ac:dyDescent="0.25">
      <c r="R474">
        <f t="shared" si="9"/>
        <v>1</v>
      </c>
      <c r="S474">
        <f>IF(T474="",0,IFERROR(IF(VLOOKUP(T474,T$38:T473,1,0)&gt;0,0,0),1))</f>
        <v>0</v>
      </c>
      <c r="T474" s="16">
        <f>IF(DATOS!J437=P$39,DATOS!C437,"")</f>
        <v>0</v>
      </c>
    </row>
    <row r="475" spans="18:20" x14ac:dyDescent="0.25">
      <c r="R475">
        <f t="shared" si="9"/>
        <v>1</v>
      </c>
      <c r="S475">
        <f>IF(T475="",0,IFERROR(IF(VLOOKUP(T475,T$38:T474,1,0)&gt;0,0,0),1))</f>
        <v>0</v>
      </c>
      <c r="T475" s="16">
        <f>IF(DATOS!J438=P$39,DATOS!C438,"")</f>
        <v>0</v>
      </c>
    </row>
    <row r="476" spans="18:20" x14ac:dyDescent="0.25">
      <c r="R476">
        <f t="shared" si="9"/>
        <v>1</v>
      </c>
      <c r="S476">
        <f>IF(T476="",0,IFERROR(IF(VLOOKUP(T476,T$38:T475,1,0)&gt;0,0,0),1))</f>
        <v>0</v>
      </c>
      <c r="T476" s="16">
        <f>IF(DATOS!J439=P$39,DATOS!C439,"")</f>
        <v>0</v>
      </c>
    </row>
    <row r="477" spans="18:20" x14ac:dyDescent="0.25">
      <c r="R477">
        <f t="shared" si="9"/>
        <v>1</v>
      </c>
      <c r="S477">
        <f>IF(T477="",0,IFERROR(IF(VLOOKUP(T477,T$38:T476,1,0)&gt;0,0,0),1))</f>
        <v>0</v>
      </c>
      <c r="T477" s="16">
        <f>IF(DATOS!J440=P$39,DATOS!C440,"")</f>
        <v>0</v>
      </c>
    </row>
    <row r="478" spans="18:20" x14ac:dyDescent="0.25">
      <c r="R478">
        <f t="shared" si="9"/>
        <v>1</v>
      </c>
      <c r="S478">
        <f>IF(T478="",0,IFERROR(IF(VLOOKUP(T478,T$38:T477,1,0)&gt;0,0,0),1))</f>
        <v>0</v>
      </c>
      <c r="T478" s="16">
        <f>IF(DATOS!J441=P$39,DATOS!C441,"")</f>
        <v>0</v>
      </c>
    </row>
    <row r="479" spans="18:20" x14ac:dyDescent="0.25">
      <c r="R479">
        <f t="shared" si="9"/>
        <v>1</v>
      </c>
      <c r="S479">
        <f>IF(T479="",0,IFERROR(IF(VLOOKUP(T479,T$38:T478,1,0)&gt;0,0,0),1))</f>
        <v>0</v>
      </c>
      <c r="T479" s="16">
        <f>IF(DATOS!J442=P$39,DATOS!C442,"")</f>
        <v>0</v>
      </c>
    </row>
    <row r="480" spans="18:20" x14ac:dyDescent="0.25">
      <c r="R480">
        <f t="shared" si="9"/>
        <v>1</v>
      </c>
      <c r="S480">
        <f>IF(T480="",0,IFERROR(IF(VLOOKUP(T480,T$38:T479,1,0)&gt;0,0,0),1))</f>
        <v>0</v>
      </c>
      <c r="T480" s="16">
        <f>IF(DATOS!J443=P$39,DATOS!C443,"")</f>
        <v>0</v>
      </c>
    </row>
    <row r="481" spans="18:20" x14ac:dyDescent="0.25">
      <c r="R481">
        <f t="shared" si="9"/>
        <v>1</v>
      </c>
      <c r="S481">
        <f>IF(T481="",0,IFERROR(IF(VLOOKUP(T481,T$38:T480,1,0)&gt;0,0,0),1))</f>
        <v>0</v>
      </c>
      <c r="T481" s="16">
        <f>IF(DATOS!J444=P$39,DATOS!C444,"")</f>
        <v>0</v>
      </c>
    </row>
    <row r="482" spans="18:20" x14ac:dyDescent="0.25">
      <c r="R482">
        <f t="shared" si="9"/>
        <v>1</v>
      </c>
      <c r="S482">
        <f>IF(T482="",0,IFERROR(IF(VLOOKUP(T482,T$38:T481,1,0)&gt;0,0,0),1))</f>
        <v>0</v>
      </c>
      <c r="T482" s="16">
        <f>IF(DATOS!J445=P$39,DATOS!C445,"")</f>
        <v>0</v>
      </c>
    </row>
    <row r="483" spans="18:20" x14ac:dyDescent="0.25">
      <c r="R483">
        <f t="shared" si="9"/>
        <v>1</v>
      </c>
      <c r="S483">
        <f>IF(T483="",0,IFERROR(IF(VLOOKUP(T483,T$38:T482,1,0)&gt;0,0,0),1))</f>
        <v>0</v>
      </c>
      <c r="T483" s="16">
        <f>IF(DATOS!J446=P$39,DATOS!C446,"")</f>
        <v>0</v>
      </c>
    </row>
    <row r="484" spans="18:20" x14ac:dyDescent="0.25">
      <c r="R484">
        <f t="shared" si="9"/>
        <v>1</v>
      </c>
      <c r="S484">
        <f>IF(T484="",0,IFERROR(IF(VLOOKUP(T484,T$38:T483,1,0)&gt;0,0,0),1))</f>
        <v>0</v>
      </c>
      <c r="T484" s="16">
        <f>IF(DATOS!J447=P$39,DATOS!C447,"")</f>
        <v>0</v>
      </c>
    </row>
    <row r="485" spans="18:20" x14ac:dyDescent="0.25">
      <c r="R485">
        <f t="shared" si="9"/>
        <v>1</v>
      </c>
      <c r="S485">
        <f>IF(T485="",0,IFERROR(IF(VLOOKUP(T485,T$38:T484,1,0)&gt;0,0,0),1))</f>
        <v>0</v>
      </c>
      <c r="T485" s="16">
        <f>IF(DATOS!J448=P$39,DATOS!C448,"")</f>
        <v>0</v>
      </c>
    </row>
    <row r="486" spans="18:20" x14ac:dyDescent="0.25">
      <c r="R486">
        <f t="shared" si="9"/>
        <v>1</v>
      </c>
      <c r="S486">
        <f>IF(T486="",0,IFERROR(IF(VLOOKUP(T486,T$38:T485,1,0)&gt;0,0,0),1))</f>
        <v>0</v>
      </c>
      <c r="T486" s="16">
        <f>IF(DATOS!J449=P$39,DATOS!C449,"")</f>
        <v>0</v>
      </c>
    </row>
    <row r="487" spans="18:20" x14ac:dyDescent="0.25">
      <c r="R487">
        <f t="shared" ref="R487:R550" si="10">R486+S487</f>
        <v>1</v>
      </c>
      <c r="S487">
        <f>IF(T487="",0,IFERROR(IF(VLOOKUP(T487,T$38:T486,1,0)&gt;0,0,0),1))</f>
        <v>0</v>
      </c>
      <c r="T487" s="16">
        <f>IF(DATOS!J450=P$39,DATOS!C450,"")</f>
        <v>0</v>
      </c>
    </row>
    <row r="488" spans="18:20" x14ac:dyDescent="0.25">
      <c r="R488">
        <f t="shared" si="10"/>
        <v>1</v>
      </c>
      <c r="S488">
        <f>IF(T488="",0,IFERROR(IF(VLOOKUP(T488,T$38:T487,1,0)&gt;0,0,0),1))</f>
        <v>0</v>
      </c>
      <c r="T488" s="16">
        <f>IF(DATOS!J451=P$39,DATOS!C451,"")</f>
        <v>0</v>
      </c>
    </row>
    <row r="489" spans="18:20" x14ac:dyDescent="0.25">
      <c r="R489">
        <f t="shared" si="10"/>
        <v>1</v>
      </c>
      <c r="S489">
        <f>IF(T489="",0,IFERROR(IF(VLOOKUP(T489,T$38:T488,1,0)&gt;0,0,0),1))</f>
        <v>0</v>
      </c>
      <c r="T489" s="16">
        <f>IF(DATOS!J452=P$39,DATOS!C452,"")</f>
        <v>0</v>
      </c>
    </row>
    <row r="490" spans="18:20" x14ac:dyDescent="0.25">
      <c r="R490">
        <f t="shared" si="10"/>
        <v>1</v>
      </c>
      <c r="S490">
        <f>IF(T490="",0,IFERROR(IF(VLOOKUP(T490,T$38:T489,1,0)&gt;0,0,0),1))</f>
        <v>0</v>
      </c>
      <c r="T490" s="16">
        <f>IF(DATOS!J453=P$39,DATOS!C453,"")</f>
        <v>0</v>
      </c>
    </row>
    <row r="491" spans="18:20" x14ac:dyDescent="0.25">
      <c r="R491">
        <f t="shared" si="10"/>
        <v>1</v>
      </c>
      <c r="S491">
        <f>IF(T491="",0,IFERROR(IF(VLOOKUP(T491,T$38:T490,1,0)&gt;0,0,0),1))</f>
        <v>0</v>
      </c>
      <c r="T491" s="16">
        <f>IF(DATOS!J454=P$39,DATOS!C454,"")</f>
        <v>0</v>
      </c>
    </row>
    <row r="492" spans="18:20" x14ac:dyDescent="0.25">
      <c r="R492">
        <f t="shared" si="10"/>
        <v>1</v>
      </c>
      <c r="S492">
        <f>IF(T492="",0,IFERROR(IF(VLOOKUP(T492,T$38:T491,1,0)&gt;0,0,0),1))</f>
        <v>0</v>
      </c>
      <c r="T492" s="16">
        <f>IF(DATOS!J455=P$39,DATOS!C455,"")</f>
        <v>0</v>
      </c>
    </row>
    <row r="493" spans="18:20" x14ac:dyDescent="0.25">
      <c r="R493">
        <f t="shared" si="10"/>
        <v>1</v>
      </c>
      <c r="S493">
        <f>IF(T493="",0,IFERROR(IF(VLOOKUP(T493,T$38:T492,1,0)&gt;0,0,0),1))</f>
        <v>0</v>
      </c>
      <c r="T493" s="16">
        <f>IF(DATOS!J456=P$39,DATOS!C456,"")</f>
        <v>0</v>
      </c>
    </row>
    <row r="494" spans="18:20" x14ac:dyDescent="0.25">
      <c r="R494">
        <f t="shared" si="10"/>
        <v>1</v>
      </c>
      <c r="S494">
        <f>IF(T494="",0,IFERROR(IF(VLOOKUP(T494,T$38:T493,1,0)&gt;0,0,0),1))</f>
        <v>0</v>
      </c>
      <c r="T494" s="16">
        <f>IF(DATOS!J457=P$39,DATOS!C457,"")</f>
        <v>0</v>
      </c>
    </row>
    <row r="495" spans="18:20" x14ac:dyDescent="0.25">
      <c r="R495">
        <f t="shared" si="10"/>
        <v>1</v>
      </c>
      <c r="S495">
        <f>IF(T495="",0,IFERROR(IF(VLOOKUP(T495,T$38:T494,1,0)&gt;0,0,0),1))</f>
        <v>0</v>
      </c>
      <c r="T495" s="16">
        <f>IF(DATOS!J458=P$39,DATOS!C458,"")</f>
        <v>0</v>
      </c>
    </row>
    <row r="496" spans="18:20" x14ac:dyDescent="0.25">
      <c r="R496">
        <f t="shared" si="10"/>
        <v>1</v>
      </c>
      <c r="S496">
        <f>IF(T496="",0,IFERROR(IF(VLOOKUP(T496,T$38:T495,1,0)&gt;0,0,0),1))</f>
        <v>0</v>
      </c>
      <c r="T496" s="16">
        <f>IF(DATOS!J459=P$39,DATOS!C459,"")</f>
        <v>0</v>
      </c>
    </row>
    <row r="497" spans="18:20" x14ac:dyDescent="0.25">
      <c r="R497">
        <f t="shared" si="10"/>
        <v>1</v>
      </c>
      <c r="S497">
        <f>IF(T497="",0,IFERROR(IF(VLOOKUP(T497,T$38:T496,1,0)&gt;0,0,0),1))</f>
        <v>0</v>
      </c>
      <c r="T497" s="16">
        <f>IF(DATOS!J460=P$39,DATOS!C460,"")</f>
        <v>0</v>
      </c>
    </row>
    <row r="498" spans="18:20" x14ac:dyDescent="0.25">
      <c r="R498">
        <f t="shared" si="10"/>
        <v>1</v>
      </c>
      <c r="S498">
        <f>IF(T498="",0,IFERROR(IF(VLOOKUP(T498,T$38:T497,1,0)&gt;0,0,0),1))</f>
        <v>0</v>
      </c>
      <c r="T498" s="16">
        <f>IF(DATOS!J461=P$39,DATOS!C461,"")</f>
        <v>0</v>
      </c>
    </row>
    <row r="499" spans="18:20" x14ac:dyDescent="0.25">
      <c r="R499">
        <f t="shared" si="10"/>
        <v>1</v>
      </c>
      <c r="S499">
        <f>IF(T499="",0,IFERROR(IF(VLOOKUP(T499,T$38:T498,1,0)&gt;0,0,0),1))</f>
        <v>0</v>
      </c>
      <c r="T499" s="16">
        <f>IF(DATOS!J462=P$39,DATOS!C462,"")</f>
        <v>0</v>
      </c>
    </row>
    <row r="500" spans="18:20" x14ac:dyDescent="0.25">
      <c r="R500">
        <f t="shared" si="10"/>
        <v>1</v>
      </c>
      <c r="S500">
        <f>IF(T500="",0,IFERROR(IF(VLOOKUP(T500,T$38:T499,1,0)&gt;0,0,0),1))</f>
        <v>0</v>
      </c>
      <c r="T500" s="16">
        <f>IF(DATOS!J463=P$39,DATOS!C463,"")</f>
        <v>0</v>
      </c>
    </row>
    <row r="501" spans="18:20" x14ac:dyDescent="0.25">
      <c r="R501">
        <f t="shared" si="10"/>
        <v>1</v>
      </c>
      <c r="S501">
        <f>IF(T501="",0,IFERROR(IF(VLOOKUP(T501,T$38:T500,1,0)&gt;0,0,0),1))</f>
        <v>0</v>
      </c>
      <c r="T501" s="16">
        <f>IF(DATOS!J464=P$39,DATOS!C464,"")</f>
        <v>0</v>
      </c>
    </row>
    <row r="502" spans="18:20" x14ac:dyDescent="0.25">
      <c r="R502">
        <f t="shared" si="10"/>
        <v>1</v>
      </c>
      <c r="S502">
        <f>IF(T502="",0,IFERROR(IF(VLOOKUP(T502,T$38:T501,1,0)&gt;0,0,0),1))</f>
        <v>0</v>
      </c>
      <c r="T502" s="16">
        <f>IF(DATOS!J465=P$39,DATOS!C465,"")</f>
        <v>0</v>
      </c>
    </row>
    <row r="503" spans="18:20" x14ac:dyDescent="0.25">
      <c r="R503">
        <f t="shared" si="10"/>
        <v>1</v>
      </c>
      <c r="S503">
        <f>IF(T503="",0,IFERROR(IF(VLOOKUP(T503,T$38:T502,1,0)&gt;0,0,0),1))</f>
        <v>0</v>
      </c>
      <c r="T503" s="16">
        <f>IF(DATOS!J466=P$39,DATOS!C466,"")</f>
        <v>0</v>
      </c>
    </row>
    <row r="504" spans="18:20" x14ac:dyDescent="0.25">
      <c r="R504">
        <f t="shared" si="10"/>
        <v>1</v>
      </c>
      <c r="S504">
        <f>IF(T504="",0,IFERROR(IF(VLOOKUP(T504,T$38:T503,1,0)&gt;0,0,0),1))</f>
        <v>0</v>
      </c>
      <c r="T504" s="16">
        <f>IF(DATOS!J467=P$39,DATOS!C467,"")</f>
        <v>0</v>
      </c>
    </row>
    <row r="505" spans="18:20" x14ac:dyDescent="0.25">
      <c r="R505">
        <f t="shared" si="10"/>
        <v>1</v>
      </c>
      <c r="S505">
        <f>IF(T505="",0,IFERROR(IF(VLOOKUP(T505,T$38:T504,1,0)&gt;0,0,0),1))</f>
        <v>0</v>
      </c>
      <c r="T505" s="16">
        <f>IF(DATOS!J468=P$39,DATOS!C468,"")</f>
        <v>0</v>
      </c>
    </row>
    <row r="506" spans="18:20" x14ac:dyDescent="0.25">
      <c r="R506">
        <f t="shared" si="10"/>
        <v>1</v>
      </c>
      <c r="S506">
        <f>IF(T506="",0,IFERROR(IF(VLOOKUP(T506,T$38:T505,1,0)&gt;0,0,0),1))</f>
        <v>0</v>
      </c>
      <c r="T506" s="16">
        <f>IF(DATOS!J469=P$39,DATOS!C469,"")</f>
        <v>0</v>
      </c>
    </row>
    <row r="507" spans="18:20" x14ac:dyDescent="0.25">
      <c r="R507">
        <f t="shared" si="10"/>
        <v>1</v>
      </c>
      <c r="S507">
        <f>IF(T507="",0,IFERROR(IF(VLOOKUP(T507,T$38:T506,1,0)&gt;0,0,0),1))</f>
        <v>0</v>
      </c>
      <c r="T507" s="16">
        <f>IF(DATOS!J470=P$39,DATOS!C470,"")</f>
        <v>0</v>
      </c>
    </row>
    <row r="508" spans="18:20" x14ac:dyDescent="0.25">
      <c r="R508">
        <f t="shared" si="10"/>
        <v>1</v>
      </c>
      <c r="S508">
        <f>IF(T508="",0,IFERROR(IF(VLOOKUP(T508,T$38:T507,1,0)&gt;0,0,0),1))</f>
        <v>0</v>
      </c>
      <c r="T508" s="16">
        <f>IF(DATOS!J471=P$39,DATOS!C471,"")</f>
        <v>0</v>
      </c>
    </row>
    <row r="509" spans="18:20" x14ac:dyDescent="0.25">
      <c r="R509">
        <f t="shared" si="10"/>
        <v>1</v>
      </c>
      <c r="S509">
        <f>IF(T509="",0,IFERROR(IF(VLOOKUP(T509,T$38:T508,1,0)&gt;0,0,0),1))</f>
        <v>0</v>
      </c>
      <c r="T509" s="16">
        <f>IF(DATOS!J472=P$39,DATOS!C472,"")</f>
        <v>0</v>
      </c>
    </row>
    <row r="510" spans="18:20" x14ac:dyDescent="0.25">
      <c r="R510">
        <f t="shared" si="10"/>
        <v>1</v>
      </c>
      <c r="S510">
        <f>IF(T510="",0,IFERROR(IF(VLOOKUP(T510,T$38:T509,1,0)&gt;0,0,0),1))</f>
        <v>0</v>
      </c>
      <c r="T510" s="16">
        <f>IF(DATOS!J473=P$39,DATOS!C473,"")</f>
        <v>0</v>
      </c>
    </row>
    <row r="511" spans="18:20" x14ac:dyDescent="0.25">
      <c r="R511">
        <f t="shared" si="10"/>
        <v>1</v>
      </c>
      <c r="S511">
        <f>IF(T511="",0,IFERROR(IF(VLOOKUP(T511,T$38:T510,1,0)&gt;0,0,0),1))</f>
        <v>0</v>
      </c>
      <c r="T511" s="16">
        <f>IF(DATOS!J474=P$39,DATOS!C474,"")</f>
        <v>0</v>
      </c>
    </row>
    <row r="512" spans="18:20" x14ac:dyDescent="0.25">
      <c r="R512">
        <f t="shared" si="10"/>
        <v>1</v>
      </c>
      <c r="S512">
        <f>IF(T512="",0,IFERROR(IF(VLOOKUP(T512,T$38:T511,1,0)&gt;0,0,0),1))</f>
        <v>0</v>
      </c>
      <c r="T512" s="16">
        <f>IF(DATOS!J475=P$39,DATOS!C475,"")</f>
        <v>0</v>
      </c>
    </row>
    <row r="513" spans="18:20" x14ac:dyDescent="0.25">
      <c r="R513">
        <f t="shared" si="10"/>
        <v>1</v>
      </c>
      <c r="S513">
        <f>IF(T513="",0,IFERROR(IF(VLOOKUP(T513,T$38:T512,1,0)&gt;0,0,0),1))</f>
        <v>0</v>
      </c>
      <c r="T513" s="16">
        <f>IF(DATOS!J476=P$39,DATOS!C476,"")</f>
        <v>0</v>
      </c>
    </row>
    <row r="514" spans="18:20" x14ac:dyDescent="0.25">
      <c r="R514">
        <f t="shared" si="10"/>
        <v>1</v>
      </c>
      <c r="S514">
        <f>IF(T514="",0,IFERROR(IF(VLOOKUP(T514,T$38:T513,1,0)&gt;0,0,0),1))</f>
        <v>0</v>
      </c>
      <c r="T514" s="16">
        <f>IF(DATOS!J477=P$39,DATOS!C477,"")</f>
        <v>0</v>
      </c>
    </row>
    <row r="515" spans="18:20" x14ac:dyDescent="0.25">
      <c r="R515">
        <f t="shared" si="10"/>
        <v>1</v>
      </c>
      <c r="S515">
        <f>IF(T515="",0,IFERROR(IF(VLOOKUP(T515,T$38:T514,1,0)&gt;0,0,0),1))</f>
        <v>0</v>
      </c>
      <c r="T515" s="16">
        <f>IF(DATOS!J478=P$39,DATOS!C478,"")</f>
        <v>0</v>
      </c>
    </row>
    <row r="516" spans="18:20" x14ac:dyDescent="0.25">
      <c r="R516">
        <f t="shared" si="10"/>
        <v>1</v>
      </c>
      <c r="S516">
        <f>IF(T516="",0,IFERROR(IF(VLOOKUP(T516,T$38:T515,1,0)&gt;0,0,0),1))</f>
        <v>0</v>
      </c>
      <c r="T516" s="16">
        <f>IF(DATOS!J479=P$39,DATOS!C479,"")</f>
        <v>0</v>
      </c>
    </row>
    <row r="517" spans="18:20" x14ac:dyDescent="0.25">
      <c r="R517">
        <f t="shared" si="10"/>
        <v>1</v>
      </c>
      <c r="S517">
        <f>IF(T517="",0,IFERROR(IF(VLOOKUP(T517,T$38:T516,1,0)&gt;0,0,0),1))</f>
        <v>0</v>
      </c>
      <c r="T517" s="16">
        <f>IF(DATOS!J480=P$39,DATOS!C480,"")</f>
        <v>0</v>
      </c>
    </row>
    <row r="518" spans="18:20" x14ac:dyDescent="0.25">
      <c r="R518">
        <f t="shared" si="10"/>
        <v>1</v>
      </c>
      <c r="S518">
        <f>IF(T518="",0,IFERROR(IF(VLOOKUP(T518,T$38:T517,1,0)&gt;0,0,0),1))</f>
        <v>0</v>
      </c>
      <c r="T518" s="16">
        <f>IF(DATOS!J481=P$39,DATOS!C481,"")</f>
        <v>0</v>
      </c>
    </row>
    <row r="519" spans="18:20" x14ac:dyDescent="0.25">
      <c r="R519">
        <f t="shared" si="10"/>
        <v>1</v>
      </c>
      <c r="S519">
        <f>IF(T519="",0,IFERROR(IF(VLOOKUP(T519,T$38:T518,1,0)&gt;0,0,0),1))</f>
        <v>0</v>
      </c>
      <c r="T519" s="16">
        <f>IF(DATOS!J482=P$39,DATOS!C482,"")</f>
        <v>0</v>
      </c>
    </row>
    <row r="520" spans="18:20" x14ac:dyDescent="0.25">
      <c r="R520">
        <f t="shared" si="10"/>
        <v>1</v>
      </c>
      <c r="S520">
        <f>IF(T520="",0,IFERROR(IF(VLOOKUP(T520,T$38:T519,1,0)&gt;0,0,0),1))</f>
        <v>0</v>
      </c>
      <c r="T520" s="16">
        <f>IF(DATOS!J483=P$39,DATOS!C483,"")</f>
        <v>0</v>
      </c>
    </row>
    <row r="521" spans="18:20" x14ac:dyDescent="0.25">
      <c r="R521">
        <f t="shared" si="10"/>
        <v>1</v>
      </c>
      <c r="S521">
        <f>IF(T521="",0,IFERROR(IF(VLOOKUP(T521,T$38:T520,1,0)&gt;0,0,0),1))</f>
        <v>0</v>
      </c>
      <c r="T521" s="16">
        <f>IF(DATOS!J484=P$39,DATOS!C484,"")</f>
        <v>0</v>
      </c>
    </row>
    <row r="522" spans="18:20" x14ac:dyDescent="0.25">
      <c r="R522">
        <f t="shared" si="10"/>
        <v>1</v>
      </c>
      <c r="S522">
        <f>IF(T522="",0,IFERROR(IF(VLOOKUP(T522,T$38:T521,1,0)&gt;0,0,0),1))</f>
        <v>0</v>
      </c>
      <c r="T522" s="16">
        <f>IF(DATOS!J485=P$39,DATOS!C485,"")</f>
        <v>0</v>
      </c>
    </row>
    <row r="523" spans="18:20" x14ac:dyDescent="0.25">
      <c r="R523">
        <f t="shared" si="10"/>
        <v>1</v>
      </c>
      <c r="S523">
        <f>IF(T523="",0,IFERROR(IF(VLOOKUP(T523,T$38:T522,1,0)&gt;0,0,0),1))</f>
        <v>0</v>
      </c>
      <c r="T523" s="16">
        <f>IF(DATOS!J486=P$39,DATOS!C486,"")</f>
        <v>0</v>
      </c>
    </row>
    <row r="524" spans="18:20" x14ac:dyDescent="0.25">
      <c r="R524">
        <f t="shared" si="10"/>
        <v>1</v>
      </c>
      <c r="S524">
        <f>IF(T524="",0,IFERROR(IF(VLOOKUP(T524,T$38:T523,1,0)&gt;0,0,0),1))</f>
        <v>0</v>
      </c>
      <c r="T524" s="16">
        <f>IF(DATOS!J487=P$39,DATOS!C487,"")</f>
        <v>0</v>
      </c>
    </row>
    <row r="525" spans="18:20" x14ac:dyDescent="0.25">
      <c r="R525">
        <f t="shared" si="10"/>
        <v>1</v>
      </c>
      <c r="S525">
        <f>IF(T525="",0,IFERROR(IF(VLOOKUP(T525,T$38:T524,1,0)&gt;0,0,0),1))</f>
        <v>0</v>
      </c>
      <c r="T525" s="16">
        <f>IF(DATOS!J488=P$39,DATOS!C488,"")</f>
        <v>0</v>
      </c>
    </row>
    <row r="526" spans="18:20" x14ac:dyDescent="0.25">
      <c r="R526">
        <f t="shared" si="10"/>
        <v>1</v>
      </c>
      <c r="S526">
        <f>IF(T526="",0,IFERROR(IF(VLOOKUP(T526,T$38:T525,1,0)&gt;0,0,0),1))</f>
        <v>0</v>
      </c>
      <c r="T526" s="16">
        <f>IF(DATOS!J489=P$39,DATOS!C489,"")</f>
        <v>0</v>
      </c>
    </row>
    <row r="527" spans="18:20" x14ac:dyDescent="0.25">
      <c r="R527">
        <f t="shared" si="10"/>
        <v>1</v>
      </c>
      <c r="S527">
        <f>IF(T527="",0,IFERROR(IF(VLOOKUP(T527,T$38:T526,1,0)&gt;0,0,0),1))</f>
        <v>0</v>
      </c>
      <c r="T527" s="16">
        <f>IF(DATOS!J490=P$39,DATOS!C490,"")</f>
        <v>0</v>
      </c>
    </row>
    <row r="528" spans="18:20" x14ac:dyDescent="0.25">
      <c r="R528">
        <f t="shared" si="10"/>
        <v>1</v>
      </c>
      <c r="S528">
        <f>IF(T528="",0,IFERROR(IF(VLOOKUP(T528,T$38:T527,1,0)&gt;0,0,0),1))</f>
        <v>0</v>
      </c>
      <c r="T528" s="16">
        <f>IF(DATOS!J491=P$39,DATOS!C491,"")</f>
        <v>0</v>
      </c>
    </row>
    <row r="529" spans="18:20" x14ac:dyDescent="0.25">
      <c r="R529">
        <f t="shared" si="10"/>
        <v>1</v>
      </c>
      <c r="S529">
        <f>IF(T529="",0,IFERROR(IF(VLOOKUP(T529,T$38:T528,1,0)&gt;0,0,0),1))</f>
        <v>0</v>
      </c>
      <c r="T529" s="16">
        <f>IF(DATOS!J492=P$39,DATOS!C492,"")</f>
        <v>0</v>
      </c>
    </row>
    <row r="530" spans="18:20" x14ac:dyDescent="0.25">
      <c r="R530">
        <f t="shared" si="10"/>
        <v>1</v>
      </c>
      <c r="S530">
        <f>IF(T530="",0,IFERROR(IF(VLOOKUP(T530,T$38:T529,1,0)&gt;0,0,0),1))</f>
        <v>0</v>
      </c>
      <c r="T530" s="16">
        <f>IF(DATOS!J493=P$39,DATOS!C493,"")</f>
        <v>0</v>
      </c>
    </row>
    <row r="531" spans="18:20" x14ac:dyDescent="0.25">
      <c r="R531">
        <f t="shared" si="10"/>
        <v>1</v>
      </c>
      <c r="S531">
        <f>IF(T531="",0,IFERROR(IF(VLOOKUP(T531,T$38:T530,1,0)&gt;0,0,0),1))</f>
        <v>0</v>
      </c>
      <c r="T531" s="16">
        <f>IF(DATOS!J494=P$39,DATOS!C494,"")</f>
        <v>0</v>
      </c>
    </row>
    <row r="532" spans="18:20" x14ac:dyDescent="0.25">
      <c r="R532">
        <f t="shared" si="10"/>
        <v>1</v>
      </c>
      <c r="S532">
        <f>IF(T532="",0,IFERROR(IF(VLOOKUP(T532,T$38:T531,1,0)&gt;0,0,0),1))</f>
        <v>0</v>
      </c>
      <c r="T532" s="16">
        <f>IF(DATOS!J495=P$39,DATOS!C495,"")</f>
        <v>0</v>
      </c>
    </row>
    <row r="533" spans="18:20" x14ac:dyDescent="0.25">
      <c r="R533">
        <f t="shared" si="10"/>
        <v>1</v>
      </c>
      <c r="S533">
        <f>IF(T533="",0,IFERROR(IF(VLOOKUP(T533,T$38:T532,1,0)&gt;0,0,0),1))</f>
        <v>0</v>
      </c>
      <c r="T533" s="16">
        <f>IF(DATOS!J496=P$39,DATOS!C496,"")</f>
        <v>0</v>
      </c>
    </row>
    <row r="534" spans="18:20" x14ac:dyDescent="0.25">
      <c r="R534">
        <f t="shared" si="10"/>
        <v>1</v>
      </c>
      <c r="S534">
        <f>IF(T534="",0,IFERROR(IF(VLOOKUP(T534,T$38:T533,1,0)&gt;0,0,0),1))</f>
        <v>0</v>
      </c>
      <c r="T534" s="16">
        <f>IF(DATOS!J497=P$39,DATOS!C497,"")</f>
        <v>0</v>
      </c>
    </row>
    <row r="535" spans="18:20" x14ac:dyDescent="0.25">
      <c r="R535">
        <f t="shared" si="10"/>
        <v>1</v>
      </c>
      <c r="S535">
        <f>IF(T535="",0,IFERROR(IF(VLOOKUP(T535,T$38:T534,1,0)&gt;0,0,0),1))</f>
        <v>0</v>
      </c>
      <c r="T535" s="16">
        <f>IF(DATOS!J498=P$39,DATOS!C498,"")</f>
        <v>0</v>
      </c>
    </row>
    <row r="536" spans="18:20" x14ac:dyDescent="0.25">
      <c r="R536">
        <f t="shared" si="10"/>
        <v>1</v>
      </c>
      <c r="S536">
        <f>IF(T536="",0,IFERROR(IF(VLOOKUP(T536,T$38:T535,1,0)&gt;0,0,0),1))</f>
        <v>0</v>
      </c>
      <c r="T536" s="16">
        <f>IF(DATOS!J499=P$39,DATOS!C499,"")</f>
        <v>0</v>
      </c>
    </row>
    <row r="537" spans="18:20" x14ac:dyDescent="0.25">
      <c r="R537">
        <f t="shared" si="10"/>
        <v>1</v>
      </c>
      <c r="S537">
        <f>IF(T537="",0,IFERROR(IF(VLOOKUP(T537,T$38:T536,1,0)&gt;0,0,0),1))</f>
        <v>0</v>
      </c>
      <c r="T537" s="16">
        <f>IF(DATOS!J500=P$39,DATOS!C500,"")</f>
        <v>0</v>
      </c>
    </row>
    <row r="538" spans="18:20" x14ac:dyDescent="0.25">
      <c r="R538">
        <f t="shared" si="10"/>
        <v>1</v>
      </c>
      <c r="S538">
        <f>IF(T538="",0,IFERROR(IF(VLOOKUP(T538,T$38:T537,1,0)&gt;0,0,0),1))</f>
        <v>0</v>
      </c>
      <c r="T538" s="16">
        <f>IF(DATOS!J501=P$39,DATOS!C501,"")</f>
        <v>0</v>
      </c>
    </row>
    <row r="539" spans="18:20" x14ac:dyDescent="0.25">
      <c r="R539">
        <f t="shared" si="10"/>
        <v>1</v>
      </c>
      <c r="S539">
        <f>IF(T539="",0,IFERROR(IF(VLOOKUP(T539,T$38:T538,1,0)&gt;0,0,0),1))</f>
        <v>0</v>
      </c>
      <c r="T539" s="16">
        <f>IF(DATOS!J502=P$39,DATOS!C502,"")</f>
        <v>0</v>
      </c>
    </row>
    <row r="540" spans="18:20" x14ac:dyDescent="0.25">
      <c r="R540">
        <f t="shared" si="10"/>
        <v>1</v>
      </c>
      <c r="S540">
        <f>IF(T540="",0,IFERROR(IF(VLOOKUP(T540,T$38:T539,1,0)&gt;0,0,0),1))</f>
        <v>0</v>
      </c>
      <c r="T540" s="16">
        <f>IF(DATOS!J503=P$39,DATOS!C503,"")</f>
        <v>0</v>
      </c>
    </row>
    <row r="541" spans="18:20" x14ac:dyDescent="0.25">
      <c r="R541">
        <f t="shared" si="10"/>
        <v>1</v>
      </c>
      <c r="S541">
        <f>IF(T541="",0,IFERROR(IF(VLOOKUP(T541,T$38:T540,1,0)&gt;0,0,0),1))</f>
        <v>0</v>
      </c>
      <c r="T541" s="16">
        <f>IF(DATOS!J504=P$39,DATOS!C504,"")</f>
        <v>0</v>
      </c>
    </row>
    <row r="542" spans="18:20" x14ac:dyDescent="0.25">
      <c r="R542">
        <f t="shared" si="10"/>
        <v>1</v>
      </c>
      <c r="S542">
        <f>IF(T542="",0,IFERROR(IF(VLOOKUP(T542,T$38:T541,1,0)&gt;0,0,0),1))</f>
        <v>0</v>
      </c>
      <c r="T542" s="16">
        <f>IF(DATOS!J505=P$39,DATOS!C505,"")</f>
        <v>0</v>
      </c>
    </row>
    <row r="543" spans="18:20" x14ac:dyDescent="0.25">
      <c r="R543">
        <f t="shared" si="10"/>
        <v>1</v>
      </c>
      <c r="S543">
        <f>IF(T543="",0,IFERROR(IF(VLOOKUP(T543,T$38:T542,1,0)&gt;0,0,0),1))</f>
        <v>0</v>
      </c>
      <c r="T543" s="16">
        <f>IF(DATOS!J506=P$39,DATOS!C506,"")</f>
        <v>0</v>
      </c>
    </row>
    <row r="544" spans="18:20" x14ac:dyDescent="0.25">
      <c r="R544">
        <f t="shared" si="10"/>
        <v>1</v>
      </c>
      <c r="S544">
        <f>IF(T544="",0,IFERROR(IF(VLOOKUP(T544,T$38:T543,1,0)&gt;0,0,0),1))</f>
        <v>0</v>
      </c>
      <c r="T544" s="16">
        <f>IF(DATOS!J507=P$39,DATOS!C507,"")</f>
        <v>0</v>
      </c>
    </row>
    <row r="545" spans="18:20" x14ac:dyDescent="0.25">
      <c r="R545">
        <f t="shared" si="10"/>
        <v>1</v>
      </c>
      <c r="S545">
        <f>IF(T545="",0,IFERROR(IF(VLOOKUP(T545,T$38:T544,1,0)&gt;0,0,0),1))</f>
        <v>0</v>
      </c>
      <c r="T545" s="16">
        <f>IF(DATOS!J508=P$39,DATOS!C508,"")</f>
        <v>0</v>
      </c>
    </row>
    <row r="546" spans="18:20" x14ac:dyDescent="0.25">
      <c r="R546">
        <f t="shared" si="10"/>
        <v>1</v>
      </c>
      <c r="S546">
        <f>IF(T546="",0,IFERROR(IF(VLOOKUP(T546,T$38:T545,1,0)&gt;0,0,0),1))</f>
        <v>0</v>
      </c>
      <c r="T546" s="16">
        <f>IF(DATOS!J509=P$39,DATOS!C509,"")</f>
        <v>0</v>
      </c>
    </row>
    <row r="547" spans="18:20" x14ac:dyDescent="0.25">
      <c r="R547">
        <f t="shared" si="10"/>
        <v>1</v>
      </c>
      <c r="S547">
        <f>IF(T547="",0,IFERROR(IF(VLOOKUP(T547,T$38:T546,1,0)&gt;0,0,0),1))</f>
        <v>0</v>
      </c>
      <c r="T547" s="16">
        <f>IF(DATOS!J510=P$39,DATOS!C510,"")</f>
        <v>0</v>
      </c>
    </row>
    <row r="548" spans="18:20" x14ac:dyDescent="0.25">
      <c r="R548">
        <f t="shared" si="10"/>
        <v>1</v>
      </c>
      <c r="S548">
        <f>IF(T548="",0,IFERROR(IF(VLOOKUP(T548,T$38:T547,1,0)&gt;0,0,0),1))</f>
        <v>0</v>
      </c>
      <c r="T548" s="16">
        <f>IF(DATOS!J511=P$39,DATOS!C511,"")</f>
        <v>0</v>
      </c>
    </row>
    <row r="549" spans="18:20" x14ac:dyDescent="0.25">
      <c r="R549">
        <f t="shared" si="10"/>
        <v>1</v>
      </c>
      <c r="S549">
        <f>IF(T549="",0,IFERROR(IF(VLOOKUP(T549,T$38:T548,1,0)&gt;0,0,0),1))</f>
        <v>0</v>
      </c>
      <c r="T549" s="16">
        <f>IF(DATOS!J512=P$39,DATOS!C512,"")</f>
        <v>0</v>
      </c>
    </row>
    <row r="550" spans="18:20" x14ac:dyDescent="0.25">
      <c r="R550">
        <f t="shared" si="10"/>
        <v>1</v>
      </c>
      <c r="S550">
        <f>IF(T550="",0,IFERROR(IF(VLOOKUP(T550,T$38:T549,1,0)&gt;0,0,0),1))</f>
        <v>0</v>
      </c>
      <c r="T550" s="16">
        <f>IF(DATOS!J513=P$39,DATOS!C513,"")</f>
        <v>0</v>
      </c>
    </row>
    <row r="551" spans="18:20" x14ac:dyDescent="0.25">
      <c r="R551">
        <f t="shared" ref="R551:R614" si="11">R550+S551</f>
        <v>1</v>
      </c>
      <c r="S551">
        <f>IF(T551="",0,IFERROR(IF(VLOOKUP(T551,T$38:T550,1,0)&gt;0,0,0),1))</f>
        <v>0</v>
      </c>
      <c r="T551" s="16">
        <f>IF(DATOS!J514=P$39,DATOS!C514,"")</f>
        <v>0</v>
      </c>
    </row>
    <row r="552" spans="18:20" x14ac:dyDescent="0.25">
      <c r="R552">
        <f t="shared" si="11"/>
        <v>1</v>
      </c>
      <c r="S552">
        <f>IF(T552="",0,IFERROR(IF(VLOOKUP(T552,T$38:T551,1,0)&gt;0,0,0),1))</f>
        <v>0</v>
      </c>
      <c r="T552" s="16">
        <f>IF(DATOS!J515=P$39,DATOS!C515,"")</f>
        <v>0</v>
      </c>
    </row>
    <row r="553" spans="18:20" x14ac:dyDescent="0.25">
      <c r="R553">
        <f t="shared" si="11"/>
        <v>1</v>
      </c>
      <c r="S553">
        <f>IF(T553="",0,IFERROR(IF(VLOOKUP(T553,T$38:T552,1,0)&gt;0,0,0),1))</f>
        <v>0</v>
      </c>
      <c r="T553" s="16">
        <f>IF(DATOS!J516=P$39,DATOS!C516,"")</f>
        <v>0</v>
      </c>
    </row>
    <row r="554" spans="18:20" x14ac:dyDescent="0.25">
      <c r="R554">
        <f t="shared" si="11"/>
        <v>1</v>
      </c>
      <c r="S554">
        <f>IF(T554="",0,IFERROR(IF(VLOOKUP(T554,T$38:T553,1,0)&gt;0,0,0),1))</f>
        <v>0</v>
      </c>
      <c r="T554" s="16">
        <f>IF(DATOS!J517=P$39,DATOS!C517,"")</f>
        <v>0</v>
      </c>
    </row>
    <row r="555" spans="18:20" x14ac:dyDescent="0.25">
      <c r="R555">
        <f t="shared" si="11"/>
        <v>1</v>
      </c>
      <c r="S555">
        <f>IF(T555="",0,IFERROR(IF(VLOOKUP(T555,T$38:T554,1,0)&gt;0,0,0),1))</f>
        <v>0</v>
      </c>
      <c r="T555" s="16">
        <f>IF(DATOS!J518=P$39,DATOS!C518,"")</f>
        <v>0</v>
      </c>
    </row>
    <row r="556" spans="18:20" x14ac:dyDescent="0.25">
      <c r="R556">
        <f t="shared" si="11"/>
        <v>1</v>
      </c>
      <c r="S556">
        <f>IF(T556="",0,IFERROR(IF(VLOOKUP(T556,T$38:T555,1,0)&gt;0,0,0),1))</f>
        <v>0</v>
      </c>
      <c r="T556" s="16">
        <f>IF(DATOS!J519=P$39,DATOS!C519,"")</f>
        <v>0</v>
      </c>
    </row>
    <row r="557" spans="18:20" x14ac:dyDescent="0.25">
      <c r="R557">
        <f t="shared" si="11"/>
        <v>1</v>
      </c>
      <c r="S557">
        <f>IF(T557="",0,IFERROR(IF(VLOOKUP(T557,T$38:T556,1,0)&gt;0,0,0),1))</f>
        <v>0</v>
      </c>
      <c r="T557" s="16">
        <f>IF(DATOS!J520=P$39,DATOS!C520,"")</f>
        <v>0</v>
      </c>
    </row>
    <row r="558" spans="18:20" x14ac:dyDescent="0.25">
      <c r="R558">
        <f t="shared" si="11"/>
        <v>1</v>
      </c>
      <c r="S558">
        <f>IF(T558="",0,IFERROR(IF(VLOOKUP(T558,T$38:T557,1,0)&gt;0,0,0),1))</f>
        <v>0</v>
      </c>
      <c r="T558" s="16">
        <f>IF(DATOS!J521=P$39,DATOS!C521,"")</f>
        <v>0</v>
      </c>
    </row>
    <row r="559" spans="18:20" x14ac:dyDescent="0.25">
      <c r="R559">
        <f t="shared" si="11"/>
        <v>1</v>
      </c>
      <c r="S559">
        <f>IF(T559="",0,IFERROR(IF(VLOOKUP(T559,T$38:T558,1,0)&gt;0,0,0),1))</f>
        <v>0</v>
      </c>
      <c r="T559" s="16">
        <f>IF(DATOS!J522=P$39,DATOS!C522,"")</f>
        <v>0</v>
      </c>
    </row>
    <row r="560" spans="18:20" x14ac:dyDescent="0.25">
      <c r="R560">
        <f t="shared" si="11"/>
        <v>1</v>
      </c>
      <c r="S560">
        <f>IF(T560="",0,IFERROR(IF(VLOOKUP(T560,T$38:T559,1,0)&gt;0,0,0),1))</f>
        <v>0</v>
      </c>
      <c r="T560" s="16">
        <f>IF(DATOS!J523=P$39,DATOS!C523,"")</f>
        <v>0</v>
      </c>
    </row>
    <row r="561" spans="18:20" x14ac:dyDescent="0.25">
      <c r="R561">
        <f t="shared" si="11"/>
        <v>1</v>
      </c>
      <c r="S561">
        <f>IF(T561="",0,IFERROR(IF(VLOOKUP(T561,T$38:T560,1,0)&gt;0,0,0),1))</f>
        <v>0</v>
      </c>
      <c r="T561" s="16">
        <f>IF(DATOS!J524=P$39,DATOS!C524,"")</f>
        <v>0</v>
      </c>
    </row>
    <row r="562" spans="18:20" x14ac:dyDescent="0.25">
      <c r="R562">
        <f t="shared" si="11"/>
        <v>1</v>
      </c>
      <c r="S562">
        <f>IF(T562="",0,IFERROR(IF(VLOOKUP(T562,T$38:T561,1,0)&gt;0,0,0),1))</f>
        <v>0</v>
      </c>
      <c r="T562" s="16">
        <f>IF(DATOS!J525=P$39,DATOS!C525,"")</f>
        <v>0</v>
      </c>
    </row>
    <row r="563" spans="18:20" x14ac:dyDescent="0.25">
      <c r="R563">
        <f t="shared" si="11"/>
        <v>1</v>
      </c>
      <c r="S563">
        <f>IF(T563="",0,IFERROR(IF(VLOOKUP(T563,T$38:T562,1,0)&gt;0,0,0),1))</f>
        <v>0</v>
      </c>
      <c r="T563" s="16">
        <f>IF(DATOS!J526=P$39,DATOS!C526,"")</f>
        <v>0</v>
      </c>
    </row>
    <row r="564" spans="18:20" x14ac:dyDescent="0.25">
      <c r="R564">
        <f t="shared" si="11"/>
        <v>1</v>
      </c>
      <c r="S564">
        <f>IF(T564="",0,IFERROR(IF(VLOOKUP(T564,T$38:T563,1,0)&gt;0,0,0),1))</f>
        <v>0</v>
      </c>
      <c r="T564" s="16">
        <f>IF(DATOS!J527=P$39,DATOS!C527,"")</f>
        <v>0</v>
      </c>
    </row>
    <row r="565" spans="18:20" x14ac:dyDescent="0.25">
      <c r="R565">
        <f t="shared" si="11"/>
        <v>1</v>
      </c>
      <c r="S565">
        <f>IF(T565="",0,IFERROR(IF(VLOOKUP(T565,T$38:T564,1,0)&gt;0,0,0),1))</f>
        <v>0</v>
      </c>
      <c r="T565" s="16">
        <f>IF(DATOS!J528=P$39,DATOS!C528,"")</f>
        <v>0</v>
      </c>
    </row>
    <row r="566" spans="18:20" x14ac:dyDescent="0.25">
      <c r="R566">
        <f t="shared" si="11"/>
        <v>1</v>
      </c>
      <c r="S566">
        <f>IF(T566="",0,IFERROR(IF(VLOOKUP(T566,T$38:T565,1,0)&gt;0,0,0),1))</f>
        <v>0</v>
      </c>
      <c r="T566" s="16">
        <f>IF(DATOS!J529=P$39,DATOS!C529,"")</f>
        <v>0</v>
      </c>
    </row>
    <row r="567" spans="18:20" x14ac:dyDescent="0.25">
      <c r="R567">
        <f t="shared" si="11"/>
        <v>1</v>
      </c>
      <c r="S567">
        <f>IF(T567="",0,IFERROR(IF(VLOOKUP(T567,T$38:T566,1,0)&gt;0,0,0),1))</f>
        <v>0</v>
      </c>
      <c r="T567" s="16">
        <f>IF(DATOS!J530=P$39,DATOS!C530,"")</f>
        <v>0</v>
      </c>
    </row>
    <row r="568" spans="18:20" x14ac:dyDescent="0.25">
      <c r="R568">
        <f t="shared" si="11"/>
        <v>1</v>
      </c>
      <c r="S568">
        <f>IF(T568="",0,IFERROR(IF(VLOOKUP(T568,T$38:T567,1,0)&gt;0,0,0),1))</f>
        <v>0</v>
      </c>
      <c r="T568" s="16">
        <f>IF(DATOS!J531=P$39,DATOS!C531,"")</f>
        <v>0</v>
      </c>
    </row>
    <row r="569" spans="18:20" x14ac:dyDescent="0.25">
      <c r="R569">
        <f t="shared" si="11"/>
        <v>1</v>
      </c>
      <c r="S569">
        <f>IF(T569="",0,IFERROR(IF(VLOOKUP(T569,T$38:T568,1,0)&gt;0,0,0),1))</f>
        <v>0</v>
      </c>
      <c r="T569" s="16">
        <f>IF(DATOS!J532=P$39,DATOS!C532,"")</f>
        <v>0</v>
      </c>
    </row>
    <row r="570" spans="18:20" x14ac:dyDescent="0.25">
      <c r="R570">
        <f t="shared" si="11"/>
        <v>1</v>
      </c>
      <c r="S570">
        <f>IF(T570="",0,IFERROR(IF(VLOOKUP(T570,T$38:T569,1,0)&gt;0,0,0),1))</f>
        <v>0</v>
      </c>
      <c r="T570" s="16">
        <f>IF(DATOS!J533=P$39,DATOS!C533,"")</f>
        <v>0</v>
      </c>
    </row>
    <row r="571" spans="18:20" x14ac:dyDescent="0.25">
      <c r="R571">
        <f t="shared" si="11"/>
        <v>1</v>
      </c>
      <c r="S571">
        <f>IF(T571="",0,IFERROR(IF(VLOOKUP(T571,T$38:T570,1,0)&gt;0,0,0),1))</f>
        <v>0</v>
      </c>
      <c r="T571" s="16">
        <f>IF(DATOS!J534=P$39,DATOS!C534,"")</f>
        <v>0</v>
      </c>
    </row>
    <row r="572" spans="18:20" x14ac:dyDescent="0.25">
      <c r="R572">
        <f t="shared" si="11"/>
        <v>1</v>
      </c>
      <c r="S572">
        <f>IF(T572="",0,IFERROR(IF(VLOOKUP(T572,T$38:T571,1,0)&gt;0,0,0),1))</f>
        <v>0</v>
      </c>
      <c r="T572" s="16">
        <f>IF(DATOS!J535=P$39,DATOS!C535,"")</f>
        <v>0</v>
      </c>
    </row>
    <row r="573" spans="18:20" x14ac:dyDescent="0.25">
      <c r="R573">
        <f t="shared" si="11"/>
        <v>1</v>
      </c>
      <c r="S573">
        <f>IF(T573="",0,IFERROR(IF(VLOOKUP(T573,T$38:T572,1,0)&gt;0,0,0),1))</f>
        <v>0</v>
      </c>
      <c r="T573" s="16">
        <f>IF(DATOS!J536=P$39,DATOS!C536,"")</f>
        <v>0</v>
      </c>
    </row>
    <row r="574" spans="18:20" x14ac:dyDescent="0.25">
      <c r="R574">
        <f t="shared" si="11"/>
        <v>1</v>
      </c>
      <c r="S574">
        <f>IF(T574="",0,IFERROR(IF(VLOOKUP(T574,T$38:T573,1,0)&gt;0,0,0),1))</f>
        <v>0</v>
      </c>
      <c r="T574" s="16">
        <f>IF(DATOS!J537=P$39,DATOS!C537,"")</f>
        <v>0</v>
      </c>
    </row>
    <row r="575" spans="18:20" x14ac:dyDescent="0.25">
      <c r="R575">
        <f t="shared" si="11"/>
        <v>1</v>
      </c>
      <c r="S575">
        <f>IF(T575="",0,IFERROR(IF(VLOOKUP(T575,T$38:T574,1,0)&gt;0,0,0),1))</f>
        <v>0</v>
      </c>
      <c r="T575" s="16">
        <f>IF(DATOS!J538=P$39,DATOS!C538,"")</f>
        <v>0</v>
      </c>
    </row>
    <row r="576" spans="18:20" x14ac:dyDescent="0.25">
      <c r="R576">
        <f t="shared" si="11"/>
        <v>1</v>
      </c>
      <c r="S576">
        <f>IF(T576="",0,IFERROR(IF(VLOOKUP(T576,T$38:T575,1,0)&gt;0,0,0),1))</f>
        <v>0</v>
      </c>
      <c r="T576" s="16">
        <f>IF(DATOS!J539=P$39,DATOS!C539,"")</f>
        <v>0</v>
      </c>
    </row>
    <row r="577" spans="18:20" x14ac:dyDescent="0.25">
      <c r="R577">
        <f t="shared" si="11"/>
        <v>1</v>
      </c>
      <c r="S577">
        <f>IF(T577="",0,IFERROR(IF(VLOOKUP(T577,T$38:T576,1,0)&gt;0,0,0),1))</f>
        <v>0</v>
      </c>
      <c r="T577" s="16">
        <f>IF(DATOS!J540=P$39,DATOS!C540,"")</f>
        <v>0</v>
      </c>
    </row>
    <row r="578" spans="18:20" x14ac:dyDescent="0.25">
      <c r="R578">
        <f t="shared" si="11"/>
        <v>1</v>
      </c>
      <c r="S578">
        <f>IF(T578="",0,IFERROR(IF(VLOOKUP(T578,T$38:T577,1,0)&gt;0,0,0),1))</f>
        <v>0</v>
      </c>
      <c r="T578" s="16">
        <f>IF(DATOS!J541=P$39,DATOS!C541,"")</f>
        <v>0</v>
      </c>
    </row>
    <row r="579" spans="18:20" x14ac:dyDescent="0.25">
      <c r="R579">
        <f t="shared" si="11"/>
        <v>1</v>
      </c>
      <c r="S579">
        <f>IF(T579="",0,IFERROR(IF(VLOOKUP(T579,T$38:T578,1,0)&gt;0,0,0),1))</f>
        <v>0</v>
      </c>
      <c r="T579" s="16">
        <f>IF(DATOS!J542=P$39,DATOS!C542,"")</f>
        <v>0</v>
      </c>
    </row>
    <row r="580" spans="18:20" x14ac:dyDescent="0.25">
      <c r="R580">
        <f t="shared" si="11"/>
        <v>1</v>
      </c>
      <c r="S580">
        <f>IF(T580="",0,IFERROR(IF(VLOOKUP(T580,T$38:T579,1,0)&gt;0,0,0),1))</f>
        <v>0</v>
      </c>
      <c r="T580" s="16">
        <f>IF(DATOS!J543=P$39,DATOS!C543,"")</f>
        <v>0</v>
      </c>
    </row>
    <row r="581" spans="18:20" x14ac:dyDescent="0.25">
      <c r="R581">
        <f t="shared" si="11"/>
        <v>1</v>
      </c>
      <c r="S581">
        <f>IF(T581="",0,IFERROR(IF(VLOOKUP(T581,T$38:T580,1,0)&gt;0,0,0),1))</f>
        <v>0</v>
      </c>
      <c r="T581" s="16">
        <f>IF(DATOS!J544=P$39,DATOS!C544,"")</f>
        <v>0</v>
      </c>
    </row>
    <row r="582" spans="18:20" x14ac:dyDescent="0.25">
      <c r="R582">
        <f t="shared" si="11"/>
        <v>1</v>
      </c>
      <c r="S582">
        <f>IF(T582="",0,IFERROR(IF(VLOOKUP(T582,T$38:T581,1,0)&gt;0,0,0),1))</f>
        <v>0</v>
      </c>
      <c r="T582" s="16">
        <f>IF(DATOS!J545=P$39,DATOS!C545,"")</f>
        <v>0</v>
      </c>
    </row>
    <row r="583" spans="18:20" x14ac:dyDescent="0.25">
      <c r="R583">
        <f t="shared" si="11"/>
        <v>1</v>
      </c>
      <c r="S583">
        <f>IF(T583="",0,IFERROR(IF(VLOOKUP(T583,T$38:T582,1,0)&gt;0,0,0),1))</f>
        <v>0</v>
      </c>
      <c r="T583" s="16">
        <f>IF(DATOS!J546=P$39,DATOS!C546,"")</f>
        <v>0</v>
      </c>
    </row>
    <row r="584" spans="18:20" x14ac:dyDescent="0.25">
      <c r="R584">
        <f t="shared" si="11"/>
        <v>1</v>
      </c>
      <c r="S584">
        <f>IF(T584="",0,IFERROR(IF(VLOOKUP(T584,T$38:T583,1,0)&gt;0,0,0),1))</f>
        <v>0</v>
      </c>
      <c r="T584" s="16">
        <f>IF(DATOS!J547=P$39,DATOS!C547,"")</f>
        <v>0</v>
      </c>
    </row>
    <row r="585" spans="18:20" x14ac:dyDescent="0.25">
      <c r="R585">
        <f t="shared" si="11"/>
        <v>1</v>
      </c>
      <c r="S585">
        <f>IF(T585="",0,IFERROR(IF(VLOOKUP(T585,T$38:T584,1,0)&gt;0,0,0),1))</f>
        <v>0</v>
      </c>
      <c r="T585" s="16">
        <f>IF(DATOS!J548=P$39,DATOS!C548,"")</f>
        <v>0</v>
      </c>
    </row>
    <row r="586" spans="18:20" x14ac:dyDescent="0.25">
      <c r="R586">
        <f t="shared" si="11"/>
        <v>1</v>
      </c>
      <c r="S586">
        <f>IF(T586="",0,IFERROR(IF(VLOOKUP(T586,T$38:T585,1,0)&gt;0,0,0),1))</f>
        <v>0</v>
      </c>
      <c r="T586" s="16">
        <f>IF(DATOS!J549=P$39,DATOS!C549,"")</f>
        <v>0</v>
      </c>
    </row>
    <row r="587" spans="18:20" x14ac:dyDescent="0.25">
      <c r="R587">
        <f t="shared" si="11"/>
        <v>1</v>
      </c>
      <c r="S587">
        <f>IF(T587="",0,IFERROR(IF(VLOOKUP(T587,T$38:T586,1,0)&gt;0,0,0),1))</f>
        <v>0</v>
      </c>
      <c r="T587" s="16">
        <f>IF(DATOS!J550=P$39,DATOS!C550,"")</f>
        <v>0</v>
      </c>
    </row>
    <row r="588" spans="18:20" x14ac:dyDescent="0.25">
      <c r="R588">
        <f t="shared" si="11"/>
        <v>1</v>
      </c>
      <c r="S588">
        <f>IF(T588="",0,IFERROR(IF(VLOOKUP(T588,T$38:T587,1,0)&gt;0,0,0),1))</f>
        <v>0</v>
      </c>
      <c r="T588" s="16">
        <f>IF(DATOS!J551=P$39,DATOS!C551,"")</f>
        <v>0</v>
      </c>
    </row>
    <row r="589" spans="18:20" x14ac:dyDescent="0.25">
      <c r="R589">
        <f t="shared" si="11"/>
        <v>1</v>
      </c>
      <c r="S589">
        <f>IF(T589="",0,IFERROR(IF(VLOOKUP(T589,T$38:T588,1,0)&gt;0,0,0),1))</f>
        <v>0</v>
      </c>
      <c r="T589" s="16">
        <f>IF(DATOS!J552=P$39,DATOS!C552,"")</f>
        <v>0</v>
      </c>
    </row>
    <row r="590" spans="18:20" x14ac:dyDescent="0.25">
      <c r="R590">
        <f t="shared" si="11"/>
        <v>1</v>
      </c>
      <c r="S590">
        <f>IF(T590="",0,IFERROR(IF(VLOOKUP(T590,T$38:T589,1,0)&gt;0,0,0),1))</f>
        <v>0</v>
      </c>
      <c r="T590" s="16">
        <f>IF(DATOS!J553=P$39,DATOS!C553,"")</f>
        <v>0</v>
      </c>
    </row>
    <row r="591" spans="18:20" x14ac:dyDescent="0.25">
      <c r="R591">
        <f t="shared" si="11"/>
        <v>1</v>
      </c>
      <c r="S591">
        <f>IF(T591="",0,IFERROR(IF(VLOOKUP(T591,T$38:T590,1,0)&gt;0,0,0),1))</f>
        <v>0</v>
      </c>
      <c r="T591" s="16">
        <f>IF(DATOS!J554=P$39,DATOS!C554,"")</f>
        <v>0</v>
      </c>
    </row>
    <row r="592" spans="18:20" x14ac:dyDescent="0.25">
      <c r="R592">
        <f t="shared" si="11"/>
        <v>1</v>
      </c>
      <c r="S592">
        <f>IF(T592="",0,IFERROR(IF(VLOOKUP(T592,T$38:T591,1,0)&gt;0,0,0),1))</f>
        <v>0</v>
      </c>
      <c r="T592" s="16">
        <f>IF(DATOS!J555=P$39,DATOS!C555,"")</f>
        <v>0</v>
      </c>
    </row>
    <row r="593" spans="18:20" x14ac:dyDescent="0.25">
      <c r="R593">
        <f t="shared" si="11"/>
        <v>1</v>
      </c>
      <c r="S593">
        <f>IF(T593="",0,IFERROR(IF(VLOOKUP(T593,T$38:T592,1,0)&gt;0,0,0),1))</f>
        <v>0</v>
      </c>
      <c r="T593" s="16">
        <f>IF(DATOS!J556=P$39,DATOS!C556,"")</f>
        <v>0</v>
      </c>
    </row>
    <row r="594" spans="18:20" x14ac:dyDescent="0.25">
      <c r="R594">
        <f t="shared" si="11"/>
        <v>1</v>
      </c>
      <c r="S594">
        <f>IF(T594="",0,IFERROR(IF(VLOOKUP(T594,T$38:T593,1,0)&gt;0,0,0),1))</f>
        <v>0</v>
      </c>
      <c r="T594" s="16">
        <f>IF(DATOS!J557=P$39,DATOS!C557,"")</f>
        <v>0</v>
      </c>
    </row>
    <row r="595" spans="18:20" x14ac:dyDescent="0.25">
      <c r="R595">
        <f t="shared" si="11"/>
        <v>1</v>
      </c>
      <c r="S595">
        <f>IF(T595="",0,IFERROR(IF(VLOOKUP(T595,T$38:T594,1,0)&gt;0,0,0),1))</f>
        <v>0</v>
      </c>
      <c r="T595" s="16">
        <f>IF(DATOS!J558=P$39,DATOS!C558,"")</f>
        <v>0</v>
      </c>
    </row>
    <row r="596" spans="18:20" x14ac:dyDescent="0.25">
      <c r="R596">
        <f t="shared" si="11"/>
        <v>1</v>
      </c>
      <c r="S596">
        <f>IF(T596="",0,IFERROR(IF(VLOOKUP(T596,T$38:T595,1,0)&gt;0,0,0),1))</f>
        <v>0</v>
      </c>
      <c r="T596" s="16">
        <f>IF(DATOS!J559=P$39,DATOS!C559,"")</f>
        <v>0</v>
      </c>
    </row>
    <row r="597" spans="18:20" x14ac:dyDescent="0.25">
      <c r="R597">
        <f t="shared" si="11"/>
        <v>1</v>
      </c>
      <c r="S597">
        <f>IF(T597="",0,IFERROR(IF(VLOOKUP(T597,T$38:T596,1,0)&gt;0,0,0),1))</f>
        <v>0</v>
      </c>
      <c r="T597" s="16">
        <f>IF(DATOS!J560=P$39,DATOS!C560,"")</f>
        <v>0</v>
      </c>
    </row>
    <row r="598" spans="18:20" x14ac:dyDescent="0.25">
      <c r="R598">
        <f t="shared" si="11"/>
        <v>1</v>
      </c>
      <c r="S598">
        <f>IF(T598="",0,IFERROR(IF(VLOOKUP(T598,T$38:T597,1,0)&gt;0,0,0),1))</f>
        <v>0</v>
      </c>
      <c r="T598" s="16">
        <f>IF(DATOS!J561=P$39,DATOS!C561,"")</f>
        <v>0</v>
      </c>
    </row>
    <row r="599" spans="18:20" x14ac:dyDescent="0.25">
      <c r="R599">
        <f t="shared" si="11"/>
        <v>1</v>
      </c>
      <c r="S599">
        <f>IF(T599="",0,IFERROR(IF(VLOOKUP(T599,T$38:T598,1,0)&gt;0,0,0),1))</f>
        <v>0</v>
      </c>
      <c r="T599" s="16">
        <f>IF(DATOS!J562=P$39,DATOS!C562,"")</f>
        <v>0</v>
      </c>
    </row>
    <row r="600" spans="18:20" x14ac:dyDescent="0.25">
      <c r="R600">
        <f t="shared" si="11"/>
        <v>1</v>
      </c>
      <c r="S600">
        <f>IF(T600="",0,IFERROR(IF(VLOOKUP(T600,T$38:T599,1,0)&gt;0,0,0),1))</f>
        <v>0</v>
      </c>
      <c r="T600" s="16">
        <f>IF(DATOS!J563=P$39,DATOS!C563,"")</f>
        <v>0</v>
      </c>
    </row>
    <row r="601" spans="18:20" x14ac:dyDescent="0.25">
      <c r="R601">
        <f t="shared" si="11"/>
        <v>1</v>
      </c>
      <c r="S601">
        <f>IF(T601="",0,IFERROR(IF(VLOOKUP(T601,T$38:T600,1,0)&gt;0,0,0),1))</f>
        <v>0</v>
      </c>
      <c r="T601" s="16">
        <f>IF(DATOS!J564=P$39,DATOS!C564,"")</f>
        <v>0</v>
      </c>
    </row>
    <row r="602" spans="18:20" x14ac:dyDescent="0.25">
      <c r="R602">
        <f t="shared" si="11"/>
        <v>1</v>
      </c>
      <c r="S602">
        <f>IF(T602="",0,IFERROR(IF(VLOOKUP(T602,T$38:T601,1,0)&gt;0,0,0),1))</f>
        <v>0</v>
      </c>
      <c r="T602" s="16">
        <f>IF(DATOS!J565=P$39,DATOS!C565,"")</f>
        <v>0</v>
      </c>
    </row>
    <row r="603" spans="18:20" x14ac:dyDescent="0.25">
      <c r="R603">
        <f t="shared" si="11"/>
        <v>1</v>
      </c>
      <c r="S603">
        <f>IF(T603="",0,IFERROR(IF(VLOOKUP(T603,T$38:T602,1,0)&gt;0,0,0),1))</f>
        <v>0</v>
      </c>
      <c r="T603" s="16">
        <f>IF(DATOS!J566=P$39,DATOS!C566,"")</f>
        <v>0</v>
      </c>
    </row>
    <row r="604" spans="18:20" x14ac:dyDescent="0.25">
      <c r="R604">
        <f t="shared" si="11"/>
        <v>1</v>
      </c>
      <c r="S604">
        <f>IF(T604="",0,IFERROR(IF(VLOOKUP(T604,T$38:T603,1,0)&gt;0,0,0),1))</f>
        <v>0</v>
      </c>
      <c r="T604" s="16">
        <f>IF(DATOS!J567=P$39,DATOS!C567,"")</f>
        <v>0</v>
      </c>
    </row>
    <row r="605" spans="18:20" x14ac:dyDescent="0.25">
      <c r="R605">
        <f t="shared" si="11"/>
        <v>1</v>
      </c>
      <c r="S605">
        <f>IF(T605="",0,IFERROR(IF(VLOOKUP(T605,T$38:T604,1,0)&gt;0,0,0),1))</f>
        <v>0</v>
      </c>
      <c r="T605" s="16">
        <f>IF(DATOS!J568=P$39,DATOS!C568,"")</f>
        <v>0</v>
      </c>
    </row>
    <row r="606" spans="18:20" x14ac:dyDescent="0.25">
      <c r="R606">
        <f t="shared" si="11"/>
        <v>1</v>
      </c>
      <c r="S606">
        <f>IF(T606="",0,IFERROR(IF(VLOOKUP(T606,T$38:T605,1,0)&gt;0,0,0),1))</f>
        <v>0</v>
      </c>
      <c r="T606" s="16">
        <f>IF(DATOS!J569=P$39,DATOS!C569,"")</f>
        <v>0</v>
      </c>
    </row>
    <row r="607" spans="18:20" x14ac:dyDescent="0.25">
      <c r="R607">
        <f t="shared" si="11"/>
        <v>1</v>
      </c>
      <c r="S607">
        <f>IF(T607="",0,IFERROR(IF(VLOOKUP(T607,T$38:T606,1,0)&gt;0,0,0),1))</f>
        <v>0</v>
      </c>
      <c r="T607" s="16">
        <f>IF(DATOS!J570=P$39,DATOS!C570,"")</f>
        <v>0</v>
      </c>
    </row>
    <row r="608" spans="18:20" x14ac:dyDescent="0.25">
      <c r="R608">
        <f t="shared" si="11"/>
        <v>1</v>
      </c>
      <c r="S608">
        <f>IF(T608="",0,IFERROR(IF(VLOOKUP(T608,T$38:T607,1,0)&gt;0,0,0),1))</f>
        <v>0</v>
      </c>
      <c r="T608" s="16">
        <f>IF(DATOS!J571=P$39,DATOS!C571,"")</f>
        <v>0</v>
      </c>
    </row>
    <row r="609" spans="18:20" x14ac:dyDescent="0.25">
      <c r="R609">
        <f t="shared" si="11"/>
        <v>1</v>
      </c>
      <c r="S609">
        <f>IF(T609="",0,IFERROR(IF(VLOOKUP(T609,T$38:T608,1,0)&gt;0,0,0),1))</f>
        <v>0</v>
      </c>
      <c r="T609" s="16">
        <f>IF(DATOS!J572=P$39,DATOS!C572,"")</f>
        <v>0</v>
      </c>
    </row>
    <row r="610" spans="18:20" x14ac:dyDescent="0.25">
      <c r="R610">
        <f t="shared" si="11"/>
        <v>1</v>
      </c>
      <c r="S610">
        <f>IF(T610="",0,IFERROR(IF(VLOOKUP(T610,T$38:T609,1,0)&gt;0,0,0),1))</f>
        <v>0</v>
      </c>
      <c r="T610" s="16">
        <f>IF(DATOS!J573=P$39,DATOS!C573,"")</f>
        <v>0</v>
      </c>
    </row>
    <row r="611" spans="18:20" x14ac:dyDescent="0.25">
      <c r="R611">
        <f t="shared" si="11"/>
        <v>1</v>
      </c>
      <c r="S611">
        <f>IF(T611="",0,IFERROR(IF(VLOOKUP(T611,T$38:T610,1,0)&gt;0,0,0),1))</f>
        <v>0</v>
      </c>
      <c r="T611" s="16">
        <f>IF(DATOS!J574=P$39,DATOS!C574,"")</f>
        <v>0</v>
      </c>
    </row>
    <row r="612" spans="18:20" x14ac:dyDescent="0.25">
      <c r="R612">
        <f t="shared" si="11"/>
        <v>1</v>
      </c>
      <c r="S612">
        <f>IF(T612="",0,IFERROR(IF(VLOOKUP(T612,T$38:T611,1,0)&gt;0,0,0),1))</f>
        <v>0</v>
      </c>
      <c r="T612" s="16">
        <f>IF(DATOS!J575=P$39,DATOS!C575,"")</f>
        <v>0</v>
      </c>
    </row>
    <row r="613" spans="18:20" x14ac:dyDescent="0.25">
      <c r="R613">
        <f t="shared" si="11"/>
        <v>1</v>
      </c>
      <c r="S613">
        <f>IF(T613="",0,IFERROR(IF(VLOOKUP(T613,T$38:T612,1,0)&gt;0,0,0),1))</f>
        <v>0</v>
      </c>
      <c r="T613" s="16">
        <f>IF(DATOS!J576=P$39,DATOS!C576,"")</f>
        <v>0</v>
      </c>
    </row>
    <row r="614" spans="18:20" x14ac:dyDescent="0.25">
      <c r="R614">
        <f t="shared" si="11"/>
        <v>1</v>
      </c>
      <c r="S614">
        <f>IF(T614="",0,IFERROR(IF(VLOOKUP(T614,T$38:T613,1,0)&gt;0,0,0),1))</f>
        <v>0</v>
      </c>
      <c r="T614" s="16">
        <f>IF(DATOS!J577=P$39,DATOS!C577,"")</f>
        <v>0</v>
      </c>
    </row>
    <row r="615" spans="18:20" x14ac:dyDescent="0.25">
      <c r="R615">
        <f t="shared" ref="R615:R678" si="12">R614+S615</f>
        <v>1</v>
      </c>
      <c r="S615">
        <f>IF(T615="",0,IFERROR(IF(VLOOKUP(T615,T$38:T614,1,0)&gt;0,0,0),1))</f>
        <v>0</v>
      </c>
      <c r="T615" s="16">
        <f>IF(DATOS!J578=P$39,DATOS!C578,"")</f>
        <v>0</v>
      </c>
    </row>
    <row r="616" spans="18:20" x14ac:dyDescent="0.25">
      <c r="R616">
        <f t="shared" si="12"/>
        <v>1</v>
      </c>
      <c r="S616">
        <f>IF(T616="",0,IFERROR(IF(VLOOKUP(T616,T$38:T615,1,0)&gt;0,0,0),1))</f>
        <v>0</v>
      </c>
      <c r="T616" s="16">
        <f>IF(DATOS!J579=P$39,DATOS!C579,"")</f>
        <v>0</v>
      </c>
    </row>
    <row r="617" spans="18:20" x14ac:dyDescent="0.25">
      <c r="R617">
        <f t="shared" si="12"/>
        <v>1</v>
      </c>
      <c r="S617">
        <f>IF(T617="",0,IFERROR(IF(VLOOKUP(T617,T$38:T616,1,0)&gt;0,0,0),1))</f>
        <v>0</v>
      </c>
      <c r="T617" s="16">
        <f>IF(DATOS!J580=P$39,DATOS!C580,"")</f>
        <v>0</v>
      </c>
    </row>
    <row r="618" spans="18:20" x14ac:dyDescent="0.25">
      <c r="R618">
        <f t="shared" si="12"/>
        <v>1</v>
      </c>
      <c r="S618">
        <f>IF(T618="",0,IFERROR(IF(VLOOKUP(T618,T$38:T617,1,0)&gt;0,0,0),1))</f>
        <v>0</v>
      </c>
      <c r="T618" s="16">
        <f>IF(DATOS!J581=P$39,DATOS!C581,"")</f>
        <v>0</v>
      </c>
    </row>
    <row r="619" spans="18:20" x14ac:dyDescent="0.25">
      <c r="R619">
        <f t="shared" si="12"/>
        <v>1</v>
      </c>
      <c r="S619">
        <f>IF(T619="",0,IFERROR(IF(VLOOKUP(T619,T$38:T618,1,0)&gt;0,0,0),1))</f>
        <v>0</v>
      </c>
      <c r="T619" s="16">
        <f>IF(DATOS!J582=P$39,DATOS!C582,"")</f>
        <v>0</v>
      </c>
    </row>
    <row r="620" spans="18:20" x14ac:dyDescent="0.25">
      <c r="R620">
        <f t="shared" si="12"/>
        <v>1</v>
      </c>
      <c r="S620">
        <f>IF(T620="",0,IFERROR(IF(VLOOKUP(T620,T$38:T619,1,0)&gt;0,0,0),1))</f>
        <v>0</v>
      </c>
      <c r="T620" s="16">
        <f>IF(DATOS!J583=P$39,DATOS!C583,"")</f>
        <v>0</v>
      </c>
    </row>
    <row r="621" spans="18:20" x14ac:dyDescent="0.25">
      <c r="R621">
        <f t="shared" si="12"/>
        <v>1</v>
      </c>
      <c r="S621">
        <f>IF(T621="",0,IFERROR(IF(VLOOKUP(T621,T$38:T620,1,0)&gt;0,0,0),1))</f>
        <v>0</v>
      </c>
      <c r="T621" s="16">
        <f>IF(DATOS!J584=P$39,DATOS!C584,"")</f>
        <v>0</v>
      </c>
    </row>
    <row r="622" spans="18:20" x14ac:dyDescent="0.25">
      <c r="R622">
        <f t="shared" si="12"/>
        <v>1</v>
      </c>
      <c r="S622">
        <f>IF(T622="",0,IFERROR(IF(VLOOKUP(T622,T$38:T621,1,0)&gt;0,0,0),1))</f>
        <v>0</v>
      </c>
      <c r="T622" s="16">
        <f>IF(DATOS!J585=P$39,DATOS!C585,"")</f>
        <v>0</v>
      </c>
    </row>
    <row r="623" spans="18:20" x14ac:dyDescent="0.25">
      <c r="R623">
        <f t="shared" si="12"/>
        <v>1</v>
      </c>
      <c r="S623">
        <f>IF(T623="",0,IFERROR(IF(VLOOKUP(T623,T$38:T622,1,0)&gt;0,0,0),1))</f>
        <v>0</v>
      </c>
      <c r="T623" s="16">
        <f>IF(DATOS!J586=P$39,DATOS!C586,"")</f>
        <v>0</v>
      </c>
    </row>
    <row r="624" spans="18:20" x14ac:dyDescent="0.25">
      <c r="R624">
        <f t="shared" si="12"/>
        <v>1</v>
      </c>
      <c r="S624">
        <f>IF(T624="",0,IFERROR(IF(VLOOKUP(T624,T$38:T623,1,0)&gt;0,0,0),1))</f>
        <v>0</v>
      </c>
      <c r="T624" s="16">
        <f>IF(DATOS!J587=P$39,DATOS!C587,"")</f>
        <v>0</v>
      </c>
    </row>
    <row r="625" spans="18:20" x14ac:dyDescent="0.25">
      <c r="R625">
        <f t="shared" si="12"/>
        <v>1</v>
      </c>
      <c r="S625">
        <f>IF(T625="",0,IFERROR(IF(VLOOKUP(T625,T$38:T624,1,0)&gt;0,0,0),1))</f>
        <v>0</v>
      </c>
      <c r="T625" s="16">
        <f>IF(DATOS!J588=P$39,DATOS!C588,"")</f>
        <v>0</v>
      </c>
    </row>
    <row r="626" spans="18:20" x14ac:dyDescent="0.25">
      <c r="R626">
        <f t="shared" si="12"/>
        <v>1</v>
      </c>
      <c r="S626">
        <f>IF(T626="",0,IFERROR(IF(VLOOKUP(T626,T$38:T625,1,0)&gt;0,0,0),1))</f>
        <v>0</v>
      </c>
      <c r="T626" s="16">
        <f>IF(DATOS!J589=P$39,DATOS!C589,"")</f>
        <v>0</v>
      </c>
    </row>
    <row r="627" spans="18:20" x14ac:dyDescent="0.25">
      <c r="R627">
        <f t="shared" si="12"/>
        <v>1</v>
      </c>
      <c r="S627">
        <f>IF(T627="",0,IFERROR(IF(VLOOKUP(T627,T$38:T626,1,0)&gt;0,0,0),1))</f>
        <v>0</v>
      </c>
      <c r="T627" s="16">
        <f>IF(DATOS!J590=P$39,DATOS!C590,"")</f>
        <v>0</v>
      </c>
    </row>
    <row r="628" spans="18:20" x14ac:dyDescent="0.25">
      <c r="R628">
        <f t="shared" si="12"/>
        <v>1</v>
      </c>
      <c r="S628">
        <f>IF(T628="",0,IFERROR(IF(VLOOKUP(T628,T$38:T627,1,0)&gt;0,0,0),1))</f>
        <v>0</v>
      </c>
      <c r="T628" s="16">
        <f>IF(DATOS!J591=P$39,DATOS!C591,"")</f>
        <v>0</v>
      </c>
    </row>
    <row r="629" spans="18:20" x14ac:dyDescent="0.25">
      <c r="R629">
        <f t="shared" si="12"/>
        <v>1</v>
      </c>
      <c r="S629">
        <f>IF(T629="",0,IFERROR(IF(VLOOKUP(T629,T$38:T628,1,0)&gt;0,0,0),1))</f>
        <v>0</v>
      </c>
      <c r="T629" s="16">
        <f>IF(DATOS!J592=P$39,DATOS!C592,"")</f>
        <v>0</v>
      </c>
    </row>
    <row r="630" spans="18:20" x14ac:dyDescent="0.25">
      <c r="R630">
        <f t="shared" si="12"/>
        <v>1</v>
      </c>
      <c r="S630">
        <f>IF(T630="",0,IFERROR(IF(VLOOKUP(T630,T$38:T629,1,0)&gt;0,0,0),1))</f>
        <v>0</v>
      </c>
      <c r="T630" s="16">
        <f>IF(DATOS!J593=P$39,DATOS!C593,"")</f>
        <v>0</v>
      </c>
    </row>
    <row r="631" spans="18:20" x14ac:dyDescent="0.25">
      <c r="R631">
        <f t="shared" si="12"/>
        <v>1</v>
      </c>
      <c r="S631">
        <f>IF(T631="",0,IFERROR(IF(VLOOKUP(T631,T$38:T630,1,0)&gt;0,0,0),1))</f>
        <v>0</v>
      </c>
      <c r="T631" s="16">
        <f>IF(DATOS!J594=P$39,DATOS!C594,"")</f>
        <v>0</v>
      </c>
    </row>
    <row r="632" spans="18:20" x14ac:dyDescent="0.25">
      <c r="R632">
        <f t="shared" si="12"/>
        <v>1</v>
      </c>
      <c r="S632">
        <f>IF(T632="",0,IFERROR(IF(VLOOKUP(T632,T$38:T631,1,0)&gt;0,0,0),1))</f>
        <v>0</v>
      </c>
      <c r="T632" s="16">
        <f>IF(DATOS!J595=P$39,DATOS!C595,"")</f>
        <v>0</v>
      </c>
    </row>
    <row r="633" spans="18:20" x14ac:dyDescent="0.25">
      <c r="R633">
        <f t="shared" si="12"/>
        <v>1</v>
      </c>
      <c r="S633">
        <f>IF(T633="",0,IFERROR(IF(VLOOKUP(T633,T$38:T632,1,0)&gt;0,0,0),1))</f>
        <v>0</v>
      </c>
      <c r="T633" s="16">
        <f>IF(DATOS!J596=P$39,DATOS!C596,"")</f>
        <v>0</v>
      </c>
    </row>
    <row r="634" spans="18:20" x14ac:dyDescent="0.25">
      <c r="R634">
        <f t="shared" si="12"/>
        <v>1</v>
      </c>
      <c r="S634">
        <f>IF(T634="",0,IFERROR(IF(VLOOKUP(T634,T$38:T633,1,0)&gt;0,0,0),1))</f>
        <v>0</v>
      </c>
      <c r="T634" s="16">
        <f>IF(DATOS!J597=P$39,DATOS!C597,"")</f>
        <v>0</v>
      </c>
    </row>
    <row r="635" spans="18:20" x14ac:dyDescent="0.25">
      <c r="R635">
        <f t="shared" si="12"/>
        <v>1</v>
      </c>
      <c r="S635">
        <f>IF(T635="",0,IFERROR(IF(VLOOKUP(T635,T$38:T634,1,0)&gt;0,0,0),1))</f>
        <v>0</v>
      </c>
      <c r="T635" s="16">
        <f>IF(DATOS!J598=P$39,DATOS!C598,"")</f>
        <v>0</v>
      </c>
    </row>
    <row r="636" spans="18:20" x14ac:dyDescent="0.25">
      <c r="R636">
        <f t="shared" si="12"/>
        <v>1</v>
      </c>
      <c r="S636">
        <f>IF(T636="",0,IFERROR(IF(VLOOKUP(T636,T$38:T635,1,0)&gt;0,0,0),1))</f>
        <v>0</v>
      </c>
      <c r="T636" s="16">
        <f>IF(DATOS!J599=P$39,DATOS!C599,"")</f>
        <v>0</v>
      </c>
    </row>
    <row r="637" spans="18:20" x14ac:dyDescent="0.25">
      <c r="R637">
        <f t="shared" si="12"/>
        <v>1</v>
      </c>
      <c r="S637">
        <f>IF(T637="",0,IFERROR(IF(VLOOKUP(T637,T$38:T636,1,0)&gt;0,0,0),1))</f>
        <v>0</v>
      </c>
      <c r="T637" s="16">
        <f>IF(DATOS!J600=P$39,DATOS!C600,"")</f>
        <v>0</v>
      </c>
    </row>
    <row r="638" spans="18:20" x14ac:dyDescent="0.25">
      <c r="R638">
        <f t="shared" si="12"/>
        <v>1</v>
      </c>
      <c r="S638">
        <f>IF(T638="",0,IFERROR(IF(VLOOKUP(T638,T$38:T637,1,0)&gt;0,0,0),1))</f>
        <v>0</v>
      </c>
      <c r="T638" s="16">
        <f>IF(DATOS!J601=P$39,DATOS!C601,"")</f>
        <v>0</v>
      </c>
    </row>
    <row r="639" spans="18:20" x14ac:dyDescent="0.25">
      <c r="R639">
        <f t="shared" si="12"/>
        <v>1</v>
      </c>
      <c r="S639">
        <f>IF(T639="",0,IFERROR(IF(VLOOKUP(T639,T$38:T638,1,0)&gt;0,0,0),1))</f>
        <v>0</v>
      </c>
      <c r="T639" s="16">
        <f>IF(DATOS!J602=P$39,DATOS!C602,"")</f>
        <v>0</v>
      </c>
    </row>
    <row r="640" spans="18:20" x14ac:dyDescent="0.25">
      <c r="R640">
        <f t="shared" si="12"/>
        <v>1</v>
      </c>
      <c r="S640">
        <f>IF(T640="",0,IFERROR(IF(VLOOKUP(T640,T$38:T639,1,0)&gt;0,0,0),1))</f>
        <v>0</v>
      </c>
      <c r="T640" s="16">
        <f>IF(DATOS!J603=P$39,DATOS!C603,"")</f>
        <v>0</v>
      </c>
    </row>
    <row r="641" spans="18:20" x14ac:dyDescent="0.25">
      <c r="R641">
        <f t="shared" si="12"/>
        <v>1</v>
      </c>
      <c r="S641">
        <f>IF(T641="",0,IFERROR(IF(VLOOKUP(T641,T$38:T640,1,0)&gt;0,0,0),1))</f>
        <v>0</v>
      </c>
      <c r="T641" s="16">
        <f>IF(DATOS!J604=P$39,DATOS!C604,"")</f>
        <v>0</v>
      </c>
    </row>
    <row r="642" spans="18:20" x14ac:dyDescent="0.25">
      <c r="R642">
        <f t="shared" si="12"/>
        <v>1</v>
      </c>
      <c r="S642">
        <f>IF(T642="",0,IFERROR(IF(VLOOKUP(T642,T$38:T641,1,0)&gt;0,0,0),1))</f>
        <v>0</v>
      </c>
      <c r="T642" s="16">
        <f>IF(DATOS!J605=P$39,DATOS!C605,"")</f>
        <v>0</v>
      </c>
    </row>
    <row r="643" spans="18:20" x14ac:dyDescent="0.25">
      <c r="R643">
        <f t="shared" si="12"/>
        <v>1</v>
      </c>
      <c r="S643">
        <f>IF(T643="",0,IFERROR(IF(VLOOKUP(T643,T$38:T642,1,0)&gt;0,0,0),1))</f>
        <v>0</v>
      </c>
      <c r="T643" s="16">
        <f>IF(DATOS!J606=P$39,DATOS!C606,"")</f>
        <v>0</v>
      </c>
    </row>
    <row r="644" spans="18:20" x14ac:dyDescent="0.25">
      <c r="R644">
        <f t="shared" si="12"/>
        <v>1</v>
      </c>
      <c r="S644">
        <f>IF(T644="",0,IFERROR(IF(VLOOKUP(T644,T$38:T643,1,0)&gt;0,0,0),1))</f>
        <v>0</v>
      </c>
      <c r="T644" s="16">
        <f>IF(DATOS!J607=P$39,DATOS!C607,"")</f>
        <v>0</v>
      </c>
    </row>
    <row r="645" spans="18:20" x14ac:dyDescent="0.25">
      <c r="R645">
        <f t="shared" si="12"/>
        <v>1</v>
      </c>
      <c r="S645">
        <f>IF(T645="",0,IFERROR(IF(VLOOKUP(T645,T$38:T644,1,0)&gt;0,0,0),1))</f>
        <v>0</v>
      </c>
      <c r="T645" s="16">
        <f>IF(DATOS!J608=P$39,DATOS!C608,"")</f>
        <v>0</v>
      </c>
    </row>
    <row r="646" spans="18:20" x14ac:dyDescent="0.25">
      <c r="R646">
        <f t="shared" si="12"/>
        <v>1</v>
      </c>
      <c r="S646">
        <f>IF(T646="",0,IFERROR(IF(VLOOKUP(T646,T$38:T645,1,0)&gt;0,0,0),1))</f>
        <v>0</v>
      </c>
      <c r="T646" s="16">
        <f>IF(DATOS!J609=P$39,DATOS!C609,"")</f>
        <v>0</v>
      </c>
    </row>
    <row r="647" spans="18:20" x14ac:dyDescent="0.25">
      <c r="R647">
        <f t="shared" si="12"/>
        <v>1</v>
      </c>
      <c r="S647">
        <f>IF(T647="",0,IFERROR(IF(VLOOKUP(T647,T$38:T646,1,0)&gt;0,0,0),1))</f>
        <v>0</v>
      </c>
      <c r="T647" s="16">
        <f>IF(DATOS!J610=P$39,DATOS!C610,"")</f>
        <v>0</v>
      </c>
    </row>
    <row r="648" spans="18:20" x14ac:dyDescent="0.25">
      <c r="R648">
        <f t="shared" si="12"/>
        <v>1</v>
      </c>
      <c r="S648">
        <f>IF(T648="",0,IFERROR(IF(VLOOKUP(T648,T$38:T647,1,0)&gt;0,0,0),1))</f>
        <v>0</v>
      </c>
      <c r="T648" s="16">
        <f>IF(DATOS!J611=P$39,DATOS!C611,"")</f>
        <v>0</v>
      </c>
    </row>
    <row r="649" spans="18:20" x14ac:dyDescent="0.25">
      <c r="R649">
        <f t="shared" si="12"/>
        <v>1</v>
      </c>
      <c r="S649">
        <f>IF(T649="",0,IFERROR(IF(VLOOKUP(T649,T$38:T648,1,0)&gt;0,0,0),1))</f>
        <v>0</v>
      </c>
      <c r="T649" s="16">
        <f>IF(DATOS!J612=P$39,DATOS!C612,"")</f>
        <v>0</v>
      </c>
    </row>
    <row r="650" spans="18:20" x14ac:dyDescent="0.25">
      <c r="R650">
        <f t="shared" si="12"/>
        <v>1</v>
      </c>
      <c r="S650">
        <f>IF(T650="",0,IFERROR(IF(VLOOKUP(T650,T$38:T649,1,0)&gt;0,0,0),1))</f>
        <v>0</v>
      </c>
      <c r="T650" s="16">
        <f>IF(DATOS!J613=P$39,DATOS!C613,"")</f>
        <v>0</v>
      </c>
    </row>
    <row r="651" spans="18:20" x14ac:dyDescent="0.25">
      <c r="R651">
        <f t="shared" si="12"/>
        <v>1</v>
      </c>
      <c r="S651">
        <f>IF(T651="",0,IFERROR(IF(VLOOKUP(T651,T$38:T650,1,0)&gt;0,0,0),1))</f>
        <v>0</v>
      </c>
      <c r="T651" s="16">
        <f>IF(DATOS!J614=P$39,DATOS!C614,"")</f>
        <v>0</v>
      </c>
    </row>
    <row r="652" spans="18:20" x14ac:dyDescent="0.25">
      <c r="R652">
        <f t="shared" si="12"/>
        <v>1</v>
      </c>
      <c r="S652">
        <f>IF(T652="",0,IFERROR(IF(VLOOKUP(T652,T$38:T651,1,0)&gt;0,0,0),1))</f>
        <v>0</v>
      </c>
      <c r="T652" s="16">
        <f>IF(DATOS!J615=P$39,DATOS!C615,"")</f>
        <v>0</v>
      </c>
    </row>
    <row r="653" spans="18:20" x14ac:dyDescent="0.25">
      <c r="R653">
        <f t="shared" si="12"/>
        <v>1</v>
      </c>
      <c r="S653">
        <f>IF(T653="",0,IFERROR(IF(VLOOKUP(T653,T$38:T652,1,0)&gt;0,0,0),1))</f>
        <v>0</v>
      </c>
      <c r="T653" s="16">
        <f>IF(DATOS!J616=P$39,DATOS!C616,"")</f>
        <v>0</v>
      </c>
    </row>
    <row r="654" spans="18:20" x14ac:dyDescent="0.25">
      <c r="R654">
        <f t="shared" si="12"/>
        <v>1</v>
      </c>
      <c r="S654">
        <f>IF(T654="",0,IFERROR(IF(VLOOKUP(T654,T$38:T653,1,0)&gt;0,0,0),1))</f>
        <v>0</v>
      </c>
      <c r="T654" s="16">
        <f>IF(DATOS!J617=P$39,DATOS!C617,"")</f>
        <v>0</v>
      </c>
    </row>
    <row r="655" spans="18:20" x14ac:dyDescent="0.25">
      <c r="R655">
        <f t="shared" si="12"/>
        <v>1</v>
      </c>
      <c r="S655">
        <f>IF(T655="",0,IFERROR(IF(VLOOKUP(T655,T$38:T654,1,0)&gt;0,0,0),1))</f>
        <v>0</v>
      </c>
      <c r="T655" s="16">
        <f>IF(DATOS!J618=P$39,DATOS!C618,"")</f>
        <v>0</v>
      </c>
    </row>
    <row r="656" spans="18:20" x14ac:dyDescent="0.25">
      <c r="R656">
        <f t="shared" si="12"/>
        <v>1</v>
      </c>
      <c r="S656">
        <f>IF(T656="",0,IFERROR(IF(VLOOKUP(T656,T$38:T655,1,0)&gt;0,0,0),1))</f>
        <v>0</v>
      </c>
      <c r="T656" s="16">
        <f>IF(DATOS!J619=P$39,DATOS!C619,"")</f>
        <v>0</v>
      </c>
    </row>
    <row r="657" spans="18:20" x14ac:dyDescent="0.25">
      <c r="R657">
        <f t="shared" si="12"/>
        <v>1</v>
      </c>
      <c r="S657">
        <f>IF(T657="",0,IFERROR(IF(VLOOKUP(T657,T$38:T656,1,0)&gt;0,0,0),1))</f>
        <v>0</v>
      </c>
      <c r="T657" s="16">
        <f>IF(DATOS!J620=P$39,DATOS!C620,"")</f>
        <v>0</v>
      </c>
    </row>
    <row r="658" spans="18:20" x14ac:dyDescent="0.25">
      <c r="R658">
        <f t="shared" si="12"/>
        <v>1</v>
      </c>
      <c r="S658">
        <f>IF(T658="",0,IFERROR(IF(VLOOKUP(T658,T$38:T657,1,0)&gt;0,0,0),1))</f>
        <v>0</v>
      </c>
      <c r="T658" s="16">
        <f>IF(DATOS!J621=P$39,DATOS!C621,"")</f>
        <v>0</v>
      </c>
    </row>
    <row r="659" spans="18:20" x14ac:dyDescent="0.25">
      <c r="R659">
        <f t="shared" si="12"/>
        <v>1</v>
      </c>
      <c r="S659">
        <f>IF(T659="",0,IFERROR(IF(VLOOKUP(T659,T$38:T658,1,0)&gt;0,0,0),1))</f>
        <v>0</v>
      </c>
      <c r="T659" s="16">
        <f>IF(DATOS!J622=P$39,DATOS!C622,"")</f>
        <v>0</v>
      </c>
    </row>
    <row r="660" spans="18:20" x14ac:dyDescent="0.25">
      <c r="R660">
        <f t="shared" si="12"/>
        <v>1</v>
      </c>
      <c r="S660">
        <f>IF(T660="",0,IFERROR(IF(VLOOKUP(T660,T$38:T659,1,0)&gt;0,0,0),1))</f>
        <v>0</v>
      </c>
      <c r="T660" s="16">
        <f>IF(DATOS!J623=P$39,DATOS!C623,"")</f>
        <v>0</v>
      </c>
    </row>
    <row r="661" spans="18:20" x14ac:dyDescent="0.25">
      <c r="R661">
        <f t="shared" si="12"/>
        <v>1</v>
      </c>
      <c r="S661">
        <f>IF(T661="",0,IFERROR(IF(VLOOKUP(T661,T$38:T660,1,0)&gt;0,0,0),1))</f>
        <v>0</v>
      </c>
      <c r="T661" s="16">
        <f>IF(DATOS!J624=P$39,DATOS!C624,"")</f>
        <v>0</v>
      </c>
    </row>
    <row r="662" spans="18:20" x14ac:dyDescent="0.25">
      <c r="R662">
        <f t="shared" si="12"/>
        <v>1</v>
      </c>
      <c r="S662">
        <f>IF(T662="",0,IFERROR(IF(VLOOKUP(T662,T$38:T661,1,0)&gt;0,0,0),1))</f>
        <v>0</v>
      </c>
      <c r="T662" s="16">
        <f>IF(DATOS!J625=P$39,DATOS!C625,"")</f>
        <v>0</v>
      </c>
    </row>
    <row r="663" spans="18:20" x14ac:dyDescent="0.25">
      <c r="R663">
        <f t="shared" si="12"/>
        <v>1</v>
      </c>
      <c r="S663">
        <f>IF(T663="",0,IFERROR(IF(VLOOKUP(T663,T$38:T662,1,0)&gt;0,0,0),1))</f>
        <v>0</v>
      </c>
      <c r="T663" s="16">
        <f>IF(DATOS!J626=P$39,DATOS!C626,"")</f>
        <v>0</v>
      </c>
    </row>
    <row r="664" spans="18:20" x14ac:dyDescent="0.25">
      <c r="R664">
        <f t="shared" si="12"/>
        <v>1</v>
      </c>
      <c r="S664">
        <f>IF(T664="",0,IFERROR(IF(VLOOKUP(T664,T$38:T663,1,0)&gt;0,0,0),1))</f>
        <v>0</v>
      </c>
      <c r="T664" s="16">
        <f>IF(DATOS!J627=P$39,DATOS!C627,"")</f>
        <v>0</v>
      </c>
    </row>
    <row r="665" spans="18:20" x14ac:dyDescent="0.25">
      <c r="R665">
        <f t="shared" si="12"/>
        <v>1</v>
      </c>
      <c r="S665">
        <f>IF(T665="",0,IFERROR(IF(VLOOKUP(T665,T$38:T664,1,0)&gt;0,0,0),1))</f>
        <v>0</v>
      </c>
      <c r="T665" s="16">
        <f>IF(DATOS!J628=P$39,DATOS!C628,"")</f>
        <v>0</v>
      </c>
    </row>
    <row r="666" spans="18:20" x14ac:dyDescent="0.25">
      <c r="R666">
        <f t="shared" si="12"/>
        <v>1</v>
      </c>
      <c r="S666">
        <f>IF(T666="",0,IFERROR(IF(VLOOKUP(T666,T$38:T665,1,0)&gt;0,0,0),1))</f>
        <v>0</v>
      </c>
      <c r="T666" s="16">
        <f>IF(DATOS!J629=P$39,DATOS!C629,"")</f>
        <v>0</v>
      </c>
    </row>
    <row r="667" spans="18:20" x14ac:dyDescent="0.25">
      <c r="R667">
        <f t="shared" si="12"/>
        <v>1</v>
      </c>
      <c r="S667">
        <f>IF(T667="",0,IFERROR(IF(VLOOKUP(T667,T$38:T666,1,0)&gt;0,0,0),1))</f>
        <v>0</v>
      </c>
      <c r="T667" s="16">
        <f>IF(DATOS!J630=P$39,DATOS!C630,"")</f>
        <v>0</v>
      </c>
    </row>
    <row r="668" spans="18:20" x14ac:dyDescent="0.25">
      <c r="R668">
        <f t="shared" si="12"/>
        <v>1</v>
      </c>
      <c r="S668">
        <f>IF(T668="",0,IFERROR(IF(VLOOKUP(T668,T$38:T667,1,0)&gt;0,0,0),1))</f>
        <v>0</v>
      </c>
      <c r="T668" s="16">
        <f>IF(DATOS!J631=P$39,DATOS!C631,"")</f>
        <v>0</v>
      </c>
    </row>
    <row r="669" spans="18:20" x14ac:dyDescent="0.25">
      <c r="R669">
        <f t="shared" si="12"/>
        <v>1</v>
      </c>
      <c r="S669">
        <f>IF(T669="",0,IFERROR(IF(VLOOKUP(T669,T$38:T668,1,0)&gt;0,0,0),1))</f>
        <v>0</v>
      </c>
      <c r="T669" s="16">
        <f>IF(DATOS!J632=P$39,DATOS!C632,"")</f>
        <v>0</v>
      </c>
    </row>
    <row r="670" spans="18:20" x14ac:dyDescent="0.25">
      <c r="R670">
        <f t="shared" si="12"/>
        <v>1</v>
      </c>
      <c r="S670">
        <f>IF(T670="",0,IFERROR(IF(VLOOKUP(T670,T$38:T669,1,0)&gt;0,0,0),1))</f>
        <v>0</v>
      </c>
      <c r="T670" s="16">
        <f>IF(DATOS!J633=P$39,DATOS!C633,"")</f>
        <v>0</v>
      </c>
    </row>
    <row r="671" spans="18:20" x14ac:dyDescent="0.25">
      <c r="R671">
        <f t="shared" si="12"/>
        <v>1</v>
      </c>
      <c r="S671">
        <f>IF(T671="",0,IFERROR(IF(VLOOKUP(T671,T$38:T670,1,0)&gt;0,0,0),1))</f>
        <v>0</v>
      </c>
      <c r="T671" s="16">
        <f>IF(DATOS!J634=P$39,DATOS!C634,"")</f>
        <v>0</v>
      </c>
    </row>
    <row r="672" spans="18:20" x14ac:dyDescent="0.25">
      <c r="R672">
        <f t="shared" si="12"/>
        <v>1</v>
      </c>
      <c r="S672">
        <f>IF(T672="",0,IFERROR(IF(VLOOKUP(T672,T$38:T671,1,0)&gt;0,0,0),1))</f>
        <v>0</v>
      </c>
      <c r="T672" s="16">
        <f>IF(DATOS!J635=P$39,DATOS!C635,"")</f>
        <v>0</v>
      </c>
    </row>
    <row r="673" spans="18:20" x14ac:dyDescent="0.25">
      <c r="R673">
        <f t="shared" si="12"/>
        <v>1</v>
      </c>
      <c r="S673">
        <f>IF(T673="",0,IFERROR(IF(VLOOKUP(T673,T$38:T672,1,0)&gt;0,0,0),1))</f>
        <v>0</v>
      </c>
      <c r="T673" s="16">
        <f>IF(DATOS!J636=P$39,DATOS!C636,"")</f>
        <v>0</v>
      </c>
    </row>
    <row r="674" spans="18:20" x14ac:dyDescent="0.25">
      <c r="R674">
        <f t="shared" si="12"/>
        <v>1</v>
      </c>
      <c r="S674">
        <f>IF(T674="",0,IFERROR(IF(VLOOKUP(T674,T$38:T673,1,0)&gt;0,0,0),1))</f>
        <v>0</v>
      </c>
      <c r="T674" s="16">
        <f>IF(DATOS!J637=P$39,DATOS!C637,"")</f>
        <v>0</v>
      </c>
    </row>
    <row r="675" spans="18:20" x14ac:dyDescent="0.25">
      <c r="R675">
        <f t="shared" si="12"/>
        <v>1</v>
      </c>
      <c r="S675">
        <f>IF(T675="",0,IFERROR(IF(VLOOKUP(T675,T$38:T674,1,0)&gt;0,0,0),1))</f>
        <v>0</v>
      </c>
      <c r="T675" s="16">
        <f>IF(DATOS!J638=P$39,DATOS!C638,"")</f>
        <v>0</v>
      </c>
    </row>
    <row r="676" spans="18:20" x14ac:dyDescent="0.25">
      <c r="R676">
        <f t="shared" si="12"/>
        <v>1</v>
      </c>
      <c r="S676">
        <f>IF(T676="",0,IFERROR(IF(VLOOKUP(T676,T$38:T675,1,0)&gt;0,0,0),1))</f>
        <v>0</v>
      </c>
      <c r="T676" s="16">
        <f>IF(DATOS!J639=P$39,DATOS!C639,"")</f>
        <v>0</v>
      </c>
    </row>
    <row r="677" spans="18:20" x14ac:dyDescent="0.25">
      <c r="R677">
        <f t="shared" si="12"/>
        <v>1</v>
      </c>
      <c r="S677">
        <f>IF(T677="",0,IFERROR(IF(VLOOKUP(T677,T$38:T676,1,0)&gt;0,0,0),1))</f>
        <v>0</v>
      </c>
      <c r="T677" s="16">
        <f>IF(DATOS!J640=P$39,DATOS!C640,"")</f>
        <v>0</v>
      </c>
    </row>
    <row r="678" spans="18:20" x14ac:dyDescent="0.25">
      <c r="R678">
        <f t="shared" si="12"/>
        <v>1</v>
      </c>
      <c r="S678">
        <f>IF(T678="",0,IFERROR(IF(VLOOKUP(T678,T$38:T677,1,0)&gt;0,0,0),1))</f>
        <v>0</v>
      </c>
      <c r="T678" s="16">
        <f>IF(DATOS!J641=P$39,DATOS!C641,"")</f>
        <v>0</v>
      </c>
    </row>
    <row r="679" spans="18:20" x14ac:dyDescent="0.25">
      <c r="R679">
        <f t="shared" ref="R679:R742" si="13">R678+S679</f>
        <v>1</v>
      </c>
      <c r="S679">
        <f>IF(T679="",0,IFERROR(IF(VLOOKUP(T679,T$38:T678,1,0)&gt;0,0,0),1))</f>
        <v>0</v>
      </c>
      <c r="T679" s="16">
        <f>IF(DATOS!J642=P$39,DATOS!C642,"")</f>
        <v>0</v>
      </c>
    </row>
    <row r="680" spans="18:20" x14ac:dyDescent="0.25">
      <c r="R680">
        <f t="shared" si="13"/>
        <v>1</v>
      </c>
      <c r="S680">
        <f>IF(T680="",0,IFERROR(IF(VLOOKUP(T680,T$38:T679,1,0)&gt;0,0,0),1))</f>
        <v>0</v>
      </c>
      <c r="T680" s="16">
        <f>IF(DATOS!J643=P$39,DATOS!C643,"")</f>
        <v>0</v>
      </c>
    </row>
    <row r="681" spans="18:20" x14ac:dyDescent="0.25">
      <c r="R681">
        <f t="shared" si="13"/>
        <v>1</v>
      </c>
      <c r="S681">
        <f>IF(T681="",0,IFERROR(IF(VLOOKUP(T681,T$38:T680,1,0)&gt;0,0,0),1))</f>
        <v>0</v>
      </c>
      <c r="T681" s="16">
        <f>IF(DATOS!J644=P$39,DATOS!C644,"")</f>
        <v>0</v>
      </c>
    </row>
    <row r="682" spans="18:20" x14ac:dyDescent="0.25">
      <c r="R682">
        <f t="shared" si="13"/>
        <v>1</v>
      </c>
      <c r="S682">
        <f>IF(T682="",0,IFERROR(IF(VLOOKUP(T682,T$38:T681,1,0)&gt;0,0,0),1))</f>
        <v>0</v>
      </c>
      <c r="T682" s="16">
        <f>IF(DATOS!J645=P$39,DATOS!C645,"")</f>
        <v>0</v>
      </c>
    </row>
    <row r="683" spans="18:20" x14ac:dyDescent="0.25">
      <c r="R683">
        <f t="shared" si="13"/>
        <v>1</v>
      </c>
      <c r="S683">
        <f>IF(T683="",0,IFERROR(IF(VLOOKUP(T683,T$38:T682,1,0)&gt;0,0,0),1))</f>
        <v>0</v>
      </c>
      <c r="T683" s="16">
        <f>IF(DATOS!J646=P$39,DATOS!C646,"")</f>
        <v>0</v>
      </c>
    </row>
    <row r="684" spans="18:20" x14ac:dyDescent="0.25">
      <c r="R684">
        <f t="shared" si="13"/>
        <v>1</v>
      </c>
      <c r="S684">
        <f>IF(T684="",0,IFERROR(IF(VLOOKUP(T684,T$38:T683,1,0)&gt;0,0,0),1))</f>
        <v>0</v>
      </c>
      <c r="T684" s="16">
        <f>IF(DATOS!J647=P$39,DATOS!C647,"")</f>
        <v>0</v>
      </c>
    </row>
    <row r="685" spans="18:20" x14ac:dyDescent="0.25">
      <c r="R685">
        <f t="shared" si="13"/>
        <v>1</v>
      </c>
      <c r="S685">
        <f>IF(T685="",0,IFERROR(IF(VLOOKUP(T685,T$38:T684,1,0)&gt;0,0,0),1))</f>
        <v>0</v>
      </c>
      <c r="T685" s="16">
        <f>IF(DATOS!J648=P$39,DATOS!C648,"")</f>
        <v>0</v>
      </c>
    </row>
    <row r="686" spans="18:20" x14ac:dyDescent="0.25">
      <c r="R686">
        <f t="shared" si="13"/>
        <v>1</v>
      </c>
      <c r="S686">
        <f>IF(T686="",0,IFERROR(IF(VLOOKUP(T686,T$38:T685,1,0)&gt;0,0,0),1))</f>
        <v>0</v>
      </c>
      <c r="T686" s="16">
        <f>IF(DATOS!J649=P$39,DATOS!C649,"")</f>
        <v>0</v>
      </c>
    </row>
    <row r="687" spans="18:20" x14ac:dyDescent="0.25">
      <c r="R687">
        <f t="shared" si="13"/>
        <v>1</v>
      </c>
      <c r="S687">
        <f>IF(T687="",0,IFERROR(IF(VLOOKUP(T687,T$38:T686,1,0)&gt;0,0,0),1))</f>
        <v>0</v>
      </c>
      <c r="T687" s="16">
        <f>IF(DATOS!J650=P$39,DATOS!C650,"")</f>
        <v>0</v>
      </c>
    </row>
    <row r="688" spans="18:20" x14ac:dyDescent="0.25">
      <c r="R688">
        <f t="shared" si="13"/>
        <v>1</v>
      </c>
      <c r="S688">
        <f>IF(T688="",0,IFERROR(IF(VLOOKUP(T688,T$38:T687,1,0)&gt;0,0,0),1))</f>
        <v>0</v>
      </c>
      <c r="T688" s="16">
        <f>IF(DATOS!J651=P$39,DATOS!C651,"")</f>
        <v>0</v>
      </c>
    </row>
    <row r="689" spans="18:20" x14ac:dyDescent="0.25">
      <c r="R689">
        <f t="shared" si="13"/>
        <v>1</v>
      </c>
      <c r="S689">
        <f>IF(T689="",0,IFERROR(IF(VLOOKUP(T689,T$38:T688,1,0)&gt;0,0,0),1))</f>
        <v>0</v>
      </c>
      <c r="T689" s="16">
        <f>IF(DATOS!J652=P$39,DATOS!C652,"")</f>
        <v>0</v>
      </c>
    </row>
    <row r="690" spans="18:20" x14ac:dyDescent="0.25">
      <c r="R690">
        <f t="shared" si="13"/>
        <v>1</v>
      </c>
      <c r="S690">
        <f>IF(T690="",0,IFERROR(IF(VLOOKUP(T690,T$38:T689,1,0)&gt;0,0,0),1))</f>
        <v>0</v>
      </c>
      <c r="T690" s="16">
        <f>IF(DATOS!J653=P$39,DATOS!C653,"")</f>
        <v>0</v>
      </c>
    </row>
    <row r="691" spans="18:20" x14ac:dyDescent="0.25">
      <c r="R691">
        <f t="shared" si="13"/>
        <v>1</v>
      </c>
      <c r="S691">
        <f>IF(T691="",0,IFERROR(IF(VLOOKUP(T691,T$38:T690,1,0)&gt;0,0,0),1))</f>
        <v>0</v>
      </c>
      <c r="T691" s="16">
        <f>IF(DATOS!J654=P$39,DATOS!C654,"")</f>
        <v>0</v>
      </c>
    </row>
    <row r="692" spans="18:20" x14ac:dyDescent="0.25">
      <c r="R692">
        <f t="shared" si="13"/>
        <v>1</v>
      </c>
      <c r="S692">
        <f>IF(T692="",0,IFERROR(IF(VLOOKUP(T692,T$38:T691,1,0)&gt;0,0,0),1))</f>
        <v>0</v>
      </c>
      <c r="T692" s="16">
        <f>IF(DATOS!J655=P$39,DATOS!C655,"")</f>
        <v>0</v>
      </c>
    </row>
    <row r="693" spans="18:20" x14ac:dyDescent="0.25">
      <c r="R693">
        <f t="shared" si="13"/>
        <v>1</v>
      </c>
      <c r="S693">
        <f>IF(T693="",0,IFERROR(IF(VLOOKUP(T693,T$38:T692,1,0)&gt;0,0,0),1))</f>
        <v>0</v>
      </c>
      <c r="T693" s="16">
        <f>IF(DATOS!J656=P$39,DATOS!C656,"")</f>
        <v>0</v>
      </c>
    </row>
    <row r="694" spans="18:20" x14ac:dyDescent="0.25">
      <c r="R694">
        <f t="shared" si="13"/>
        <v>1</v>
      </c>
      <c r="S694">
        <f>IF(T694="",0,IFERROR(IF(VLOOKUP(T694,T$38:T693,1,0)&gt;0,0,0),1))</f>
        <v>0</v>
      </c>
      <c r="T694" s="16">
        <f>IF(DATOS!J657=P$39,DATOS!C657,"")</f>
        <v>0</v>
      </c>
    </row>
    <row r="695" spans="18:20" x14ac:dyDescent="0.25">
      <c r="R695">
        <f t="shared" si="13"/>
        <v>1</v>
      </c>
      <c r="S695">
        <f>IF(T695="",0,IFERROR(IF(VLOOKUP(T695,T$38:T694,1,0)&gt;0,0,0),1))</f>
        <v>0</v>
      </c>
      <c r="T695" s="16">
        <f>IF(DATOS!J658=P$39,DATOS!C658,"")</f>
        <v>0</v>
      </c>
    </row>
    <row r="696" spans="18:20" x14ac:dyDescent="0.25">
      <c r="R696">
        <f t="shared" si="13"/>
        <v>1</v>
      </c>
      <c r="S696">
        <f>IF(T696="",0,IFERROR(IF(VLOOKUP(T696,T$38:T695,1,0)&gt;0,0,0),1))</f>
        <v>0</v>
      </c>
      <c r="T696" s="16">
        <f>IF(DATOS!J659=P$39,DATOS!C659,"")</f>
        <v>0</v>
      </c>
    </row>
    <row r="697" spans="18:20" x14ac:dyDescent="0.25">
      <c r="R697">
        <f t="shared" si="13"/>
        <v>1</v>
      </c>
      <c r="S697">
        <f>IF(T697="",0,IFERROR(IF(VLOOKUP(T697,T$38:T696,1,0)&gt;0,0,0),1))</f>
        <v>0</v>
      </c>
      <c r="T697" s="16">
        <f>IF(DATOS!J660=P$39,DATOS!C660,"")</f>
        <v>0</v>
      </c>
    </row>
    <row r="698" spans="18:20" x14ac:dyDescent="0.25">
      <c r="R698">
        <f t="shared" si="13"/>
        <v>1</v>
      </c>
      <c r="S698">
        <f>IF(T698="",0,IFERROR(IF(VLOOKUP(T698,T$38:T697,1,0)&gt;0,0,0),1))</f>
        <v>0</v>
      </c>
      <c r="T698" s="16">
        <f>IF(DATOS!J661=P$39,DATOS!C661,"")</f>
        <v>0</v>
      </c>
    </row>
    <row r="699" spans="18:20" x14ac:dyDescent="0.25">
      <c r="R699">
        <f t="shared" si="13"/>
        <v>1</v>
      </c>
      <c r="S699">
        <f>IF(T699="",0,IFERROR(IF(VLOOKUP(T699,T$38:T698,1,0)&gt;0,0,0),1))</f>
        <v>0</v>
      </c>
      <c r="T699" s="16">
        <f>IF(DATOS!J662=P$39,DATOS!C662,"")</f>
        <v>0</v>
      </c>
    </row>
    <row r="700" spans="18:20" x14ac:dyDescent="0.25">
      <c r="R700">
        <f t="shared" si="13"/>
        <v>1</v>
      </c>
      <c r="S700">
        <f>IF(T700="",0,IFERROR(IF(VLOOKUP(T700,T$38:T699,1,0)&gt;0,0,0),1))</f>
        <v>0</v>
      </c>
      <c r="T700" s="16">
        <f>IF(DATOS!J663=P$39,DATOS!C663,"")</f>
        <v>0</v>
      </c>
    </row>
    <row r="701" spans="18:20" x14ac:dyDescent="0.25">
      <c r="R701">
        <f t="shared" si="13"/>
        <v>1</v>
      </c>
      <c r="S701">
        <f>IF(T701="",0,IFERROR(IF(VLOOKUP(T701,T$38:T700,1,0)&gt;0,0,0),1))</f>
        <v>0</v>
      </c>
      <c r="T701" s="16">
        <f>IF(DATOS!J664=P$39,DATOS!C664,"")</f>
        <v>0</v>
      </c>
    </row>
    <row r="702" spans="18:20" x14ac:dyDescent="0.25">
      <c r="R702">
        <f t="shared" si="13"/>
        <v>1</v>
      </c>
      <c r="S702">
        <f>IF(T702="",0,IFERROR(IF(VLOOKUP(T702,T$38:T701,1,0)&gt;0,0,0),1))</f>
        <v>0</v>
      </c>
      <c r="T702" s="16">
        <f>IF(DATOS!J665=P$39,DATOS!C665,"")</f>
        <v>0</v>
      </c>
    </row>
    <row r="703" spans="18:20" x14ac:dyDescent="0.25">
      <c r="R703">
        <f t="shared" si="13"/>
        <v>1</v>
      </c>
      <c r="S703">
        <f>IF(T703="",0,IFERROR(IF(VLOOKUP(T703,T$38:T702,1,0)&gt;0,0,0),1))</f>
        <v>0</v>
      </c>
      <c r="T703" s="16">
        <f>IF(DATOS!J666=P$39,DATOS!C666,"")</f>
        <v>0</v>
      </c>
    </row>
    <row r="704" spans="18:20" x14ac:dyDescent="0.25">
      <c r="R704">
        <f t="shared" si="13"/>
        <v>1</v>
      </c>
      <c r="S704">
        <f>IF(T704="",0,IFERROR(IF(VLOOKUP(T704,T$38:T703,1,0)&gt;0,0,0),1))</f>
        <v>0</v>
      </c>
      <c r="T704" s="16">
        <f>IF(DATOS!J667=P$39,DATOS!C667,"")</f>
        <v>0</v>
      </c>
    </row>
    <row r="705" spans="18:20" x14ac:dyDescent="0.25">
      <c r="R705">
        <f t="shared" si="13"/>
        <v>1</v>
      </c>
      <c r="S705">
        <f>IF(T705="",0,IFERROR(IF(VLOOKUP(T705,T$38:T704,1,0)&gt;0,0,0),1))</f>
        <v>0</v>
      </c>
      <c r="T705" s="16">
        <f>IF(DATOS!J668=P$39,DATOS!C668,"")</f>
        <v>0</v>
      </c>
    </row>
    <row r="706" spans="18:20" x14ac:dyDescent="0.25">
      <c r="R706">
        <f t="shared" si="13"/>
        <v>1</v>
      </c>
      <c r="S706">
        <f>IF(T706="",0,IFERROR(IF(VLOOKUP(T706,T$38:T705,1,0)&gt;0,0,0),1))</f>
        <v>0</v>
      </c>
      <c r="T706" s="16">
        <f>IF(DATOS!J669=P$39,DATOS!C669,"")</f>
        <v>0</v>
      </c>
    </row>
    <row r="707" spans="18:20" x14ac:dyDescent="0.25">
      <c r="R707">
        <f t="shared" si="13"/>
        <v>1</v>
      </c>
      <c r="S707">
        <f>IF(T707="",0,IFERROR(IF(VLOOKUP(T707,T$38:T706,1,0)&gt;0,0,0),1))</f>
        <v>0</v>
      </c>
      <c r="T707" s="16">
        <f>IF(DATOS!J670=P$39,DATOS!C670,"")</f>
        <v>0</v>
      </c>
    </row>
    <row r="708" spans="18:20" x14ac:dyDescent="0.25">
      <c r="R708">
        <f t="shared" si="13"/>
        <v>1</v>
      </c>
      <c r="S708">
        <f>IF(T708="",0,IFERROR(IF(VLOOKUP(T708,T$38:T707,1,0)&gt;0,0,0),1))</f>
        <v>0</v>
      </c>
      <c r="T708" s="16">
        <f>IF(DATOS!J671=P$39,DATOS!C671,"")</f>
        <v>0</v>
      </c>
    </row>
    <row r="709" spans="18:20" x14ac:dyDescent="0.25">
      <c r="R709">
        <f t="shared" si="13"/>
        <v>1</v>
      </c>
      <c r="S709">
        <f>IF(T709="",0,IFERROR(IF(VLOOKUP(T709,T$38:T708,1,0)&gt;0,0,0),1))</f>
        <v>0</v>
      </c>
      <c r="T709" s="16">
        <f>IF(DATOS!J672=P$39,DATOS!C672,"")</f>
        <v>0</v>
      </c>
    </row>
    <row r="710" spans="18:20" x14ac:dyDescent="0.25">
      <c r="R710">
        <f t="shared" si="13"/>
        <v>1</v>
      </c>
      <c r="S710">
        <f>IF(T710="",0,IFERROR(IF(VLOOKUP(T710,T$38:T709,1,0)&gt;0,0,0),1))</f>
        <v>0</v>
      </c>
      <c r="T710" s="16">
        <f>IF(DATOS!J673=P$39,DATOS!C673,"")</f>
        <v>0</v>
      </c>
    </row>
    <row r="711" spans="18:20" x14ac:dyDescent="0.25">
      <c r="R711">
        <f t="shared" si="13"/>
        <v>1</v>
      </c>
      <c r="S711">
        <f>IF(T711="",0,IFERROR(IF(VLOOKUP(T711,T$38:T710,1,0)&gt;0,0,0),1))</f>
        <v>0</v>
      </c>
      <c r="T711" s="16">
        <f>IF(DATOS!J674=P$39,DATOS!C674,"")</f>
        <v>0</v>
      </c>
    </row>
    <row r="712" spans="18:20" x14ac:dyDescent="0.25">
      <c r="R712">
        <f t="shared" si="13"/>
        <v>1</v>
      </c>
      <c r="S712">
        <f>IF(T712="",0,IFERROR(IF(VLOOKUP(T712,T$38:T711,1,0)&gt;0,0,0),1))</f>
        <v>0</v>
      </c>
      <c r="T712" s="16">
        <f>IF(DATOS!J675=P$39,DATOS!C675,"")</f>
        <v>0</v>
      </c>
    </row>
    <row r="713" spans="18:20" x14ac:dyDescent="0.25">
      <c r="R713">
        <f t="shared" si="13"/>
        <v>1</v>
      </c>
      <c r="S713">
        <f>IF(T713="",0,IFERROR(IF(VLOOKUP(T713,T$38:T712,1,0)&gt;0,0,0),1))</f>
        <v>0</v>
      </c>
      <c r="T713" s="16">
        <f>IF(DATOS!J676=P$39,DATOS!C676,"")</f>
        <v>0</v>
      </c>
    </row>
    <row r="714" spans="18:20" x14ac:dyDescent="0.25">
      <c r="R714">
        <f t="shared" si="13"/>
        <v>1</v>
      </c>
      <c r="S714">
        <f>IF(T714="",0,IFERROR(IF(VLOOKUP(T714,T$38:T713,1,0)&gt;0,0,0),1))</f>
        <v>0</v>
      </c>
      <c r="T714" s="16">
        <f>IF(DATOS!J677=P$39,DATOS!C677,"")</f>
        <v>0</v>
      </c>
    </row>
    <row r="715" spans="18:20" x14ac:dyDescent="0.25">
      <c r="R715">
        <f t="shared" si="13"/>
        <v>1</v>
      </c>
      <c r="S715">
        <f>IF(T715="",0,IFERROR(IF(VLOOKUP(T715,T$38:T714,1,0)&gt;0,0,0),1))</f>
        <v>0</v>
      </c>
      <c r="T715" s="16">
        <f>IF(DATOS!J678=P$39,DATOS!C678,"")</f>
        <v>0</v>
      </c>
    </row>
    <row r="716" spans="18:20" x14ac:dyDescent="0.25">
      <c r="R716">
        <f t="shared" si="13"/>
        <v>1</v>
      </c>
      <c r="S716">
        <f>IF(T716="",0,IFERROR(IF(VLOOKUP(T716,T$38:T715,1,0)&gt;0,0,0),1))</f>
        <v>0</v>
      </c>
      <c r="T716" s="16">
        <f>IF(DATOS!J679=P$39,DATOS!C679,"")</f>
        <v>0</v>
      </c>
    </row>
    <row r="717" spans="18:20" x14ac:dyDescent="0.25">
      <c r="R717">
        <f t="shared" si="13"/>
        <v>1</v>
      </c>
      <c r="S717">
        <f>IF(T717="",0,IFERROR(IF(VLOOKUP(T717,T$38:T716,1,0)&gt;0,0,0),1))</f>
        <v>0</v>
      </c>
      <c r="T717" s="16">
        <f>IF(DATOS!J680=P$39,DATOS!C680,"")</f>
        <v>0</v>
      </c>
    </row>
    <row r="718" spans="18:20" x14ac:dyDescent="0.25">
      <c r="R718">
        <f t="shared" si="13"/>
        <v>1</v>
      </c>
      <c r="S718">
        <f>IF(T718="",0,IFERROR(IF(VLOOKUP(T718,T$38:T717,1,0)&gt;0,0,0),1))</f>
        <v>0</v>
      </c>
      <c r="T718" s="16">
        <f>IF(DATOS!J681=P$39,DATOS!C681,"")</f>
        <v>0</v>
      </c>
    </row>
    <row r="719" spans="18:20" x14ac:dyDescent="0.25">
      <c r="R719">
        <f t="shared" si="13"/>
        <v>1</v>
      </c>
      <c r="S719">
        <f>IF(T719="",0,IFERROR(IF(VLOOKUP(T719,T$38:T718,1,0)&gt;0,0,0),1))</f>
        <v>0</v>
      </c>
      <c r="T719" s="16">
        <f>IF(DATOS!J682=P$39,DATOS!C682,"")</f>
        <v>0</v>
      </c>
    </row>
    <row r="720" spans="18:20" x14ac:dyDescent="0.25">
      <c r="R720">
        <f t="shared" si="13"/>
        <v>1</v>
      </c>
      <c r="S720">
        <f>IF(T720="",0,IFERROR(IF(VLOOKUP(T720,T$38:T719,1,0)&gt;0,0,0),1))</f>
        <v>0</v>
      </c>
      <c r="T720" s="16">
        <f>IF(DATOS!J683=P$39,DATOS!C683,"")</f>
        <v>0</v>
      </c>
    </row>
    <row r="721" spans="18:20" x14ac:dyDescent="0.25">
      <c r="R721">
        <f t="shared" si="13"/>
        <v>1</v>
      </c>
      <c r="S721">
        <f>IF(T721="",0,IFERROR(IF(VLOOKUP(T721,T$38:T720,1,0)&gt;0,0,0),1))</f>
        <v>0</v>
      </c>
      <c r="T721" s="16">
        <f>IF(DATOS!J684=P$39,DATOS!C684,"")</f>
        <v>0</v>
      </c>
    </row>
    <row r="722" spans="18:20" x14ac:dyDescent="0.25">
      <c r="R722">
        <f t="shared" si="13"/>
        <v>1</v>
      </c>
      <c r="S722">
        <f>IF(T722="",0,IFERROR(IF(VLOOKUP(T722,T$38:T721,1,0)&gt;0,0,0),1))</f>
        <v>0</v>
      </c>
      <c r="T722" s="16">
        <f>IF(DATOS!J685=P$39,DATOS!C685,"")</f>
        <v>0</v>
      </c>
    </row>
    <row r="723" spans="18:20" x14ac:dyDescent="0.25">
      <c r="R723">
        <f t="shared" si="13"/>
        <v>1</v>
      </c>
      <c r="S723">
        <f>IF(T723="",0,IFERROR(IF(VLOOKUP(T723,T$38:T722,1,0)&gt;0,0,0),1))</f>
        <v>0</v>
      </c>
      <c r="T723" s="16">
        <f>IF(DATOS!J686=P$39,DATOS!C686,"")</f>
        <v>0</v>
      </c>
    </row>
    <row r="724" spans="18:20" x14ac:dyDescent="0.25">
      <c r="R724">
        <f t="shared" si="13"/>
        <v>1</v>
      </c>
      <c r="S724">
        <f>IF(T724="",0,IFERROR(IF(VLOOKUP(T724,T$38:T723,1,0)&gt;0,0,0),1))</f>
        <v>0</v>
      </c>
      <c r="T724" s="16">
        <f>IF(DATOS!J687=P$39,DATOS!C687,"")</f>
        <v>0</v>
      </c>
    </row>
    <row r="725" spans="18:20" x14ac:dyDescent="0.25">
      <c r="R725">
        <f t="shared" si="13"/>
        <v>1</v>
      </c>
      <c r="S725">
        <f>IF(T725="",0,IFERROR(IF(VLOOKUP(T725,T$38:T724,1,0)&gt;0,0,0),1))</f>
        <v>0</v>
      </c>
      <c r="T725" s="16">
        <f>IF(DATOS!J688=P$39,DATOS!C688,"")</f>
        <v>0</v>
      </c>
    </row>
    <row r="726" spans="18:20" x14ac:dyDescent="0.25">
      <c r="R726">
        <f t="shared" si="13"/>
        <v>1</v>
      </c>
      <c r="S726">
        <f>IF(T726="",0,IFERROR(IF(VLOOKUP(T726,T$38:T725,1,0)&gt;0,0,0),1))</f>
        <v>0</v>
      </c>
      <c r="T726" s="16">
        <f>IF(DATOS!J689=P$39,DATOS!C689,"")</f>
        <v>0</v>
      </c>
    </row>
    <row r="727" spans="18:20" x14ac:dyDescent="0.25">
      <c r="R727">
        <f t="shared" si="13"/>
        <v>1</v>
      </c>
      <c r="S727">
        <f>IF(T727="",0,IFERROR(IF(VLOOKUP(T727,T$38:T726,1,0)&gt;0,0,0),1))</f>
        <v>0</v>
      </c>
      <c r="T727" s="16">
        <f>IF(DATOS!J690=P$39,DATOS!C690,"")</f>
        <v>0</v>
      </c>
    </row>
    <row r="728" spans="18:20" x14ac:dyDescent="0.25">
      <c r="R728">
        <f t="shared" si="13"/>
        <v>1</v>
      </c>
      <c r="S728">
        <f>IF(T728="",0,IFERROR(IF(VLOOKUP(T728,T$38:T727,1,0)&gt;0,0,0),1))</f>
        <v>0</v>
      </c>
      <c r="T728" s="16">
        <f>IF(DATOS!J691=P$39,DATOS!C691,"")</f>
        <v>0</v>
      </c>
    </row>
    <row r="729" spans="18:20" x14ac:dyDescent="0.25">
      <c r="R729">
        <f t="shared" si="13"/>
        <v>1</v>
      </c>
      <c r="S729">
        <f>IF(T729="",0,IFERROR(IF(VLOOKUP(T729,T$38:T728,1,0)&gt;0,0,0),1))</f>
        <v>0</v>
      </c>
      <c r="T729" s="16">
        <f>IF(DATOS!J692=P$39,DATOS!C692,"")</f>
        <v>0</v>
      </c>
    </row>
    <row r="730" spans="18:20" x14ac:dyDescent="0.25">
      <c r="R730">
        <f t="shared" si="13"/>
        <v>1</v>
      </c>
      <c r="S730">
        <f>IF(T730="",0,IFERROR(IF(VLOOKUP(T730,T$38:T729,1,0)&gt;0,0,0),1))</f>
        <v>0</v>
      </c>
      <c r="T730" s="16">
        <f>IF(DATOS!J693=P$39,DATOS!C693,"")</f>
        <v>0</v>
      </c>
    </row>
    <row r="731" spans="18:20" x14ac:dyDescent="0.25">
      <c r="R731">
        <f t="shared" si="13"/>
        <v>1</v>
      </c>
      <c r="S731">
        <f>IF(T731="",0,IFERROR(IF(VLOOKUP(T731,T$38:T730,1,0)&gt;0,0,0),1))</f>
        <v>0</v>
      </c>
      <c r="T731" s="16">
        <f>IF(DATOS!J694=P$39,DATOS!C694,"")</f>
        <v>0</v>
      </c>
    </row>
    <row r="732" spans="18:20" x14ac:dyDescent="0.25">
      <c r="R732">
        <f t="shared" si="13"/>
        <v>1</v>
      </c>
      <c r="S732">
        <f>IF(T732="",0,IFERROR(IF(VLOOKUP(T732,T$38:T731,1,0)&gt;0,0,0),1))</f>
        <v>0</v>
      </c>
      <c r="T732" s="16">
        <f>IF(DATOS!J695=P$39,DATOS!C695,"")</f>
        <v>0</v>
      </c>
    </row>
    <row r="733" spans="18:20" x14ac:dyDescent="0.25">
      <c r="R733">
        <f t="shared" si="13"/>
        <v>1</v>
      </c>
      <c r="S733">
        <f>IF(T733="",0,IFERROR(IF(VLOOKUP(T733,T$38:T732,1,0)&gt;0,0,0),1))</f>
        <v>0</v>
      </c>
      <c r="T733" s="16">
        <f>IF(DATOS!J696=P$39,DATOS!C696,"")</f>
        <v>0</v>
      </c>
    </row>
    <row r="734" spans="18:20" x14ac:dyDescent="0.25">
      <c r="R734">
        <f t="shared" si="13"/>
        <v>1</v>
      </c>
      <c r="S734">
        <f>IF(T734="",0,IFERROR(IF(VLOOKUP(T734,T$38:T733,1,0)&gt;0,0,0),1))</f>
        <v>0</v>
      </c>
      <c r="T734" s="16">
        <f>IF(DATOS!J697=P$39,DATOS!C697,"")</f>
        <v>0</v>
      </c>
    </row>
    <row r="735" spans="18:20" x14ac:dyDescent="0.25">
      <c r="R735">
        <f t="shared" si="13"/>
        <v>1</v>
      </c>
      <c r="S735">
        <f>IF(T735="",0,IFERROR(IF(VLOOKUP(T735,T$38:T734,1,0)&gt;0,0,0),1))</f>
        <v>0</v>
      </c>
      <c r="T735" s="16">
        <f>IF(DATOS!J698=P$39,DATOS!C698,"")</f>
        <v>0</v>
      </c>
    </row>
    <row r="736" spans="18:20" x14ac:dyDescent="0.25">
      <c r="R736">
        <f t="shared" si="13"/>
        <v>1</v>
      </c>
      <c r="S736">
        <f>IF(T736="",0,IFERROR(IF(VLOOKUP(T736,T$38:T735,1,0)&gt;0,0,0),1))</f>
        <v>0</v>
      </c>
      <c r="T736" s="16">
        <f>IF(DATOS!J699=P$39,DATOS!C699,"")</f>
        <v>0</v>
      </c>
    </row>
    <row r="737" spans="18:20" x14ac:dyDescent="0.25">
      <c r="R737">
        <f t="shared" si="13"/>
        <v>1</v>
      </c>
      <c r="S737">
        <f>IF(T737="",0,IFERROR(IF(VLOOKUP(T737,T$38:T736,1,0)&gt;0,0,0),1))</f>
        <v>0</v>
      </c>
      <c r="T737" s="16">
        <f>IF(DATOS!J700=P$39,DATOS!C700,"")</f>
        <v>0</v>
      </c>
    </row>
    <row r="738" spans="18:20" x14ac:dyDescent="0.25">
      <c r="R738">
        <f t="shared" si="13"/>
        <v>1</v>
      </c>
      <c r="S738">
        <f>IF(T738="",0,IFERROR(IF(VLOOKUP(T738,T$38:T737,1,0)&gt;0,0,0),1))</f>
        <v>0</v>
      </c>
      <c r="T738" s="16">
        <f>IF(DATOS!J701=P$39,DATOS!C701,"")</f>
        <v>0</v>
      </c>
    </row>
    <row r="739" spans="18:20" x14ac:dyDescent="0.25">
      <c r="R739">
        <f t="shared" si="13"/>
        <v>1</v>
      </c>
      <c r="S739">
        <f>IF(T739="",0,IFERROR(IF(VLOOKUP(T739,T$38:T738,1,0)&gt;0,0,0),1))</f>
        <v>0</v>
      </c>
      <c r="T739" s="16">
        <f>IF(DATOS!J702=P$39,DATOS!C702,"")</f>
        <v>0</v>
      </c>
    </row>
    <row r="740" spans="18:20" x14ac:dyDescent="0.25">
      <c r="R740">
        <f t="shared" si="13"/>
        <v>1</v>
      </c>
      <c r="S740">
        <f>IF(T740="",0,IFERROR(IF(VLOOKUP(T740,T$38:T739,1,0)&gt;0,0,0),1))</f>
        <v>0</v>
      </c>
      <c r="T740" s="16">
        <f>IF(DATOS!J703=P$39,DATOS!C703,"")</f>
        <v>0</v>
      </c>
    </row>
    <row r="741" spans="18:20" x14ac:dyDescent="0.25">
      <c r="R741">
        <f t="shared" si="13"/>
        <v>1</v>
      </c>
      <c r="S741">
        <f>IF(T741="",0,IFERROR(IF(VLOOKUP(T741,T$38:T740,1,0)&gt;0,0,0),1))</f>
        <v>0</v>
      </c>
      <c r="T741" s="16">
        <f>IF(DATOS!J704=P$39,DATOS!C704,"")</f>
        <v>0</v>
      </c>
    </row>
    <row r="742" spans="18:20" x14ac:dyDescent="0.25">
      <c r="R742">
        <f t="shared" si="13"/>
        <v>1</v>
      </c>
      <c r="S742">
        <f>IF(T742="",0,IFERROR(IF(VLOOKUP(T742,T$38:T741,1,0)&gt;0,0,0),1))</f>
        <v>0</v>
      </c>
      <c r="T742" s="16">
        <f>IF(DATOS!J705=P$39,DATOS!C705,"")</f>
        <v>0</v>
      </c>
    </row>
    <row r="743" spans="18:20" x14ac:dyDescent="0.25">
      <c r="R743">
        <f t="shared" ref="R743:R806" si="14">R742+S743</f>
        <v>1</v>
      </c>
      <c r="S743">
        <f>IF(T743="",0,IFERROR(IF(VLOOKUP(T743,T$38:T742,1,0)&gt;0,0,0),1))</f>
        <v>0</v>
      </c>
      <c r="T743" s="16">
        <f>IF(DATOS!J706=P$39,DATOS!C706,"")</f>
        <v>0</v>
      </c>
    </row>
    <row r="744" spans="18:20" x14ac:dyDescent="0.25">
      <c r="R744">
        <f t="shared" si="14"/>
        <v>1</v>
      </c>
      <c r="S744">
        <f>IF(T744="",0,IFERROR(IF(VLOOKUP(T744,T$38:T743,1,0)&gt;0,0,0),1))</f>
        <v>0</v>
      </c>
      <c r="T744" s="16">
        <f>IF(DATOS!J707=P$39,DATOS!C707,"")</f>
        <v>0</v>
      </c>
    </row>
    <row r="745" spans="18:20" x14ac:dyDescent="0.25">
      <c r="R745">
        <f t="shared" si="14"/>
        <v>1</v>
      </c>
      <c r="S745">
        <f>IF(T745="",0,IFERROR(IF(VLOOKUP(T745,T$38:T744,1,0)&gt;0,0,0),1))</f>
        <v>0</v>
      </c>
      <c r="T745" s="16">
        <f>IF(DATOS!J708=P$39,DATOS!C708,"")</f>
        <v>0</v>
      </c>
    </row>
    <row r="746" spans="18:20" x14ac:dyDescent="0.25">
      <c r="R746">
        <f t="shared" si="14"/>
        <v>1</v>
      </c>
      <c r="S746">
        <f>IF(T746="",0,IFERROR(IF(VLOOKUP(T746,T$38:T745,1,0)&gt;0,0,0),1))</f>
        <v>0</v>
      </c>
      <c r="T746" s="16">
        <f>IF(DATOS!J709=P$39,DATOS!C709,"")</f>
        <v>0</v>
      </c>
    </row>
    <row r="747" spans="18:20" x14ac:dyDescent="0.25">
      <c r="R747">
        <f t="shared" si="14"/>
        <v>1</v>
      </c>
      <c r="S747">
        <f>IF(T747="",0,IFERROR(IF(VLOOKUP(T747,T$38:T746,1,0)&gt;0,0,0),1))</f>
        <v>0</v>
      </c>
      <c r="T747" s="16">
        <f>IF(DATOS!J710=P$39,DATOS!C710,"")</f>
        <v>0</v>
      </c>
    </row>
    <row r="748" spans="18:20" x14ac:dyDescent="0.25">
      <c r="R748">
        <f t="shared" si="14"/>
        <v>1</v>
      </c>
      <c r="S748">
        <f>IF(T748="",0,IFERROR(IF(VLOOKUP(T748,T$38:T747,1,0)&gt;0,0,0),1))</f>
        <v>0</v>
      </c>
      <c r="T748" s="16">
        <f>IF(DATOS!J711=P$39,DATOS!C711,"")</f>
        <v>0</v>
      </c>
    </row>
    <row r="749" spans="18:20" x14ac:dyDescent="0.25">
      <c r="R749">
        <f t="shared" si="14"/>
        <v>1</v>
      </c>
      <c r="S749">
        <f>IF(T749="",0,IFERROR(IF(VLOOKUP(T749,T$38:T748,1,0)&gt;0,0,0),1))</f>
        <v>0</v>
      </c>
      <c r="T749" s="16">
        <f>IF(DATOS!J712=P$39,DATOS!C712,"")</f>
        <v>0</v>
      </c>
    </row>
    <row r="750" spans="18:20" x14ac:dyDescent="0.25">
      <c r="R750">
        <f t="shared" si="14"/>
        <v>1</v>
      </c>
      <c r="S750">
        <f>IF(T750="",0,IFERROR(IF(VLOOKUP(T750,T$38:T749,1,0)&gt;0,0,0),1))</f>
        <v>0</v>
      </c>
      <c r="T750" s="16">
        <f>IF(DATOS!J713=P$39,DATOS!C713,"")</f>
        <v>0</v>
      </c>
    </row>
    <row r="751" spans="18:20" x14ac:dyDescent="0.25">
      <c r="R751">
        <f t="shared" si="14"/>
        <v>1</v>
      </c>
      <c r="S751">
        <f>IF(T751="",0,IFERROR(IF(VLOOKUP(T751,T$38:T750,1,0)&gt;0,0,0),1))</f>
        <v>0</v>
      </c>
      <c r="T751" s="16">
        <f>IF(DATOS!J714=P$39,DATOS!C714,"")</f>
        <v>0</v>
      </c>
    </row>
    <row r="752" spans="18:20" x14ac:dyDescent="0.25">
      <c r="R752">
        <f t="shared" si="14"/>
        <v>1</v>
      </c>
      <c r="S752">
        <f>IF(T752="",0,IFERROR(IF(VLOOKUP(T752,T$38:T751,1,0)&gt;0,0,0),1))</f>
        <v>0</v>
      </c>
      <c r="T752" s="16">
        <f>IF(DATOS!J715=P$39,DATOS!C715,"")</f>
        <v>0</v>
      </c>
    </row>
    <row r="753" spans="18:20" x14ac:dyDescent="0.25">
      <c r="R753">
        <f t="shared" si="14"/>
        <v>1</v>
      </c>
      <c r="S753">
        <f>IF(T753="",0,IFERROR(IF(VLOOKUP(T753,T$38:T752,1,0)&gt;0,0,0),1))</f>
        <v>0</v>
      </c>
      <c r="T753" s="16">
        <f>IF(DATOS!J716=P$39,DATOS!C716,"")</f>
        <v>0</v>
      </c>
    </row>
    <row r="754" spans="18:20" x14ac:dyDescent="0.25">
      <c r="R754">
        <f t="shared" si="14"/>
        <v>1</v>
      </c>
      <c r="S754">
        <f>IF(T754="",0,IFERROR(IF(VLOOKUP(T754,T$38:T753,1,0)&gt;0,0,0),1))</f>
        <v>0</v>
      </c>
      <c r="T754" s="16">
        <f>IF(DATOS!J717=P$39,DATOS!C717,"")</f>
        <v>0</v>
      </c>
    </row>
    <row r="755" spans="18:20" x14ac:dyDescent="0.25">
      <c r="R755">
        <f t="shared" si="14"/>
        <v>1</v>
      </c>
      <c r="S755">
        <f>IF(T755="",0,IFERROR(IF(VLOOKUP(T755,T$38:T754,1,0)&gt;0,0,0),1))</f>
        <v>0</v>
      </c>
      <c r="T755" s="16">
        <f>IF(DATOS!J718=P$39,DATOS!C718,"")</f>
        <v>0</v>
      </c>
    </row>
    <row r="756" spans="18:20" x14ac:dyDescent="0.25">
      <c r="R756">
        <f t="shared" si="14"/>
        <v>1</v>
      </c>
      <c r="S756">
        <f>IF(T756="",0,IFERROR(IF(VLOOKUP(T756,T$38:T755,1,0)&gt;0,0,0),1))</f>
        <v>0</v>
      </c>
      <c r="T756" s="16">
        <f>IF(DATOS!J719=P$39,DATOS!C719,"")</f>
        <v>0</v>
      </c>
    </row>
    <row r="757" spans="18:20" x14ac:dyDescent="0.25">
      <c r="R757">
        <f t="shared" si="14"/>
        <v>1</v>
      </c>
      <c r="S757">
        <f>IF(T757="",0,IFERROR(IF(VLOOKUP(T757,T$38:T756,1,0)&gt;0,0,0),1))</f>
        <v>0</v>
      </c>
      <c r="T757" s="16">
        <f>IF(DATOS!J720=P$39,DATOS!C720,"")</f>
        <v>0</v>
      </c>
    </row>
    <row r="758" spans="18:20" x14ac:dyDescent="0.25">
      <c r="R758">
        <f t="shared" si="14"/>
        <v>1</v>
      </c>
      <c r="S758">
        <f>IF(T758="",0,IFERROR(IF(VLOOKUP(T758,T$38:T757,1,0)&gt;0,0,0),1))</f>
        <v>0</v>
      </c>
      <c r="T758" s="16">
        <f>IF(DATOS!J721=P$39,DATOS!C721,"")</f>
        <v>0</v>
      </c>
    </row>
    <row r="759" spans="18:20" x14ac:dyDescent="0.25">
      <c r="R759">
        <f t="shared" si="14"/>
        <v>1</v>
      </c>
      <c r="S759">
        <f>IF(T759="",0,IFERROR(IF(VLOOKUP(T759,T$38:T758,1,0)&gt;0,0,0),1))</f>
        <v>0</v>
      </c>
      <c r="T759" s="16">
        <f>IF(DATOS!J722=P$39,DATOS!C722,"")</f>
        <v>0</v>
      </c>
    </row>
    <row r="760" spans="18:20" x14ac:dyDescent="0.25">
      <c r="R760">
        <f t="shared" si="14"/>
        <v>1</v>
      </c>
      <c r="S760">
        <f>IF(T760="",0,IFERROR(IF(VLOOKUP(T760,T$38:T759,1,0)&gt;0,0,0),1))</f>
        <v>0</v>
      </c>
      <c r="T760" s="16">
        <f>IF(DATOS!J723=P$39,DATOS!C723,"")</f>
        <v>0</v>
      </c>
    </row>
    <row r="761" spans="18:20" x14ac:dyDescent="0.25">
      <c r="R761">
        <f t="shared" si="14"/>
        <v>1</v>
      </c>
      <c r="S761">
        <f>IF(T761="",0,IFERROR(IF(VLOOKUP(T761,T$38:T760,1,0)&gt;0,0,0),1))</f>
        <v>0</v>
      </c>
      <c r="T761" s="16">
        <f>IF(DATOS!J724=P$39,DATOS!C724,"")</f>
        <v>0</v>
      </c>
    </row>
    <row r="762" spans="18:20" x14ac:dyDescent="0.25">
      <c r="R762">
        <f t="shared" si="14"/>
        <v>1</v>
      </c>
      <c r="S762">
        <f>IF(T762="",0,IFERROR(IF(VLOOKUP(T762,T$38:T761,1,0)&gt;0,0,0),1))</f>
        <v>0</v>
      </c>
      <c r="T762" s="16">
        <f>IF(DATOS!J725=P$39,DATOS!C725,"")</f>
        <v>0</v>
      </c>
    </row>
    <row r="763" spans="18:20" x14ac:dyDescent="0.25">
      <c r="R763">
        <f t="shared" si="14"/>
        <v>1</v>
      </c>
      <c r="S763">
        <f>IF(T763="",0,IFERROR(IF(VLOOKUP(T763,T$38:T762,1,0)&gt;0,0,0),1))</f>
        <v>0</v>
      </c>
      <c r="T763" s="16">
        <f>IF(DATOS!J726=P$39,DATOS!C726,"")</f>
        <v>0</v>
      </c>
    </row>
    <row r="764" spans="18:20" x14ac:dyDescent="0.25">
      <c r="R764">
        <f t="shared" si="14"/>
        <v>1</v>
      </c>
      <c r="S764">
        <f>IF(T764="",0,IFERROR(IF(VLOOKUP(T764,T$38:T763,1,0)&gt;0,0,0),1))</f>
        <v>0</v>
      </c>
      <c r="T764" s="16">
        <f>IF(DATOS!J727=P$39,DATOS!C727,"")</f>
        <v>0</v>
      </c>
    </row>
    <row r="765" spans="18:20" x14ac:dyDescent="0.25">
      <c r="R765">
        <f t="shared" si="14"/>
        <v>1</v>
      </c>
      <c r="S765">
        <f>IF(T765="",0,IFERROR(IF(VLOOKUP(T765,T$38:T764,1,0)&gt;0,0,0),1))</f>
        <v>0</v>
      </c>
      <c r="T765" s="16">
        <f>IF(DATOS!J728=P$39,DATOS!C728,"")</f>
        <v>0</v>
      </c>
    </row>
    <row r="766" spans="18:20" x14ac:dyDescent="0.25">
      <c r="R766">
        <f t="shared" si="14"/>
        <v>1</v>
      </c>
      <c r="S766">
        <f>IF(T766="",0,IFERROR(IF(VLOOKUP(T766,T$38:T765,1,0)&gt;0,0,0),1))</f>
        <v>0</v>
      </c>
      <c r="T766" s="16">
        <f>IF(DATOS!J729=P$39,DATOS!C729,"")</f>
        <v>0</v>
      </c>
    </row>
    <row r="767" spans="18:20" x14ac:dyDescent="0.25">
      <c r="R767">
        <f t="shared" si="14"/>
        <v>1</v>
      </c>
      <c r="S767">
        <f>IF(T767="",0,IFERROR(IF(VLOOKUP(T767,T$38:T766,1,0)&gt;0,0,0),1))</f>
        <v>0</v>
      </c>
      <c r="T767" s="16">
        <f>IF(DATOS!J730=P$39,DATOS!C730,"")</f>
        <v>0</v>
      </c>
    </row>
    <row r="768" spans="18:20" x14ac:dyDescent="0.25">
      <c r="R768">
        <f t="shared" si="14"/>
        <v>1</v>
      </c>
      <c r="S768">
        <f>IF(T768="",0,IFERROR(IF(VLOOKUP(T768,T$38:T767,1,0)&gt;0,0,0),1))</f>
        <v>0</v>
      </c>
      <c r="T768" s="16">
        <f>IF(DATOS!J731=P$39,DATOS!C731,"")</f>
        <v>0</v>
      </c>
    </row>
    <row r="769" spans="18:20" x14ac:dyDescent="0.25">
      <c r="R769">
        <f t="shared" si="14"/>
        <v>1</v>
      </c>
      <c r="S769">
        <f>IF(T769="",0,IFERROR(IF(VLOOKUP(T769,T$38:T768,1,0)&gt;0,0,0),1))</f>
        <v>0</v>
      </c>
      <c r="T769" s="16">
        <f>IF(DATOS!J732=P$39,DATOS!C732,"")</f>
        <v>0</v>
      </c>
    </row>
    <row r="770" spans="18:20" x14ac:dyDescent="0.25">
      <c r="R770">
        <f t="shared" si="14"/>
        <v>1</v>
      </c>
      <c r="S770">
        <f>IF(T770="",0,IFERROR(IF(VLOOKUP(T770,T$38:T769,1,0)&gt;0,0,0),1))</f>
        <v>0</v>
      </c>
      <c r="T770" s="16">
        <f>IF(DATOS!J733=P$39,DATOS!C733,"")</f>
        <v>0</v>
      </c>
    </row>
    <row r="771" spans="18:20" x14ac:dyDescent="0.25">
      <c r="R771">
        <f t="shared" si="14"/>
        <v>1</v>
      </c>
      <c r="S771">
        <f>IF(T771="",0,IFERROR(IF(VLOOKUP(T771,T$38:T770,1,0)&gt;0,0,0),1))</f>
        <v>0</v>
      </c>
      <c r="T771" s="16">
        <f>IF(DATOS!J734=P$39,DATOS!C734,"")</f>
        <v>0</v>
      </c>
    </row>
    <row r="772" spans="18:20" x14ac:dyDescent="0.25">
      <c r="R772">
        <f t="shared" si="14"/>
        <v>1</v>
      </c>
      <c r="S772">
        <f>IF(T772="",0,IFERROR(IF(VLOOKUP(T772,T$38:T771,1,0)&gt;0,0,0),1))</f>
        <v>0</v>
      </c>
      <c r="T772" s="16">
        <f>IF(DATOS!J735=P$39,DATOS!C735,"")</f>
        <v>0</v>
      </c>
    </row>
    <row r="773" spans="18:20" x14ac:dyDescent="0.25">
      <c r="R773">
        <f t="shared" si="14"/>
        <v>1</v>
      </c>
      <c r="S773">
        <f>IF(T773="",0,IFERROR(IF(VLOOKUP(T773,T$38:T772,1,0)&gt;0,0,0),1))</f>
        <v>0</v>
      </c>
      <c r="T773" s="16">
        <f>IF(DATOS!J736=P$39,DATOS!C736,"")</f>
        <v>0</v>
      </c>
    </row>
    <row r="774" spans="18:20" x14ac:dyDescent="0.25">
      <c r="R774">
        <f t="shared" si="14"/>
        <v>1</v>
      </c>
      <c r="S774">
        <f>IF(T774="",0,IFERROR(IF(VLOOKUP(T774,T$38:T773,1,0)&gt;0,0,0),1))</f>
        <v>0</v>
      </c>
      <c r="T774" s="16">
        <f>IF(DATOS!J737=P$39,DATOS!C737,"")</f>
        <v>0</v>
      </c>
    </row>
    <row r="775" spans="18:20" x14ac:dyDescent="0.25">
      <c r="R775">
        <f t="shared" si="14"/>
        <v>1</v>
      </c>
      <c r="S775">
        <f>IF(T775="",0,IFERROR(IF(VLOOKUP(T775,T$38:T774,1,0)&gt;0,0,0),1))</f>
        <v>0</v>
      </c>
      <c r="T775" s="16">
        <f>IF(DATOS!J738=P$39,DATOS!C738,"")</f>
        <v>0</v>
      </c>
    </row>
    <row r="776" spans="18:20" x14ac:dyDescent="0.25">
      <c r="R776">
        <f t="shared" si="14"/>
        <v>1</v>
      </c>
      <c r="S776">
        <f>IF(T776="",0,IFERROR(IF(VLOOKUP(T776,T$38:T775,1,0)&gt;0,0,0),1))</f>
        <v>0</v>
      </c>
      <c r="T776" s="16">
        <f>IF(DATOS!J739=P$39,DATOS!C739,"")</f>
        <v>0</v>
      </c>
    </row>
    <row r="777" spans="18:20" x14ac:dyDescent="0.25">
      <c r="R777">
        <f t="shared" si="14"/>
        <v>1</v>
      </c>
      <c r="S777">
        <f>IF(T777="",0,IFERROR(IF(VLOOKUP(T777,T$38:T776,1,0)&gt;0,0,0),1))</f>
        <v>0</v>
      </c>
      <c r="T777" s="16">
        <f>IF(DATOS!J740=P$39,DATOS!C740,"")</f>
        <v>0</v>
      </c>
    </row>
    <row r="778" spans="18:20" x14ac:dyDescent="0.25">
      <c r="R778">
        <f t="shared" si="14"/>
        <v>1</v>
      </c>
      <c r="S778">
        <f>IF(T778="",0,IFERROR(IF(VLOOKUP(T778,T$38:T777,1,0)&gt;0,0,0),1))</f>
        <v>0</v>
      </c>
      <c r="T778" s="16">
        <f>IF(DATOS!J741=P$39,DATOS!C741,"")</f>
        <v>0</v>
      </c>
    </row>
    <row r="779" spans="18:20" x14ac:dyDescent="0.25">
      <c r="R779">
        <f t="shared" si="14"/>
        <v>1</v>
      </c>
      <c r="S779">
        <f>IF(T779="",0,IFERROR(IF(VLOOKUP(T779,T$38:T778,1,0)&gt;0,0,0),1))</f>
        <v>0</v>
      </c>
      <c r="T779" s="16">
        <f>IF(DATOS!J742=P$39,DATOS!C742,"")</f>
        <v>0</v>
      </c>
    </row>
    <row r="780" spans="18:20" x14ac:dyDescent="0.25">
      <c r="R780">
        <f t="shared" si="14"/>
        <v>1</v>
      </c>
      <c r="S780">
        <f>IF(T780="",0,IFERROR(IF(VLOOKUP(T780,T$38:T779,1,0)&gt;0,0,0),1))</f>
        <v>0</v>
      </c>
      <c r="T780" s="16">
        <f>IF(DATOS!J743=P$39,DATOS!C743,"")</f>
        <v>0</v>
      </c>
    </row>
    <row r="781" spans="18:20" x14ac:dyDescent="0.25">
      <c r="R781">
        <f t="shared" si="14"/>
        <v>1</v>
      </c>
      <c r="S781">
        <f>IF(T781="",0,IFERROR(IF(VLOOKUP(T781,T$38:T780,1,0)&gt;0,0,0),1))</f>
        <v>0</v>
      </c>
      <c r="T781" s="16">
        <f>IF(DATOS!J744=P$39,DATOS!C744,"")</f>
        <v>0</v>
      </c>
    </row>
    <row r="782" spans="18:20" x14ac:dyDescent="0.25">
      <c r="R782">
        <f t="shared" si="14"/>
        <v>1</v>
      </c>
      <c r="S782">
        <f>IF(T782="",0,IFERROR(IF(VLOOKUP(T782,T$38:T781,1,0)&gt;0,0,0),1))</f>
        <v>0</v>
      </c>
      <c r="T782" s="16">
        <f>IF(DATOS!J745=P$39,DATOS!C745,"")</f>
        <v>0</v>
      </c>
    </row>
    <row r="783" spans="18:20" x14ac:dyDescent="0.25">
      <c r="R783">
        <f t="shared" si="14"/>
        <v>1</v>
      </c>
      <c r="S783">
        <f>IF(T783="",0,IFERROR(IF(VLOOKUP(T783,T$38:T782,1,0)&gt;0,0,0),1))</f>
        <v>0</v>
      </c>
      <c r="T783" s="16">
        <f>IF(DATOS!J746=P$39,DATOS!C746,"")</f>
        <v>0</v>
      </c>
    </row>
    <row r="784" spans="18:20" x14ac:dyDescent="0.25">
      <c r="R784">
        <f t="shared" si="14"/>
        <v>1</v>
      </c>
      <c r="S784">
        <f>IF(T784="",0,IFERROR(IF(VLOOKUP(T784,T$38:T783,1,0)&gt;0,0,0),1))</f>
        <v>0</v>
      </c>
      <c r="T784" s="16">
        <f>IF(DATOS!J747=P$39,DATOS!C747,"")</f>
        <v>0</v>
      </c>
    </row>
    <row r="785" spans="18:20" x14ac:dyDescent="0.25">
      <c r="R785">
        <f t="shared" si="14"/>
        <v>1</v>
      </c>
      <c r="S785">
        <f>IF(T785="",0,IFERROR(IF(VLOOKUP(T785,T$38:T784,1,0)&gt;0,0,0),1))</f>
        <v>0</v>
      </c>
      <c r="T785" s="16">
        <f>IF(DATOS!J748=P$39,DATOS!C748,"")</f>
        <v>0</v>
      </c>
    </row>
    <row r="786" spans="18:20" x14ac:dyDescent="0.25">
      <c r="R786">
        <f t="shared" si="14"/>
        <v>1</v>
      </c>
      <c r="S786">
        <f>IF(T786="",0,IFERROR(IF(VLOOKUP(T786,T$38:T785,1,0)&gt;0,0,0),1))</f>
        <v>0</v>
      </c>
      <c r="T786" s="16">
        <f>IF(DATOS!J749=P$39,DATOS!C749,"")</f>
        <v>0</v>
      </c>
    </row>
    <row r="787" spans="18:20" x14ac:dyDescent="0.25">
      <c r="R787">
        <f t="shared" si="14"/>
        <v>1</v>
      </c>
      <c r="S787">
        <f>IF(T787="",0,IFERROR(IF(VLOOKUP(T787,T$38:T786,1,0)&gt;0,0,0),1))</f>
        <v>0</v>
      </c>
      <c r="T787" s="16">
        <f>IF(DATOS!J750=P$39,DATOS!C750,"")</f>
        <v>0</v>
      </c>
    </row>
    <row r="788" spans="18:20" x14ac:dyDescent="0.25">
      <c r="R788">
        <f t="shared" si="14"/>
        <v>1</v>
      </c>
      <c r="S788">
        <f>IF(T788="",0,IFERROR(IF(VLOOKUP(T788,T$38:T787,1,0)&gt;0,0,0),1))</f>
        <v>0</v>
      </c>
      <c r="T788" s="16">
        <f>IF(DATOS!J751=P$39,DATOS!C751,"")</f>
        <v>0</v>
      </c>
    </row>
    <row r="789" spans="18:20" x14ac:dyDescent="0.25">
      <c r="R789">
        <f t="shared" si="14"/>
        <v>1</v>
      </c>
      <c r="S789">
        <f>IF(T789="",0,IFERROR(IF(VLOOKUP(T789,T$38:T788,1,0)&gt;0,0,0),1))</f>
        <v>0</v>
      </c>
      <c r="T789" s="16">
        <f>IF(DATOS!J752=P$39,DATOS!C752,"")</f>
        <v>0</v>
      </c>
    </row>
    <row r="790" spans="18:20" x14ac:dyDescent="0.25">
      <c r="R790">
        <f t="shared" si="14"/>
        <v>1</v>
      </c>
      <c r="S790">
        <f>IF(T790="",0,IFERROR(IF(VLOOKUP(T790,T$38:T789,1,0)&gt;0,0,0),1))</f>
        <v>0</v>
      </c>
      <c r="T790" s="16">
        <f>IF(DATOS!J753=P$39,DATOS!C753,"")</f>
        <v>0</v>
      </c>
    </row>
    <row r="791" spans="18:20" x14ac:dyDescent="0.25">
      <c r="R791">
        <f t="shared" si="14"/>
        <v>1</v>
      </c>
      <c r="S791">
        <f>IF(T791="",0,IFERROR(IF(VLOOKUP(T791,T$38:T790,1,0)&gt;0,0,0),1))</f>
        <v>0</v>
      </c>
      <c r="T791" s="16">
        <f>IF(DATOS!J754=P$39,DATOS!C754,"")</f>
        <v>0</v>
      </c>
    </row>
    <row r="792" spans="18:20" x14ac:dyDescent="0.25">
      <c r="R792">
        <f t="shared" si="14"/>
        <v>1</v>
      </c>
      <c r="S792">
        <f>IF(T792="",0,IFERROR(IF(VLOOKUP(T792,T$38:T791,1,0)&gt;0,0,0),1))</f>
        <v>0</v>
      </c>
      <c r="T792" s="16">
        <f>IF(DATOS!J755=P$39,DATOS!C755,"")</f>
        <v>0</v>
      </c>
    </row>
    <row r="793" spans="18:20" x14ac:dyDescent="0.25">
      <c r="R793">
        <f t="shared" si="14"/>
        <v>1</v>
      </c>
      <c r="S793">
        <f>IF(T793="",0,IFERROR(IF(VLOOKUP(T793,T$38:T792,1,0)&gt;0,0,0),1))</f>
        <v>0</v>
      </c>
      <c r="T793" s="16">
        <f>IF(DATOS!J756=P$39,DATOS!C756,"")</f>
        <v>0</v>
      </c>
    </row>
    <row r="794" spans="18:20" x14ac:dyDescent="0.25">
      <c r="R794">
        <f t="shared" si="14"/>
        <v>1</v>
      </c>
      <c r="S794">
        <f>IF(T794="",0,IFERROR(IF(VLOOKUP(T794,T$38:T793,1,0)&gt;0,0,0),1))</f>
        <v>0</v>
      </c>
      <c r="T794" s="16">
        <f>IF(DATOS!J757=P$39,DATOS!C757,"")</f>
        <v>0</v>
      </c>
    </row>
    <row r="795" spans="18:20" x14ac:dyDescent="0.25">
      <c r="R795">
        <f t="shared" si="14"/>
        <v>1</v>
      </c>
      <c r="S795">
        <f>IF(T795="",0,IFERROR(IF(VLOOKUP(T795,T$38:T794,1,0)&gt;0,0,0),1))</f>
        <v>0</v>
      </c>
      <c r="T795" s="16">
        <f>IF(DATOS!J758=P$39,DATOS!C758,"")</f>
        <v>0</v>
      </c>
    </row>
    <row r="796" spans="18:20" x14ac:dyDescent="0.25">
      <c r="R796">
        <f t="shared" si="14"/>
        <v>1</v>
      </c>
      <c r="S796">
        <f>IF(T796="",0,IFERROR(IF(VLOOKUP(T796,T$38:T795,1,0)&gt;0,0,0),1))</f>
        <v>0</v>
      </c>
      <c r="T796" s="16">
        <f>IF(DATOS!J759=P$39,DATOS!C759,"")</f>
        <v>0</v>
      </c>
    </row>
    <row r="797" spans="18:20" x14ac:dyDescent="0.25">
      <c r="R797">
        <f t="shared" si="14"/>
        <v>1</v>
      </c>
      <c r="S797">
        <f>IF(T797="",0,IFERROR(IF(VLOOKUP(T797,T$38:T796,1,0)&gt;0,0,0),1))</f>
        <v>0</v>
      </c>
      <c r="T797" s="16">
        <f>IF(DATOS!J760=P$39,DATOS!C760,"")</f>
        <v>0</v>
      </c>
    </row>
    <row r="798" spans="18:20" x14ac:dyDescent="0.25">
      <c r="R798">
        <f t="shared" si="14"/>
        <v>1</v>
      </c>
      <c r="S798">
        <f>IF(T798="",0,IFERROR(IF(VLOOKUP(T798,T$38:T797,1,0)&gt;0,0,0),1))</f>
        <v>0</v>
      </c>
      <c r="T798" s="16">
        <f>IF(DATOS!J761=P$39,DATOS!C761,"")</f>
        <v>0</v>
      </c>
    </row>
    <row r="799" spans="18:20" x14ac:dyDescent="0.25">
      <c r="R799">
        <f t="shared" si="14"/>
        <v>1</v>
      </c>
      <c r="S799">
        <f>IF(T799="",0,IFERROR(IF(VLOOKUP(T799,T$38:T798,1,0)&gt;0,0,0),1))</f>
        <v>0</v>
      </c>
      <c r="T799" s="16">
        <f>IF(DATOS!J762=P$39,DATOS!C762,"")</f>
        <v>0</v>
      </c>
    </row>
    <row r="800" spans="18:20" x14ac:dyDescent="0.25">
      <c r="R800">
        <f t="shared" si="14"/>
        <v>1</v>
      </c>
      <c r="S800">
        <f>IF(T800="",0,IFERROR(IF(VLOOKUP(T800,T$38:T799,1,0)&gt;0,0,0),1))</f>
        <v>0</v>
      </c>
      <c r="T800" s="16">
        <f>IF(DATOS!J763=P$39,DATOS!C763,"")</f>
        <v>0</v>
      </c>
    </row>
    <row r="801" spans="18:20" x14ac:dyDescent="0.25">
      <c r="R801">
        <f t="shared" si="14"/>
        <v>1</v>
      </c>
      <c r="S801">
        <f>IF(T801="",0,IFERROR(IF(VLOOKUP(T801,T$38:T800,1,0)&gt;0,0,0),1))</f>
        <v>0</v>
      </c>
      <c r="T801" s="16">
        <f>IF(DATOS!J764=P$39,DATOS!C764,"")</f>
        <v>0</v>
      </c>
    </row>
    <row r="802" spans="18:20" x14ac:dyDescent="0.25">
      <c r="R802">
        <f t="shared" si="14"/>
        <v>1</v>
      </c>
      <c r="S802">
        <f>IF(T802="",0,IFERROR(IF(VLOOKUP(T802,T$38:T801,1,0)&gt;0,0,0),1))</f>
        <v>0</v>
      </c>
      <c r="T802" s="16">
        <f>IF(DATOS!J765=P$39,DATOS!C765,"")</f>
        <v>0</v>
      </c>
    </row>
    <row r="803" spans="18:20" x14ac:dyDescent="0.25">
      <c r="R803">
        <f t="shared" si="14"/>
        <v>1</v>
      </c>
      <c r="S803">
        <f>IF(T803="",0,IFERROR(IF(VLOOKUP(T803,T$38:T802,1,0)&gt;0,0,0),1))</f>
        <v>0</v>
      </c>
      <c r="T803" s="16">
        <f>IF(DATOS!J766=P$39,DATOS!C766,"")</f>
        <v>0</v>
      </c>
    </row>
    <row r="804" spans="18:20" x14ac:dyDescent="0.25">
      <c r="R804">
        <f t="shared" si="14"/>
        <v>1</v>
      </c>
      <c r="S804">
        <f>IF(T804="",0,IFERROR(IF(VLOOKUP(T804,T$38:T803,1,0)&gt;0,0,0),1))</f>
        <v>0</v>
      </c>
      <c r="T804" s="16">
        <f>IF(DATOS!J767=P$39,DATOS!C767,"")</f>
        <v>0</v>
      </c>
    </row>
    <row r="805" spans="18:20" x14ac:dyDescent="0.25">
      <c r="R805">
        <f t="shared" si="14"/>
        <v>1</v>
      </c>
      <c r="S805">
        <f>IF(T805="",0,IFERROR(IF(VLOOKUP(T805,T$38:T804,1,0)&gt;0,0,0),1))</f>
        <v>0</v>
      </c>
      <c r="T805" s="16">
        <f>IF(DATOS!J768=P$39,DATOS!C768,"")</f>
        <v>0</v>
      </c>
    </row>
    <row r="806" spans="18:20" x14ac:dyDescent="0.25">
      <c r="R806">
        <f t="shared" si="14"/>
        <v>1</v>
      </c>
      <c r="S806">
        <f>IF(T806="",0,IFERROR(IF(VLOOKUP(T806,T$38:T805,1,0)&gt;0,0,0),1))</f>
        <v>0</v>
      </c>
      <c r="T806" s="16">
        <f>IF(DATOS!J769=P$39,DATOS!C769,"")</f>
        <v>0</v>
      </c>
    </row>
    <row r="807" spans="18:20" x14ac:dyDescent="0.25">
      <c r="R807">
        <f t="shared" ref="R807:R870" si="15">R806+S807</f>
        <v>1</v>
      </c>
      <c r="S807">
        <f>IF(T807="",0,IFERROR(IF(VLOOKUP(T807,T$38:T806,1,0)&gt;0,0,0),1))</f>
        <v>0</v>
      </c>
      <c r="T807" s="16">
        <f>IF(DATOS!J770=P$39,DATOS!C770,"")</f>
        <v>0</v>
      </c>
    </row>
    <row r="808" spans="18:20" x14ac:dyDescent="0.25">
      <c r="R808">
        <f t="shared" si="15"/>
        <v>1</v>
      </c>
      <c r="S808">
        <f>IF(T808="",0,IFERROR(IF(VLOOKUP(T808,T$38:T807,1,0)&gt;0,0,0),1))</f>
        <v>0</v>
      </c>
      <c r="T808" s="16">
        <f>IF(DATOS!J771=P$39,DATOS!C771,"")</f>
        <v>0</v>
      </c>
    </row>
    <row r="809" spans="18:20" x14ac:dyDescent="0.25">
      <c r="R809">
        <f t="shared" si="15"/>
        <v>1</v>
      </c>
      <c r="S809">
        <f>IF(T809="",0,IFERROR(IF(VLOOKUP(T809,T$38:T808,1,0)&gt;0,0,0),1))</f>
        <v>0</v>
      </c>
      <c r="T809" s="16">
        <f>IF(DATOS!J772=P$39,DATOS!C772,"")</f>
        <v>0</v>
      </c>
    </row>
    <row r="810" spans="18:20" x14ac:dyDescent="0.25">
      <c r="R810">
        <f t="shared" si="15"/>
        <v>1</v>
      </c>
      <c r="S810">
        <f>IF(T810="",0,IFERROR(IF(VLOOKUP(T810,T$38:T809,1,0)&gt;0,0,0),1))</f>
        <v>0</v>
      </c>
      <c r="T810" s="16">
        <f>IF(DATOS!J773=P$39,DATOS!C773,"")</f>
        <v>0</v>
      </c>
    </row>
    <row r="811" spans="18:20" x14ac:dyDescent="0.25">
      <c r="R811">
        <f t="shared" si="15"/>
        <v>1</v>
      </c>
      <c r="S811">
        <f>IF(T811="",0,IFERROR(IF(VLOOKUP(T811,T$38:T810,1,0)&gt;0,0,0),1))</f>
        <v>0</v>
      </c>
      <c r="T811" s="16">
        <f>IF(DATOS!J774=P$39,DATOS!C774,"")</f>
        <v>0</v>
      </c>
    </row>
    <row r="812" spans="18:20" x14ac:dyDescent="0.25">
      <c r="R812">
        <f t="shared" si="15"/>
        <v>1</v>
      </c>
      <c r="S812">
        <f>IF(T812="",0,IFERROR(IF(VLOOKUP(T812,T$38:T811,1,0)&gt;0,0,0),1))</f>
        <v>0</v>
      </c>
      <c r="T812" s="16">
        <f>IF(DATOS!J775=P$39,DATOS!C775,"")</f>
        <v>0</v>
      </c>
    </row>
    <row r="813" spans="18:20" x14ac:dyDescent="0.25">
      <c r="R813">
        <f t="shared" si="15"/>
        <v>1</v>
      </c>
      <c r="S813">
        <f>IF(T813="",0,IFERROR(IF(VLOOKUP(T813,T$38:T812,1,0)&gt;0,0,0),1))</f>
        <v>0</v>
      </c>
      <c r="T813" s="16">
        <f>IF(DATOS!J776=P$39,DATOS!C776,"")</f>
        <v>0</v>
      </c>
    </row>
    <row r="814" spans="18:20" x14ac:dyDescent="0.25">
      <c r="R814">
        <f t="shared" si="15"/>
        <v>1</v>
      </c>
      <c r="S814">
        <f>IF(T814="",0,IFERROR(IF(VLOOKUP(T814,T$38:T813,1,0)&gt;0,0,0),1))</f>
        <v>0</v>
      </c>
      <c r="T814" s="16">
        <f>IF(DATOS!J777=P$39,DATOS!C777,"")</f>
        <v>0</v>
      </c>
    </row>
    <row r="815" spans="18:20" x14ac:dyDescent="0.25">
      <c r="R815">
        <f t="shared" si="15"/>
        <v>1</v>
      </c>
      <c r="S815">
        <f>IF(T815="",0,IFERROR(IF(VLOOKUP(T815,T$38:T814,1,0)&gt;0,0,0),1))</f>
        <v>0</v>
      </c>
      <c r="T815" s="16">
        <f>IF(DATOS!J778=P$39,DATOS!C778,"")</f>
        <v>0</v>
      </c>
    </row>
    <row r="816" spans="18:20" x14ac:dyDescent="0.25">
      <c r="R816">
        <f t="shared" si="15"/>
        <v>1</v>
      </c>
      <c r="S816">
        <f>IF(T816="",0,IFERROR(IF(VLOOKUP(T816,T$38:T815,1,0)&gt;0,0,0),1))</f>
        <v>0</v>
      </c>
      <c r="T816" s="16">
        <f>IF(DATOS!J779=P$39,DATOS!C779,"")</f>
        <v>0</v>
      </c>
    </row>
    <row r="817" spans="18:20" x14ac:dyDescent="0.25">
      <c r="R817">
        <f t="shared" si="15"/>
        <v>1</v>
      </c>
      <c r="S817">
        <f>IF(T817="",0,IFERROR(IF(VLOOKUP(T817,T$38:T816,1,0)&gt;0,0,0),1))</f>
        <v>0</v>
      </c>
      <c r="T817" s="16">
        <f>IF(DATOS!J780=P$39,DATOS!C780,"")</f>
        <v>0</v>
      </c>
    </row>
    <row r="818" spans="18:20" x14ac:dyDescent="0.25">
      <c r="R818">
        <f t="shared" si="15"/>
        <v>1</v>
      </c>
      <c r="S818">
        <f>IF(T818="",0,IFERROR(IF(VLOOKUP(T818,T$38:T817,1,0)&gt;0,0,0),1))</f>
        <v>0</v>
      </c>
      <c r="T818" s="16">
        <f>IF(DATOS!J781=P$39,DATOS!C781,"")</f>
        <v>0</v>
      </c>
    </row>
    <row r="819" spans="18:20" x14ac:dyDescent="0.25">
      <c r="R819">
        <f t="shared" si="15"/>
        <v>1</v>
      </c>
      <c r="S819">
        <f>IF(T819="",0,IFERROR(IF(VLOOKUP(T819,T$38:T818,1,0)&gt;0,0,0),1))</f>
        <v>0</v>
      </c>
      <c r="T819" s="16">
        <f>IF(DATOS!J782=P$39,DATOS!C782,"")</f>
        <v>0</v>
      </c>
    </row>
    <row r="820" spans="18:20" x14ac:dyDescent="0.25">
      <c r="R820">
        <f t="shared" si="15"/>
        <v>1</v>
      </c>
      <c r="S820">
        <f>IF(T820="",0,IFERROR(IF(VLOOKUP(T820,T$38:T819,1,0)&gt;0,0,0),1))</f>
        <v>0</v>
      </c>
      <c r="T820" s="16">
        <f>IF(DATOS!J783=P$39,DATOS!C783,"")</f>
        <v>0</v>
      </c>
    </row>
    <row r="821" spans="18:20" x14ac:dyDescent="0.25">
      <c r="R821">
        <f t="shared" si="15"/>
        <v>1</v>
      </c>
      <c r="S821">
        <f>IF(T821="",0,IFERROR(IF(VLOOKUP(T821,T$38:T820,1,0)&gt;0,0,0),1))</f>
        <v>0</v>
      </c>
      <c r="T821" s="16">
        <f>IF(DATOS!J784=P$39,DATOS!C784,"")</f>
        <v>0</v>
      </c>
    </row>
    <row r="822" spans="18:20" x14ac:dyDescent="0.25">
      <c r="R822">
        <f t="shared" si="15"/>
        <v>1</v>
      </c>
      <c r="S822">
        <f>IF(T822="",0,IFERROR(IF(VLOOKUP(T822,T$38:T821,1,0)&gt;0,0,0),1))</f>
        <v>0</v>
      </c>
      <c r="T822" s="16">
        <f>IF(DATOS!J785=P$39,DATOS!C785,"")</f>
        <v>0</v>
      </c>
    </row>
    <row r="823" spans="18:20" x14ac:dyDescent="0.25">
      <c r="R823">
        <f t="shared" si="15"/>
        <v>1</v>
      </c>
      <c r="S823">
        <f>IF(T823="",0,IFERROR(IF(VLOOKUP(T823,T$38:T822,1,0)&gt;0,0,0),1))</f>
        <v>0</v>
      </c>
      <c r="T823" s="16">
        <f>IF(DATOS!J786=P$39,DATOS!C786,"")</f>
        <v>0</v>
      </c>
    </row>
    <row r="824" spans="18:20" x14ac:dyDescent="0.25">
      <c r="R824">
        <f t="shared" si="15"/>
        <v>1</v>
      </c>
      <c r="S824">
        <f>IF(T824="",0,IFERROR(IF(VLOOKUP(T824,T$38:T823,1,0)&gt;0,0,0),1))</f>
        <v>0</v>
      </c>
      <c r="T824" s="16">
        <f>IF(DATOS!J787=P$39,DATOS!C787,"")</f>
        <v>0</v>
      </c>
    </row>
    <row r="825" spans="18:20" x14ac:dyDescent="0.25">
      <c r="R825">
        <f t="shared" si="15"/>
        <v>1</v>
      </c>
      <c r="S825">
        <f>IF(T825="",0,IFERROR(IF(VLOOKUP(T825,T$38:T824,1,0)&gt;0,0,0),1))</f>
        <v>0</v>
      </c>
      <c r="T825" s="16">
        <f>IF(DATOS!J788=P$39,DATOS!C788,"")</f>
        <v>0</v>
      </c>
    </row>
    <row r="826" spans="18:20" x14ac:dyDescent="0.25">
      <c r="R826">
        <f t="shared" si="15"/>
        <v>1</v>
      </c>
      <c r="S826">
        <f>IF(T826="",0,IFERROR(IF(VLOOKUP(T826,T$38:T825,1,0)&gt;0,0,0),1))</f>
        <v>0</v>
      </c>
      <c r="T826" s="16">
        <f>IF(DATOS!J789=P$39,DATOS!C789,"")</f>
        <v>0</v>
      </c>
    </row>
    <row r="827" spans="18:20" x14ac:dyDescent="0.25">
      <c r="R827">
        <f t="shared" si="15"/>
        <v>1</v>
      </c>
      <c r="S827">
        <f>IF(T827="",0,IFERROR(IF(VLOOKUP(T827,T$38:T826,1,0)&gt;0,0,0),1))</f>
        <v>0</v>
      </c>
      <c r="T827" s="16">
        <f>IF(DATOS!J790=P$39,DATOS!C790,"")</f>
        <v>0</v>
      </c>
    </row>
    <row r="828" spans="18:20" x14ac:dyDescent="0.25">
      <c r="R828">
        <f t="shared" si="15"/>
        <v>1</v>
      </c>
      <c r="S828">
        <f>IF(T828="",0,IFERROR(IF(VLOOKUP(T828,T$38:T827,1,0)&gt;0,0,0),1))</f>
        <v>0</v>
      </c>
      <c r="T828" s="16">
        <f>IF(DATOS!J791=P$39,DATOS!C791,"")</f>
        <v>0</v>
      </c>
    </row>
    <row r="829" spans="18:20" x14ac:dyDescent="0.25">
      <c r="R829">
        <f t="shared" si="15"/>
        <v>1</v>
      </c>
      <c r="S829">
        <f>IF(T829="",0,IFERROR(IF(VLOOKUP(T829,T$38:T828,1,0)&gt;0,0,0),1))</f>
        <v>0</v>
      </c>
      <c r="T829" s="16">
        <f>IF(DATOS!J792=P$39,DATOS!C792,"")</f>
        <v>0</v>
      </c>
    </row>
    <row r="830" spans="18:20" x14ac:dyDescent="0.25">
      <c r="R830">
        <f t="shared" si="15"/>
        <v>1</v>
      </c>
      <c r="S830">
        <f>IF(T830="",0,IFERROR(IF(VLOOKUP(T830,T$38:T829,1,0)&gt;0,0,0),1))</f>
        <v>0</v>
      </c>
      <c r="T830" s="16">
        <f>IF(DATOS!J793=P$39,DATOS!C793,"")</f>
        <v>0</v>
      </c>
    </row>
    <row r="831" spans="18:20" x14ac:dyDescent="0.25">
      <c r="R831">
        <f t="shared" si="15"/>
        <v>1</v>
      </c>
      <c r="S831">
        <f>IF(T831="",0,IFERROR(IF(VLOOKUP(T831,T$38:T830,1,0)&gt;0,0,0),1))</f>
        <v>0</v>
      </c>
      <c r="T831" s="16">
        <f>IF(DATOS!J794=P$39,DATOS!C794,"")</f>
        <v>0</v>
      </c>
    </row>
    <row r="832" spans="18:20" x14ac:dyDescent="0.25">
      <c r="R832">
        <f t="shared" si="15"/>
        <v>1</v>
      </c>
      <c r="S832">
        <f>IF(T832="",0,IFERROR(IF(VLOOKUP(T832,T$38:T831,1,0)&gt;0,0,0),1))</f>
        <v>0</v>
      </c>
      <c r="T832" s="16">
        <f>IF(DATOS!J795=P$39,DATOS!C795,"")</f>
        <v>0</v>
      </c>
    </row>
    <row r="833" spans="18:20" x14ac:dyDescent="0.25">
      <c r="R833">
        <f t="shared" si="15"/>
        <v>1</v>
      </c>
      <c r="S833">
        <f>IF(T833="",0,IFERROR(IF(VLOOKUP(T833,T$38:T832,1,0)&gt;0,0,0),1))</f>
        <v>0</v>
      </c>
      <c r="T833" s="16">
        <f>IF(DATOS!J796=P$39,DATOS!C796,"")</f>
        <v>0</v>
      </c>
    </row>
    <row r="834" spans="18:20" x14ac:dyDescent="0.25">
      <c r="R834">
        <f t="shared" si="15"/>
        <v>1</v>
      </c>
      <c r="S834">
        <f>IF(T834="",0,IFERROR(IF(VLOOKUP(T834,T$38:T833,1,0)&gt;0,0,0),1))</f>
        <v>0</v>
      </c>
      <c r="T834" s="16">
        <f>IF(DATOS!J797=P$39,DATOS!C797,"")</f>
        <v>0</v>
      </c>
    </row>
    <row r="835" spans="18:20" x14ac:dyDescent="0.25">
      <c r="R835">
        <f t="shared" si="15"/>
        <v>1</v>
      </c>
      <c r="S835">
        <f>IF(T835="",0,IFERROR(IF(VLOOKUP(T835,T$38:T834,1,0)&gt;0,0,0),1))</f>
        <v>0</v>
      </c>
      <c r="T835" s="16">
        <f>IF(DATOS!J798=P$39,DATOS!C798,"")</f>
        <v>0</v>
      </c>
    </row>
    <row r="836" spans="18:20" x14ac:dyDescent="0.25">
      <c r="R836">
        <f t="shared" si="15"/>
        <v>1</v>
      </c>
      <c r="S836">
        <f>IF(T836="",0,IFERROR(IF(VLOOKUP(T836,T$38:T835,1,0)&gt;0,0,0),1))</f>
        <v>0</v>
      </c>
      <c r="T836" s="16">
        <f>IF(DATOS!J799=P$39,DATOS!C799,"")</f>
        <v>0</v>
      </c>
    </row>
    <row r="837" spans="18:20" x14ac:dyDescent="0.25">
      <c r="R837">
        <f t="shared" si="15"/>
        <v>1</v>
      </c>
      <c r="S837">
        <f>IF(T837="",0,IFERROR(IF(VLOOKUP(T837,T$38:T836,1,0)&gt;0,0,0),1))</f>
        <v>0</v>
      </c>
      <c r="T837" s="16">
        <f>IF(DATOS!J800=P$39,DATOS!C800,"")</f>
        <v>0</v>
      </c>
    </row>
    <row r="838" spans="18:20" x14ac:dyDescent="0.25">
      <c r="R838">
        <f t="shared" si="15"/>
        <v>1</v>
      </c>
      <c r="S838">
        <f>IF(T838="",0,IFERROR(IF(VLOOKUP(T838,T$38:T837,1,0)&gt;0,0,0),1))</f>
        <v>0</v>
      </c>
      <c r="T838" s="16">
        <f>IF(DATOS!J801=P$39,DATOS!C801,"")</f>
        <v>0</v>
      </c>
    </row>
    <row r="839" spans="18:20" x14ac:dyDescent="0.25">
      <c r="R839">
        <f t="shared" si="15"/>
        <v>1</v>
      </c>
      <c r="S839">
        <f>IF(T839="",0,IFERROR(IF(VLOOKUP(T839,T$38:T838,1,0)&gt;0,0,0),1))</f>
        <v>0</v>
      </c>
      <c r="T839" s="16">
        <f>IF(DATOS!J802=P$39,DATOS!C802,"")</f>
        <v>0</v>
      </c>
    </row>
    <row r="840" spans="18:20" x14ac:dyDescent="0.25">
      <c r="R840">
        <f t="shared" si="15"/>
        <v>1</v>
      </c>
      <c r="S840">
        <f>IF(T840="",0,IFERROR(IF(VLOOKUP(T840,T$38:T839,1,0)&gt;0,0,0),1))</f>
        <v>0</v>
      </c>
      <c r="T840" s="16">
        <f>IF(DATOS!J803=P$39,DATOS!C803,"")</f>
        <v>0</v>
      </c>
    </row>
    <row r="841" spans="18:20" x14ac:dyDescent="0.25">
      <c r="R841">
        <f t="shared" si="15"/>
        <v>1</v>
      </c>
      <c r="S841">
        <f>IF(T841="",0,IFERROR(IF(VLOOKUP(T841,T$38:T840,1,0)&gt;0,0,0),1))</f>
        <v>0</v>
      </c>
      <c r="T841" s="16">
        <f>IF(DATOS!J804=P$39,DATOS!C804,"")</f>
        <v>0</v>
      </c>
    </row>
    <row r="842" spans="18:20" x14ac:dyDescent="0.25">
      <c r="R842">
        <f t="shared" si="15"/>
        <v>1</v>
      </c>
      <c r="S842">
        <f>IF(T842="",0,IFERROR(IF(VLOOKUP(T842,T$38:T841,1,0)&gt;0,0,0),1))</f>
        <v>0</v>
      </c>
      <c r="T842" s="16">
        <f>IF(DATOS!J805=P$39,DATOS!C805,"")</f>
        <v>0</v>
      </c>
    </row>
    <row r="843" spans="18:20" x14ac:dyDescent="0.25">
      <c r="R843">
        <f t="shared" si="15"/>
        <v>1</v>
      </c>
      <c r="S843">
        <f>IF(T843="",0,IFERROR(IF(VLOOKUP(T843,T$38:T842,1,0)&gt;0,0,0),1))</f>
        <v>0</v>
      </c>
      <c r="T843" s="16">
        <f>IF(DATOS!J806=P$39,DATOS!C806,"")</f>
        <v>0</v>
      </c>
    </row>
    <row r="844" spans="18:20" x14ac:dyDescent="0.25">
      <c r="R844">
        <f t="shared" si="15"/>
        <v>1</v>
      </c>
      <c r="S844">
        <f>IF(T844="",0,IFERROR(IF(VLOOKUP(T844,T$38:T843,1,0)&gt;0,0,0),1))</f>
        <v>0</v>
      </c>
      <c r="T844" s="16">
        <f>IF(DATOS!J807=P$39,DATOS!C807,"")</f>
        <v>0</v>
      </c>
    </row>
    <row r="845" spans="18:20" x14ac:dyDescent="0.25">
      <c r="R845">
        <f t="shared" si="15"/>
        <v>1</v>
      </c>
      <c r="S845">
        <f>IF(T845="",0,IFERROR(IF(VLOOKUP(T845,T$38:T844,1,0)&gt;0,0,0),1))</f>
        <v>0</v>
      </c>
      <c r="T845" s="16">
        <f>IF(DATOS!J808=P$39,DATOS!C808,"")</f>
        <v>0</v>
      </c>
    </row>
    <row r="846" spans="18:20" x14ac:dyDescent="0.25">
      <c r="R846">
        <f t="shared" si="15"/>
        <v>1</v>
      </c>
      <c r="S846">
        <f>IF(T846="",0,IFERROR(IF(VLOOKUP(T846,T$38:T845,1,0)&gt;0,0,0),1))</f>
        <v>0</v>
      </c>
      <c r="T846" s="16">
        <f>IF(DATOS!J809=P$39,DATOS!C809,"")</f>
        <v>0</v>
      </c>
    </row>
    <row r="847" spans="18:20" x14ac:dyDescent="0.25">
      <c r="R847">
        <f t="shared" si="15"/>
        <v>1</v>
      </c>
      <c r="S847">
        <f>IF(T847="",0,IFERROR(IF(VLOOKUP(T847,T$38:T846,1,0)&gt;0,0,0),1))</f>
        <v>0</v>
      </c>
      <c r="T847" s="16">
        <f>IF(DATOS!J810=P$39,DATOS!C810,"")</f>
        <v>0</v>
      </c>
    </row>
    <row r="848" spans="18:20" x14ac:dyDescent="0.25">
      <c r="R848">
        <f t="shared" si="15"/>
        <v>1</v>
      </c>
      <c r="S848">
        <f>IF(T848="",0,IFERROR(IF(VLOOKUP(T848,T$38:T847,1,0)&gt;0,0,0),1))</f>
        <v>0</v>
      </c>
      <c r="T848" s="16">
        <f>IF(DATOS!J811=P$39,DATOS!C811,"")</f>
        <v>0</v>
      </c>
    </row>
    <row r="849" spans="18:20" x14ac:dyDescent="0.25">
      <c r="R849">
        <f t="shared" si="15"/>
        <v>1</v>
      </c>
      <c r="S849">
        <f>IF(T849="",0,IFERROR(IF(VLOOKUP(T849,T$38:T848,1,0)&gt;0,0,0),1))</f>
        <v>0</v>
      </c>
      <c r="T849" s="16">
        <f>IF(DATOS!J812=P$39,DATOS!C812,"")</f>
        <v>0</v>
      </c>
    </row>
    <row r="850" spans="18:20" x14ac:dyDescent="0.25">
      <c r="R850">
        <f t="shared" si="15"/>
        <v>1</v>
      </c>
      <c r="S850">
        <f>IF(T850="",0,IFERROR(IF(VLOOKUP(T850,T$38:T849,1,0)&gt;0,0,0),1))</f>
        <v>0</v>
      </c>
      <c r="T850" s="16">
        <f>IF(DATOS!J813=P$39,DATOS!C813,"")</f>
        <v>0</v>
      </c>
    </row>
    <row r="851" spans="18:20" x14ac:dyDescent="0.25">
      <c r="R851">
        <f t="shared" si="15"/>
        <v>1</v>
      </c>
      <c r="S851">
        <f>IF(T851="",0,IFERROR(IF(VLOOKUP(T851,T$38:T850,1,0)&gt;0,0,0),1))</f>
        <v>0</v>
      </c>
      <c r="T851" s="16">
        <f>IF(DATOS!J814=P$39,DATOS!C814,"")</f>
        <v>0</v>
      </c>
    </row>
    <row r="852" spans="18:20" x14ac:dyDescent="0.25">
      <c r="R852">
        <f t="shared" si="15"/>
        <v>1</v>
      </c>
      <c r="S852">
        <f>IF(T852="",0,IFERROR(IF(VLOOKUP(T852,T$38:T851,1,0)&gt;0,0,0),1))</f>
        <v>0</v>
      </c>
      <c r="T852" s="16">
        <f>IF(DATOS!J815=P$39,DATOS!C815,"")</f>
        <v>0</v>
      </c>
    </row>
    <row r="853" spans="18:20" x14ac:dyDescent="0.25">
      <c r="R853">
        <f t="shared" si="15"/>
        <v>1</v>
      </c>
      <c r="S853">
        <f>IF(T853="",0,IFERROR(IF(VLOOKUP(T853,T$38:T852,1,0)&gt;0,0,0),1))</f>
        <v>0</v>
      </c>
      <c r="T853" s="16">
        <f>IF(DATOS!J816=P$39,DATOS!C816,"")</f>
        <v>0</v>
      </c>
    </row>
    <row r="854" spans="18:20" x14ac:dyDescent="0.25">
      <c r="R854">
        <f t="shared" si="15"/>
        <v>1</v>
      </c>
      <c r="S854">
        <f>IF(T854="",0,IFERROR(IF(VLOOKUP(T854,T$38:T853,1,0)&gt;0,0,0),1))</f>
        <v>0</v>
      </c>
      <c r="T854" s="16">
        <f>IF(DATOS!J817=P$39,DATOS!C817,"")</f>
        <v>0</v>
      </c>
    </row>
    <row r="855" spans="18:20" x14ac:dyDescent="0.25">
      <c r="R855">
        <f t="shared" si="15"/>
        <v>1</v>
      </c>
      <c r="S855">
        <f>IF(T855="",0,IFERROR(IF(VLOOKUP(T855,T$38:T854,1,0)&gt;0,0,0),1))</f>
        <v>0</v>
      </c>
      <c r="T855" s="16">
        <f>IF(DATOS!J818=P$39,DATOS!C818,"")</f>
        <v>0</v>
      </c>
    </row>
    <row r="856" spans="18:20" x14ac:dyDescent="0.25">
      <c r="R856">
        <f t="shared" si="15"/>
        <v>1</v>
      </c>
      <c r="S856">
        <f>IF(T856="",0,IFERROR(IF(VLOOKUP(T856,T$38:T855,1,0)&gt;0,0,0),1))</f>
        <v>0</v>
      </c>
      <c r="T856" s="16">
        <f>IF(DATOS!J819=P$39,DATOS!C819,"")</f>
        <v>0</v>
      </c>
    </row>
    <row r="857" spans="18:20" x14ac:dyDescent="0.25">
      <c r="R857">
        <f t="shared" si="15"/>
        <v>1</v>
      </c>
      <c r="S857">
        <f>IF(T857="",0,IFERROR(IF(VLOOKUP(T857,T$38:T856,1,0)&gt;0,0,0),1))</f>
        <v>0</v>
      </c>
      <c r="T857" s="16">
        <f>IF(DATOS!J820=P$39,DATOS!C820,"")</f>
        <v>0</v>
      </c>
    </row>
    <row r="858" spans="18:20" x14ac:dyDescent="0.25">
      <c r="R858">
        <f t="shared" si="15"/>
        <v>1</v>
      </c>
      <c r="S858">
        <f>IF(T858="",0,IFERROR(IF(VLOOKUP(T858,T$38:T857,1,0)&gt;0,0,0),1))</f>
        <v>0</v>
      </c>
      <c r="T858" s="16">
        <f>IF(DATOS!J821=P$39,DATOS!C821,"")</f>
        <v>0</v>
      </c>
    </row>
    <row r="859" spans="18:20" x14ac:dyDescent="0.25">
      <c r="R859">
        <f t="shared" si="15"/>
        <v>1</v>
      </c>
      <c r="S859">
        <f>IF(T859="",0,IFERROR(IF(VLOOKUP(T859,T$38:T858,1,0)&gt;0,0,0),1))</f>
        <v>0</v>
      </c>
      <c r="T859" s="16">
        <f>IF(DATOS!J822=P$39,DATOS!C822,"")</f>
        <v>0</v>
      </c>
    </row>
    <row r="860" spans="18:20" x14ac:dyDescent="0.25">
      <c r="R860">
        <f t="shared" si="15"/>
        <v>1</v>
      </c>
      <c r="S860">
        <f>IF(T860="",0,IFERROR(IF(VLOOKUP(T860,T$38:T859,1,0)&gt;0,0,0),1))</f>
        <v>0</v>
      </c>
      <c r="T860" s="16">
        <f>IF(DATOS!J823=P$39,DATOS!C823,"")</f>
        <v>0</v>
      </c>
    </row>
    <row r="861" spans="18:20" x14ac:dyDescent="0.25">
      <c r="R861">
        <f t="shared" si="15"/>
        <v>1</v>
      </c>
      <c r="S861">
        <f>IF(T861="",0,IFERROR(IF(VLOOKUP(T861,T$38:T860,1,0)&gt;0,0,0),1))</f>
        <v>0</v>
      </c>
      <c r="T861" s="16">
        <f>IF(DATOS!J824=P$39,DATOS!C824,"")</f>
        <v>0</v>
      </c>
    </row>
    <row r="862" spans="18:20" x14ac:dyDescent="0.25">
      <c r="R862">
        <f t="shared" si="15"/>
        <v>1</v>
      </c>
      <c r="S862">
        <f>IF(T862="",0,IFERROR(IF(VLOOKUP(T862,T$38:T861,1,0)&gt;0,0,0),1))</f>
        <v>0</v>
      </c>
      <c r="T862" s="16">
        <f>IF(DATOS!J825=P$39,DATOS!C825,"")</f>
        <v>0</v>
      </c>
    </row>
    <row r="863" spans="18:20" x14ac:dyDescent="0.25">
      <c r="R863">
        <f t="shared" si="15"/>
        <v>1</v>
      </c>
      <c r="S863">
        <f>IF(T863="",0,IFERROR(IF(VLOOKUP(T863,T$38:T862,1,0)&gt;0,0,0),1))</f>
        <v>0</v>
      </c>
      <c r="T863" s="16">
        <f>IF(DATOS!J826=P$39,DATOS!C826,"")</f>
        <v>0</v>
      </c>
    </row>
    <row r="864" spans="18:20" x14ac:dyDescent="0.25">
      <c r="R864">
        <f t="shared" si="15"/>
        <v>1</v>
      </c>
      <c r="S864">
        <f>IF(T864="",0,IFERROR(IF(VLOOKUP(T864,T$38:T863,1,0)&gt;0,0,0),1))</f>
        <v>0</v>
      </c>
      <c r="T864" s="16">
        <f>IF(DATOS!J827=P$39,DATOS!C827,"")</f>
        <v>0</v>
      </c>
    </row>
    <row r="865" spans="18:20" x14ac:dyDescent="0.25">
      <c r="R865">
        <f t="shared" si="15"/>
        <v>1</v>
      </c>
      <c r="S865">
        <f>IF(T865="",0,IFERROR(IF(VLOOKUP(T865,T$38:T864,1,0)&gt;0,0,0),1))</f>
        <v>0</v>
      </c>
      <c r="T865" s="16">
        <f>IF(DATOS!J828=P$39,DATOS!C828,"")</f>
        <v>0</v>
      </c>
    </row>
    <row r="866" spans="18:20" x14ac:dyDescent="0.25">
      <c r="R866">
        <f t="shared" si="15"/>
        <v>1</v>
      </c>
      <c r="S866">
        <f>IF(T866="",0,IFERROR(IF(VLOOKUP(T866,T$38:T865,1,0)&gt;0,0,0),1))</f>
        <v>0</v>
      </c>
      <c r="T866" s="16">
        <f>IF(DATOS!J829=P$39,DATOS!C829,"")</f>
        <v>0</v>
      </c>
    </row>
    <row r="867" spans="18:20" x14ac:dyDescent="0.25">
      <c r="R867">
        <f t="shared" si="15"/>
        <v>1</v>
      </c>
      <c r="S867">
        <f>IF(T867="",0,IFERROR(IF(VLOOKUP(T867,T$38:T866,1,0)&gt;0,0,0),1))</f>
        <v>0</v>
      </c>
      <c r="T867" s="16">
        <f>IF(DATOS!J830=P$39,DATOS!C830,"")</f>
        <v>0</v>
      </c>
    </row>
    <row r="868" spans="18:20" x14ac:dyDescent="0.25">
      <c r="R868">
        <f t="shared" si="15"/>
        <v>1</v>
      </c>
      <c r="S868">
        <f>IF(T868="",0,IFERROR(IF(VLOOKUP(T868,T$38:T867,1,0)&gt;0,0,0),1))</f>
        <v>0</v>
      </c>
      <c r="T868" s="16">
        <f>IF(DATOS!J831=P$39,DATOS!C831,"")</f>
        <v>0</v>
      </c>
    </row>
    <row r="869" spans="18:20" x14ac:dyDescent="0.25">
      <c r="R869">
        <f t="shared" si="15"/>
        <v>1</v>
      </c>
      <c r="S869">
        <f>IF(T869="",0,IFERROR(IF(VLOOKUP(T869,T$38:T868,1,0)&gt;0,0,0),1))</f>
        <v>0</v>
      </c>
      <c r="T869" s="16">
        <f>IF(DATOS!J832=P$39,DATOS!C832,"")</f>
        <v>0</v>
      </c>
    </row>
    <row r="870" spans="18:20" x14ac:dyDescent="0.25">
      <c r="R870">
        <f t="shared" si="15"/>
        <v>1</v>
      </c>
      <c r="S870">
        <f>IF(T870="",0,IFERROR(IF(VLOOKUP(T870,T$38:T869,1,0)&gt;0,0,0),1))</f>
        <v>0</v>
      </c>
      <c r="T870" s="16">
        <f>IF(DATOS!J833=P$39,DATOS!C833,"")</f>
        <v>0</v>
      </c>
    </row>
    <row r="871" spans="18:20" x14ac:dyDescent="0.25">
      <c r="R871">
        <f t="shared" ref="R871:R934" si="16">R870+S871</f>
        <v>1</v>
      </c>
      <c r="S871">
        <f>IF(T871="",0,IFERROR(IF(VLOOKUP(T871,T$38:T870,1,0)&gt;0,0,0),1))</f>
        <v>0</v>
      </c>
      <c r="T871" s="16">
        <f>IF(DATOS!J834=P$39,DATOS!C834,"")</f>
        <v>0</v>
      </c>
    </row>
    <row r="872" spans="18:20" x14ac:dyDescent="0.25">
      <c r="R872">
        <f t="shared" si="16"/>
        <v>1</v>
      </c>
      <c r="S872">
        <f>IF(T872="",0,IFERROR(IF(VLOOKUP(T872,T$38:T871,1,0)&gt;0,0,0),1))</f>
        <v>0</v>
      </c>
      <c r="T872" s="16">
        <f>IF(DATOS!J835=P$39,DATOS!C835,"")</f>
        <v>0</v>
      </c>
    </row>
    <row r="873" spans="18:20" x14ac:dyDescent="0.25">
      <c r="R873">
        <f t="shared" si="16"/>
        <v>1</v>
      </c>
      <c r="S873">
        <f>IF(T873="",0,IFERROR(IF(VLOOKUP(T873,T$38:T872,1,0)&gt;0,0,0),1))</f>
        <v>0</v>
      </c>
      <c r="T873" s="16">
        <f>IF(DATOS!J836=P$39,DATOS!C836,"")</f>
        <v>0</v>
      </c>
    </row>
    <row r="874" spans="18:20" x14ac:dyDescent="0.25">
      <c r="R874">
        <f t="shared" si="16"/>
        <v>1</v>
      </c>
      <c r="S874">
        <f>IF(T874="",0,IFERROR(IF(VLOOKUP(T874,T$38:T873,1,0)&gt;0,0,0),1))</f>
        <v>0</v>
      </c>
      <c r="T874" s="16">
        <f>IF(DATOS!J837=P$39,DATOS!C837,"")</f>
        <v>0</v>
      </c>
    </row>
    <row r="875" spans="18:20" x14ac:dyDescent="0.25">
      <c r="R875">
        <f t="shared" si="16"/>
        <v>1</v>
      </c>
      <c r="S875">
        <f>IF(T875="",0,IFERROR(IF(VLOOKUP(T875,T$38:T874,1,0)&gt;0,0,0),1))</f>
        <v>0</v>
      </c>
      <c r="T875" s="16">
        <f>IF(DATOS!J838=P$39,DATOS!C838,"")</f>
        <v>0</v>
      </c>
    </row>
    <row r="876" spans="18:20" x14ac:dyDescent="0.25">
      <c r="R876">
        <f t="shared" si="16"/>
        <v>1</v>
      </c>
      <c r="S876">
        <f>IF(T876="",0,IFERROR(IF(VLOOKUP(T876,T$38:T875,1,0)&gt;0,0,0),1))</f>
        <v>0</v>
      </c>
      <c r="T876" s="16">
        <f>IF(DATOS!J839=P$39,DATOS!C839,"")</f>
        <v>0</v>
      </c>
    </row>
    <row r="877" spans="18:20" x14ac:dyDescent="0.25">
      <c r="R877">
        <f t="shared" si="16"/>
        <v>1</v>
      </c>
      <c r="S877">
        <f>IF(T877="",0,IFERROR(IF(VLOOKUP(T877,T$38:T876,1,0)&gt;0,0,0),1))</f>
        <v>0</v>
      </c>
      <c r="T877" s="16">
        <f>IF(DATOS!J840=P$39,DATOS!C840,"")</f>
        <v>0</v>
      </c>
    </row>
    <row r="878" spans="18:20" x14ac:dyDescent="0.25">
      <c r="R878">
        <f t="shared" si="16"/>
        <v>1</v>
      </c>
      <c r="S878">
        <f>IF(T878="",0,IFERROR(IF(VLOOKUP(T878,T$38:T877,1,0)&gt;0,0,0),1))</f>
        <v>0</v>
      </c>
      <c r="T878" s="16">
        <f>IF(DATOS!J841=P$39,DATOS!C841,"")</f>
        <v>0</v>
      </c>
    </row>
    <row r="879" spans="18:20" x14ac:dyDescent="0.25">
      <c r="R879">
        <f t="shared" si="16"/>
        <v>1</v>
      </c>
      <c r="S879">
        <f>IF(T879="",0,IFERROR(IF(VLOOKUP(T879,T$38:T878,1,0)&gt;0,0,0),1))</f>
        <v>0</v>
      </c>
      <c r="T879" s="16">
        <f>IF(DATOS!J842=P$39,DATOS!C842,"")</f>
        <v>0</v>
      </c>
    </row>
    <row r="880" spans="18:20" x14ac:dyDescent="0.25">
      <c r="R880">
        <f t="shared" si="16"/>
        <v>1</v>
      </c>
      <c r="S880">
        <f>IF(T880="",0,IFERROR(IF(VLOOKUP(T880,T$38:T879,1,0)&gt;0,0,0),1))</f>
        <v>0</v>
      </c>
      <c r="T880" s="16">
        <f>IF(DATOS!J843=P$39,DATOS!C843,"")</f>
        <v>0</v>
      </c>
    </row>
    <row r="881" spans="18:20" x14ac:dyDescent="0.25">
      <c r="R881">
        <f t="shared" si="16"/>
        <v>1</v>
      </c>
      <c r="S881">
        <f>IF(T881="",0,IFERROR(IF(VLOOKUP(T881,T$38:T880,1,0)&gt;0,0,0),1))</f>
        <v>0</v>
      </c>
      <c r="T881" s="16">
        <f>IF(DATOS!J844=P$39,DATOS!C844,"")</f>
        <v>0</v>
      </c>
    </row>
    <row r="882" spans="18:20" x14ac:dyDescent="0.25">
      <c r="R882">
        <f t="shared" si="16"/>
        <v>1</v>
      </c>
      <c r="S882">
        <f>IF(T882="",0,IFERROR(IF(VLOOKUP(T882,T$38:T881,1,0)&gt;0,0,0),1))</f>
        <v>0</v>
      </c>
      <c r="T882" s="16">
        <f>IF(DATOS!J845=P$39,DATOS!C845,"")</f>
        <v>0</v>
      </c>
    </row>
    <row r="883" spans="18:20" x14ac:dyDescent="0.25">
      <c r="R883">
        <f t="shared" si="16"/>
        <v>1</v>
      </c>
      <c r="S883">
        <f>IF(T883="",0,IFERROR(IF(VLOOKUP(T883,T$38:T882,1,0)&gt;0,0,0),1))</f>
        <v>0</v>
      </c>
      <c r="T883" s="16">
        <f>IF(DATOS!J846=P$39,DATOS!C846,"")</f>
        <v>0</v>
      </c>
    </row>
    <row r="884" spans="18:20" x14ac:dyDescent="0.25">
      <c r="R884">
        <f t="shared" si="16"/>
        <v>1</v>
      </c>
      <c r="S884">
        <f>IF(T884="",0,IFERROR(IF(VLOOKUP(T884,T$38:T883,1,0)&gt;0,0,0),1))</f>
        <v>0</v>
      </c>
      <c r="T884" s="16">
        <f>IF(DATOS!J847=P$39,DATOS!C847,"")</f>
        <v>0</v>
      </c>
    </row>
    <row r="885" spans="18:20" x14ac:dyDescent="0.25">
      <c r="R885">
        <f t="shared" si="16"/>
        <v>1</v>
      </c>
      <c r="S885">
        <f>IF(T885="",0,IFERROR(IF(VLOOKUP(T885,T$38:T884,1,0)&gt;0,0,0),1))</f>
        <v>0</v>
      </c>
      <c r="T885" s="16">
        <f>IF(DATOS!J848=P$39,DATOS!C848,"")</f>
        <v>0</v>
      </c>
    </row>
    <row r="886" spans="18:20" x14ac:dyDescent="0.25">
      <c r="R886">
        <f t="shared" si="16"/>
        <v>1</v>
      </c>
      <c r="S886">
        <f>IF(T886="",0,IFERROR(IF(VLOOKUP(T886,T$38:T885,1,0)&gt;0,0,0),1))</f>
        <v>0</v>
      </c>
      <c r="T886" s="16">
        <f>IF(DATOS!J849=P$39,DATOS!C849,"")</f>
        <v>0</v>
      </c>
    </row>
    <row r="887" spans="18:20" x14ac:dyDescent="0.25">
      <c r="R887">
        <f t="shared" si="16"/>
        <v>1</v>
      </c>
      <c r="S887">
        <f>IF(T887="",0,IFERROR(IF(VLOOKUP(T887,T$38:T886,1,0)&gt;0,0,0),1))</f>
        <v>0</v>
      </c>
      <c r="T887" s="16">
        <f>IF(DATOS!J850=P$39,DATOS!C850,"")</f>
        <v>0</v>
      </c>
    </row>
    <row r="888" spans="18:20" x14ac:dyDescent="0.25">
      <c r="R888">
        <f t="shared" si="16"/>
        <v>1</v>
      </c>
      <c r="S888">
        <f>IF(T888="",0,IFERROR(IF(VLOOKUP(T888,T$38:T887,1,0)&gt;0,0,0),1))</f>
        <v>0</v>
      </c>
      <c r="T888" s="16">
        <f>IF(DATOS!J851=P$39,DATOS!C851,"")</f>
        <v>0</v>
      </c>
    </row>
    <row r="889" spans="18:20" x14ac:dyDescent="0.25">
      <c r="R889">
        <f t="shared" si="16"/>
        <v>1</v>
      </c>
      <c r="S889">
        <f>IF(T889="",0,IFERROR(IF(VLOOKUP(T889,T$38:T888,1,0)&gt;0,0,0),1))</f>
        <v>0</v>
      </c>
      <c r="T889" s="16">
        <f>IF(DATOS!J852=P$39,DATOS!C852,"")</f>
        <v>0</v>
      </c>
    </row>
    <row r="890" spans="18:20" x14ac:dyDescent="0.25">
      <c r="R890">
        <f t="shared" si="16"/>
        <v>1</v>
      </c>
      <c r="S890">
        <f>IF(T890="",0,IFERROR(IF(VLOOKUP(T890,T$38:T889,1,0)&gt;0,0,0),1))</f>
        <v>0</v>
      </c>
      <c r="T890" s="16">
        <f>IF(DATOS!J853=P$39,DATOS!C853,"")</f>
        <v>0</v>
      </c>
    </row>
    <row r="891" spans="18:20" x14ac:dyDescent="0.25">
      <c r="R891">
        <f t="shared" si="16"/>
        <v>1</v>
      </c>
      <c r="S891">
        <f>IF(T891="",0,IFERROR(IF(VLOOKUP(T891,T$38:T890,1,0)&gt;0,0,0),1))</f>
        <v>0</v>
      </c>
      <c r="T891" s="16">
        <f>IF(DATOS!J854=P$39,DATOS!C854,"")</f>
        <v>0</v>
      </c>
    </row>
    <row r="892" spans="18:20" x14ac:dyDescent="0.25">
      <c r="R892">
        <f t="shared" si="16"/>
        <v>1</v>
      </c>
      <c r="S892">
        <f>IF(T892="",0,IFERROR(IF(VLOOKUP(T892,T$38:T891,1,0)&gt;0,0,0),1))</f>
        <v>0</v>
      </c>
      <c r="T892" s="16">
        <f>IF(DATOS!J855=P$39,DATOS!C855,"")</f>
        <v>0</v>
      </c>
    </row>
    <row r="893" spans="18:20" x14ac:dyDescent="0.25">
      <c r="R893">
        <f t="shared" si="16"/>
        <v>1</v>
      </c>
      <c r="S893">
        <f>IF(T893="",0,IFERROR(IF(VLOOKUP(T893,T$38:T892,1,0)&gt;0,0,0),1))</f>
        <v>0</v>
      </c>
      <c r="T893" s="16">
        <f>IF(DATOS!J856=P$39,DATOS!C856,"")</f>
        <v>0</v>
      </c>
    </row>
    <row r="894" spans="18:20" x14ac:dyDescent="0.25">
      <c r="R894">
        <f t="shared" si="16"/>
        <v>1</v>
      </c>
      <c r="S894">
        <f>IF(T894="",0,IFERROR(IF(VLOOKUP(T894,T$38:T893,1,0)&gt;0,0,0),1))</f>
        <v>0</v>
      </c>
      <c r="T894" s="16">
        <f>IF(DATOS!J857=P$39,DATOS!C857,"")</f>
        <v>0</v>
      </c>
    </row>
    <row r="895" spans="18:20" x14ac:dyDescent="0.25">
      <c r="R895">
        <f t="shared" si="16"/>
        <v>1</v>
      </c>
      <c r="S895">
        <f>IF(T895="",0,IFERROR(IF(VLOOKUP(T895,T$38:T894,1,0)&gt;0,0,0),1))</f>
        <v>0</v>
      </c>
      <c r="T895" s="16">
        <f>IF(DATOS!J858=P$39,DATOS!C858,"")</f>
        <v>0</v>
      </c>
    </row>
    <row r="896" spans="18:20" x14ac:dyDescent="0.25">
      <c r="R896">
        <f t="shared" si="16"/>
        <v>1</v>
      </c>
      <c r="S896">
        <f>IF(T896="",0,IFERROR(IF(VLOOKUP(T896,T$38:T895,1,0)&gt;0,0,0),1))</f>
        <v>0</v>
      </c>
      <c r="T896" s="16">
        <f>IF(DATOS!J859=P$39,DATOS!C859,"")</f>
        <v>0</v>
      </c>
    </row>
    <row r="897" spans="18:20" x14ac:dyDescent="0.25">
      <c r="R897">
        <f t="shared" si="16"/>
        <v>1</v>
      </c>
      <c r="S897">
        <f>IF(T897="",0,IFERROR(IF(VLOOKUP(T897,T$38:T896,1,0)&gt;0,0,0),1))</f>
        <v>0</v>
      </c>
      <c r="T897" s="16">
        <f>IF(DATOS!J860=P$39,DATOS!C860,"")</f>
        <v>0</v>
      </c>
    </row>
    <row r="898" spans="18:20" x14ac:dyDescent="0.25">
      <c r="R898">
        <f t="shared" si="16"/>
        <v>1</v>
      </c>
      <c r="S898">
        <f>IF(T898="",0,IFERROR(IF(VLOOKUP(T898,T$38:T897,1,0)&gt;0,0,0),1))</f>
        <v>0</v>
      </c>
      <c r="T898" s="16">
        <f>IF(DATOS!J861=P$39,DATOS!C861,"")</f>
        <v>0</v>
      </c>
    </row>
    <row r="899" spans="18:20" x14ac:dyDescent="0.25">
      <c r="R899">
        <f t="shared" si="16"/>
        <v>1</v>
      </c>
      <c r="S899">
        <f>IF(T899="",0,IFERROR(IF(VLOOKUP(T899,T$38:T898,1,0)&gt;0,0,0),1))</f>
        <v>0</v>
      </c>
      <c r="T899" s="16">
        <f>IF(DATOS!J862=P$39,DATOS!C862,"")</f>
        <v>0</v>
      </c>
    </row>
    <row r="900" spans="18:20" x14ac:dyDescent="0.25">
      <c r="R900">
        <f t="shared" si="16"/>
        <v>1</v>
      </c>
      <c r="S900">
        <f>IF(T900="",0,IFERROR(IF(VLOOKUP(T900,T$38:T899,1,0)&gt;0,0,0),1))</f>
        <v>0</v>
      </c>
      <c r="T900" s="16">
        <f>IF(DATOS!J863=P$39,DATOS!C863,"")</f>
        <v>0</v>
      </c>
    </row>
    <row r="901" spans="18:20" x14ac:dyDescent="0.25">
      <c r="R901">
        <f t="shared" si="16"/>
        <v>1</v>
      </c>
      <c r="S901">
        <f>IF(T901="",0,IFERROR(IF(VLOOKUP(T901,T$38:T900,1,0)&gt;0,0,0),1))</f>
        <v>0</v>
      </c>
      <c r="T901" s="16">
        <f>IF(DATOS!J864=P$39,DATOS!C864,"")</f>
        <v>0</v>
      </c>
    </row>
    <row r="902" spans="18:20" x14ac:dyDescent="0.25">
      <c r="R902">
        <f t="shared" si="16"/>
        <v>1</v>
      </c>
      <c r="S902">
        <f>IF(T902="",0,IFERROR(IF(VLOOKUP(T902,T$38:T901,1,0)&gt;0,0,0),1))</f>
        <v>0</v>
      </c>
      <c r="T902" s="16">
        <f>IF(DATOS!J865=P$39,DATOS!C865,"")</f>
        <v>0</v>
      </c>
    </row>
    <row r="903" spans="18:20" x14ac:dyDescent="0.25">
      <c r="R903">
        <f t="shared" si="16"/>
        <v>1</v>
      </c>
      <c r="S903">
        <f>IF(T903="",0,IFERROR(IF(VLOOKUP(T903,T$38:T902,1,0)&gt;0,0,0),1))</f>
        <v>0</v>
      </c>
      <c r="T903" s="16">
        <f>IF(DATOS!J866=P$39,DATOS!C866,"")</f>
        <v>0</v>
      </c>
    </row>
    <row r="904" spans="18:20" x14ac:dyDescent="0.25">
      <c r="R904">
        <f t="shared" si="16"/>
        <v>1</v>
      </c>
      <c r="S904">
        <f>IF(T904="",0,IFERROR(IF(VLOOKUP(T904,T$38:T903,1,0)&gt;0,0,0),1))</f>
        <v>0</v>
      </c>
      <c r="T904" s="16">
        <f>IF(DATOS!J867=P$39,DATOS!C867,"")</f>
        <v>0</v>
      </c>
    </row>
    <row r="905" spans="18:20" x14ac:dyDescent="0.25">
      <c r="R905">
        <f t="shared" si="16"/>
        <v>1</v>
      </c>
      <c r="S905">
        <f>IF(T905="",0,IFERROR(IF(VLOOKUP(T905,T$38:T904,1,0)&gt;0,0,0),1))</f>
        <v>0</v>
      </c>
      <c r="T905" s="16">
        <f>IF(DATOS!J868=P$39,DATOS!C868,"")</f>
        <v>0</v>
      </c>
    </row>
    <row r="906" spans="18:20" x14ac:dyDescent="0.25">
      <c r="R906">
        <f t="shared" si="16"/>
        <v>1</v>
      </c>
      <c r="S906">
        <f>IF(T906="",0,IFERROR(IF(VLOOKUP(T906,T$38:T905,1,0)&gt;0,0,0),1))</f>
        <v>0</v>
      </c>
      <c r="T906" s="16">
        <f>IF(DATOS!J869=P$39,DATOS!C869,"")</f>
        <v>0</v>
      </c>
    </row>
    <row r="907" spans="18:20" x14ac:dyDescent="0.25">
      <c r="R907">
        <f t="shared" si="16"/>
        <v>1</v>
      </c>
      <c r="S907">
        <f>IF(T907="",0,IFERROR(IF(VLOOKUP(T907,T$38:T906,1,0)&gt;0,0,0),1))</f>
        <v>0</v>
      </c>
      <c r="T907" s="16">
        <f>IF(DATOS!J870=P$39,DATOS!C870,"")</f>
        <v>0</v>
      </c>
    </row>
    <row r="908" spans="18:20" x14ac:dyDescent="0.25">
      <c r="R908">
        <f t="shared" si="16"/>
        <v>1</v>
      </c>
      <c r="S908">
        <f>IF(T908="",0,IFERROR(IF(VLOOKUP(T908,T$38:T907,1,0)&gt;0,0,0),1))</f>
        <v>0</v>
      </c>
      <c r="T908" s="16">
        <f>IF(DATOS!J871=P$39,DATOS!C871,"")</f>
        <v>0</v>
      </c>
    </row>
    <row r="909" spans="18:20" x14ac:dyDescent="0.25">
      <c r="R909">
        <f t="shared" si="16"/>
        <v>1</v>
      </c>
      <c r="S909">
        <f>IF(T909="",0,IFERROR(IF(VLOOKUP(T909,T$38:T908,1,0)&gt;0,0,0),1))</f>
        <v>0</v>
      </c>
      <c r="T909" s="16">
        <f>IF(DATOS!J872=P$39,DATOS!C872,"")</f>
        <v>0</v>
      </c>
    </row>
    <row r="910" spans="18:20" x14ac:dyDescent="0.25">
      <c r="R910">
        <f t="shared" si="16"/>
        <v>1</v>
      </c>
      <c r="S910">
        <f>IF(T910="",0,IFERROR(IF(VLOOKUP(T910,T$38:T909,1,0)&gt;0,0,0),1))</f>
        <v>0</v>
      </c>
      <c r="T910" s="16">
        <f>IF(DATOS!J873=P$39,DATOS!C873,"")</f>
        <v>0</v>
      </c>
    </row>
    <row r="911" spans="18:20" x14ac:dyDescent="0.25">
      <c r="R911">
        <f t="shared" si="16"/>
        <v>1</v>
      </c>
      <c r="S911">
        <f>IF(T911="",0,IFERROR(IF(VLOOKUP(T911,T$38:T910,1,0)&gt;0,0,0),1))</f>
        <v>0</v>
      </c>
      <c r="T911" s="16">
        <f>IF(DATOS!J874=P$39,DATOS!C874,"")</f>
        <v>0</v>
      </c>
    </row>
    <row r="912" spans="18:20" x14ac:dyDescent="0.25">
      <c r="R912">
        <f t="shared" si="16"/>
        <v>1</v>
      </c>
      <c r="S912">
        <f>IF(T912="",0,IFERROR(IF(VLOOKUP(T912,T$38:T911,1,0)&gt;0,0,0),1))</f>
        <v>0</v>
      </c>
      <c r="T912" s="16">
        <f>IF(DATOS!J875=P$39,DATOS!C875,"")</f>
        <v>0</v>
      </c>
    </row>
    <row r="913" spans="18:20" x14ac:dyDescent="0.25">
      <c r="R913">
        <f t="shared" si="16"/>
        <v>1</v>
      </c>
      <c r="S913">
        <f>IF(T913="",0,IFERROR(IF(VLOOKUP(T913,T$38:T912,1,0)&gt;0,0,0),1))</f>
        <v>0</v>
      </c>
      <c r="T913" s="16">
        <f>IF(DATOS!J876=P$39,DATOS!C876,"")</f>
        <v>0</v>
      </c>
    </row>
    <row r="914" spans="18:20" x14ac:dyDescent="0.25">
      <c r="R914">
        <f t="shared" si="16"/>
        <v>1</v>
      </c>
      <c r="S914">
        <f>IF(T914="",0,IFERROR(IF(VLOOKUP(T914,T$38:T913,1,0)&gt;0,0,0),1))</f>
        <v>0</v>
      </c>
      <c r="T914" s="16">
        <f>IF(DATOS!J877=P$39,DATOS!C877,"")</f>
        <v>0</v>
      </c>
    </row>
    <row r="915" spans="18:20" x14ac:dyDescent="0.25">
      <c r="R915">
        <f t="shared" si="16"/>
        <v>1</v>
      </c>
      <c r="S915">
        <f>IF(T915="",0,IFERROR(IF(VLOOKUP(T915,T$38:T914,1,0)&gt;0,0,0),1))</f>
        <v>0</v>
      </c>
      <c r="T915" s="16">
        <f>IF(DATOS!J878=P$39,DATOS!C878,"")</f>
        <v>0</v>
      </c>
    </row>
    <row r="916" spans="18:20" x14ac:dyDescent="0.25">
      <c r="R916">
        <f t="shared" si="16"/>
        <v>1</v>
      </c>
      <c r="S916">
        <f>IF(T916="",0,IFERROR(IF(VLOOKUP(T916,T$38:T915,1,0)&gt;0,0,0),1))</f>
        <v>0</v>
      </c>
      <c r="T916" s="16">
        <f>IF(DATOS!J879=P$39,DATOS!C879,"")</f>
        <v>0</v>
      </c>
    </row>
    <row r="917" spans="18:20" x14ac:dyDescent="0.25">
      <c r="R917">
        <f t="shared" si="16"/>
        <v>1</v>
      </c>
      <c r="S917">
        <f>IF(T917="",0,IFERROR(IF(VLOOKUP(T917,T$38:T916,1,0)&gt;0,0,0),1))</f>
        <v>0</v>
      </c>
      <c r="T917" s="16">
        <f>IF(DATOS!J880=P$39,DATOS!C880,"")</f>
        <v>0</v>
      </c>
    </row>
    <row r="918" spans="18:20" x14ac:dyDescent="0.25">
      <c r="R918">
        <f t="shared" si="16"/>
        <v>1</v>
      </c>
      <c r="S918">
        <f>IF(T918="",0,IFERROR(IF(VLOOKUP(T918,T$38:T917,1,0)&gt;0,0,0),1))</f>
        <v>0</v>
      </c>
      <c r="T918" s="16">
        <f>IF(DATOS!J881=P$39,DATOS!C881,"")</f>
        <v>0</v>
      </c>
    </row>
    <row r="919" spans="18:20" x14ac:dyDescent="0.25">
      <c r="R919">
        <f t="shared" si="16"/>
        <v>1</v>
      </c>
      <c r="S919">
        <f>IF(T919="",0,IFERROR(IF(VLOOKUP(T919,T$38:T918,1,0)&gt;0,0,0),1))</f>
        <v>0</v>
      </c>
      <c r="T919" s="16">
        <f>IF(DATOS!J882=P$39,DATOS!C882,"")</f>
        <v>0</v>
      </c>
    </row>
    <row r="920" spans="18:20" x14ac:dyDescent="0.25">
      <c r="R920">
        <f t="shared" si="16"/>
        <v>1</v>
      </c>
      <c r="S920">
        <f>IF(T920="",0,IFERROR(IF(VLOOKUP(T920,T$38:T919,1,0)&gt;0,0,0),1))</f>
        <v>0</v>
      </c>
      <c r="T920" s="16">
        <f>IF(DATOS!J883=P$39,DATOS!C883,"")</f>
        <v>0</v>
      </c>
    </row>
    <row r="921" spans="18:20" x14ac:dyDescent="0.25">
      <c r="R921">
        <f t="shared" si="16"/>
        <v>1</v>
      </c>
      <c r="S921">
        <f>IF(T921="",0,IFERROR(IF(VLOOKUP(T921,T$38:T920,1,0)&gt;0,0,0),1))</f>
        <v>0</v>
      </c>
      <c r="T921" s="16">
        <f>IF(DATOS!J884=P$39,DATOS!C884,"")</f>
        <v>0</v>
      </c>
    </row>
    <row r="922" spans="18:20" x14ac:dyDescent="0.25">
      <c r="R922">
        <f t="shared" si="16"/>
        <v>1</v>
      </c>
      <c r="S922">
        <f>IF(T922="",0,IFERROR(IF(VLOOKUP(T922,T$38:T921,1,0)&gt;0,0,0),1))</f>
        <v>0</v>
      </c>
      <c r="T922" s="16">
        <f>IF(DATOS!J885=P$39,DATOS!C885,"")</f>
        <v>0</v>
      </c>
    </row>
    <row r="923" spans="18:20" x14ac:dyDescent="0.25">
      <c r="R923">
        <f t="shared" si="16"/>
        <v>1</v>
      </c>
      <c r="S923">
        <f>IF(T923="",0,IFERROR(IF(VLOOKUP(T923,T$38:T922,1,0)&gt;0,0,0),1))</f>
        <v>0</v>
      </c>
      <c r="T923" s="16">
        <f>IF(DATOS!J886=P$39,DATOS!C886,"")</f>
        <v>0</v>
      </c>
    </row>
    <row r="924" spans="18:20" x14ac:dyDescent="0.25">
      <c r="R924">
        <f t="shared" si="16"/>
        <v>1</v>
      </c>
      <c r="S924">
        <f>IF(T924="",0,IFERROR(IF(VLOOKUP(T924,T$38:T923,1,0)&gt;0,0,0),1))</f>
        <v>0</v>
      </c>
      <c r="T924" s="16">
        <f>IF(DATOS!J887=P$39,DATOS!C887,"")</f>
        <v>0</v>
      </c>
    </row>
    <row r="925" spans="18:20" x14ac:dyDescent="0.25">
      <c r="R925">
        <f t="shared" si="16"/>
        <v>1</v>
      </c>
      <c r="S925">
        <f>IF(T925="",0,IFERROR(IF(VLOOKUP(T925,T$38:T924,1,0)&gt;0,0,0),1))</f>
        <v>0</v>
      </c>
      <c r="T925" s="16">
        <f>IF(DATOS!J888=P$39,DATOS!C888,"")</f>
        <v>0</v>
      </c>
    </row>
    <row r="926" spans="18:20" x14ac:dyDescent="0.25">
      <c r="R926">
        <f t="shared" si="16"/>
        <v>1</v>
      </c>
      <c r="S926">
        <f>IF(T926="",0,IFERROR(IF(VLOOKUP(T926,T$38:T925,1,0)&gt;0,0,0),1))</f>
        <v>0</v>
      </c>
      <c r="T926" s="16">
        <f>IF(DATOS!J889=P$39,DATOS!C889,"")</f>
        <v>0</v>
      </c>
    </row>
    <row r="927" spans="18:20" x14ac:dyDescent="0.25">
      <c r="R927">
        <f t="shared" si="16"/>
        <v>1</v>
      </c>
      <c r="S927">
        <f>IF(T927="",0,IFERROR(IF(VLOOKUP(T927,T$38:T926,1,0)&gt;0,0,0),1))</f>
        <v>0</v>
      </c>
      <c r="T927" s="16">
        <f>IF(DATOS!J890=P$39,DATOS!C890,"")</f>
        <v>0</v>
      </c>
    </row>
    <row r="928" spans="18:20" x14ac:dyDescent="0.25">
      <c r="R928">
        <f t="shared" si="16"/>
        <v>1</v>
      </c>
      <c r="S928">
        <f>IF(T928="",0,IFERROR(IF(VLOOKUP(T928,T$38:T927,1,0)&gt;0,0,0),1))</f>
        <v>0</v>
      </c>
      <c r="T928" s="16">
        <f>IF(DATOS!J891=P$39,DATOS!C891,"")</f>
        <v>0</v>
      </c>
    </row>
    <row r="929" spans="18:20" x14ac:dyDescent="0.25">
      <c r="R929">
        <f t="shared" si="16"/>
        <v>1</v>
      </c>
      <c r="S929">
        <f>IF(T929="",0,IFERROR(IF(VLOOKUP(T929,T$38:T928,1,0)&gt;0,0,0),1))</f>
        <v>0</v>
      </c>
      <c r="T929" s="16">
        <f>IF(DATOS!J892=P$39,DATOS!C892,"")</f>
        <v>0</v>
      </c>
    </row>
    <row r="930" spans="18:20" x14ac:dyDescent="0.25">
      <c r="R930">
        <f t="shared" si="16"/>
        <v>1</v>
      </c>
      <c r="S930">
        <f>IF(T930="",0,IFERROR(IF(VLOOKUP(T930,T$38:T929,1,0)&gt;0,0,0),1))</f>
        <v>0</v>
      </c>
      <c r="T930" s="16">
        <f>IF(DATOS!J893=P$39,DATOS!C893,"")</f>
        <v>0</v>
      </c>
    </row>
    <row r="931" spans="18:20" x14ac:dyDescent="0.25">
      <c r="R931">
        <f t="shared" si="16"/>
        <v>1</v>
      </c>
      <c r="S931">
        <f>IF(T931="",0,IFERROR(IF(VLOOKUP(T931,T$38:T930,1,0)&gt;0,0,0),1))</f>
        <v>0</v>
      </c>
      <c r="T931" s="16">
        <f>IF(DATOS!J894=P$39,DATOS!C894,"")</f>
        <v>0</v>
      </c>
    </row>
    <row r="932" spans="18:20" x14ac:dyDescent="0.25">
      <c r="R932">
        <f t="shared" si="16"/>
        <v>1</v>
      </c>
      <c r="S932">
        <f>IF(T932="",0,IFERROR(IF(VLOOKUP(T932,T$38:T931,1,0)&gt;0,0,0),1))</f>
        <v>0</v>
      </c>
      <c r="T932" s="16">
        <f>IF(DATOS!J895=P$39,DATOS!C895,"")</f>
        <v>0</v>
      </c>
    </row>
    <row r="933" spans="18:20" x14ac:dyDescent="0.25">
      <c r="R933">
        <f t="shared" si="16"/>
        <v>1</v>
      </c>
      <c r="S933">
        <f>IF(T933="",0,IFERROR(IF(VLOOKUP(T933,T$38:T932,1,0)&gt;0,0,0),1))</f>
        <v>0</v>
      </c>
      <c r="T933" s="16">
        <f>IF(DATOS!J896=P$39,DATOS!C896,"")</f>
        <v>0</v>
      </c>
    </row>
    <row r="934" spans="18:20" x14ac:dyDescent="0.25">
      <c r="R934">
        <f t="shared" si="16"/>
        <v>1</v>
      </c>
      <c r="S934">
        <f>IF(T934="",0,IFERROR(IF(VLOOKUP(T934,T$38:T933,1,0)&gt;0,0,0),1))</f>
        <v>0</v>
      </c>
      <c r="T934" s="16">
        <f>IF(DATOS!J897=P$39,DATOS!C897,"")</f>
        <v>0</v>
      </c>
    </row>
    <row r="935" spans="18:20" x14ac:dyDescent="0.25">
      <c r="R935">
        <f t="shared" ref="R935:R998" si="17">R934+S935</f>
        <v>1</v>
      </c>
      <c r="S935">
        <f>IF(T935="",0,IFERROR(IF(VLOOKUP(T935,T$38:T934,1,0)&gt;0,0,0),1))</f>
        <v>0</v>
      </c>
      <c r="T935" s="16">
        <f>IF(DATOS!J898=P$39,DATOS!C898,"")</f>
        <v>0</v>
      </c>
    </row>
    <row r="936" spans="18:20" x14ac:dyDescent="0.25">
      <c r="R936">
        <f t="shared" si="17"/>
        <v>1</v>
      </c>
      <c r="S936">
        <f>IF(T936="",0,IFERROR(IF(VLOOKUP(T936,T$38:T935,1,0)&gt;0,0,0),1))</f>
        <v>0</v>
      </c>
      <c r="T936" s="16">
        <f>IF(DATOS!J899=P$39,DATOS!C899,"")</f>
        <v>0</v>
      </c>
    </row>
    <row r="937" spans="18:20" x14ac:dyDescent="0.25">
      <c r="R937">
        <f t="shared" si="17"/>
        <v>1</v>
      </c>
      <c r="S937">
        <f>IF(T937="",0,IFERROR(IF(VLOOKUP(T937,T$38:T936,1,0)&gt;0,0,0),1))</f>
        <v>0</v>
      </c>
      <c r="T937" s="16">
        <f>IF(DATOS!J900=P$39,DATOS!C900,"")</f>
        <v>0</v>
      </c>
    </row>
    <row r="938" spans="18:20" x14ac:dyDescent="0.25">
      <c r="R938">
        <f t="shared" si="17"/>
        <v>1</v>
      </c>
      <c r="S938">
        <f>IF(T938="",0,IFERROR(IF(VLOOKUP(T938,T$38:T937,1,0)&gt;0,0,0),1))</f>
        <v>0</v>
      </c>
      <c r="T938" s="16">
        <f>IF(DATOS!J901=P$39,DATOS!C901,"")</f>
        <v>0</v>
      </c>
    </row>
    <row r="939" spans="18:20" x14ac:dyDescent="0.25">
      <c r="R939">
        <f t="shared" si="17"/>
        <v>1</v>
      </c>
      <c r="S939">
        <f>IF(T939="",0,IFERROR(IF(VLOOKUP(T939,T$38:T938,1,0)&gt;0,0,0),1))</f>
        <v>0</v>
      </c>
      <c r="T939" s="16">
        <f>IF(DATOS!J902=P$39,DATOS!C902,"")</f>
        <v>0</v>
      </c>
    </row>
    <row r="940" spans="18:20" x14ac:dyDescent="0.25">
      <c r="R940">
        <f t="shared" si="17"/>
        <v>1</v>
      </c>
      <c r="S940">
        <f>IF(T940="",0,IFERROR(IF(VLOOKUP(T940,T$38:T939,1,0)&gt;0,0,0),1))</f>
        <v>0</v>
      </c>
      <c r="T940" s="16">
        <f>IF(DATOS!J903=P$39,DATOS!C903,"")</f>
        <v>0</v>
      </c>
    </row>
    <row r="941" spans="18:20" x14ac:dyDescent="0.25">
      <c r="R941">
        <f t="shared" si="17"/>
        <v>1</v>
      </c>
      <c r="S941">
        <f>IF(T941="",0,IFERROR(IF(VLOOKUP(T941,T$38:T940,1,0)&gt;0,0,0),1))</f>
        <v>0</v>
      </c>
      <c r="T941" s="16">
        <f>IF(DATOS!J904=P$39,DATOS!C904,"")</f>
        <v>0</v>
      </c>
    </row>
    <row r="942" spans="18:20" x14ac:dyDescent="0.25">
      <c r="R942">
        <f t="shared" si="17"/>
        <v>1</v>
      </c>
      <c r="S942">
        <f>IF(T942="",0,IFERROR(IF(VLOOKUP(T942,T$38:T941,1,0)&gt;0,0,0),1))</f>
        <v>0</v>
      </c>
      <c r="T942" s="16">
        <f>IF(DATOS!J905=P$39,DATOS!C905,"")</f>
        <v>0</v>
      </c>
    </row>
    <row r="943" spans="18:20" x14ac:dyDescent="0.25">
      <c r="R943">
        <f t="shared" si="17"/>
        <v>1</v>
      </c>
      <c r="S943">
        <f>IF(T943="",0,IFERROR(IF(VLOOKUP(T943,T$38:T942,1,0)&gt;0,0,0),1))</f>
        <v>0</v>
      </c>
      <c r="T943" s="16">
        <f>IF(DATOS!J906=P$39,DATOS!C906,"")</f>
        <v>0</v>
      </c>
    </row>
    <row r="944" spans="18:20" x14ac:dyDescent="0.25">
      <c r="R944">
        <f t="shared" si="17"/>
        <v>1</v>
      </c>
      <c r="S944">
        <f>IF(T944="",0,IFERROR(IF(VLOOKUP(T944,T$38:T943,1,0)&gt;0,0,0),1))</f>
        <v>0</v>
      </c>
      <c r="T944" s="16">
        <f>IF(DATOS!J907=P$39,DATOS!C907,"")</f>
        <v>0</v>
      </c>
    </row>
    <row r="945" spans="18:20" x14ac:dyDescent="0.25">
      <c r="R945">
        <f t="shared" si="17"/>
        <v>1</v>
      </c>
      <c r="S945">
        <f>IF(T945="",0,IFERROR(IF(VLOOKUP(T945,T$38:T944,1,0)&gt;0,0,0),1))</f>
        <v>0</v>
      </c>
      <c r="T945" s="16">
        <f>IF(DATOS!J908=P$39,DATOS!C908,"")</f>
        <v>0</v>
      </c>
    </row>
    <row r="946" spans="18:20" x14ac:dyDescent="0.25">
      <c r="R946">
        <f t="shared" si="17"/>
        <v>1</v>
      </c>
      <c r="S946">
        <f>IF(T946="",0,IFERROR(IF(VLOOKUP(T946,T$38:T945,1,0)&gt;0,0,0),1))</f>
        <v>0</v>
      </c>
      <c r="T946" s="16">
        <f>IF(DATOS!J909=P$39,DATOS!C909,"")</f>
        <v>0</v>
      </c>
    </row>
    <row r="947" spans="18:20" x14ac:dyDescent="0.25">
      <c r="R947">
        <f t="shared" si="17"/>
        <v>1</v>
      </c>
      <c r="S947">
        <f>IF(T947="",0,IFERROR(IF(VLOOKUP(T947,T$38:T946,1,0)&gt;0,0,0),1))</f>
        <v>0</v>
      </c>
      <c r="T947" s="16">
        <f>IF(DATOS!J910=P$39,DATOS!C910,"")</f>
        <v>0</v>
      </c>
    </row>
    <row r="948" spans="18:20" x14ac:dyDescent="0.25">
      <c r="R948">
        <f t="shared" si="17"/>
        <v>1</v>
      </c>
      <c r="S948">
        <f>IF(T948="",0,IFERROR(IF(VLOOKUP(T948,T$38:T947,1,0)&gt;0,0,0),1))</f>
        <v>0</v>
      </c>
      <c r="T948" s="16">
        <f>IF(DATOS!J911=P$39,DATOS!C911,"")</f>
        <v>0</v>
      </c>
    </row>
    <row r="949" spans="18:20" x14ac:dyDescent="0.25">
      <c r="R949">
        <f t="shared" si="17"/>
        <v>1</v>
      </c>
      <c r="S949">
        <f>IF(T949="",0,IFERROR(IF(VLOOKUP(T949,T$38:T948,1,0)&gt;0,0,0),1))</f>
        <v>0</v>
      </c>
      <c r="T949" s="16">
        <f>IF(DATOS!J912=P$39,DATOS!C912,"")</f>
        <v>0</v>
      </c>
    </row>
    <row r="950" spans="18:20" x14ac:dyDescent="0.25">
      <c r="R950">
        <f t="shared" si="17"/>
        <v>1</v>
      </c>
      <c r="S950">
        <f>IF(T950="",0,IFERROR(IF(VLOOKUP(T950,T$38:T949,1,0)&gt;0,0,0),1))</f>
        <v>0</v>
      </c>
      <c r="T950" s="16">
        <f>IF(DATOS!J913=P$39,DATOS!C913,"")</f>
        <v>0</v>
      </c>
    </row>
    <row r="951" spans="18:20" x14ac:dyDescent="0.25">
      <c r="R951">
        <f t="shared" si="17"/>
        <v>1</v>
      </c>
      <c r="S951">
        <f>IF(T951="",0,IFERROR(IF(VLOOKUP(T951,T$38:T950,1,0)&gt;0,0,0),1))</f>
        <v>0</v>
      </c>
      <c r="T951" s="16">
        <f>IF(DATOS!J914=P$39,DATOS!C914,"")</f>
        <v>0</v>
      </c>
    </row>
    <row r="952" spans="18:20" x14ac:dyDescent="0.25">
      <c r="R952">
        <f t="shared" si="17"/>
        <v>1</v>
      </c>
      <c r="S952">
        <f>IF(T952="",0,IFERROR(IF(VLOOKUP(T952,T$38:T951,1,0)&gt;0,0,0),1))</f>
        <v>0</v>
      </c>
      <c r="T952" s="16">
        <f>IF(DATOS!J915=P$39,DATOS!C915,"")</f>
        <v>0</v>
      </c>
    </row>
    <row r="953" spans="18:20" x14ac:dyDescent="0.25">
      <c r="R953">
        <f t="shared" si="17"/>
        <v>1</v>
      </c>
      <c r="S953">
        <f>IF(T953="",0,IFERROR(IF(VLOOKUP(T953,T$38:T952,1,0)&gt;0,0,0),1))</f>
        <v>0</v>
      </c>
      <c r="T953" s="16">
        <f>IF(DATOS!J916=P$39,DATOS!C916,"")</f>
        <v>0</v>
      </c>
    </row>
    <row r="954" spans="18:20" x14ac:dyDescent="0.25">
      <c r="R954">
        <f t="shared" si="17"/>
        <v>1</v>
      </c>
      <c r="S954">
        <f>IF(T954="",0,IFERROR(IF(VLOOKUP(T954,T$38:T953,1,0)&gt;0,0,0),1))</f>
        <v>0</v>
      </c>
      <c r="T954" s="16">
        <f>IF(DATOS!J917=P$39,DATOS!C917,"")</f>
        <v>0</v>
      </c>
    </row>
    <row r="955" spans="18:20" x14ac:dyDescent="0.25">
      <c r="R955">
        <f t="shared" si="17"/>
        <v>1</v>
      </c>
      <c r="S955">
        <f>IF(T955="",0,IFERROR(IF(VLOOKUP(T955,T$38:T954,1,0)&gt;0,0,0),1))</f>
        <v>0</v>
      </c>
      <c r="T955" s="16">
        <f>IF(DATOS!J918=P$39,DATOS!C918,"")</f>
        <v>0</v>
      </c>
    </row>
    <row r="956" spans="18:20" x14ac:dyDescent="0.25">
      <c r="R956">
        <f t="shared" si="17"/>
        <v>1</v>
      </c>
      <c r="S956">
        <f>IF(T956="",0,IFERROR(IF(VLOOKUP(T956,T$38:T955,1,0)&gt;0,0,0),1))</f>
        <v>0</v>
      </c>
      <c r="T956" s="16">
        <f>IF(DATOS!J919=P$39,DATOS!C919,"")</f>
        <v>0</v>
      </c>
    </row>
    <row r="957" spans="18:20" x14ac:dyDescent="0.25">
      <c r="R957">
        <f t="shared" si="17"/>
        <v>1</v>
      </c>
      <c r="S957">
        <f>IF(T957="",0,IFERROR(IF(VLOOKUP(T957,T$38:T956,1,0)&gt;0,0,0),1))</f>
        <v>0</v>
      </c>
      <c r="T957" s="16">
        <f>IF(DATOS!J920=P$39,DATOS!C920,"")</f>
        <v>0</v>
      </c>
    </row>
    <row r="958" spans="18:20" x14ac:dyDescent="0.25">
      <c r="R958">
        <f t="shared" si="17"/>
        <v>1</v>
      </c>
      <c r="S958">
        <f>IF(T958="",0,IFERROR(IF(VLOOKUP(T958,T$38:T957,1,0)&gt;0,0,0),1))</f>
        <v>0</v>
      </c>
      <c r="T958" s="16">
        <f>IF(DATOS!J921=P$39,DATOS!C921,"")</f>
        <v>0</v>
      </c>
    </row>
    <row r="959" spans="18:20" x14ac:dyDescent="0.25">
      <c r="R959">
        <f t="shared" si="17"/>
        <v>1</v>
      </c>
      <c r="S959">
        <f>IF(T959="",0,IFERROR(IF(VLOOKUP(T959,T$38:T958,1,0)&gt;0,0,0),1))</f>
        <v>0</v>
      </c>
      <c r="T959" s="16">
        <f>IF(DATOS!J922=P$39,DATOS!C922,"")</f>
        <v>0</v>
      </c>
    </row>
    <row r="960" spans="18:20" x14ac:dyDescent="0.25">
      <c r="R960">
        <f t="shared" si="17"/>
        <v>1</v>
      </c>
      <c r="S960">
        <f>IF(T960="",0,IFERROR(IF(VLOOKUP(T960,T$38:T959,1,0)&gt;0,0,0),1))</f>
        <v>0</v>
      </c>
      <c r="T960" s="16">
        <f>IF(DATOS!J923=P$39,DATOS!C923,"")</f>
        <v>0</v>
      </c>
    </row>
    <row r="961" spans="18:20" x14ac:dyDescent="0.25">
      <c r="R961">
        <f t="shared" si="17"/>
        <v>1</v>
      </c>
      <c r="S961">
        <f>IF(T961="",0,IFERROR(IF(VLOOKUP(T961,T$38:T960,1,0)&gt;0,0,0),1))</f>
        <v>0</v>
      </c>
      <c r="T961" s="16">
        <f>IF(DATOS!J924=P$39,DATOS!C924,"")</f>
        <v>0</v>
      </c>
    </row>
    <row r="962" spans="18:20" x14ac:dyDescent="0.25">
      <c r="R962">
        <f t="shared" si="17"/>
        <v>1</v>
      </c>
      <c r="S962">
        <f>IF(T962="",0,IFERROR(IF(VLOOKUP(T962,T$38:T961,1,0)&gt;0,0,0),1))</f>
        <v>0</v>
      </c>
      <c r="T962" s="16">
        <f>IF(DATOS!J925=P$39,DATOS!C925,"")</f>
        <v>0</v>
      </c>
    </row>
    <row r="963" spans="18:20" x14ac:dyDescent="0.25">
      <c r="R963">
        <f t="shared" si="17"/>
        <v>1</v>
      </c>
      <c r="S963">
        <f>IF(T963="",0,IFERROR(IF(VLOOKUP(T963,T$38:T962,1,0)&gt;0,0,0),1))</f>
        <v>0</v>
      </c>
      <c r="T963" s="16">
        <f>IF(DATOS!J926=P$39,DATOS!C926,"")</f>
        <v>0</v>
      </c>
    </row>
    <row r="964" spans="18:20" x14ac:dyDescent="0.25">
      <c r="R964">
        <f t="shared" si="17"/>
        <v>1</v>
      </c>
      <c r="S964">
        <f>IF(T964="",0,IFERROR(IF(VLOOKUP(T964,T$38:T963,1,0)&gt;0,0,0),1))</f>
        <v>0</v>
      </c>
      <c r="T964" s="16">
        <f>IF(DATOS!J927=P$39,DATOS!C927,"")</f>
        <v>0</v>
      </c>
    </row>
    <row r="965" spans="18:20" x14ac:dyDescent="0.25">
      <c r="R965">
        <f t="shared" si="17"/>
        <v>1</v>
      </c>
      <c r="S965">
        <f>IF(T965="",0,IFERROR(IF(VLOOKUP(T965,T$38:T964,1,0)&gt;0,0,0),1))</f>
        <v>0</v>
      </c>
      <c r="T965" s="16">
        <f>IF(DATOS!J928=P$39,DATOS!C928,"")</f>
        <v>0</v>
      </c>
    </row>
    <row r="966" spans="18:20" x14ac:dyDescent="0.25">
      <c r="R966">
        <f t="shared" si="17"/>
        <v>1</v>
      </c>
      <c r="S966">
        <f>IF(T966="",0,IFERROR(IF(VLOOKUP(T966,T$38:T965,1,0)&gt;0,0,0),1))</f>
        <v>0</v>
      </c>
      <c r="T966" s="16">
        <f>IF(DATOS!J929=P$39,DATOS!C929,"")</f>
        <v>0</v>
      </c>
    </row>
    <row r="967" spans="18:20" x14ac:dyDescent="0.25">
      <c r="R967">
        <f t="shared" si="17"/>
        <v>1</v>
      </c>
      <c r="S967">
        <f>IF(T967="",0,IFERROR(IF(VLOOKUP(T967,T$38:T966,1,0)&gt;0,0,0),1))</f>
        <v>0</v>
      </c>
      <c r="T967" s="16">
        <f>IF(DATOS!J930=P$39,DATOS!C930,"")</f>
        <v>0</v>
      </c>
    </row>
    <row r="968" spans="18:20" x14ac:dyDescent="0.25">
      <c r="R968">
        <f t="shared" si="17"/>
        <v>1</v>
      </c>
      <c r="S968">
        <f>IF(T968="",0,IFERROR(IF(VLOOKUP(T968,T$38:T967,1,0)&gt;0,0,0),1))</f>
        <v>0</v>
      </c>
      <c r="T968" s="16">
        <f>IF(DATOS!J931=P$39,DATOS!C931,"")</f>
        <v>0</v>
      </c>
    </row>
    <row r="969" spans="18:20" x14ac:dyDescent="0.25">
      <c r="R969">
        <f t="shared" si="17"/>
        <v>1</v>
      </c>
      <c r="S969">
        <f>IF(T969="",0,IFERROR(IF(VLOOKUP(T969,T$38:T968,1,0)&gt;0,0,0),1))</f>
        <v>0</v>
      </c>
      <c r="T969" s="16">
        <f>IF(DATOS!J932=P$39,DATOS!C932,"")</f>
        <v>0</v>
      </c>
    </row>
    <row r="970" spans="18:20" x14ac:dyDescent="0.25">
      <c r="R970">
        <f t="shared" si="17"/>
        <v>1</v>
      </c>
      <c r="S970">
        <f>IF(T970="",0,IFERROR(IF(VLOOKUP(T970,T$38:T969,1,0)&gt;0,0,0),1))</f>
        <v>0</v>
      </c>
      <c r="T970" s="16">
        <f>IF(DATOS!J933=P$39,DATOS!C933,"")</f>
        <v>0</v>
      </c>
    </row>
    <row r="971" spans="18:20" x14ac:dyDescent="0.25">
      <c r="R971">
        <f t="shared" si="17"/>
        <v>1</v>
      </c>
      <c r="S971">
        <f>IF(T971="",0,IFERROR(IF(VLOOKUP(T971,T$38:T970,1,0)&gt;0,0,0),1))</f>
        <v>0</v>
      </c>
      <c r="T971" s="16">
        <f>IF(DATOS!J934=P$39,DATOS!C934,"")</f>
        <v>0</v>
      </c>
    </row>
    <row r="972" spans="18:20" x14ac:dyDescent="0.25">
      <c r="R972">
        <f t="shared" si="17"/>
        <v>1</v>
      </c>
      <c r="S972">
        <f>IF(T972="",0,IFERROR(IF(VLOOKUP(T972,T$38:T971,1,0)&gt;0,0,0),1))</f>
        <v>0</v>
      </c>
      <c r="T972" s="16">
        <f>IF(DATOS!J935=P$39,DATOS!C935,"")</f>
        <v>0</v>
      </c>
    </row>
    <row r="973" spans="18:20" x14ac:dyDescent="0.25">
      <c r="R973">
        <f t="shared" si="17"/>
        <v>1</v>
      </c>
      <c r="S973">
        <f>IF(T973="",0,IFERROR(IF(VLOOKUP(T973,T$38:T972,1,0)&gt;0,0,0),1))</f>
        <v>0</v>
      </c>
      <c r="T973" s="16">
        <f>IF(DATOS!J936=P$39,DATOS!C936,"")</f>
        <v>0</v>
      </c>
    </row>
    <row r="974" spans="18:20" x14ac:dyDescent="0.25">
      <c r="R974">
        <f t="shared" si="17"/>
        <v>1</v>
      </c>
      <c r="S974">
        <f>IF(T974="",0,IFERROR(IF(VLOOKUP(T974,T$38:T973,1,0)&gt;0,0,0),1))</f>
        <v>0</v>
      </c>
      <c r="T974" s="16">
        <f>IF(DATOS!J937=P$39,DATOS!C937,"")</f>
        <v>0</v>
      </c>
    </row>
    <row r="975" spans="18:20" x14ac:dyDescent="0.25">
      <c r="R975">
        <f t="shared" si="17"/>
        <v>1</v>
      </c>
      <c r="S975">
        <f>IF(T975="",0,IFERROR(IF(VLOOKUP(T975,T$38:T974,1,0)&gt;0,0,0),1))</f>
        <v>0</v>
      </c>
      <c r="T975" s="16">
        <f>IF(DATOS!J938=P$39,DATOS!C938,"")</f>
        <v>0</v>
      </c>
    </row>
    <row r="976" spans="18:20" x14ac:dyDescent="0.25">
      <c r="R976">
        <f t="shared" si="17"/>
        <v>1</v>
      </c>
      <c r="S976">
        <f>IF(T976="",0,IFERROR(IF(VLOOKUP(T976,T$38:T975,1,0)&gt;0,0,0),1))</f>
        <v>0</v>
      </c>
      <c r="T976" s="16">
        <f>IF(DATOS!J939=P$39,DATOS!C939,"")</f>
        <v>0</v>
      </c>
    </row>
    <row r="977" spans="18:20" x14ac:dyDescent="0.25">
      <c r="R977">
        <f t="shared" si="17"/>
        <v>1</v>
      </c>
      <c r="S977">
        <f>IF(T977="",0,IFERROR(IF(VLOOKUP(T977,T$38:T976,1,0)&gt;0,0,0),1))</f>
        <v>0</v>
      </c>
      <c r="T977" s="16">
        <f>IF(DATOS!J940=P$39,DATOS!C940,"")</f>
        <v>0</v>
      </c>
    </row>
    <row r="978" spans="18:20" x14ac:dyDescent="0.25">
      <c r="R978">
        <f t="shared" si="17"/>
        <v>1</v>
      </c>
      <c r="S978">
        <f>IF(T978="",0,IFERROR(IF(VLOOKUP(T978,T$38:T977,1,0)&gt;0,0,0),1))</f>
        <v>0</v>
      </c>
      <c r="T978" s="16">
        <f>IF(DATOS!J941=P$39,DATOS!C941,"")</f>
        <v>0</v>
      </c>
    </row>
    <row r="979" spans="18:20" x14ac:dyDescent="0.25">
      <c r="R979">
        <f t="shared" si="17"/>
        <v>1</v>
      </c>
      <c r="S979">
        <f>IF(T979="",0,IFERROR(IF(VLOOKUP(T979,T$38:T978,1,0)&gt;0,0,0),1))</f>
        <v>0</v>
      </c>
      <c r="T979" s="16">
        <f>IF(DATOS!J942=P$39,DATOS!C942,"")</f>
        <v>0</v>
      </c>
    </row>
    <row r="980" spans="18:20" x14ac:dyDescent="0.25">
      <c r="R980">
        <f t="shared" si="17"/>
        <v>1</v>
      </c>
      <c r="S980">
        <f>IF(T980="",0,IFERROR(IF(VLOOKUP(T980,T$38:T979,1,0)&gt;0,0,0),1))</f>
        <v>0</v>
      </c>
      <c r="T980" s="16">
        <f>IF(DATOS!J943=P$39,DATOS!C943,"")</f>
        <v>0</v>
      </c>
    </row>
    <row r="981" spans="18:20" x14ac:dyDescent="0.25">
      <c r="R981">
        <f t="shared" si="17"/>
        <v>1</v>
      </c>
      <c r="S981">
        <f>IF(T981="",0,IFERROR(IF(VLOOKUP(T981,T$38:T980,1,0)&gt;0,0,0),1))</f>
        <v>0</v>
      </c>
      <c r="T981" s="16">
        <f>IF(DATOS!J944=P$39,DATOS!C944,"")</f>
        <v>0</v>
      </c>
    </row>
    <row r="982" spans="18:20" x14ac:dyDescent="0.25">
      <c r="R982">
        <f t="shared" si="17"/>
        <v>1</v>
      </c>
      <c r="S982">
        <f>IF(T982="",0,IFERROR(IF(VLOOKUP(T982,T$38:T981,1,0)&gt;0,0,0),1))</f>
        <v>0</v>
      </c>
      <c r="T982" s="16">
        <f>IF(DATOS!J945=P$39,DATOS!C945,"")</f>
        <v>0</v>
      </c>
    </row>
    <row r="983" spans="18:20" x14ac:dyDescent="0.25">
      <c r="R983">
        <f t="shared" si="17"/>
        <v>1</v>
      </c>
      <c r="S983">
        <f>IF(T983="",0,IFERROR(IF(VLOOKUP(T983,T$38:T982,1,0)&gt;0,0,0),1))</f>
        <v>0</v>
      </c>
      <c r="T983" s="16">
        <f>IF(DATOS!J946=P$39,DATOS!C946,"")</f>
        <v>0</v>
      </c>
    </row>
    <row r="984" spans="18:20" x14ac:dyDescent="0.25">
      <c r="R984">
        <f t="shared" si="17"/>
        <v>1</v>
      </c>
      <c r="S984">
        <f>IF(T984="",0,IFERROR(IF(VLOOKUP(T984,T$38:T983,1,0)&gt;0,0,0),1))</f>
        <v>0</v>
      </c>
      <c r="T984" s="16">
        <f>IF(DATOS!J947=P$39,DATOS!C947,"")</f>
        <v>0</v>
      </c>
    </row>
    <row r="985" spans="18:20" x14ac:dyDescent="0.25">
      <c r="R985">
        <f t="shared" si="17"/>
        <v>1</v>
      </c>
      <c r="S985">
        <f>IF(T985="",0,IFERROR(IF(VLOOKUP(T985,T$38:T984,1,0)&gt;0,0,0),1))</f>
        <v>0</v>
      </c>
      <c r="T985" s="16">
        <f>IF(DATOS!J948=P$39,DATOS!C948,"")</f>
        <v>0</v>
      </c>
    </row>
    <row r="986" spans="18:20" x14ac:dyDescent="0.25">
      <c r="R986">
        <f t="shared" si="17"/>
        <v>1</v>
      </c>
      <c r="S986">
        <f>IF(T986="",0,IFERROR(IF(VLOOKUP(T986,T$38:T985,1,0)&gt;0,0,0),1))</f>
        <v>0</v>
      </c>
      <c r="T986" s="16">
        <f>IF(DATOS!J949=P$39,DATOS!C949,"")</f>
        <v>0</v>
      </c>
    </row>
    <row r="987" spans="18:20" x14ac:dyDescent="0.25">
      <c r="R987">
        <f t="shared" si="17"/>
        <v>1</v>
      </c>
      <c r="S987">
        <f>IF(T987="",0,IFERROR(IF(VLOOKUP(T987,T$38:T986,1,0)&gt;0,0,0),1))</f>
        <v>0</v>
      </c>
      <c r="T987" s="16">
        <f>IF(DATOS!J950=P$39,DATOS!C950,"")</f>
        <v>0</v>
      </c>
    </row>
    <row r="988" spans="18:20" x14ac:dyDescent="0.25">
      <c r="R988">
        <f t="shared" si="17"/>
        <v>1</v>
      </c>
      <c r="S988">
        <f>IF(T988="",0,IFERROR(IF(VLOOKUP(T988,T$38:T987,1,0)&gt;0,0,0),1))</f>
        <v>0</v>
      </c>
      <c r="T988" s="16">
        <f>IF(DATOS!J951=P$39,DATOS!C951,"")</f>
        <v>0</v>
      </c>
    </row>
    <row r="989" spans="18:20" x14ac:dyDescent="0.25">
      <c r="R989">
        <f t="shared" si="17"/>
        <v>1</v>
      </c>
      <c r="S989">
        <f>IF(T989="",0,IFERROR(IF(VLOOKUP(T989,T$38:T988,1,0)&gt;0,0,0),1))</f>
        <v>0</v>
      </c>
      <c r="T989" s="16">
        <f>IF(DATOS!J952=P$39,DATOS!C952,"")</f>
        <v>0</v>
      </c>
    </row>
    <row r="990" spans="18:20" x14ac:dyDescent="0.25">
      <c r="R990">
        <f t="shared" si="17"/>
        <v>1</v>
      </c>
      <c r="S990">
        <f>IF(T990="",0,IFERROR(IF(VLOOKUP(T990,T$38:T989,1,0)&gt;0,0,0),1))</f>
        <v>0</v>
      </c>
      <c r="T990" s="16">
        <f>IF(DATOS!J953=P$39,DATOS!C953,"")</f>
        <v>0</v>
      </c>
    </row>
    <row r="991" spans="18:20" x14ac:dyDescent="0.25">
      <c r="R991">
        <f t="shared" si="17"/>
        <v>1</v>
      </c>
      <c r="S991">
        <f>IF(T991="",0,IFERROR(IF(VLOOKUP(T991,T$38:T990,1,0)&gt;0,0,0),1))</f>
        <v>0</v>
      </c>
      <c r="T991" s="16">
        <f>IF(DATOS!J954=P$39,DATOS!C954,"")</f>
        <v>0</v>
      </c>
    </row>
    <row r="992" spans="18:20" x14ac:dyDescent="0.25">
      <c r="R992">
        <f t="shared" si="17"/>
        <v>1</v>
      </c>
      <c r="S992">
        <f>IF(T992="",0,IFERROR(IF(VLOOKUP(T992,T$38:T991,1,0)&gt;0,0,0),1))</f>
        <v>0</v>
      </c>
      <c r="T992" s="16">
        <f>IF(DATOS!J955=P$39,DATOS!C955,"")</f>
        <v>0</v>
      </c>
    </row>
    <row r="993" spans="18:20" x14ac:dyDescent="0.25">
      <c r="R993">
        <f t="shared" si="17"/>
        <v>1</v>
      </c>
      <c r="S993">
        <f>IF(T993="",0,IFERROR(IF(VLOOKUP(T993,T$38:T992,1,0)&gt;0,0,0),1))</f>
        <v>0</v>
      </c>
      <c r="T993" s="16">
        <f>IF(DATOS!J956=P$39,DATOS!C956,"")</f>
        <v>0</v>
      </c>
    </row>
    <row r="994" spans="18:20" x14ac:dyDescent="0.25">
      <c r="R994">
        <f t="shared" si="17"/>
        <v>1</v>
      </c>
      <c r="S994">
        <f>IF(T994="",0,IFERROR(IF(VLOOKUP(T994,T$38:T993,1,0)&gt;0,0,0),1))</f>
        <v>0</v>
      </c>
      <c r="T994" s="16">
        <f>IF(DATOS!J957=P$39,DATOS!C957,"")</f>
        <v>0</v>
      </c>
    </row>
    <row r="995" spans="18:20" x14ac:dyDescent="0.25">
      <c r="R995">
        <f t="shared" si="17"/>
        <v>1</v>
      </c>
      <c r="S995">
        <f>IF(T995="",0,IFERROR(IF(VLOOKUP(T995,T$38:T994,1,0)&gt;0,0,0),1))</f>
        <v>0</v>
      </c>
      <c r="T995" s="16">
        <f>IF(DATOS!J958=P$39,DATOS!C958,"")</f>
        <v>0</v>
      </c>
    </row>
    <row r="996" spans="18:20" x14ac:dyDescent="0.25">
      <c r="R996">
        <f t="shared" si="17"/>
        <v>1</v>
      </c>
      <c r="S996">
        <f>IF(T996="",0,IFERROR(IF(VLOOKUP(T996,T$38:T995,1,0)&gt;0,0,0),1))</f>
        <v>0</v>
      </c>
      <c r="T996" s="16">
        <f>IF(DATOS!J959=P$39,DATOS!C959,"")</f>
        <v>0</v>
      </c>
    </row>
    <row r="997" spans="18:20" x14ac:dyDescent="0.25">
      <c r="R997">
        <f t="shared" si="17"/>
        <v>1</v>
      </c>
      <c r="S997">
        <f>IF(T997="",0,IFERROR(IF(VLOOKUP(T997,T$38:T996,1,0)&gt;0,0,0),1))</f>
        <v>0</v>
      </c>
      <c r="T997" s="16">
        <f>IF(DATOS!J960=P$39,DATOS!C960,"")</f>
        <v>0</v>
      </c>
    </row>
    <row r="998" spans="18:20" x14ac:dyDescent="0.25">
      <c r="R998">
        <f t="shared" si="17"/>
        <v>1</v>
      </c>
      <c r="S998">
        <f>IF(T998="",0,IFERROR(IF(VLOOKUP(T998,T$38:T997,1,0)&gt;0,0,0),1))</f>
        <v>0</v>
      </c>
      <c r="T998" s="16">
        <f>IF(DATOS!J961=P$39,DATOS!C961,"")</f>
        <v>0</v>
      </c>
    </row>
    <row r="999" spans="18:20" x14ac:dyDescent="0.25">
      <c r="R999">
        <f t="shared" ref="R999:R1062" si="18">R998+S999</f>
        <v>1</v>
      </c>
      <c r="S999">
        <f>IF(T999="",0,IFERROR(IF(VLOOKUP(T999,T$38:T998,1,0)&gt;0,0,0),1))</f>
        <v>0</v>
      </c>
      <c r="T999" s="16">
        <f>IF(DATOS!J962=P$39,DATOS!C962,"")</f>
        <v>0</v>
      </c>
    </row>
    <row r="1000" spans="18:20" x14ac:dyDescent="0.25">
      <c r="R1000">
        <f t="shared" si="18"/>
        <v>1</v>
      </c>
      <c r="S1000">
        <f>IF(T1000="",0,IFERROR(IF(VLOOKUP(T1000,T$38:T999,1,0)&gt;0,0,0),1))</f>
        <v>0</v>
      </c>
      <c r="T1000" s="16">
        <f>IF(DATOS!J963=P$39,DATOS!C963,"")</f>
        <v>0</v>
      </c>
    </row>
    <row r="1001" spans="18:20" x14ac:dyDescent="0.25">
      <c r="R1001">
        <f t="shared" si="18"/>
        <v>1</v>
      </c>
      <c r="S1001">
        <f>IF(T1001="",0,IFERROR(IF(VLOOKUP(T1001,T$38:T1000,1,0)&gt;0,0,0),1))</f>
        <v>0</v>
      </c>
      <c r="T1001" s="16">
        <f>IF(DATOS!J964=P$39,DATOS!C964,"")</f>
        <v>0</v>
      </c>
    </row>
    <row r="1002" spans="18:20" x14ac:dyDescent="0.25">
      <c r="R1002">
        <f t="shared" si="18"/>
        <v>1</v>
      </c>
      <c r="S1002">
        <f>IF(T1002="",0,IFERROR(IF(VLOOKUP(T1002,T$38:T1001,1,0)&gt;0,0,0),1))</f>
        <v>0</v>
      </c>
      <c r="T1002" s="16">
        <f>IF(DATOS!J965=P$39,DATOS!C965,"")</f>
        <v>0</v>
      </c>
    </row>
    <row r="1003" spans="18:20" x14ac:dyDescent="0.25">
      <c r="R1003">
        <f t="shared" si="18"/>
        <v>1</v>
      </c>
      <c r="S1003">
        <f>IF(T1003="",0,IFERROR(IF(VLOOKUP(T1003,T$38:T1002,1,0)&gt;0,0,0),1))</f>
        <v>0</v>
      </c>
      <c r="T1003" s="16">
        <f>IF(DATOS!J966=P$39,DATOS!C966,"")</f>
        <v>0</v>
      </c>
    </row>
    <row r="1004" spans="18:20" x14ac:dyDescent="0.25">
      <c r="R1004">
        <f t="shared" si="18"/>
        <v>1</v>
      </c>
      <c r="S1004">
        <f>IF(T1004="",0,IFERROR(IF(VLOOKUP(T1004,T$38:T1003,1,0)&gt;0,0,0),1))</f>
        <v>0</v>
      </c>
      <c r="T1004" s="16">
        <f>IF(DATOS!J967=P$39,DATOS!C967,"")</f>
        <v>0</v>
      </c>
    </row>
    <row r="1005" spans="18:20" x14ac:dyDescent="0.25">
      <c r="R1005">
        <f t="shared" si="18"/>
        <v>1</v>
      </c>
      <c r="S1005">
        <f>IF(T1005="",0,IFERROR(IF(VLOOKUP(T1005,T$38:T1004,1,0)&gt;0,0,0),1))</f>
        <v>0</v>
      </c>
      <c r="T1005" s="16">
        <f>IF(DATOS!J968=P$39,DATOS!C968,"")</f>
        <v>0</v>
      </c>
    </row>
    <row r="1006" spans="18:20" x14ac:dyDescent="0.25">
      <c r="R1006">
        <f t="shared" si="18"/>
        <v>1</v>
      </c>
      <c r="S1006">
        <f>IF(T1006="",0,IFERROR(IF(VLOOKUP(T1006,T$38:T1005,1,0)&gt;0,0,0),1))</f>
        <v>0</v>
      </c>
      <c r="T1006" s="16">
        <f>IF(DATOS!J969=P$39,DATOS!C969,"")</f>
        <v>0</v>
      </c>
    </row>
    <row r="1007" spans="18:20" x14ac:dyDescent="0.25">
      <c r="R1007">
        <f t="shared" si="18"/>
        <v>1</v>
      </c>
      <c r="S1007">
        <f>IF(T1007="",0,IFERROR(IF(VLOOKUP(T1007,T$38:T1006,1,0)&gt;0,0,0),1))</f>
        <v>0</v>
      </c>
      <c r="T1007" s="16">
        <f>IF(DATOS!J970=P$39,DATOS!C970,"")</f>
        <v>0</v>
      </c>
    </row>
    <row r="1008" spans="18:20" x14ac:dyDescent="0.25">
      <c r="R1008">
        <f t="shared" si="18"/>
        <v>1</v>
      </c>
      <c r="S1008">
        <f>IF(T1008="",0,IFERROR(IF(VLOOKUP(T1008,T$38:T1007,1,0)&gt;0,0,0),1))</f>
        <v>0</v>
      </c>
      <c r="T1008" s="16">
        <f>IF(DATOS!J971=P$39,DATOS!C971,"")</f>
        <v>0</v>
      </c>
    </row>
    <row r="1009" spans="18:20" x14ac:dyDescent="0.25">
      <c r="R1009">
        <f t="shared" si="18"/>
        <v>1</v>
      </c>
      <c r="S1009">
        <f>IF(T1009="",0,IFERROR(IF(VLOOKUP(T1009,T$38:T1008,1,0)&gt;0,0,0),1))</f>
        <v>0</v>
      </c>
      <c r="T1009" s="16">
        <f>IF(DATOS!J972=P$39,DATOS!C972,"")</f>
        <v>0</v>
      </c>
    </row>
    <row r="1010" spans="18:20" x14ac:dyDescent="0.25">
      <c r="R1010">
        <f t="shared" si="18"/>
        <v>1</v>
      </c>
      <c r="S1010">
        <f>IF(T1010="",0,IFERROR(IF(VLOOKUP(T1010,T$38:T1009,1,0)&gt;0,0,0),1))</f>
        <v>0</v>
      </c>
      <c r="T1010" s="16">
        <f>IF(DATOS!J973=P$39,DATOS!C973,"")</f>
        <v>0</v>
      </c>
    </row>
    <row r="1011" spans="18:20" x14ac:dyDescent="0.25">
      <c r="R1011">
        <f t="shared" si="18"/>
        <v>1</v>
      </c>
      <c r="S1011">
        <f>IF(T1011="",0,IFERROR(IF(VLOOKUP(T1011,T$38:T1010,1,0)&gt;0,0,0),1))</f>
        <v>0</v>
      </c>
      <c r="T1011" s="16">
        <f>IF(DATOS!J974=P$39,DATOS!C974,"")</f>
        <v>0</v>
      </c>
    </row>
    <row r="1012" spans="18:20" x14ac:dyDescent="0.25">
      <c r="R1012">
        <f t="shared" si="18"/>
        <v>1</v>
      </c>
      <c r="S1012">
        <f>IF(T1012="",0,IFERROR(IF(VLOOKUP(T1012,T$38:T1011,1,0)&gt;0,0,0),1))</f>
        <v>0</v>
      </c>
      <c r="T1012" s="16">
        <f>IF(DATOS!J975=P$39,DATOS!C975,"")</f>
        <v>0</v>
      </c>
    </row>
    <row r="1013" spans="18:20" x14ac:dyDescent="0.25">
      <c r="R1013">
        <f t="shared" si="18"/>
        <v>1</v>
      </c>
      <c r="S1013">
        <f>IF(T1013="",0,IFERROR(IF(VLOOKUP(T1013,T$38:T1012,1,0)&gt;0,0,0),1))</f>
        <v>0</v>
      </c>
      <c r="T1013" s="16">
        <f>IF(DATOS!J976=P$39,DATOS!C976,"")</f>
        <v>0</v>
      </c>
    </row>
    <row r="1014" spans="18:20" x14ac:dyDescent="0.25">
      <c r="R1014">
        <f t="shared" si="18"/>
        <v>1</v>
      </c>
      <c r="S1014">
        <f>IF(T1014="",0,IFERROR(IF(VLOOKUP(T1014,T$38:T1013,1,0)&gt;0,0,0),1))</f>
        <v>0</v>
      </c>
      <c r="T1014" s="16">
        <f>IF(DATOS!J977=P$39,DATOS!C977,"")</f>
        <v>0</v>
      </c>
    </row>
    <row r="1015" spans="18:20" x14ac:dyDescent="0.25">
      <c r="R1015">
        <f t="shared" si="18"/>
        <v>1</v>
      </c>
      <c r="S1015">
        <f>IF(T1015="",0,IFERROR(IF(VLOOKUP(T1015,T$38:T1014,1,0)&gt;0,0,0),1))</f>
        <v>0</v>
      </c>
      <c r="T1015" s="16">
        <f>IF(DATOS!J978=P$39,DATOS!C978,"")</f>
        <v>0</v>
      </c>
    </row>
    <row r="1016" spans="18:20" x14ac:dyDescent="0.25">
      <c r="R1016">
        <f t="shared" si="18"/>
        <v>1</v>
      </c>
      <c r="S1016">
        <f>IF(T1016="",0,IFERROR(IF(VLOOKUP(T1016,T$38:T1015,1,0)&gt;0,0,0),1))</f>
        <v>0</v>
      </c>
      <c r="T1016" s="16">
        <f>IF(DATOS!J979=P$39,DATOS!C979,"")</f>
        <v>0</v>
      </c>
    </row>
    <row r="1017" spans="18:20" x14ac:dyDescent="0.25">
      <c r="R1017">
        <f t="shared" si="18"/>
        <v>1</v>
      </c>
      <c r="S1017">
        <f>IF(T1017="",0,IFERROR(IF(VLOOKUP(T1017,T$38:T1016,1,0)&gt;0,0,0),1))</f>
        <v>0</v>
      </c>
      <c r="T1017" s="16">
        <f>IF(DATOS!J980=P$39,DATOS!C980,"")</f>
        <v>0</v>
      </c>
    </row>
    <row r="1018" spans="18:20" x14ac:dyDescent="0.25">
      <c r="R1018">
        <f t="shared" si="18"/>
        <v>1</v>
      </c>
      <c r="S1018">
        <f>IF(T1018="",0,IFERROR(IF(VLOOKUP(T1018,T$38:T1017,1,0)&gt;0,0,0),1))</f>
        <v>0</v>
      </c>
      <c r="T1018" s="16">
        <f>IF(DATOS!J981=P$39,DATOS!C981,"")</f>
        <v>0</v>
      </c>
    </row>
    <row r="1019" spans="18:20" x14ac:dyDescent="0.25">
      <c r="R1019">
        <f t="shared" si="18"/>
        <v>1</v>
      </c>
      <c r="S1019">
        <f>IF(T1019="",0,IFERROR(IF(VLOOKUP(T1019,T$38:T1018,1,0)&gt;0,0,0),1))</f>
        <v>0</v>
      </c>
      <c r="T1019" s="16">
        <f>IF(DATOS!J982=P$39,DATOS!C982,"")</f>
        <v>0</v>
      </c>
    </row>
    <row r="1020" spans="18:20" x14ac:dyDescent="0.25">
      <c r="R1020">
        <f t="shared" si="18"/>
        <v>1</v>
      </c>
      <c r="S1020">
        <f>IF(T1020="",0,IFERROR(IF(VLOOKUP(T1020,T$38:T1019,1,0)&gt;0,0,0),1))</f>
        <v>0</v>
      </c>
      <c r="T1020" s="16">
        <f>IF(DATOS!J983=P$39,DATOS!C983,"")</f>
        <v>0</v>
      </c>
    </row>
    <row r="1021" spans="18:20" x14ac:dyDescent="0.25">
      <c r="R1021">
        <f t="shared" si="18"/>
        <v>1</v>
      </c>
      <c r="S1021">
        <f>IF(T1021="",0,IFERROR(IF(VLOOKUP(T1021,T$38:T1020,1,0)&gt;0,0,0),1))</f>
        <v>0</v>
      </c>
      <c r="T1021" s="16">
        <f>IF(DATOS!J984=P$39,DATOS!C984,"")</f>
        <v>0</v>
      </c>
    </row>
    <row r="1022" spans="18:20" x14ac:dyDescent="0.25">
      <c r="R1022">
        <f t="shared" si="18"/>
        <v>1</v>
      </c>
      <c r="S1022">
        <f>IF(T1022="",0,IFERROR(IF(VLOOKUP(T1022,T$38:T1021,1,0)&gt;0,0,0),1))</f>
        <v>0</v>
      </c>
      <c r="T1022" s="16">
        <f>IF(DATOS!J985=P$39,DATOS!C985,"")</f>
        <v>0</v>
      </c>
    </row>
    <row r="1023" spans="18:20" x14ac:dyDescent="0.25">
      <c r="R1023">
        <f t="shared" si="18"/>
        <v>1</v>
      </c>
      <c r="S1023">
        <f>IF(T1023="",0,IFERROR(IF(VLOOKUP(T1023,T$38:T1022,1,0)&gt;0,0,0),1))</f>
        <v>0</v>
      </c>
      <c r="T1023" s="16">
        <f>IF(DATOS!J986=P$39,DATOS!C986,"")</f>
        <v>0</v>
      </c>
    </row>
    <row r="1024" spans="18:20" x14ac:dyDescent="0.25">
      <c r="R1024">
        <f t="shared" si="18"/>
        <v>1</v>
      </c>
      <c r="S1024">
        <f>IF(T1024="",0,IFERROR(IF(VLOOKUP(T1024,T$38:T1023,1,0)&gt;0,0,0),1))</f>
        <v>0</v>
      </c>
      <c r="T1024" s="16">
        <f>IF(DATOS!J987=P$39,DATOS!C987,"")</f>
        <v>0</v>
      </c>
    </row>
    <row r="1025" spans="18:20" x14ac:dyDescent="0.25">
      <c r="R1025">
        <f t="shared" si="18"/>
        <v>1</v>
      </c>
      <c r="S1025">
        <f>IF(T1025="",0,IFERROR(IF(VLOOKUP(T1025,T$38:T1024,1,0)&gt;0,0,0),1))</f>
        <v>0</v>
      </c>
      <c r="T1025" s="16">
        <f>IF(DATOS!J988=P$39,DATOS!C988,"")</f>
        <v>0</v>
      </c>
    </row>
    <row r="1026" spans="18:20" x14ac:dyDescent="0.25">
      <c r="R1026">
        <f t="shared" si="18"/>
        <v>1</v>
      </c>
      <c r="S1026">
        <f>IF(T1026="",0,IFERROR(IF(VLOOKUP(T1026,T$38:T1025,1,0)&gt;0,0,0),1))</f>
        <v>0</v>
      </c>
      <c r="T1026" s="16">
        <f>IF(DATOS!J989=P$39,DATOS!C989,"")</f>
        <v>0</v>
      </c>
    </row>
    <row r="1027" spans="18:20" x14ac:dyDescent="0.25">
      <c r="R1027">
        <f t="shared" si="18"/>
        <v>1</v>
      </c>
      <c r="S1027">
        <f>IF(T1027="",0,IFERROR(IF(VLOOKUP(T1027,T$38:T1026,1,0)&gt;0,0,0),1))</f>
        <v>0</v>
      </c>
      <c r="T1027" s="16">
        <f>IF(DATOS!J990=P$39,DATOS!C990,"")</f>
        <v>0</v>
      </c>
    </row>
    <row r="1028" spans="18:20" x14ac:dyDescent="0.25">
      <c r="R1028">
        <f t="shared" si="18"/>
        <v>1</v>
      </c>
      <c r="S1028">
        <f>IF(T1028="",0,IFERROR(IF(VLOOKUP(T1028,T$38:T1027,1,0)&gt;0,0,0),1))</f>
        <v>0</v>
      </c>
      <c r="T1028" s="16">
        <f>IF(DATOS!J991=P$39,DATOS!C991,"")</f>
        <v>0</v>
      </c>
    </row>
    <row r="1029" spans="18:20" x14ac:dyDescent="0.25">
      <c r="R1029">
        <f t="shared" si="18"/>
        <v>1</v>
      </c>
      <c r="S1029">
        <f>IF(T1029="",0,IFERROR(IF(VLOOKUP(T1029,T$38:T1028,1,0)&gt;0,0,0),1))</f>
        <v>0</v>
      </c>
      <c r="T1029" s="16">
        <f>IF(DATOS!J992=P$39,DATOS!C992,"")</f>
        <v>0</v>
      </c>
    </row>
    <row r="1030" spans="18:20" x14ac:dyDescent="0.25">
      <c r="R1030">
        <f t="shared" si="18"/>
        <v>1</v>
      </c>
      <c r="S1030">
        <f>IF(T1030="",0,IFERROR(IF(VLOOKUP(T1030,T$38:T1029,1,0)&gt;0,0,0),1))</f>
        <v>0</v>
      </c>
      <c r="T1030" s="16">
        <f>IF(DATOS!J993=P$39,DATOS!C993,"")</f>
        <v>0</v>
      </c>
    </row>
    <row r="1031" spans="18:20" x14ac:dyDescent="0.25">
      <c r="R1031">
        <f t="shared" si="18"/>
        <v>1</v>
      </c>
      <c r="S1031">
        <f>IF(T1031="",0,IFERROR(IF(VLOOKUP(T1031,T$38:T1030,1,0)&gt;0,0,0),1))</f>
        <v>0</v>
      </c>
      <c r="T1031" s="16">
        <f>IF(DATOS!J994=P$39,DATOS!C994,"")</f>
        <v>0</v>
      </c>
    </row>
    <row r="1032" spans="18:20" x14ac:dyDescent="0.25">
      <c r="R1032">
        <f t="shared" si="18"/>
        <v>1</v>
      </c>
      <c r="S1032">
        <f>IF(T1032="",0,IFERROR(IF(VLOOKUP(T1032,T$38:T1031,1,0)&gt;0,0,0),1))</f>
        <v>0</v>
      </c>
      <c r="T1032" s="16">
        <f>IF(DATOS!J995=P$39,DATOS!C995,"")</f>
        <v>0</v>
      </c>
    </row>
    <row r="1033" spans="18:20" x14ac:dyDescent="0.25">
      <c r="R1033">
        <f t="shared" si="18"/>
        <v>1</v>
      </c>
      <c r="S1033">
        <f>IF(T1033="",0,IFERROR(IF(VLOOKUP(T1033,T$38:T1032,1,0)&gt;0,0,0),1))</f>
        <v>0</v>
      </c>
      <c r="T1033" s="16">
        <f>IF(DATOS!J996=P$39,DATOS!C996,"")</f>
        <v>0</v>
      </c>
    </row>
    <row r="1034" spans="18:20" x14ac:dyDescent="0.25">
      <c r="R1034">
        <f t="shared" si="18"/>
        <v>1</v>
      </c>
      <c r="S1034">
        <f>IF(T1034="",0,IFERROR(IF(VLOOKUP(T1034,T$38:T1033,1,0)&gt;0,0,0),1))</f>
        <v>0</v>
      </c>
      <c r="T1034" s="16">
        <f>IF(DATOS!J997=P$39,DATOS!C997,"")</f>
        <v>0</v>
      </c>
    </row>
    <row r="1035" spans="18:20" x14ac:dyDescent="0.25">
      <c r="R1035">
        <f t="shared" si="18"/>
        <v>1</v>
      </c>
      <c r="S1035">
        <f>IF(T1035="",0,IFERROR(IF(VLOOKUP(T1035,T$38:T1034,1,0)&gt;0,0,0),1))</f>
        <v>0</v>
      </c>
      <c r="T1035" s="16">
        <f>IF(DATOS!J998=P$39,DATOS!C998,"")</f>
        <v>0</v>
      </c>
    </row>
    <row r="1036" spans="18:20" x14ac:dyDescent="0.25">
      <c r="R1036">
        <f t="shared" si="18"/>
        <v>1</v>
      </c>
      <c r="S1036">
        <f>IF(T1036="",0,IFERROR(IF(VLOOKUP(T1036,T$38:T1035,1,0)&gt;0,0,0),1))</f>
        <v>0</v>
      </c>
      <c r="T1036" s="16">
        <f>IF(DATOS!J999=P$39,DATOS!C999,"")</f>
        <v>0</v>
      </c>
    </row>
    <row r="1037" spans="18:20" x14ac:dyDescent="0.25">
      <c r="R1037">
        <f t="shared" si="18"/>
        <v>1</v>
      </c>
      <c r="S1037">
        <f>IF(T1037="",0,IFERROR(IF(VLOOKUP(T1037,T$38:T1036,1,0)&gt;0,0,0),1))</f>
        <v>0</v>
      </c>
      <c r="T1037" s="16">
        <f>IF(DATOS!J1000=P$39,DATOS!C1000,"")</f>
        <v>0</v>
      </c>
    </row>
    <row r="1038" spans="18:20" x14ac:dyDescent="0.25">
      <c r="R1038">
        <f t="shared" si="18"/>
        <v>1</v>
      </c>
      <c r="S1038">
        <f>IF(T1038="",0,IFERROR(IF(VLOOKUP(T1038,T$38:T1037,1,0)&gt;0,0,0),1))</f>
        <v>0</v>
      </c>
      <c r="T1038" s="16">
        <f>IF(DATOS!J1001=P$39,DATOS!C1001,"")</f>
        <v>0</v>
      </c>
    </row>
    <row r="1039" spans="18:20" x14ac:dyDescent="0.25">
      <c r="R1039">
        <f t="shared" si="18"/>
        <v>1</v>
      </c>
      <c r="S1039">
        <f>IF(T1039="",0,IFERROR(IF(VLOOKUP(T1039,T$38:T1038,1,0)&gt;0,0,0),1))</f>
        <v>0</v>
      </c>
      <c r="T1039" s="16">
        <f>IF(DATOS!J1002=P$39,DATOS!C1002,"")</f>
        <v>0</v>
      </c>
    </row>
    <row r="1040" spans="18:20" x14ac:dyDescent="0.25">
      <c r="R1040">
        <f t="shared" si="18"/>
        <v>1</v>
      </c>
      <c r="S1040">
        <f>IF(T1040="",0,IFERROR(IF(VLOOKUP(T1040,T$38:T1039,1,0)&gt;0,0,0),1))</f>
        <v>0</v>
      </c>
      <c r="T1040" s="16">
        <f>IF(DATOS!J1003=P$39,DATOS!C1003,"")</f>
        <v>0</v>
      </c>
    </row>
    <row r="1041" spans="18:20" x14ac:dyDescent="0.25">
      <c r="R1041">
        <f t="shared" si="18"/>
        <v>1</v>
      </c>
      <c r="S1041">
        <f>IF(T1041="",0,IFERROR(IF(VLOOKUP(T1041,T$38:T1040,1,0)&gt;0,0,0),1))</f>
        <v>0</v>
      </c>
      <c r="T1041" s="16">
        <f>IF(DATOS!J1004=P$39,DATOS!C1004,"")</f>
        <v>0</v>
      </c>
    </row>
    <row r="1042" spans="18:20" x14ac:dyDescent="0.25">
      <c r="R1042">
        <f t="shared" si="18"/>
        <v>1</v>
      </c>
      <c r="S1042">
        <f>IF(T1042="",0,IFERROR(IF(VLOOKUP(T1042,T$38:T1041,1,0)&gt;0,0,0),1))</f>
        <v>0</v>
      </c>
      <c r="T1042" s="16">
        <f>IF(DATOS!J1005=P$39,DATOS!C1005,"")</f>
        <v>0</v>
      </c>
    </row>
    <row r="1043" spans="18:20" x14ac:dyDescent="0.25">
      <c r="R1043">
        <f t="shared" si="18"/>
        <v>1</v>
      </c>
      <c r="S1043">
        <f>IF(T1043="",0,IFERROR(IF(VLOOKUP(T1043,T$38:T1042,1,0)&gt;0,0,0),1))</f>
        <v>0</v>
      </c>
      <c r="T1043" s="16">
        <f>IF(DATOS!J1006=P$39,DATOS!C1006,"")</f>
        <v>0</v>
      </c>
    </row>
    <row r="1044" spans="18:20" x14ac:dyDescent="0.25">
      <c r="R1044">
        <f t="shared" si="18"/>
        <v>1</v>
      </c>
      <c r="S1044">
        <f>IF(T1044="",0,IFERROR(IF(VLOOKUP(T1044,T$38:T1043,1,0)&gt;0,0,0),1))</f>
        <v>0</v>
      </c>
      <c r="T1044" s="16">
        <f>IF(DATOS!J1007=P$39,DATOS!C1007,"")</f>
        <v>0</v>
      </c>
    </row>
    <row r="1045" spans="18:20" x14ac:dyDescent="0.25">
      <c r="R1045">
        <f t="shared" si="18"/>
        <v>1</v>
      </c>
      <c r="S1045">
        <f>IF(T1045="",0,IFERROR(IF(VLOOKUP(T1045,T$38:T1044,1,0)&gt;0,0,0),1))</f>
        <v>0</v>
      </c>
      <c r="T1045" s="16">
        <f>IF(DATOS!J1008=P$39,DATOS!C1008,"")</f>
        <v>0</v>
      </c>
    </row>
    <row r="1046" spans="18:20" x14ac:dyDescent="0.25">
      <c r="R1046">
        <f t="shared" si="18"/>
        <v>1</v>
      </c>
      <c r="S1046">
        <f>IF(T1046="",0,IFERROR(IF(VLOOKUP(T1046,T$38:T1045,1,0)&gt;0,0,0),1))</f>
        <v>0</v>
      </c>
      <c r="T1046" s="16">
        <f>IF(DATOS!J1009=P$39,DATOS!C1009,"")</f>
        <v>0</v>
      </c>
    </row>
    <row r="1047" spans="18:20" x14ac:dyDescent="0.25">
      <c r="R1047">
        <f t="shared" si="18"/>
        <v>1</v>
      </c>
      <c r="S1047">
        <f>IF(T1047="",0,IFERROR(IF(VLOOKUP(T1047,T$38:T1046,1,0)&gt;0,0,0),1))</f>
        <v>0</v>
      </c>
      <c r="T1047" s="16">
        <f>IF(DATOS!J1010=P$39,DATOS!C1010,"")</f>
        <v>0</v>
      </c>
    </row>
    <row r="1048" spans="18:20" x14ac:dyDescent="0.25">
      <c r="R1048">
        <f t="shared" si="18"/>
        <v>1</v>
      </c>
      <c r="S1048">
        <f>IF(T1048="",0,IFERROR(IF(VLOOKUP(T1048,T$38:T1047,1,0)&gt;0,0,0),1))</f>
        <v>0</v>
      </c>
      <c r="T1048" s="16">
        <f>IF(DATOS!J1011=P$39,DATOS!C1011,"")</f>
        <v>0</v>
      </c>
    </row>
    <row r="1049" spans="18:20" x14ac:dyDescent="0.25">
      <c r="R1049">
        <f t="shared" si="18"/>
        <v>1</v>
      </c>
      <c r="S1049">
        <f>IF(T1049="",0,IFERROR(IF(VLOOKUP(T1049,T$38:T1048,1,0)&gt;0,0,0),1))</f>
        <v>0</v>
      </c>
      <c r="T1049" s="16">
        <f>IF(DATOS!J1012=P$39,DATOS!C1012,"")</f>
        <v>0</v>
      </c>
    </row>
    <row r="1050" spans="18:20" x14ac:dyDescent="0.25">
      <c r="R1050">
        <f t="shared" si="18"/>
        <v>1</v>
      </c>
      <c r="S1050">
        <f>IF(T1050="",0,IFERROR(IF(VLOOKUP(T1050,T$38:T1049,1,0)&gt;0,0,0),1))</f>
        <v>0</v>
      </c>
      <c r="T1050" s="16">
        <f>IF(DATOS!J1013=P$39,DATOS!C1013,"")</f>
        <v>0</v>
      </c>
    </row>
    <row r="1051" spans="18:20" x14ac:dyDescent="0.25">
      <c r="R1051">
        <f t="shared" si="18"/>
        <v>1</v>
      </c>
      <c r="S1051">
        <f>IF(T1051="",0,IFERROR(IF(VLOOKUP(T1051,T$38:T1050,1,0)&gt;0,0,0),1))</f>
        <v>0</v>
      </c>
      <c r="T1051" s="16">
        <f>IF(DATOS!J1014=P$39,DATOS!C1014,"")</f>
        <v>0</v>
      </c>
    </row>
    <row r="1052" spans="18:20" x14ac:dyDescent="0.25">
      <c r="R1052">
        <f t="shared" si="18"/>
        <v>1</v>
      </c>
      <c r="S1052">
        <f>IF(T1052="",0,IFERROR(IF(VLOOKUP(T1052,T$38:T1051,1,0)&gt;0,0,0),1))</f>
        <v>0</v>
      </c>
      <c r="T1052" s="16">
        <f>IF(DATOS!J1015=P$39,DATOS!C1015,"")</f>
        <v>0</v>
      </c>
    </row>
    <row r="1053" spans="18:20" x14ac:dyDescent="0.25">
      <c r="R1053">
        <f t="shared" si="18"/>
        <v>1</v>
      </c>
      <c r="S1053">
        <f>IF(T1053="",0,IFERROR(IF(VLOOKUP(T1053,T$38:T1052,1,0)&gt;0,0,0),1))</f>
        <v>0</v>
      </c>
      <c r="T1053" s="16">
        <f>IF(DATOS!J1016=P$39,DATOS!C1016,"")</f>
        <v>0</v>
      </c>
    </row>
    <row r="1054" spans="18:20" x14ac:dyDescent="0.25">
      <c r="R1054">
        <f t="shared" si="18"/>
        <v>1</v>
      </c>
      <c r="S1054">
        <f>IF(T1054="",0,IFERROR(IF(VLOOKUP(T1054,T$38:T1053,1,0)&gt;0,0,0),1))</f>
        <v>0</v>
      </c>
      <c r="T1054" s="16">
        <f>IF(DATOS!J1017=P$39,DATOS!C1017,"")</f>
        <v>0</v>
      </c>
    </row>
    <row r="1055" spans="18:20" x14ac:dyDescent="0.25">
      <c r="R1055">
        <f t="shared" si="18"/>
        <v>1</v>
      </c>
      <c r="S1055">
        <f>IF(T1055="",0,IFERROR(IF(VLOOKUP(T1055,T$38:T1054,1,0)&gt;0,0,0),1))</f>
        <v>0</v>
      </c>
      <c r="T1055" s="16">
        <f>IF(DATOS!J1018=P$39,DATOS!C1018,"")</f>
        <v>0</v>
      </c>
    </row>
    <row r="1056" spans="18:20" x14ac:dyDescent="0.25">
      <c r="R1056">
        <f t="shared" si="18"/>
        <v>1</v>
      </c>
      <c r="S1056">
        <f>IF(T1056="",0,IFERROR(IF(VLOOKUP(T1056,T$38:T1055,1,0)&gt;0,0,0),1))</f>
        <v>0</v>
      </c>
      <c r="T1056" s="16">
        <f>IF(DATOS!J1019=P$39,DATOS!C1019,"")</f>
        <v>0</v>
      </c>
    </row>
    <row r="1057" spans="18:20" x14ac:dyDescent="0.25">
      <c r="R1057">
        <f t="shared" si="18"/>
        <v>1</v>
      </c>
      <c r="S1057">
        <f>IF(T1057="",0,IFERROR(IF(VLOOKUP(T1057,T$38:T1056,1,0)&gt;0,0,0),1))</f>
        <v>0</v>
      </c>
      <c r="T1057" s="16">
        <f>IF(DATOS!J1020=P$39,DATOS!C1020,"")</f>
        <v>0</v>
      </c>
    </row>
    <row r="1058" spans="18:20" x14ac:dyDescent="0.25">
      <c r="R1058">
        <f t="shared" si="18"/>
        <v>1</v>
      </c>
      <c r="S1058">
        <f>IF(T1058="",0,IFERROR(IF(VLOOKUP(T1058,T$38:T1057,1,0)&gt;0,0,0),1))</f>
        <v>0</v>
      </c>
      <c r="T1058" s="16">
        <f>IF(DATOS!J1021=P$39,DATOS!C1021,"")</f>
        <v>0</v>
      </c>
    </row>
    <row r="1059" spans="18:20" x14ac:dyDescent="0.25">
      <c r="R1059">
        <f t="shared" si="18"/>
        <v>1</v>
      </c>
      <c r="S1059">
        <f>IF(T1059="",0,IFERROR(IF(VLOOKUP(T1059,T$38:T1058,1,0)&gt;0,0,0),1))</f>
        <v>0</v>
      </c>
      <c r="T1059" s="16">
        <f>IF(DATOS!J1022=P$39,DATOS!C1022,"")</f>
        <v>0</v>
      </c>
    </row>
    <row r="1060" spans="18:20" x14ac:dyDescent="0.25">
      <c r="R1060">
        <f t="shared" si="18"/>
        <v>1</v>
      </c>
      <c r="S1060">
        <f>IF(T1060="",0,IFERROR(IF(VLOOKUP(T1060,T$38:T1059,1,0)&gt;0,0,0),1))</f>
        <v>0</v>
      </c>
      <c r="T1060" s="16">
        <f>IF(DATOS!J1023=P$39,DATOS!C1023,"")</f>
        <v>0</v>
      </c>
    </row>
    <row r="1061" spans="18:20" x14ac:dyDescent="0.25">
      <c r="R1061">
        <f t="shared" si="18"/>
        <v>1</v>
      </c>
      <c r="S1061">
        <f>IF(T1061="",0,IFERROR(IF(VLOOKUP(T1061,T$38:T1060,1,0)&gt;0,0,0),1))</f>
        <v>0</v>
      </c>
      <c r="T1061" s="16">
        <f>IF(DATOS!J1024=P$39,DATOS!C1024,"")</f>
        <v>0</v>
      </c>
    </row>
    <row r="1062" spans="18:20" x14ac:dyDescent="0.25">
      <c r="R1062">
        <f t="shared" si="18"/>
        <v>1</v>
      </c>
      <c r="S1062">
        <f>IF(T1062="",0,IFERROR(IF(VLOOKUP(T1062,T$38:T1061,1,0)&gt;0,0,0),1))</f>
        <v>0</v>
      </c>
      <c r="T1062" s="16">
        <f>IF(DATOS!J1025=P$39,DATOS!C1025,"")</f>
        <v>0</v>
      </c>
    </row>
    <row r="1063" spans="18:20" x14ac:dyDescent="0.25">
      <c r="R1063">
        <f t="shared" ref="R1063:R1126" si="19">R1062+S1063</f>
        <v>1</v>
      </c>
      <c r="S1063">
        <f>IF(T1063="",0,IFERROR(IF(VLOOKUP(T1063,T$38:T1062,1,0)&gt;0,0,0),1))</f>
        <v>0</v>
      </c>
      <c r="T1063" s="16">
        <f>IF(DATOS!J1026=P$39,DATOS!C1026,"")</f>
        <v>0</v>
      </c>
    </row>
    <row r="1064" spans="18:20" x14ac:dyDescent="0.25">
      <c r="R1064">
        <f t="shared" si="19"/>
        <v>1</v>
      </c>
      <c r="S1064">
        <f>IF(T1064="",0,IFERROR(IF(VLOOKUP(T1064,T$38:T1063,1,0)&gt;0,0,0),1))</f>
        <v>0</v>
      </c>
      <c r="T1064" s="16">
        <f>IF(DATOS!J1027=P$39,DATOS!C1027,"")</f>
        <v>0</v>
      </c>
    </row>
    <row r="1065" spans="18:20" x14ac:dyDescent="0.25">
      <c r="R1065">
        <f t="shared" si="19"/>
        <v>1</v>
      </c>
      <c r="S1065">
        <f>IF(T1065="",0,IFERROR(IF(VLOOKUP(T1065,T$38:T1064,1,0)&gt;0,0,0),1))</f>
        <v>0</v>
      </c>
      <c r="T1065" s="16">
        <f>IF(DATOS!J1028=P$39,DATOS!C1028,"")</f>
        <v>0</v>
      </c>
    </row>
    <row r="1066" spans="18:20" x14ac:dyDescent="0.25">
      <c r="R1066">
        <f t="shared" si="19"/>
        <v>1</v>
      </c>
      <c r="S1066">
        <f>IF(T1066="",0,IFERROR(IF(VLOOKUP(T1066,T$38:T1065,1,0)&gt;0,0,0),1))</f>
        <v>0</v>
      </c>
      <c r="T1066" s="16">
        <f>IF(DATOS!J1029=P$39,DATOS!C1029,"")</f>
        <v>0</v>
      </c>
    </row>
    <row r="1067" spans="18:20" x14ac:dyDescent="0.25">
      <c r="R1067">
        <f t="shared" si="19"/>
        <v>1</v>
      </c>
      <c r="S1067">
        <f>IF(T1067="",0,IFERROR(IF(VLOOKUP(T1067,T$38:T1066,1,0)&gt;0,0,0),1))</f>
        <v>0</v>
      </c>
      <c r="T1067" s="16">
        <f>IF(DATOS!J1030=P$39,DATOS!C1030,"")</f>
        <v>0</v>
      </c>
    </row>
    <row r="1068" spans="18:20" x14ac:dyDescent="0.25">
      <c r="R1068">
        <f t="shared" si="19"/>
        <v>1</v>
      </c>
      <c r="S1068">
        <f>IF(T1068="",0,IFERROR(IF(VLOOKUP(T1068,T$38:T1067,1,0)&gt;0,0,0),1))</f>
        <v>0</v>
      </c>
      <c r="T1068" s="16">
        <f>IF(DATOS!J1031=P$39,DATOS!C1031,"")</f>
        <v>0</v>
      </c>
    </row>
    <row r="1069" spans="18:20" x14ac:dyDescent="0.25">
      <c r="R1069">
        <f t="shared" si="19"/>
        <v>1</v>
      </c>
      <c r="S1069">
        <f>IF(T1069="",0,IFERROR(IF(VLOOKUP(T1069,T$38:T1068,1,0)&gt;0,0,0),1))</f>
        <v>0</v>
      </c>
      <c r="T1069" s="16">
        <f>IF(DATOS!J1032=P$39,DATOS!C1032,"")</f>
        <v>0</v>
      </c>
    </row>
    <row r="1070" spans="18:20" x14ac:dyDescent="0.25">
      <c r="R1070">
        <f t="shared" si="19"/>
        <v>1</v>
      </c>
      <c r="S1070">
        <f>IF(T1070="",0,IFERROR(IF(VLOOKUP(T1070,T$38:T1069,1,0)&gt;0,0,0),1))</f>
        <v>0</v>
      </c>
      <c r="T1070" s="16">
        <f>IF(DATOS!J1033=P$39,DATOS!C1033,"")</f>
        <v>0</v>
      </c>
    </row>
    <row r="1071" spans="18:20" x14ac:dyDescent="0.25">
      <c r="R1071">
        <f t="shared" si="19"/>
        <v>1</v>
      </c>
      <c r="S1071">
        <f>IF(T1071="",0,IFERROR(IF(VLOOKUP(T1071,T$38:T1070,1,0)&gt;0,0,0),1))</f>
        <v>0</v>
      </c>
      <c r="T1071" s="16">
        <f>IF(DATOS!J1034=P$39,DATOS!C1034,"")</f>
        <v>0</v>
      </c>
    </row>
    <row r="1072" spans="18:20" x14ac:dyDescent="0.25">
      <c r="R1072">
        <f t="shared" si="19"/>
        <v>1</v>
      </c>
      <c r="S1072">
        <f>IF(T1072="",0,IFERROR(IF(VLOOKUP(T1072,T$38:T1071,1,0)&gt;0,0,0),1))</f>
        <v>0</v>
      </c>
      <c r="T1072" s="16">
        <f>IF(DATOS!J1035=P$39,DATOS!C1035,"")</f>
        <v>0</v>
      </c>
    </row>
    <row r="1073" spans="18:20" x14ac:dyDescent="0.25">
      <c r="R1073">
        <f t="shared" si="19"/>
        <v>1</v>
      </c>
      <c r="S1073">
        <f>IF(T1073="",0,IFERROR(IF(VLOOKUP(T1073,T$38:T1072,1,0)&gt;0,0,0),1))</f>
        <v>0</v>
      </c>
      <c r="T1073" s="16">
        <f>IF(DATOS!J1036=P$39,DATOS!C1036,"")</f>
        <v>0</v>
      </c>
    </row>
    <row r="1074" spans="18:20" x14ac:dyDescent="0.25">
      <c r="R1074">
        <f t="shared" si="19"/>
        <v>1</v>
      </c>
      <c r="S1074">
        <f>IF(T1074="",0,IFERROR(IF(VLOOKUP(T1074,T$38:T1073,1,0)&gt;0,0,0),1))</f>
        <v>0</v>
      </c>
      <c r="T1074" s="16">
        <f>IF(DATOS!J1037=P$39,DATOS!C1037,"")</f>
        <v>0</v>
      </c>
    </row>
    <row r="1075" spans="18:20" x14ac:dyDescent="0.25">
      <c r="R1075">
        <f t="shared" si="19"/>
        <v>1</v>
      </c>
      <c r="S1075">
        <f>IF(T1075="",0,IFERROR(IF(VLOOKUP(T1075,T$38:T1074,1,0)&gt;0,0,0),1))</f>
        <v>0</v>
      </c>
      <c r="T1075" s="16">
        <f>IF(DATOS!J1038=P$39,DATOS!C1038,"")</f>
        <v>0</v>
      </c>
    </row>
    <row r="1076" spans="18:20" x14ac:dyDescent="0.25">
      <c r="R1076">
        <f t="shared" si="19"/>
        <v>1</v>
      </c>
      <c r="S1076">
        <f>IF(T1076="",0,IFERROR(IF(VLOOKUP(T1076,T$38:T1075,1,0)&gt;0,0,0),1))</f>
        <v>0</v>
      </c>
      <c r="T1076" s="16">
        <f>IF(DATOS!J1039=P$39,DATOS!C1039,"")</f>
        <v>0</v>
      </c>
    </row>
    <row r="1077" spans="18:20" x14ac:dyDescent="0.25">
      <c r="R1077">
        <f t="shared" si="19"/>
        <v>1</v>
      </c>
      <c r="S1077">
        <f>IF(T1077="",0,IFERROR(IF(VLOOKUP(T1077,T$38:T1076,1,0)&gt;0,0,0),1))</f>
        <v>0</v>
      </c>
      <c r="T1077" s="16">
        <f>IF(DATOS!J1040=P$39,DATOS!C1040,"")</f>
        <v>0</v>
      </c>
    </row>
    <row r="1078" spans="18:20" x14ac:dyDescent="0.25">
      <c r="R1078">
        <f t="shared" si="19"/>
        <v>1</v>
      </c>
      <c r="S1078">
        <f>IF(T1078="",0,IFERROR(IF(VLOOKUP(T1078,T$38:T1077,1,0)&gt;0,0,0),1))</f>
        <v>0</v>
      </c>
      <c r="T1078" s="16">
        <f>IF(DATOS!J1041=P$39,DATOS!C1041,"")</f>
        <v>0</v>
      </c>
    </row>
    <row r="1079" spans="18:20" x14ac:dyDescent="0.25">
      <c r="R1079">
        <f t="shared" si="19"/>
        <v>1</v>
      </c>
      <c r="S1079">
        <f>IF(T1079="",0,IFERROR(IF(VLOOKUP(T1079,T$38:T1078,1,0)&gt;0,0,0),1))</f>
        <v>0</v>
      </c>
      <c r="T1079" s="16">
        <f>IF(DATOS!J1042=P$39,DATOS!C1042,"")</f>
        <v>0</v>
      </c>
    </row>
    <row r="1080" spans="18:20" x14ac:dyDescent="0.25">
      <c r="R1080">
        <f t="shared" si="19"/>
        <v>1</v>
      </c>
      <c r="S1080">
        <f>IF(T1080="",0,IFERROR(IF(VLOOKUP(T1080,T$38:T1079,1,0)&gt;0,0,0),1))</f>
        <v>0</v>
      </c>
      <c r="T1080" s="16">
        <f>IF(DATOS!J1043=P$39,DATOS!C1043,"")</f>
        <v>0</v>
      </c>
    </row>
    <row r="1081" spans="18:20" x14ac:dyDescent="0.25">
      <c r="R1081">
        <f t="shared" si="19"/>
        <v>1</v>
      </c>
      <c r="S1081">
        <f>IF(T1081="",0,IFERROR(IF(VLOOKUP(T1081,T$38:T1080,1,0)&gt;0,0,0),1))</f>
        <v>0</v>
      </c>
      <c r="T1081" s="16">
        <f>IF(DATOS!J1044=P$39,DATOS!C1044,"")</f>
        <v>0</v>
      </c>
    </row>
    <row r="1082" spans="18:20" x14ac:dyDescent="0.25">
      <c r="R1082">
        <f t="shared" si="19"/>
        <v>1</v>
      </c>
      <c r="S1082">
        <f>IF(T1082="",0,IFERROR(IF(VLOOKUP(T1082,T$38:T1081,1,0)&gt;0,0,0),1))</f>
        <v>0</v>
      </c>
      <c r="T1082" s="16">
        <f>IF(DATOS!J1045=P$39,DATOS!C1045,"")</f>
        <v>0</v>
      </c>
    </row>
    <row r="1083" spans="18:20" x14ac:dyDescent="0.25">
      <c r="R1083">
        <f t="shared" si="19"/>
        <v>1</v>
      </c>
      <c r="S1083">
        <f>IF(T1083="",0,IFERROR(IF(VLOOKUP(T1083,T$38:T1082,1,0)&gt;0,0,0),1))</f>
        <v>0</v>
      </c>
      <c r="T1083" s="16">
        <f>IF(DATOS!J1046=P$39,DATOS!C1046,"")</f>
        <v>0</v>
      </c>
    </row>
    <row r="1084" spans="18:20" x14ac:dyDescent="0.25">
      <c r="R1084">
        <f t="shared" si="19"/>
        <v>1</v>
      </c>
      <c r="S1084">
        <f>IF(T1084="",0,IFERROR(IF(VLOOKUP(T1084,T$38:T1083,1,0)&gt;0,0,0),1))</f>
        <v>0</v>
      </c>
      <c r="T1084" s="16">
        <f>IF(DATOS!J1047=P$39,DATOS!C1047,"")</f>
        <v>0</v>
      </c>
    </row>
    <row r="1085" spans="18:20" x14ac:dyDescent="0.25">
      <c r="R1085">
        <f t="shared" si="19"/>
        <v>1</v>
      </c>
      <c r="S1085">
        <f>IF(T1085="",0,IFERROR(IF(VLOOKUP(T1085,T$38:T1084,1,0)&gt;0,0,0),1))</f>
        <v>0</v>
      </c>
      <c r="T1085" s="16">
        <f>IF(DATOS!J1048=P$39,DATOS!C1048,"")</f>
        <v>0</v>
      </c>
    </row>
    <row r="1086" spans="18:20" x14ac:dyDescent="0.25">
      <c r="R1086">
        <f t="shared" si="19"/>
        <v>1</v>
      </c>
      <c r="S1086">
        <f>IF(T1086="",0,IFERROR(IF(VLOOKUP(T1086,T$38:T1085,1,0)&gt;0,0,0),1))</f>
        <v>0</v>
      </c>
      <c r="T1086" s="16">
        <f>IF(DATOS!J1049=P$39,DATOS!C1049,"")</f>
        <v>0</v>
      </c>
    </row>
    <row r="1087" spans="18:20" x14ac:dyDescent="0.25">
      <c r="R1087">
        <f t="shared" si="19"/>
        <v>1</v>
      </c>
      <c r="S1087">
        <f>IF(T1087="",0,IFERROR(IF(VLOOKUP(T1087,T$38:T1086,1,0)&gt;0,0,0),1))</f>
        <v>0</v>
      </c>
      <c r="T1087" s="16">
        <f>IF(DATOS!J1050=P$39,DATOS!C1050,"")</f>
        <v>0</v>
      </c>
    </row>
    <row r="1088" spans="18:20" x14ac:dyDescent="0.25">
      <c r="R1088">
        <f t="shared" si="19"/>
        <v>1</v>
      </c>
      <c r="S1088">
        <f>IF(T1088="",0,IFERROR(IF(VLOOKUP(T1088,T$38:T1087,1,0)&gt;0,0,0),1))</f>
        <v>0</v>
      </c>
      <c r="T1088" s="16">
        <f>IF(DATOS!J1051=P$39,DATOS!C1051,"")</f>
        <v>0</v>
      </c>
    </row>
    <row r="1089" spans="18:20" x14ac:dyDescent="0.25">
      <c r="R1089">
        <f t="shared" si="19"/>
        <v>1</v>
      </c>
      <c r="S1089">
        <f>IF(T1089="",0,IFERROR(IF(VLOOKUP(T1089,T$38:T1088,1,0)&gt;0,0,0),1))</f>
        <v>0</v>
      </c>
      <c r="T1089" s="16">
        <f>IF(DATOS!J1052=P$39,DATOS!C1052,"")</f>
        <v>0</v>
      </c>
    </row>
    <row r="1090" spans="18:20" x14ac:dyDescent="0.25">
      <c r="R1090">
        <f t="shared" si="19"/>
        <v>1</v>
      </c>
      <c r="S1090">
        <f>IF(T1090="",0,IFERROR(IF(VLOOKUP(T1090,T$38:T1089,1,0)&gt;0,0,0),1))</f>
        <v>0</v>
      </c>
      <c r="T1090" s="16">
        <f>IF(DATOS!J1053=P$39,DATOS!C1053,"")</f>
        <v>0</v>
      </c>
    </row>
    <row r="1091" spans="18:20" x14ac:dyDescent="0.25">
      <c r="R1091">
        <f t="shared" si="19"/>
        <v>1</v>
      </c>
      <c r="S1091">
        <f>IF(T1091="",0,IFERROR(IF(VLOOKUP(T1091,T$38:T1090,1,0)&gt;0,0,0),1))</f>
        <v>0</v>
      </c>
      <c r="T1091" s="16">
        <f>IF(DATOS!J1054=P$39,DATOS!C1054,"")</f>
        <v>0</v>
      </c>
    </row>
    <row r="1092" spans="18:20" x14ac:dyDescent="0.25">
      <c r="R1092">
        <f t="shared" si="19"/>
        <v>1</v>
      </c>
      <c r="S1092">
        <f>IF(T1092="",0,IFERROR(IF(VLOOKUP(T1092,T$38:T1091,1,0)&gt;0,0,0),1))</f>
        <v>0</v>
      </c>
      <c r="T1092" s="16">
        <f>IF(DATOS!J1055=P$39,DATOS!C1055,"")</f>
        <v>0</v>
      </c>
    </row>
    <row r="1093" spans="18:20" x14ac:dyDescent="0.25">
      <c r="R1093">
        <f t="shared" si="19"/>
        <v>1</v>
      </c>
      <c r="S1093">
        <f>IF(T1093="",0,IFERROR(IF(VLOOKUP(T1093,T$38:T1092,1,0)&gt;0,0,0),1))</f>
        <v>0</v>
      </c>
      <c r="T1093" s="16">
        <f>IF(DATOS!J1056=P$39,DATOS!C1056,"")</f>
        <v>0</v>
      </c>
    </row>
    <row r="1094" spans="18:20" x14ac:dyDescent="0.25">
      <c r="R1094">
        <f t="shared" si="19"/>
        <v>1</v>
      </c>
      <c r="S1094">
        <f>IF(T1094="",0,IFERROR(IF(VLOOKUP(T1094,T$38:T1093,1,0)&gt;0,0,0),1))</f>
        <v>0</v>
      </c>
      <c r="T1094" s="16">
        <f>IF(DATOS!J1057=P$39,DATOS!C1057,"")</f>
        <v>0</v>
      </c>
    </row>
    <row r="1095" spans="18:20" x14ac:dyDescent="0.25">
      <c r="R1095">
        <f t="shared" si="19"/>
        <v>1</v>
      </c>
      <c r="S1095">
        <f>IF(T1095="",0,IFERROR(IF(VLOOKUP(T1095,T$38:T1094,1,0)&gt;0,0,0),1))</f>
        <v>0</v>
      </c>
      <c r="T1095" s="16">
        <f>IF(DATOS!J1058=P$39,DATOS!C1058,"")</f>
        <v>0</v>
      </c>
    </row>
    <row r="1096" spans="18:20" x14ac:dyDescent="0.25">
      <c r="R1096">
        <f t="shared" si="19"/>
        <v>1</v>
      </c>
      <c r="S1096">
        <f>IF(T1096="",0,IFERROR(IF(VLOOKUP(T1096,T$38:T1095,1,0)&gt;0,0,0),1))</f>
        <v>0</v>
      </c>
      <c r="T1096" s="16">
        <f>IF(DATOS!J1059=P$39,DATOS!C1059,"")</f>
        <v>0</v>
      </c>
    </row>
    <row r="1097" spans="18:20" x14ac:dyDescent="0.25">
      <c r="R1097">
        <f t="shared" si="19"/>
        <v>1</v>
      </c>
      <c r="S1097">
        <f>IF(T1097="",0,IFERROR(IF(VLOOKUP(T1097,T$38:T1096,1,0)&gt;0,0,0),1))</f>
        <v>0</v>
      </c>
      <c r="T1097" s="16">
        <f>IF(DATOS!J1060=P$39,DATOS!C1060,"")</f>
        <v>0</v>
      </c>
    </row>
    <row r="1098" spans="18:20" x14ac:dyDescent="0.25">
      <c r="R1098">
        <f t="shared" si="19"/>
        <v>1</v>
      </c>
      <c r="S1098">
        <f>IF(T1098="",0,IFERROR(IF(VLOOKUP(T1098,T$38:T1097,1,0)&gt;0,0,0),1))</f>
        <v>0</v>
      </c>
      <c r="T1098" s="16">
        <f>IF(DATOS!J1061=P$39,DATOS!C1061,"")</f>
        <v>0</v>
      </c>
    </row>
    <row r="1099" spans="18:20" x14ac:dyDescent="0.25">
      <c r="R1099">
        <f t="shared" si="19"/>
        <v>1</v>
      </c>
      <c r="S1099">
        <f>IF(T1099="",0,IFERROR(IF(VLOOKUP(T1099,T$38:T1098,1,0)&gt;0,0,0),1))</f>
        <v>0</v>
      </c>
      <c r="T1099" s="16">
        <f>IF(DATOS!J1062=P$39,DATOS!C1062,"")</f>
        <v>0</v>
      </c>
    </row>
    <row r="1100" spans="18:20" x14ac:dyDescent="0.25">
      <c r="R1100">
        <f t="shared" si="19"/>
        <v>1</v>
      </c>
      <c r="S1100">
        <f>IF(T1100="",0,IFERROR(IF(VLOOKUP(T1100,T$38:T1099,1,0)&gt;0,0,0),1))</f>
        <v>0</v>
      </c>
      <c r="T1100" s="16">
        <f>IF(DATOS!J1063=P$39,DATOS!C1063,"")</f>
        <v>0</v>
      </c>
    </row>
    <row r="1101" spans="18:20" x14ac:dyDescent="0.25">
      <c r="R1101">
        <f t="shared" si="19"/>
        <v>1</v>
      </c>
      <c r="S1101">
        <f>IF(T1101="",0,IFERROR(IF(VLOOKUP(T1101,T$38:T1100,1,0)&gt;0,0,0),1))</f>
        <v>0</v>
      </c>
      <c r="T1101" s="16">
        <f>IF(DATOS!J1064=P$39,DATOS!C1064,"")</f>
        <v>0</v>
      </c>
    </row>
    <row r="1102" spans="18:20" x14ac:dyDescent="0.25">
      <c r="R1102">
        <f t="shared" si="19"/>
        <v>1</v>
      </c>
      <c r="S1102">
        <f>IF(T1102="",0,IFERROR(IF(VLOOKUP(T1102,T$38:T1101,1,0)&gt;0,0,0),1))</f>
        <v>0</v>
      </c>
      <c r="T1102" s="16">
        <f>IF(DATOS!J1065=P$39,DATOS!C1065,"")</f>
        <v>0</v>
      </c>
    </row>
    <row r="1103" spans="18:20" x14ac:dyDescent="0.25">
      <c r="R1103">
        <f t="shared" si="19"/>
        <v>1</v>
      </c>
      <c r="S1103">
        <f>IF(T1103="",0,IFERROR(IF(VLOOKUP(T1103,T$38:T1102,1,0)&gt;0,0,0),1))</f>
        <v>0</v>
      </c>
      <c r="T1103" s="16">
        <f>IF(DATOS!J1066=P$39,DATOS!C1066,"")</f>
        <v>0</v>
      </c>
    </row>
    <row r="1104" spans="18:20" x14ac:dyDescent="0.25">
      <c r="R1104">
        <f t="shared" si="19"/>
        <v>1</v>
      </c>
      <c r="S1104">
        <f>IF(T1104="",0,IFERROR(IF(VLOOKUP(T1104,T$38:T1103,1,0)&gt;0,0,0),1))</f>
        <v>0</v>
      </c>
      <c r="T1104" s="16">
        <f>IF(DATOS!J1067=P$39,DATOS!C1067,"")</f>
        <v>0</v>
      </c>
    </row>
    <row r="1105" spans="18:20" x14ac:dyDescent="0.25">
      <c r="R1105">
        <f t="shared" si="19"/>
        <v>1</v>
      </c>
      <c r="S1105">
        <f>IF(T1105="",0,IFERROR(IF(VLOOKUP(T1105,T$38:T1104,1,0)&gt;0,0,0),1))</f>
        <v>0</v>
      </c>
      <c r="T1105" s="16">
        <f>IF(DATOS!J1068=P$39,DATOS!C1068,"")</f>
        <v>0</v>
      </c>
    </row>
    <row r="1106" spans="18:20" x14ac:dyDescent="0.25">
      <c r="R1106">
        <f t="shared" si="19"/>
        <v>1</v>
      </c>
      <c r="S1106">
        <f>IF(T1106="",0,IFERROR(IF(VLOOKUP(T1106,T$38:T1105,1,0)&gt;0,0,0),1))</f>
        <v>0</v>
      </c>
      <c r="T1106" s="16">
        <f>IF(DATOS!J1069=P$39,DATOS!C1069,"")</f>
        <v>0</v>
      </c>
    </row>
    <row r="1107" spans="18:20" x14ac:dyDescent="0.25">
      <c r="R1107">
        <f t="shared" si="19"/>
        <v>1</v>
      </c>
      <c r="S1107">
        <f>IF(T1107="",0,IFERROR(IF(VLOOKUP(T1107,T$38:T1106,1,0)&gt;0,0,0),1))</f>
        <v>0</v>
      </c>
      <c r="T1107" s="16">
        <f>IF(DATOS!J1070=P$39,DATOS!C1070,"")</f>
        <v>0</v>
      </c>
    </row>
    <row r="1108" spans="18:20" x14ac:dyDescent="0.25">
      <c r="R1108">
        <f t="shared" si="19"/>
        <v>1</v>
      </c>
      <c r="S1108">
        <f>IF(T1108="",0,IFERROR(IF(VLOOKUP(T1108,T$38:T1107,1,0)&gt;0,0,0),1))</f>
        <v>0</v>
      </c>
      <c r="T1108" s="16">
        <f>IF(DATOS!J1071=P$39,DATOS!C1071,"")</f>
        <v>0</v>
      </c>
    </row>
    <row r="1109" spans="18:20" x14ac:dyDescent="0.25">
      <c r="R1109">
        <f t="shared" si="19"/>
        <v>1</v>
      </c>
      <c r="S1109">
        <f>IF(T1109="",0,IFERROR(IF(VLOOKUP(T1109,T$38:T1108,1,0)&gt;0,0,0),1))</f>
        <v>0</v>
      </c>
      <c r="T1109" s="16">
        <f>IF(DATOS!J1072=P$39,DATOS!C1072,"")</f>
        <v>0</v>
      </c>
    </row>
    <row r="1110" spans="18:20" x14ac:dyDescent="0.25">
      <c r="R1110">
        <f t="shared" si="19"/>
        <v>1</v>
      </c>
      <c r="S1110">
        <f>IF(T1110="",0,IFERROR(IF(VLOOKUP(T1110,T$38:T1109,1,0)&gt;0,0,0),1))</f>
        <v>0</v>
      </c>
      <c r="T1110" s="16">
        <f>IF(DATOS!J1073=P$39,DATOS!C1073,"")</f>
        <v>0</v>
      </c>
    </row>
    <row r="1111" spans="18:20" x14ac:dyDescent="0.25">
      <c r="R1111">
        <f t="shared" si="19"/>
        <v>1</v>
      </c>
      <c r="S1111">
        <f>IF(T1111="",0,IFERROR(IF(VLOOKUP(T1111,T$38:T1110,1,0)&gt;0,0,0),1))</f>
        <v>0</v>
      </c>
      <c r="T1111" s="16">
        <f>IF(DATOS!J1074=P$39,DATOS!C1074,"")</f>
        <v>0</v>
      </c>
    </row>
    <row r="1112" spans="18:20" x14ac:dyDescent="0.25">
      <c r="R1112">
        <f t="shared" si="19"/>
        <v>1</v>
      </c>
      <c r="S1112">
        <f>IF(T1112="",0,IFERROR(IF(VLOOKUP(T1112,T$38:T1111,1,0)&gt;0,0,0),1))</f>
        <v>0</v>
      </c>
      <c r="T1112" s="16">
        <f>IF(DATOS!J1075=P$39,DATOS!C1075,"")</f>
        <v>0</v>
      </c>
    </row>
    <row r="1113" spans="18:20" x14ac:dyDescent="0.25">
      <c r="R1113">
        <f t="shared" si="19"/>
        <v>1</v>
      </c>
      <c r="S1113">
        <f>IF(T1113="",0,IFERROR(IF(VLOOKUP(T1113,T$38:T1112,1,0)&gt;0,0,0),1))</f>
        <v>0</v>
      </c>
      <c r="T1113" s="16">
        <f>IF(DATOS!J1076=P$39,DATOS!C1076,"")</f>
        <v>0</v>
      </c>
    </row>
    <row r="1114" spans="18:20" x14ac:dyDescent="0.25">
      <c r="R1114">
        <f t="shared" si="19"/>
        <v>1</v>
      </c>
      <c r="S1114">
        <f>IF(T1114="",0,IFERROR(IF(VLOOKUP(T1114,T$38:T1113,1,0)&gt;0,0,0),1))</f>
        <v>0</v>
      </c>
      <c r="T1114" s="16">
        <f>IF(DATOS!J1077=P$39,DATOS!C1077,"")</f>
        <v>0</v>
      </c>
    </row>
    <row r="1115" spans="18:20" x14ac:dyDescent="0.25">
      <c r="R1115">
        <f t="shared" si="19"/>
        <v>1</v>
      </c>
      <c r="S1115">
        <f>IF(T1115="",0,IFERROR(IF(VLOOKUP(T1115,T$38:T1114,1,0)&gt;0,0,0),1))</f>
        <v>0</v>
      </c>
      <c r="T1115" s="16">
        <f>IF(DATOS!J1078=P$39,DATOS!C1078,"")</f>
        <v>0</v>
      </c>
    </row>
    <row r="1116" spans="18:20" x14ac:dyDescent="0.25">
      <c r="R1116">
        <f t="shared" si="19"/>
        <v>1</v>
      </c>
      <c r="S1116">
        <f>IF(T1116="",0,IFERROR(IF(VLOOKUP(T1116,T$38:T1115,1,0)&gt;0,0,0),1))</f>
        <v>0</v>
      </c>
      <c r="T1116" s="16">
        <f>IF(DATOS!J1079=P$39,DATOS!C1079,"")</f>
        <v>0</v>
      </c>
    </row>
    <row r="1117" spans="18:20" x14ac:dyDescent="0.25">
      <c r="R1117">
        <f t="shared" si="19"/>
        <v>1</v>
      </c>
      <c r="S1117">
        <f>IF(T1117="",0,IFERROR(IF(VLOOKUP(T1117,T$38:T1116,1,0)&gt;0,0,0),1))</f>
        <v>0</v>
      </c>
      <c r="T1117" s="16">
        <f>IF(DATOS!J1080=P$39,DATOS!C1080,"")</f>
        <v>0</v>
      </c>
    </row>
    <row r="1118" spans="18:20" x14ac:dyDescent="0.25">
      <c r="R1118">
        <f t="shared" si="19"/>
        <v>1</v>
      </c>
      <c r="S1118">
        <f>IF(T1118="",0,IFERROR(IF(VLOOKUP(T1118,T$38:T1117,1,0)&gt;0,0,0),1))</f>
        <v>0</v>
      </c>
      <c r="T1118" s="16">
        <f>IF(DATOS!J1081=P$39,DATOS!C1081,"")</f>
        <v>0</v>
      </c>
    </row>
    <row r="1119" spans="18:20" x14ac:dyDescent="0.25">
      <c r="R1119">
        <f t="shared" si="19"/>
        <v>1</v>
      </c>
      <c r="S1119">
        <f>IF(T1119="",0,IFERROR(IF(VLOOKUP(T1119,T$38:T1118,1,0)&gt;0,0,0),1))</f>
        <v>0</v>
      </c>
      <c r="T1119" s="16">
        <f>IF(DATOS!J1082=P$39,DATOS!C1082,"")</f>
        <v>0</v>
      </c>
    </row>
    <row r="1120" spans="18:20" x14ac:dyDescent="0.25">
      <c r="R1120">
        <f t="shared" si="19"/>
        <v>1</v>
      </c>
      <c r="S1120">
        <f>IF(T1120="",0,IFERROR(IF(VLOOKUP(T1120,T$38:T1119,1,0)&gt;0,0,0),1))</f>
        <v>0</v>
      </c>
      <c r="T1120" s="16">
        <f>IF(DATOS!J1083=P$39,DATOS!C1083,"")</f>
        <v>0</v>
      </c>
    </row>
    <row r="1121" spans="18:20" x14ac:dyDescent="0.25">
      <c r="R1121">
        <f t="shared" si="19"/>
        <v>1</v>
      </c>
      <c r="S1121">
        <f>IF(T1121="",0,IFERROR(IF(VLOOKUP(T1121,T$38:T1120,1,0)&gt;0,0,0),1))</f>
        <v>0</v>
      </c>
      <c r="T1121" s="16">
        <f>IF(DATOS!J1084=P$39,DATOS!C1084,"")</f>
        <v>0</v>
      </c>
    </row>
    <row r="1122" spans="18:20" x14ac:dyDescent="0.25">
      <c r="R1122">
        <f t="shared" si="19"/>
        <v>1</v>
      </c>
      <c r="S1122">
        <f>IF(T1122="",0,IFERROR(IF(VLOOKUP(T1122,T$38:T1121,1,0)&gt;0,0,0),1))</f>
        <v>0</v>
      </c>
      <c r="T1122" s="16">
        <f>IF(DATOS!J1085=P$39,DATOS!C1085,"")</f>
        <v>0</v>
      </c>
    </row>
    <row r="1123" spans="18:20" x14ac:dyDescent="0.25">
      <c r="R1123">
        <f t="shared" si="19"/>
        <v>1</v>
      </c>
      <c r="S1123">
        <f>IF(T1123="",0,IFERROR(IF(VLOOKUP(T1123,T$38:T1122,1,0)&gt;0,0,0),1))</f>
        <v>0</v>
      </c>
      <c r="T1123" s="16">
        <f>IF(DATOS!J1086=P$39,DATOS!C1086,"")</f>
        <v>0</v>
      </c>
    </row>
    <row r="1124" spans="18:20" x14ac:dyDescent="0.25">
      <c r="R1124">
        <f t="shared" si="19"/>
        <v>1</v>
      </c>
      <c r="S1124">
        <f>IF(T1124="",0,IFERROR(IF(VLOOKUP(T1124,T$38:T1123,1,0)&gt;0,0,0),1))</f>
        <v>0</v>
      </c>
      <c r="T1124" s="16">
        <f>IF(DATOS!J1087=P$39,DATOS!C1087,"")</f>
        <v>0</v>
      </c>
    </row>
    <row r="1125" spans="18:20" x14ac:dyDescent="0.25">
      <c r="R1125">
        <f t="shared" si="19"/>
        <v>1</v>
      </c>
      <c r="S1125">
        <f>IF(T1125="",0,IFERROR(IF(VLOOKUP(T1125,T$38:T1124,1,0)&gt;0,0,0),1))</f>
        <v>0</v>
      </c>
      <c r="T1125" s="16">
        <f>IF(DATOS!J1088=P$39,DATOS!C1088,"")</f>
        <v>0</v>
      </c>
    </row>
    <row r="1126" spans="18:20" x14ac:dyDescent="0.25">
      <c r="R1126">
        <f t="shared" si="19"/>
        <v>1</v>
      </c>
      <c r="S1126">
        <f>IF(T1126="",0,IFERROR(IF(VLOOKUP(T1126,T$38:T1125,1,0)&gt;0,0,0),1))</f>
        <v>0</v>
      </c>
      <c r="T1126" s="16">
        <f>IF(DATOS!J1089=P$39,DATOS!C1089,"")</f>
        <v>0</v>
      </c>
    </row>
    <row r="1127" spans="18:20" x14ac:dyDescent="0.25">
      <c r="R1127">
        <f t="shared" ref="R1127:R1190" si="20">R1126+S1127</f>
        <v>1</v>
      </c>
      <c r="S1127">
        <f>IF(T1127="",0,IFERROR(IF(VLOOKUP(T1127,T$38:T1126,1,0)&gt;0,0,0),1))</f>
        <v>0</v>
      </c>
      <c r="T1127" s="16">
        <f>IF(DATOS!J1090=P$39,DATOS!C1090,"")</f>
        <v>0</v>
      </c>
    </row>
    <row r="1128" spans="18:20" x14ac:dyDescent="0.25">
      <c r="R1128">
        <f t="shared" si="20"/>
        <v>1</v>
      </c>
      <c r="S1128">
        <f>IF(T1128="",0,IFERROR(IF(VLOOKUP(T1128,T$38:T1127,1,0)&gt;0,0,0),1))</f>
        <v>0</v>
      </c>
      <c r="T1128" s="16">
        <f>IF(DATOS!J1091=P$39,DATOS!C1091,"")</f>
        <v>0</v>
      </c>
    </row>
    <row r="1129" spans="18:20" x14ac:dyDescent="0.25">
      <c r="R1129">
        <f t="shared" si="20"/>
        <v>1</v>
      </c>
      <c r="S1129">
        <f>IF(T1129="",0,IFERROR(IF(VLOOKUP(T1129,T$38:T1128,1,0)&gt;0,0,0),1))</f>
        <v>0</v>
      </c>
      <c r="T1129" s="16">
        <f>IF(DATOS!J1092=P$39,DATOS!C1092,"")</f>
        <v>0</v>
      </c>
    </row>
    <row r="1130" spans="18:20" x14ac:dyDescent="0.25">
      <c r="R1130">
        <f t="shared" si="20"/>
        <v>1</v>
      </c>
      <c r="S1130">
        <f>IF(T1130="",0,IFERROR(IF(VLOOKUP(T1130,T$38:T1129,1,0)&gt;0,0,0),1))</f>
        <v>0</v>
      </c>
      <c r="T1130" s="16">
        <f>IF(DATOS!J1093=P$39,DATOS!C1093,"")</f>
        <v>0</v>
      </c>
    </row>
    <row r="1131" spans="18:20" x14ac:dyDescent="0.25">
      <c r="R1131">
        <f t="shared" si="20"/>
        <v>1</v>
      </c>
      <c r="S1131">
        <f>IF(T1131="",0,IFERROR(IF(VLOOKUP(T1131,T$38:T1130,1,0)&gt;0,0,0),1))</f>
        <v>0</v>
      </c>
      <c r="T1131" s="16">
        <f>IF(DATOS!J1094=P$39,DATOS!C1094,"")</f>
        <v>0</v>
      </c>
    </row>
    <row r="1132" spans="18:20" x14ac:dyDescent="0.25">
      <c r="R1132">
        <f t="shared" si="20"/>
        <v>1</v>
      </c>
      <c r="S1132">
        <f>IF(T1132="",0,IFERROR(IF(VLOOKUP(T1132,T$38:T1131,1,0)&gt;0,0,0),1))</f>
        <v>0</v>
      </c>
      <c r="T1132" s="16">
        <f>IF(DATOS!J1095=P$39,DATOS!C1095,"")</f>
        <v>0</v>
      </c>
    </row>
    <row r="1133" spans="18:20" x14ac:dyDescent="0.25">
      <c r="R1133">
        <f t="shared" si="20"/>
        <v>1</v>
      </c>
      <c r="S1133">
        <f>IF(T1133="",0,IFERROR(IF(VLOOKUP(T1133,T$38:T1132,1,0)&gt;0,0,0),1))</f>
        <v>0</v>
      </c>
      <c r="T1133" s="16">
        <f>IF(DATOS!J1096=P$39,DATOS!C1096,"")</f>
        <v>0</v>
      </c>
    </row>
    <row r="1134" spans="18:20" x14ac:dyDescent="0.25">
      <c r="R1134">
        <f t="shared" si="20"/>
        <v>1</v>
      </c>
      <c r="S1134">
        <f>IF(T1134="",0,IFERROR(IF(VLOOKUP(T1134,T$38:T1133,1,0)&gt;0,0,0),1))</f>
        <v>0</v>
      </c>
      <c r="T1134" s="16">
        <f>IF(DATOS!J1097=P$39,DATOS!C1097,"")</f>
        <v>0</v>
      </c>
    </row>
    <row r="1135" spans="18:20" x14ac:dyDescent="0.25">
      <c r="R1135">
        <f t="shared" si="20"/>
        <v>1</v>
      </c>
      <c r="S1135">
        <f>IF(T1135="",0,IFERROR(IF(VLOOKUP(T1135,T$38:T1134,1,0)&gt;0,0,0),1))</f>
        <v>0</v>
      </c>
      <c r="T1135" s="16">
        <f>IF(DATOS!J1098=P$39,DATOS!C1098,"")</f>
        <v>0</v>
      </c>
    </row>
    <row r="1136" spans="18:20" x14ac:dyDescent="0.25">
      <c r="R1136">
        <f t="shared" si="20"/>
        <v>1</v>
      </c>
      <c r="S1136">
        <f>IF(T1136="",0,IFERROR(IF(VLOOKUP(T1136,T$38:T1135,1,0)&gt;0,0,0),1))</f>
        <v>0</v>
      </c>
      <c r="T1136" s="16">
        <f>IF(DATOS!J1099=P$39,DATOS!C1099,"")</f>
        <v>0</v>
      </c>
    </row>
    <row r="1137" spans="18:20" x14ac:dyDescent="0.25">
      <c r="R1137">
        <f t="shared" si="20"/>
        <v>1</v>
      </c>
      <c r="S1137">
        <f>IF(T1137="",0,IFERROR(IF(VLOOKUP(T1137,T$38:T1136,1,0)&gt;0,0,0),1))</f>
        <v>0</v>
      </c>
      <c r="T1137" s="16">
        <f>IF(DATOS!J1100=P$39,DATOS!C1100,"")</f>
        <v>0</v>
      </c>
    </row>
    <row r="1138" spans="18:20" x14ac:dyDescent="0.25">
      <c r="R1138">
        <f t="shared" si="20"/>
        <v>1</v>
      </c>
      <c r="S1138">
        <f>IF(T1138="",0,IFERROR(IF(VLOOKUP(T1138,T$38:T1137,1,0)&gt;0,0,0),1))</f>
        <v>0</v>
      </c>
      <c r="T1138" s="16">
        <f>IF(DATOS!J1101=P$39,DATOS!C1101,"")</f>
        <v>0</v>
      </c>
    </row>
    <row r="1139" spans="18:20" x14ac:dyDescent="0.25">
      <c r="R1139">
        <f t="shared" si="20"/>
        <v>1</v>
      </c>
      <c r="S1139">
        <f>IF(T1139="",0,IFERROR(IF(VLOOKUP(T1139,T$38:T1138,1,0)&gt;0,0,0),1))</f>
        <v>0</v>
      </c>
      <c r="T1139" s="16">
        <f>IF(DATOS!J1102=P$39,DATOS!C1102,"")</f>
        <v>0</v>
      </c>
    </row>
    <row r="1140" spans="18:20" x14ac:dyDescent="0.25">
      <c r="R1140">
        <f t="shared" si="20"/>
        <v>1</v>
      </c>
      <c r="S1140">
        <f>IF(T1140="",0,IFERROR(IF(VLOOKUP(T1140,T$38:T1139,1,0)&gt;0,0,0),1))</f>
        <v>0</v>
      </c>
      <c r="T1140" s="16">
        <f>IF(DATOS!J1103=P$39,DATOS!C1103,"")</f>
        <v>0</v>
      </c>
    </row>
    <row r="1141" spans="18:20" x14ac:dyDescent="0.25">
      <c r="R1141">
        <f t="shared" si="20"/>
        <v>1</v>
      </c>
      <c r="S1141">
        <f>IF(T1141="",0,IFERROR(IF(VLOOKUP(T1141,T$38:T1140,1,0)&gt;0,0,0),1))</f>
        <v>0</v>
      </c>
      <c r="T1141" s="16">
        <f>IF(DATOS!J1104=P$39,DATOS!C1104,"")</f>
        <v>0</v>
      </c>
    </row>
    <row r="1142" spans="18:20" x14ac:dyDescent="0.25">
      <c r="R1142">
        <f t="shared" si="20"/>
        <v>1</v>
      </c>
      <c r="S1142">
        <f>IF(T1142="",0,IFERROR(IF(VLOOKUP(T1142,T$38:T1141,1,0)&gt;0,0,0),1))</f>
        <v>0</v>
      </c>
      <c r="T1142" s="16">
        <f>IF(DATOS!J1105=P$39,DATOS!C1105,"")</f>
        <v>0</v>
      </c>
    </row>
    <row r="1143" spans="18:20" x14ac:dyDescent="0.25">
      <c r="R1143">
        <f t="shared" si="20"/>
        <v>1</v>
      </c>
      <c r="S1143">
        <f>IF(T1143="",0,IFERROR(IF(VLOOKUP(T1143,T$38:T1142,1,0)&gt;0,0,0),1))</f>
        <v>0</v>
      </c>
      <c r="T1143" s="16">
        <f>IF(DATOS!J1106=P$39,DATOS!C1106,"")</f>
        <v>0</v>
      </c>
    </row>
    <row r="1144" spans="18:20" x14ac:dyDescent="0.25">
      <c r="R1144">
        <f t="shared" si="20"/>
        <v>1</v>
      </c>
      <c r="S1144">
        <f>IF(T1144="",0,IFERROR(IF(VLOOKUP(T1144,T$38:T1143,1,0)&gt;0,0,0),1))</f>
        <v>0</v>
      </c>
      <c r="T1144" s="16">
        <f>IF(DATOS!J1107=P$39,DATOS!C1107,"")</f>
        <v>0</v>
      </c>
    </row>
    <row r="1145" spans="18:20" x14ac:dyDescent="0.25">
      <c r="R1145">
        <f t="shared" si="20"/>
        <v>1</v>
      </c>
      <c r="S1145">
        <f>IF(T1145="",0,IFERROR(IF(VLOOKUP(T1145,T$38:T1144,1,0)&gt;0,0,0),1))</f>
        <v>0</v>
      </c>
      <c r="T1145" s="16">
        <f>IF(DATOS!J1108=P$39,DATOS!C1108,"")</f>
        <v>0</v>
      </c>
    </row>
    <row r="1146" spans="18:20" x14ac:dyDescent="0.25">
      <c r="R1146">
        <f t="shared" si="20"/>
        <v>1</v>
      </c>
      <c r="S1146">
        <f>IF(T1146="",0,IFERROR(IF(VLOOKUP(T1146,T$38:T1145,1,0)&gt;0,0,0),1))</f>
        <v>0</v>
      </c>
      <c r="T1146" s="16">
        <f>IF(DATOS!J1109=P$39,DATOS!C1109,"")</f>
        <v>0</v>
      </c>
    </row>
    <row r="1147" spans="18:20" x14ac:dyDescent="0.25">
      <c r="R1147">
        <f t="shared" si="20"/>
        <v>1</v>
      </c>
      <c r="S1147">
        <f>IF(T1147="",0,IFERROR(IF(VLOOKUP(T1147,T$38:T1146,1,0)&gt;0,0,0),1))</f>
        <v>0</v>
      </c>
      <c r="T1147" s="16">
        <f>IF(DATOS!J1110=P$39,DATOS!C1110,"")</f>
        <v>0</v>
      </c>
    </row>
    <row r="1148" spans="18:20" x14ac:dyDescent="0.25">
      <c r="R1148">
        <f t="shared" si="20"/>
        <v>1</v>
      </c>
      <c r="S1148">
        <f>IF(T1148="",0,IFERROR(IF(VLOOKUP(T1148,T$38:T1147,1,0)&gt;0,0,0),1))</f>
        <v>0</v>
      </c>
      <c r="T1148" s="16">
        <f>IF(DATOS!J1111=P$39,DATOS!C1111,"")</f>
        <v>0</v>
      </c>
    </row>
    <row r="1149" spans="18:20" x14ac:dyDescent="0.25">
      <c r="R1149">
        <f t="shared" si="20"/>
        <v>1</v>
      </c>
      <c r="S1149">
        <f>IF(T1149="",0,IFERROR(IF(VLOOKUP(T1149,T$38:T1148,1,0)&gt;0,0,0),1))</f>
        <v>0</v>
      </c>
      <c r="T1149" s="16">
        <f>IF(DATOS!J1112=P$39,DATOS!C1112,"")</f>
        <v>0</v>
      </c>
    </row>
    <row r="1150" spans="18:20" x14ac:dyDescent="0.25">
      <c r="R1150">
        <f t="shared" si="20"/>
        <v>1</v>
      </c>
      <c r="S1150">
        <f>IF(T1150="",0,IFERROR(IF(VLOOKUP(T1150,T$38:T1149,1,0)&gt;0,0,0),1))</f>
        <v>0</v>
      </c>
      <c r="T1150" s="16">
        <f>IF(DATOS!J1113=P$39,DATOS!C1113,"")</f>
        <v>0</v>
      </c>
    </row>
    <row r="1151" spans="18:20" x14ac:dyDescent="0.25">
      <c r="R1151">
        <f t="shared" si="20"/>
        <v>1</v>
      </c>
      <c r="S1151">
        <f>IF(T1151="",0,IFERROR(IF(VLOOKUP(T1151,T$38:T1150,1,0)&gt;0,0,0),1))</f>
        <v>0</v>
      </c>
      <c r="T1151" s="16">
        <f>IF(DATOS!J1114=P$39,DATOS!C1114,"")</f>
        <v>0</v>
      </c>
    </row>
    <row r="1152" spans="18:20" x14ac:dyDescent="0.25">
      <c r="R1152">
        <f t="shared" si="20"/>
        <v>1</v>
      </c>
      <c r="S1152">
        <f>IF(T1152="",0,IFERROR(IF(VLOOKUP(T1152,T$38:T1151,1,0)&gt;0,0,0),1))</f>
        <v>0</v>
      </c>
      <c r="T1152" s="16">
        <f>IF(DATOS!J1115=P$39,DATOS!C1115,"")</f>
        <v>0</v>
      </c>
    </row>
    <row r="1153" spans="18:20" x14ac:dyDescent="0.25">
      <c r="R1153">
        <f t="shared" si="20"/>
        <v>1</v>
      </c>
      <c r="S1153">
        <f>IF(T1153="",0,IFERROR(IF(VLOOKUP(T1153,T$38:T1152,1,0)&gt;0,0,0),1))</f>
        <v>0</v>
      </c>
      <c r="T1153" s="16">
        <f>IF(DATOS!J1116=P$39,DATOS!C1116,"")</f>
        <v>0</v>
      </c>
    </row>
    <row r="1154" spans="18:20" x14ac:dyDescent="0.25">
      <c r="R1154">
        <f t="shared" si="20"/>
        <v>1</v>
      </c>
      <c r="S1154">
        <f>IF(T1154="",0,IFERROR(IF(VLOOKUP(T1154,T$38:T1153,1,0)&gt;0,0,0),1))</f>
        <v>0</v>
      </c>
      <c r="T1154" s="16">
        <f>IF(DATOS!J1117=P$39,DATOS!C1117,"")</f>
        <v>0</v>
      </c>
    </row>
    <row r="1155" spans="18:20" x14ac:dyDescent="0.25">
      <c r="R1155">
        <f t="shared" si="20"/>
        <v>1</v>
      </c>
      <c r="S1155">
        <f>IF(T1155="",0,IFERROR(IF(VLOOKUP(T1155,T$38:T1154,1,0)&gt;0,0,0),1))</f>
        <v>0</v>
      </c>
      <c r="T1155" s="16">
        <f>IF(DATOS!J1118=P$39,DATOS!C1118,"")</f>
        <v>0</v>
      </c>
    </row>
    <row r="1156" spans="18:20" x14ac:dyDescent="0.25">
      <c r="R1156">
        <f t="shared" si="20"/>
        <v>1</v>
      </c>
      <c r="S1156">
        <f>IF(T1156="",0,IFERROR(IF(VLOOKUP(T1156,T$38:T1155,1,0)&gt;0,0,0),1))</f>
        <v>0</v>
      </c>
      <c r="T1156" s="16">
        <f>IF(DATOS!J1119=P$39,DATOS!C1119,"")</f>
        <v>0</v>
      </c>
    </row>
    <row r="1157" spans="18:20" x14ac:dyDescent="0.25">
      <c r="R1157">
        <f t="shared" si="20"/>
        <v>1</v>
      </c>
      <c r="S1157">
        <f>IF(T1157="",0,IFERROR(IF(VLOOKUP(T1157,T$38:T1156,1,0)&gt;0,0,0),1))</f>
        <v>0</v>
      </c>
      <c r="T1157" s="16">
        <f>IF(DATOS!J1120=P$39,DATOS!C1120,"")</f>
        <v>0</v>
      </c>
    </row>
    <row r="1158" spans="18:20" x14ac:dyDescent="0.25">
      <c r="R1158">
        <f t="shared" si="20"/>
        <v>1</v>
      </c>
      <c r="S1158">
        <f>IF(T1158="",0,IFERROR(IF(VLOOKUP(T1158,T$38:T1157,1,0)&gt;0,0,0),1))</f>
        <v>0</v>
      </c>
      <c r="T1158" s="16">
        <f>IF(DATOS!J1121=P$39,DATOS!C1121,"")</f>
        <v>0</v>
      </c>
    </row>
    <row r="1159" spans="18:20" x14ac:dyDescent="0.25">
      <c r="R1159">
        <f t="shared" si="20"/>
        <v>1</v>
      </c>
      <c r="S1159">
        <f>IF(T1159="",0,IFERROR(IF(VLOOKUP(T1159,T$38:T1158,1,0)&gt;0,0,0),1))</f>
        <v>0</v>
      </c>
      <c r="T1159" s="16">
        <f>IF(DATOS!J1122=P$39,DATOS!C1122,"")</f>
        <v>0</v>
      </c>
    </row>
    <row r="1160" spans="18:20" x14ac:dyDescent="0.25">
      <c r="R1160">
        <f t="shared" si="20"/>
        <v>1</v>
      </c>
      <c r="S1160">
        <f>IF(T1160="",0,IFERROR(IF(VLOOKUP(T1160,T$38:T1159,1,0)&gt;0,0,0),1))</f>
        <v>0</v>
      </c>
      <c r="T1160" s="16">
        <f>IF(DATOS!J1123=P$39,DATOS!C1123,"")</f>
        <v>0</v>
      </c>
    </row>
    <row r="1161" spans="18:20" x14ac:dyDescent="0.25">
      <c r="R1161">
        <f t="shared" si="20"/>
        <v>1</v>
      </c>
      <c r="S1161">
        <f>IF(T1161="",0,IFERROR(IF(VLOOKUP(T1161,T$38:T1160,1,0)&gt;0,0,0),1))</f>
        <v>0</v>
      </c>
      <c r="T1161" s="16">
        <f>IF(DATOS!J1124=P$39,DATOS!C1124,"")</f>
        <v>0</v>
      </c>
    </row>
    <row r="1162" spans="18:20" x14ac:dyDescent="0.25">
      <c r="R1162">
        <f t="shared" si="20"/>
        <v>1</v>
      </c>
      <c r="S1162">
        <f>IF(T1162="",0,IFERROR(IF(VLOOKUP(T1162,T$38:T1161,1,0)&gt;0,0,0),1))</f>
        <v>0</v>
      </c>
      <c r="T1162" s="16">
        <f>IF(DATOS!J1125=P$39,DATOS!C1125,"")</f>
        <v>0</v>
      </c>
    </row>
    <row r="1163" spans="18:20" x14ac:dyDescent="0.25">
      <c r="R1163">
        <f t="shared" si="20"/>
        <v>1</v>
      </c>
      <c r="S1163">
        <f>IF(T1163="",0,IFERROR(IF(VLOOKUP(T1163,T$38:T1162,1,0)&gt;0,0,0),1))</f>
        <v>0</v>
      </c>
      <c r="T1163" s="16">
        <f>IF(DATOS!J1126=P$39,DATOS!C1126,"")</f>
        <v>0</v>
      </c>
    </row>
    <row r="1164" spans="18:20" x14ac:dyDescent="0.25">
      <c r="R1164">
        <f t="shared" si="20"/>
        <v>1</v>
      </c>
      <c r="S1164">
        <f>IF(T1164="",0,IFERROR(IF(VLOOKUP(T1164,T$38:T1163,1,0)&gt;0,0,0),1))</f>
        <v>0</v>
      </c>
      <c r="T1164" s="16">
        <f>IF(DATOS!J1127=P$39,DATOS!C1127,"")</f>
        <v>0</v>
      </c>
    </row>
    <row r="1165" spans="18:20" x14ac:dyDescent="0.25">
      <c r="R1165">
        <f t="shared" si="20"/>
        <v>1</v>
      </c>
      <c r="S1165">
        <f>IF(T1165="",0,IFERROR(IF(VLOOKUP(T1165,T$38:T1164,1,0)&gt;0,0,0),1))</f>
        <v>0</v>
      </c>
      <c r="T1165" s="16">
        <f>IF(DATOS!J1128=P$39,DATOS!C1128,"")</f>
        <v>0</v>
      </c>
    </row>
    <row r="1166" spans="18:20" x14ac:dyDescent="0.25">
      <c r="R1166">
        <f t="shared" si="20"/>
        <v>1</v>
      </c>
      <c r="S1166">
        <f>IF(T1166="",0,IFERROR(IF(VLOOKUP(T1166,T$38:T1165,1,0)&gt;0,0,0),1))</f>
        <v>0</v>
      </c>
      <c r="T1166" s="16">
        <f>IF(DATOS!J1129=P$39,DATOS!C1129,"")</f>
        <v>0</v>
      </c>
    </row>
    <row r="1167" spans="18:20" x14ac:dyDescent="0.25">
      <c r="R1167">
        <f t="shared" si="20"/>
        <v>1</v>
      </c>
      <c r="S1167">
        <f>IF(T1167="",0,IFERROR(IF(VLOOKUP(T1167,T$38:T1166,1,0)&gt;0,0,0),1))</f>
        <v>0</v>
      </c>
      <c r="T1167" s="16">
        <f>IF(DATOS!J1130=P$39,DATOS!C1130,"")</f>
        <v>0</v>
      </c>
    </row>
    <row r="1168" spans="18:20" x14ac:dyDescent="0.25">
      <c r="R1168">
        <f t="shared" si="20"/>
        <v>1</v>
      </c>
      <c r="S1168">
        <f>IF(T1168="",0,IFERROR(IF(VLOOKUP(T1168,T$38:T1167,1,0)&gt;0,0,0),1))</f>
        <v>0</v>
      </c>
      <c r="T1168" s="16">
        <f>IF(DATOS!J1131=P$39,DATOS!C1131,"")</f>
        <v>0</v>
      </c>
    </row>
    <row r="1169" spans="18:20" x14ac:dyDescent="0.25">
      <c r="R1169">
        <f t="shared" si="20"/>
        <v>1</v>
      </c>
      <c r="S1169">
        <f>IF(T1169="",0,IFERROR(IF(VLOOKUP(T1169,T$38:T1168,1,0)&gt;0,0,0),1))</f>
        <v>0</v>
      </c>
      <c r="T1169" s="16">
        <f>IF(DATOS!J1132=P$39,DATOS!C1132,"")</f>
        <v>0</v>
      </c>
    </row>
    <row r="1170" spans="18:20" x14ac:dyDescent="0.25">
      <c r="R1170">
        <f t="shared" si="20"/>
        <v>1</v>
      </c>
      <c r="S1170">
        <f>IF(T1170="",0,IFERROR(IF(VLOOKUP(T1170,T$38:T1169,1,0)&gt;0,0,0),1))</f>
        <v>0</v>
      </c>
      <c r="T1170" s="16">
        <f>IF(DATOS!J1133=P$39,DATOS!C1133,"")</f>
        <v>0</v>
      </c>
    </row>
    <row r="1171" spans="18:20" x14ac:dyDescent="0.25">
      <c r="R1171">
        <f t="shared" si="20"/>
        <v>1</v>
      </c>
      <c r="S1171">
        <f>IF(T1171="",0,IFERROR(IF(VLOOKUP(T1171,T$38:T1170,1,0)&gt;0,0,0),1))</f>
        <v>0</v>
      </c>
      <c r="T1171" s="16">
        <f>IF(DATOS!J1134=P$39,DATOS!C1134,"")</f>
        <v>0</v>
      </c>
    </row>
    <row r="1172" spans="18:20" x14ac:dyDescent="0.25">
      <c r="R1172">
        <f t="shared" si="20"/>
        <v>1</v>
      </c>
      <c r="S1172">
        <f>IF(T1172="",0,IFERROR(IF(VLOOKUP(T1172,T$38:T1171,1,0)&gt;0,0,0),1))</f>
        <v>0</v>
      </c>
      <c r="T1172" s="16">
        <f>IF(DATOS!J1135=P$39,DATOS!C1135,"")</f>
        <v>0</v>
      </c>
    </row>
    <row r="1173" spans="18:20" x14ac:dyDescent="0.25">
      <c r="R1173">
        <f t="shared" si="20"/>
        <v>1</v>
      </c>
      <c r="S1173">
        <f>IF(T1173="",0,IFERROR(IF(VLOOKUP(T1173,T$38:T1172,1,0)&gt;0,0,0),1))</f>
        <v>0</v>
      </c>
      <c r="T1173" s="16">
        <f>IF(DATOS!J1136=P$39,DATOS!C1136,"")</f>
        <v>0</v>
      </c>
    </row>
    <row r="1174" spans="18:20" x14ac:dyDescent="0.25">
      <c r="R1174">
        <f t="shared" si="20"/>
        <v>1</v>
      </c>
      <c r="S1174">
        <f>IF(T1174="",0,IFERROR(IF(VLOOKUP(T1174,T$38:T1173,1,0)&gt;0,0,0),1))</f>
        <v>0</v>
      </c>
      <c r="T1174" s="16">
        <f>IF(DATOS!J1137=P$39,DATOS!C1137,"")</f>
        <v>0</v>
      </c>
    </row>
    <row r="1175" spans="18:20" x14ac:dyDescent="0.25">
      <c r="R1175">
        <f t="shared" si="20"/>
        <v>1</v>
      </c>
      <c r="S1175">
        <f>IF(T1175="",0,IFERROR(IF(VLOOKUP(T1175,T$38:T1174,1,0)&gt;0,0,0),1))</f>
        <v>0</v>
      </c>
      <c r="T1175" s="16">
        <f>IF(DATOS!J1138=P$39,DATOS!C1138,"")</f>
        <v>0</v>
      </c>
    </row>
    <row r="1176" spans="18:20" x14ac:dyDescent="0.25">
      <c r="R1176">
        <f t="shared" si="20"/>
        <v>1</v>
      </c>
      <c r="S1176">
        <f>IF(T1176="",0,IFERROR(IF(VLOOKUP(T1176,T$38:T1175,1,0)&gt;0,0,0),1))</f>
        <v>0</v>
      </c>
      <c r="T1176" s="16">
        <f>IF(DATOS!J1139=P$39,DATOS!C1139,"")</f>
        <v>0</v>
      </c>
    </row>
    <row r="1177" spans="18:20" x14ac:dyDescent="0.25">
      <c r="R1177">
        <f t="shared" si="20"/>
        <v>1</v>
      </c>
      <c r="S1177">
        <f>IF(T1177="",0,IFERROR(IF(VLOOKUP(T1177,T$38:T1176,1,0)&gt;0,0,0),1))</f>
        <v>0</v>
      </c>
      <c r="T1177" s="16">
        <f>IF(DATOS!J1140=P$39,DATOS!C1140,"")</f>
        <v>0</v>
      </c>
    </row>
    <row r="1178" spans="18:20" x14ac:dyDescent="0.25">
      <c r="R1178">
        <f t="shared" si="20"/>
        <v>1</v>
      </c>
      <c r="S1178">
        <f>IF(T1178="",0,IFERROR(IF(VLOOKUP(T1178,T$38:T1177,1,0)&gt;0,0,0),1))</f>
        <v>0</v>
      </c>
      <c r="T1178" s="16">
        <f>IF(DATOS!J1141=P$39,DATOS!C1141,"")</f>
        <v>0</v>
      </c>
    </row>
    <row r="1179" spans="18:20" x14ac:dyDescent="0.25">
      <c r="R1179">
        <f t="shared" si="20"/>
        <v>1</v>
      </c>
      <c r="S1179">
        <f>IF(T1179="",0,IFERROR(IF(VLOOKUP(T1179,T$38:T1178,1,0)&gt;0,0,0),1))</f>
        <v>0</v>
      </c>
      <c r="T1179" s="16">
        <f>IF(DATOS!J1142=P$39,DATOS!C1142,"")</f>
        <v>0</v>
      </c>
    </row>
    <row r="1180" spans="18:20" x14ac:dyDescent="0.25">
      <c r="R1180">
        <f t="shared" si="20"/>
        <v>1</v>
      </c>
      <c r="S1180">
        <f>IF(T1180="",0,IFERROR(IF(VLOOKUP(T1180,T$38:T1179,1,0)&gt;0,0,0),1))</f>
        <v>0</v>
      </c>
      <c r="T1180" s="16">
        <f>IF(DATOS!J1143=P$39,DATOS!C1143,"")</f>
        <v>0</v>
      </c>
    </row>
    <row r="1181" spans="18:20" x14ac:dyDescent="0.25">
      <c r="R1181">
        <f t="shared" si="20"/>
        <v>1</v>
      </c>
      <c r="S1181">
        <f>IF(T1181="",0,IFERROR(IF(VLOOKUP(T1181,T$38:T1180,1,0)&gt;0,0,0),1))</f>
        <v>0</v>
      </c>
      <c r="T1181" s="16">
        <f>IF(DATOS!J1144=P$39,DATOS!C1144,"")</f>
        <v>0</v>
      </c>
    </row>
    <row r="1182" spans="18:20" x14ac:dyDescent="0.25">
      <c r="R1182">
        <f t="shared" si="20"/>
        <v>1</v>
      </c>
      <c r="S1182">
        <f>IF(T1182="",0,IFERROR(IF(VLOOKUP(T1182,T$38:T1181,1,0)&gt;0,0,0),1))</f>
        <v>0</v>
      </c>
      <c r="T1182" s="16">
        <f>IF(DATOS!J1145=P$39,DATOS!C1145,"")</f>
        <v>0</v>
      </c>
    </row>
    <row r="1183" spans="18:20" x14ac:dyDescent="0.25">
      <c r="R1183">
        <f t="shared" si="20"/>
        <v>1</v>
      </c>
      <c r="S1183">
        <f>IF(T1183="",0,IFERROR(IF(VLOOKUP(T1183,T$38:T1182,1,0)&gt;0,0,0),1))</f>
        <v>0</v>
      </c>
      <c r="T1183" s="16">
        <f>IF(DATOS!J1146=P$39,DATOS!C1146,"")</f>
        <v>0</v>
      </c>
    </row>
    <row r="1184" spans="18:20" x14ac:dyDescent="0.25">
      <c r="R1184">
        <f t="shared" si="20"/>
        <v>1</v>
      </c>
      <c r="S1184">
        <f>IF(T1184="",0,IFERROR(IF(VLOOKUP(T1184,T$38:T1183,1,0)&gt;0,0,0),1))</f>
        <v>0</v>
      </c>
      <c r="T1184" s="16">
        <f>IF(DATOS!J1147=P$39,DATOS!C1147,"")</f>
        <v>0</v>
      </c>
    </row>
    <row r="1185" spans="18:20" x14ac:dyDescent="0.25">
      <c r="R1185">
        <f t="shared" si="20"/>
        <v>1</v>
      </c>
      <c r="S1185">
        <f>IF(T1185="",0,IFERROR(IF(VLOOKUP(T1185,T$38:T1184,1,0)&gt;0,0,0),1))</f>
        <v>0</v>
      </c>
      <c r="T1185" s="16">
        <f>IF(DATOS!J1148=P$39,DATOS!C1148,"")</f>
        <v>0</v>
      </c>
    </row>
    <row r="1186" spans="18:20" x14ac:dyDescent="0.25">
      <c r="R1186">
        <f t="shared" si="20"/>
        <v>1</v>
      </c>
      <c r="S1186">
        <f>IF(T1186="",0,IFERROR(IF(VLOOKUP(T1186,T$38:T1185,1,0)&gt;0,0,0),1))</f>
        <v>0</v>
      </c>
      <c r="T1186" s="16">
        <f>IF(DATOS!J1149=P$39,DATOS!C1149,"")</f>
        <v>0</v>
      </c>
    </row>
    <row r="1187" spans="18:20" x14ac:dyDescent="0.25">
      <c r="R1187">
        <f t="shared" si="20"/>
        <v>1</v>
      </c>
      <c r="S1187">
        <f>IF(T1187="",0,IFERROR(IF(VLOOKUP(T1187,T$38:T1186,1,0)&gt;0,0,0),1))</f>
        <v>0</v>
      </c>
      <c r="T1187" s="16">
        <f>IF(DATOS!J1150=P$39,DATOS!C1150,"")</f>
        <v>0</v>
      </c>
    </row>
    <row r="1188" spans="18:20" x14ac:dyDescent="0.25">
      <c r="R1188">
        <f t="shared" si="20"/>
        <v>1</v>
      </c>
      <c r="S1188">
        <f>IF(T1188="",0,IFERROR(IF(VLOOKUP(T1188,T$38:T1187,1,0)&gt;0,0,0),1))</f>
        <v>0</v>
      </c>
      <c r="T1188" s="16">
        <f>IF(DATOS!J1151=P$39,DATOS!C1151,"")</f>
        <v>0</v>
      </c>
    </row>
    <row r="1189" spans="18:20" x14ac:dyDescent="0.25">
      <c r="R1189">
        <f t="shared" si="20"/>
        <v>1</v>
      </c>
      <c r="S1189">
        <f>IF(T1189="",0,IFERROR(IF(VLOOKUP(T1189,T$38:T1188,1,0)&gt;0,0,0),1))</f>
        <v>0</v>
      </c>
      <c r="T1189" s="16">
        <f>IF(DATOS!J1152=P$39,DATOS!C1152,"")</f>
        <v>0</v>
      </c>
    </row>
    <row r="1190" spans="18:20" x14ac:dyDescent="0.25">
      <c r="R1190">
        <f t="shared" si="20"/>
        <v>1</v>
      </c>
      <c r="S1190">
        <f>IF(T1190="",0,IFERROR(IF(VLOOKUP(T1190,T$38:T1189,1,0)&gt;0,0,0),1))</f>
        <v>0</v>
      </c>
      <c r="T1190" s="16">
        <f>IF(DATOS!J1153=P$39,DATOS!C1153,"")</f>
        <v>0</v>
      </c>
    </row>
    <row r="1191" spans="18:20" x14ac:dyDescent="0.25">
      <c r="R1191">
        <f t="shared" ref="R1191:R1254" si="21">R1190+S1191</f>
        <v>1</v>
      </c>
      <c r="S1191">
        <f>IF(T1191="",0,IFERROR(IF(VLOOKUP(T1191,T$38:T1190,1,0)&gt;0,0,0),1))</f>
        <v>0</v>
      </c>
      <c r="T1191" s="16">
        <f>IF(DATOS!J1154=P$39,DATOS!C1154,"")</f>
        <v>0</v>
      </c>
    </row>
    <row r="1192" spans="18:20" x14ac:dyDescent="0.25">
      <c r="R1192">
        <f t="shared" si="21"/>
        <v>1</v>
      </c>
      <c r="S1192">
        <f>IF(T1192="",0,IFERROR(IF(VLOOKUP(T1192,T$38:T1191,1,0)&gt;0,0,0),1))</f>
        <v>0</v>
      </c>
      <c r="T1192" s="16">
        <f>IF(DATOS!J1155=P$39,DATOS!C1155,"")</f>
        <v>0</v>
      </c>
    </row>
    <row r="1193" spans="18:20" x14ac:dyDescent="0.25">
      <c r="R1193">
        <f t="shared" si="21"/>
        <v>1</v>
      </c>
      <c r="S1193">
        <f>IF(T1193="",0,IFERROR(IF(VLOOKUP(T1193,T$38:T1192,1,0)&gt;0,0,0),1))</f>
        <v>0</v>
      </c>
      <c r="T1193" s="16">
        <f>IF(DATOS!J1156=P$39,DATOS!C1156,"")</f>
        <v>0</v>
      </c>
    </row>
    <row r="1194" spans="18:20" x14ac:dyDescent="0.25">
      <c r="R1194">
        <f t="shared" si="21"/>
        <v>1</v>
      </c>
      <c r="S1194">
        <f>IF(T1194="",0,IFERROR(IF(VLOOKUP(T1194,T$38:T1193,1,0)&gt;0,0,0),1))</f>
        <v>0</v>
      </c>
      <c r="T1194" s="16">
        <f>IF(DATOS!J1157=P$39,DATOS!C1157,"")</f>
        <v>0</v>
      </c>
    </row>
    <row r="1195" spans="18:20" x14ac:dyDescent="0.25">
      <c r="R1195">
        <f t="shared" si="21"/>
        <v>1</v>
      </c>
      <c r="S1195">
        <f>IF(T1195="",0,IFERROR(IF(VLOOKUP(T1195,T$38:T1194,1,0)&gt;0,0,0),1))</f>
        <v>0</v>
      </c>
      <c r="T1195" s="16">
        <f>IF(DATOS!J1158=P$39,DATOS!C1158,"")</f>
        <v>0</v>
      </c>
    </row>
    <row r="1196" spans="18:20" x14ac:dyDescent="0.25">
      <c r="R1196">
        <f t="shared" si="21"/>
        <v>1</v>
      </c>
      <c r="S1196">
        <f>IF(T1196="",0,IFERROR(IF(VLOOKUP(T1196,T$38:T1195,1,0)&gt;0,0,0),1))</f>
        <v>0</v>
      </c>
      <c r="T1196" s="16">
        <f>IF(DATOS!J1159=P$39,DATOS!C1159,"")</f>
        <v>0</v>
      </c>
    </row>
    <row r="1197" spans="18:20" x14ac:dyDescent="0.25">
      <c r="R1197">
        <f t="shared" si="21"/>
        <v>1</v>
      </c>
      <c r="S1197">
        <f>IF(T1197="",0,IFERROR(IF(VLOOKUP(T1197,T$38:T1196,1,0)&gt;0,0,0),1))</f>
        <v>0</v>
      </c>
      <c r="T1197" s="16">
        <f>IF(DATOS!J1160=P$39,DATOS!C1160,"")</f>
        <v>0</v>
      </c>
    </row>
    <row r="1198" spans="18:20" x14ac:dyDescent="0.25">
      <c r="R1198">
        <f t="shared" si="21"/>
        <v>1</v>
      </c>
      <c r="S1198">
        <f>IF(T1198="",0,IFERROR(IF(VLOOKUP(T1198,T$38:T1197,1,0)&gt;0,0,0),1))</f>
        <v>0</v>
      </c>
      <c r="T1198" s="16">
        <f>IF(DATOS!J1161=P$39,DATOS!C1161,"")</f>
        <v>0</v>
      </c>
    </row>
    <row r="1199" spans="18:20" x14ac:dyDescent="0.25">
      <c r="R1199">
        <f t="shared" si="21"/>
        <v>1</v>
      </c>
      <c r="S1199">
        <f>IF(T1199="",0,IFERROR(IF(VLOOKUP(T1199,T$38:T1198,1,0)&gt;0,0,0),1))</f>
        <v>0</v>
      </c>
      <c r="T1199" s="16">
        <f>IF(DATOS!J1162=P$39,DATOS!C1162,"")</f>
        <v>0</v>
      </c>
    </row>
    <row r="1200" spans="18:20" x14ac:dyDescent="0.25">
      <c r="R1200">
        <f t="shared" si="21"/>
        <v>1</v>
      </c>
      <c r="S1200">
        <f>IF(T1200="",0,IFERROR(IF(VLOOKUP(T1200,T$38:T1199,1,0)&gt;0,0,0),1))</f>
        <v>0</v>
      </c>
      <c r="T1200" s="16">
        <f>IF(DATOS!J1163=P$39,DATOS!C1163,"")</f>
        <v>0</v>
      </c>
    </row>
    <row r="1201" spans="18:20" x14ac:dyDescent="0.25">
      <c r="R1201">
        <f t="shared" si="21"/>
        <v>1</v>
      </c>
      <c r="S1201">
        <f>IF(T1201="",0,IFERROR(IF(VLOOKUP(T1201,T$38:T1200,1,0)&gt;0,0,0),1))</f>
        <v>0</v>
      </c>
      <c r="T1201" s="16">
        <f>IF(DATOS!J1164=P$39,DATOS!C1164,"")</f>
        <v>0</v>
      </c>
    </row>
    <row r="1202" spans="18:20" x14ac:dyDescent="0.25">
      <c r="R1202">
        <f t="shared" si="21"/>
        <v>1</v>
      </c>
      <c r="S1202">
        <f>IF(T1202="",0,IFERROR(IF(VLOOKUP(T1202,T$38:T1201,1,0)&gt;0,0,0),1))</f>
        <v>0</v>
      </c>
      <c r="T1202" s="16">
        <f>IF(DATOS!J1165=P$39,DATOS!C1165,"")</f>
        <v>0</v>
      </c>
    </row>
    <row r="1203" spans="18:20" x14ac:dyDescent="0.25">
      <c r="R1203">
        <f t="shared" si="21"/>
        <v>1</v>
      </c>
      <c r="S1203">
        <f>IF(T1203="",0,IFERROR(IF(VLOOKUP(T1203,T$38:T1202,1,0)&gt;0,0,0),1))</f>
        <v>0</v>
      </c>
      <c r="T1203" s="16">
        <f>IF(DATOS!J1166=P$39,DATOS!C1166,"")</f>
        <v>0</v>
      </c>
    </row>
    <row r="1204" spans="18:20" x14ac:dyDescent="0.25">
      <c r="R1204">
        <f t="shared" si="21"/>
        <v>1</v>
      </c>
      <c r="S1204">
        <f>IF(T1204="",0,IFERROR(IF(VLOOKUP(T1204,T$38:T1203,1,0)&gt;0,0,0),1))</f>
        <v>0</v>
      </c>
      <c r="T1204" s="16">
        <f>IF(DATOS!J1167=P$39,DATOS!C1167,"")</f>
        <v>0</v>
      </c>
    </row>
    <row r="1205" spans="18:20" x14ac:dyDescent="0.25">
      <c r="R1205">
        <f t="shared" si="21"/>
        <v>1</v>
      </c>
      <c r="S1205">
        <f>IF(T1205="",0,IFERROR(IF(VLOOKUP(T1205,T$38:T1204,1,0)&gt;0,0,0),1))</f>
        <v>0</v>
      </c>
      <c r="T1205" s="16">
        <f>IF(DATOS!J1168=P$39,DATOS!C1168,"")</f>
        <v>0</v>
      </c>
    </row>
    <row r="1206" spans="18:20" x14ac:dyDescent="0.25">
      <c r="R1206">
        <f t="shared" si="21"/>
        <v>1</v>
      </c>
      <c r="S1206">
        <f>IF(T1206="",0,IFERROR(IF(VLOOKUP(T1206,T$38:T1205,1,0)&gt;0,0,0),1))</f>
        <v>0</v>
      </c>
      <c r="T1206" s="16">
        <f>IF(DATOS!J1169=P$39,DATOS!C1169,"")</f>
        <v>0</v>
      </c>
    </row>
    <row r="1207" spans="18:20" x14ac:dyDescent="0.25">
      <c r="R1207">
        <f t="shared" si="21"/>
        <v>1</v>
      </c>
      <c r="S1207">
        <f>IF(T1207="",0,IFERROR(IF(VLOOKUP(T1207,T$38:T1206,1,0)&gt;0,0,0),1))</f>
        <v>0</v>
      </c>
      <c r="T1207" s="16">
        <f>IF(DATOS!J1170=P$39,DATOS!C1170,"")</f>
        <v>0</v>
      </c>
    </row>
    <row r="1208" spans="18:20" x14ac:dyDescent="0.25">
      <c r="R1208">
        <f t="shared" si="21"/>
        <v>1</v>
      </c>
      <c r="S1208">
        <f>IF(T1208="",0,IFERROR(IF(VLOOKUP(T1208,T$38:T1207,1,0)&gt;0,0,0),1))</f>
        <v>0</v>
      </c>
      <c r="T1208" s="16">
        <f>IF(DATOS!J1171=P$39,DATOS!C1171,"")</f>
        <v>0</v>
      </c>
    </row>
    <row r="1209" spans="18:20" x14ac:dyDescent="0.25">
      <c r="R1209">
        <f t="shared" si="21"/>
        <v>1</v>
      </c>
      <c r="S1209">
        <f>IF(T1209="",0,IFERROR(IF(VLOOKUP(T1209,T$38:T1208,1,0)&gt;0,0,0),1))</f>
        <v>0</v>
      </c>
      <c r="T1209" s="16">
        <f>IF(DATOS!J1172=P$39,DATOS!C1172,"")</f>
        <v>0</v>
      </c>
    </row>
    <row r="1210" spans="18:20" x14ac:dyDescent="0.25">
      <c r="R1210">
        <f t="shared" si="21"/>
        <v>1</v>
      </c>
      <c r="S1210">
        <f>IF(T1210="",0,IFERROR(IF(VLOOKUP(T1210,T$38:T1209,1,0)&gt;0,0,0),1))</f>
        <v>0</v>
      </c>
      <c r="T1210" s="16">
        <f>IF(DATOS!J1173=P$39,DATOS!C1173,"")</f>
        <v>0</v>
      </c>
    </row>
    <row r="1211" spans="18:20" x14ac:dyDescent="0.25">
      <c r="R1211">
        <f t="shared" si="21"/>
        <v>1</v>
      </c>
      <c r="S1211">
        <f>IF(T1211="",0,IFERROR(IF(VLOOKUP(T1211,T$38:T1210,1,0)&gt;0,0,0),1))</f>
        <v>0</v>
      </c>
      <c r="T1211" s="16">
        <f>IF(DATOS!J1174=P$39,DATOS!C1174,"")</f>
        <v>0</v>
      </c>
    </row>
    <row r="1212" spans="18:20" x14ac:dyDescent="0.25">
      <c r="R1212">
        <f t="shared" si="21"/>
        <v>1</v>
      </c>
      <c r="S1212">
        <f>IF(T1212="",0,IFERROR(IF(VLOOKUP(T1212,T$38:T1211,1,0)&gt;0,0,0),1))</f>
        <v>0</v>
      </c>
      <c r="T1212" s="16">
        <f>IF(DATOS!J1175=P$39,DATOS!C1175,"")</f>
        <v>0</v>
      </c>
    </row>
    <row r="1213" spans="18:20" x14ac:dyDescent="0.25">
      <c r="R1213">
        <f t="shared" si="21"/>
        <v>1</v>
      </c>
      <c r="S1213">
        <f>IF(T1213="",0,IFERROR(IF(VLOOKUP(T1213,T$38:T1212,1,0)&gt;0,0,0),1))</f>
        <v>0</v>
      </c>
      <c r="T1213" s="16">
        <f>IF(DATOS!J1176=P$39,DATOS!C1176,"")</f>
        <v>0</v>
      </c>
    </row>
    <row r="1214" spans="18:20" x14ac:dyDescent="0.25">
      <c r="R1214">
        <f t="shared" si="21"/>
        <v>1</v>
      </c>
      <c r="S1214">
        <f>IF(T1214="",0,IFERROR(IF(VLOOKUP(T1214,T$38:T1213,1,0)&gt;0,0,0),1))</f>
        <v>0</v>
      </c>
      <c r="T1214" s="16">
        <f>IF(DATOS!J1177=P$39,DATOS!C1177,"")</f>
        <v>0</v>
      </c>
    </row>
    <row r="1215" spans="18:20" x14ac:dyDescent="0.25">
      <c r="R1215">
        <f t="shared" si="21"/>
        <v>1</v>
      </c>
      <c r="S1215">
        <f>IF(T1215="",0,IFERROR(IF(VLOOKUP(T1215,T$38:T1214,1,0)&gt;0,0,0),1))</f>
        <v>0</v>
      </c>
      <c r="T1215" s="16">
        <f>IF(DATOS!J1178=P$39,DATOS!C1178,"")</f>
        <v>0</v>
      </c>
    </row>
    <row r="1216" spans="18:20" x14ac:dyDescent="0.25">
      <c r="R1216">
        <f t="shared" si="21"/>
        <v>1</v>
      </c>
      <c r="S1216">
        <f>IF(T1216="",0,IFERROR(IF(VLOOKUP(T1216,T$38:T1215,1,0)&gt;0,0,0),1))</f>
        <v>0</v>
      </c>
      <c r="T1216" s="16">
        <f>IF(DATOS!J1179=P$39,DATOS!C1179,"")</f>
        <v>0</v>
      </c>
    </row>
    <row r="1217" spans="18:20" x14ac:dyDescent="0.25">
      <c r="R1217">
        <f t="shared" si="21"/>
        <v>1</v>
      </c>
      <c r="S1217">
        <f>IF(T1217="",0,IFERROR(IF(VLOOKUP(T1217,T$38:T1216,1,0)&gt;0,0,0),1))</f>
        <v>0</v>
      </c>
      <c r="T1217" s="16">
        <f>IF(DATOS!J1180=P$39,DATOS!C1180,"")</f>
        <v>0</v>
      </c>
    </row>
    <row r="1218" spans="18:20" x14ac:dyDescent="0.25">
      <c r="R1218">
        <f t="shared" si="21"/>
        <v>1</v>
      </c>
      <c r="S1218">
        <f>IF(T1218="",0,IFERROR(IF(VLOOKUP(T1218,T$38:T1217,1,0)&gt;0,0,0),1))</f>
        <v>0</v>
      </c>
      <c r="T1218" s="16">
        <f>IF(DATOS!J1181=P$39,DATOS!C1181,"")</f>
        <v>0</v>
      </c>
    </row>
    <row r="1219" spans="18:20" x14ac:dyDescent="0.25">
      <c r="R1219">
        <f t="shared" si="21"/>
        <v>1</v>
      </c>
      <c r="S1219">
        <f>IF(T1219="",0,IFERROR(IF(VLOOKUP(T1219,T$38:T1218,1,0)&gt;0,0,0),1))</f>
        <v>0</v>
      </c>
      <c r="T1219" s="16">
        <f>IF(DATOS!J1182=P$39,DATOS!C1182,"")</f>
        <v>0</v>
      </c>
    </row>
    <row r="1220" spans="18:20" x14ac:dyDescent="0.25">
      <c r="R1220">
        <f t="shared" si="21"/>
        <v>1</v>
      </c>
      <c r="S1220">
        <f>IF(T1220="",0,IFERROR(IF(VLOOKUP(T1220,T$38:T1219,1,0)&gt;0,0,0),1))</f>
        <v>0</v>
      </c>
      <c r="T1220" s="16">
        <f>IF(DATOS!J1183=P$39,DATOS!C1183,"")</f>
        <v>0</v>
      </c>
    </row>
    <row r="1221" spans="18:20" x14ac:dyDescent="0.25">
      <c r="R1221">
        <f t="shared" si="21"/>
        <v>1</v>
      </c>
      <c r="S1221">
        <f>IF(T1221="",0,IFERROR(IF(VLOOKUP(T1221,T$38:T1220,1,0)&gt;0,0,0),1))</f>
        <v>0</v>
      </c>
      <c r="T1221" s="16">
        <f>IF(DATOS!J1184=P$39,DATOS!C1184,"")</f>
        <v>0</v>
      </c>
    </row>
    <row r="1222" spans="18:20" x14ac:dyDescent="0.25">
      <c r="R1222">
        <f t="shared" si="21"/>
        <v>1</v>
      </c>
      <c r="S1222">
        <f>IF(T1222="",0,IFERROR(IF(VLOOKUP(T1222,T$38:T1221,1,0)&gt;0,0,0),1))</f>
        <v>0</v>
      </c>
      <c r="T1222" s="16">
        <f>IF(DATOS!J1185=P$39,DATOS!C1185,"")</f>
        <v>0</v>
      </c>
    </row>
    <row r="1223" spans="18:20" x14ac:dyDescent="0.25">
      <c r="R1223">
        <f t="shared" si="21"/>
        <v>1</v>
      </c>
      <c r="S1223">
        <f>IF(T1223="",0,IFERROR(IF(VLOOKUP(T1223,T$38:T1222,1,0)&gt;0,0,0),1))</f>
        <v>0</v>
      </c>
      <c r="T1223" s="16">
        <f>IF(DATOS!J1186=P$39,DATOS!C1186,"")</f>
        <v>0</v>
      </c>
    </row>
    <row r="1224" spans="18:20" x14ac:dyDescent="0.25">
      <c r="R1224">
        <f t="shared" si="21"/>
        <v>1</v>
      </c>
      <c r="S1224">
        <f>IF(T1224="",0,IFERROR(IF(VLOOKUP(T1224,T$38:T1223,1,0)&gt;0,0,0),1))</f>
        <v>0</v>
      </c>
      <c r="T1224" s="16">
        <f>IF(DATOS!J1187=P$39,DATOS!C1187,"")</f>
        <v>0</v>
      </c>
    </row>
    <row r="1225" spans="18:20" x14ac:dyDescent="0.25">
      <c r="R1225">
        <f t="shared" si="21"/>
        <v>1</v>
      </c>
      <c r="S1225">
        <f>IF(T1225="",0,IFERROR(IF(VLOOKUP(T1225,T$38:T1224,1,0)&gt;0,0,0),1))</f>
        <v>0</v>
      </c>
      <c r="T1225" s="16">
        <f>IF(DATOS!J1188=P$39,DATOS!C1188,"")</f>
        <v>0</v>
      </c>
    </row>
    <row r="1226" spans="18:20" x14ac:dyDescent="0.25">
      <c r="R1226">
        <f t="shared" si="21"/>
        <v>1</v>
      </c>
      <c r="S1226">
        <f>IF(T1226="",0,IFERROR(IF(VLOOKUP(T1226,T$38:T1225,1,0)&gt;0,0,0),1))</f>
        <v>0</v>
      </c>
      <c r="T1226" s="16">
        <f>IF(DATOS!J1189=P$39,DATOS!C1189,"")</f>
        <v>0</v>
      </c>
    </row>
    <row r="1227" spans="18:20" x14ac:dyDescent="0.25">
      <c r="R1227">
        <f t="shared" si="21"/>
        <v>1</v>
      </c>
      <c r="S1227">
        <f>IF(T1227="",0,IFERROR(IF(VLOOKUP(T1227,T$38:T1226,1,0)&gt;0,0,0),1))</f>
        <v>0</v>
      </c>
      <c r="T1227" s="16">
        <f>IF(DATOS!J1190=P$39,DATOS!C1190,"")</f>
        <v>0</v>
      </c>
    </row>
    <row r="1228" spans="18:20" x14ac:dyDescent="0.25">
      <c r="R1228">
        <f t="shared" si="21"/>
        <v>1</v>
      </c>
      <c r="S1228">
        <f>IF(T1228="",0,IFERROR(IF(VLOOKUP(T1228,T$38:T1227,1,0)&gt;0,0,0),1))</f>
        <v>0</v>
      </c>
      <c r="T1228" s="16">
        <f>IF(DATOS!J1191=P$39,DATOS!C1191,"")</f>
        <v>0</v>
      </c>
    </row>
    <row r="1229" spans="18:20" x14ac:dyDescent="0.25">
      <c r="R1229">
        <f t="shared" si="21"/>
        <v>1</v>
      </c>
      <c r="S1229">
        <f>IF(T1229="",0,IFERROR(IF(VLOOKUP(T1229,T$38:T1228,1,0)&gt;0,0,0),1))</f>
        <v>0</v>
      </c>
      <c r="T1229" s="16">
        <f>IF(DATOS!J1192=P$39,DATOS!C1192,"")</f>
        <v>0</v>
      </c>
    </row>
    <row r="1230" spans="18:20" x14ac:dyDescent="0.25">
      <c r="R1230">
        <f t="shared" si="21"/>
        <v>1</v>
      </c>
      <c r="S1230">
        <f>IF(T1230="",0,IFERROR(IF(VLOOKUP(T1230,T$38:T1229,1,0)&gt;0,0,0),1))</f>
        <v>0</v>
      </c>
      <c r="T1230" s="16">
        <f>IF(DATOS!J1193=P$39,DATOS!C1193,"")</f>
        <v>0</v>
      </c>
    </row>
    <row r="1231" spans="18:20" x14ac:dyDescent="0.25">
      <c r="R1231">
        <f t="shared" si="21"/>
        <v>1</v>
      </c>
      <c r="S1231">
        <f>IF(T1231="",0,IFERROR(IF(VLOOKUP(T1231,T$38:T1230,1,0)&gt;0,0,0),1))</f>
        <v>0</v>
      </c>
      <c r="T1231" s="16">
        <f>IF(DATOS!J1194=P$39,DATOS!C1194,"")</f>
        <v>0</v>
      </c>
    </row>
    <row r="1232" spans="18:20" x14ac:dyDescent="0.25">
      <c r="R1232">
        <f t="shared" si="21"/>
        <v>1</v>
      </c>
      <c r="S1232">
        <f>IF(T1232="",0,IFERROR(IF(VLOOKUP(T1232,T$38:T1231,1,0)&gt;0,0,0),1))</f>
        <v>0</v>
      </c>
      <c r="T1232" s="16">
        <f>IF(DATOS!J1195=P$39,DATOS!C1195,"")</f>
        <v>0</v>
      </c>
    </row>
    <row r="1233" spans="18:20" x14ac:dyDescent="0.25">
      <c r="R1233">
        <f t="shared" si="21"/>
        <v>1</v>
      </c>
      <c r="S1233">
        <f>IF(T1233="",0,IFERROR(IF(VLOOKUP(T1233,T$38:T1232,1,0)&gt;0,0,0),1))</f>
        <v>0</v>
      </c>
      <c r="T1233" s="16">
        <f>IF(DATOS!J1196=P$39,DATOS!C1196,"")</f>
        <v>0</v>
      </c>
    </row>
    <row r="1234" spans="18:20" x14ac:dyDescent="0.25">
      <c r="R1234">
        <f t="shared" si="21"/>
        <v>1</v>
      </c>
      <c r="S1234">
        <f>IF(T1234="",0,IFERROR(IF(VLOOKUP(T1234,T$38:T1233,1,0)&gt;0,0,0),1))</f>
        <v>0</v>
      </c>
      <c r="T1234" s="16">
        <f>IF(DATOS!J1197=P$39,DATOS!C1197,"")</f>
        <v>0</v>
      </c>
    </row>
    <row r="1235" spans="18:20" x14ac:dyDescent="0.25">
      <c r="R1235">
        <f t="shared" si="21"/>
        <v>1</v>
      </c>
      <c r="S1235">
        <f>IF(T1235="",0,IFERROR(IF(VLOOKUP(T1235,T$38:T1234,1,0)&gt;0,0,0),1))</f>
        <v>0</v>
      </c>
      <c r="T1235" s="16">
        <f>IF(DATOS!J1198=P$39,DATOS!C1198,"")</f>
        <v>0</v>
      </c>
    </row>
    <row r="1236" spans="18:20" x14ac:dyDescent="0.25">
      <c r="R1236">
        <f t="shared" si="21"/>
        <v>1</v>
      </c>
      <c r="S1236">
        <f>IF(T1236="",0,IFERROR(IF(VLOOKUP(T1236,T$38:T1235,1,0)&gt;0,0,0),1))</f>
        <v>0</v>
      </c>
      <c r="T1236" s="16">
        <f>IF(DATOS!J1199=P$39,DATOS!C1199,"")</f>
        <v>0</v>
      </c>
    </row>
    <row r="1237" spans="18:20" x14ac:dyDescent="0.25">
      <c r="R1237">
        <f t="shared" si="21"/>
        <v>1</v>
      </c>
      <c r="S1237">
        <f>IF(T1237="",0,IFERROR(IF(VLOOKUP(T1237,T$38:T1236,1,0)&gt;0,0,0),1))</f>
        <v>0</v>
      </c>
      <c r="T1237" s="16">
        <f>IF(DATOS!J1200=P$39,DATOS!C1200,"")</f>
        <v>0</v>
      </c>
    </row>
    <row r="1238" spans="18:20" x14ac:dyDescent="0.25">
      <c r="R1238">
        <f t="shared" si="21"/>
        <v>1</v>
      </c>
      <c r="S1238">
        <f>IF(T1238="",0,IFERROR(IF(VLOOKUP(T1238,T$38:T1237,1,0)&gt;0,0,0),1))</f>
        <v>0</v>
      </c>
      <c r="T1238" s="16">
        <f>IF(DATOS!J1201=P$39,DATOS!C1201,"")</f>
        <v>0</v>
      </c>
    </row>
    <row r="1239" spans="18:20" x14ac:dyDescent="0.25">
      <c r="R1239">
        <f t="shared" si="21"/>
        <v>1</v>
      </c>
      <c r="S1239">
        <f>IF(T1239="",0,IFERROR(IF(VLOOKUP(T1239,T$38:T1238,1,0)&gt;0,0,0),1))</f>
        <v>0</v>
      </c>
      <c r="T1239" s="16">
        <f>IF(DATOS!J1202=P$39,DATOS!C1202,"")</f>
        <v>0</v>
      </c>
    </row>
    <row r="1240" spans="18:20" x14ac:dyDescent="0.25">
      <c r="R1240">
        <f t="shared" si="21"/>
        <v>1</v>
      </c>
      <c r="S1240">
        <f>IF(T1240="",0,IFERROR(IF(VLOOKUP(T1240,T$38:T1239,1,0)&gt;0,0,0),1))</f>
        <v>0</v>
      </c>
      <c r="T1240" s="16">
        <f>IF(DATOS!J1203=P$39,DATOS!C1203,"")</f>
        <v>0</v>
      </c>
    </row>
    <row r="1241" spans="18:20" x14ac:dyDescent="0.25">
      <c r="R1241">
        <f t="shared" si="21"/>
        <v>1</v>
      </c>
      <c r="S1241">
        <f>IF(T1241="",0,IFERROR(IF(VLOOKUP(T1241,T$38:T1240,1,0)&gt;0,0,0),1))</f>
        <v>0</v>
      </c>
      <c r="T1241" s="16">
        <f>IF(DATOS!J1204=P$39,DATOS!C1204,"")</f>
        <v>0</v>
      </c>
    </row>
    <row r="1242" spans="18:20" x14ac:dyDescent="0.25">
      <c r="R1242">
        <f t="shared" si="21"/>
        <v>1</v>
      </c>
      <c r="S1242">
        <f>IF(T1242="",0,IFERROR(IF(VLOOKUP(T1242,T$38:T1241,1,0)&gt;0,0,0),1))</f>
        <v>0</v>
      </c>
      <c r="T1242" s="16">
        <f>IF(DATOS!J1205=P$39,DATOS!C1205,"")</f>
        <v>0</v>
      </c>
    </row>
    <row r="1243" spans="18:20" x14ac:dyDescent="0.25">
      <c r="R1243">
        <f t="shared" si="21"/>
        <v>1</v>
      </c>
      <c r="S1243">
        <f>IF(T1243="",0,IFERROR(IF(VLOOKUP(T1243,T$38:T1242,1,0)&gt;0,0,0),1))</f>
        <v>0</v>
      </c>
      <c r="T1243" s="16">
        <f>IF(DATOS!J1206=P$39,DATOS!C1206,"")</f>
        <v>0</v>
      </c>
    </row>
    <row r="1244" spans="18:20" x14ac:dyDescent="0.25">
      <c r="R1244">
        <f t="shared" si="21"/>
        <v>1</v>
      </c>
      <c r="S1244">
        <f>IF(T1244="",0,IFERROR(IF(VLOOKUP(T1244,T$38:T1243,1,0)&gt;0,0,0),1))</f>
        <v>0</v>
      </c>
      <c r="T1244" s="16">
        <f>IF(DATOS!J1207=P$39,DATOS!C1207,"")</f>
        <v>0</v>
      </c>
    </row>
    <row r="1245" spans="18:20" x14ac:dyDescent="0.25">
      <c r="R1245">
        <f t="shared" si="21"/>
        <v>1</v>
      </c>
      <c r="S1245">
        <f>IF(T1245="",0,IFERROR(IF(VLOOKUP(T1245,T$38:T1244,1,0)&gt;0,0,0),1))</f>
        <v>0</v>
      </c>
      <c r="T1245" s="16">
        <f>IF(DATOS!J1208=P$39,DATOS!C1208,"")</f>
        <v>0</v>
      </c>
    </row>
    <row r="1246" spans="18:20" x14ac:dyDescent="0.25">
      <c r="R1246">
        <f t="shared" si="21"/>
        <v>1</v>
      </c>
      <c r="S1246">
        <f>IF(T1246="",0,IFERROR(IF(VLOOKUP(T1246,T$38:T1245,1,0)&gt;0,0,0),1))</f>
        <v>0</v>
      </c>
      <c r="T1246" s="16">
        <f>IF(DATOS!J1209=P$39,DATOS!C1209,"")</f>
        <v>0</v>
      </c>
    </row>
    <row r="1247" spans="18:20" x14ac:dyDescent="0.25">
      <c r="R1247">
        <f t="shared" si="21"/>
        <v>1</v>
      </c>
      <c r="S1247">
        <f>IF(T1247="",0,IFERROR(IF(VLOOKUP(T1247,T$38:T1246,1,0)&gt;0,0,0),1))</f>
        <v>0</v>
      </c>
      <c r="T1247" s="16">
        <f>IF(DATOS!J1210=P$39,DATOS!C1210,"")</f>
        <v>0</v>
      </c>
    </row>
    <row r="1248" spans="18:20" x14ac:dyDescent="0.25">
      <c r="R1248">
        <f t="shared" si="21"/>
        <v>1</v>
      </c>
      <c r="S1248">
        <f>IF(T1248="",0,IFERROR(IF(VLOOKUP(T1248,T$38:T1247,1,0)&gt;0,0,0),1))</f>
        <v>0</v>
      </c>
      <c r="T1248" s="16">
        <f>IF(DATOS!J1211=P$39,DATOS!C1211,"")</f>
        <v>0</v>
      </c>
    </row>
    <row r="1249" spans="18:20" x14ac:dyDescent="0.25">
      <c r="R1249">
        <f t="shared" si="21"/>
        <v>1</v>
      </c>
      <c r="S1249">
        <f>IF(T1249="",0,IFERROR(IF(VLOOKUP(T1249,T$38:T1248,1,0)&gt;0,0,0),1))</f>
        <v>0</v>
      </c>
      <c r="T1249" s="16">
        <f>IF(DATOS!J1212=P$39,DATOS!C1212,"")</f>
        <v>0</v>
      </c>
    </row>
    <row r="1250" spans="18:20" x14ac:dyDescent="0.25">
      <c r="R1250">
        <f t="shared" si="21"/>
        <v>1</v>
      </c>
      <c r="S1250">
        <f>IF(T1250="",0,IFERROR(IF(VLOOKUP(T1250,T$38:T1249,1,0)&gt;0,0,0),1))</f>
        <v>0</v>
      </c>
      <c r="T1250" s="16">
        <f>IF(DATOS!J1213=P$39,DATOS!C1213,"")</f>
        <v>0</v>
      </c>
    </row>
    <row r="1251" spans="18:20" x14ac:dyDescent="0.25">
      <c r="R1251">
        <f t="shared" si="21"/>
        <v>1</v>
      </c>
      <c r="S1251">
        <f>IF(T1251="",0,IFERROR(IF(VLOOKUP(T1251,T$38:T1250,1,0)&gt;0,0,0),1))</f>
        <v>0</v>
      </c>
      <c r="T1251" s="16">
        <f>IF(DATOS!J1214=P$39,DATOS!C1214,"")</f>
        <v>0</v>
      </c>
    </row>
    <row r="1252" spans="18:20" x14ac:dyDescent="0.25">
      <c r="R1252">
        <f t="shared" si="21"/>
        <v>1</v>
      </c>
      <c r="S1252">
        <f>IF(T1252="",0,IFERROR(IF(VLOOKUP(T1252,T$38:T1251,1,0)&gt;0,0,0),1))</f>
        <v>0</v>
      </c>
      <c r="T1252" s="16">
        <f>IF(DATOS!J1215=P$39,DATOS!C1215,"")</f>
        <v>0</v>
      </c>
    </row>
    <row r="1253" spans="18:20" x14ac:dyDescent="0.25">
      <c r="R1253">
        <f t="shared" si="21"/>
        <v>1</v>
      </c>
      <c r="S1253">
        <f>IF(T1253="",0,IFERROR(IF(VLOOKUP(T1253,T$38:T1252,1,0)&gt;0,0,0),1))</f>
        <v>0</v>
      </c>
      <c r="T1253" s="16">
        <f>IF(DATOS!J1216=P$39,DATOS!C1216,"")</f>
        <v>0</v>
      </c>
    </row>
    <row r="1254" spans="18:20" x14ac:dyDescent="0.25">
      <c r="R1254">
        <f t="shared" si="21"/>
        <v>1</v>
      </c>
      <c r="S1254">
        <f>IF(T1254="",0,IFERROR(IF(VLOOKUP(T1254,T$38:T1253,1,0)&gt;0,0,0),1))</f>
        <v>0</v>
      </c>
      <c r="T1254" s="16">
        <f>IF(DATOS!J1217=P$39,DATOS!C1217,"")</f>
        <v>0</v>
      </c>
    </row>
    <row r="1255" spans="18:20" x14ac:dyDescent="0.25">
      <c r="R1255">
        <f t="shared" ref="R1255:R1318" si="22">R1254+S1255</f>
        <v>1</v>
      </c>
      <c r="S1255">
        <f>IF(T1255="",0,IFERROR(IF(VLOOKUP(T1255,T$38:T1254,1,0)&gt;0,0,0),1))</f>
        <v>0</v>
      </c>
      <c r="T1255" s="16">
        <f>IF(DATOS!J1218=P$39,DATOS!C1218,"")</f>
        <v>0</v>
      </c>
    </row>
    <row r="1256" spans="18:20" x14ac:dyDescent="0.25">
      <c r="R1256">
        <f t="shared" si="22"/>
        <v>1</v>
      </c>
      <c r="S1256">
        <f>IF(T1256="",0,IFERROR(IF(VLOOKUP(T1256,T$38:T1255,1,0)&gt;0,0,0),1))</f>
        <v>0</v>
      </c>
      <c r="T1256" s="16">
        <f>IF(DATOS!J1219=P$39,DATOS!C1219,"")</f>
        <v>0</v>
      </c>
    </row>
    <row r="1257" spans="18:20" x14ac:dyDescent="0.25">
      <c r="R1257">
        <f t="shared" si="22"/>
        <v>1</v>
      </c>
      <c r="S1257">
        <f>IF(T1257="",0,IFERROR(IF(VLOOKUP(T1257,T$38:T1256,1,0)&gt;0,0,0),1))</f>
        <v>0</v>
      </c>
      <c r="T1257" s="16">
        <f>IF(DATOS!J1220=P$39,DATOS!C1220,"")</f>
        <v>0</v>
      </c>
    </row>
    <row r="1258" spans="18:20" x14ac:dyDescent="0.25">
      <c r="R1258">
        <f t="shared" si="22"/>
        <v>1</v>
      </c>
      <c r="S1258">
        <f>IF(T1258="",0,IFERROR(IF(VLOOKUP(T1258,T$38:T1257,1,0)&gt;0,0,0),1))</f>
        <v>0</v>
      </c>
      <c r="T1258" s="16">
        <f>IF(DATOS!J1221=P$39,DATOS!C1221,"")</f>
        <v>0</v>
      </c>
    </row>
    <row r="1259" spans="18:20" x14ac:dyDescent="0.25">
      <c r="R1259">
        <f t="shared" si="22"/>
        <v>1</v>
      </c>
      <c r="S1259">
        <f>IF(T1259="",0,IFERROR(IF(VLOOKUP(T1259,T$38:T1258,1,0)&gt;0,0,0),1))</f>
        <v>0</v>
      </c>
      <c r="T1259" s="16">
        <f>IF(DATOS!J1222=P$39,DATOS!C1222,"")</f>
        <v>0</v>
      </c>
    </row>
    <row r="1260" spans="18:20" x14ac:dyDescent="0.25">
      <c r="R1260">
        <f t="shared" si="22"/>
        <v>1</v>
      </c>
      <c r="S1260">
        <f>IF(T1260="",0,IFERROR(IF(VLOOKUP(T1260,T$38:T1259,1,0)&gt;0,0,0),1))</f>
        <v>0</v>
      </c>
      <c r="T1260" s="16">
        <f>IF(DATOS!J1223=P$39,DATOS!C1223,"")</f>
        <v>0</v>
      </c>
    </row>
    <row r="1261" spans="18:20" x14ac:dyDescent="0.25">
      <c r="R1261">
        <f t="shared" si="22"/>
        <v>1</v>
      </c>
      <c r="S1261">
        <f>IF(T1261="",0,IFERROR(IF(VLOOKUP(T1261,T$38:T1260,1,0)&gt;0,0,0),1))</f>
        <v>0</v>
      </c>
      <c r="T1261" s="16">
        <f>IF(DATOS!J1224=P$39,DATOS!C1224,"")</f>
        <v>0</v>
      </c>
    </row>
    <row r="1262" spans="18:20" x14ac:dyDescent="0.25">
      <c r="R1262">
        <f t="shared" si="22"/>
        <v>1</v>
      </c>
      <c r="S1262">
        <f>IF(T1262="",0,IFERROR(IF(VLOOKUP(T1262,T$38:T1261,1,0)&gt;0,0,0),1))</f>
        <v>0</v>
      </c>
      <c r="T1262" s="16">
        <f>IF(DATOS!J1225=P$39,DATOS!C1225,"")</f>
        <v>0</v>
      </c>
    </row>
    <row r="1263" spans="18:20" x14ac:dyDescent="0.25">
      <c r="R1263">
        <f t="shared" si="22"/>
        <v>1</v>
      </c>
      <c r="S1263">
        <f>IF(T1263="",0,IFERROR(IF(VLOOKUP(T1263,T$38:T1262,1,0)&gt;0,0,0),1))</f>
        <v>0</v>
      </c>
      <c r="T1263" s="16">
        <f>IF(DATOS!J1226=P$39,DATOS!C1226,"")</f>
        <v>0</v>
      </c>
    </row>
    <row r="1264" spans="18:20" x14ac:dyDescent="0.25">
      <c r="R1264">
        <f t="shared" si="22"/>
        <v>1</v>
      </c>
      <c r="S1264">
        <f>IF(T1264="",0,IFERROR(IF(VLOOKUP(T1264,T$38:T1263,1,0)&gt;0,0,0),1))</f>
        <v>0</v>
      </c>
      <c r="T1264" s="16">
        <f>IF(DATOS!J1227=P$39,DATOS!C1227,"")</f>
        <v>0</v>
      </c>
    </row>
    <row r="1265" spans="18:20" x14ac:dyDescent="0.25">
      <c r="R1265">
        <f t="shared" si="22"/>
        <v>1</v>
      </c>
      <c r="S1265">
        <f>IF(T1265="",0,IFERROR(IF(VLOOKUP(T1265,T$38:T1264,1,0)&gt;0,0,0),1))</f>
        <v>0</v>
      </c>
      <c r="T1265" s="16">
        <f>IF(DATOS!J1228=P$39,DATOS!C1228,"")</f>
        <v>0</v>
      </c>
    </row>
    <row r="1266" spans="18:20" x14ac:dyDescent="0.25">
      <c r="R1266">
        <f t="shared" si="22"/>
        <v>1</v>
      </c>
      <c r="S1266">
        <f>IF(T1266="",0,IFERROR(IF(VLOOKUP(T1266,T$38:T1265,1,0)&gt;0,0,0),1))</f>
        <v>0</v>
      </c>
      <c r="T1266" s="16">
        <f>IF(DATOS!J1229=P$39,DATOS!C1229,"")</f>
        <v>0</v>
      </c>
    </row>
    <row r="1267" spans="18:20" x14ac:dyDescent="0.25">
      <c r="R1267">
        <f t="shared" si="22"/>
        <v>1</v>
      </c>
      <c r="S1267">
        <f>IF(T1267="",0,IFERROR(IF(VLOOKUP(T1267,T$38:T1266,1,0)&gt;0,0,0),1))</f>
        <v>0</v>
      </c>
      <c r="T1267" s="16">
        <f>IF(DATOS!J1230=P$39,DATOS!C1230,"")</f>
        <v>0</v>
      </c>
    </row>
    <row r="1268" spans="18:20" x14ac:dyDescent="0.25">
      <c r="R1268">
        <f t="shared" si="22"/>
        <v>1</v>
      </c>
      <c r="S1268">
        <f>IF(T1268="",0,IFERROR(IF(VLOOKUP(T1268,T$38:T1267,1,0)&gt;0,0,0),1))</f>
        <v>0</v>
      </c>
      <c r="T1268" s="16">
        <f>IF(DATOS!J1231=P$39,DATOS!C1231,"")</f>
        <v>0</v>
      </c>
    </row>
    <row r="1269" spans="18:20" x14ac:dyDescent="0.25">
      <c r="R1269">
        <f t="shared" si="22"/>
        <v>1</v>
      </c>
      <c r="S1269">
        <f>IF(T1269="",0,IFERROR(IF(VLOOKUP(T1269,T$38:T1268,1,0)&gt;0,0,0),1))</f>
        <v>0</v>
      </c>
      <c r="T1269" s="16">
        <f>IF(DATOS!J1232=P$39,DATOS!C1232,"")</f>
        <v>0</v>
      </c>
    </row>
    <row r="1270" spans="18:20" x14ac:dyDescent="0.25">
      <c r="R1270">
        <f t="shared" si="22"/>
        <v>1</v>
      </c>
      <c r="S1270">
        <f>IF(T1270="",0,IFERROR(IF(VLOOKUP(T1270,T$38:T1269,1,0)&gt;0,0,0),1))</f>
        <v>0</v>
      </c>
      <c r="T1270" s="16">
        <f>IF(DATOS!J1233=P$39,DATOS!C1233,"")</f>
        <v>0</v>
      </c>
    </row>
    <row r="1271" spans="18:20" x14ac:dyDescent="0.25">
      <c r="R1271">
        <f t="shared" si="22"/>
        <v>1</v>
      </c>
      <c r="S1271">
        <f>IF(T1271="",0,IFERROR(IF(VLOOKUP(T1271,T$38:T1270,1,0)&gt;0,0,0),1))</f>
        <v>0</v>
      </c>
      <c r="T1271" s="16">
        <f>IF(DATOS!J1234=P$39,DATOS!C1234,"")</f>
        <v>0</v>
      </c>
    </row>
    <row r="1272" spans="18:20" x14ac:dyDescent="0.25">
      <c r="R1272">
        <f t="shared" si="22"/>
        <v>1</v>
      </c>
      <c r="S1272">
        <f>IF(T1272="",0,IFERROR(IF(VLOOKUP(T1272,T$38:T1271,1,0)&gt;0,0,0),1))</f>
        <v>0</v>
      </c>
      <c r="T1272" s="16">
        <f>IF(DATOS!J1235=P$39,DATOS!C1235,"")</f>
        <v>0</v>
      </c>
    </row>
    <row r="1273" spans="18:20" x14ac:dyDescent="0.25">
      <c r="R1273">
        <f t="shared" si="22"/>
        <v>1</v>
      </c>
      <c r="S1273">
        <f>IF(T1273="",0,IFERROR(IF(VLOOKUP(T1273,T$38:T1272,1,0)&gt;0,0,0),1))</f>
        <v>0</v>
      </c>
      <c r="T1273" s="16">
        <f>IF(DATOS!J1236=P$39,DATOS!C1236,"")</f>
        <v>0</v>
      </c>
    </row>
    <row r="1274" spans="18:20" x14ac:dyDescent="0.25">
      <c r="R1274">
        <f t="shared" si="22"/>
        <v>1</v>
      </c>
      <c r="S1274">
        <f>IF(T1274="",0,IFERROR(IF(VLOOKUP(T1274,T$38:T1273,1,0)&gt;0,0,0),1))</f>
        <v>0</v>
      </c>
      <c r="T1274" s="16">
        <f>IF(DATOS!J1237=P$39,DATOS!C1237,"")</f>
        <v>0</v>
      </c>
    </row>
    <row r="1275" spans="18:20" x14ac:dyDescent="0.25">
      <c r="R1275">
        <f t="shared" si="22"/>
        <v>1</v>
      </c>
      <c r="S1275">
        <f>IF(T1275="",0,IFERROR(IF(VLOOKUP(T1275,T$38:T1274,1,0)&gt;0,0,0),1))</f>
        <v>0</v>
      </c>
      <c r="T1275" s="16">
        <f>IF(DATOS!J1238=P$39,DATOS!C1238,"")</f>
        <v>0</v>
      </c>
    </row>
    <row r="1276" spans="18:20" x14ac:dyDescent="0.25">
      <c r="R1276">
        <f t="shared" si="22"/>
        <v>1</v>
      </c>
      <c r="S1276">
        <f>IF(T1276="",0,IFERROR(IF(VLOOKUP(T1276,T$38:T1275,1,0)&gt;0,0,0),1))</f>
        <v>0</v>
      </c>
      <c r="T1276" s="16">
        <f>IF(DATOS!J1239=P$39,DATOS!C1239,"")</f>
        <v>0</v>
      </c>
    </row>
    <row r="1277" spans="18:20" x14ac:dyDescent="0.25">
      <c r="R1277">
        <f t="shared" si="22"/>
        <v>1</v>
      </c>
      <c r="S1277">
        <f>IF(T1277="",0,IFERROR(IF(VLOOKUP(T1277,T$38:T1276,1,0)&gt;0,0,0),1))</f>
        <v>0</v>
      </c>
      <c r="T1277" s="16">
        <f>IF(DATOS!J1240=P$39,DATOS!C1240,"")</f>
        <v>0</v>
      </c>
    </row>
    <row r="1278" spans="18:20" x14ac:dyDescent="0.25">
      <c r="R1278">
        <f t="shared" si="22"/>
        <v>1</v>
      </c>
      <c r="S1278">
        <f>IF(T1278="",0,IFERROR(IF(VLOOKUP(T1278,T$38:T1277,1,0)&gt;0,0,0),1))</f>
        <v>0</v>
      </c>
      <c r="T1278" s="16">
        <f>IF(DATOS!J1241=P$39,DATOS!C1241,"")</f>
        <v>0</v>
      </c>
    </row>
    <row r="1279" spans="18:20" x14ac:dyDescent="0.25">
      <c r="R1279">
        <f t="shared" si="22"/>
        <v>1</v>
      </c>
      <c r="S1279">
        <f>IF(T1279="",0,IFERROR(IF(VLOOKUP(T1279,T$38:T1278,1,0)&gt;0,0,0),1))</f>
        <v>0</v>
      </c>
      <c r="T1279" s="16">
        <f>IF(DATOS!J1242=P$39,DATOS!C1242,"")</f>
        <v>0</v>
      </c>
    </row>
    <row r="1280" spans="18:20" x14ac:dyDescent="0.25">
      <c r="R1280">
        <f t="shared" si="22"/>
        <v>1</v>
      </c>
      <c r="S1280">
        <f>IF(T1280="",0,IFERROR(IF(VLOOKUP(T1280,T$38:T1279,1,0)&gt;0,0,0),1))</f>
        <v>0</v>
      </c>
      <c r="T1280" s="16">
        <f>IF(DATOS!J1243=P$39,DATOS!C1243,"")</f>
        <v>0</v>
      </c>
    </row>
    <row r="1281" spans="18:20" x14ac:dyDescent="0.25">
      <c r="R1281">
        <f t="shared" si="22"/>
        <v>1</v>
      </c>
      <c r="S1281">
        <f>IF(T1281="",0,IFERROR(IF(VLOOKUP(T1281,T$38:T1280,1,0)&gt;0,0,0),1))</f>
        <v>0</v>
      </c>
      <c r="T1281" s="16">
        <f>IF(DATOS!J1244=P$39,DATOS!C1244,"")</f>
        <v>0</v>
      </c>
    </row>
    <row r="1282" spans="18:20" x14ac:dyDescent="0.25">
      <c r="R1282">
        <f t="shared" si="22"/>
        <v>1</v>
      </c>
      <c r="S1282">
        <f>IF(T1282="",0,IFERROR(IF(VLOOKUP(T1282,T$38:T1281,1,0)&gt;0,0,0),1))</f>
        <v>0</v>
      </c>
      <c r="T1282" s="16">
        <f>IF(DATOS!J1245=P$39,DATOS!C1245,"")</f>
        <v>0</v>
      </c>
    </row>
    <row r="1283" spans="18:20" x14ac:dyDescent="0.25">
      <c r="R1283">
        <f t="shared" si="22"/>
        <v>1</v>
      </c>
      <c r="S1283">
        <f>IF(T1283="",0,IFERROR(IF(VLOOKUP(T1283,T$38:T1282,1,0)&gt;0,0,0),1))</f>
        <v>0</v>
      </c>
      <c r="T1283" s="16">
        <f>IF(DATOS!J1246=P$39,DATOS!C1246,"")</f>
        <v>0</v>
      </c>
    </row>
    <row r="1284" spans="18:20" x14ac:dyDescent="0.25">
      <c r="R1284">
        <f t="shared" si="22"/>
        <v>1</v>
      </c>
      <c r="S1284">
        <f>IF(T1284="",0,IFERROR(IF(VLOOKUP(T1284,T$38:T1283,1,0)&gt;0,0,0),1))</f>
        <v>0</v>
      </c>
      <c r="T1284" s="16">
        <f>IF(DATOS!J1247=P$39,DATOS!C1247,"")</f>
        <v>0</v>
      </c>
    </row>
    <row r="1285" spans="18:20" x14ac:dyDescent="0.25">
      <c r="R1285">
        <f t="shared" si="22"/>
        <v>1</v>
      </c>
      <c r="S1285">
        <f>IF(T1285="",0,IFERROR(IF(VLOOKUP(T1285,T$38:T1284,1,0)&gt;0,0,0),1))</f>
        <v>0</v>
      </c>
      <c r="T1285" s="16">
        <f>IF(DATOS!J1248=P$39,DATOS!C1248,"")</f>
        <v>0</v>
      </c>
    </row>
    <row r="1286" spans="18:20" x14ac:dyDescent="0.25">
      <c r="R1286">
        <f t="shared" si="22"/>
        <v>1</v>
      </c>
      <c r="S1286">
        <f>IF(T1286="",0,IFERROR(IF(VLOOKUP(T1286,T$38:T1285,1,0)&gt;0,0,0),1))</f>
        <v>0</v>
      </c>
      <c r="T1286" s="16">
        <f>IF(DATOS!J1249=P$39,DATOS!C1249,"")</f>
        <v>0</v>
      </c>
    </row>
    <row r="1287" spans="18:20" x14ac:dyDescent="0.25">
      <c r="R1287">
        <f t="shared" si="22"/>
        <v>1</v>
      </c>
      <c r="S1287">
        <f>IF(T1287="",0,IFERROR(IF(VLOOKUP(T1287,T$38:T1286,1,0)&gt;0,0,0),1))</f>
        <v>0</v>
      </c>
      <c r="T1287" s="16">
        <f>IF(DATOS!J1250=P$39,DATOS!C1250,"")</f>
        <v>0</v>
      </c>
    </row>
    <row r="1288" spans="18:20" x14ac:dyDescent="0.25">
      <c r="R1288">
        <f t="shared" si="22"/>
        <v>1</v>
      </c>
      <c r="S1288">
        <f>IF(T1288="",0,IFERROR(IF(VLOOKUP(T1288,T$38:T1287,1,0)&gt;0,0,0),1))</f>
        <v>0</v>
      </c>
      <c r="T1288" s="16">
        <f>IF(DATOS!J1251=P$39,DATOS!C1251,"")</f>
        <v>0</v>
      </c>
    </row>
    <row r="1289" spans="18:20" x14ac:dyDescent="0.25">
      <c r="R1289">
        <f t="shared" si="22"/>
        <v>1</v>
      </c>
      <c r="S1289">
        <f>IF(T1289="",0,IFERROR(IF(VLOOKUP(T1289,T$38:T1288,1,0)&gt;0,0,0),1))</f>
        <v>0</v>
      </c>
      <c r="T1289" s="16">
        <f>IF(DATOS!J1252=P$39,DATOS!C1252,"")</f>
        <v>0</v>
      </c>
    </row>
    <row r="1290" spans="18:20" x14ac:dyDescent="0.25">
      <c r="R1290">
        <f t="shared" si="22"/>
        <v>1</v>
      </c>
      <c r="S1290">
        <f>IF(T1290="",0,IFERROR(IF(VLOOKUP(T1290,T$38:T1289,1,0)&gt;0,0,0),1))</f>
        <v>0</v>
      </c>
      <c r="T1290" s="16">
        <f>IF(DATOS!J1253=P$39,DATOS!C1253,"")</f>
        <v>0</v>
      </c>
    </row>
    <row r="1291" spans="18:20" x14ac:dyDescent="0.25">
      <c r="R1291">
        <f t="shared" si="22"/>
        <v>1</v>
      </c>
      <c r="S1291">
        <f>IF(T1291="",0,IFERROR(IF(VLOOKUP(T1291,T$38:T1290,1,0)&gt;0,0,0),1))</f>
        <v>0</v>
      </c>
      <c r="T1291" s="16">
        <f>IF(DATOS!J1254=P$39,DATOS!C1254,"")</f>
        <v>0</v>
      </c>
    </row>
    <row r="1292" spans="18:20" x14ac:dyDescent="0.25">
      <c r="R1292">
        <f t="shared" si="22"/>
        <v>1</v>
      </c>
      <c r="S1292">
        <f>IF(T1292="",0,IFERROR(IF(VLOOKUP(T1292,T$38:T1291,1,0)&gt;0,0,0),1))</f>
        <v>0</v>
      </c>
      <c r="T1292" s="16">
        <f>IF(DATOS!J1255=P$39,DATOS!C1255,"")</f>
        <v>0</v>
      </c>
    </row>
    <row r="1293" spans="18:20" x14ac:dyDescent="0.25">
      <c r="R1293">
        <f t="shared" si="22"/>
        <v>1</v>
      </c>
      <c r="S1293">
        <f>IF(T1293="",0,IFERROR(IF(VLOOKUP(T1293,T$38:T1292,1,0)&gt;0,0,0),1))</f>
        <v>0</v>
      </c>
      <c r="T1293" s="16">
        <f>IF(DATOS!J1256=P$39,DATOS!C1256,"")</f>
        <v>0</v>
      </c>
    </row>
    <row r="1294" spans="18:20" x14ac:dyDescent="0.25">
      <c r="R1294">
        <f t="shared" si="22"/>
        <v>1</v>
      </c>
      <c r="S1294">
        <f>IF(T1294="",0,IFERROR(IF(VLOOKUP(T1294,T$38:T1293,1,0)&gt;0,0,0),1))</f>
        <v>0</v>
      </c>
      <c r="T1294" s="16">
        <f>IF(DATOS!J1257=P$39,DATOS!C1257,"")</f>
        <v>0</v>
      </c>
    </row>
    <row r="1295" spans="18:20" x14ac:dyDescent="0.25">
      <c r="R1295">
        <f t="shared" si="22"/>
        <v>1</v>
      </c>
      <c r="S1295">
        <f>IF(T1295="",0,IFERROR(IF(VLOOKUP(T1295,T$38:T1294,1,0)&gt;0,0,0),1))</f>
        <v>0</v>
      </c>
      <c r="T1295" s="16">
        <f>IF(DATOS!J1258=P$39,DATOS!C1258,"")</f>
        <v>0</v>
      </c>
    </row>
    <row r="1296" spans="18:20" x14ac:dyDescent="0.25">
      <c r="R1296">
        <f t="shared" si="22"/>
        <v>1</v>
      </c>
      <c r="S1296">
        <f>IF(T1296="",0,IFERROR(IF(VLOOKUP(T1296,T$38:T1295,1,0)&gt;0,0,0),1))</f>
        <v>0</v>
      </c>
      <c r="T1296" s="16">
        <f>IF(DATOS!J1259=P$39,DATOS!C1259,"")</f>
        <v>0</v>
      </c>
    </row>
    <row r="1297" spans="18:20" x14ac:dyDescent="0.25">
      <c r="R1297">
        <f t="shared" si="22"/>
        <v>1</v>
      </c>
      <c r="S1297">
        <f>IF(T1297="",0,IFERROR(IF(VLOOKUP(T1297,T$38:T1296,1,0)&gt;0,0,0),1))</f>
        <v>0</v>
      </c>
      <c r="T1297" s="16">
        <f>IF(DATOS!J1260=P$39,DATOS!C1260,"")</f>
        <v>0</v>
      </c>
    </row>
    <row r="1298" spans="18:20" x14ac:dyDescent="0.25">
      <c r="R1298">
        <f t="shared" si="22"/>
        <v>1</v>
      </c>
      <c r="S1298">
        <f>IF(T1298="",0,IFERROR(IF(VLOOKUP(T1298,T$38:T1297,1,0)&gt;0,0,0),1))</f>
        <v>0</v>
      </c>
      <c r="T1298" s="16">
        <f>IF(DATOS!J1261=P$39,DATOS!C1261,"")</f>
        <v>0</v>
      </c>
    </row>
    <row r="1299" spans="18:20" x14ac:dyDescent="0.25">
      <c r="R1299">
        <f t="shared" si="22"/>
        <v>1</v>
      </c>
      <c r="S1299">
        <f>IF(T1299="",0,IFERROR(IF(VLOOKUP(T1299,T$38:T1298,1,0)&gt;0,0,0),1))</f>
        <v>0</v>
      </c>
      <c r="T1299" s="16">
        <f>IF(DATOS!J1262=P$39,DATOS!C1262,"")</f>
        <v>0</v>
      </c>
    </row>
    <row r="1300" spans="18:20" x14ac:dyDescent="0.25">
      <c r="R1300">
        <f t="shared" si="22"/>
        <v>1</v>
      </c>
      <c r="S1300">
        <f>IF(T1300="",0,IFERROR(IF(VLOOKUP(T1300,T$38:T1299,1,0)&gt;0,0,0),1))</f>
        <v>0</v>
      </c>
      <c r="T1300" s="16">
        <f>IF(DATOS!J1263=P$39,DATOS!C1263,"")</f>
        <v>0</v>
      </c>
    </row>
    <row r="1301" spans="18:20" x14ac:dyDescent="0.25">
      <c r="R1301">
        <f t="shared" si="22"/>
        <v>1</v>
      </c>
      <c r="S1301">
        <f>IF(T1301="",0,IFERROR(IF(VLOOKUP(T1301,T$38:T1300,1,0)&gt;0,0,0),1))</f>
        <v>0</v>
      </c>
      <c r="T1301" s="16">
        <f>IF(DATOS!J1264=P$39,DATOS!C1264,"")</f>
        <v>0</v>
      </c>
    </row>
    <row r="1302" spans="18:20" x14ac:dyDescent="0.25">
      <c r="R1302">
        <f t="shared" si="22"/>
        <v>1</v>
      </c>
      <c r="S1302">
        <f>IF(T1302="",0,IFERROR(IF(VLOOKUP(T1302,T$38:T1301,1,0)&gt;0,0,0),1))</f>
        <v>0</v>
      </c>
      <c r="T1302" s="16">
        <f>IF(DATOS!J1265=P$39,DATOS!C1265,"")</f>
        <v>0</v>
      </c>
    </row>
    <row r="1303" spans="18:20" x14ac:dyDescent="0.25">
      <c r="R1303">
        <f t="shared" si="22"/>
        <v>1</v>
      </c>
      <c r="S1303">
        <f>IF(T1303="",0,IFERROR(IF(VLOOKUP(T1303,T$38:T1302,1,0)&gt;0,0,0),1))</f>
        <v>0</v>
      </c>
      <c r="T1303" s="16">
        <f>IF(DATOS!J1266=P$39,DATOS!C1266,"")</f>
        <v>0</v>
      </c>
    </row>
    <row r="1304" spans="18:20" x14ac:dyDescent="0.25">
      <c r="R1304">
        <f t="shared" si="22"/>
        <v>1</v>
      </c>
      <c r="S1304">
        <f>IF(T1304="",0,IFERROR(IF(VLOOKUP(T1304,T$38:T1303,1,0)&gt;0,0,0),1))</f>
        <v>0</v>
      </c>
      <c r="T1304" s="16">
        <f>IF(DATOS!J1267=P$39,DATOS!C1267,"")</f>
        <v>0</v>
      </c>
    </row>
    <row r="1305" spans="18:20" x14ac:dyDescent="0.25">
      <c r="R1305">
        <f t="shared" si="22"/>
        <v>1</v>
      </c>
      <c r="S1305">
        <f>IF(T1305="",0,IFERROR(IF(VLOOKUP(T1305,T$38:T1304,1,0)&gt;0,0,0),1))</f>
        <v>0</v>
      </c>
      <c r="T1305" s="16">
        <f>IF(DATOS!J1268=P$39,DATOS!C1268,"")</f>
        <v>0</v>
      </c>
    </row>
    <row r="1306" spans="18:20" x14ac:dyDescent="0.25">
      <c r="R1306">
        <f t="shared" si="22"/>
        <v>1</v>
      </c>
      <c r="S1306">
        <f>IF(T1306="",0,IFERROR(IF(VLOOKUP(T1306,T$38:T1305,1,0)&gt;0,0,0),1))</f>
        <v>0</v>
      </c>
      <c r="T1306" s="16">
        <f>IF(DATOS!J1269=P$39,DATOS!C1269,"")</f>
        <v>0</v>
      </c>
    </row>
    <row r="1307" spans="18:20" x14ac:dyDescent="0.25">
      <c r="R1307">
        <f t="shared" si="22"/>
        <v>1</v>
      </c>
      <c r="S1307">
        <f>IF(T1307="",0,IFERROR(IF(VLOOKUP(T1307,T$38:T1306,1,0)&gt;0,0,0),1))</f>
        <v>0</v>
      </c>
      <c r="T1307" s="16">
        <f>IF(DATOS!J1270=P$39,DATOS!C1270,"")</f>
        <v>0</v>
      </c>
    </row>
    <row r="1308" spans="18:20" x14ac:dyDescent="0.25">
      <c r="R1308">
        <f t="shared" si="22"/>
        <v>1</v>
      </c>
      <c r="S1308">
        <f>IF(T1308="",0,IFERROR(IF(VLOOKUP(T1308,T$38:T1307,1,0)&gt;0,0,0),1))</f>
        <v>0</v>
      </c>
      <c r="T1308" s="16">
        <f>IF(DATOS!J1271=P$39,DATOS!C1271,"")</f>
        <v>0</v>
      </c>
    </row>
    <row r="1309" spans="18:20" x14ac:dyDescent="0.25">
      <c r="R1309">
        <f t="shared" si="22"/>
        <v>1</v>
      </c>
      <c r="S1309">
        <f>IF(T1309="",0,IFERROR(IF(VLOOKUP(T1309,T$38:T1308,1,0)&gt;0,0,0),1))</f>
        <v>0</v>
      </c>
      <c r="T1309" s="16">
        <f>IF(DATOS!J1272=P$39,DATOS!C1272,"")</f>
        <v>0</v>
      </c>
    </row>
    <row r="1310" spans="18:20" x14ac:dyDescent="0.25">
      <c r="R1310">
        <f t="shared" si="22"/>
        <v>1</v>
      </c>
      <c r="S1310">
        <f>IF(T1310="",0,IFERROR(IF(VLOOKUP(T1310,T$38:T1309,1,0)&gt;0,0,0),1))</f>
        <v>0</v>
      </c>
      <c r="T1310" s="16">
        <f>IF(DATOS!J1273=P$39,DATOS!C1273,"")</f>
        <v>0</v>
      </c>
    </row>
    <row r="1311" spans="18:20" x14ac:dyDescent="0.25">
      <c r="R1311">
        <f t="shared" si="22"/>
        <v>1</v>
      </c>
      <c r="S1311">
        <f>IF(T1311="",0,IFERROR(IF(VLOOKUP(T1311,T$38:T1310,1,0)&gt;0,0,0),1))</f>
        <v>0</v>
      </c>
      <c r="T1311" s="16">
        <f>IF(DATOS!J1274=P$39,DATOS!C1274,"")</f>
        <v>0</v>
      </c>
    </row>
    <row r="1312" spans="18:20" x14ac:dyDescent="0.25">
      <c r="R1312">
        <f t="shared" si="22"/>
        <v>1</v>
      </c>
      <c r="S1312">
        <f>IF(T1312="",0,IFERROR(IF(VLOOKUP(T1312,T$38:T1311,1,0)&gt;0,0,0),1))</f>
        <v>0</v>
      </c>
      <c r="T1312" s="16">
        <f>IF(DATOS!J1275=P$39,DATOS!C1275,"")</f>
        <v>0</v>
      </c>
    </row>
    <row r="1313" spans="18:20" x14ac:dyDescent="0.25">
      <c r="R1313">
        <f t="shared" si="22"/>
        <v>1</v>
      </c>
      <c r="S1313">
        <f>IF(T1313="",0,IFERROR(IF(VLOOKUP(T1313,T$38:T1312,1,0)&gt;0,0,0),1))</f>
        <v>0</v>
      </c>
      <c r="T1313" s="16">
        <f>IF(DATOS!J1276=P$39,DATOS!C1276,"")</f>
        <v>0</v>
      </c>
    </row>
    <row r="1314" spans="18:20" x14ac:dyDescent="0.25">
      <c r="R1314">
        <f t="shared" si="22"/>
        <v>1</v>
      </c>
      <c r="S1314">
        <f>IF(T1314="",0,IFERROR(IF(VLOOKUP(T1314,T$38:T1313,1,0)&gt;0,0,0),1))</f>
        <v>0</v>
      </c>
      <c r="T1314" s="16">
        <f>IF(DATOS!J1277=P$39,DATOS!C1277,"")</f>
        <v>0</v>
      </c>
    </row>
    <row r="1315" spans="18:20" x14ac:dyDescent="0.25">
      <c r="R1315">
        <f t="shared" si="22"/>
        <v>1</v>
      </c>
      <c r="S1315">
        <f>IF(T1315="",0,IFERROR(IF(VLOOKUP(T1315,T$38:T1314,1,0)&gt;0,0,0),1))</f>
        <v>0</v>
      </c>
      <c r="T1315" s="16">
        <f>IF(DATOS!J1278=P$39,DATOS!C1278,"")</f>
        <v>0</v>
      </c>
    </row>
    <row r="1316" spans="18:20" x14ac:dyDescent="0.25">
      <c r="R1316">
        <f t="shared" si="22"/>
        <v>1</v>
      </c>
      <c r="S1316">
        <f>IF(T1316="",0,IFERROR(IF(VLOOKUP(T1316,T$38:T1315,1,0)&gt;0,0,0),1))</f>
        <v>0</v>
      </c>
      <c r="T1316" s="16">
        <f>IF(DATOS!J1279=P$39,DATOS!C1279,"")</f>
        <v>0</v>
      </c>
    </row>
    <row r="1317" spans="18:20" x14ac:dyDescent="0.25">
      <c r="R1317">
        <f t="shared" si="22"/>
        <v>1</v>
      </c>
      <c r="S1317">
        <f>IF(T1317="",0,IFERROR(IF(VLOOKUP(T1317,T$38:T1316,1,0)&gt;0,0,0),1))</f>
        <v>0</v>
      </c>
      <c r="T1317" s="16">
        <f>IF(DATOS!J1280=P$39,DATOS!C1280,"")</f>
        <v>0</v>
      </c>
    </row>
    <row r="1318" spans="18:20" x14ac:dyDescent="0.25">
      <c r="R1318">
        <f t="shared" si="22"/>
        <v>1</v>
      </c>
      <c r="S1318">
        <f>IF(T1318="",0,IFERROR(IF(VLOOKUP(T1318,T$38:T1317,1,0)&gt;0,0,0),1))</f>
        <v>0</v>
      </c>
      <c r="T1318" s="16">
        <f>IF(DATOS!J1281=P$39,DATOS!C1281,"")</f>
        <v>0</v>
      </c>
    </row>
    <row r="1319" spans="18:20" x14ac:dyDescent="0.25">
      <c r="R1319">
        <f t="shared" ref="R1319:R1382" si="23">R1318+S1319</f>
        <v>1</v>
      </c>
      <c r="S1319">
        <f>IF(T1319="",0,IFERROR(IF(VLOOKUP(T1319,T$38:T1318,1,0)&gt;0,0,0),1))</f>
        <v>0</v>
      </c>
      <c r="T1319" s="16">
        <f>IF(DATOS!J1282=P$39,DATOS!C1282,"")</f>
        <v>0</v>
      </c>
    </row>
    <row r="1320" spans="18:20" x14ac:dyDescent="0.25">
      <c r="R1320">
        <f t="shared" si="23"/>
        <v>1</v>
      </c>
      <c r="S1320">
        <f>IF(T1320="",0,IFERROR(IF(VLOOKUP(T1320,T$38:T1319,1,0)&gt;0,0,0),1))</f>
        <v>0</v>
      </c>
      <c r="T1320" s="16">
        <f>IF(DATOS!J1283=P$39,DATOS!C1283,"")</f>
        <v>0</v>
      </c>
    </row>
    <row r="1321" spans="18:20" x14ac:dyDescent="0.25">
      <c r="R1321">
        <f t="shared" si="23"/>
        <v>1</v>
      </c>
      <c r="S1321">
        <f>IF(T1321="",0,IFERROR(IF(VLOOKUP(T1321,T$38:T1320,1,0)&gt;0,0,0),1))</f>
        <v>0</v>
      </c>
      <c r="T1321" s="16">
        <f>IF(DATOS!J1284=P$39,DATOS!C1284,"")</f>
        <v>0</v>
      </c>
    </row>
    <row r="1322" spans="18:20" x14ac:dyDescent="0.25">
      <c r="R1322">
        <f t="shared" si="23"/>
        <v>1</v>
      </c>
      <c r="S1322">
        <f>IF(T1322="",0,IFERROR(IF(VLOOKUP(T1322,T$38:T1321,1,0)&gt;0,0,0),1))</f>
        <v>0</v>
      </c>
      <c r="T1322" s="16">
        <f>IF(DATOS!J1285=P$39,DATOS!C1285,"")</f>
        <v>0</v>
      </c>
    </row>
    <row r="1323" spans="18:20" x14ac:dyDescent="0.25">
      <c r="R1323">
        <f t="shared" si="23"/>
        <v>1</v>
      </c>
      <c r="S1323">
        <f>IF(T1323="",0,IFERROR(IF(VLOOKUP(T1323,T$38:T1322,1,0)&gt;0,0,0),1))</f>
        <v>0</v>
      </c>
      <c r="T1323" s="16">
        <f>IF(DATOS!J1286=P$39,DATOS!C1286,"")</f>
        <v>0</v>
      </c>
    </row>
    <row r="1324" spans="18:20" x14ac:dyDescent="0.25">
      <c r="R1324">
        <f t="shared" si="23"/>
        <v>1</v>
      </c>
      <c r="S1324">
        <f>IF(T1324="",0,IFERROR(IF(VLOOKUP(T1324,T$38:T1323,1,0)&gt;0,0,0),1))</f>
        <v>0</v>
      </c>
      <c r="T1324" s="16">
        <f>IF(DATOS!J1287=P$39,DATOS!C1287,"")</f>
        <v>0</v>
      </c>
    </row>
    <row r="1325" spans="18:20" x14ac:dyDescent="0.25">
      <c r="R1325">
        <f t="shared" si="23"/>
        <v>1</v>
      </c>
      <c r="S1325">
        <f>IF(T1325="",0,IFERROR(IF(VLOOKUP(T1325,T$38:T1324,1,0)&gt;0,0,0),1))</f>
        <v>0</v>
      </c>
      <c r="T1325" s="16">
        <f>IF(DATOS!J1288=P$39,DATOS!C1288,"")</f>
        <v>0</v>
      </c>
    </row>
    <row r="1326" spans="18:20" x14ac:dyDescent="0.25">
      <c r="R1326">
        <f t="shared" si="23"/>
        <v>1</v>
      </c>
      <c r="S1326">
        <f>IF(T1326="",0,IFERROR(IF(VLOOKUP(T1326,T$38:T1325,1,0)&gt;0,0,0),1))</f>
        <v>0</v>
      </c>
      <c r="T1326" s="16">
        <f>IF(DATOS!J1289=P$39,DATOS!C1289,"")</f>
        <v>0</v>
      </c>
    </row>
    <row r="1327" spans="18:20" x14ac:dyDescent="0.25">
      <c r="R1327">
        <f t="shared" si="23"/>
        <v>1</v>
      </c>
      <c r="S1327">
        <f>IF(T1327="",0,IFERROR(IF(VLOOKUP(T1327,T$38:T1326,1,0)&gt;0,0,0),1))</f>
        <v>0</v>
      </c>
      <c r="T1327" s="16">
        <f>IF(DATOS!J1290=P$39,DATOS!C1290,"")</f>
        <v>0</v>
      </c>
    </row>
    <row r="1328" spans="18:20" x14ac:dyDescent="0.25">
      <c r="R1328">
        <f t="shared" si="23"/>
        <v>1</v>
      </c>
      <c r="S1328">
        <f>IF(T1328="",0,IFERROR(IF(VLOOKUP(T1328,T$38:T1327,1,0)&gt;0,0,0),1))</f>
        <v>0</v>
      </c>
      <c r="T1328" s="16">
        <f>IF(DATOS!J1291=P$39,DATOS!C1291,"")</f>
        <v>0</v>
      </c>
    </row>
    <row r="1329" spans="18:20" x14ac:dyDescent="0.25">
      <c r="R1329">
        <f t="shared" si="23"/>
        <v>1</v>
      </c>
      <c r="S1329">
        <f>IF(T1329="",0,IFERROR(IF(VLOOKUP(T1329,T$38:T1328,1,0)&gt;0,0,0),1))</f>
        <v>0</v>
      </c>
      <c r="T1329" s="16">
        <f>IF(DATOS!J1292=P$39,DATOS!C1292,"")</f>
        <v>0</v>
      </c>
    </row>
    <row r="1330" spans="18:20" x14ac:dyDescent="0.25">
      <c r="R1330">
        <f t="shared" si="23"/>
        <v>1</v>
      </c>
      <c r="S1330">
        <f>IF(T1330="",0,IFERROR(IF(VLOOKUP(T1330,T$38:T1329,1,0)&gt;0,0,0),1))</f>
        <v>0</v>
      </c>
      <c r="T1330" s="16">
        <f>IF(DATOS!J1293=P$39,DATOS!C1293,"")</f>
        <v>0</v>
      </c>
    </row>
    <row r="1331" spans="18:20" x14ac:dyDescent="0.25">
      <c r="R1331">
        <f t="shared" si="23"/>
        <v>1</v>
      </c>
      <c r="S1331">
        <f>IF(T1331="",0,IFERROR(IF(VLOOKUP(T1331,T$38:T1330,1,0)&gt;0,0,0),1))</f>
        <v>0</v>
      </c>
      <c r="T1331" s="16">
        <f>IF(DATOS!J1294=P$39,DATOS!C1294,"")</f>
        <v>0</v>
      </c>
    </row>
    <row r="1332" spans="18:20" x14ac:dyDescent="0.25">
      <c r="R1332">
        <f t="shared" si="23"/>
        <v>1</v>
      </c>
      <c r="S1332">
        <f>IF(T1332="",0,IFERROR(IF(VLOOKUP(T1332,T$38:T1331,1,0)&gt;0,0,0),1))</f>
        <v>0</v>
      </c>
      <c r="T1332" s="16">
        <f>IF(DATOS!J1295=P$39,DATOS!C1295,"")</f>
        <v>0</v>
      </c>
    </row>
    <row r="1333" spans="18:20" x14ac:dyDescent="0.25">
      <c r="R1333">
        <f t="shared" si="23"/>
        <v>1</v>
      </c>
      <c r="S1333">
        <f>IF(T1333="",0,IFERROR(IF(VLOOKUP(T1333,T$38:T1332,1,0)&gt;0,0,0),1))</f>
        <v>0</v>
      </c>
      <c r="T1333" s="16">
        <f>IF(DATOS!J1296=P$39,DATOS!C1296,"")</f>
        <v>0</v>
      </c>
    </row>
    <row r="1334" spans="18:20" x14ac:dyDescent="0.25">
      <c r="R1334">
        <f t="shared" si="23"/>
        <v>1</v>
      </c>
      <c r="S1334">
        <f>IF(T1334="",0,IFERROR(IF(VLOOKUP(T1334,T$38:T1333,1,0)&gt;0,0,0),1))</f>
        <v>0</v>
      </c>
      <c r="T1334" s="16">
        <f>IF(DATOS!J1297=P$39,DATOS!C1297,"")</f>
        <v>0</v>
      </c>
    </row>
    <row r="1335" spans="18:20" x14ac:dyDescent="0.25">
      <c r="R1335">
        <f t="shared" si="23"/>
        <v>1</v>
      </c>
      <c r="S1335">
        <f>IF(T1335="",0,IFERROR(IF(VLOOKUP(T1335,T$38:T1334,1,0)&gt;0,0,0),1))</f>
        <v>0</v>
      </c>
      <c r="T1335" s="16">
        <f>IF(DATOS!J1298=P$39,DATOS!C1298,"")</f>
        <v>0</v>
      </c>
    </row>
    <row r="1336" spans="18:20" x14ac:dyDescent="0.25">
      <c r="R1336">
        <f t="shared" si="23"/>
        <v>1</v>
      </c>
      <c r="S1336">
        <f>IF(T1336="",0,IFERROR(IF(VLOOKUP(T1336,T$38:T1335,1,0)&gt;0,0,0),1))</f>
        <v>0</v>
      </c>
      <c r="T1336" s="16">
        <f>IF(DATOS!J1299=P$39,DATOS!C1299,"")</f>
        <v>0</v>
      </c>
    </row>
    <row r="1337" spans="18:20" x14ac:dyDescent="0.25">
      <c r="R1337">
        <f t="shared" si="23"/>
        <v>1</v>
      </c>
      <c r="S1337">
        <f>IF(T1337="",0,IFERROR(IF(VLOOKUP(T1337,T$38:T1336,1,0)&gt;0,0,0),1))</f>
        <v>0</v>
      </c>
      <c r="T1337" s="16">
        <f>IF(DATOS!J1300=P$39,DATOS!C1300,"")</f>
        <v>0</v>
      </c>
    </row>
    <row r="1338" spans="18:20" x14ac:dyDescent="0.25">
      <c r="R1338">
        <f t="shared" si="23"/>
        <v>1</v>
      </c>
      <c r="S1338">
        <f>IF(T1338="",0,IFERROR(IF(VLOOKUP(T1338,T$38:T1337,1,0)&gt;0,0,0),1))</f>
        <v>0</v>
      </c>
      <c r="T1338" s="16">
        <f>IF(DATOS!J1301=P$39,DATOS!C1301,"")</f>
        <v>0</v>
      </c>
    </row>
    <row r="1339" spans="18:20" x14ac:dyDescent="0.25">
      <c r="R1339">
        <f t="shared" si="23"/>
        <v>1</v>
      </c>
      <c r="S1339">
        <f>IF(T1339="",0,IFERROR(IF(VLOOKUP(T1339,T$38:T1338,1,0)&gt;0,0,0),1))</f>
        <v>0</v>
      </c>
      <c r="T1339" s="16">
        <f>IF(DATOS!J1302=P$39,DATOS!C1302,"")</f>
        <v>0</v>
      </c>
    </row>
    <row r="1340" spans="18:20" x14ac:dyDescent="0.25">
      <c r="R1340">
        <f t="shared" si="23"/>
        <v>1</v>
      </c>
      <c r="S1340">
        <f>IF(T1340="",0,IFERROR(IF(VLOOKUP(T1340,T$38:T1339,1,0)&gt;0,0,0),1))</f>
        <v>0</v>
      </c>
      <c r="T1340" s="16">
        <f>IF(DATOS!J1303=P$39,DATOS!C1303,"")</f>
        <v>0</v>
      </c>
    </row>
    <row r="1341" spans="18:20" x14ac:dyDescent="0.25">
      <c r="R1341">
        <f t="shared" si="23"/>
        <v>1</v>
      </c>
      <c r="S1341">
        <f>IF(T1341="",0,IFERROR(IF(VLOOKUP(T1341,T$38:T1340,1,0)&gt;0,0,0),1))</f>
        <v>0</v>
      </c>
      <c r="T1341" s="16">
        <f>IF(DATOS!J1304=P$39,DATOS!C1304,"")</f>
        <v>0</v>
      </c>
    </row>
    <row r="1342" spans="18:20" x14ac:dyDescent="0.25">
      <c r="R1342">
        <f t="shared" si="23"/>
        <v>1</v>
      </c>
      <c r="S1342">
        <f>IF(T1342="",0,IFERROR(IF(VLOOKUP(T1342,T$38:T1341,1,0)&gt;0,0,0),1))</f>
        <v>0</v>
      </c>
      <c r="T1342" s="16">
        <f>IF(DATOS!J1305=P$39,DATOS!C1305,"")</f>
        <v>0</v>
      </c>
    </row>
    <row r="1343" spans="18:20" x14ac:dyDescent="0.25">
      <c r="R1343">
        <f t="shared" si="23"/>
        <v>1</v>
      </c>
      <c r="S1343">
        <f>IF(T1343="",0,IFERROR(IF(VLOOKUP(T1343,T$38:T1342,1,0)&gt;0,0,0),1))</f>
        <v>0</v>
      </c>
      <c r="T1343" s="16">
        <f>IF(DATOS!J1306=P$39,DATOS!C1306,"")</f>
        <v>0</v>
      </c>
    </row>
    <row r="1344" spans="18:20" x14ac:dyDescent="0.25">
      <c r="R1344">
        <f t="shared" si="23"/>
        <v>1</v>
      </c>
      <c r="S1344">
        <f>IF(T1344="",0,IFERROR(IF(VLOOKUP(T1344,T$38:T1343,1,0)&gt;0,0,0),1))</f>
        <v>0</v>
      </c>
      <c r="T1344" s="16">
        <f>IF(DATOS!J1307=P$39,DATOS!C1307,"")</f>
        <v>0</v>
      </c>
    </row>
    <row r="1345" spans="18:20" x14ac:dyDescent="0.25">
      <c r="R1345">
        <f t="shared" si="23"/>
        <v>1</v>
      </c>
      <c r="S1345">
        <f>IF(T1345="",0,IFERROR(IF(VLOOKUP(T1345,T$38:T1344,1,0)&gt;0,0,0),1))</f>
        <v>0</v>
      </c>
      <c r="T1345" s="16">
        <f>IF(DATOS!J1308=P$39,DATOS!C1308,"")</f>
        <v>0</v>
      </c>
    </row>
    <row r="1346" spans="18:20" x14ac:dyDescent="0.25">
      <c r="R1346">
        <f t="shared" si="23"/>
        <v>1</v>
      </c>
      <c r="S1346">
        <f>IF(T1346="",0,IFERROR(IF(VLOOKUP(T1346,T$38:T1345,1,0)&gt;0,0,0),1))</f>
        <v>0</v>
      </c>
      <c r="T1346" s="16">
        <f>IF(DATOS!J1309=P$39,DATOS!C1309,"")</f>
        <v>0</v>
      </c>
    </row>
    <row r="1347" spans="18:20" x14ac:dyDescent="0.25">
      <c r="R1347">
        <f t="shared" si="23"/>
        <v>1</v>
      </c>
      <c r="S1347">
        <f>IF(T1347="",0,IFERROR(IF(VLOOKUP(T1347,T$38:T1346,1,0)&gt;0,0,0),1))</f>
        <v>0</v>
      </c>
      <c r="T1347" s="16">
        <f>IF(DATOS!J1310=P$39,DATOS!C1310,"")</f>
        <v>0</v>
      </c>
    </row>
    <row r="1348" spans="18:20" x14ac:dyDescent="0.25">
      <c r="R1348">
        <f t="shared" si="23"/>
        <v>1</v>
      </c>
      <c r="S1348">
        <f>IF(T1348="",0,IFERROR(IF(VLOOKUP(T1348,T$38:T1347,1,0)&gt;0,0,0),1))</f>
        <v>0</v>
      </c>
      <c r="T1348" s="16">
        <f>IF(DATOS!J1311=P$39,DATOS!C1311,"")</f>
        <v>0</v>
      </c>
    </row>
    <row r="1349" spans="18:20" x14ac:dyDescent="0.25">
      <c r="R1349">
        <f t="shared" si="23"/>
        <v>1</v>
      </c>
      <c r="S1349">
        <f>IF(T1349="",0,IFERROR(IF(VLOOKUP(T1349,T$38:T1348,1,0)&gt;0,0,0),1))</f>
        <v>0</v>
      </c>
      <c r="T1349" s="16">
        <f>IF(DATOS!J1312=P$39,DATOS!C1312,"")</f>
        <v>0</v>
      </c>
    </row>
    <row r="1350" spans="18:20" x14ac:dyDescent="0.25">
      <c r="R1350">
        <f t="shared" si="23"/>
        <v>1</v>
      </c>
      <c r="S1350">
        <f>IF(T1350="",0,IFERROR(IF(VLOOKUP(T1350,T$38:T1349,1,0)&gt;0,0,0),1))</f>
        <v>0</v>
      </c>
      <c r="T1350" s="16">
        <f>IF(DATOS!J1313=P$39,DATOS!C1313,"")</f>
        <v>0</v>
      </c>
    </row>
    <row r="1351" spans="18:20" x14ac:dyDescent="0.25">
      <c r="R1351">
        <f t="shared" si="23"/>
        <v>1</v>
      </c>
      <c r="S1351">
        <f>IF(T1351="",0,IFERROR(IF(VLOOKUP(T1351,T$38:T1350,1,0)&gt;0,0,0),1))</f>
        <v>0</v>
      </c>
      <c r="T1351" s="16">
        <f>IF(DATOS!J1314=P$39,DATOS!C1314,"")</f>
        <v>0</v>
      </c>
    </row>
    <row r="1352" spans="18:20" x14ac:dyDescent="0.25">
      <c r="R1352">
        <f t="shared" si="23"/>
        <v>1</v>
      </c>
      <c r="S1352">
        <f>IF(T1352="",0,IFERROR(IF(VLOOKUP(T1352,T$38:T1351,1,0)&gt;0,0,0),1))</f>
        <v>0</v>
      </c>
      <c r="T1352" s="16">
        <f>IF(DATOS!J1315=P$39,DATOS!C1315,"")</f>
        <v>0</v>
      </c>
    </row>
    <row r="1353" spans="18:20" x14ac:dyDescent="0.25">
      <c r="R1353">
        <f t="shared" si="23"/>
        <v>1</v>
      </c>
      <c r="S1353">
        <f>IF(T1353="",0,IFERROR(IF(VLOOKUP(T1353,T$38:T1352,1,0)&gt;0,0,0),1))</f>
        <v>0</v>
      </c>
      <c r="T1353" s="16">
        <f>IF(DATOS!J1316=P$39,DATOS!C1316,"")</f>
        <v>0</v>
      </c>
    </row>
    <row r="1354" spans="18:20" x14ac:dyDescent="0.25">
      <c r="R1354">
        <f t="shared" si="23"/>
        <v>1</v>
      </c>
      <c r="S1354">
        <f>IF(T1354="",0,IFERROR(IF(VLOOKUP(T1354,T$38:T1353,1,0)&gt;0,0,0),1))</f>
        <v>0</v>
      </c>
      <c r="T1354" s="16">
        <f>IF(DATOS!J1317=P$39,DATOS!C1317,"")</f>
        <v>0</v>
      </c>
    </row>
    <row r="1355" spans="18:20" x14ac:dyDescent="0.25">
      <c r="R1355">
        <f t="shared" si="23"/>
        <v>1</v>
      </c>
      <c r="S1355">
        <f>IF(T1355="",0,IFERROR(IF(VLOOKUP(T1355,T$38:T1354,1,0)&gt;0,0,0),1))</f>
        <v>0</v>
      </c>
      <c r="T1355" s="16">
        <f>IF(DATOS!J1318=P$39,DATOS!C1318,"")</f>
        <v>0</v>
      </c>
    </row>
    <row r="1356" spans="18:20" x14ac:dyDescent="0.25">
      <c r="R1356">
        <f t="shared" si="23"/>
        <v>1</v>
      </c>
      <c r="S1356">
        <f>IF(T1356="",0,IFERROR(IF(VLOOKUP(T1356,T$38:T1355,1,0)&gt;0,0,0),1))</f>
        <v>0</v>
      </c>
      <c r="T1356" s="16">
        <f>IF(DATOS!J1319=P$39,DATOS!C1319,"")</f>
        <v>0</v>
      </c>
    </row>
    <row r="1357" spans="18:20" x14ac:dyDescent="0.25">
      <c r="R1357">
        <f t="shared" si="23"/>
        <v>1</v>
      </c>
      <c r="S1357">
        <f>IF(T1357="",0,IFERROR(IF(VLOOKUP(T1357,T$38:T1356,1,0)&gt;0,0,0),1))</f>
        <v>0</v>
      </c>
      <c r="T1357" s="16">
        <f>IF(DATOS!J1320=P$39,DATOS!C1320,"")</f>
        <v>0</v>
      </c>
    </row>
    <row r="1358" spans="18:20" x14ac:dyDescent="0.25">
      <c r="R1358">
        <f t="shared" si="23"/>
        <v>1</v>
      </c>
      <c r="S1358">
        <f>IF(T1358="",0,IFERROR(IF(VLOOKUP(T1358,T$38:T1357,1,0)&gt;0,0,0),1))</f>
        <v>0</v>
      </c>
      <c r="T1358" s="16">
        <f>IF(DATOS!J1321=P$39,DATOS!C1321,"")</f>
        <v>0</v>
      </c>
    </row>
    <row r="1359" spans="18:20" x14ac:dyDescent="0.25">
      <c r="R1359">
        <f t="shared" si="23"/>
        <v>1</v>
      </c>
      <c r="S1359">
        <f>IF(T1359="",0,IFERROR(IF(VLOOKUP(T1359,T$38:T1358,1,0)&gt;0,0,0),1))</f>
        <v>0</v>
      </c>
      <c r="T1359" s="16">
        <f>IF(DATOS!J1322=P$39,DATOS!C1322,"")</f>
        <v>0</v>
      </c>
    </row>
    <row r="1360" spans="18:20" x14ac:dyDescent="0.25">
      <c r="R1360">
        <f t="shared" si="23"/>
        <v>1</v>
      </c>
      <c r="S1360">
        <f>IF(T1360="",0,IFERROR(IF(VLOOKUP(T1360,T$38:T1359,1,0)&gt;0,0,0),1))</f>
        <v>0</v>
      </c>
      <c r="T1360" s="16">
        <f>IF(DATOS!J1323=P$39,DATOS!C1323,"")</f>
        <v>0</v>
      </c>
    </row>
    <row r="1361" spans="18:20" x14ac:dyDescent="0.25">
      <c r="R1361">
        <f t="shared" si="23"/>
        <v>1</v>
      </c>
      <c r="S1361">
        <f>IF(T1361="",0,IFERROR(IF(VLOOKUP(T1361,T$38:T1360,1,0)&gt;0,0,0),1))</f>
        <v>0</v>
      </c>
      <c r="T1361" s="16">
        <f>IF(DATOS!J1324=P$39,DATOS!C1324,"")</f>
        <v>0</v>
      </c>
    </row>
    <row r="1362" spans="18:20" x14ac:dyDescent="0.25">
      <c r="R1362">
        <f t="shared" si="23"/>
        <v>1</v>
      </c>
      <c r="S1362">
        <f>IF(T1362="",0,IFERROR(IF(VLOOKUP(T1362,T$38:T1361,1,0)&gt;0,0,0),1))</f>
        <v>0</v>
      </c>
      <c r="T1362" s="16">
        <f>IF(DATOS!J1325=P$39,DATOS!C1325,"")</f>
        <v>0</v>
      </c>
    </row>
    <row r="1363" spans="18:20" x14ac:dyDescent="0.25">
      <c r="R1363">
        <f t="shared" si="23"/>
        <v>1</v>
      </c>
      <c r="S1363">
        <f>IF(T1363="",0,IFERROR(IF(VLOOKUP(T1363,T$38:T1362,1,0)&gt;0,0,0),1))</f>
        <v>0</v>
      </c>
      <c r="T1363" s="16">
        <f>IF(DATOS!J1326=P$39,DATOS!C1326,"")</f>
        <v>0</v>
      </c>
    </row>
    <row r="1364" spans="18:20" x14ac:dyDescent="0.25">
      <c r="R1364">
        <f t="shared" si="23"/>
        <v>1</v>
      </c>
      <c r="S1364">
        <f>IF(T1364="",0,IFERROR(IF(VLOOKUP(T1364,T$38:T1363,1,0)&gt;0,0,0),1))</f>
        <v>0</v>
      </c>
      <c r="T1364" s="16">
        <f>IF(DATOS!J1327=P$39,DATOS!C1327,"")</f>
        <v>0</v>
      </c>
    </row>
    <row r="1365" spans="18:20" x14ac:dyDescent="0.25">
      <c r="R1365">
        <f t="shared" si="23"/>
        <v>1</v>
      </c>
      <c r="S1365">
        <f>IF(T1365="",0,IFERROR(IF(VLOOKUP(T1365,T$38:T1364,1,0)&gt;0,0,0),1))</f>
        <v>0</v>
      </c>
      <c r="T1365" s="16">
        <f>IF(DATOS!J1328=P$39,DATOS!C1328,"")</f>
        <v>0</v>
      </c>
    </row>
    <row r="1366" spans="18:20" x14ac:dyDescent="0.25">
      <c r="R1366">
        <f t="shared" si="23"/>
        <v>1</v>
      </c>
      <c r="S1366">
        <f>IF(T1366="",0,IFERROR(IF(VLOOKUP(T1366,T$38:T1365,1,0)&gt;0,0,0),1))</f>
        <v>0</v>
      </c>
      <c r="T1366" s="16">
        <f>IF(DATOS!J1329=P$39,DATOS!C1329,"")</f>
        <v>0</v>
      </c>
    </row>
    <row r="1367" spans="18:20" x14ac:dyDescent="0.25">
      <c r="R1367">
        <f t="shared" si="23"/>
        <v>1</v>
      </c>
      <c r="S1367">
        <f>IF(T1367="",0,IFERROR(IF(VLOOKUP(T1367,T$38:T1366,1,0)&gt;0,0,0),1))</f>
        <v>0</v>
      </c>
      <c r="T1367" s="16">
        <f>IF(DATOS!J1330=P$39,DATOS!C1330,"")</f>
        <v>0</v>
      </c>
    </row>
    <row r="1368" spans="18:20" x14ac:dyDescent="0.25">
      <c r="R1368">
        <f t="shared" si="23"/>
        <v>1</v>
      </c>
      <c r="S1368">
        <f>IF(T1368="",0,IFERROR(IF(VLOOKUP(T1368,T$38:T1367,1,0)&gt;0,0,0),1))</f>
        <v>0</v>
      </c>
      <c r="T1368" s="16">
        <f>IF(DATOS!J1331=P$39,DATOS!C1331,"")</f>
        <v>0</v>
      </c>
    </row>
    <row r="1369" spans="18:20" x14ac:dyDescent="0.25">
      <c r="R1369">
        <f t="shared" si="23"/>
        <v>1</v>
      </c>
      <c r="S1369">
        <f>IF(T1369="",0,IFERROR(IF(VLOOKUP(T1369,T$38:T1368,1,0)&gt;0,0,0),1))</f>
        <v>0</v>
      </c>
      <c r="T1369" s="16">
        <f>IF(DATOS!J1332=P$39,DATOS!C1332,"")</f>
        <v>0</v>
      </c>
    </row>
    <row r="1370" spans="18:20" x14ac:dyDescent="0.25">
      <c r="R1370">
        <f t="shared" si="23"/>
        <v>1</v>
      </c>
      <c r="S1370">
        <f>IF(T1370="",0,IFERROR(IF(VLOOKUP(T1370,T$38:T1369,1,0)&gt;0,0,0),1))</f>
        <v>0</v>
      </c>
      <c r="T1370" s="16">
        <f>IF(DATOS!J1333=P$39,DATOS!C1333,"")</f>
        <v>0</v>
      </c>
    </row>
    <row r="1371" spans="18:20" x14ac:dyDescent="0.25">
      <c r="R1371">
        <f t="shared" si="23"/>
        <v>1</v>
      </c>
      <c r="S1371">
        <f>IF(T1371="",0,IFERROR(IF(VLOOKUP(T1371,T$38:T1370,1,0)&gt;0,0,0),1))</f>
        <v>0</v>
      </c>
      <c r="T1371" s="16">
        <f>IF(DATOS!J1334=P$39,DATOS!C1334,"")</f>
        <v>0</v>
      </c>
    </row>
    <row r="1372" spans="18:20" x14ac:dyDescent="0.25">
      <c r="R1372">
        <f t="shared" si="23"/>
        <v>1</v>
      </c>
      <c r="S1372">
        <f>IF(T1372="",0,IFERROR(IF(VLOOKUP(T1372,T$38:T1371,1,0)&gt;0,0,0),1))</f>
        <v>0</v>
      </c>
      <c r="T1372" s="16">
        <f>IF(DATOS!J1335=P$39,DATOS!C1335,"")</f>
        <v>0</v>
      </c>
    </row>
    <row r="1373" spans="18:20" x14ac:dyDescent="0.25">
      <c r="R1373">
        <f t="shared" si="23"/>
        <v>1</v>
      </c>
      <c r="S1373">
        <f>IF(T1373="",0,IFERROR(IF(VLOOKUP(T1373,T$38:T1372,1,0)&gt;0,0,0),1))</f>
        <v>0</v>
      </c>
      <c r="T1373" s="16">
        <f>IF(DATOS!J1336=P$39,DATOS!C1336,"")</f>
        <v>0</v>
      </c>
    </row>
    <row r="1374" spans="18:20" x14ac:dyDescent="0.25">
      <c r="R1374">
        <f t="shared" si="23"/>
        <v>1</v>
      </c>
      <c r="S1374">
        <f>IF(T1374="",0,IFERROR(IF(VLOOKUP(T1374,T$38:T1373,1,0)&gt;0,0,0),1))</f>
        <v>0</v>
      </c>
      <c r="T1374" s="16">
        <f>IF(DATOS!J1337=P$39,DATOS!C1337,"")</f>
        <v>0</v>
      </c>
    </row>
    <row r="1375" spans="18:20" x14ac:dyDescent="0.25">
      <c r="R1375">
        <f t="shared" si="23"/>
        <v>1</v>
      </c>
      <c r="S1375">
        <f>IF(T1375="",0,IFERROR(IF(VLOOKUP(T1375,T$38:T1374,1,0)&gt;0,0,0),1))</f>
        <v>0</v>
      </c>
      <c r="T1375" s="16">
        <f>IF(DATOS!J1338=P$39,DATOS!C1338,"")</f>
        <v>0</v>
      </c>
    </row>
    <row r="1376" spans="18:20" x14ac:dyDescent="0.25">
      <c r="R1376">
        <f t="shared" si="23"/>
        <v>1</v>
      </c>
      <c r="S1376">
        <f>IF(T1376="",0,IFERROR(IF(VLOOKUP(T1376,T$38:T1375,1,0)&gt;0,0,0),1))</f>
        <v>0</v>
      </c>
      <c r="T1376" s="16">
        <f>IF(DATOS!J1339=P$39,DATOS!C1339,"")</f>
        <v>0</v>
      </c>
    </row>
    <row r="1377" spans="18:20" x14ac:dyDescent="0.25">
      <c r="R1377">
        <f t="shared" si="23"/>
        <v>1</v>
      </c>
      <c r="S1377">
        <f>IF(T1377="",0,IFERROR(IF(VLOOKUP(T1377,T$38:T1376,1,0)&gt;0,0,0),1))</f>
        <v>0</v>
      </c>
      <c r="T1377" s="16">
        <f>IF(DATOS!J1340=P$39,DATOS!C1340,"")</f>
        <v>0</v>
      </c>
    </row>
    <row r="1378" spans="18:20" x14ac:dyDescent="0.25">
      <c r="R1378">
        <f t="shared" si="23"/>
        <v>1</v>
      </c>
      <c r="S1378">
        <f>IF(T1378="",0,IFERROR(IF(VLOOKUP(T1378,T$38:T1377,1,0)&gt;0,0,0),1))</f>
        <v>0</v>
      </c>
      <c r="T1378" s="16">
        <f>IF(DATOS!J1341=P$39,DATOS!C1341,"")</f>
        <v>0</v>
      </c>
    </row>
    <row r="1379" spans="18:20" x14ac:dyDescent="0.25">
      <c r="R1379">
        <f t="shared" si="23"/>
        <v>1</v>
      </c>
      <c r="S1379">
        <f>IF(T1379="",0,IFERROR(IF(VLOOKUP(T1379,T$38:T1378,1,0)&gt;0,0,0),1))</f>
        <v>0</v>
      </c>
      <c r="T1379" s="16">
        <f>IF(DATOS!J1342=P$39,DATOS!C1342,"")</f>
        <v>0</v>
      </c>
    </row>
    <row r="1380" spans="18:20" x14ac:dyDescent="0.25">
      <c r="R1380">
        <f t="shared" si="23"/>
        <v>1</v>
      </c>
      <c r="S1380">
        <f>IF(T1380="",0,IFERROR(IF(VLOOKUP(T1380,T$38:T1379,1,0)&gt;0,0,0),1))</f>
        <v>0</v>
      </c>
      <c r="T1380" s="16">
        <f>IF(DATOS!J1343=P$39,DATOS!C1343,"")</f>
        <v>0</v>
      </c>
    </row>
    <row r="1381" spans="18:20" x14ac:dyDescent="0.25">
      <c r="R1381">
        <f t="shared" si="23"/>
        <v>1</v>
      </c>
      <c r="S1381">
        <f>IF(T1381="",0,IFERROR(IF(VLOOKUP(T1381,T$38:T1380,1,0)&gt;0,0,0),1))</f>
        <v>0</v>
      </c>
      <c r="T1381" s="16">
        <f>IF(DATOS!J1344=P$39,DATOS!C1344,"")</f>
        <v>0</v>
      </c>
    </row>
    <row r="1382" spans="18:20" x14ac:dyDescent="0.25">
      <c r="R1382">
        <f t="shared" si="23"/>
        <v>1</v>
      </c>
      <c r="S1382">
        <f>IF(T1382="",0,IFERROR(IF(VLOOKUP(T1382,T$38:T1381,1,0)&gt;0,0,0),1))</f>
        <v>0</v>
      </c>
      <c r="T1382" s="16">
        <f>IF(DATOS!J1345=P$39,DATOS!C1345,"")</f>
        <v>0</v>
      </c>
    </row>
    <row r="1383" spans="18:20" x14ac:dyDescent="0.25">
      <c r="R1383">
        <f t="shared" ref="R1383:R1446" si="24">R1382+S1383</f>
        <v>1</v>
      </c>
      <c r="S1383">
        <f>IF(T1383="",0,IFERROR(IF(VLOOKUP(T1383,T$38:T1382,1,0)&gt;0,0,0),1))</f>
        <v>0</v>
      </c>
      <c r="T1383" s="16">
        <f>IF(DATOS!J1346=P$39,DATOS!C1346,"")</f>
        <v>0</v>
      </c>
    </row>
    <row r="1384" spans="18:20" x14ac:dyDescent="0.25">
      <c r="R1384">
        <f t="shared" si="24"/>
        <v>1</v>
      </c>
      <c r="S1384">
        <f>IF(T1384="",0,IFERROR(IF(VLOOKUP(T1384,T$38:T1383,1,0)&gt;0,0,0),1))</f>
        <v>0</v>
      </c>
      <c r="T1384" s="16">
        <f>IF(DATOS!J1347=P$39,DATOS!C1347,"")</f>
        <v>0</v>
      </c>
    </row>
    <row r="1385" spans="18:20" x14ac:dyDescent="0.25">
      <c r="R1385">
        <f t="shared" si="24"/>
        <v>1</v>
      </c>
      <c r="S1385">
        <f>IF(T1385="",0,IFERROR(IF(VLOOKUP(T1385,T$38:T1384,1,0)&gt;0,0,0),1))</f>
        <v>0</v>
      </c>
      <c r="T1385" s="16">
        <f>IF(DATOS!J1348=P$39,DATOS!C1348,"")</f>
        <v>0</v>
      </c>
    </row>
    <row r="1386" spans="18:20" x14ac:dyDescent="0.25">
      <c r="R1386">
        <f t="shared" si="24"/>
        <v>1</v>
      </c>
      <c r="S1386">
        <f>IF(T1386="",0,IFERROR(IF(VLOOKUP(T1386,T$38:T1385,1,0)&gt;0,0,0),1))</f>
        <v>0</v>
      </c>
      <c r="T1386" s="16">
        <f>IF(DATOS!J1349=P$39,DATOS!C1349,"")</f>
        <v>0</v>
      </c>
    </row>
    <row r="1387" spans="18:20" x14ac:dyDescent="0.25">
      <c r="R1387">
        <f t="shared" si="24"/>
        <v>1</v>
      </c>
      <c r="S1387">
        <f>IF(T1387="",0,IFERROR(IF(VLOOKUP(T1387,T$38:T1386,1,0)&gt;0,0,0),1))</f>
        <v>0</v>
      </c>
      <c r="T1387" s="16">
        <f>IF(DATOS!J1350=P$39,DATOS!C1350,"")</f>
        <v>0</v>
      </c>
    </row>
    <row r="1388" spans="18:20" x14ac:dyDescent="0.25">
      <c r="R1388">
        <f t="shared" si="24"/>
        <v>1</v>
      </c>
      <c r="S1388">
        <f>IF(T1388="",0,IFERROR(IF(VLOOKUP(T1388,T$38:T1387,1,0)&gt;0,0,0),1))</f>
        <v>0</v>
      </c>
      <c r="T1388" s="16">
        <f>IF(DATOS!J1351=P$39,DATOS!C1351,"")</f>
        <v>0</v>
      </c>
    </row>
    <row r="1389" spans="18:20" x14ac:dyDescent="0.25">
      <c r="R1389">
        <f t="shared" si="24"/>
        <v>1</v>
      </c>
      <c r="S1389">
        <f>IF(T1389="",0,IFERROR(IF(VLOOKUP(T1389,T$38:T1388,1,0)&gt;0,0,0),1))</f>
        <v>0</v>
      </c>
      <c r="T1389" s="16">
        <f>IF(DATOS!J1352=P$39,DATOS!C1352,"")</f>
        <v>0</v>
      </c>
    </row>
    <row r="1390" spans="18:20" x14ac:dyDescent="0.25">
      <c r="R1390">
        <f t="shared" si="24"/>
        <v>1</v>
      </c>
      <c r="S1390">
        <f>IF(T1390="",0,IFERROR(IF(VLOOKUP(T1390,T$38:T1389,1,0)&gt;0,0,0),1))</f>
        <v>0</v>
      </c>
      <c r="T1390" s="16">
        <f>IF(DATOS!J1353=P$39,DATOS!C1353,"")</f>
        <v>0</v>
      </c>
    </row>
    <row r="1391" spans="18:20" x14ac:dyDescent="0.25">
      <c r="R1391">
        <f t="shared" si="24"/>
        <v>1</v>
      </c>
      <c r="S1391">
        <f>IF(T1391="",0,IFERROR(IF(VLOOKUP(T1391,T$38:T1390,1,0)&gt;0,0,0),1))</f>
        <v>0</v>
      </c>
      <c r="T1391" s="16">
        <f>IF(DATOS!J1354=P$39,DATOS!C1354,"")</f>
        <v>0</v>
      </c>
    </row>
    <row r="1392" spans="18:20" x14ac:dyDescent="0.25">
      <c r="R1392">
        <f t="shared" si="24"/>
        <v>1</v>
      </c>
      <c r="S1392">
        <f>IF(T1392="",0,IFERROR(IF(VLOOKUP(T1392,T$38:T1391,1,0)&gt;0,0,0),1))</f>
        <v>0</v>
      </c>
      <c r="T1392" s="16">
        <f>IF(DATOS!J1355=P$39,DATOS!C1355,"")</f>
        <v>0</v>
      </c>
    </row>
    <row r="1393" spans="18:20" x14ac:dyDescent="0.25">
      <c r="R1393">
        <f t="shared" si="24"/>
        <v>1</v>
      </c>
      <c r="S1393">
        <f>IF(T1393="",0,IFERROR(IF(VLOOKUP(T1393,T$38:T1392,1,0)&gt;0,0,0),1))</f>
        <v>0</v>
      </c>
      <c r="T1393" s="16">
        <f>IF(DATOS!J1356=P$39,DATOS!C1356,"")</f>
        <v>0</v>
      </c>
    </row>
    <row r="1394" spans="18:20" x14ac:dyDescent="0.25">
      <c r="R1394">
        <f t="shared" si="24"/>
        <v>1</v>
      </c>
      <c r="S1394">
        <f>IF(T1394="",0,IFERROR(IF(VLOOKUP(T1394,T$38:T1393,1,0)&gt;0,0,0),1))</f>
        <v>0</v>
      </c>
      <c r="T1394" s="16">
        <f>IF(DATOS!J1357=P$39,DATOS!C1357,"")</f>
        <v>0</v>
      </c>
    </row>
    <row r="1395" spans="18:20" x14ac:dyDescent="0.25">
      <c r="R1395">
        <f t="shared" si="24"/>
        <v>1</v>
      </c>
      <c r="S1395">
        <f>IF(T1395="",0,IFERROR(IF(VLOOKUP(T1395,T$38:T1394,1,0)&gt;0,0,0),1))</f>
        <v>0</v>
      </c>
      <c r="T1395" s="16">
        <f>IF(DATOS!J1358=P$39,DATOS!C1358,"")</f>
        <v>0</v>
      </c>
    </row>
    <row r="1396" spans="18:20" x14ac:dyDescent="0.25">
      <c r="R1396">
        <f t="shared" si="24"/>
        <v>1</v>
      </c>
      <c r="S1396">
        <f>IF(T1396="",0,IFERROR(IF(VLOOKUP(T1396,T$38:T1395,1,0)&gt;0,0,0),1))</f>
        <v>0</v>
      </c>
      <c r="T1396" s="16">
        <f>IF(DATOS!J1359=P$39,DATOS!C1359,"")</f>
        <v>0</v>
      </c>
    </row>
    <row r="1397" spans="18:20" x14ac:dyDescent="0.25">
      <c r="R1397">
        <f t="shared" si="24"/>
        <v>1</v>
      </c>
      <c r="S1397">
        <f>IF(T1397="",0,IFERROR(IF(VLOOKUP(T1397,T$38:T1396,1,0)&gt;0,0,0),1))</f>
        <v>0</v>
      </c>
      <c r="T1397" s="16">
        <f>IF(DATOS!J1360=P$39,DATOS!C1360,"")</f>
        <v>0</v>
      </c>
    </row>
    <row r="1398" spans="18:20" x14ac:dyDescent="0.25">
      <c r="R1398">
        <f t="shared" si="24"/>
        <v>1</v>
      </c>
      <c r="S1398">
        <f>IF(T1398="",0,IFERROR(IF(VLOOKUP(T1398,T$38:T1397,1,0)&gt;0,0,0),1))</f>
        <v>0</v>
      </c>
      <c r="T1398" s="16">
        <f>IF(DATOS!J1361=P$39,DATOS!C1361,"")</f>
        <v>0</v>
      </c>
    </row>
    <row r="1399" spans="18:20" x14ac:dyDescent="0.25">
      <c r="R1399">
        <f t="shared" si="24"/>
        <v>1</v>
      </c>
      <c r="S1399">
        <f>IF(T1399="",0,IFERROR(IF(VLOOKUP(T1399,T$38:T1398,1,0)&gt;0,0,0),1))</f>
        <v>0</v>
      </c>
      <c r="T1399" s="16">
        <f>IF(DATOS!J1362=P$39,DATOS!C1362,"")</f>
        <v>0</v>
      </c>
    </row>
    <row r="1400" spans="18:20" x14ac:dyDescent="0.25">
      <c r="R1400">
        <f t="shared" si="24"/>
        <v>1</v>
      </c>
      <c r="S1400">
        <f>IF(T1400="",0,IFERROR(IF(VLOOKUP(T1400,T$38:T1399,1,0)&gt;0,0,0),1))</f>
        <v>0</v>
      </c>
      <c r="T1400" s="16">
        <f>IF(DATOS!J1363=P$39,DATOS!C1363,"")</f>
        <v>0</v>
      </c>
    </row>
    <row r="1401" spans="18:20" x14ac:dyDescent="0.25">
      <c r="R1401">
        <f t="shared" si="24"/>
        <v>1</v>
      </c>
      <c r="S1401">
        <f>IF(T1401="",0,IFERROR(IF(VLOOKUP(T1401,T$38:T1400,1,0)&gt;0,0,0),1))</f>
        <v>0</v>
      </c>
      <c r="T1401" s="16">
        <f>IF(DATOS!J1364=P$39,DATOS!C1364,"")</f>
        <v>0</v>
      </c>
    </row>
    <row r="1402" spans="18:20" x14ac:dyDescent="0.25">
      <c r="R1402">
        <f t="shared" si="24"/>
        <v>1</v>
      </c>
      <c r="S1402">
        <f>IF(T1402="",0,IFERROR(IF(VLOOKUP(T1402,T$38:T1401,1,0)&gt;0,0,0),1))</f>
        <v>0</v>
      </c>
      <c r="T1402" s="16">
        <f>IF(DATOS!J1365=P$39,DATOS!C1365,"")</f>
        <v>0</v>
      </c>
    </row>
    <row r="1403" spans="18:20" x14ac:dyDescent="0.25">
      <c r="R1403">
        <f t="shared" si="24"/>
        <v>1</v>
      </c>
      <c r="S1403">
        <f>IF(T1403="",0,IFERROR(IF(VLOOKUP(T1403,T$38:T1402,1,0)&gt;0,0,0),1))</f>
        <v>0</v>
      </c>
      <c r="T1403" s="16">
        <f>IF(DATOS!J1366=P$39,DATOS!C1366,"")</f>
        <v>0</v>
      </c>
    </row>
    <row r="1404" spans="18:20" x14ac:dyDescent="0.25">
      <c r="R1404">
        <f t="shared" si="24"/>
        <v>1</v>
      </c>
      <c r="S1404">
        <f>IF(T1404="",0,IFERROR(IF(VLOOKUP(T1404,T$38:T1403,1,0)&gt;0,0,0),1))</f>
        <v>0</v>
      </c>
      <c r="T1404" s="16">
        <f>IF(DATOS!J1367=P$39,DATOS!C1367,"")</f>
        <v>0</v>
      </c>
    </row>
    <row r="1405" spans="18:20" x14ac:dyDescent="0.25">
      <c r="R1405">
        <f t="shared" si="24"/>
        <v>1</v>
      </c>
      <c r="S1405">
        <f>IF(T1405="",0,IFERROR(IF(VLOOKUP(T1405,T$38:T1404,1,0)&gt;0,0,0),1))</f>
        <v>0</v>
      </c>
      <c r="T1405" s="16">
        <f>IF(DATOS!J1368=P$39,DATOS!C1368,"")</f>
        <v>0</v>
      </c>
    </row>
    <row r="1406" spans="18:20" x14ac:dyDescent="0.25">
      <c r="R1406">
        <f t="shared" si="24"/>
        <v>1</v>
      </c>
      <c r="S1406">
        <f>IF(T1406="",0,IFERROR(IF(VLOOKUP(T1406,T$38:T1405,1,0)&gt;0,0,0),1))</f>
        <v>0</v>
      </c>
      <c r="T1406" s="16">
        <f>IF(DATOS!J1369=P$39,DATOS!C1369,"")</f>
        <v>0</v>
      </c>
    </row>
    <row r="1407" spans="18:20" x14ac:dyDescent="0.25">
      <c r="R1407">
        <f t="shared" si="24"/>
        <v>1</v>
      </c>
      <c r="S1407">
        <f>IF(T1407="",0,IFERROR(IF(VLOOKUP(T1407,T$38:T1406,1,0)&gt;0,0,0),1))</f>
        <v>0</v>
      </c>
      <c r="T1407" s="16">
        <f>IF(DATOS!J1370=P$39,DATOS!C1370,"")</f>
        <v>0</v>
      </c>
    </row>
    <row r="1408" spans="18:20" x14ac:dyDescent="0.25">
      <c r="R1408">
        <f t="shared" si="24"/>
        <v>1</v>
      </c>
      <c r="S1408">
        <f>IF(T1408="",0,IFERROR(IF(VLOOKUP(T1408,T$38:T1407,1,0)&gt;0,0,0),1))</f>
        <v>0</v>
      </c>
      <c r="T1408" s="16">
        <f>IF(DATOS!J1371=P$39,DATOS!C1371,"")</f>
        <v>0</v>
      </c>
    </row>
    <row r="1409" spans="18:20" x14ac:dyDescent="0.25">
      <c r="R1409">
        <f t="shared" si="24"/>
        <v>1</v>
      </c>
      <c r="S1409">
        <f>IF(T1409="",0,IFERROR(IF(VLOOKUP(T1409,T$38:T1408,1,0)&gt;0,0,0),1))</f>
        <v>0</v>
      </c>
      <c r="T1409" s="16">
        <f>IF(DATOS!J1372=P$39,DATOS!C1372,"")</f>
        <v>0</v>
      </c>
    </row>
    <row r="1410" spans="18:20" x14ac:dyDescent="0.25">
      <c r="R1410">
        <f t="shared" si="24"/>
        <v>1</v>
      </c>
      <c r="S1410">
        <f>IF(T1410="",0,IFERROR(IF(VLOOKUP(T1410,T$38:T1409,1,0)&gt;0,0,0),1))</f>
        <v>0</v>
      </c>
      <c r="T1410" s="16">
        <f>IF(DATOS!J1373=P$39,DATOS!C1373,"")</f>
        <v>0</v>
      </c>
    </row>
    <row r="1411" spans="18:20" x14ac:dyDescent="0.25">
      <c r="R1411">
        <f t="shared" si="24"/>
        <v>1</v>
      </c>
      <c r="S1411">
        <f>IF(T1411="",0,IFERROR(IF(VLOOKUP(T1411,T$38:T1410,1,0)&gt;0,0,0),1))</f>
        <v>0</v>
      </c>
      <c r="T1411" s="16">
        <f>IF(DATOS!J1374=P$39,DATOS!C1374,"")</f>
        <v>0</v>
      </c>
    </row>
    <row r="1412" spans="18:20" x14ac:dyDescent="0.25">
      <c r="R1412">
        <f t="shared" si="24"/>
        <v>1</v>
      </c>
      <c r="S1412">
        <f>IF(T1412="",0,IFERROR(IF(VLOOKUP(T1412,T$38:T1411,1,0)&gt;0,0,0),1))</f>
        <v>0</v>
      </c>
      <c r="T1412" s="16">
        <f>IF(DATOS!J1375=P$39,DATOS!C1375,"")</f>
        <v>0</v>
      </c>
    </row>
    <row r="1413" spans="18:20" x14ac:dyDescent="0.25">
      <c r="R1413">
        <f t="shared" si="24"/>
        <v>1</v>
      </c>
      <c r="S1413">
        <f>IF(T1413="",0,IFERROR(IF(VLOOKUP(T1413,T$38:T1412,1,0)&gt;0,0,0),1))</f>
        <v>0</v>
      </c>
      <c r="T1413" s="16">
        <f>IF(DATOS!J1376=P$39,DATOS!C1376,"")</f>
        <v>0</v>
      </c>
    </row>
    <row r="1414" spans="18:20" x14ac:dyDescent="0.25">
      <c r="R1414">
        <f t="shared" si="24"/>
        <v>1</v>
      </c>
      <c r="S1414">
        <f>IF(T1414="",0,IFERROR(IF(VLOOKUP(T1414,T$38:T1413,1,0)&gt;0,0,0),1))</f>
        <v>0</v>
      </c>
      <c r="T1414" s="16">
        <f>IF(DATOS!J1377=P$39,DATOS!C1377,"")</f>
        <v>0</v>
      </c>
    </row>
    <row r="1415" spans="18:20" x14ac:dyDescent="0.25">
      <c r="R1415">
        <f t="shared" si="24"/>
        <v>1</v>
      </c>
      <c r="S1415">
        <f>IF(T1415="",0,IFERROR(IF(VLOOKUP(T1415,T$38:T1414,1,0)&gt;0,0,0),1))</f>
        <v>0</v>
      </c>
      <c r="T1415" s="16">
        <f>IF(DATOS!J1378=P$39,DATOS!C1378,"")</f>
        <v>0</v>
      </c>
    </row>
    <row r="1416" spans="18:20" x14ac:dyDescent="0.25">
      <c r="R1416">
        <f t="shared" si="24"/>
        <v>1</v>
      </c>
      <c r="S1416">
        <f>IF(T1416="",0,IFERROR(IF(VLOOKUP(T1416,T$38:T1415,1,0)&gt;0,0,0),1))</f>
        <v>0</v>
      </c>
      <c r="T1416" s="16">
        <f>IF(DATOS!J1379=P$39,DATOS!C1379,"")</f>
        <v>0</v>
      </c>
    </row>
    <row r="1417" spans="18:20" x14ac:dyDescent="0.25">
      <c r="R1417">
        <f t="shared" si="24"/>
        <v>1</v>
      </c>
      <c r="S1417">
        <f>IF(T1417="",0,IFERROR(IF(VLOOKUP(T1417,T$38:T1416,1,0)&gt;0,0,0),1))</f>
        <v>0</v>
      </c>
      <c r="T1417" s="16">
        <f>IF(DATOS!J1380=P$39,DATOS!C1380,"")</f>
        <v>0</v>
      </c>
    </row>
    <row r="1418" spans="18:20" x14ac:dyDescent="0.25">
      <c r="R1418">
        <f t="shared" si="24"/>
        <v>1</v>
      </c>
      <c r="S1418">
        <f>IF(T1418="",0,IFERROR(IF(VLOOKUP(T1418,T$38:T1417,1,0)&gt;0,0,0),1))</f>
        <v>0</v>
      </c>
      <c r="T1418" s="16">
        <f>IF(DATOS!J1381=P$39,DATOS!C1381,"")</f>
        <v>0</v>
      </c>
    </row>
    <row r="1419" spans="18:20" x14ac:dyDescent="0.25">
      <c r="R1419">
        <f t="shared" si="24"/>
        <v>1</v>
      </c>
      <c r="S1419">
        <f>IF(T1419="",0,IFERROR(IF(VLOOKUP(T1419,T$38:T1418,1,0)&gt;0,0,0),1))</f>
        <v>0</v>
      </c>
      <c r="T1419" s="16">
        <f>IF(DATOS!J1382=P$39,DATOS!C1382,"")</f>
        <v>0</v>
      </c>
    </row>
    <row r="1420" spans="18:20" x14ac:dyDescent="0.25">
      <c r="R1420">
        <f t="shared" si="24"/>
        <v>1</v>
      </c>
      <c r="S1420">
        <f>IF(T1420="",0,IFERROR(IF(VLOOKUP(T1420,T$38:T1419,1,0)&gt;0,0,0),1))</f>
        <v>0</v>
      </c>
      <c r="T1420" s="16">
        <f>IF(DATOS!J1383=P$39,DATOS!C1383,"")</f>
        <v>0</v>
      </c>
    </row>
    <row r="1421" spans="18:20" x14ac:dyDescent="0.25">
      <c r="R1421">
        <f t="shared" si="24"/>
        <v>1</v>
      </c>
      <c r="S1421">
        <f>IF(T1421="",0,IFERROR(IF(VLOOKUP(T1421,T$38:T1420,1,0)&gt;0,0,0),1))</f>
        <v>0</v>
      </c>
      <c r="T1421" s="16">
        <f>IF(DATOS!J1384=P$39,DATOS!C1384,"")</f>
        <v>0</v>
      </c>
    </row>
    <row r="1422" spans="18:20" x14ac:dyDescent="0.25">
      <c r="R1422">
        <f t="shared" si="24"/>
        <v>1</v>
      </c>
      <c r="S1422">
        <f>IF(T1422="",0,IFERROR(IF(VLOOKUP(T1422,T$38:T1421,1,0)&gt;0,0,0),1))</f>
        <v>0</v>
      </c>
      <c r="T1422" s="16">
        <f>IF(DATOS!J1385=P$39,DATOS!C1385,"")</f>
        <v>0</v>
      </c>
    </row>
    <row r="1423" spans="18:20" x14ac:dyDescent="0.25">
      <c r="R1423">
        <f t="shared" si="24"/>
        <v>1</v>
      </c>
      <c r="S1423">
        <f>IF(T1423="",0,IFERROR(IF(VLOOKUP(T1423,T$38:T1422,1,0)&gt;0,0,0),1))</f>
        <v>0</v>
      </c>
      <c r="T1423" s="16">
        <f>IF(DATOS!J1386=P$39,DATOS!C1386,"")</f>
        <v>0</v>
      </c>
    </row>
    <row r="1424" spans="18:20" x14ac:dyDescent="0.25">
      <c r="R1424">
        <f t="shared" si="24"/>
        <v>1</v>
      </c>
      <c r="S1424">
        <f>IF(T1424="",0,IFERROR(IF(VLOOKUP(T1424,T$38:T1423,1,0)&gt;0,0,0),1))</f>
        <v>0</v>
      </c>
      <c r="T1424" s="16">
        <f>IF(DATOS!J1387=P$39,DATOS!C1387,"")</f>
        <v>0</v>
      </c>
    </row>
    <row r="1425" spans="18:20" x14ac:dyDescent="0.25">
      <c r="R1425">
        <f t="shared" si="24"/>
        <v>1</v>
      </c>
      <c r="S1425">
        <f>IF(T1425="",0,IFERROR(IF(VLOOKUP(T1425,T$38:T1424,1,0)&gt;0,0,0),1))</f>
        <v>0</v>
      </c>
      <c r="T1425" s="16">
        <f>IF(DATOS!J1388=P$39,DATOS!C1388,"")</f>
        <v>0</v>
      </c>
    </row>
    <row r="1426" spans="18:20" x14ac:dyDescent="0.25">
      <c r="R1426">
        <f t="shared" si="24"/>
        <v>1</v>
      </c>
      <c r="S1426">
        <f>IF(T1426="",0,IFERROR(IF(VLOOKUP(T1426,T$38:T1425,1,0)&gt;0,0,0),1))</f>
        <v>0</v>
      </c>
      <c r="T1426" s="16">
        <f>IF(DATOS!J1389=P$39,DATOS!C1389,"")</f>
        <v>0</v>
      </c>
    </row>
    <row r="1427" spans="18:20" x14ac:dyDescent="0.25">
      <c r="R1427">
        <f t="shared" si="24"/>
        <v>1</v>
      </c>
      <c r="S1427">
        <f>IF(T1427="",0,IFERROR(IF(VLOOKUP(T1427,T$38:T1426,1,0)&gt;0,0,0),1))</f>
        <v>0</v>
      </c>
      <c r="T1427" s="16">
        <f>IF(DATOS!J1390=P$39,DATOS!C1390,"")</f>
        <v>0</v>
      </c>
    </row>
    <row r="1428" spans="18:20" x14ac:dyDescent="0.25">
      <c r="R1428">
        <f t="shared" si="24"/>
        <v>1</v>
      </c>
      <c r="S1428">
        <f>IF(T1428="",0,IFERROR(IF(VLOOKUP(T1428,T$38:T1427,1,0)&gt;0,0,0),1))</f>
        <v>0</v>
      </c>
      <c r="T1428" s="16">
        <f>IF(DATOS!J1391=P$39,DATOS!C1391,"")</f>
        <v>0</v>
      </c>
    </row>
    <row r="1429" spans="18:20" x14ac:dyDescent="0.25">
      <c r="R1429">
        <f t="shared" si="24"/>
        <v>1</v>
      </c>
      <c r="S1429">
        <f>IF(T1429="",0,IFERROR(IF(VLOOKUP(T1429,T$38:T1428,1,0)&gt;0,0,0),1))</f>
        <v>0</v>
      </c>
      <c r="T1429" s="16">
        <f>IF(DATOS!J1392=P$39,DATOS!C1392,"")</f>
        <v>0</v>
      </c>
    </row>
    <row r="1430" spans="18:20" x14ac:dyDescent="0.25">
      <c r="R1430">
        <f t="shared" si="24"/>
        <v>1</v>
      </c>
      <c r="S1430">
        <f>IF(T1430="",0,IFERROR(IF(VLOOKUP(T1430,T$38:T1429,1,0)&gt;0,0,0),1))</f>
        <v>0</v>
      </c>
      <c r="T1430" s="16">
        <f>IF(DATOS!J1393=P$39,DATOS!C1393,"")</f>
        <v>0</v>
      </c>
    </row>
    <row r="1431" spans="18:20" x14ac:dyDescent="0.25">
      <c r="R1431">
        <f t="shared" si="24"/>
        <v>1</v>
      </c>
      <c r="S1431">
        <f>IF(T1431="",0,IFERROR(IF(VLOOKUP(T1431,T$38:T1430,1,0)&gt;0,0,0),1))</f>
        <v>0</v>
      </c>
      <c r="T1431" s="16">
        <f>IF(DATOS!J1394=P$39,DATOS!C1394,"")</f>
        <v>0</v>
      </c>
    </row>
    <row r="1432" spans="18:20" x14ac:dyDescent="0.25">
      <c r="R1432">
        <f t="shared" si="24"/>
        <v>1</v>
      </c>
      <c r="S1432">
        <f>IF(T1432="",0,IFERROR(IF(VLOOKUP(T1432,T$38:T1431,1,0)&gt;0,0,0),1))</f>
        <v>0</v>
      </c>
      <c r="T1432" s="16">
        <f>IF(DATOS!J1395=P$39,DATOS!C1395,"")</f>
        <v>0</v>
      </c>
    </row>
    <row r="1433" spans="18:20" x14ac:dyDescent="0.25">
      <c r="R1433">
        <f t="shared" si="24"/>
        <v>1</v>
      </c>
      <c r="S1433">
        <f>IF(T1433="",0,IFERROR(IF(VLOOKUP(T1433,T$38:T1432,1,0)&gt;0,0,0),1))</f>
        <v>0</v>
      </c>
      <c r="T1433" s="16">
        <f>IF(DATOS!J1396=P$39,DATOS!C1396,"")</f>
        <v>0</v>
      </c>
    </row>
    <row r="1434" spans="18:20" x14ac:dyDescent="0.25">
      <c r="R1434">
        <f t="shared" si="24"/>
        <v>1</v>
      </c>
      <c r="S1434">
        <f>IF(T1434="",0,IFERROR(IF(VLOOKUP(T1434,T$38:T1433,1,0)&gt;0,0,0),1))</f>
        <v>0</v>
      </c>
      <c r="T1434" s="16">
        <f>IF(DATOS!J1397=P$39,DATOS!C1397,"")</f>
        <v>0</v>
      </c>
    </row>
    <row r="1435" spans="18:20" x14ac:dyDescent="0.25">
      <c r="R1435">
        <f t="shared" si="24"/>
        <v>1</v>
      </c>
      <c r="S1435">
        <f>IF(T1435="",0,IFERROR(IF(VLOOKUP(T1435,T$38:T1434,1,0)&gt;0,0,0),1))</f>
        <v>0</v>
      </c>
      <c r="T1435" s="16">
        <f>IF(DATOS!J1398=P$39,DATOS!C1398,"")</f>
        <v>0</v>
      </c>
    </row>
    <row r="1436" spans="18:20" x14ac:dyDescent="0.25">
      <c r="R1436">
        <f t="shared" si="24"/>
        <v>1</v>
      </c>
      <c r="S1436">
        <f>IF(T1436="",0,IFERROR(IF(VLOOKUP(T1436,T$38:T1435,1,0)&gt;0,0,0),1))</f>
        <v>0</v>
      </c>
      <c r="T1436" s="16">
        <f>IF(DATOS!J1399=P$39,DATOS!C1399,"")</f>
        <v>0</v>
      </c>
    </row>
    <row r="1437" spans="18:20" x14ac:dyDescent="0.25">
      <c r="R1437">
        <f t="shared" si="24"/>
        <v>1</v>
      </c>
      <c r="S1437">
        <f>IF(T1437="",0,IFERROR(IF(VLOOKUP(T1437,T$38:T1436,1,0)&gt;0,0,0),1))</f>
        <v>0</v>
      </c>
      <c r="T1437" s="16">
        <f>IF(DATOS!J1400=P$39,DATOS!C1400,"")</f>
        <v>0</v>
      </c>
    </row>
    <row r="1438" spans="18:20" x14ac:dyDescent="0.25">
      <c r="R1438">
        <f t="shared" si="24"/>
        <v>1</v>
      </c>
      <c r="S1438">
        <f>IF(T1438="",0,IFERROR(IF(VLOOKUP(T1438,T$38:T1437,1,0)&gt;0,0,0),1))</f>
        <v>0</v>
      </c>
      <c r="T1438" s="16">
        <f>IF(DATOS!J1401=P$39,DATOS!C1401,"")</f>
        <v>0</v>
      </c>
    </row>
    <row r="1439" spans="18:20" x14ac:dyDescent="0.25">
      <c r="R1439">
        <f t="shared" si="24"/>
        <v>1</v>
      </c>
      <c r="S1439">
        <f>IF(T1439="",0,IFERROR(IF(VLOOKUP(T1439,T$38:T1438,1,0)&gt;0,0,0),1))</f>
        <v>0</v>
      </c>
      <c r="T1439" s="16">
        <f>IF(DATOS!J1402=P$39,DATOS!C1402,"")</f>
        <v>0</v>
      </c>
    </row>
    <row r="1440" spans="18:20" x14ac:dyDescent="0.25">
      <c r="R1440">
        <f t="shared" si="24"/>
        <v>1</v>
      </c>
      <c r="S1440">
        <f>IF(T1440="",0,IFERROR(IF(VLOOKUP(T1440,T$38:T1439,1,0)&gt;0,0,0),1))</f>
        <v>0</v>
      </c>
      <c r="T1440" s="16">
        <f>IF(DATOS!J1403=P$39,DATOS!C1403,"")</f>
        <v>0</v>
      </c>
    </row>
    <row r="1441" spans="18:20" x14ac:dyDescent="0.25">
      <c r="R1441">
        <f t="shared" si="24"/>
        <v>1</v>
      </c>
      <c r="S1441">
        <f>IF(T1441="",0,IFERROR(IF(VLOOKUP(T1441,T$38:T1440,1,0)&gt;0,0,0),1))</f>
        <v>0</v>
      </c>
      <c r="T1441" s="16">
        <f>IF(DATOS!J1404=P$39,DATOS!C1404,"")</f>
        <v>0</v>
      </c>
    </row>
    <row r="1442" spans="18:20" x14ac:dyDescent="0.25">
      <c r="R1442">
        <f t="shared" si="24"/>
        <v>1</v>
      </c>
      <c r="S1442">
        <f>IF(T1442="",0,IFERROR(IF(VLOOKUP(T1442,T$38:T1441,1,0)&gt;0,0,0),1))</f>
        <v>0</v>
      </c>
      <c r="T1442" s="16">
        <f>IF(DATOS!J1405=P$39,DATOS!C1405,"")</f>
        <v>0</v>
      </c>
    </row>
    <row r="1443" spans="18:20" x14ac:dyDescent="0.25">
      <c r="R1443">
        <f t="shared" si="24"/>
        <v>1</v>
      </c>
      <c r="S1443">
        <f>IF(T1443="",0,IFERROR(IF(VLOOKUP(T1443,T$38:T1442,1,0)&gt;0,0,0),1))</f>
        <v>0</v>
      </c>
      <c r="T1443" s="16">
        <f>IF(DATOS!J1406=P$39,DATOS!C1406,"")</f>
        <v>0</v>
      </c>
    </row>
    <row r="1444" spans="18:20" x14ac:dyDescent="0.25">
      <c r="R1444">
        <f t="shared" si="24"/>
        <v>1</v>
      </c>
      <c r="S1444">
        <f>IF(T1444="",0,IFERROR(IF(VLOOKUP(T1444,T$38:T1443,1,0)&gt;0,0,0),1))</f>
        <v>0</v>
      </c>
      <c r="T1444" s="16">
        <f>IF(DATOS!J1407=P$39,DATOS!C1407,"")</f>
        <v>0</v>
      </c>
    </row>
    <row r="1445" spans="18:20" x14ac:dyDescent="0.25">
      <c r="R1445">
        <f t="shared" si="24"/>
        <v>1</v>
      </c>
      <c r="S1445">
        <f>IF(T1445="",0,IFERROR(IF(VLOOKUP(T1445,T$38:T1444,1,0)&gt;0,0,0),1))</f>
        <v>0</v>
      </c>
      <c r="T1445" s="16">
        <f>IF(DATOS!J1408=P$39,DATOS!C1408,"")</f>
        <v>0</v>
      </c>
    </row>
    <row r="1446" spans="18:20" x14ac:dyDescent="0.25">
      <c r="R1446">
        <f t="shared" si="24"/>
        <v>1</v>
      </c>
      <c r="S1446">
        <f>IF(T1446="",0,IFERROR(IF(VLOOKUP(T1446,T$38:T1445,1,0)&gt;0,0,0),1))</f>
        <v>0</v>
      </c>
      <c r="T1446" s="16">
        <f>IF(DATOS!J1409=P$39,DATOS!C1409,"")</f>
        <v>0</v>
      </c>
    </row>
    <row r="1447" spans="18:20" x14ac:dyDescent="0.25">
      <c r="R1447">
        <f t="shared" ref="R1447:R1510" si="25">R1446+S1447</f>
        <v>1</v>
      </c>
      <c r="S1447">
        <f>IF(T1447="",0,IFERROR(IF(VLOOKUP(T1447,T$38:T1446,1,0)&gt;0,0,0),1))</f>
        <v>0</v>
      </c>
      <c r="T1447" s="16">
        <f>IF(DATOS!J1410=P$39,DATOS!C1410,"")</f>
        <v>0</v>
      </c>
    </row>
    <row r="1448" spans="18:20" x14ac:dyDescent="0.25">
      <c r="R1448">
        <f t="shared" si="25"/>
        <v>1</v>
      </c>
      <c r="S1448">
        <f>IF(T1448="",0,IFERROR(IF(VLOOKUP(T1448,T$38:T1447,1,0)&gt;0,0,0),1))</f>
        <v>0</v>
      </c>
      <c r="T1448" s="16">
        <f>IF(DATOS!J1411=P$39,DATOS!C1411,"")</f>
        <v>0</v>
      </c>
    </row>
    <row r="1449" spans="18:20" x14ac:dyDescent="0.25">
      <c r="R1449">
        <f t="shared" si="25"/>
        <v>1</v>
      </c>
      <c r="S1449">
        <f>IF(T1449="",0,IFERROR(IF(VLOOKUP(T1449,T$38:T1448,1,0)&gt;0,0,0),1))</f>
        <v>0</v>
      </c>
      <c r="T1449" s="16">
        <f>IF(DATOS!J1412=P$39,DATOS!C1412,"")</f>
        <v>0</v>
      </c>
    </row>
    <row r="1450" spans="18:20" x14ac:dyDescent="0.25">
      <c r="R1450">
        <f t="shared" si="25"/>
        <v>1</v>
      </c>
      <c r="S1450">
        <f>IF(T1450="",0,IFERROR(IF(VLOOKUP(T1450,T$38:T1449,1,0)&gt;0,0,0),1))</f>
        <v>0</v>
      </c>
      <c r="T1450" s="16">
        <f>IF(DATOS!J1413=P$39,DATOS!C1413,"")</f>
        <v>0</v>
      </c>
    </row>
    <row r="1451" spans="18:20" x14ac:dyDescent="0.25">
      <c r="R1451">
        <f t="shared" si="25"/>
        <v>1</v>
      </c>
      <c r="S1451">
        <f>IF(T1451="",0,IFERROR(IF(VLOOKUP(T1451,T$38:T1450,1,0)&gt;0,0,0),1))</f>
        <v>0</v>
      </c>
      <c r="T1451" s="16">
        <f>IF(DATOS!J1414=P$39,DATOS!C1414,"")</f>
        <v>0</v>
      </c>
    </row>
    <row r="1452" spans="18:20" x14ac:dyDescent="0.25">
      <c r="R1452">
        <f t="shared" si="25"/>
        <v>1</v>
      </c>
      <c r="S1452">
        <f>IF(T1452="",0,IFERROR(IF(VLOOKUP(T1452,T$38:T1451,1,0)&gt;0,0,0),1))</f>
        <v>0</v>
      </c>
      <c r="T1452" s="16">
        <f>IF(DATOS!J1415=P$39,DATOS!C1415,"")</f>
        <v>0</v>
      </c>
    </row>
    <row r="1453" spans="18:20" x14ac:dyDescent="0.25">
      <c r="R1453">
        <f t="shared" si="25"/>
        <v>1</v>
      </c>
      <c r="S1453">
        <f>IF(T1453="",0,IFERROR(IF(VLOOKUP(T1453,T$38:T1452,1,0)&gt;0,0,0),1))</f>
        <v>0</v>
      </c>
      <c r="T1453" s="16">
        <f>IF(DATOS!J1416=P$39,DATOS!C1416,"")</f>
        <v>0</v>
      </c>
    </row>
    <row r="1454" spans="18:20" x14ac:dyDescent="0.25">
      <c r="R1454">
        <f t="shared" si="25"/>
        <v>1</v>
      </c>
      <c r="S1454">
        <f>IF(T1454="",0,IFERROR(IF(VLOOKUP(T1454,T$38:T1453,1,0)&gt;0,0,0),1))</f>
        <v>0</v>
      </c>
      <c r="T1454" s="16">
        <f>IF(DATOS!J1417=P$39,DATOS!C1417,"")</f>
        <v>0</v>
      </c>
    </row>
    <row r="1455" spans="18:20" x14ac:dyDescent="0.25">
      <c r="R1455">
        <f t="shared" si="25"/>
        <v>1</v>
      </c>
      <c r="S1455">
        <f>IF(T1455="",0,IFERROR(IF(VLOOKUP(T1455,T$38:T1454,1,0)&gt;0,0,0),1))</f>
        <v>0</v>
      </c>
      <c r="T1455" s="16">
        <f>IF(DATOS!J1418=P$39,DATOS!C1418,"")</f>
        <v>0</v>
      </c>
    </row>
    <row r="1456" spans="18:20" x14ac:dyDescent="0.25">
      <c r="R1456">
        <f t="shared" si="25"/>
        <v>1</v>
      </c>
      <c r="S1456">
        <f>IF(T1456="",0,IFERROR(IF(VLOOKUP(T1456,T$38:T1455,1,0)&gt;0,0,0),1))</f>
        <v>0</v>
      </c>
      <c r="T1456" s="16">
        <f>IF(DATOS!J1419=P$39,DATOS!C1419,"")</f>
        <v>0</v>
      </c>
    </row>
    <row r="1457" spans="18:20" x14ac:dyDescent="0.25">
      <c r="R1457">
        <f t="shared" si="25"/>
        <v>1</v>
      </c>
      <c r="S1457">
        <f>IF(T1457="",0,IFERROR(IF(VLOOKUP(T1457,T$38:T1456,1,0)&gt;0,0,0),1))</f>
        <v>0</v>
      </c>
      <c r="T1457" s="16">
        <f>IF(DATOS!J1420=P$39,DATOS!C1420,"")</f>
        <v>0</v>
      </c>
    </row>
    <row r="1458" spans="18:20" x14ac:dyDescent="0.25">
      <c r="R1458">
        <f t="shared" si="25"/>
        <v>1</v>
      </c>
      <c r="S1458">
        <f>IF(T1458="",0,IFERROR(IF(VLOOKUP(T1458,T$38:T1457,1,0)&gt;0,0,0),1))</f>
        <v>0</v>
      </c>
      <c r="T1458" s="16">
        <f>IF(DATOS!J1421=P$39,DATOS!C1421,"")</f>
        <v>0</v>
      </c>
    </row>
    <row r="1459" spans="18:20" x14ac:dyDescent="0.25">
      <c r="R1459">
        <f t="shared" si="25"/>
        <v>1</v>
      </c>
      <c r="S1459">
        <f>IF(T1459="",0,IFERROR(IF(VLOOKUP(T1459,T$38:T1458,1,0)&gt;0,0,0),1))</f>
        <v>0</v>
      </c>
      <c r="T1459" s="16">
        <f>IF(DATOS!J1422=P$39,DATOS!C1422,"")</f>
        <v>0</v>
      </c>
    </row>
    <row r="1460" spans="18:20" x14ac:dyDescent="0.25">
      <c r="R1460">
        <f t="shared" si="25"/>
        <v>1</v>
      </c>
      <c r="S1460">
        <f>IF(T1460="",0,IFERROR(IF(VLOOKUP(T1460,T$38:T1459,1,0)&gt;0,0,0),1))</f>
        <v>0</v>
      </c>
      <c r="T1460" s="16">
        <f>IF(DATOS!J1423=P$39,DATOS!C1423,"")</f>
        <v>0</v>
      </c>
    </row>
    <row r="1461" spans="18:20" x14ac:dyDescent="0.25">
      <c r="R1461">
        <f t="shared" si="25"/>
        <v>1</v>
      </c>
      <c r="S1461">
        <f>IF(T1461="",0,IFERROR(IF(VLOOKUP(T1461,T$38:T1460,1,0)&gt;0,0,0),1))</f>
        <v>0</v>
      </c>
      <c r="T1461" s="16">
        <f>IF(DATOS!J1424=P$39,DATOS!C1424,"")</f>
        <v>0</v>
      </c>
    </row>
    <row r="1462" spans="18:20" x14ac:dyDescent="0.25">
      <c r="R1462">
        <f t="shared" si="25"/>
        <v>1</v>
      </c>
      <c r="S1462">
        <f>IF(T1462="",0,IFERROR(IF(VLOOKUP(T1462,T$38:T1461,1,0)&gt;0,0,0),1))</f>
        <v>0</v>
      </c>
      <c r="T1462" s="16">
        <f>IF(DATOS!J1425=P$39,DATOS!C1425,"")</f>
        <v>0</v>
      </c>
    </row>
    <row r="1463" spans="18:20" x14ac:dyDescent="0.25">
      <c r="R1463">
        <f t="shared" si="25"/>
        <v>1</v>
      </c>
      <c r="S1463">
        <f>IF(T1463="",0,IFERROR(IF(VLOOKUP(T1463,T$38:T1462,1,0)&gt;0,0,0),1))</f>
        <v>0</v>
      </c>
      <c r="T1463" s="16">
        <f>IF(DATOS!J1426=P$39,DATOS!C1426,"")</f>
        <v>0</v>
      </c>
    </row>
    <row r="1464" spans="18:20" x14ac:dyDescent="0.25">
      <c r="R1464">
        <f t="shared" si="25"/>
        <v>1</v>
      </c>
      <c r="S1464">
        <f>IF(T1464="",0,IFERROR(IF(VLOOKUP(T1464,T$38:T1463,1,0)&gt;0,0,0),1))</f>
        <v>0</v>
      </c>
      <c r="T1464" s="16">
        <f>IF(DATOS!J1427=P$39,DATOS!C1427,"")</f>
        <v>0</v>
      </c>
    </row>
    <row r="1465" spans="18:20" x14ac:dyDescent="0.25">
      <c r="R1465">
        <f t="shared" si="25"/>
        <v>1</v>
      </c>
      <c r="S1465">
        <f>IF(T1465="",0,IFERROR(IF(VLOOKUP(T1465,T$38:T1464,1,0)&gt;0,0,0),1))</f>
        <v>0</v>
      </c>
      <c r="T1465" s="16">
        <f>IF(DATOS!J1428=P$39,DATOS!C1428,"")</f>
        <v>0</v>
      </c>
    </row>
    <row r="1466" spans="18:20" x14ac:dyDescent="0.25">
      <c r="R1466">
        <f t="shared" si="25"/>
        <v>1</v>
      </c>
      <c r="S1466">
        <f>IF(T1466="",0,IFERROR(IF(VLOOKUP(T1466,T$38:T1465,1,0)&gt;0,0,0),1))</f>
        <v>0</v>
      </c>
      <c r="T1466" s="16">
        <f>IF(DATOS!J1429=P$39,DATOS!C1429,"")</f>
        <v>0</v>
      </c>
    </row>
    <row r="1467" spans="18:20" x14ac:dyDescent="0.25">
      <c r="R1467">
        <f t="shared" si="25"/>
        <v>1</v>
      </c>
      <c r="S1467">
        <f>IF(T1467="",0,IFERROR(IF(VLOOKUP(T1467,T$38:T1466,1,0)&gt;0,0,0),1))</f>
        <v>0</v>
      </c>
      <c r="T1467" s="16">
        <f>IF(DATOS!J1430=P$39,DATOS!C1430,"")</f>
        <v>0</v>
      </c>
    </row>
    <row r="1468" spans="18:20" x14ac:dyDescent="0.25">
      <c r="R1468">
        <f t="shared" si="25"/>
        <v>1</v>
      </c>
      <c r="S1468">
        <f>IF(T1468="",0,IFERROR(IF(VLOOKUP(T1468,T$38:T1467,1,0)&gt;0,0,0),1))</f>
        <v>0</v>
      </c>
      <c r="T1468" s="16">
        <f>IF(DATOS!J1431=P$39,DATOS!C1431,"")</f>
        <v>0</v>
      </c>
    </row>
    <row r="1469" spans="18:20" x14ac:dyDescent="0.25">
      <c r="R1469">
        <f t="shared" si="25"/>
        <v>1</v>
      </c>
      <c r="S1469">
        <f>IF(T1469="",0,IFERROR(IF(VLOOKUP(T1469,T$38:T1468,1,0)&gt;0,0,0),1))</f>
        <v>0</v>
      </c>
      <c r="T1469" s="16">
        <f>IF(DATOS!J1432=P$39,DATOS!C1432,"")</f>
        <v>0</v>
      </c>
    </row>
    <row r="1470" spans="18:20" x14ac:dyDescent="0.25">
      <c r="R1470">
        <f t="shared" si="25"/>
        <v>1</v>
      </c>
      <c r="S1470">
        <f>IF(T1470="",0,IFERROR(IF(VLOOKUP(T1470,T$38:T1469,1,0)&gt;0,0,0),1))</f>
        <v>0</v>
      </c>
      <c r="T1470" s="16">
        <f>IF(DATOS!J1433=P$39,DATOS!C1433,"")</f>
        <v>0</v>
      </c>
    </row>
    <row r="1471" spans="18:20" x14ac:dyDescent="0.25">
      <c r="R1471">
        <f t="shared" si="25"/>
        <v>1</v>
      </c>
      <c r="S1471">
        <f>IF(T1471="",0,IFERROR(IF(VLOOKUP(T1471,T$38:T1470,1,0)&gt;0,0,0),1))</f>
        <v>0</v>
      </c>
      <c r="T1471" s="16">
        <f>IF(DATOS!J1434=P$39,DATOS!C1434,"")</f>
        <v>0</v>
      </c>
    </row>
    <row r="1472" spans="18:20" x14ac:dyDescent="0.25">
      <c r="R1472">
        <f t="shared" si="25"/>
        <v>1</v>
      </c>
      <c r="S1472">
        <f>IF(T1472="",0,IFERROR(IF(VLOOKUP(T1472,T$38:T1471,1,0)&gt;0,0,0),1))</f>
        <v>0</v>
      </c>
      <c r="T1472" s="16">
        <f>IF(DATOS!J1435=P$39,DATOS!C1435,"")</f>
        <v>0</v>
      </c>
    </row>
    <row r="1473" spans="18:20" x14ac:dyDescent="0.25">
      <c r="R1473">
        <f t="shared" si="25"/>
        <v>1</v>
      </c>
      <c r="S1473">
        <f>IF(T1473="",0,IFERROR(IF(VLOOKUP(T1473,T$38:T1472,1,0)&gt;0,0,0),1))</f>
        <v>0</v>
      </c>
      <c r="T1473" s="16">
        <f>IF(DATOS!J1436=P$39,DATOS!C1436,"")</f>
        <v>0</v>
      </c>
    </row>
    <row r="1474" spans="18:20" x14ac:dyDescent="0.25">
      <c r="R1474">
        <f t="shared" si="25"/>
        <v>1</v>
      </c>
      <c r="S1474">
        <f>IF(T1474="",0,IFERROR(IF(VLOOKUP(T1474,T$38:T1473,1,0)&gt;0,0,0),1))</f>
        <v>0</v>
      </c>
      <c r="T1474" s="16">
        <f>IF(DATOS!J1437=P$39,DATOS!C1437,"")</f>
        <v>0</v>
      </c>
    </row>
    <row r="1475" spans="18:20" x14ac:dyDescent="0.25">
      <c r="R1475">
        <f t="shared" si="25"/>
        <v>1</v>
      </c>
      <c r="S1475">
        <f>IF(T1475="",0,IFERROR(IF(VLOOKUP(T1475,T$38:T1474,1,0)&gt;0,0,0),1))</f>
        <v>0</v>
      </c>
      <c r="T1475" s="16">
        <f>IF(DATOS!J1438=P$39,DATOS!C1438,"")</f>
        <v>0</v>
      </c>
    </row>
    <row r="1476" spans="18:20" x14ac:dyDescent="0.25">
      <c r="R1476">
        <f t="shared" si="25"/>
        <v>1</v>
      </c>
      <c r="S1476">
        <f>IF(T1476="",0,IFERROR(IF(VLOOKUP(T1476,T$38:T1475,1,0)&gt;0,0,0),1))</f>
        <v>0</v>
      </c>
      <c r="T1476" s="16">
        <f>IF(DATOS!J1439=P$39,DATOS!C1439,"")</f>
        <v>0</v>
      </c>
    </row>
    <row r="1477" spans="18:20" x14ac:dyDescent="0.25">
      <c r="R1477">
        <f t="shared" si="25"/>
        <v>1</v>
      </c>
      <c r="S1477">
        <f>IF(T1477="",0,IFERROR(IF(VLOOKUP(T1477,T$38:T1476,1,0)&gt;0,0,0),1))</f>
        <v>0</v>
      </c>
      <c r="T1477" s="16">
        <f>IF(DATOS!J1440=P$39,DATOS!C1440,"")</f>
        <v>0</v>
      </c>
    </row>
    <row r="1478" spans="18:20" x14ac:dyDescent="0.25">
      <c r="R1478">
        <f t="shared" si="25"/>
        <v>1</v>
      </c>
      <c r="S1478">
        <f>IF(T1478="",0,IFERROR(IF(VLOOKUP(T1478,T$38:T1477,1,0)&gt;0,0,0),1))</f>
        <v>0</v>
      </c>
      <c r="T1478" s="16">
        <f>IF(DATOS!J1441=P$39,DATOS!C1441,"")</f>
        <v>0</v>
      </c>
    </row>
    <row r="1479" spans="18:20" x14ac:dyDescent="0.25">
      <c r="R1479">
        <f t="shared" si="25"/>
        <v>1</v>
      </c>
      <c r="S1479">
        <f>IF(T1479="",0,IFERROR(IF(VLOOKUP(T1479,T$38:T1478,1,0)&gt;0,0,0),1))</f>
        <v>0</v>
      </c>
      <c r="T1479" s="16">
        <f>IF(DATOS!J1442=P$39,DATOS!C1442,"")</f>
        <v>0</v>
      </c>
    </row>
    <row r="1480" spans="18:20" x14ac:dyDescent="0.25">
      <c r="R1480">
        <f t="shared" si="25"/>
        <v>1</v>
      </c>
      <c r="S1480">
        <f>IF(T1480="",0,IFERROR(IF(VLOOKUP(T1480,T$38:T1479,1,0)&gt;0,0,0),1))</f>
        <v>0</v>
      </c>
      <c r="T1480" s="16">
        <f>IF(DATOS!J1443=P$39,DATOS!C1443,"")</f>
        <v>0</v>
      </c>
    </row>
    <row r="1481" spans="18:20" x14ac:dyDescent="0.25">
      <c r="R1481">
        <f t="shared" si="25"/>
        <v>1</v>
      </c>
      <c r="S1481">
        <f>IF(T1481="",0,IFERROR(IF(VLOOKUP(T1481,T$38:T1480,1,0)&gt;0,0,0),1))</f>
        <v>0</v>
      </c>
      <c r="T1481" s="16">
        <f>IF(DATOS!J1444=P$39,DATOS!C1444,"")</f>
        <v>0</v>
      </c>
    </row>
    <row r="1482" spans="18:20" x14ac:dyDescent="0.25">
      <c r="R1482">
        <f t="shared" si="25"/>
        <v>1</v>
      </c>
      <c r="S1482">
        <f>IF(T1482="",0,IFERROR(IF(VLOOKUP(T1482,T$38:T1481,1,0)&gt;0,0,0),1))</f>
        <v>0</v>
      </c>
      <c r="T1482" s="16">
        <f>IF(DATOS!J1445=P$39,DATOS!C1445,"")</f>
        <v>0</v>
      </c>
    </row>
    <row r="1483" spans="18:20" x14ac:dyDescent="0.25">
      <c r="R1483">
        <f t="shared" si="25"/>
        <v>1</v>
      </c>
      <c r="S1483">
        <f>IF(T1483="",0,IFERROR(IF(VLOOKUP(T1483,T$38:T1482,1,0)&gt;0,0,0),1))</f>
        <v>0</v>
      </c>
      <c r="T1483" s="16">
        <f>IF(DATOS!J1446=P$39,DATOS!C1446,"")</f>
        <v>0</v>
      </c>
    </row>
    <row r="1484" spans="18:20" x14ac:dyDescent="0.25">
      <c r="R1484">
        <f t="shared" si="25"/>
        <v>1</v>
      </c>
      <c r="S1484">
        <f>IF(T1484="",0,IFERROR(IF(VLOOKUP(T1484,T$38:T1483,1,0)&gt;0,0,0),1))</f>
        <v>0</v>
      </c>
      <c r="T1484" s="16">
        <f>IF(DATOS!J1447=P$39,DATOS!C1447,"")</f>
        <v>0</v>
      </c>
    </row>
    <row r="1485" spans="18:20" x14ac:dyDescent="0.25">
      <c r="R1485">
        <f t="shared" si="25"/>
        <v>1</v>
      </c>
      <c r="S1485">
        <f>IF(T1485="",0,IFERROR(IF(VLOOKUP(T1485,T$38:T1484,1,0)&gt;0,0,0),1))</f>
        <v>0</v>
      </c>
      <c r="T1485" s="16">
        <f>IF(DATOS!J1448=P$39,DATOS!C1448,"")</f>
        <v>0</v>
      </c>
    </row>
    <row r="1486" spans="18:20" x14ac:dyDescent="0.25">
      <c r="R1486">
        <f t="shared" si="25"/>
        <v>1</v>
      </c>
      <c r="S1486">
        <f>IF(T1486="",0,IFERROR(IF(VLOOKUP(T1486,T$38:T1485,1,0)&gt;0,0,0),1))</f>
        <v>0</v>
      </c>
      <c r="T1486" s="16">
        <f>IF(DATOS!J1449=P$39,DATOS!C1449,"")</f>
        <v>0</v>
      </c>
    </row>
    <row r="1487" spans="18:20" x14ac:dyDescent="0.25">
      <c r="R1487">
        <f t="shared" si="25"/>
        <v>1</v>
      </c>
      <c r="S1487">
        <f>IF(T1487="",0,IFERROR(IF(VLOOKUP(T1487,T$38:T1486,1,0)&gt;0,0,0),1))</f>
        <v>0</v>
      </c>
      <c r="T1487" s="16">
        <f>IF(DATOS!J1450=P$39,DATOS!C1450,"")</f>
        <v>0</v>
      </c>
    </row>
    <row r="1488" spans="18:20" x14ac:dyDescent="0.25">
      <c r="R1488">
        <f t="shared" si="25"/>
        <v>1</v>
      </c>
      <c r="S1488">
        <f>IF(T1488="",0,IFERROR(IF(VLOOKUP(T1488,T$38:T1487,1,0)&gt;0,0,0),1))</f>
        <v>0</v>
      </c>
      <c r="T1488" s="16">
        <f>IF(DATOS!J1451=P$39,DATOS!C1451,"")</f>
        <v>0</v>
      </c>
    </row>
    <row r="1489" spans="18:20" x14ac:dyDescent="0.25">
      <c r="R1489">
        <f t="shared" si="25"/>
        <v>1</v>
      </c>
      <c r="S1489">
        <f>IF(T1489="",0,IFERROR(IF(VLOOKUP(T1489,T$38:T1488,1,0)&gt;0,0,0),1))</f>
        <v>0</v>
      </c>
      <c r="T1489" s="16">
        <f>IF(DATOS!J1452=P$39,DATOS!C1452,"")</f>
        <v>0</v>
      </c>
    </row>
    <row r="1490" spans="18:20" x14ac:dyDescent="0.25">
      <c r="R1490">
        <f t="shared" si="25"/>
        <v>1</v>
      </c>
      <c r="S1490">
        <f>IF(T1490="",0,IFERROR(IF(VLOOKUP(T1490,T$38:T1489,1,0)&gt;0,0,0),1))</f>
        <v>0</v>
      </c>
      <c r="T1490" s="16">
        <f>IF(DATOS!J1453=P$39,DATOS!C1453,"")</f>
        <v>0</v>
      </c>
    </row>
    <row r="1491" spans="18:20" x14ac:dyDescent="0.25">
      <c r="R1491">
        <f t="shared" si="25"/>
        <v>1</v>
      </c>
      <c r="S1491">
        <f>IF(T1491="",0,IFERROR(IF(VLOOKUP(T1491,T$38:T1490,1,0)&gt;0,0,0),1))</f>
        <v>0</v>
      </c>
      <c r="T1491" s="16">
        <f>IF(DATOS!J1454=P$39,DATOS!C1454,"")</f>
        <v>0</v>
      </c>
    </row>
    <row r="1492" spans="18:20" x14ac:dyDescent="0.25">
      <c r="R1492">
        <f t="shared" si="25"/>
        <v>1</v>
      </c>
      <c r="S1492">
        <f>IF(T1492="",0,IFERROR(IF(VLOOKUP(T1492,T$38:T1491,1,0)&gt;0,0,0),1))</f>
        <v>0</v>
      </c>
      <c r="T1492" s="16">
        <f>IF(DATOS!J1455=P$39,DATOS!C1455,"")</f>
        <v>0</v>
      </c>
    </row>
    <row r="1493" spans="18:20" x14ac:dyDescent="0.25">
      <c r="R1493">
        <f t="shared" si="25"/>
        <v>1</v>
      </c>
      <c r="S1493">
        <f>IF(T1493="",0,IFERROR(IF(VLOOKUP(T1493,T$38:T1492,1,0)&gt;0,0,0),1))</f>
        <v>0</v>
      </c>
      <c r="T1493" s="16">
        <f>IF(DATOS!J1456=P$39,DATOS!C1456,"")</f>
        <v>0</v>
      </c>
    </row>
    <row r="1494" spans="18:20" x14ac:dyDescent="0.25">
      <c r="R1494">
        <f t="shared" si="25"/>
        <v>1</v>
      </c>
      <c r="S1494">
        <f>IF(T1494="",0,IFERROR(IF(VLOOKUP(T1494,T$38:T1493,1,0)&gt;0,0,0),1))</f>
        <v>0</v>
      </c>
      <c r="T1494" s="16">
        <f>IF(DATOS!J1457=P$39,DATOS!C1457,"")</f>
        <v>0</v>
      </c>
    </row>
    <row r="1495" spans="18:20" x14ac:dyDescent="0.25">
      <c r="R1495">
        <f t="shared" si="25"/>
        <v>1</v>
      </c>
      <c r="S1495">
        <f>IF(T1495="",0,IFERROR(IF(VLOOKUP(T1495,T$38:T1494,1,0)&gt;0,0,0),1))</f>
        <v>0</v>
      </c>
      <c r="T1495" s="16">
        <f>IF(DATOS!J1458=P$39,DATOS!C1458,"")</f>
        <v>0</v>
      </c>
    </row>
    <row r="1496" spans="18:20" x14ac:dyDescent="0.25">
      <c r="R1496">
        <f t="shared" si="25"/>
        <v>1</v>
      </c>
      <c r="S1496">
        <f>IF(T1496="",0,IFERROR(IF(VLOOKUP(T1496,T$38:T1495,1,0)&gt;0,0,0),1))</f>
        <v>0</v>
      </c>
      <c r="T1496" s="16">
        <f>IF(DATOS!J1459=P$39,DATOS!C1459,"")</f>
        <v>0</v>
      </c>
    </row>
    <row r="1497" spans="18:20" x14ac:dyDescent="0.25">
      <c r="R1497">
        <f t="shared" si="25"/>
        <v>1</v>
      </c>
      <c r="S1497">
        <f>IF(T1497="",0,IFERROR(IF(VLOOKUP(T1497,T$38:T1496,1,0)&gt;0,0,0),1))</f>
        <v>0</v>
      </c>
      <c r="T1497" s="16">
        <f>IF(DATOS!J1460=P$39,DATOS!C1460,"")</f>
        <v>0</v>
      </c>
    </row>
    <row r="1498" spans="18:20" x14ac:dyDescent="0.25">
      <c r="R1498">
        <f t="shared" si="25"/>
        <v>1</v>
      </c>
      <c r="S1498">
        <f>IF(T1498="",0,IFERROR(IF(VLOOKUP(T1498,T$38:T1497,1,0)&gt;0,0,0),1))</f>
        <v>0</v>
      </c>
      <c r="T1498" s="16">
        <f>IF(DATOS!J1461=P$39,DATOS!C1461,"")</f>
        <v>0</v>
      </c>
    </row>
    <row r="1499" spans="18:20" x14ac:dyDescent="0.25">
      <c r="R1499">
        <f t="shared" si="25"/>
        <v>1</v>
      </c>
      <c r="S1499">
        <f>IF(T1499="",0,IFERROR(IF(VLOOKUP(T1499,T$38:T1498,1,0)&gt;0,0,0),1))</f>
        <v>0</v>
      </c>
      <c r="T1499" s="16">
        <f>IF(DATOS!J1462=P$39,DATOS!C1462,"")</f>
        <v>0</v>
      </c>
    </row>
    <row r="1500" spans="18:20" x14ac:dyDescent="0.25">
      <c r="R1500">
        <f t="shared" si="25"/>
        <v>1</v>
      </c>
      <c r="S1500">
        <f>IF(T1500="",0,IFERROR(IF(VLOOKUP(T1500,T$38:T1499,1,0)&gt;0,0,0),1))</f>
        <v>0</v>
      </c>
      <c r="T1500" s="16">
        <f>IF(DATOS!J1463=P$39,DATOS!C1463,"")</f>
        <v>0</v>
      </c>
    </row>
    <row r="1501" spans="18:20" x14ac:dyDescent="0.25">
      <c r="R1501">
        <f t="shared" si="25"/>
        <v>1</v>
      </c>
      <c r="S1501">
        <f>IF(T1501="",0,IFERROR(IF(VLOOKUP(T1501,T$38:T1500,1,0)&gt;0,0,0),1))</f>
        <v>0</v>
      </c>
      <c r="T1501" s="16">
        <f>IF(DATOS!J1464=P$39,DATOS!C1464,"")</f>
        <v>0</v>
      </c>
    </row>
    <row r="1502" spans="18:20" x14ac:dyDescent="0.25">
      <c r="R1502">
        <f t="shared" si="25"/>
        <v>1</v>
      </c>
      <c r="S1502">
        <f>IF(T1502="",0,IFERROR(IF(VLOOKUP(T1502,T$38:T1501,1,0)&gt;0,0,0),1))</f>
        <v>0</v>
      </c>
      <c r="T1502" s="16">
        <f>IF(DATOS!J1465=P$39,DATOS!C1465,"")</f>
        <v>0</v>
      </c>
    </row>
    <row r="1503" spans="18:20" x14ac:dyDescent="0.25">
      <c r="R1503">
        <f t="shared" si="25"/>
        <v>1</v>
      </c>
      <c r="S1503">
        <f>IF(T1503="",0,IFERROR(IF(VLOOKUP(T1503,T$38:T1502,1,0)&gt;0,0,0),1))</f>
        <v>0</v>
      </c>
      <c r="T1503" s="16">
        <f>IF(DATOS!J1466=P$39,DATOS!C1466,"")</f>
        <v>0</v>
      </c>
    </row>
    <row r="1504" spans="18:20" x14ac:dyDescent="0.25">
      <c r="R1504">
        <f t="shared" si="25"/>
        <v>1</v>
      </c>
      <c r="S1504">
        <f>IF(T1504="",0,IFERROR(IF(VLOOKUP(T1504,T$38:T1503,1,0)&gt;0,0,0),1))</f>
        <v>0</v>
      </c>
      <c r="T1504" s="16">
        <f>IF(DATOS!J1467=P$39,DATOS!C1467,"")</f>
        <v>0</v>
      </c>
    </row>
    <row r="1505" spans="18:20" x14ac:dyDescent="0.25">
      <c r="R1505">
        <f t="shared" si="25"/>
        <v>1</v>
      </c>
      <c r="S1505">
        <f>IF(T1505="",0,IFERROR(IF(VLOOKUP(T1505,T$38:T1504,1,0)&gt;0,0,0),1))</f>
        <v>0</v>
      </c>
      <c r="T1505" s="16">
        <f>IF(DATOS!J1468=P$39,DATOS!C1468,"")</f>
        <v>0</v>
      </c>
    </row>
    <row r="1506" spans="18:20" x14ac:dyDescent="0.25">
      <c r="R1506">
        <f t="shared" si="25"/>
        <v>1</v>
      </c>
      <c r="S1506">
        <f>IF(T1506="",0,IFERROR(IF(VLOOKUP(T1506,T$38:T1505,1,0)&gt;0,0,0),1))</f>
        <v>0</v>
      </c>
      <c r="T1506" s="16">
        <f>IF(DATOS!J1469=P$39,DATOS!C1469,"")</f>
        <v>0</v>
      </c>
    </row>
    <row r="1507" spans="18:20" x14ac:dyDescent="0.25">
      <c r="R1507">
        <f t="shared" si="25"/>
        <v>1</v>
      </c>
      <c r="S1507">
        <f>IF(T1507="",0,IFERROR(IF(VLOOKUP(T1507,T$38:T1506,1,0)&gt;0,0,0),1))</f>
        <v>0</v>
      </c>
      <c r="T1507" s="16">
        <f>IF(DATOS!J1470=P$39,DATOS!C1470,"")</f>
        <v>0</v>
      </c>
    </row>
    <row r="1508" spans="18:20" x14ac:dyDescent="0.25">
      <c r="R1508">
        <f t="shared" si="25"/>
        <v>1</v>
      </c>
      <c r="S1508">
        <f>IF(T1508="",0,IFERROR(IF(VLOOKUP(T1508,T$38:T1507,1,0)&gt;0,0,0),1))</f>
        <v>0</v>
      </c>
      <c r="T1508" s="16">
        <f>IF(DATOS!J1471=P$39,DATOS!C1471,"")</f>
        <v>0</v>
      </c>
    </row>
    <row r="1509" spans="18:20" x14ac:dyDescent="0.25">
      <c r="R1509">
        <f t="shared" si="25"/>
        <v>1</v>
      </c>
      <c r="S1509">
        <f>IF(T1509="",0,IFERROR(IF(VLOOKUP(T1509,T$38:T1508,1,0)&gt;0,0,0),1))</f>
        <v>0</v>
      </c>
      <c r="T1509" s="16">
        <f>IF(DATOS!J1472=P$39,DATOS!C1472,"")</f>
        <v>0</v>
      </c>
    </row>
    <row r="1510" spans="18:20" x14ac:dyDescent="0.25">
      <c r="R1510">
        <f t="shared" si="25"/>
        <v>1</v>
      </c>
      <c r="S1510">
        <f>IF(T1510="",0,IFERROR(IF(VLOOKUP(T1510,T$38:T1509,1,0)&gt;0,0,0),1))</f>
        <v>0</v>
      </c>
      <c r="T1510" s="16">
        <f>IF(DATOS!J1473=P$39,DATOS!C1473,"")</f>
        <v>0</v>
      </c>
    </row>
    <row r="1511" spans="18:20" x14ac:dyDescent="0.25">
      <c r="R1511">
        <f t="shared" ref="R1511:R1574" si="26">R1510+S1511</f>
        <v>1</v>
      </c>
      <c r="S1511">
        <f>IF(T1511="",0,IFERROR(IF(VLOOKUP(T1511,T$38:T1510,1,0)&gt;0,0,0),1))</f>
        <v>0</v>
      </c>
      <c r="T1511" s="16">
        <f>IF(DATOS!J1474=P$39,DATOS!C1474,"")</f>
        <v>0</v>
      </c>
    </row>
    <row r="1512" spans="18:20" x14ac:dyDescent="0.25">
      <c r="R1512">
        <f t="shared" si="26"/>
        <v>1</v>
      </c>
      <c r="S1512">
        <f>IF(T1512="",0,IFERROR(IF(VLOOKUP(T1512,T$38:T1511,1,0)&gt;0,0,0),1))</f>
        <v>0</v>
      </c>
      <c r="T1512" s="16">
        <f>IF(DATOS!J1475=P$39,DATOS!C1475,"")</f>
        <v>0</v>
      </c>
    </row>
    <row r="1513" spans="18:20" x14ac:dyDescent="0.25">
      <c r="R1513">
        <f t="shared" si="26"/>
        <v>1</v>
      </c>
      <c r="S1513">
        <f>IF(T1513="",0,IFERROR(IF(VLOOKUP(T1513,T$38:T1512,1,0)&gt;0,0,0),1))</f>
        <v>0</v>
      </c>
      <c r="T1513" s="16">
        <f>IF(DATOS!J1476=P$39,DATOS!C1476,"")</f>
        <v>0</v>
      </c>
    </row>
    <row r="1514" spans="18:20" x14ac:dyDescent="0.25">
      <c r="R1514">
        <f t="shared" si="26"/>
        <v>1</v>
      </c>
      <c r="S1514">
        <f>IF(T1514="",0,IFERROR(IF(VLOOKUP(T1514,T$38:T1513,1,0)&gt;0,0,0),1))</f>
        <v>0</v>
      </c>
      <c r="T1514" s="16">
        <f>IF(DATOS!J1477=P$39,DATOS!C1477,"")</f>
        <v>0</v>
      </c>
    </row>
    <row r="1515" spans="18:20" x14ac:dyDescent="0.25">
      <c r="R1515">
        <f t="shared" si="26"/>
        <v>1</v>
      </c>
      <c r="S1515">
        <f>IF(T1515="",0,IFERROR(IF(VLOOKUP(T1515,T$38:T1514,1,0)&gt;0,0,0),1))</f>
        <v>0</v>
      </c>
      <c r="T1515" s="16">
        <f>IF(DATOS!J1478=P$39,DATOS!C1478,"")</f>
        <v>0</v>
      </c>
    </row>
    <row r="1516" spans="18:20" x14ac:dyDescent="0.25">
      <c r="R1516">
        <f t="shared" si="26"/>
        <v>1</v>
      </c>
      <c r="S1516">
        <f>IF(T1516="",0,IFERROR(IF(VLOOKUP(T1516,T$38:T1515,1,0)&gt;0,0,0),1))</f>
        <v>0</v>
      </c>
      <c r="T1516" s="16">
        <f>IF(DATOS!J1479=P$39,DATOS!C1479,"")</f>
        <v>0</v>
      </c>
    </row>
    <row r="1517" spans="18:20" x14ac:dyDescent="0.25">
      <c r="R1517">
        <f t="shared" si="26"/>
        <v>1</v>
      </c>
      <c r="S1517">
        <f>IF(T1517="",0,IFERROR(IF(VLOOKUP(T1517,T$38:T1516,1,0)&gt;0,0,0),1))</f>
        <v>0</v>
      </c>
      <c r="T1517" s="16">
        <f>IF(DATOS!J1480=P$39,DATOS!C1480,"")</f>
        <v>0</v>
      </c>
    </row>
    <row r="1518" spans="18:20" x14ac:dyDescent="0.25">
      <c r="R1518">
        <f t="shared" si="26"/>
        <v>1</v>
      </c>
      <c r="S1518">
        <f>IF(T1518="",0,IFERROR(IF(VLOOKUP(T1518,T$38:T1517,1,0)&gt;0,0,0),1))</f>
        <v>0</v>
      </c>
      <c r="T1518" s="16">
        <f>IF(DATOS!J1481=P$39,DATOS!C1481,"")</f>
        <v>0</v>
      </c>
    </row>
    <row r="1519" spans="18:20" x14ac:dyDescent="0.25">
      <c r="R1519">
        <f t="shared" si="26"/>
        <v>1</v>
      </c>
      <c r="S1519">
        <f>IF(T1519="",0,IFERROR(IF(VLOOKUP(T1519,T$38:T1518,1,0)&gt;0,0,0),1))</f>
        <v>0</v>
      </c>
      <c r="T1519" s="16">
        <f>IF(DATOS!J1482=P$39,DATOS!C1482,"")</f>
        <v>0</v>
      </c>
    </row>
    <row r="1520" spans="18:20" x14ac:dyDescent="0.25">
      <c r="R1520">
        <f t="shared" si="26"/>
        <v>1</v>
      </c>
      <c r="S1520">
        <f>IF(T1520="",0,IFERROR(IF(VLOOKUP(T1520,T$38:T1519,1,0)&gt;0,0,0),1))</f>
        <v>0</v>
      </c>
      <c r="T1520" s="16">
        <f>IF(DATOS!J1483=P$39,DATOS!C1483,"")</f>
        <v>0</v>
      </c>
    </row>
    <row r="1521" spans="18:20" x14ac:dyDescent="0.25">
      <c r="R1521">
        <f t="shared" si="26"/>
        <v>1</v>
      </c>
      <c r="S1521">
        <f>IF(T1521="",0,IFERROR(IF(VLOOKUP(T1521,T$38:T1520,1,0)&gt;0,0,0),1))</f>
        <v>0</v>
      </c>
      <c r="T1521" s="16">
        <f>IF(DATOS!J1484=P$39,DATOS!C1484,"")</f>
        <v>0</v>
      </c>
    </row>
    <row r="1522" spans="18:20" x14ac:dyDescent="0.25">
      <c r="R1522">
        <f t="shared" si="26"/>
        <v>1</v>
      </c>
      <c r="S1522">
        <f>IF(T1522="",0,IFERROR(IF(VLOOKUP(T1522,T$38:T1521,1,0)&gt;0,0,0),1))</f>
        <v>0</v>
      </c>
      <c r="T1522" s="16">
        <f>IF(DATOS!J1485=P$39,DATOS!C1485,"")</f>
        <v>0</v>
      </c>
    </row>
    <row r="1523" spans="18:20" x14ac:dyDescent="0.25">
      <c r="R1523">
        <f t="shared" si="26"/>
        <v>1</v>
      </c>
      <c r="S1523">
        <f>IF(T1523="",0,IFERROR(IF(VLOOKUP(T1523,T$38:T1522,1,0)&gt;0,0,0),1))</f>
        <v>0</v>
      </c>
      <c r="T1523" s="16">
        <f>IF(DATOS!J1486=P$39,DATOS!C1486,"")</f>
        <v>0</v>
      </c>
    </row>
    <row r="1524" spans="18:20" x14ac:dyDescent="0.25">
      <c r="R1524">
        <f t="shared" si="26"/>
        <v>1</v>
      </c>
      <c r="S1524">
        <f>IF(T1524="",0,IFERROR(IF(VLOOKUP(T1524,T$38:T1523,1,0)&gt;0,0,0),1))</f>
        <v>0</v>
      </c>
      <c r="T1524" s="16">
        <f>IF(DATOS!J1487=P$39,DATOS!C1487,"")</f>
        <v>0</v>
      </c>
    </row>
    <row r="1525" spans="18:20" x14ac:dyDescent="0.25">
      <c r="R1525">
        <f t="shared" si="26"/>
        <v>1</v>
      </c>
      <c r="S1525">
        <f>IF(T1525="",0,IFERROR(IF(VLOOKUP(T1525,T$38:T1524,1,0)&gt;0,0,0),1))</f>
        <v>0</v>
      </c>
      <c r="T1525" s="16">
        <f>IF(DATOS!J1488=P$39,DATOS!C1488,"")</f>
        <v>0</v>
      </c>
    </row>
    <row r="1526" spans="18:20" x14ac:dyDescent="0.25">
      <c r="R1526">
        <f t="shared" si="26"/>
        <v>1</v>
      </c>
      <c r="S1526">
        <f>IF(T1526="",0,IFERROR(IF(VLOOKUP(T1526,T$38:T1525,1,0)&gt;0,0,0),1))</f>
        <v>0</v>
      </c>
      <c r="T1526" s="16">
        <f>IF(DATOS!J1489=P$39,DATOS!C1489,"")</f>
        <v>0</v>
      </c>
    </row>
    <row r="1527" spans="18:20" x14ac:dyDescent="0.25">
      <c r="R1527">
        <f t="shared" si="26"/>
        <v>1</v>
      </c>
      <c r="S1527">
        <f>IF(T1527="",0,IFERROR(IF(VLOOKUP(T1527,T$38:T1526,1,0)&gt;0,0,0),1))</f>
        <v>0</v>
      </c>
      <c r="T1527" s="16">
        <f>IF(DATOS!J1490=P$39,DATOS!C1490,"")</f>
        <v>0</v>
      </c>
    </row>
    <row r="1528" spans="18:20" x14ac:dyDescent="0.25">
      <c r="R1528">
        <f t="shared" si="26"/>
        <v>1</v>
      </c>
      <c r="S1528">
        <f>IF(T1528="",0,IFERROR(IF(VLOOKUP(T1528,T$38:T1527,1,0)&gt;0,0,0),1))</f>
        <v>0</v>
      </c>
      <c r="T1528" s="16">
        <f>IF(DATOS!J1491=P$39,DATOS!C1491,"")</f>
        <v>0</v>
      </c>
    </row>
    <row r="1529" spans="18:20" x14ac:dyDescent="0.25">
      <c r="R1529">
        <f t="shared" si="26"/>
        <v>1</v>
      </c>
      <c r="S1529">
        <f>IF(T1529="",0,IFERROR(IF(VLOOKUP(T1529,T$38:T1528,1,0)&gt;0,0,0),1))</f>
        <v>0</v>
      </c>
      <c r="T1529" s="16">
        <f>IF(DATOS!J1492=P$39,DATOS!C1492,"")</f>
        <v>0</v>
      </c>
    </row>
    <row r="1530" spans="18:20" x14ac:dyDescent="0.25">
      <c r="R1530">
        <f t="shared" si="26"/>
        <v>1</v>
      </c>
      <c r="S1530">
        <f>IF(T1530="",0,IFERROR(IF(VLOOKUP(T1530,T$38:T1529,1,0)&gt;0,0,0),1))</f>
        <v>0</v>
      </c>
      <c r="T1530" s="16">
        <f>IF(DATOS!J1493=P$39,DATOS!C1493,"")</f>
        <v>0</v>
      </c>
    </row>
    <row r="1531" spans="18:20" x14ac:dyDescent="0.25">
      <c r="R1531">
        <f t="shared" si="26"/>
        <v>1</v>
      </c>
      <c r="S1531">
        <f>IF(T1531="",0,IFERROR(IF(VLOOKUP(T1531,T$38:T1530,1,0)&gt;0,0,0),1))</f>
        <v>0</v>
      </c>
      <c r="T1531" s="16">
        <f>IF(DATOS!J1494=P$39,DATOS!C1494,"")</f>
        <v>0</v>
      </c>
    </row>
    <row r="1532" spans="18:20" x14ac:dyDescent="0.25">
      <c r="R1532">
        <f t="shared" si="26"/>
        <v>1</v>
      </c>
      <c r="S1532">
        <f>IF(T1532="",0,IFERROR(IF(VLOOKUP(T1532,T$38:T1531,1,0)&gt;0,0,0),1))</f>
        <v>0</v>
      </c>
      <c r="T1532" s="16">
        <f>IF(DATOS!J1495=P$39,DATOS!C1495,"")</f>
        <v>0</v>
      </c>
    </row>
    <row r="1533" spans="18:20" x14ac:dyDescent="0.25">
      <c r="R1533">
        <f t="shared" si="26"/>
        <v>1</v>
      </c>
      <c r="S1533">
        <f>IF(T1533="",0,IFERROR(IF(VLOOKUP(T1533,T$38:T1532,1,0)&gt;0,0,0),1))</f>
        <v>0</v>
      </c>
      <c r="T1533" s="16">
        <f>IF(DATOS!J1496=P$39,DATOS!C1496,"")</f>
        <v>0</v>
      </c>
    </row>
    <row r="1534" spans="18:20" x14ac:dyDescent="0.25">
      <c r="R1534">
        <f t="shared" si="26"/>
        <v>1</v>
      </c>
      <c r="S1534">
        <f>IF(T1534="",0,IFERROR(IF(VLOOKUP(T1534,T$38:T1533,1,0)&gt;0,0,0),1))</f>
        <v>0</v>
      </c>
      <c r="T1534" s="16">
        <f>IF(DATOS!J1497=P$39,DATOS!C1497,"")</f>
        <v>0</v>
      </c>
    </row>
    <row r="1535" spans="18:20" x14ac:dyDescent="0.25">
      <c r="R1535">
        <f t="shared" si="26"/>
        <v>1</v>
      </c>
      <c r="S1535">
        <f>IF(T1535="",0,IFERROR(IF(VLOOKUP(T1535,T$38:T1534,1,0)&gt;0,0,0),1))</f>
        <v>0</v>
      </c>
      <c r="T1535" s="16">
        <f>IF(DATOS!J1498=P$39,DATOS!C1498,"")</f>
        <v>0</v>
      </c>
    </row>
    <row r="1536" spans="18:20" x14ac:dyDescent="0.25">
      <c r="R1536">
        <f t="shared" si="26"/>
        <v>1</v>
      </c>
      <c r="S1536">
        <f>IF(T1536="",0,IFERROR(IF(VLOOKUP(T1536,T$38:T1535,1,0)&gt;0,0,0),1))</f>
        <v>0</v>
      </c>
      <c r="T1536" s="16">
        <f>IF(DATOS!J1499=P$39,DATOS!C1499,"")</f>
        <v>0</v>
      </c>
    </row>
    <row r="1537" spans="18:20" x14ac:dyDescent="0.25">
      <c r="R1537">
        <f t="shared" si="26"/>
        <v>1</v>
      </c>
      <c r="S1537">
        <f>IF(T1537="",0,IFERROR(IF(VLOOKUP(T1537,T$38:T1536,1,0)&gt;0,0,0),1))</f>
        <v>0</v>
      </c>
      <c r="T1537" s="16">
        <f>IF(DATOS!J1500=P$39,DATOS!C1500,"")</f>
        <v>0</v>
      </c>
    </row>
    <row r="1538" spans="18:20" x14ac:dyDescent="0.25">
      <c r="R1538">
        <f t="shared" si="26"/>
        <v>1</v>
      </c>
      <c r="S1538">
        <f>IF(T1538="",0,IFERROR(IF(VLOOKUP(T1538,T$38:T1537,1,0)&gt;0,0,0),1))</f>
        <v>0</v>
      </c>
      <c r="T1538" s="16">
        <f>IF(DATOS!J1501=P$39,DATOS!C1501,"")</f>
        <v>0</v>
      </c>
    </row>
    <row r="1539" spans="18:20" x14ac:dyDescent="0.25">
      <c r="R1539">
        <f t="shared" si="26"/>
        <v>1</v>
      </c>
      <c r="S1539">
        <f>IF(T1539="",0,IFERROR(IF(VLOOKUP(T1539,T$38:T1538,1,0)&gt;0,0,0),1))</f>
        <v>0</v>
      </c>
      <c r="T1539" s="16">
        <f>IF(DATOS!J1502=P$39,DATOS!C1502,"")</f>
        <v>0</v>
      </c>
    </row>
    <row r="1540" spans="18:20" x14ac:dyDescent="0.25">
      <c r="R1540">
        <f t="shared" si="26"/>
        <v>1</v>
      </c>
      <c r="S1540">
        <f>IF(T1540="",0,IFERROR(IF(VLOOKUP(T1540,T$38:T1539,1,0)&gt;0,0,0),1))</f>
        <v>0</v>
      </c>
      <c r="T1540" s="16">
        <f>IF(DATOS!J1503=P$39,DATOS!C1503,"")</f>
        <v>0</v>
      </c>
    </row>
    <row r="1541" spans="18:20" x14ac:dyDescent="0.25">
      <c r="R1541">
        <f t="shared" si="26"/>
        <v>1</v>
      </c>
      <c r="S1541">
        <f>IF(T1541="",0,IFERROR(IF(VLOOKUP(T1541,T$38:T1540,1,0)&gt;0,0,0),1))</f>
        <v>0</v>
      </c>
      <c r="T1541" s="16">
        <f>IF(DATOS!J1504=P$39,DATOS!C1504,"")</f>
        <v>0</v>
      </c>
    </row>
    <row r="1542" spans="18:20" x14ac:dyDescent="0.25">
      <c r="R1542">
        <f t="shared" si="26"/>
        <v>1</v>
      </c>
      <c r="S1542">
        <f>IF(T1542="",0,IFERROR(IF(VLOOKUP(T1542,T$38:T1541,1,0)&gt;0,0,0),1))</f>
        <v>0</v>
      </c>
      <c r="T1542" s="16">
        <f>IF(DATOS!J1505=P$39,DATOS!C1505,"")</f>
        <v>0</v>
      </c>
    </row>
    <row r="1543" spans="18:20" x14ac:dyDescent="0.25">
      <c r="R1543">
        <f t="shared" si="26"/>
        <v>1</v>
      </c>
      <c r="S1543">
        <f>IF(T1543="",0,IFERROR(IF(VLOOKUP(T1543,T$38:T1542,1,0)&gt;0,0,0),1))</f>
        <v>0</v>
      </c>
      <c r="T1543" s="16">
        <f>IF(DATOS!J1506=P$39,DATOS!C1506,"")</f>
        <v>0</v>
      </c>
    </row>
    <row r="1544" spans="18:20" x14ac:dyDescent="0.25">
      <c r="R1544">
        <f t="shared" si="26"/>
        <v>1</v>
      </c>
      <c r="S1544">
        <f>IF(T1544="",0,IFERROR(IF(VLOOKUP(T1544,T$38:T1543,1,0)&gt;0,0,0),1))</f>
        <v>0</v>
      </c>
      <c r="T1544" s="16">
        <f>IF(DATOS!J1507=P$39,DATOS!C1507,"")</f>
        <v>0</v>
      </c>
    </row>
    <row r="1545" spans="18:20" x14ac:dyDescent="0.25">
      <c r="R1545">
        <f t="shared" si="26"/>
        <v>1</v>
      </c>
      <c r="S1545">
        <f>IF(T1545="",0,IFERROR(IF(VLOOKUP(T1545,T$38:T1544,1,0)&gt;0,0,0),1))</f>
        <v>0</v>
      </c>
      <c r="T1545" s="16">
        <f>IF(DATOS!J1508=P$39,DATOS!C1508,"")</f>
        <v>0</v>
      </c>
    </row>
    <row r="1546" spans="18:20" x14ac:dyDescent="0.25">
      <c r="R1546">
        <f t="shared" si="26"/>
        <v>1</v>
      </c>
      <c r="S1546">
        <f>IF(T1546="",0,IFERROR(IF(VLOOKUP(T1546,T$38:T1545,1,0)&gt;0,0,0),1))</f>
        <v>0</v>
      </c>
      <c r="T1546" s="16">
        <f>IF(DATOS!J1509=P$39,DATOS!C1509,"")</f>
        <v>0</v>
      </c>
    </row>
    <row r="1547" spans="18:20" x14ac:dyDescent="0.25">
      <c r="R1547">
        <f t="shared" si="26"/>
        <v>1</v>
      </c>
      <c r="S1547">
        <f>IF(T1547="",0,IFERROR(IF(VLOOKUP(T1547,T$38:T1546,1,0)&gt;0,0,0),1))</f>
        <v>0</v>
      </c>
      <c r="T1547" s="16">
        <f>IF(DATOS!J1510=P$39,DATOS!C1510,"")</f>
        <v>0</v>
      </c>
    </row>
    <row r="1548" spans="18:20" x14ac:dyDescent="0.25">
      <c r="R1548">
        <f t="shared" si="26"/>
        <v>1</v>
      </c>
      <c r="S1548">
        <f>IF(T1548="",0,IFERROR(IF(VLOOKUP(T1548,T$38:T1547,1,0)&gt;0,0,0),1))</f>
        <v>0</v>
      </c>
      <c r="T1548" s="16">
        <f>IF(DATOS!J1511=P$39,DATOS!C1511,"")</f>
        <v>0</v>
      </c>
    </row>
    <row r="1549" spans="18:20" x14ac:dyDescent="0.25">
      <c r="R1549">
        <f t="shared" si="26"/>
        <v>1</v>
      </c>
      <c r="S1549">
        <f>IF(T1549="",0,IFERROR(IF(VLOOKUP(T1549,T$38:T1548,1,0)&gt;0,0,0),1))</f>
        <v>0</v>
      </c>
      <c r="T1549" s="16">
        <f>IF(DATOS!J1512=P$39,DATOS!C1512,"")</f>
        <v>0</v>
      </c>
    </row>
    <row r="1550" spans="18:20" x14ac:dyDescent="0.25">
      <c r="R1550">
        <f t="shared" si="26"/>
        <v>1</v>
      </c>
      <c r="S1550">
        <f>IF(T1550="",0,IFERROR(IF(VLOOKUP(T1550,T$38:T1549,1,0)&gt;0,0,0),1))</f>
        <v>0</v>
      </c>
      <c r="T1550" s="16">
        <f>IF(DATOS!J1513=P$39,DATOS!C1513,"")</f>
        <v>0</v>
      </c>
    </row>
    <row r="1551" spans="18:20" x14ac:dyDescent="0.25">
      <c r="R1551">
        <f t="shared" si="26"/>
        <v>1</v>
      </c>
      <c r="S1551">
        <f>IF(T1551="",0,IFERROR(IF(VLOOKUP(T1551,T$38:T1550,1,0)&gt;0,0,0),1))</f>
        <v>0</v>
      </c>
      <c r="T1551" s="16">
        <f>IF(DATOS!J1514=P$39,DATOS!C1514,"")</f>
        <v>0</v>
      </c>
    </row>
    <row r="1552" spans="18:20" x14ac:dyDescent="0.25">
      <c r="R1552">
        <f t="shared" si="26"/>
        <v>1</v>
      </c>
      <c r="S1552">
        <f>IF(T1552="",0,IFERROR(IF(VLOOKUP(T1552,T$38:T1551,1,0)&gt;0,0,0),1))</f>
        <v>0</v>
      </c>
      <c r="T1552" s="16">
        <f>IF(DATOS!J1515=P$39,DATOS!C1515,"")</f>
        <v>0</v>
      </c>
    </row>
    <row r="1553" spans="18:20" x14ac:dyDescent="0.25">
      <c r="R1553">
        <f t="shared" si="26"/>
        <v>1</v>
      </c>
      <c r="S1553">
        <f>IF(T1553="",0,IFERROR(IF(VLOOKUP(T1553,T$38:T1552,1,0)&gt;0,0,0),1))</f>
        <v>0</v>
      </c>
      <c r="T1553" s="16">
        <f>IF(DATOS!J1516=P$39,DATOS!C1516,"")</f>
        <v>0</v>
      </c>
    </row>
    <row r="1554" spans="18:20" x14ac:dyDescent="0.25">
      <c r="R1554">
        <f t="shared" si="26"/>
        <v>1</v>
      </c>
      <c r="S1554">
        <f>IF(T1554="",0,IFERROR(IF(VLOOKUP(T1554,T$38:T1553,1,0)&gt;0,0,0),1))</f>
        <v>0</v>
      </c>
      <c r="T1554" s="16">
        <f>IF(DATOS!J1517=P$39,DATOS!C1517,"")</f>
        <v>0</v>
      </c>
    </row>
    <row r="1555" spans="18:20" x14ac:dyDescent="0.25">
      <c r="R1555">
        <f t="shared" si="26"/>
        <v>1</v>
      </c>
      <c r="S1555">
        <f>IF(T1555="",0,IFERROR(IF(VLOOKUP(T1555,T$38:T1554,1,0)&gt;0,0,0),1))</f>
        <v>0</v>
      </c>
      <c r="T1555" s="16">
        <f>IF(DATOS!J1518=P$39,DATOS!C1518,"")</f>
        <v>0</v>
      </c>
    </row>
    <row r="1556" spans="18:20" x14ac:dyDescent="0.25">
      <c r="R1556">
        <f t="shared" si="26"/>
        <v>1</v>
      </c>
      <c r="S1556">
        <f>IF(T1556="",0,IFERROR(IF(VLOOKUP(T1556,T$38:T1555,1,0)&gt;0,0,0),1))</f>
        <v>0</v>
      </c>
      <c r="T1556" s="16">
        <f>IF(DATOS!J1519=P$39,DATOS!C1519,"")</f>
        <v>0</v>
      </c>
    </row>
    <row r="1557" spans="18:20" x14ac:dyDescent="0.25">
      <c r="R1557">
        <f t="shared" si="26"/>
        <v>1</v>
      </c>
      <c r="S1557">
        <f>IF(T1557="",0,IFERROR(IF(VLOOKUP(T1557,T$38:T1556,1,0)&gt;0,0,0),1))</f>
        <v>0</v>
      </c>
      <c r="T1557" s="16">
        <f>IF(DATOS!J1520=P$39,DATOS!C1520,"")</f>
        <v>0</v>
      </c>
    </row>
    <row r="1558" spans="18:20" x14ac:dyDescent="0.25">
      <c r="R1558">
        <f t="shared" si="26"/>
        <v>1</v>
      </c>
      <c r="S1558">
        <f>IF(T1558="",0,IFERROR(IF(VLOOKUP(T1558,T$38:T1557,1,0)&gt;0,0,0),1))</f>
        <v>0</v>
      </c>
      <c r="T1558" s="16">
        <f>IF(DATOS!J1521=P$39,DATOS!C1521,"")</f>
        <v>0</v>
      </c>
    </row>
    <row r="1559" spans="18:20" x14ac:dyDescent="0.25">
      <c r="R1559">
        <f t="shared" si="26"/>
        <v>1</v>
      </c>
      <c r="S1559">
        <f>IF(T1559="",0,IFERROR(IF(VLOOKUP(T1559,T$38:T1558,1,0)&gt;0,0,0),1))</f>
        <v>0</v>
      </c>
      <c r="T1559" s="16">
        <f>IF(DATOS!J1522=P$39,DATOS!C1522,"")</f>
        <v>0</v>
      </c>
    </row>
    <row r="1560" spans="18:20" x14ac:dyDescent="0.25">
      <c r="R1560">
        <f t="shared" si="26"/>
        <v>1</v>
      </c>
      <c r="S1560">
        <f>IF(T1560="",0,IFERROR(IF(VLOOKUP(T1560,T$38:T1559,1,0)&gt;0,0,0),1))</f>
        <v>0</v>
      </c>
      <c r="T1560" s="16">
        <f>IF(DATOS!J1523=P$39,DATOS!C1523,"")</f>
        <v>0</v>
      </c>
    </row>
    <row r="1561" spans="18:20" x14ac:dyDescent="0.25">
      <c r="R1561">
        <f t="shared" si="26"/>
        <v>1</v>
      </c>
      <c r="S1561">
        <f>IF(T1561="",0,IFERROR(IF(VLOOKUP(T1561,T$38:T1560,1,0)&gt;0,0,0),1))</f>
        <v>0</v>
      </c>
      <c r="T1561" s="16">
        <f>IF(DATOS!J1524=P$39,DATOS!C1524,"")</f>
        <v>0</v>
      </c>
    </row>
    <row r="1562" spans="18:20" x14ac:dyDescent="0.25">
      <c r="R1562">
        <f t="shared" si="26"/>
        <v>1</v>
      </c>
      <c r="S1562">
        <f>IF(T1562="",0,IFERROR(IF(VLOOKUP(T1562,T$38:T1561,1,0)&gt;0,0,0),1))</f>
        <v>0</v>
      </c>
      <c r="T1562" s="16">
        <f>IF(DATOS!J1525=P$39,DATOS!C1525,"")</f>
        <v>0</v>
      </c>
    </row>
    <row r="1563" spans="18:20" x14ac:dyDescent="0.25">
      <c r="R1563">
        <f t="shared" si="26"/>
        <v>1</v>
      </c>
      <c r="S1563">
        <f>IF(T1563="",0,IFERROR(IF(VLOOKUP(T1563,T$38:T1562,1,0)&gt;0,0,0),1))</f>
        <v>0</v>
      </c>
      <c r="T1563" s="16">
        <f>IF(DATOS!J1526=P$39,DATOS!C1526,"")</f>
        <v>0</v>
      </c>
    </row>
    <row r="1564" spans="18:20" x14ac:dyDescent="0.25">
      <c r="R1564">
        <f t="shared" si="26"/>
        <v>1</v>
      </c>
      <c r="S1564">
        <f>IF(T1564="",0,IFERROR(IF(VLOOKUP(T1564,T$38:T1563,1,0)&gt;0,0,0),1))</f>
        <v>0</v>
      </c>
      <c r="T1564" s="16">
        <f>IF(DATOS!J1527=P$39,DATOS!C1527,"")</f>
        <v>0</v>
      </c>
    </row>
    <row r="1565" spans="18:20" x14ac:dyDescent="0.25">
      <c r="R1565">
        <f t="shared" si="26"/>
        <v>1</v>
      </c>
      <c r="S1565">
        <f>IF(T1565="",0,IFERROR(IF(VLOOKUP(T1565,T$38:T1564,1,0)&gt;0,0,0),1))</f>
        <v>0</v>
      </c>
      <c r="T1565" s="16">
        <f>IF(DATOS!J1528=P$39,DATOS!C1528,"")</f>
        <v>0</v>
      </c>
    </row>
    <row r="1566" spans="18:20" x14ac:dyDescent="0.25">
      <c r="R1566">
        <f t="shared" si="26"/>
        <v>1</v>
      </c>
      <c r="S1566">
        <f>IF(T1566="",0,IFERROR(IF(VLOOKUP(T1566,T$38:T1565,1,0)&gt;0,0,0),1))</f>
        <v>0</v>
      </c>
      <c r="T1566" s="16">
        <f>IF(DATOS!J1529=P$39,DATOS!C1529,"")</f>
        <v>0</v>
      </c>
    </row>
    <row r="1567" spans="18:20" x14ac:dyDescent="0.25">
      <c r="R1567">
        <f t="shared" si="26"/>
        <v>1</v>
      </c>
      <c r="S1567">
        <f>IF(T1567="",0,IFERROR(IF(VLOOKUP(T1567,T$38:T1566,1,0)&gt;0,0,0),1))</f>
        <v>0</v>
      </c>
      <c r="T1567" s="16">
        <f>IF(DATOS!J1530=P$39,DATOS!C1530,"")</f>
        <v>0</v>
      </c>
    </row>
    <row r="1568" spans="18:20" x14ac:dyDescent="0.25">
      <c r="R1568">
        <f t="shared" si="26"/>
        <v>1</v>
      </c>
      <c r="S1568">
        <f>IF(T1568="",0,IFERROR(IF(VLOOKUP(T1568,T$38:T1567,1,0)&gt;0,0,0),1))</f>
        <v>0</v>
      </c>
      <c r="T1568" s="16">
        <f>IF(DATOS!J1531=P$39,DATOS!C1531,"")</f>
        <v>0</v>
      </c>
    </row>
    <row r="1569" spans="18:20" x14ac:dyDescent="0.25">
      <c r="R1569">
        <f t="shared" si="26"/>
        <v>1</v>
      </c>
      <c r="S1569">
        <f>IF(T1569="",0,IFERROR(IF(VLOOKUP(T1569,T$38:T1568,1,0)&gt;0,0,0),1))</f>
        <v>0</v>
      </c>
      <c r="T1569" s="16">
        <f>IF(DATOS!J1532=P$39,DATOS!C1532,"")</f>
        <v>0</v>
      </c>
    </row>
    <row r="1570" spans="18:20" x14ac:dyDescent="0.25">
      <c r="R1570">
        <f t="shared" si="26"/>
        <v>1</v>
      </c>
      <c r="S1570">
        <f>IF(T1570="",0,IFERROR(IF(VLOOKUP(T1570,T$38:T1569,1,0)&gt;0,0,0),1))</f>
        <v>0</v>
      </c>
      <c r="T1570" s="16">
        <f>IF(DATOS!J1533=P$39,DATOS!C1533,"")</f>
        <v>0</v>
      </c>
    </row>
    <row r="1571" spans="18:20" x14ac:dyDescent="0.25">
      <c r="R1571">
        <f t="shared" si="26"/>
        <v>1</v>
      </c>
      <c r="S1571">
        <f>IF(T1571="",0,IFERROR(IF(VLOOKUP(T1571,T$38:T1570,1,0)&gt;0,0,0),1))</f>
        <v>0</v>
      </c>
      <c r="T1571" s="16">
        <f>IF(DATOS!J1534=P$39,DATOS!C1534,"")</f>
        <v>0</v>
      </c>
    </row>
    <row r="1572" spans="18:20" x14ac:dyDescent="0.25">
      <c r="R1572">
        <f t="shared" si="26"/>
        <v>1</v>
      </c>
      <c r="S1572">
        <f>IF(T1572="",0,IFERROR(IF(VLOOKUP(T1572,T$38:T1571,1,0)&gt;0,0,0),1))</f>
        <v>0</v>
      </c>
      <c r="T1572" s="16">
        <f>IF(DATOS!J1535=P$39,DATOS!C1535,"")</f>
        <v>0</v>
      </c>
    </row>
    <row r="1573" spans="18:20" x14ac:dyDescent="0.25">
      <c r="R1573">
        <f t="shared" si="26"/>
        <v>1</v>
      </c>
      <c r="S1573">
        <f>IF(T1573="",0,IFERROR(IF(VLOOKUP(T1573,T$38:T1572,1,0)&gt;0,0,0),1))</f>
        <v>0</v>
      </c>
      <c r="T1573" s="16">
        <f>IF(DATOS!J1536=P$39,DATOS!C1536,"")</f>
        <v>0</v>
      </c>
    </row>
    <row r="1574" spans="18:20" x14ac:dyDescent="0.25">
      <c r="R1574">
        <f t="shared" si="26"/>
        <v>1</v>
      </c>
      <c r="S1574">
        <f>IF(T1574="",0,IFERROR(IF(VLOOKUP(T1574,T$38:T1573,1,0)&gt;0,0,0),1))</f>
        <v>0</v>
      </c>
      <c r="T1574" s="16">
        <f>IF(DATOS!J1537=P$39,DATOS!C1537,"")</f>
        <v>0</v>
      </c>
    </row>
    <row r="1575" spans="18:20" x14ac:dyDescent="0.25">
      <c r="R1575">
        <f t="shared" ref="R1575:R1638" si="27">R1574+S1575</f>
        <v>1</v>
      </c>
      <c r="S1575">
        <f>IF(T1575="",0,IFERROR(IF(VLOOKUP(T1575,T$38:T1574,1,0)&gt;0,0,0),1))</f>
        <v>0</v>
      </c>
      <c r="T1575" s="16">
        <f>IF(DATOS!J1538=P$39,DATOS!C1538,"")</f>
        <v>0</v>
      </c>
    </row>
    <row r="1576" spans="18:20" x14ac:dyDescent="0.25">
      <c r="R1576">
        <f t="shared" si="27"/>
        <v>1</v>
      </c>
      <c r="S1576">
        <f>IF(T1576="",0,IFERROR(IF(VLOOKUP(T1576,T$38:T1575,1,0)&gt;0,0,0),1))</f>
        <v>0</v>
      </c>
      <c r="T1576" s="16">
        <f>IF(DATOS!J1539=P$39,DATOS!C1539,"")</f>
        <v>0</v>
      </c>
    </row>
    <row r="1577" spans="18:20" x14ac:dyDescent="0.25">
      <c r="R1577">
        <f t="shared" si="27"/>
        <v>1</v>
      </c>
      <c r="S1577">
        <f>IF(T1577="",0,IFERROR(IF(VLOOKUP(T1577,T$38:T1576,1,0)&gt;0,0,0),1))</f>
        <v>0</v>
      </c>
      <c r="T1577" s="16">
        <f>IF(DATOS!J1540=P$39,DATOS!C1540,"")</f>
        <v>0</v>
      </c>
    </row>
    <row r="1578" spans="18:20" x14ac:dyDescent="0.25">
      <c r="R1578">
        <f t="shared" si="27"/>
        <v>1</v>
      </c>
      <c r="S1578">
        <f>IF(T1578="",0,IFERROR(IF(VLOOKUP(T1578,T$38:T1577,1,0)&gt;0,0,0),1))</f>
        <v>0</v>
      </c>
      <c r="T1578" s="16">
        <f>IF(DATOS!J1541=P$39,DATOS!C1541,"")</f>
        <v>0</v>
      </c>
    </row>
    <row r="1579" spans="18:20" x14ac:dyDescent="0.25">
      <c r="R1579">
        <f t="shared" si="27"/>
        <v>1</v>
      </c>
      <c r="S1579">
        <f>IF(T1579="",0,IFERROR(IF(VLOOKUP(T1579,T$38:T1578,1,0)&gt;0,0,0),1))</f>
        <v>0</v>
      </c>
      <c r="T1579" s="16">
        <f>IF(DATOS!J1542=P$39,DATOS!C1542,"")</f>
        <v>0</v>
      </c>
    </row>
    <row r="1580" spans="18:20" x14ac:dyDescent="0.25">
      <c r="R1580">
        <f t="shared" si="27"/>
        <v>1</v>
      </c>
      <c r="S1580">
        <f>IF(T1580="",0,IFERROR(IF(VLOOKUP(T1580,T$38:T1579,1,0)&gt;0,0,0),1))</f>
        <v>0</v>
      </c>
      <c r="T1580" s="16">
        <f>IF(DATOS!J1543=P$39,DATOS!C1543,"")</f>
        <v>0</v>
      </c>
    </row>
    <row r="1581" spans="18:20" x14ac:dyDescent="0.25">
      <c r="R1581">
        <f t="shared" si="27"/>
        <v>1</v>
      </c>
      <c r="S1581">
        <f>IF(T1581="",0,IFERROR(IF(VLOOKUP(T1581,T$38:T1580,1,0)&gt;0,0,0),1))</f>
        <v>0</v>
      </c>
      <c r="T1581" s="16">
        <f>IF(DATOS!J1544=P$39,DATOS!C1544,"")</f>
        <v>0</v>
      </c>
    </row>
    <row r="1582" spans="18:20" x14ac:dyDescent="0.25">
      <c r="R1582">
        <f t="shared" si="27"/>
        <v>1</v>
      </c>
      <c r="S1582">
        <f>IF(T1582="",0,IFERROR(IF(VLOOKUP(T1582,T$38:T1581,1,0)&gt;0,0,0),1))</f>
        <v>0</v>
      </c>
      <c r="T1582" s="16">
        <f>IF(DATOS!J1545=P$39,DATOS!C1545,"")</f>
        <v>0</v>
      </c>
    </row>
    <row r="1583" spans="18:20" x14ac:dyDescent="0.25">
      <c r="R1583">
        <f t="shared" si="27"/>
        <v>1</v>
      </c>
      <c r="S1583">
        <f>IF(T1583="",0,IFERROR(IF(VLOOKUP(T1583,T$38:T1582,1,0)&gt;0,0,0),1))</f>
        <v>0</v>
      </c>
      <c r="T1583" s="16">
        <f>IF(DATOS!J1546=P$39,DATOS!C1546,"")</f>
        <v>0</v>
      </c>
    </row>
    <row r="1584" spans="18:20" x14ac:dyDescent="0.25">
      <c r="R1584">
        <f t="shared" si="27"/>
        <v>1</v>
      </c>
      <c r="S1584">
        <f>IF(T1584="",0,IFERROR(IF(VLOOKUP(T1584,T$38:T1583,1,0)&gt;0,0,0),1))</f>
        <v>0</v>
      </c>
      <c r="T1584" s="16">
        <f>IF(DATOS!J1547=P$39,DATOS!C1547,"")</f>
        <v>0</v>
      </c>
    </row>
    <row r="1585" spans="18:20" x14ac:dyDescent="0.25">
      <c r="R1585">
        <f t="shared" si="27"/>
        <v>1</v>
      </c>
      <c r="S1585">
        <f>IF(T1585="",0,IFERROR(IF(VLOOKUP(T1585,T$38:T1584,1,0)&gt;0,0,0),1))</f>
        <v>0</v>
      </c>
      <c r="T1585" s="16">
        <f>IF(DATOS!J1548=P$39,DATOS!C1548,"")</f>
        <v>0</v>
      </c>
    </row>
    <row r="1586" spans="18:20" x14ac:dyDescent="0.25">
      <c r="R1586">
        <f t="shared" si="27"/>
        <v>1</v>
      </c>
      <c r="S1586">
        <f>IF(T1586="",0,IFERROR(IF(VLOOKUP(T1586,T$38:T1585,1,0)&gt;0,0,0),1))</f>
        <v>0</v>
      </c>
      <c r="T1586" s="16">
        <f>IF(DATOS!J1549=P$39,DATOS!C1549,"")</f>
        <v>0</v>
      </c>
    </row>
    <row r="1587" spans="18:20" x14ac:dyDescent="0.25">
      <c r="R1587">
        <f t="shared" si="27"/>
        <v>1</v>
      </c>
      <c r="S1587">
        <f>IF(T1587="",0,IFERROR(IF(VLOOKUP(T1587,T$38:T1586,1,0)&gt;0,0,0),1))</f>
        <v>0</v>
      </c>
      <c r="T1587" s="16">
        <f>IF(DATOS!J1550=P$39,DATOS!C1550,"")</f>
        <v>0</v>
      </c>
    </row>
    <row r="1588" spans="18:20" x14ac:dyDescent="0.25">
      <c r="R1588">
        <f t="shared" si="27"/>
        <v>1</v>
      </c>
      <c r="S1588">
        <f>IF(T1588="",0,IFERROR(IF(VLOOKUP(T1588,T$38:T1587,1,0)&gt;0,0,0),1))</f>
        <v>0</v>
      </c>
      <c r="T1588" s="16">
        <f>IF(DATOS!J1551=P$39,DATOS!C1551,"")</f>
        <v>0</v>
      </c>
    </row>
    <row r="1589" spans="18:20" x14ac:dyDescent="0.25">
      <c r="R1589">
        <f t="shared" si="27"/>
        <v>1</v>
      </c>
      <c r="S1589">
        <f>IF(T1589="",0,IFERROR(IF(VLOOKUP(T1589,T$38:T1588,1,0)&gt;0,0,0),1))</f>
        <v>0</v>
      </c>
      <c r="T1589" s="16">
        <f>IF(DATOS!J1552=P$39,DATOS!C1552,"")</f>
        <v>0</v>
      </c>
    </row>
    <row r="1590" spans="18:20" x14ac:dyDescent="0.25">
      <c r="R1590">
        <f t="shared" si="27"/>
        <v>1</v>
      </c>
      <c r="S1590">
        <f>IF(T1590="",0,IFERROR(IF(VLOOKUP(T1590,T$38:T1589,1,0)&gt;0,0,0),1))</f>
        <v>0</v>
      </c>
      <c r="T1590" s="16">
        <f>IF(DATOS!J1553=P$39,DATOS!C1553,"")</f>
        <v>0</v>
      </c>
    </row>
    <row r="1591" spans="18:20" x14ac:dyDescent="0.25">
      <c r="R1591">
        <f t="shared" si="27"/>
        <v>1</v>
      </c>
      <c r="S1591">
        <f>IF(T1591="",0,IFERROR(IF(VLOOKUP(T1591,T$38:T1590,1,0)&gt;0,0,0),1))</f>
        <v>0</v>
      </c>
      <c r="T1591" s="16">
        <f>IF(DATOS!J1554=P$39,DATOS!C1554,"")</f>
        <v>0</v>
      </c>
    </row>
    <row r="1592" spans="18:20" x14ac:dyDescent="0.25">
      <c r="R1592">
        <f t="shared" si="27"/>
        <v>1</v>
      </c>
      <c r="S1592">
        <f>IF(T1592="",0,IFERROR(IF(VLOOKUP(T1592,T$38:T1591,1,0)&gt;0,0,0),1))</f>
        <v>0</v>
      </c>
      <c r="T1592" s="16">
        <f>IF(DATOS!J1555=P$39,DATOS!C1555,"")</f>
        <v>0</v>
      </c>
    </row>
    <row r="1593" spans="18:20" x14ac:dyDescent="0.25">
      <c r="R1593">
        <f t="shared" si="27"/>
        <v>1</v>
      </c>
      <c r="S1593">
        <f>IF(T1593="",0,IFERROR(IF(VLOOKUP(T1593,T$38:T1592,1,0)&gt;0,0,0),1))</f>
        <v>0</v>
      </c>
      <c r="T1593" s="16">
        <f>IF(DATOS!J1556=P$39,DATOS!C1556,"")</f>
        <v>0</v>
      </c>
    </row>
    <row r="1594" spans="18:20" x14ac:dyDescent="0.25">
      <c r="R1594">
        <f t="shared" si="27"/>
        <v>1</v>
      </c>
      <c r="S1594">
        <f>IF(T1594="",0,IFERROR(IF(VLOOKUP(T1594,T$38:T1593,1,0)&gt;0,0,0),1))</f>
        <v>0</v>
      </c>
      <c r="T1594" s="16">
        <f>IF(DATOS!J1557=P$39,DATOS!C1557,"")</f>
        <v>0</v>
      </c>
    </row>
    <row r="1595" spans="18:20" x14ac:dyDescent="0.25">
      <c r="R1595">
        <f t="shared" si="27"/>
        <v>1</v>
      </c>
      <c r="S1595">
        <f>IF(T1595="",0,IFERROR(IF(VLOOKUP(T1595,T$38:T1594,1,0)&gt;0,0,0),1))</f>
        <v>0</v>
      </c>
      <c r="T1595" s="16">
        <f>IF(DATOS!J1558=P$39,DATOS!C1558,"")</f>
        <v>0</v>
      </c>
    </row>
    <row r="1596" spans="18:20" x14ac:dyDescent="0.25">
      <c r="R1596">
        <f t="shared" si="27"/>
        <v>1</v>
      </c>
      <c r="S1596">
        <f>IF(T1596="",0,IFERROR(IF(VLOOKUP(T1596,T$38:T1595,1,0)&gt;0,0,0),1))</f>
        <v>0</v>
      </c>
      <c r="T1596" s="16">
        <f>IF(DATOS!J1559=P$39,DATOS!C1559,"")</f>
        <v>0</v>
      </c>
    </row>
    <row r="1597" spans="18:20" x14ac:dyDescent="0.25">
      <c r="R1597">
        <f t="shared" si="27"/>
        <v>1</v>
      </c>
      <c r="S1597">
        <f>IF(T1597="",0,IFERROR(IF(VLOOKUP(T1597,T$38:T1596,1,0)&gt;0,0,0),1))</f>
        <v>0</v>
      </c>
      <c r="T1597" s="16">
        <f>IF(DATOS!J1560=P$39,DATOS!C1560,"")</f>
        <v>0</v>
      </c>
    </row>
    <row r="1598" spans="18:20" x14ac:dyDescent="0.25">
      <c r="R1598">
        <f t="shared" si="27"/>
        <v>1</v>
      </c>
      <c r="S1598">
        <f>IF(T1598="",0,IFERROR(IF(VLOOKUP(T1598,T$38:T1597,1,0)&gt;0,0,0),1))</f>
        <v>0</v>
      </c>
      <c r="T1598" s="16">
        <f>IF(DATOS!J1561=P$39,DATOS!C1561,"")</f>
        <v>0</v>
      </c>
    </row>
    <row r="1599" spans="18:20" x14ac:dyDescent="0.25">
      <c r="R1599">
        <f t="shared" si="27"/>
        <v>1</v>
      </c>
      <c r="S1599">
        <f>IF(T1599="",0,IFERROR(IF(VLOOKUP(T1599,T$38:T1598,1,0)&gt;0,0,0),1))</f>
        <v>0</v>
      </c>
      <c r="T1599" s="16">
        <f>IF(DATOS!J1562=P$39,DATOS!C1562,"")</f>
        <v>0</v>
      </c>
    </row>
    <row r="1600" spans="18:20" x14ac:dyDescent="0.25">
      <c r="R1600">
        <f t="shared" si="27"/>
        <v>1</v>
      </c>
      <c r="S1600">
        <f>IF(T1600="",0,IFERROR(IF(VLOOKUP(T1600,T$38:T1599,1,0)&gt;0,0,0),1))</f>
        <v>0</v>
      </c>
      <c r="T1600" s="16">
        <f>IF(DATOS!J1563=P$39,DATOS!C1563,"")</f>
        <v>0</v>
      </c>
    </row>
    <row r="1601" spans="18:20" x14ac:dyDescent="0.25">
      <c r="R1601">
        <f t="shared" si="27"/>
        <v>1</v>
      </c>
      <c r="S1601">
        <f>IF(T1601="",0,IFERROR(IF(VLOOKUP(T1601,T$38:T1600,1,0)&gt;0,0,0),1))</f>
        <v>0</v>
      </c>
      <c r="T1601" s="16">
        <f>IF(DATOS!J1564=P$39,DATOS!C1564,"")</f>
        <v>0</v>
      </c>
    </row>
    <row r="1602" spans="18:20" x14ac:dyDescent="0.25">
      <c r="R1602">
        <f t="shared" si="27"/>
        <v>1</v>
      </c>
      <c r="S1602">
        <f>IF(T1602="",0,IFERROR(IF(VLOOKUP(T1602,T$38:T1601,1,0)&gt;0,0,0),1))</f>
        <v>0</v>
      </c>
      <c r="T1602" s="16">
        <f>IF(DATOS!J1565=P$39,DATOS!C1565,"")</f>
        <v>0</v>
      </c>
    </row>
    <row r="1603" spans="18:20" x14ac:dyDescent="0.25">
      <c r="R1603">
        <f t="shared" si="27"/>
        <v>1</v>
      </c>
      <c r="S1603">
        <f>IF(T1603="",0,IFERROR(IF(VLOOKUP(T1603,T$38:T1602,1,0)&gt;0,0,0),1))</f>
        <v>0</v>
      </c>
      <c r="T1603" s="16">
        <f>IF(DATOS!J1566=P$39,DATOS!C1566,"")</f>
        <v>0</v>
      </c>
    </row>
    <row r="1604" spans="18:20" x14ac:dyDescent="0.25">
      <c r="R1604">
        <f t="shared" si="27"/>
        <v>1</v>
      </c>
      <c r="S1604">
        <f>IF(T1604="",0,IFERROR(IF(VLOOKUP(T1604,T$38:T1603,1,0)&gt;0,0,0),1))</f>
        <v>0</v>
      </c>
      <c r="T1604" s="16">
        <f>IF(DATOS!J1567=P$39,DATOS!C1567,"")</f>
        <v>0</v>
      </c>
    </row>
    <row r="1605" spans="18:20" x14ac:dyDescent="0.25">
      <c r="R1605">
        <f t="shared" si="27"/>
        <v>1</v>
      </c>
      <c r="S1605">
        <f>IF(T1605="",0,IFERROR(IF(VLOOKUP(T1605,T$38:T1604,1,0)&gt;0,0,0),1))</f>
        <v>0</v>
      </c>
      <c r="T1605" s="16">
        <f>IF(DATOS!J1568=P$39,DATOS!C1568,"")</f>
        <v>0</v>
      </c>
    </row>
    <row r="1606" spans="18:20" x14ac:dyDescent="0.25">
      <c r="R1606">
        <f t="shared" si="27"/>
        <v>1</v>
      </c>
      <c r="S1606">
        <f>IF(T1606="",0,IFERROR(IF(VLOOKUP(T1606,T$38:T1605,1,0)&gt;0,0,0),1))</f>
        <v>0</v>
      </c>
      <c r="T1606" s="16">
        <f>IF(DATOS!J1569=P$39,DATOS!C1569,"")</f>
        <v>0</v>
      </c>
    </row>
    <row r="1607" spans="18:20" x14ac:dyDescent="0.25">
      <c r="R1607">
        <f t="shared" si="27"/>
        <v>1</v>
      </c>
      <c r="S1607">
        <f>IF(T1607="",0,IFERROR(IF(VLOOKUP(T1607,T$38:T1606,1,0)&gt;0,0,0),1))</f>
        <v>0</v>
      </c>
      <c r="T1607" s="16">
        <f>IF(DATOS!J1570=P$39,DATOS!C1570,"")</f>
        <v>0</v>
      </c>
    </row>
    <row r="1608" spans="18:20" x14ac:dyDescent="0.25">
      <c r="R1608">
        <f t="shared" si="27"/>
        <v>1</v>
      </c>
      <c r="S1608">
        <f>IF(T1608="",0,IFERROR(IF(VLOOKUP(T1608,T$38:T1607,1,0)&gt;0,0,0),1))</f>
        <v>0</v>
      </c>
      <c r="T1608" s="16">
        <f>IF(DATOS!J1571=P$39,DATOS!C1571,"")</f>
        <v>0</v>
      </c>
    </row>
    <row r="1609" spans="18:20" x14ac:dyDescent="0.25">
      <c r="R1609">
        <f t="shared" si="27"/>
        <v>1</v>
      </c>
      <c r="S1609">
        <f>IF(T1609="",0,IFERROR(IF(VLOOKUP(T1609,T$38:T1608,1,0)&gt;0,0,0),1))</f>
        <v>0</v>
      </c>
      <c r="T1609" s="16">
        <f>IF(DATOS!J1572=P$39,DATOS!C1572,"")</f>
        <v>0</v>
      </c>
    </row>
    <row r="1610" spans="18:20" x14ac:dyDescent="0.25">
      <c r="R1610">
        <f t="shared" si="27"/>
        <v>1</v>
      </c>
      <c r="S1610">
        <f>IF(T1610="",0,IFERROR(IF(VLOOKUP(T1610,T$38:T1609,1,0)&gt;0,0,0),1))</f>
        <v>0</v>
      </c>
      <c r="T1610" s="16">
        <f>IF(DATOS!J1573=P$39,DATOS!C1573,"")</f>
        <v>0</v>
      </c>
    </row>
    <row r="1611" spans="18:20" x14ac:dyDescent="0.25">
      <c r="R1611">
        <f t="shared" si="27"/>
        <v>1</v>
      </c>
      <c r="S1611">
        <f>IF(T1611="",0,IFERROR(IF(VLOOKUP(T1611,T$38:T1610,1,0)&gt;0,0,0),1))</f>
        <v>0</v>
      </c>
      <c r="T1611" s="16">
        <f>IF(DATOS!J1574=P$39,DATOS!C1574,"")</f>
        <v>0</v>
      </c>
    </row>
    <row r="1612" spans="18:20" x14ac:dyDescent="0.25">
      <c r="R1612">
        <f t="shared" si="27"/>
        <v>1</v>
      </c>
      <c r="S1612">
        <f>IF(T1612="",0,IFERROR(IF(VLOOKUP(T1612,T$38:T1611,1,0)&gt;0,0,0),1))</f>
        <v>0</v>
      </c>
      <c r="T1612" s="16">
        <f>IF(DATOS!J1575=P$39,DATOS!C1575,"")</f>
        <v>0</v>
      </c>
    </row>
    <row r="1613" spans="18:20" x14ac:dyDescent="0.25">
      <c r="R1613">
        <f t="shared" si="27"/>
        <v>1</v>
      </c>
      <c r="S1613">
        <f>IF(T1613="",0,IFERROR(IF(VLOOKUP(T1613,T$38:T1612,1,0)&gt;0,0,0),1))</f>
        <v>0</v>
      </c>
      <c r="T1613" s="16">
        <f>IF(DATOS!J1576=P$39,DATOS!C1576,"")</f>
        <v>0</v>
      </c>
    </row>
    <row r="1614" spans="18:20" x14ac:dyDescent="0.25">
      <c r="R1614">
        <f t="shared" si="27"/>
        <v>1</v>
      </c>
      <c r="S1614">
        <f>IF(T1614="",0,IFERROR(IF(VLOOKUP(T1614,T$38:T1613,1,0)&gt;0,0,0),1))</f>
        <v>0</v>
      </c>
      <c r="T1614" s="16">
        <f>IF(DATOS!J1577=P$39,DATOS!C1577,"")</f>
        <v>0</v>
      </c>
    </row>
    <row r="1615" spans="18:20" x14ac:dyDescent="0.25">
      <c r="R1615">
        <f t="shared" si="27"/>
        <v>1</v>
      </c>
      <c r="S1615">
        <f>IF(T1615="",0,IFERROR(IF(VLOOKUP(T1615,T$38:T1614,1,0)&gt;0,0,0),1))</f>
        <v>0</v>
      </c>
      <c r="T1615" s="16">
        <f>IF(DATOS!J1578=P$39,DATOS!C1578,"")</f>
        <v>0</v>
      </c>
    </row>
    <row r="1616" spans="18:20" x14ac:dyDescent="0.25">
      <c r="R1616">
        <f t="shared" si="27"/>
        <v>1</v>
      </c>
      <c r="S1616">
        <f>IF(T1616="",0,IFERROR(IF(VLOOKUP(T1616,T$38:T1615,1,0)&gt;0,0,0),1))</f>
        <v>0</v>
      </c>
      <c r="T1616" s="16">
        <f>IF(DATOS!J1579=P$39,DATOS!C1579,"")</f>
        <v>0</v>
      </c>
    </row>
    <row r="1617" spans="18:20" x14ac:dyDescent="0.25">
      <c r="R1617">
        <f t="shared" si="27"/>
        <v>1</v>
      </c>
      <c r="S1617">
        <f>IF(T1617="",0,IFERROR(IF(VLOOKUP(T1617,T$38:T1616,1,0)&gt;0,0,0),1))</f>
        <v>0</v>
      </c>
      <c r="T1617" s="16">
        <f>IF(DATOS!J1580=P$39,DATOS!C1580,"")</f>
        <v>0</v>
      </c>
    </row>
    <row r="1618" spans="18:20" x14ac:dyDescent="0.25">
      <c r="R1618">
        <f t="shared" si="27"/>
        <v>1</v>
      </c>
      <c r="S1618">
        <f>IF(T1618="",0,IFERROR(IF(VLOOKUP(T1618,T$38:T1617,1,0)&gt;0,0,0),1))</f>
        <v>0</v>
      </c>
      <c r="T1618" s="16">
        <f>IF(DATOS!J1581=P$39,DATOS!C1581,"")</f>
        <v>0</v>
      </c>
    </row>
    <row r="1619" spans="18:20" x14ac:dyDescent="0.25">
      <c r="R1619">
        <f t="shared" si="27"/>
        <v>1</v>
      </c>
      <c r="S1619">
        <f>IF(T1619="",0,IFERROR(IF(VLOOKUP(T1619,T$38:T1618,1,0)&gt;0,0,0),1))</f>
        <v>0</v>
      </c>
      <c r="T1619" s="16">
        <f>IF(DATOS!J1582=P$39,DATOS!C1582,"")</f>
        <v>0</v>
      </c>
    </row>
    <row r="1620" spans="18:20" x14ac:dyDescent="0.25">
      <c r="R1620">
        <f t="shared" si="27"/>
        <v>1</v>
      </c>
      <c r="S1620">
        <f>IF(T1620="",0,IFERROR(IF(VLOOKUP(T1620,T$38:T1619,1,0)&gt;0,0,0),1))</f>
        <v>0</v>
      </c>
      <c r="T1620" s="16">
        <f>IF(DATOS!J1583=P$39,DATOS!C1583,"")</f>
        <v>0</v>
      </c>
    </row>
    <row r="1621" spans="18:20" x14ac:dyDescent="0.25">
      <c r="R1621">
        <f t="shared" si="27"/>
        <v>1</v>
      </c>
      <c r="S1621">
        <f>IF(T1621="",0,IFERROR(IF(VLOOKUP(T1621,T$38:T1620,1,0)&gt;0,0,0),1))</f>
        <v>0</v>
      </c>
      <c r="T1621" s="16">
        <f>IF(DATOS!J1584=P$39,DATOS!C1584,"")</f>
        <v>0</v>
      </c>
    </row>
    <row r="1622" spans="18:20" x14ac:dyDescent="0.25">
      <c r="R1622">
        <f t="shared" si="27"/>
        <v>1</v>
      </c>
      <c r="S1622">
        <f>IF(T1622="",0,IFERROR(IF(VLOOKUP(T1622,T$38:T1621,1,0)&gt;0,0,0),1))</f>
        <v>0</v>
      </c>
      <c r="T1622" s="16">
        <f>IF(DATOS!J1585=P$39,DATOS!C1585,"")</f>
        <v>0</v>
      </c>
    </row>
    <row r="1623" spans="18:20" x14ac:dyDescent="0.25">
      <c r="R1623">
        <f t="shared" si="27"/>
        <v>1</v>
      </c>
      <c r="S1623">
        <f>IF(T1623="",0,IFERROR(IF(VLOOKUP(T1623,T$38:T1622,1,0)&gt;0,0,0),1))</f>
        <v>0</v>
      </c>
      <c r="T1623" s="16">
        <f>IF(DATOS!J1586=P$39,DATOS!C1586,"")</f>
        <v>0</v>
      </c>
    </row>
    <row r="1624" spans="18:20" x14ac:dyDescent="0.25">
      <c r="R1624">
        <f t="shared" si="27"/>
        <v>1</v>
      </c>
      <c r="S1624">
        <f>IF(T1624="",0,IFERROR(IF(VLOOKUP(T1624,T$38:T1623,1,0)&gt;0,0,0),1))</f>
        <v>0</v>
      </c>
      <c r="T1624" s="16">
        <f>IF(DATOS!J1587=P$39,DATOS!C1587,"")</f>
        <v>0</v>
      </c>
    </row>
    <row r="1625" spans="18:20" x14ac:dyDescent="0.25">
      <c r="R1625">
        <f t="shared" si="27"/>
        <v>1</v>
      </c>
      <c r="S1625">
        <f>IF(T1625="",0,IFERROR(IF(VLOOKUP(T1625,T$38:T1624,1,0)&gt;0,0,0),1))</f>
        <v>0</v>
      </c>
      <c r="T1625" s="16">
        <f>IF(DATOS!J1588=P$39,DATOS!C1588,"")</f>
        <v>0</v>
      </c>
    </row>
    <row r="1626" spans="18:20" x14ac:dyDescent="0.25">
      <c r="R1626">
        <f t="shared" si="27"/>
        <v>1</v>
      </c>
      <c r="S1626">
        <f>IF(T1626="",0,IFERROR(IF(VLOOKUP(T1626,T$38:T1625,1,0)&gt;0,0,0),1))</f>
        <v>0</v>
      </c>
      <c r="T1626" s="16">
        <f>IF(DATOS!J1589=P$39,DATOS!C1589,"")</f>
        <v>0</v>
      </c>
    </row>
    <row r="1627" spans="18:20" x14ac:dyDescent="0.25">
      <c r="R1627">
        <f t="shared" si="27"/>
        <v>1</v>
      </c>
      <c r="S1627">
        <f>IF(T1627="",0,IFERROR(IF(VLOOKUP(T1627,T$38:T1626,1,0)&gt;0,0,0),1))</f>
        <v>0</v>
      </c>
      <c r="T1627" s="16">
        <f>IF(DATOS!J1590=P$39,DATOS!C1590,"")</f>
        <v>0</v>
      </c>
    </row>
    <row r="1628" spans="18:20" x14ac:dyDescent="0.25">
      <c r="R1628">
        <f t="shared" si="27"/>
        <v>1</v>
      </c>
      <c r="S1628">
        <f>IF(T1628="",0,IFERROR(IF(VLOOKUP(T1628,T$38:T1627,1,0)&gt;0,0,0),1))</f>
        <v>0</v>
      </c>
      <c r="T1628" s="16">
        <f>IF(DATOS!J1591=P$39,DATOS!C1591,"")</f>
        <v>0</v>
      </c>
    </row>
    <row r="1629" spans="18:20" x14ac:dyDescent="0.25">
      <c r="R1629">
        <f t="shared" si="27"/>
        <v>1</v>
      </c>
      <c r="S1629">
        <f>IF(T1629="",0,IFERROR(IF(VLOOKUP(T1629,T$38:T1628,1,0)&gt;0,0,0),1))</f>
        <v>0</v>
      </c>
      <c r="T1629" s="16">
        <f>IF(DATOS!J1592=P$39,DATOS!C1592,"")</f>
        <v>0</v>
      </c>
    </row>
    <row r="1630" spans="18:20" x14ac:dyDescent="0.25">
      <c r="R1630">
        <f t="shared" si="27"/>
        <v>1</v>
      </c>
      <c r="S1630">
        <f>IF(T1630="",0,IFERROR(IF(VLOOKUP(T1630,T$38:T1629,1,0)&gt;0,0,0),1))</f>
        <v>0</v>
      </c>
      <c r="T1630" s="16">
        <f>IF(DATOS!J1593=P$39,DATOS!C1593,"")</f>
        <v>0</v>
      </c>
    </row>
    <row r="1631" spans="18:20" x14ac:dyDescent="0.25">
      <c r="R1631">
        <f t="shared" si="27"/>
        <v>1</v>
      </c>
      <c r="S1631">
        <f>IF(T1631="",0,IFERROR(IF(VLOOKUP(T1631,T$38:T1630,1,0)&gt;0,0,0),1))</f>
        <v>0</v>
      </c>
      <c r="T1631" s="16">
        <f>IF(DATOS!J1594=P$39,DATOS!C1594,"")</f>
        <v>0</v>
      </c>
    </row>
    <row r="1632" spans="18:20" x14ac:dyDescent="0.25">
      <c r="R1632">
        <f t="shared" si="27"/>
        <v>1</v>
      </c>
      <c r="S1632">
        <f>IF(T1632="",0,IFERROR(IF(VLOOKUP(T1632,T$38:T1631,1,0)&gt;0,0,0),1))</f>
        <v>0</v>
      </c>
      <c r="T1632" s="16">
        <f>IF(DATOS!J1595=P$39,DATOS!C1595,"")</f>
        <v>0</v>
      </c>
    </row>
    <row r="1633" spans="18:20" x14ac:dyDescent="0.25">
      <c r="R1633">
        <f t="shared" si="27"/>
        <v>1</v>
      </c>
      <c r="S1633">
        <f>IF(T1633="",0,IFERROR(IF(VLOOKUP(T1633,T$38:T1632,1,0)&gt;0,0,0),1))</f>
        <v>0</v>
      </c>
      <c r="T1633" s="16">
        <f>IF(DATOS!J1596=P$39,DATOS!C1596,"")</f>
        <v>0</v>
      </c>
    </row>
    <row r="1634" spans="18:20" x14ac:dyDescent="0.25">
      <c r="R1634">
        <f t="shared" si="27"/>
        <v>1</v>
      </c>
      <c r="S1634">
        <f>IF(T1634="",0,IFERROR(IF(VLOOKUP(T1634,T$38:T1633,1,0)&gt;0,0,0),1))</f>
        <v>0</v>
      </c>
      <c r="T1634" s="16">
        <f>IF(DATOS!J1597=P$39,DATOS!C1597,"")</f>
        <v>0</v>
      </c>
    </row>
    <row r="1635" spans="18:20" x14ac:dyDescent="0.25">
      <c r="R1635">
        <f t="shared" si="27"/>
        <v>1</v>
      </c>
      <c r="S1635">
        <f>IF(T1635="",0,IFERROR(IF(VLOOKUP(T1635,T$38:T1634,1,0)&gt;0,0,0),1))</f>
        <v>0</v>
      </c>
      <c r="T1635" s="16">
        <f>IF(DATOS!J1598=P$39,DATOS!C1598,"")</f>
        <v>0</v>
      </c>
    </row>
    <row r="1636" spans="18:20" x14ac:dyDescent="0.25">
      <c r="R1636">
        <f t="shared" si="27"/>
        <v>1</v>
      </c>
      <c r="S1636">
        <f>IF(T1636="",0,IFERROR(IF(VLOOKUP(T1636,T$38:T1635,1,0)&gt;0,0,0),1))</f>
        <v>0</v>
      </c>
      <c r="T1636" s="16">
        <f>IF(DATOS!J1599=P$39,DATOS!C1599,"")</f>
        <v>0</v>
      </c>
    </row>
    <row r="1637" spans="18:20" x14ac:dyDescent="0.25">
      <c r="R1637">
        <f t="shared" si="27"/>
        <v>1</v>
      </c>
      <c r="S1637">
        <f>IF(T1637="",0,IFERROR(IF(VLOOKUP(T1637,T$38:T1636,1,0)&gt;0,0,0),1))</f>
        <v>0</v>
      </c>
      <c r="T1637" s="16">
        <f>IF(DATOS!J1600=P$39,DATOS!C1600,"")</f>
        <v>0</v>
      </c>
    </row>
    <row r="1638" spans="18:20" x14ac:dyDescent="0.25">
      <c r="R1638">
        <f t="shared" si="27"/>
        <v>1</v>
      </c>
      <c r="S1638">
        <f>IF(T1638="",0,IFERROR(IF(VLOOKUP(T1638,T$38:T1637,1,0)&gt;0,0,0),1))</f>
        <v>0</v>
      </c>
      <c r="T1638" s="16">
        <f>IF(DATOS!J1601=P$39,DATOS!C1601,"")</f>
        <v>0</v>
      </c>
    </row>
    <row r="1639" spans="18:20" x14ac:dyDescent="0.25">
      <c r="R1639">
        <f t="shared" ref="R1639:R1702" si="28">R1638+S1639</f>
        <v>1</v>
      </c>
      <c r="S1639">
        <f>IF(T1639="",0,IFERROR(IF(VLOOKUP(T1639,T$38:T1638,1,0)&gt;0,0,0),1))</f>
        <v>0</v>
      </c>
      <c r="T1639" s="16">
        <f>IF(DATOS!J1602=P$39,DATOS!C1602,"")</f>
        <v>0</v>
      </c>
    </row>
    <row r="1640" spans="18:20" x14ac:dyDescent="0.25">
      <c r="R1640">
        <f t="shared" si="28"/>
        <v>1</v>
      </c>
      <c r="S1640">
        <f>IF(T1640="",0,IFERROR(IF(VLOOKUP(T1640,T$38:T1639,1,0)&gt;0,0,0),1))</f>
        <v>0</v>
      </c>
      <c r="T1640" s="16">
        <f>IF(DATOS!J1603=P$39,DATOS!C1603,"")</f>
        <v>0</v>
      </c>
    </row>
    <row r="1641" spans="18:20" x14ac:dyDescent="0.25">
      <c r="R1641">
        <f t="shared" si="28"/>
        <v>1</v>
      </c>
      <c r="S1641">
        <f>IF(T1641="",0,IFERROR(IF(VLOOKUP(T1641,T$38:T1640,1,0)&gt;0,0,0),1))</f>
        <v>0</v>
      </c>
      <c r="T1641" s="16">
        <f>IF(DATOS!J1604=P$39,DATOS!C1604,"")</f>
        <v>0</v>
      </c>
    </row>
    <row r="1642" spans="18:20" x14ac:dyDescent="0.25">
      <c r="R1642">
        <f t="shared" si="28"/>
        <v>1</v>
      </c>
      <c r="S1642">
        <f>IF(T1642="",0,IFERROR(IF(VLOOKUP(T1642,T$38:T1641,1,0)&gt;0,0,0),1))</f>
        <v>0</v>
      </c>
      <c r="T1642" s="16">
        <f>IF(DATOS!J1605=P$39,DATOS!C1605,"")</f>
        <v>0</v>
      </c>
    </row>
    <row r="1643" spans="18:20" x14ac:dyDescent="0.25">
      <c r="R1643">
        <f t="shared" si="28"/>
        <v>1</v>
      </c>
      <c r="S1643">
        <f>IF(T1643="",0,IFERROR(IF(VLOOKUP(T1643,T$38:T1642,1,0)&gt;0,0,0),1))</f>
        <v>0</v>
      </c>
      <c r="T1643" s="16">
        <f>IF(DATOS!J1606=P$39,DATOS!C1606,"")</f>
        <v>0</v>
      </c>
    </row>
    <row r="1644" spans="18:20" x14ac:dyDescent="0.25">
      <c r="R1644">
        <f t="shared" si="28"/>
        <v>1</v>
      </c>
      <c r="S1644">
        <f>IF(T1644="",0,IFERROR(IF(VLOOKUP(T1644,T$38:T1643,1,0)&gt;0,0,0),1))</f>
        <v>0</v>
      </c>
      <c r="T1644" s="16">
        <f>IF(DATOS!J1607=P$39,DATOS!C1607,"")</f>
        <v>0</v>
      </c>
    </row>
    <row r="1645" spans="18:20" x14ac:dyDescent="0.25">
      <c r="R1645">
        <f t="shared" si="28"/>
        <v>1</v>
      </c>
      <c r="S1645">
        <f>IF(T1645="",0,IFERROR(IF(VLOOKUP(T1645,T$38:T1644,1,0)&gt;0,0,0),1))</f>
        <v>0</v>
      </c>
      <c r="T1645" s="16">
        <f>IF(DATOS!J1608=P$39,DATOS!C1608,"")</f>
        <v>0</v>
      </c>
    </row>
    <row r="1646" spans="18:20" x14ac:dyDescent="0.25">
      <c r="R1646">
        <f t="shared" si="28"/>
        <v>1</v>
      </c>
      <c r="S1646">
        <f>IF(T1646="",0,IFERROR(IF(VLOOKUP(T1646,T$38:T1645,1,0)&gt;0,0,0),1))</f>
        <v>0</v>
      </c>
      <c r="T1646" s="16">
        <f>IF(DATOS!J1609=P$39,DATOS!C1609,"")</f>
        <v>0</v>
      </c>
    </row>
    <row r="1647" spans="18:20" x14ac:dyDescent="0.25">
      <c r="R1647">
        <f t="shared" si="28"/>
        <v>1</v>
      </c>
      <c r="S1647">
        <f>IF(T1647="",0,IFERROR(IF(VLOOKUP(T1647,T$38:T1646,1,0)&gt;0,0,0),1))</f>
        <v>0</v>
      </c>
      <c r="T1647" s="16">
        <f>IF(DATOS!J1610=P$39,DATOS!C1610,"")</f>
        <v>0</v>
      </c>
    </row>
    <row r="1648" spans="18:20" x14ac:dyDescent="0.25">
      <c r="R1648">
        <f t="shared" si="28"/>
        <v>1</v>
      </c>
      <c r="S1648">
        <f>IF(T1648="",0,IFERROR(IF(VLOOKUP(T1648,T$38:T1647,1,0)&gt;0,0,0),1))</f>
        <v>0</v>
      </c>
      <c r="T1648" s="16">
        <f>IF(DATOS!J1611=P$39,DATOS!C1611,"")</f>
        <v>0</v>
      </c>
    </row>
    <row r="1649" spans="18:20" x14ac:dyDescent="0.25">
      <c r="R1649">
        <f t="shared" si="28"/>
        <v>1</v>
      </c>
      <c r="S1649">
        <f>IF(T1649="",0,IFERROR(IF(VLOOKUP(T1649,T$38:T1648,1,0)&gt;0,0,0),1))</f>
        <v>0</v>
      </c>
      <c r="T1649" s="16">
        <f>IF(DATOS!J1612=P$39,DATOS!C1612,"")</f>
        <v>0</v>
      </c>
    </row>
    <row r="1650" spans="18:20" x14ac:dyDescent="0.25">
      <c r="R1650">
        <f t="shared" si="28"/>
        <v>1</v>
      </c>
      <c r="S1650">
        <f>IF(T1650="",0,IFERROR(IF(VLOOKUP(T1650,T$38:T1649,1,0)&gt;0,0,0),1))</f>
        <v>0</v>
      </c>
      <c r="T1650" s="16">
        <f>IF(DATOS!J1613=P$39,DATOS!C1613,"")</f>
        <v>0</v>
      </c>
    </row>
    <row r="1651" spans="18:20" x14ac:dyDescent="0.25">
      <c r="R1651">
        <f t="shared" si="28"/>
        <v>1</v>
      </c>
      <c r="S1651">
        <f>IF(T1651="",0,IFERROR(IF(VLOOKUP(T1651,T$38:T1650,1,0)&gt;0,0,0),1))</f>
        <v>0</v>
      </c>
      <c r="T1651" s="16">
        <f>IF(DATOS!J1614=P$39,DATOS!C1614,"")</f>
        <v>0</v>
      </c>
    </row>
    <row r="1652" spans="18:20" x14ac:dyDescent="0.25">
      <c r="R1652">
        <f t="shared" si="28"/>
        <v>1</v>
      </c>
      <c r="S1652">
        <f>IF(T1652="",0,IFERROR(IF(VLOOKUP(T1652,T$38:T1651,1,0)&gt;0,0,0),1))</f>
        <v>0</v>
      </c>
      <c r="T1652" s="16">
        <f>IF(DATOS!J1615=P$39,DATOS!C1615,"")</f>
        <v>0</v>
      </c>
    </row>
    <row r="1653" spans="18:20" x14ac:dyDescent="0.25">
      <c r="R1653">
        <f t="shared" si="28"/>
        <v>1</v>
      </c>
      <c r="S1653">
        <f>IF(T1653="",0,IFERROR(IF(VLOOKUP(T1653,T$38:T1652,1,0)&gt;0,0,0),1))</f>
        <v>0</v>
      </c>
      <c r="T1653" s="16">
        <f>IF(DATOS!J1616=P$39,DATOS!C1616,"")</f>
        <v>0</v>
      </c>
    </row>
    <row r="1654" spans="18:20" x14ac:dyDescent="0.25">
      <c r="R1654">
        <f t="shared" si="28"/>
        <v>1</v>
      </c>
      <c r="S1654">
        <f>IF(T1654="",0,IFERROR(IF(VLOOKUP(T1654,T$38:T1653,1,0)&gt;0,0,0),1))</f>
        <v>0</v>
      </c>
      <c r="T1654" s="16">
        <f>IF(DATOS!J1617=P$39,DATOS!C1617,"")</f>
        <v>0</v>
      </c>
    </row>
    <row r="1655" spans="18:20" x14ac:dyDescent="0.25">
      <c r="R1655">
        <f t="shared" si="28"/>
        <v>1</v>
      </c>
      <c r="S1655">
        <f>IF(T1655="",0,IFERROR(IF(VLOOKUP(T1655,T$38:T1654,1,0)&gt;0,0,0),1))</f>
        <v>0</v>
      </c>
      <c r="T1655" s="16">
        <f>IF(DATOS!J1618=P$39,DATOS!C1618,"")</f>
        <v>0</v>
      </c>
    </row>
    <row r="1656" spans="18:20" x14ac:dyDescent="0.25">
      <c r="R1656">
        <f t="shared" si="28"/>
        <v>1</v>
      </c>
      <c r="S1656">
        <f>IF(T1656="",0,IFERROR(IF(VLOOKUP(T1656,T$38:T1655,1,0)&gt;0,0,0),1))</f>
        <v>0</v>
      </c>
      <c r="T1656" s="16">
        <f>IF(DATOS!J1619=P$39,DATOS!C1619,"")</f>
        <v>0</v>
      </c>
    </row>
    <row r="1657" spans="18:20" x14ac:dyDescent="0.25">
      <c r="R1657">
        <f t="shared" si="28"/>
        <v>1</v>
      </c>
      <c r="S1657">
        <f>IF(T1657="",0,IFERROR(IF(VLOOKUP(T1657,T$38:T1656,1,0)&gt;0,0,0),1))</f>
        <v>0</v>
      </c>
      <c r="T1657" s="16">
        <f>IF(DATOS!J1620=P$39,DATOS!C1620,"")</f>
        <v>0</v>
      </c>
    </row>
    <row r="1658" spans="18:20" x14ac:dyDescent="0.25">
      <c r="R1658">
        <f t="shared" si="28"/>
        <v>1</v>
      </c>
      <c r="S1658">
        <f>IF(T1658="",0,IFERROR(IF(VLOOKUP(T1658,T$38:T1657,1,0)&gt;0,0,0),1))</f>
        <v>0</v>
      </c>
      <c r="T1658" s="16">
        <f>IF(DATOS!J1621=P$39,DATOS!C1621,"")</f>
        <v>0</v>
      </c>
    </row>
    <row r="1659" spans="18:20" x14ac:dyDescent="0.25">
      <c r="R1659">
        <f t="shared" si="28"/>
        <v>1</v>
      </c>
      <c r="S1659">
        <f>IF(T1659="",0,IFERROR(IF(VLOOKUP(T1659,T$38:T1658,1,0)&gt;0,0,0),1))</f>
        <v>0</v>
      </c>
      <c r="T1659" s="16">
        <f>IF(DATOS!J1622=P$39,DATOS!C1622,"")</f>
        <v>0</v>
      </c>
    </row>
    <row r="1660" spans="18:20" x14ac:dyDescent="0.25">
      <c r="R1660">
        <f t="shared" si="28"/>
        <v>1</v>
      </c>
      <c r="S1660">
        <f>IF(T1660="",0,IFERROR(IF(VLOOKUP(T1660,T$38:T1659,1,0)&gt;0,0,0),1))</f>
        <v>0</v>
      </c>
      <c r="T1660" s="16">
        <f>IF(DATOS!J1623=P$39,DATOS!C1623,"")</f>
        <v>0</v>
      </c>
    </row>
    <row r="1661" spans="18:20" x14ac:dyDescent="0.25">
      <c r="R1661">
        <f t="shared" si="28"/>
        <v>1</v>
      </c>
      <c r="S1661">
        <f>IF(T1661="",0,IFERROR(IF(VLOOKUP(T1661,T$38:T1660,1,0)&gt;0,0,0),1))</f>
        <v>0</v>
      </c>
      <c r="T1661" s="16">
        <f>IF(DATOS!J1624=P$39,DATOS!C1624,"")</f>
        <v>0</v>
      </c>
    </row>
    <row r="1662" spans="18:20" x14ac:dyDescent="0.25">
      <c r="R1662">
        <f t="shared" si="28"/>
        <v>1</v>
      </c>
      <c r="S1662">
        <f>IF(T1662="",0,IFERROR(IF(VLOOKUP(T1662,T$38:T1661,1,0)&gt;0,0,0),1))</f>
        <v>0</v>
      </c>
      <c r="T1662" s="16">
        <f>IF(DATOS!J1625=P$39,DATOS!C1625,"")</f>
        <v>0</v>
      </c>
    </row>
    <row r="1663" spans="18:20" x14ac:dyDescent="0.25">
      <c r="R1663">
        <f t="shared" si="28"/>
        <v>1</v>
      </c>
      <c r="S1663">
        <f>IF(T1663="",0,IFERROR(IF(VLOOKUP(T1663,T$38:T1662,1,0)&gt;0,0,0),1))</f>
        <v>0</v>
      </c>
      <c r="T1663" s="16">
        <f>IF(DATOS!J1626=P$39,DATOS!C1626,"")</f>
        <v>0</v>
      </c>
    </row>
    <row r="1664" spans="18:20" x14ac:dyDescent="0.25">
      <c r="R1664">
        <f t="shared" si="28"/>
        <v>1</v>
      </c>
      <c r="S1664">
        <f>IF(T1664="",0,IFERROR(IF(VLOOKUP(T1664,T$38:T1663,1,0)&gt;0,0,0),1))</f>
        <v>0</v>
      </c>
      <c r="T1664" s="16">
        <f>IF(DATOS!J1627=P$39,DATOS!C1627,"")</f>
        <v>0</v>
      </c>
    </row>
    <row r="1665" spans="18:20" x14ac:dyDescent="0.25">
      <c r="R1665">
        <f t="shared" si="28"/>
        <v>1</v>
      </c>
      <c r="S1665">
        <f>IF(T1665="",0,IFERROR(IF(VLOOKUP(T1665,T$38:T1664,1,0)&gt;0,0,0),1))</f>
        <v>0</v>
      </c>
      <c r="T1665" s="16">
        <f>IF(DATOS!J1628=P$39,DATOS!C1628,"")</f>
        <v>0</v>
      </c>
    </row>
    <row r="1666" spans="18:20" x14ac:dyDescent="0.25">
      <c r="R1666">
        <f t="shared" si="28"/>
        <v>1</v>
      </c>
      <c r="S1666">
        <f>IF(T1666="",0,IFERROR(IF(VLOOKUP(T1666,T$38:T1665,1,0)&gt;0,0,0),1))</f>
        <v>0</v>
      </c>
      <c r="T1666" s="16">
        <f>IF(DATOS!J1629=P$39,DATOS!C1629,"")</f>
        <v>0</v>
      </c>
    </row>
    <row r="1667" spans="18:20" x14ac:dyDescent="0.25">
      <c r="R1667">
        <f t="shared" si="28"/>
        <v>1</v>
      </c>
      <c r="S1667">
        <f>IF(T1667="",0,IFERROR(IF(VLOOKUP(T1667,T$38:T1666,1,0)&gt;0,0,0),1))</f>
        <v>0</v>
      </c>
      <c r="T1667" s="16">
        <f>IF(DATOS!J1630=P$39,DATOS!C1630,"")</f>
        <v>0</v>
      </c>
    </row>
    <row r="1668" spans="18:20" x14ac:dyDescent="0.25">
      <c r="R1668">
        <f t="shared" si="28"/>
        <v>1</v>
      </c>
      <c r="S1668">
        <f>IF(T1668="",0,IFERROR(IF(VLOOKUP(T1668,T$38:T1667,1,0)&gt;0,0,0),1))</f>
        <v>0</v>
      </c>
      <c r="T1668" s="16">
        <f>IF(DATOS!J1631=P$39,DATOS!C1631,"")</f>
        <v>0</v>
      </c>
    </row>
    <row r="1669" spans="18:20" x14ac:dyDescent="0.25">
      <c r="R1669">
        <f t="shared" si="28"/>
        <v>1</v>
      </c>
      <c r="S1669">
        <f>IF(T1669="",0,IFERROR(IF(VLOOKUP(T1669,T$38:T1668,1,0)&gt;0,0,0),1))</f>
        <v>0</v>
      </c>
      <c r="T1669" s="16">
        <f>IF(DATOS!J1632=P$39,DATOS!C1632,"")</f>
        <v>0</v>
      </c>
    </row>
    <row r="1670" spans="18:20" x14ac:dyDescent="0.25">
      <c r="R1670">
        <f t="shared" si="28"/>
        <v>1</v>
      </c>
      <c r="S1670">
        <f>IF(T1670="",0,IFERROR(IF(VLOOKUP(T1670,T$38:T1669,1,0)&gt;0,0,0),1))</f>
        <v>0</v>
      </c>
      <c r="T1670" s="16">
        <f>IF(DATOS!J1633=P$39,DATOS!C1633,"")</f>
        <v>0</v>
      </c>
    </row>
    <row r="1671" spans="18:20" x14ac:dyDescent="0.25">
      <c r="R1671">
        <f t="shared" si="28"/>
        <v>1</v>
      </c>
      <c r="S1671">
        <f>IF(T1671="",0,IFERROR(IF(VLOOKUP(T1671,T$38:T1670,1,0)&gt;0,0,0),1))</f>
        <v>0</v>
      </c>
      <c r="T1671" s="16">
        <f>IF(DATOS!J1634=P$39,DATOS!C1634,"")</f>
        <v>0</v>
      </c>
    </row>
    <row r="1672" spans="18:20" x14ac:dyDescent="0.25">
      <c r="R1672">
        <f t="shared" si="28"/>
        <v>1</v>
      </c>
      <c r="S1672">
        <f>IF(T1672="",0,IFERROR(IF(VLOOKUP(T1672,T$38:T1671,1,0)&gt;0,0,0),1))</f>
        <v>0</v>
      </c>
      <c r="T1672" s="16">
        <f>IF(DATOS!J1635=P$39,DATOS!C1635,"")</f>
        <v>0</v>
      </c>
    </row>
    <row r="1673" spans="18:20" x14ac:dyDescent="0.25">
      <c r="R1673">
        <f t="shared" si="28"/>
        <v>1</v>
      </c>
      <c r="S1673">
        <f>IF(T1673="",0,IFERROR(IF(VLOOKUP(T1673,T$38:T1672,1,0)&gt;0,0,0),1))</f>
        <v>0</v>
      </c>
      <c r="T1673" s="16">
        <f>IF(DATOS!J1636=P$39,DATOS!C1636,"")</f>
        <v>0</v>
      </c>
    </row>
    <row r="1674" spans="18:20" x14ac:dyDescent="0.25">
      <c r="R1674">
        <f t="shared" si="28"/>
        <v>1</v>
      </c>
      <c r="S1674">
        <f>IF(T1674="",0,IFERROR(IF(VLOOKUP(T1674,T$38:T1673,1,0)&gt;0,0,0),1))</f>
        <v>0</v>
      </c>
      <c r="T1674" s="16">
        <f>IF(DATOS!J1637=P$39,DATOS!C1637,"")</f>
        <v>0</v>
      </c>
    </row>
    <row r="1675" spans="18:20" x14ac:dyDescent="0.25">
      <c r="R1675">
        <f t="shared" si="28"/>
        <v>1</v>
      </c>
      <c r="S1675">
        <f>IF(T1675="",0,IFERROR(IF(VLOOKUP(T1675,T$38:T1674,1,0)&gt;0,0,0),1))</f>
        <v>0</v>
      </c>
      <c r="T1675" s="16">
        <f>IF(DATOS!J1638=P$39,DATOS!C1638,"")</f>
        <v>0</v>
      </c>
    </row>
    <row r="1676" spans="18:20" x14ac:dyDescent="0.25">
      <c r="R1676">
        <f t="shared" si="28"/>
        <v>1</v>
      </c>
      <c r="S1676">
        <f>IF(T1676="",0,IFERROR(IF(VLOOKUP(T1676,T$38:T1675,1,0)&gt;0,0,0),1))</f>
        <v>0</v>
      </c>
      <c r="T1676" s="16">
        <f>IF(DATOS!J1639=P$39,DATOS!C1639,"")</f>
        <v>0</v>
      </c>
    </row>
    <row r="1677" spans="18:20" x14ac:dyDescent="0.25">
      <c r="R1677">
        <f t="shared" si="28"/>
        <v>1</v>
      </c>
      <c r="S1677">
        <f>IF(T1677="",0,IFERROR(IF(VLOOKUP(T1677,T$38:T1676,1,0)&gt;0,0,0),1))</f>
        <v>0</v>
      </c>
      <c r="T1677" s="16">
        <f>IF(DATOS!J1640=P$39,DATOS!C1640,"")</f>
        <v>0</v>
      </c>
    </row>
    <row r="1678" spans="18:20" x14ac:dyDescent="0.25">
      <c r="R1678">
        <f t="shared" si="28"/>
        <v>1</v>
      </c>
      <c r="S1678">
        <f>IF(T1678="",0,IFERROR(IF(VLOOKUP(T1678,T$38:T1677,1,0)&gt;0,0,0),1))</f>
        <v>0</v>
      </c>
      <c r="T1678" s="16">
        <f>IF(DATOS!J1641=P$39,DATOS!C1641,"")</f>
        <v>0</v>
      </c>
    </row>
    <row r="1679" spans="18:20" x14ac:dyDescent="0.25">
      <c r="R1679">
        <f t="shared" si="28"/>
        <v>1</v>
      </c>
      <c r="S1679">
        <f>IF(T1679="",0,IFERROR(IF(VLOOKUP(T1679,T$38:T1678,1,0)&gt;0,0,0),1))</f>
        <v>0</v>
      </c>
      <c r="T1679" s="16">
        <f>IF(DATOS!J1642=P$39,DATOS!C1642,"")</f>
        <v>0</v>
      </c>
    </row>
    <row r="1680" spans="18:20" x14ac:dyDescent="0.25">
      <c r="R1680">
        <f t="shared" si="28"/>
        <v>1</v>
      </c>
      <c r="S1680">
        <f>IF(T1680="",0,IFERROR(IF(VLOOKUP(T1680,T$38:T1679,1,0)&gt;0,0,0),1))</f>
        <v>0</v>
      </c>
      <c r="T1680" s="16">
        <f>IF(DATOS!J1643=P$39,DATOS!C1643,"")</f>
        <v>0</v>
      </c>
    </row>
    <row r="1681" spans="18:20" x14ac:dyDescent="0.25">
      <c r="R1681">
        <f t="shared" si="28"/>
        <v>1</v>
      </c>
      <c r="S1681">
        <f>IF(T1681="",0,IFERROR(IF(VLOOKUP(T1681,T$38:T1680,1,0)&gt;0,0,0),1))</f>
        <v>0</v>
      </c>
      <c r="T1681" s="16">
        <f>IF(DATOS!J1644=P$39,DATOS!C1644,"")</f>
        <v>0</v>
      </c>
    </row>
    <row r="1682" spans="18:20" x14ac:dyDescent="0.25">
      <c r="R1682">
        <f t="shared" si="28"/>
        <v>1</v>
      </c>
      <c r="S1682">
        <f>IF(T1682="",0,IFERROR(IF(VLOOKUP(T1682,T$38:T1681,1,0)&gt;0,0,0),1))</f>
        <v>0</v>
      </c>
      <c r="T1682" s="16">
        <f>IF(DATOS!J1645=P$39,DATOS!C1645,"")</f>
        <v>0</v>
      </c>
    </row>
    <row r="1683" spans="18:20" x14ac:dyDescent="0.25">
      <c r="R1683">
        <f t="shared" si="28"/>
        <v>1</v>
      </c>
      <c r="S1683">
        <f>IF(T1683="",0,IFERROR(IF(VLOOKUP(T1683,T$38:T1682,1,0)&gt;0,0,0),1))</f>
        <v>0</v>
      </c>
      <c r="T1683" s="16">
        <f>IF(DATOS!J1646=P$39,DATOS!C1646,"")</f>
        <v>0</v>
      </c>
    </row>
    <row r="1684" spans="18:20" x14ac:dyDescent="0.25">
      <c r="R1684">
        <f t="shared" si="28"/>
        <v>1</v>
      </c>
      <c r="S1684">
        <f>IF(T1684="",0,IFERROR(IF(VLOOKUP(T1684,T$38:T1683,1,0)&gt;0,0,0),1))</f>
        <v>0</v>
      </c>
      <c r="T1684" s="16">
        <f>IF(DATOS!J1647=P$39,DATOS!C1647,"")</f>
        <v>0</v>
      </c>
    </row>
    <row r="1685" spans="18:20" x14ac:dyDescent="0.25">
      <c r="R1685">
        <f t="shared" si="28"/>
        <v>1</v>
      </c>
      <c r="S1685">
        <f>IF(T1685="",0,IFERROR(IF(VLOOKUP(T1685,T$38:T1684,1,0)&gt;0,0,0),1))</f>
        <v>0</v>
      </c>
      <c r="T1685" s="16">
        <f>IF(DATOS!J1648=P$39,DATOS!C1648,"")</f>
        <v>0</v>
      </c>
    </row>
    <row r="1686" spans="18:20" x14ac:dyDescent="0.25">
      <c r="R1686">
        <f t="shared" si="28"/>
        <v>1</v>
      </c>
      <c r="S1686">
        <f>IF(T1686="",0,IFERROR(IF(VLOOKUP(T1686,T$38:T1685,1,0)&gt;0,0,0),1))</f>
        <v>0</v>
      </c>
      <c r="T1686" s="16">
        <f>IF(DATOS!J1649=P$39,DATOS!C1649,"")</f>
        <v>0</v>
      </c>
    </row>
    <row r="1687" spans="18:20" x14ac:dyDescent="0.25">
      <c r="R1687">
        <f t="shared" si="28"/>
        <v>1</v>
      </c>
      <c r="S1687">
        <f>IF(T1687="",0,IFERROR(IF(VLOOKUP(T1687,T$38:T1686,1,0)&gt;0,0,0),1))</f>
        <v>0</v>
      </c>
      <c r="T1687" s="16">
        <f>IF(DATOS!J1650=P$39,DATOS!C1650,"")</f>
        <v>0</v>
      </c>
    </row>
    <row r="1688" spans="18:20" x14ac:dyDescent="0.25">
      <c r="R1688">
        <f t="shared" si="28"/>
        <v>1</v>
      </c>
      <c r="S1688">
        <f>IF(T1688="",0,IFERROR(IF(VLOOKUP(T1688,T$38:T1687,1,0)&gt;0,0,0),1))</f>
        <v>0</v>
      </c>
      <c r="T1688" s="16">
        <f>IF(DATOS!J1651=P$39,DATOS!C1651,"")</f>
        <v>0</v>
      </c>
    </row>
    <row r="1689" spans="18:20" x14ac:dyDescent="0.25">
      <c r="R1689">
        <f t="shared" si="28"/>
        <v>1</v>
      </c>
      <c r="S1689">
        <f>IF(T1689="",0,IFERROR(IF(VLOOKUP(T1689,T$38:T1688,1,0)&gt;0,0,0),1))</f>
        <v>0</v>
      </c>
      <c r="T1689" s="16">
        <f>IF(DATOS!J1652=P$39,DATOS!C1652,"")</f>
        <v>0</v>
      </c>
    </row>
    <row r="1690" spans="18:20" x14ac:dyDescent="0.25">
      <c r="R1690">
        <f t="shared" si="28"/>
        <v>1</v>
      </c>
      <c r="S1690">
        <f>IF(T1690="",0,IFERROR(IF(VLOOKUP(T1690,T$38:T1689,1,0)&gt;0,0,0),1))</f>
        <v>0</v>
      </c>
      <c r="T1690" s="16">
        <f>IF(DATOS!J1653=P$39,DATOS!C1653,"")</f>
        <v>0</v>
      </c>
    </row>
    <row r="1691" spans="18:20" x14ac:dyDescent="0.25">
      <c r="R1691">
        <f t="shared" si="28"/>
        <v>1</v>
      </c>
      <c r="S1691">
        <f>IF(T1691="",0,IFERROR(IF(VLOOKUP(T1691,T$38:T1690,1,0)&gt;0,0,0),1))</f>
        <v>0</v>
      </c>
      <c r="T1691" s="16">
        <f>IF(DATOS!J1654=P$39,DATOS!C1654,"")</f>
        <v>0</v>
      </c>
    </row>
    <row r="1692" spans="18:20" x14ac:dyDescent="0.25">
      <c r="R1692">
        <f t="shared" si="28"/>
        <v>1</v>
      </c>
      <c r="S1692">
        <f>IF(T1692="",0,IFERROR(IF(VLOOKUP(T1692,T$38:T1691,1,0)&gt;0,0,0),1))</f>
        <v>0</v>
      </c>
      <c r="T1692" s="16">
        <f>IF(DATOS!J1655=P$39,DATOS!C1655,"")</f>
        <v>0</v>
      </c>
    </row>
    <row r="1693" spans="18:20" x14ac:dyDescent="0.25">
      <c r="R1693">
        <f t="shared" si="28"/>
        <v>1</v>
      </c>
      <c r="S1693">
        <f>IF(T1693="",0,IFERROR(IF(VLOOKUP(T1693,T$38:T1692,1,0)&gt;0,0,0),1))</f>
        <v>0</v>
      </c>
      <c r="T1693" s="16">
        <f>IF(DATOS!J1656=P$39,DATOS!C1656,"")</f>
        <v>0</v>
      </c>
    </row>
    <row r="1694" spans="18:20" x14ac:dyDescent="0.25">
      <c r="R1694">
        <f t="shared" si="28"/>
        <v>1</v>
      </c>
      <c r="S1694">
        <f>IF(T1694="",0,IFERROR(IF(VLOOKUP(T1694,T$38:T1693,1,0)&gt;0,0,0),1))</f>
        <v>0</v>
      </c>
      <c r="T1694" s="16">
        <f>IF(DATOS!J1657=P$39,DATOS!C1657,"")</f>
        <v>0</v>
      </c>
    </row>
    <row r="1695" spans="18:20" x14ac:dyDescent="0.25">
      <c r="R1695">
        <f t="shared" si="28"/>
        <v>1</v>
      </c>
      <c r="S1695">
        <f>IF(T1695="",0,IFERROR(IF(VLOOKUP(T1695,T$38:T1694,1,0)&gt;0,0,0),1))</f>
        <v>0</v>
      </c>
      <c r="T1695" s="16">
        <f>IF(DATOS!J1658=P$39,DATOS!C1658,"")</f>
        <v>0</v>
      </c>
    </row>
    <row r="1696" spans="18:20" x14ac:dyDescent="0.25">
      <c r="R1696">
        <f t="shared" si="28"/>
        <v>1</v>
      </c>
      <c r="S1696">
        <f>IF(T1696="",0,IFERROR(IF(VLOOKUP(T1696,T$38:T1695,1,0)&gt;0,0,0),1))</f>
        <v>0</v>
      </c>
      <c r="T1696" s="16">
        <f>IF(DATOS!J1659=P$39,DATOS!C1659,"")</f>
        <v>0</v>
      </c>
    </row>
    <row r="1697" spans="18:20" x14ac:dyDescent="0.25">
      <c r="R1697">
        <f t="shared" si="28"/>
        <v>1</v>
      </c>
      <c r="S1697">
        <f>IF(T1697="",0,IFERROR(IF(VLOOKUP(T1697,T$38:T1696,1,0)&gt;0,0,0),1))</f>
        <v>0</v>
      </c>
      <c r="T1697" s="16">
        <f>IF(DATOS!J1660=P$39,DATOS!C1660,"")</f>
        <v>0</v>
      </c>
    </row>
    <row r="1698" spans="18:20" x14ac:dyDescent="0.25">
      <c r="R1698">
        <f t="shared" si="28"/>
        <v>1</v>
      </c>
      <c r="S1698">
        <f>IF(T1698="",0,IFERROR(IF(VLOOKUP(T1698,T$38:T1697,1,0)&gt;0,0,0),1))</f>
        <v>0</v>
      </c>
      <c r="T1698" s="16">
        <f>IF(DATOS!J1661=P$39,DATOS!C1661,"")</f>
        <v>0</v>
      </c>
    </row>
    <row r="1699" spans="18:20" x14ac:dyDescent="0.25">
      <c r="R1699">
        <f t="shared" si="28"/>
        <v>1</v>
      </c>
      <c r="S1699">
        <f>IF(T1699="",0,IFERROR(IF(VLOOKUP(T1699,T$38:T1698,1,0)&gt;0,0,0),1))</f>
        <v>0</v>
      </c>
      <c r="T1699" s="16">
        <f>IF(DATOS!J1662=P$39,DATOS!C1662,"")</f>
        <v>0</v>
      </c>
    </row>
    <row r="1700" spans="18:20" x14ac:dyDescent="0.25">
      <c r="R1700">
        <f t="shared" si="28"/>
        <v>1</v>
      </c>
      <c r="S1700">
        <f>IF(T1700="",0,IFERROR(IF(VLOOKUP(T1700,T$38:T1699,1,0)&gt;0,0,0),1))</f>
        <v>0</v>
      </c>
      <c r="T1700" s="16">
        <f>IF(DATOS!J1663=P$39,DATOS!C1663,"")</f>
        <v>0</v>
      </c>
    </row>
    <row r="1701" spans="18:20" x14ac:dyDescent="0.25">
      <c r="R1701">
        <f t="shared" si="28"/>
        <v>1</v>
      </c>
      <c r="S1701">
        <f>IF(T1701="",0,IFERROR(IF(VLOOKUP(T1701,T$38:T1700,1,0)&gt;0,0,0),1))</f>
        <v>0</v>
      </c>
      <c r="T1701" s="16">
        <f>IF(DATOS!J1664=P$39,DATOS!C1664,"")</f>
        <v>0</v>
      </c>
    </row>
    <row r="1702" spans="18:20" x14ac:dyDescent="0.25">
      <c r="R1702">
        <f t="shared" si="28"/>
        <v>1</v>
      </c>
      <c r="S1702">
        <f>IF(T1702="",0,IFERROR(IF(VLOOKUP(T1702,T$38:T1701,1,0)&gt;0,0,0),1))</f>
        <v>0</v>
      </c>
      <c r="T1702" s="16">
        <f>IF(DATOS!J1665=P$39,DATOS!C1665,"")</f>
        <v>0</v>
      </c>
    </row>
    <row r="1703" spans="18:20" x14ac:dyDescent="0.25">
      <c r="R1703">
        <f t="shared" ref="R1703:R1766" si="29">R1702+S1703</f>
        <v>1</v>
      </c>
      <c r="S1703">
        <f>IF(T1703="",0,IFERROR(IF(VLOOKUP(T1703,T$38:T1702,1,0)&gt;0,0,0),1))</f>
        <v>0</v>
      </c>
      <c r="T1703" s="16">
        <f>IF(DATOS!J1666=P$39,DATOS!C1666,"")</f>
        <v>0</v>
      </c>
    </row>
    <row r="1704" spans="18:20" x14ac:dyDescent="0.25">
      <c r="R1704">
        <f t="shared" si="29"/>
        <v>1</v>
      </c>
      <c r="S1704">
        <f>IF(T1704="",0,IFERROR(IF(VLOOKUP(T1704,T$38:T1703,1,0)&gt;0,0,0),1))</f>
        <v>0</v>
      </c>
      <c r="T1704" s="16">
        <f>IF(DATOS!J1667=P$39,DATOS!C1667,"")</f>
        <v>0</v>
      </c>
    </row>
    <row r="1705" spans="18:20" x14ac:dyDescent="0.25">
      <c r="R1705">
        <f t="shared" si="29"/>
        <v>1</v>
      </c>
      <c r="S1705">
        <f>IF(T1705="",0,IFERROR(IF(VLOOKUP(T1705,T$38:T1704,1,0)&gt;0,0,0),1))</f>
        <v>0</v>
      </c>
      <c r="T1705" s="16">
        <f>IF(DATOS!J1668=P$39,DATOS!C1668,"")</f>
        <v>0</v>
      </c>
    </row>
    <row r="1706" spans="18:20" x14ac:dyDescent="0.25">
      <c r="R1706">
        <f t="shared" si="29"/>
        <v>1</v>
      </c>
      <c r="S1706">
        <f>IF(T1706="",0,IFERROR(IF(VLOOKUP(T1706,T$38:T1705,1,0)&gt;0,0,0),1))</f>
        <v>0</v>
      </c>
      <c r="T1706" s="16">
        <f>IF(DATOS!J1669=P$39,DATOS!C1669,"")</f>
        <v>0</v>
      </c>
    </row>
    <row r="1707" spans="18:20" x14ac:dyDescent="0.25">
      <c r="R1707">
        <f t="shared" si="29"/>
        <v>1</v>
      </c>
      <c r="S1707">
        <f>IF(T1707="",0,IFERROR(IF(VLOOKUP(T1707,T$38:T1706,1,0)&gt;0,0,0),1))</f>
        <v>0</v>
      </c>
      <c r="T1707" s="16">
        <f>IF(DATOS!J1670=P$39,DATOS!C1670,"")</f>
        <v>0</v>
      </c>
    </row>
    <row r="1708" spans="18:20" x14ac:dyDescent="0.25">
      <c r="R1708">
        <f t="shared" si="29"/>
        <v>1</v>
      </c>
      <c r="S1708">
        <f>IF(T1708="",0,IFERROR(IF(VLOOKUP(T1708,T$38:T1707,1,0)&gt;0,0,0),1))</f>
        <v>0</v>
      </c>
      <c r="T1708" s="16">
        <f>IF(DATOS!J1671=P$39,DATOS!C1671,"")</f>
        <v>0</v>
      </c>
    </row>
    <row r="1709" spans="18:20" x14ac:dyDescent="0.25">
      <c r="R1709">
        <f t="shared" si="29"/>
        <v>1</v>
      </c>
      <c r="S1709">
        <f>IF(T1709="",0,IFERROR(IF(VLOOKUP(T1709,T$38:T1708,1,0)&gt;0,0,0),1))</f>
        <v>0</v>
      </c>
      <c r="T1709" s="16">
        <f>IF(DATOS!J1672=P$39,DATOS!C1672,"")</f>
        <v>0</v>
      </c>
    </row>
    <row r="1710" spans="18:20" x14ac:dyDescent="0.25">
      <c r="R1710">
        <f t="shared" si="29"/>
        <v>1</v>
      </c>
      <c r="S1710">
        <f>IF(T1710="",0,IFERROR(IF(VLOOKUP(T1710,T$38:T1709,1,0)&gt;0,0,0),1))</f>
        <v>0</v>
      </c>
      <c r="T1710" s="16">
        <f>IF(DATOS!J1673=P$39,DATOS!C1673,"")</f>
        <v>0</v>
      </c>
    </row>
    <row r="1711" spans="18:20" x14ac:dyDescent="0.25">
      <c r="R1711">
        <f t="shared" si="29"/>
        <v>1</v>
      </c>
      <c r="S1711">
        <f>IF(T1711="",0,IFERROR(IF(VLOOKUP(T1711,T$38:T1710,1,0)&gt;0,0,0),1))</f>
        <v>0</v>
      </c>
      <c r="T1711" s="16">
        <f>IF(DATOS!J1674=P$39,DATOS!C1674,"")</f>
        <v>0</v>
      </c>
    </row>
    <row r="1712" spans="18:20" x14ac:dyDescent="0.25">
      <c r="R1712">
        <f t="shared" si="29"/>
        <v>1</v>
      </c>
      <c r="S1712">
        <f>IF(T1712="",0,IFERROR(IF(VLOOKUP(T1712,T$38:T1711,1,0)&gt;0,0,0),1))</f>
        <v>0</v>
      </c>
      <c r="T1712" s="16">
        <f>IF(DATOS!J1675=P$39,DATOS!C1675,"")</f>
        <v>0</v>
      </c>
    </row>
    <row r="1713" spans="18:20" x14ac:dyDescent="0.25">
      <c r="R1713">
        <f t="shared" si="29"/>
        <v>1</v>
      </c>
      <c r="S1713">
        <f>IF(T1713="",0,IFERROR(IF(VLOOKUP(T1713,T$38:T1712,1,0)&gt;0,0,0),1))</f>
        <v>0</v>
      </c>
      <c r="T1713" s="16">
        <f>IF(DATOS!J1676=P$39,DATOS!C1676,"")</f>
        <v>0</v>
      </c>
    </row>
    <row r="1714" spans="18:20" x14ac:dyDescent="0.25">
      <c r="R1714">
        <f t="shared" si="29"/>
        <v>1</v>
      </c>
      <c r="S1714">
        <f>IF(T1714="",0,IFERROR(IF(VLOOKUP(T1714,T$38:T1713,1,0)&gt;0,0,0),1))</f>
        <v>0</v>
      </c>
      <c r="T1714" s="16">
        <f>IF(DATOS!J1677=P$39,DATOS!C1677,"")</f>
        <v>0</v>
      </c>
    </row>
    <row r="1715" spans="18:20" x14ac:dyDescent="0.25">
      <c r="R1715">
        <f t="shared" si="29"/>
        <v>1</v>
      </c>
      <c r="S1715">
        <f>IF(T1715="",0,IFERROR(IF(VLOOKUP(T1715,T$38:T1714,1,0)&gt;0,0,0),1))</f>
        <v>0</v>
      </c>
      <c r="T1715" s="16">
        <f>IF(DATOS!J1678=P$39,DATOS!C1678,"")</f>
        <v>0</v>
      </c>
    </row>
    <row r="1716" spans="18:20" x14ac:dyDescent="0.25">
      <c r="R1716">
        <f t="shared" si="29"/>
        <v>1</v>
      </c>
      <c r="S1716">
        <f>IF(T1716="",0,IFERROR(IF(VLOOKUP(T1716,T$38:T1715,1,0)&gt;0,0,0),1))</f>
        <v>0</v>
      </c>
      <c r="T1716" s="16">
        <f>IF(DATOS!J1679=P$39,DATOS!C1679,"")</f>
        <v>0</v>
      </c>
    </row>
    <row r="1717" spans="18:20" x14ac:dyDescent="0.25">
      <c r="R1717">
        <f t="shared" si="29"/>
        <v>1</v>
      </c>
      <c r="S1717">
        <f>IF(T1717="",0,IFERROR(IF(VLOOKUP(T1717,T$38:T1716,1,0)&gt;0,0,0),1))</f>
        <v>0</v>
      </c>
      <c r="T1717" s="16">
        <f>IF(DATOS!J1680=P$39,DATOS!C1680,"")</f>
        <v>0</v>
      </c>
    </row>
    <row r="1718" spans="18:20" x14ac:dyDescent="0.25">
      <c r="R1718">
        <f t="shared" si="29"/>
        <v>1</v>
      </c>
      <c r="S1718">
        <f>IF(T1718="",0,IFERROR(IF(VLOOKUP(T1718,T$38:T1717,1,0)&gt;0,0,0),1))</f>
        <v>0</v>
      </c>
      <c r="T1718" s="16">
        <f>IF(DATOS!J1681=P$39,DATOS!C1681,"")</f>
        <v>0</v>
      </c>
    </row>
    <row r="1719" spans="18:20" x14ac:dyDescent="0.25">
      <c r="R1719">
        <f t="shared" si="29"/>
        <v>1</v>
      </c>
      <c r="S1719">
        <f>IF(T1719="",0,IFERROR(IF(VLOOKUP(T1719,T$38:T1718,1,0)&gt;0,0,0),1))</f>
        <v>0</v>
      </c>
      <c r="T1719" s="16">
        <f>IF(DATOS!J1682=P$39,DATOS!C1682,"")</f>
        <v>0</v>
      </c>
    </row>
    <row r="1720" spans="18:20" x14ac:dyDescent="0.25">
      <c r="R1720">
        <f t="shared" si="29"/>
        <v>1</v>
      </c>
      <c r="S1720">
        <f>IF(T1720="",0,IFERROR(IF(VLOOKUP(T1720,T$38:T1719,1,0)&gt;0,0,0),1))</f>
        <v>0</v>
      </c>
      <c r="T1720" s="16">
        <f>IF(DATOS!J1683=P$39,DATOS!C1683,"")</f>
        <v>0</v>
      </c>
    </row>
    <row r="1721" spans="18:20" x14ac:dyDescent="0.25">
      <c r="R1721">
        <f t="shared" si="29"/>
        <v>1</v>
      </c>
      <c r="S1721">
        <f>IF(T1721="",0,IFERROR(IF(VLOOKUP(T1721,T$38:T1720,1,0)&gt;0,0,0),1))</f>
        <v>0</v>
      </c>
      <c r="T1721" s="16">
        <f>IF(DATOS!J1684=P$39,DATOS!C1684,"")</f>
        <v>0</v>
      </c>
    </row>
    <row r="1722" spans="18:20" x14ac:dyDescent="0.25">
      <c r="R1722">
        <f t="shared" si="29"/>
        <v>1</v>
      </c>
      <c r="S1722">
        <f>IF(T1722="",0,IFERROR(IF(VLOOKUP(T1722,T$38:T1721,1,0)&gt;0,0,0),1))</f>
        <v>0</v>
      </c>
      <c r="T1722" s="16">
        <f>IF(DATOS!J1685=P$39,DATOS!C1685,"")</f>
        <v>0</v>
      </c>
    </row>
    <row r="1723" spans="18:20" x14ac:dyDescent="0.25">
      <c r="R1723">
        <f t="shared" si="29"/>
        <v>1</v>
      </c>
      <c r="S1723">
        <f>IF(T1723="",0,IFERROR(IF(VLOOKUP(T1723,T$38:T1722,1,0)&gt;0,0,0),1))</f>
        <v>0</v>
      </c>
      <c r="T1723" s="16">
        <f>IF(DATOS!J1686=P$39,DATOS!C1686,"")</f>
        <v>0</v>
      </c>
    </row>
    <row r="1724" spans="18:20" x14ac:dyDescent="0.25">
      <c r="R1724">
        <f t="shared" si="29"/>
        <v>1</v>
      </c>
      <c r="S1724">
        <f>IF(T1724="",0,IFERROR(IF(VLOOKUP(T1724,T$38:T1723,1,0)&gt;0,0,0),1))</f>
        <v>0</v>
      </c>
      <c r="T1724" s="16">
        <f>IF(DATOS!J1687=P$39,DATOS!C1687,"")</f>
        <v>0</v>
      </c>
    </row>
    <row r="1725" spans="18:20" x14ac:dyDescent="0.25">
      <c r="R1725">
        <f t="shared" si="29"/>
        <v>1</v>
      </c>
      <c r="S1725">
        <f>IF(T1725="",0,IFERROR(IF(VLOOKUP(T1725,T$38:T1724,1,0)&gt;0,0,0),1))</f>
        <v>0</v>
      </c>
      <c r="T1725" s="16">
        <f>IF(DATOS!J1688=P$39,DATOS!C1688,"")</f>
        <v>0</v>
      </c>
    </row>
    <row r="1726" spans="18:20" x14ac:dyDescent="0.25">
      <c r="R1726">
        <f t="shared" si="29"/>
        <v>1</v>
      </c>
      <c r="S1726">
        <f>IF(T1726="",0,IFERROR(IF(VLOOKUP(T1726,T$38:T1725,1,0)&gt;0,0,0),1))</f>
        <v>0</v>
      </c>
      <c r="T1726" s="16">
        <f>IF(DATOS!J1689=P$39,DATOS!C1689,"")</f>
        <v>0</v>
      </c>
    </row>
    <row r="1727" spans="18:20" x14ac:dyDescent="0.25">
      <c r="R1727">
        <f t="shared" si="29"/>
        <v>1</v>
      </c>
      <c r="S1727">
        <f>IF(T1727="",0,IFERROR(IF(VLOOKUP(T1727,T$38:T1726,1,0)&gt;0,0,0),1))</f>
        <v>0</v>
      </c>
      <c r="T1727" s="16">
        <f>IF(DATOS!J1690=P$39,DATOS!C1690,"")</f>
        <v>0</v>
      </c>
    </row>
    <row r="1728" spans="18:20" x14ac:dyDescent="0.25">
      <c r="R1728">
        <f t="shared" si="29"/>
        <v>1</v>
      </c>
      <c r="S1728">
        <f>IF(T1728="",0,IFERROR(IF(VLOOKUP(T1728,T$38:T1727,1,0)&gt;0,0,0),1))</f>
        <v>0</v>
      </c>
      <c r="T1728" s="16">
        <f>IF(DATOS!J1691=P$39,DATOS!C1691,"")</f>
        <v>0</v>
      </c>
    </row>
    <row r="1729" spans="18:20" x14ac:dyDescent="0.25">
      <c r="R1729">
        <f t="shared" si="29"/>
        <v>1</v>
      </c>
      <c r="S1729">
        <f>IF(T1729="",0,IFERROR(IF(VLOOKUP(T1729,T$38:T1728,1,0)&gt;0,0,0),1))</f>
        <v>0</v>
      </c>
      <c r="T1729" s="16">
        <f>IF(DATOS!J1692=P$39,DATOS!C1692,"")</f>
        <v>0</v>
      </c>
    </row>
    <row r="1730" spans="18:20" x14ac:dyDescent="0.25">
      <c r="R1730">
        <f t="shared" si="29"/>
        <v>1</v>
      </c>
      <c r="S1730">
        <f>IF(T1730="",0,IFERROR(IF(VLOOKUP(T1730,T$38:T1729,1,0)&gt;0,0,0),1))</f>
        <v>0</v>
      </c>
      <c r="T1730" s="16">
        <f>IF(DATOS!J1693=P$39,DATOS!C1693,"")</f>
        <v>0</v>
      </c>
    </row>
    <row r="1731" spans="18:20" x14ac:dyDescent="0.25">
      <c r="R1731">
        <f t="shared" si="29"/>
        <v>1</v>
      </c>
      <c r="S1731">
        <f>IF(T1731="",0,IFERROR(IF(VLOOKUP(T1731,T$38:T1730,1,0)&gt;0,0,0),1))</f>
        <v>0</v>
      </c>
      <c r="T1731" s="16">
        <f>IF(DATOS!J1694=P$39,DATOS!C1694,"")</f>
        <v>0</v>
      </c>
    </row>
    <row r="1732" spans="18:20" x14ac:dyDescent="0.25">
      <c r="R1732">
        <f t="shared" si="29"/>
        <v>1</v>
      </c>
      <c r="S1732">
        <f>IF(T1732="",0,IFERROR(IF(VLOOKUP(T1732,T$38:T1731,1,0)&gt;0,0,0),1))</f>
        <v>0</v>
      </c>
      <c r="T1732" s="16">
        <f>IF(DATOS!J1695=P$39,DATOS!C1695,"")</f>
        <v>0</v>
      </c>
    </row>
    <row r="1733" spans="18:20" x14ac:dyDescent="0.25">
      <c r="R1733">
        <f t="shared" si="29"/>
        <v>1</v>
      </c>
      <c r="S1733">
        <f>IF(T1733="",0,IFERROR(IF(VLOOKUP(T1733,T$38:T1732,1,0)&gt;0,0,0),1))</f>
        <v>0</v>
      </c>
      <c r="T1733" s="16">
        <f>IF(DATOS!J1696=P$39,DATOS!C1696,"")</f>
        <v>0</v>
      </c>
    </row>
    <row r="1734" spans="18:20" x14ac:dyDescent="0.25">
      <c r="R1734">
        <f t="shared" si="29"/>
        <v>1</v>
      </c>
      <c r="S1734">
        <f>IF(T1734="",0,IFERROR(IF(VLOOKUP(T1734,T$38:T1733,1,0)&gt;0,0,0),1))</f>
        <v>0</v>
      </c>
      <c r="T1734" s="16">
        <f>IF(DATOS!J1697=P$39,DATOS!C1697,"")</f>
        <v>0</v>
      </c>
    </row>
    <row r="1735" spans="18:20" x14ac:dyDescent="0.25">
      <c r="R1735">
        <f t="shared" si="29"/>
        <v>1</v>
      </c>
      <c r="S1735">
        <f>IF(T1735="",0,IFERROR(IF(VLOOKUP(T1735,T$38:T1734,1,0)&gt;0,0,0),1))</f>
        <v>0</v>
      </c>
      <c r="T1735" s="16">
        <f>IF(DATOS!J1698=P$39,DATOS!C1698,"")</f>
        <v>0</v>
      </c>
    </row>
    <row r="1736" spans="18:20" x14ac:dyDescent="0.25">
      <c r="R1736">
        <f t="shared" si="29"/>
        <v>1</v>
      </c>
      <c r="S1736">
        <f>IF(T1736="",0,IFERROR(IF(VLOOKUP(T1736,T$38:T1735,1,0)&gt;0,0,0),1))</f>
        <v>0</v>
      </c>
      <c r="T1736" s="16">
        <f>IF(DATOS!J1699=P$39,DATOS!C1699,"")</f>
        <v>0</v>
      </c>
    </row>
    <row r="1737" spans="18:20" x14ac:dyDescent="0.25">
      <c r="R1737">
        <f t="shared" si="29"/>
        <v>1</v>
      </c>
      <c r="S1737">
        <f>IF(T1737="",0,IFERROR(IF(VLOOKUP(T1737,T$38:T1736,1,0)&gt;0,0,0),1))</f>
        <v>0</v>
      </c>
      <c r="T1737" s="16">
        <f>IF(DATOS!J1700=P$39,DATOS!C1700,"")</f>
        <v>0</v>
      </c>
    </row>
    <row r="1738" spans="18:20" x14ac:dyDescent="0.25">
      <c r="R1738">
        <f t="shared" si="29"/>
        <v>1</v>
      </c>
      <c r="S1738">
        <f>IF(T1738="",0,IFERROR(IF(VLOOKUP(T1738,T$38:T1737,1,0)&gt;0,0,0),1))</f>
        <v>0</v>
      </c>
      <c r="T1738" s="16">
        <f>IF(DATOS!J1701=P$39,DATOS!C1701,"")</f>
        <v>0</v>
      </c>
    </row>
    <row r="1739" spans="18:20" x14ac:dyDescent="0.25">
      <c r="R1739">
        <f t="shared" si="29"/>
        <v>1</v>
      </c>
      <c r="S1739">
        <f>IF(T1739="",0,IFERROR(IF(VLOOKUP(T1739,T$38:T1738,1,0)&gt;0,0,0),1))</f>
        <v>0</v>
      </c>
      <c r="T1739" s="16">
        <f>IF(DATOS!J1702=P$39,DATOS!C1702,"")</f>
        <v>0</v>
      </c>
    </row>
    <row r="1740" spans="18:20" x14ac:dyDescent="0.25">
      <c r="R1740">
        <f t="shared" si="29"/>
        <v>1</v>
      </c>
      <c r="S1740">
        <f>IF(T1740="",0,IFERROR(IF(VLOOKUP(T1740,T$38:T1739,1,0)&gt;0,0,0),1))</f>
        <v>0</v>
      </c>
      <c r="T1740" s="16">
        <f>IF(DATOS!J1703=P$39,DATOS!C1703,"")</f>
        <v>0</v>
      </c>
    </row>
    <row r="1741" spans="18:20" x14ac:dyDescent="0.25">
      <c r="R1741">
        <f t="shared" si="29"/>
        <v>1</v>
      </c>
      <c r="S1741">
        <f>IF(T1741="",0,IFERROR(IF(VLOOKUP(T1741,T$38:T1740,1,0)&gt;0,0,0),1))</f>
        <v>0</v>
      </c>
      <c r="T1741" s="16">
        <f>IF(DATOS!J1704=P$39,DATOS!C1704,"")</f>
        <v>0</v>
      </c>
    </row>
    <row r="1742" spans="18:20" x14ac:dyDescent="0.25">
      <c r="R1742">
        <f t="shared" si="29"/>
        <v>1</v>
      </c>
      <c r="S1742">
        <f>IF(T1742="",0,IFERROR(IF(VLOOKUP(T1742,T$38:T1741,1,0)&gt;0,0,0),1))</f>
        <v>0</v>
      </c>
      <c r="T1742" s="16">
        <f>IF(DATOS!J1705=P$39,DATOS!C1705,"")</f>
        <v>0</v>
      </c>
    </row>
    <row r="1743" spans="18:20" x14ac:dyDescent="0.25">
      <c r="R1743">
        <f t="shared" si="29"/>
        <v>1</v>
      </c>
      <c r="S1743">
        <f>IF(T1743="",0,IFERROR(IF(VLOOKUP(T1743,T$38:T1742,1,0)&gt;0,0,0),1))</f>
        <v>0</v>
      </c>
      <c r="T1743" s="16">
        <f>IF(DATOS!J1706=P$39,DATOS!C1706,"")</f>
        <v>0</v>
      </c>
    </row>
    <row r="1744" spans="18:20" x14ac:dyDescent="0.25">
      <c r="R1744">
        <f t="shared" si="29"/>
        <v>1</v>
      </c>
      <c r="S1744">
        <f>IF(T1744="",0,IFERROR(IF(VLOOKUP(T1744,T$38:T1743,1,0)&gt;0,0,0),1))</f>
        <v>0</v>
      </c>
      <c r="T1744" s="16">
        <f>IF(DATOS!J1707=P$39,DATOS!C1707,"")</f>
        <v>0</v>
      </c>
    </row>
    <row r="1745" spans="18:20" x14ac:dyDescent="0.25">
      <c r="R1745">
        <f t="shared" si="29"/>
        <v>1</v>
      </c>
      <c r="S1745">
        <f>IF(T1745="",0,IFERROR(IF(VLOOKUP(T1745,T$38:T1744,1,0)&gt;0,0,0),1))</f>
        <v>0</v>
      </c>
      <c r="T1745" s="16">
        <f>IF(DATOS!J1708=P$39,DATOS!C1708,"")</f>
        <v>0</v>
      </c>
    </row>
    <row r="1746" spans="18:20" x14ac:dyDescent="0.25">
      <c r="R1746">
        <f t="shared" si="29"/>
        <v>1</v>
      </c>
      <c r="S1746">
        <f>IF(T1746="",0,IFERROR(IF(VLOOKUP(T1746,T$38:T1745,1,0)&gt;0,0,0),1))</f>
        <v>0</v>
      </c>
      <c r="T1746" s="16">
        <f>IF(DATOS!J1709=P$39,DATOS!C1709,"")</f>
        <v>0</v>
      </c>
    </row>
    <row r="1747" spans="18:20" x14ac:dyDescent="0.25">
      <c r="R1747">
        <f t="shared" si="29"/>
        <v>1</v>
      </c>
      <c r="S1747">
        <f>IF(T1747="",0,IFERROR(IF(VLOOKUP(T1747,T$38:T1746,1,0)&gt;0,0,0),1))</f>
        <v>0</v>
      </c>
      <c r="T1747" s="16">
        <f>IF(DATOS!J1710=P$39,DATOS!C1710,"")</f>
        <v>0</v>
      </c>
    </row>
    <row r="1748" spans="18:20" x14ac:dyDescent="0.25">
      <c r="R1748">
        <f t="shared" si="29"/>
        <v>1</v>
      </c>
      <c r="S1748">
        <f>IF(T1748="",0,IFERROR(IF(VLOOKUP(T1748,T$38:T1747,1,0)&gt;0,0,0),1))</f>
        <v>0</v>
      </c>
      <c r="T1748" s="16">
        <f>IF(DATOS!J1711=P$39,DATOS!C1711,"")</f>
        <v>0</v>
      </c>
    </row>
    <row r="1749" spans="18:20" x14ac:dyDescent="0.25">
      <c r="R1749">
        <f t="shared" si="29"/>
        <v>1</v>
      </c>
      <c r="S1749">
        <f>IF(T1749="",0,IFERROR(IF(VLOOKUP(T1749,T$38:T1748,1,0)&gt;0,0,0),1))</f>
        <v>0</v>
      </c>
      <c r="T1749" s="16">
        <f>IF(DATOS!J1712=P$39,DATOS!C1712,"")</f>
        <v>0</v>
      </c>
    </row>
    <row r="1750" spans="18:20" x14ac:dyDescent="0.25">
      <c r="R1750">
        <f t="shared" si="29"/>
        <v>1</v>
      </c>
      <c r="S1750">
        <f>IF(T1750="",0,IFERROR(IF(VLOOKUP(T1750,T$38:T1749,1,0)&gt;0,0,0),1))</f>
        <v>0</v>
      </c>
      <c r="T1750" s="16">
        <f>IF(DATOS!J1713=P$39,DATOS!C1713,"")</f>
        <v>0</v>
      </c>
    </row>
    <row r="1751" spans="18:20" x14ac:dyDescent="0.25">
      <c r="R1751">
        <f t="shared" si="29"/>
        <v>1</v>
      </c>
      <c r="S1751">
        <f>IF(T1751="",0,IFERROR(IF(VLOOKUP(T1751,T$38:T1750,1,0)&gt;0,0,0),1))</f>
        <v>0</v>
      </c>
      <c r="T1751" s="16">
        <f>IF(DATOS!J1714=P$39,DATOS!C1714,"")</f>
        <v>0</v>
      </c>
    </row>
    <row r="1752" spans="18:20" x14ac:dyDescent="0.25">
      <c r="R1752">
        <f t="shared" si="29"/>
        <v>1</v>
      </c>
      <c r="S1752">
        <f>IF(T1752="",0,IFERROR(IF(VLOOKUP(T1752,T$38:T1751,1,0)&gt;0,0,0),1))</f>
        <v>0</v>
      </c>
      <c r="T1752" s="16">
        <f>IF(DATOS!J1715=P$39,DATOS!C1715,"")</f>
        <v>0</v>
      </c>
    </row>
    <row r="1753" spans="18:20" x14ac:dyDescent="0.25">
      <c r="R1753">
        <f t="shared" si="29"/>
        <v>1</v>
      </c>
      <c r="S1753">
        <f>IF(T1753="",0,IFERROR(IF(VLOOKUP(T1753,T$38:T1752,1,0)&gt;0,0,0),1))</f>
        <v>0</v>
      </c>
      <c r="T1753" s="16">
        <f>IF(DATOS!J1716=P$39,DATOS!C1716,"")</f>
        <v>0</v>
      </c>
    </row>
    <row r="1754" spans="18:20" x14ac:dyDescent="0.25">
      <c r="R1754">
        <f t="shared" si="29"/>
        <v>1</v>
      </c>
      <c r="S1754">
        <f>IF(T1754="",0,IFERROR(IF(VLOOKUP(T1754,T$38:T1753,1,0)&gt;0,0,0),1))</f>
        <v>0</v>
      </c>
      <c r="T1754" s="16">
        <f>IF(DATOS!J1717=P$39,DATOS!C1717,"")</f>
        <v>0</v>
      </c>
    </row>
    <row r="1755" spans="18:20" x14ac:dyDescent="0.25">
      <c r="R1755">
        <f t="shared" si="29"/>
        <v>1</v>
      </c>
      <c r="S1755">
        <f>IF(T1755="",0,IFERROR(IF(VLOOKUP(T1755,T$38:T1754,1,0)&gt;0,0,0),1))</f>
        <v>0</v>
      </c>
      <c r="T1755" s="16">
        <f>IF(DATOS!J1718=P$39,DATOS!C1718,"")</f>
        <v>0</v>
      </c>
    </row>
    <row r="1756" spans="18:20" x14ac:dyDescent="0.25">
      <c r="R1756">
        <f t="shared" si="29"/>
        <v>1</v>
      </c>
      <c r="S1756">
        <f>IF(T1756="",0,IFERROR(IF(VLOOKUP(T1756,T$38:T1755,1,0)&gt;0,0,0),1))</f>
        <v>0</v>
      </c>
      <c r="T1756" s="16">
        <f>IF(DATOS!J1719=P$39,DATOS!C1719,"")</f>
        <v>0</v>
      </c>
    </row>
    <row r="1757" spans="18:20" x14ac:dyDescent="0.25">
      <c r="R1757">
        <f t="shared" si="29"/>
        <v>1</v>
      </c>
      <c r="S1757">
        <f>IF(T1757="",0,IFERROR(IF(VLOOKUP(T1757,T$38:T1756,1,0)&gt;0,0,0),1))</f>
        <v>0</v>
      </c>
      <c r="T1757" s="16">
        <f>IF(DATOS!J1720=P$39,DATOS!C1720,"")</f>
        <v>0</v>
      </c>
    </row>
    <row r="1758" spans="18:20" x14ac:dyDescent="0.25">
      <c r="R1758">
        <f t="shared" si="29"/>
        <v>1</v>
      </c>
      <c r="S1758">
        <f>IF(T1758="",0,IFERROR(IF(VLOOKUP(T1758,T$38:T1757,1,0)&gt;0,0,0),1))</f>
        <v>0</v>
      </c>
      <c r="T1758" s="16">
        <f>IF(DATOS!J1721=P$39,DATOS!C1721,"")</f>
        <v>0</v>
      </c>
    </row>
    <row r="1759" spans="18:20" x14ac:dyDescent="0.25">
      <c r="R1759">
        <f t="shared" si="29"/>
        <v>1</v>
      </c>
      <c r="S1759">
        <f>IF(T1759="",0,IFERROR(IF(VLOOKUP(T1759,T$38:T1758,1,0)&gt;0,0,0),1))</f>
        <v>0</v>
      </c>
      <c r="T1759" s="16">
        <f>IF(DATOS!J1722=P$39,DATOS!C1722,"")</f>
        <v>0</v>
      </c>
    </row>
    <row r="1760" spans="18:20" x14ac:dyDescent="0.25">
      <c r="R1760">
        <f t="shared" si="29"/>
        <v>1</v>
      </c>
      <c r="S1760">
        <f>IF(T1760="",0,IFERROR(IF(VLOOKUP(T1760,T$38:T1759,1,0)&gt;0,0,0),1))</f>
        <v>0</v>
      </c>
      <c r="T1760" s="16">
        <f>IF(DATOS!J1723=P$39,DATOS!C1723,"")</f>
        <v>0</v>
      </c>
    </row>
    <row r="1761" spans="18:20" x14ac:dyDescent="0.25">
      <c r="R1761">
        <f t="shared" si="29"/>
        <v>1</v>
      </c>
      <c r="S1761">
        <f>IF(T1761="",0,IFERROR(IF(VLOOKUP(T1761,T$38:T1760,1,0)&gt;0,0,0),1))</f>
        <v>0</v>
      </c>
      <c r="T1761" s="16">
        <f>IF(DATOS!J1724=P$39,DATOS!C1724,"")</f>
        <v>0</v>
      </c>
    </row>
    <row r="1762" spans="18:20" x14ac:dyDescent="0.25">
      <c r="R1762">
        <f t="shared" si="29"/>
        <v>1</v>
      </c>
      <c r="S1762">
        <f>IF(T1762="",0,IFERROR(IF(VLOOKUP(T1762,T$38:T1761,1,0)&gt;0,0,0),1))</f>
        <v>0</v>
      </c>
      <c r="T1762" s="16">
        <f>IF(DATOS!J1725=P$39,DATOS!C1725,"")</f>
        <v>0</v>
      </c>
    </row>
    <row r="1763" spans="18:20" x14ac:dyDescent="0.25">
      <c r="R1763">
        <f t="shared" si="29"/>
        <v>1</v>
      </c>
      <c r="S1763">
        <f>IF(T1763="",0,IFERROR(IF(VLOOKUP(T1763,T$38:T1762,1,0)&gt;0,0,0),1))</f>
        <v>0</v>
      </c>
      <c r="T1763" s="16">
        <f>IF(DATOS!J1726=P$39,DATOS!C1726,"")</f>
        <v>0</v>
      </c>
    </row>
    <row r="1764" spans="18:20" x14ac:dyDescent="0.25">
      <c r="R1764">
        <f t="shared" si="29"/>
        <v>1</v>
      </c>
      <c r="S1764">
        <f>IF(T1764="",0,IFERROR(IF(VLOOKUP(T1764,T$38:T1763,1,0)&gt;0,0,0),1))</f>
        <v>0</v>
      </c>
      <c r="T1764" s="16">
        <f>IF(DATOS!J1727=P$39,DATOS!C1727,"")</f>
        <v>0</v>
      </c>
    </row>
    <row r="1765" spans="18:20" x14ac:dyDescent="0.25">
      <c r="R1765">
        <f t="shared" si="29"/>
        <v>1</v>
      </c>
      <c r="S1765">
        <f>IF(T1765="",0,IFERROR(IF(VLOOKUP(T1765,T$38:T1764,1,0)&gt;0,0,0),1))</f>
        <v>0</v>
      </c>
      <c r="T1765" s="16">
        <f>IF(DATOS!J1728=P$39,DATOS!C1728,"")</f>
        <v>0</v>
      </c>
    </row>
    <row r="1766" spans="18:20" x14ac:dyDescent="0.25">
      <c r="R1766">
        <f t="shared" si="29"/>
        <v>1</v>
      </c>
      <c r="S1766">
        <f>IF(T1766="",0,IFERROR(IF(VLOOKUP(T1766,T$38:T1765,1,0)&gt;0,0,0),1))</f>
        <v>0</v>
      </c>
      <c r="T1766" s="16">
        <f>IF(DATOS!J1729=P$39,DATOS!C1729,"")</f>
        <v>0</v>
      </c>
    </row>
    <row r="1767" spans="18:20" x14ac:dyDescent="0.25">
      <c r="R1767">
        <f t="shared" ref="R1767:R1830" si="30">R1766+S1767</f>
        <v>1</v>
      </c>
      <c r="S1767">
        <f>IF(T1767="",0,IFERROR(IF(VLOOKUP(T1767,T$38:T1766,1,0)&gt;0,0,0),1))</f>
        <v>0</v>
      </c>
      <c r="T1767" s="16">
        <f>IF(DATOS!J1730=P$39,DATOS!C1730,"")</f>
        <v>0</v>
      </c>
    </row>
    <row r="1768" spans="18:20" x14ac:dyDescent="0.25">
      <c r="R1768">
        <f t="shared" si="30"/>
        <v>1</v>
      </c>
      <c r="S1768">
        <f>IF(T1768="",0,IFERROR(IF(VLOOKUP(T1768,T$38:T1767,1,0)&gt;0,0,0),1))</f>
        <v>0</v>
      </c>
      <c r="T1768" s="16">
        <f>IF(DATOS!J1731=P$39,DATOS!C1731,"")</f>
        <v>0</v>
      </c>
    </row>
    <row r="1769" spans="18:20" x14ac:dyDescent="0.25">
      <c r="R1769">
        <f t="shared" si="30"/>
        <v>1</v>
      </c>
      <c r="S1769">
        <f>IF(T1769="",0,IFERROR(IF(VLOOKUP(T1769,T$38:T1768,1,0)&gt;0,0,0),1))</f>
        <v>0</v>
      </c>
      <c r="T1769" s="16">
        <f>IF(DATOS!J1732=P$39,DATOS!C1732,"")</f>
        <v>0</v>
      </c>
    </row>
    <row r="1770" spans="18:20" x14ac:dyDescent="0.25">
      <c r="R1770">
        <f t="shared" si="30"/>
        <v>1</v>
      </c>
      <c r="S1770">
        <f>IF(T1770="",0,IFERROR(IF(VLOOKUP(T1770,T$38:T1769,1,0)&gt;0,0,0),1))</f>
        <v>0</v>
      </c>
      <c r="T1770" s="16">
        <f>IF(DATOS!J1733=P$39,DATOS!C1733,"")</f>
        <v>0</v>
      </c>
    </row>
    <row r="1771" spans="18:20" x14ac:dyDescent="0.25">
      <c r="R1771">
        <f t="shared" si="30"/>
        <v>1</v>
      </c>
      <c r="S1771">
        <f>IF(T1771="",0,IFERROR(IF(VLOOKUP(T1771,T$38:T1770,1,0)&gt;0,0,0),1))</f>
        <v>0</v>
      </c>
      <c r="T1771" s="16">
        <f>IF(DATOS!J1734=P$39,DATOS!C1734,"")</f>
        <v>0</v>
      </c>
    </row>
    <row r="1772" spans="18:20" x14ac:dyDescent="0.25">
      <c r="R1772">
        <f t="shared" si="30"/>
        <v>1</v>
      </c>
      <c r="S1772">
        <f>IF(T1772="",0,IFERROR(IF(VLOOKUP(T1772,T$38:T1771,1,0)&gt;0,0,0),1))</f>
        <v>0</v>
      </c>
      <c r="T1772" s="16">
        <f>IF(DATOS!J1735=P$39,DATOS!C1735,"")</f>
        <v>0</v>
      </c>
    </row>
    <row r="1773" spans="18:20" x14ac:dyDescent="0.25">
      <c r="R1773">
        <f t="shared" si="30"/>
        <v>1</v>
      </c>
      <c r="S1773">
        <f>IF(T1773="",0,IFERROR(IF(VLOOKUP(T1773,T$38:T1772,1,0)&gt;0,0,0),1))</f>
        <v>0</v>
      </c>
      <c r="T1773" s="16">
        <f>IF(DATOS!J1736=P$39,DATOS!C1736,"")</f>
        <v>0</v>
      </c>
    </row>
    <row r="1774" spans="18:20" x14ac:dyDescent="0.25">
      <c r="R1774">
        <f t="shared" si="30"/>
        <v>1</v>
      </c>
      <c r="S1774">
        <f>IF(T1774="",0,IFERROR(IF(VLOOKUP(T1774,T$38:T1773,1,0)&gt;0,0,0),1))</f>
        <v>0</v>
      </c>
      <c r="T1774" s="16">
        <f>IF(DATOS!J1737=P$39,DATOS!C1737,"")</f>
        <v>0</v>
      </c>
    </row>
    <row r="1775" spans="18:20" x14ac:dyDescent="0.25">
      <c r="R1775">
        <f t="shared" si="30"/>
        <v>1</v>
      </c>
      <c r="S1775">
        <f>IF(T1775="",0,IFERROR(IF(VLOOKUP(T1775,T$38:T1774,1,0)&gt;0,0,0),1))</f>
        <v>0</v>
      </c>
      <c r="T1775" s="16">
        <f>IF(DATOS!J1738=P$39,DATOS!C1738,"")</f>
        <v>0</v>
      </c>
    </row>
    <row r="1776" spans="18:20" x14ac:dyDescent="0.25">
      <c r="R1776">
        <f t="shared" si="30"/>
        <v>1</v>
      </c>
      <c r="S1776">
        <f>IF(T1776="",0,IFERROR(IF(VLOOKUP(T1776,T$38:T1775,1,0)&gt;0,0,0),1))</f>
        <v>0</v>
      </c>
      <c r="T1776" s="16">
        <f>IF(DATOS!J1739=P$39,DATOS!C1739,"")</f>
        <v>0</v>
      </c>
    </row>
    <row r="1777" spans="18:20" x14ac:dyDescent="0.25">
      <c r="R1777">
        <f t="shared" si="30"/>
        <v>1</v>
      </c>
      <c r="S1777">
        <f>IF(T1777="",0,IFERROR(IF(VLOOKUP(T1777,T$38:T1776,1,0)&gt;0,0,0),1))</f>
        <v>0</v>
      </c>
      <c r="T1777" s="16">
        <f>IF(DATOS!J1740=P$39,DATOS!C1740,"")</f>
        <v>0</v>
      </c>
    </row>
    <row r="1778" spans="18:20" x14ac:dyDescent="0.25">
      <c r="R1778">
        <f t="shared" si="30"/>
        <v>1</v>
      </c>
      <c r="S1778">
        <f>IF(T1778="",0,IFERROR(IF(VLOOKUP(T1778,T$38:T1777,1,0)&gt;0,0,0),1))</f>
        <v>0</v>
      </c>
      <c r="T1778" s="16">
        <f>IF(DATOS!J1741=P$39,DATOS!C1741,"")</f>
        <v>0</v>
      </c>
    </row>
    <row r="1779" spans="18:20" x14ac:dyDescent="0.25">
      <c r="R1779">
        <f t="shared" si="30"/>
        <v>1</v>
      </c>
      <c r="S1779">
        <f>IF(T1779="",0,IFERROR(IF(VLOOKUP(T1779,T$38:T1778,1,0)&gt;0,0,0),1))</f>
        <v>0</v>
      </c>
      <c r="T1779" s="16">
        <f>IF(DATOS!J1742=P$39,DATOS!C1742,"")</f>
        <v>0</v>
      </c>
    </row>
    <row r="1780" spans="18:20" x14ac:dyDescent="0.25">
      <c r="R1780">
        <f t="shared" si="30"/>
        <v>1</v>
      </c>
      <c r="S1780">
        <f>IF(T1780="",0,IFERROR(IF(VLOOKUP(T1780,T$38:T1779,1,0)&gt;0,0,0),1))</f>
        <v>0</v>
      </c>
      <c r="T1780" s="16">
        <f>IF(DATOS!J1743=P$39,DATOS!C1743,"")</f>
        <v>0</v>
      </c>
    </row>
    <row r="1781" spans="18:20" x14ac:dyDescent="0.25">
      <c r="R1781">
        <f t="shared" si="30"/>
        <v>1</v>
      </c>
      <c r="S1781">
        <f>IF(T1781="",0,IFERROR(IF(VLOOKUP(T1781,T$38:T1780,1,0)&gt;0,0,0),1))</f>
        <v>0</v>
      </c>
      <c r="T1781" s="16">
        <f>IF(DATOS!J1744=P$39,DATOS!C1744,"")</f>
        <v>0</v>
      </c>
    </row>
    <row r="1782" spans="18:20" x14ac:dyDescent="0.25">
      <c r="R1782">
        <f t="shared" si="30"/>
        <v>1</v>
      </c>
      <c r="S1782">
        <f>IF(T1782="",0,IFERROR(IF(VLOOKUP(T1782,T$38:T1781,1,0)&gt;0,0,0),1))</f>
        <v>0</v>
      </c>
      <c r="T1782" s="16">
        <f>IF(DATOS!J1745=P$39,DATOS!C1745,"")</f>
        <v>0</v>
      </c>
    </row>
    <row r="1783" spans="18:20" x14ac:dyDescent="0.25">
      <c r="R1783">
        <f t="shared" si="30"/>
        <v>1</v>
      </c>
      <c r="S1783">
        <f>IF(T1783="",0,IFERROR(IF(VLOOKUP(T1783,T$38:T1782,1,0)&gt;0,0,0),1))</f>
        <v>0</v>
      </c>
      <c r="T1783" s="16">
        <f>IF(DATOS!J1746=P$39,DATOS!C1746,"")</f>
        <v>0</v>
      </c>
    </row>
    <row r="1784" spans="18:20" x14ac:dyDescent="0.25">
      <c r="R1784">
        <f t="shared" si="30"/>
        <v>1</v>
      </c>
      <c r="S1784">
        <f>IF(T1784="",0,IFERROR(IF(VLOOKUP(T1784,T$38:T1783,1,0)&gt;0,0,0),1))</f>
        <v>0</v>
      </c>
      <c r="T1784" s="16">
        <f>IF(DATOS!J1747=P$39,DATOS!C1747,"")</f>
        <v>0</v>
      </c>
    </row>
    <row r="1785" spans="18:20" x14ac:dyDescent="0.25">
      <c r="R1785">
        <f t="shared" si="30"/>
        <v>1</v>
      </c>
      <c r="S1785">
        <f>IF(T1785="",0,IFERROR(IF(VLOOKUP(T1785,T$38:T1784,1,0)&gt;0,0,0),1))</f>
        <v>0</v>
      </c>
      <c r="T1785" s="16">
        <f>IF(DATOS!J1748=P$39,DATOS!C1748,"")</f>
        <v>0</v>
      </c>
    </row>
    <row r="1786" spans="18:20" x14ac:dyDescent="0.25">
      <c r="R1786">
        <f t="shared" si="30"/>
        <v>1</v>
      </c>
      <c r="S1786">
        <f>IF(T1786="",0,IFERROR(IF(VLOOKUP(T1786,T$38:T1785,1,0)&gt;0,0,0),1))</f>
        <v>0</v>
      </c>
      <c r="T1786" s="16">
        <f>IF(DATOS!J1749=P$39,DATOS!C1749,"")</f>
        <v>0</v>
      </c>
    </row>
    <row r="1787" spans="18:20" x14ac:dyDescent="0.25">
      <c r="R1787">
        <f t="shared" si="30"/>
        <v>1</v>
      </c>
      <c r="S1787">
        <f>IF(T1787="",0,IFERROR(IF(VLOOKUP(T1787,T$38:T1786,1,0)&gt;0,0,0),1))</f>
        <v>0</v>
      </c>
      <c r="T1787" s="16">
        <f>IF(DATOS!J1750=P$39,DATOS!C1750,"")</f>
        <v>0</v>
      </c>
    </row>
    <row r="1788" spans="18:20" x14ac:dyDescent="0.25">
      <c r="R1788">
        <f t="shared" si="30"/>
        <v>1</v>
      </c>
      <c r="S1788">
        <f>IF(T1788="",0,IFERROR(IF(VLOOKUP(T1788,T$38:T1787,1,0)&gt;0,0,0),1))</f>
        <v>0</v>
      </c>
      <c r="T1788" s="16">
        <f>IF(DATOS!J1751=P$39,DATOS!C1751,"")</f>
        <v>0</v>
      </c>
    </row>
    <row r="1789" spans="18:20" x14ac:dyDescent="0.25">
      <c r="R1789">
        <f t="shared" si="30"/>
        <v>1</v>
      </c>
      <c r="S1789">
        <f>IF(T1789="",0,IFERROR(IF(VLOOKUP(T1789,T$38:T1788,1,0)&gt;0,0,0),1))</f>
        <v>0</v>
      </c>
      <c r="T1789" s="16">
        <f>IF(DATOS!J1752=P$39,DATOS!C1752,"")</f>
        <v>0</v>
      </c>
    </row>
    <row r="1790" spans="18:20" x14ac:dyDescent="0.25">
      <c r="R1790">
        <f t="shared" si="30"/>
        <v>1</v>
      </c>
      <c r="S1790">
        <f>IF(T1790="",0,IFERROR(IF(VLOOKUP(T1790,T$38:T1789,1,0)&gt;0,0,0),1))</f>
        <v>0</v>
      </c>
      <c r="T1790" s="16">
        <f>IF(DATOS!J1753=P$39,DATOS!C1753,"")</f>
        <v>0</v>
      </c>
    </row>
    <row r="1791" spans="18:20" x14ac:dyDescent="0.25">
      <c r="R1791">
        <f t="shared" si="30"/>
        <v>1</v>
      </c>
      <c r="S1791">
        <f>IF(T1791="",0,IFERROR(IF(VLOOKUP(T1791,T$38:T1790,1,0)&gt;0,0,0),1))</f>
        <v>0</v>
      </c>
      <c r="T1791" s="16">
        <f>IF(DATOS!J1754=P$39,DATOS!C1754,"")</f>
        <v>0</v>
      </c>
    </row>
    <row r="1792" spans="18:20" x14ac:dyDescent="0.25">
      <c r="R1792">
        <f t="shared" si="30"/>
        <v>1</v>
      </c>
      <c r="S1792">
        <f>IF(T1792="",0,IFERROR(IF(VLOOKUP(T1792,T$38:T1791,1,0)&gt;0,0,0),1))</f>
        <v>0</v>
      </c>
      <c r="T1792" s="16">
        <f>IF(DATOS!J1755=P$39,DATOS!C1755,"")</f>
        <v>0</v>
      </c>
    </row>
    <row r="1793" spans="18:20" x14ac:dyDescent="0.25">
      <c r="R1793">
        <f t="shared" si="30"/>
        <v>1</v>
      </c>
      <c r="S1793">
        <f>IF(T1793="",0,IFERROR(IF(VLOOKUP(T1793,T$38:T1792,1,0)&gt;0,0,0),1))</f>
        <v>0</v>
      </c>
      <c r="T1793" s="16">
        <f>IF(DATOS!J1756=P$39,DATOS!C1756,"")</f>
        <v>0</v>
      </c>
    </row>
    <row r="1794" spans="18:20" x14ac:dyDescent="0.25">
      <c r="R1794">
        <f t="shared" si="30"/>
        <v>1</v>
      </c>
      <c r="S1794">
        <f>IF(T1794="",0,IFERROR(IF(VLOOKUP(T1794,T$38:T1793,1,0)&gt;0,0,0),1))</f>
        <v>0</v>
      </c>
      <c r="T1794" s="16">
        <f>IF(DATOS!J1757=P$39,DATOS!C1757,"")</f>
        <v>0</v>
      </c>
    </row>
    <row r="1795" spans="18:20" x14ac:dyDescent="0.25">
      <c r="R1795">
        <f t="shared" si="30"/>
        <v>1</v>
      </c>
      <c r="S1795">
        <f>IF(T1795="",0,IFERROR(IF(VLOOKUP(T1795,T$38:T1794,1,0)&gt;0,0,0),1))</f>
        <v>0</v>
      </c>
      <c r="T1795" s="16">
        <f>IF(DATOS!J1758=P$39,DATOS!C1758,"")</f>
        <v>0</v>
      </c>
    </row>
    <row r="1796" spans="18:20" x14ac:dyDescent="0.25">
      <c r="R1796">
        <f t="shared" si="30"/>
        <v>1</v>
      </c>
      <c r="S1796">
        <f>IF(T1796="",0,IFERROR(IF(VLOOKUP(T1796,T$38:T1795,1,0)&gt;0,0,0),1))</f>
        <v>0</v>
      </c>
      <c r="T1796" s="16">
        <f>IF(DATOS!J1759=P$39,DATOS!C1759,"")</f>
        <v>0</v>
      </c>
    </row>
    <row r="1797" spans="18:20" x14ac:dyDescent="0.25">
      <c r="R1797">
        <f t="shared" si="30"/>
        <v>1</v>
      </c>
      <c r="S1797">
        <f>IF(T1797="",0,IFERROR(IF(VLOOKUP(T1797,T$38:T1796,1,0)&gt;0,0,0),1))</f>
        <v>0</v>
      </c>
      <c r="T1797" s="16">
        <f>IF(DATOS!J1760=P$39,DATOS!C1760,"")</f>
        <v>0</v>
      </c>
    </row>
    <row r="1798" spans="18:20" x14ac:dyDescent="0.25">
      <c r="R1798">
        <f t="shared" si="30"/>
        <v>1</v>
      </c>
      <c r="S1798">
        <f>IF(T1798="",0,IFERROR(IF(VLOOKUP(T1798,T$38:T1797,1,0)&gt;0,0,0),1))</f>
        <v>0</v>
      </c>
      <c r="T1798" s="16">
        <f>IF(DATOS!J1761=P$39,DATOS!C1761,"")</f>
        <v>0</v>
      </c>
    </row>
    <row r="1799" spans="18:20" x14ac:dyDescent="0.25">
      <c r="R1799">
        <f t="shared" si="30"/>
        <v>1</v>
      </c>
      <c r="S1799">
        <f>IF(T1799="",0,IFERROR(IF(VLOOKUP(T1799,T$38:T1798,1,0)&gt;0,0,0),1))</f>
        <v>0</v>
      </c>
      <c r="T1799" s="16">
        <f>IF(DATOS!J1762=P$39,DATOS!C1762,"")</f>
        <v>0</v>
      </c>
    </row>
    <row r="1800" spans="18:20" x14ac:dyDescent="0.25">
      <c r="R1800">
        <f t="shared" si="30"/>
        <v>1</v>
      </c>
      <c r="S1800">
        <f>IF(T1800="",0,IFERROR(IF(VLOOKUP(T1800,T$38:T1799,1,0)&gt;0,0,0),1))</f>
        <v>0</v>
      </c>
      <c r="T1800" s="16">
        <f>IF(DATOS!J1763=P$39,DATOS!C1763,"")</f>
        <v>0</v>
      </c>
    </row>
    <row r="1801" spans="18:20" x14ac:dyDescent="0.25">
      <c r="R1801">
        <f t="shared" si="30"/>
        <v>1</v>
      </c>
      <c r="S1801">
        <f>IF(T1801="",0,IFERROR(IF(VLOOKUP(T1801,T$38:T1800,1,0)&gt;0,0,0),1))</f>
        <v>0</v>
      </c>
      <c r="T1801" s="16">
        <f>IF(DATOS!J1764=P$39,DATOS!C1764,"")</f>
        <v>0</v>
      </c>
    </row>
    <row r="1802" spans="18:20" x14ac:dyDescent="0.25">
      <c r="R1802">
        <f t="shared" si="30"/>
        <v>1</v>
      </c>
      <c r="S1802">
        <f>IF(T1802="",0,IFERROR(IF(VLOOKUP(T1802,T$38:T1801,1,0)&gt;0,0,0),1))</f>
        <v>0</v>
      </c>
      <c r="T1802" s="16">
        <f>IF(DATOS!J1765=P$39,DATOS!C1765,"")</f>
        <v>0</v>
      </c>
    </row>
    <row r="1803" spans="18:20" x14ac:dyDescent="0.25">
      <c r="R1803">
        <f t="shared" si="30"/>
        <v>1</v>
      </c>
      <c r="S1803">
        <f>IF(T1803="",0,IFERROR(IF(VLOOKUP(T1803,T$38:T1802,1,0)&gt;0,0,0),1))</f>
        <v>0</v>
      </c>
      <c r="T1803" s="16">
        <f>IF(DATOS!J1766=P$39,DATOS!C1766,"")</f>
        <v>0</v>
      </c>
    </row>
    <row r="1804" spans="18:20" x14ac:dyDescent="0.25">
      <c r="R1804">
        <f t="shared" si="30"/>
        <v>1</v>
      </c>
      <c r="S1804">
        <f>IF(T1804="",0,IFERROR(IF(VLOOKUP(T1804,T$38:T1803,1,0)&gt;0,0,0),1))</f>
        <v>0</v>
      </c>
      <c r="T1804" s="16">
        <f>IF(DATOS!J1767=P$39,DATOS!C1767,"")</f>
        <v>0</v>
      </c>
    </row>
    <row r="1805" spans="18:20" x14ac:dyDescent="0.25">
      <c r="R1805">
        <f t="shared" si="30"/>
        <v>1</v>
      </c>
      <c r="S1805">
        <f>IF(T1805="",0,IFERROR(IF(VLOOKUP(T1805,T$38:T1804,1,0)&gt;0,0,0),1))</f>
        <v>0</v>
      </c>
      <c r="T1805" s="16">
        <f>IF(DATOS!J1768=P$39,DATOS!C1768,"")</f>
        <v>0</v>
      </c>
    </row>
    <row r="1806" spans="18:20" x14ac:dyDescent="0.25">
      <c r="R1806">
        <f t="shared" si="30"/>
        <v>1</v>
      </c>
      <c r="S1806">
        <f>IF(T1806="",0,IFERROR(IF(VLOOKUP(T1806,T$38:T1805,1,0)&gt;0,0,0),1))</f>
        <v>0</v>
      </c>
      <c r="T1806" s="16">
        <f>IF(DATOS!J1769=P$39,DATOS!C1769,"")</f>
        <v>0</v>
      </c>
    </row>
    <row r="1807" spans="18:20" x14ac:dyDescent="0.25">
      <c r="R1807">
        <f t="shared" si="30"/>
        <v>1</v>
      </c>
      <c r="S1807">
        <f>IF(T1807="",0,IFERROR(IF(VLOOKUP(T1807,T$38:T1806,1,0)&gt;0,0,0),1))</f>
        <v>0</v>
      </c>
      <c r="T1807" s="16">
        <f>IF(DATOS!J1770=P$39,DATOS!C1770,"")</f>
        <v>0</v>
      </c>
    </row>
    <row r="1808" spans="18:20" x14ac:dyDescent="0.25">
      <c r="R1808">
        <f t="shared" si="30"/>
        <v>1</v>
      </c>
      <c r="S1808">
        <f>IF(T1808="",0,IFERROR(IF(VLOOKUP(T1808,T$38:T1807,1,0)&gt;0,0,0),1))</f>
        <v>0</v>
      </c>
      <c r="T1808" s="16">
        <f>IF(DATOS!J1771=P$39,DATOS!C1771,"")</f>
        <v>0</v>
      </c>
    </row>
    <row r="1809" spans="18:20" x14ac:dyDescent="0.25">
      <c r="R1809">
        <f t="shared" si="30"/>
        <v>1</v>
      </c>
      <c r="S1809">
        <f>IF(T1809="",0,IFERROR(IF(VLOOKUP(T1809,T$38:T1808,1,0)&gt;0,0,0),1))</f>
        <v>0</v>
      </c>
      <c r="T1809" s="16">
        <f>IF(DATOS!J1772=P$39,DATOS!C1772,"")</f>
        <v>0</v>
      </c>
    </row>
    <row r="1810" spans="18:20" x14ac:dyDescent="0.25">
      <c r="R1810">
        <f t="shared" si="30"/>
        <v>1</v>
      </c>
      <c r="S1810">
        <f>IF(T1810="",0,IFERROR(IF(VLOOKUP(T1810,T$38:T1809,1,0)&gt;0,0,0),1))</f>
        <v>0</v>
      </c>
      <c r="T1810" s="16">
        <f>IF(DATOS!J1773=P$39,DATOS!C1773,"")</f>
        <v>0</v>
      </c>
    </row>
    <row r="1811" spans="18:20" x14ac:dyDescent="0.25">
      <c r="R1811">
        <f t="shared" si="30"/>
        <v>1</v>
      </c>
      <c r="S1811">
        <f>IF(T1811="",0,IFERROR(IF(VLOOKUP(T1811,T$38:T1810,1,0)&gt;0,0,0),1))</f>
        <v>0</v>
      </c>
      <c r="T1811" s="16">
        <f>IF(DATOS!J1774=P$39,DATOS!C1774,"")</f>
        <v>0</v>
      </c>
    </row>
    <row r="1812" spans="18:20" x14ac:dyDescent="0.25">
      <c r="R1812">
        <f t="shared" si="30"/>
        <v>1</v>
      </c>
      <c r="S1812">
        <f>IF(T1812="",0,IFERROR(IF(VLOOKUP(T1812,T$38:T1811,1,0)&gt;0,0,0),1))</f>
        <v>0</v>
      </c>
      <c r="T1812" s="16">
        <f>IF(DATOS!J1775=P$39,DATOS!C1775,"")</f>
        <v>0</v>
      </c>
    </row>
    <row r="1813" spans="18:20" x14ac:dyDescent="0.25">
      <c r="R1813">
        <f t="shared" si="30"/>
        <v>1</v>
      </c>
      <c r="S1813">
        <f>IF(T1813="",0,IFERROR(IF(VLOOKUP(T1813,T$38:T1812,1,0)&gt;0,0,0),1))</f>
        <v>0</v>
      </c>
      <c r="T1813" s="16">
        <f>IF(DATOS!J1776=P$39,DATOS!C1776,"")</f>
        <v>0</v>
      </c>
    </row>
    <row r="1814" spans="18:20" x14ac:dyDescent="0.25">
      <c r="R1814">
        <f t="shared" si="30"/>
        <v>1</v>
      </c>
      <c r="S1814">
        <f>IF(T1814="",0,IFERROR(IF(VLOOKUP(T1814,T$38:T1813,1,0)&gt;0,0,0),1))</f>
        <v>0</v>
      </c>
      <c r="T1814" s="16">
        <f>IF(DATOS!J1777=P$39,DATOS!C1777,"")</f>
        <v>0</v>
      </c>
    </row>
    <row r="1815" spans="18:20" x14ac:dyDescent="0.25">
      <c r="R1815">
        <f t="shared" si="30"/>
        <v>1</v>
      </c>
      <c r="S1815">
        <f>IF(T1815="",0,IFERROR(IF(VLOOKUP(T1815,T$38:T1814,1,0)&gt;0,0,0),1))</f>
        <v>0</v>
      </c>
      <c r="T1815" s="16">
        <f>IF(DATOS!J1778=P$39,DATOS!C1778,"")</f>
        <v>0</v>
      </c>
    </row>
    <row r="1816" spans="18:20" x14ac:dyDescent="0.25">
      <c r="R1816">
        <f t="shared" si="30"/>
        <v>1</v>
      </c>
      <c r="S1816">
        <f>IF(T1816="",0,IFERROR(IF(VLOOKUP(T1816,T$38:T1815,1,0)&gt;0,0,0),1))</f>
        <v>0</v>
      </c>
      <c r="T1816" s="16">
        <f>IF(DATOS!J1779=P$39,DATOS!C1779,"")</f>
        <v>0</v>
      </c>
    </row>
    <row r="1817" spans="18:20" x14ac:dyDescent="0.25">
      <c r="R1817">
        <f t="shared" si="30"/>
        <v>1</v>
      </c>
      <c r="S1817">
        <f>IF(T1817="",0,IFERROR(IF(VLOOKUP(T1817,T$38:T1816,1,0)&gt;0,0,0),1))</f>
        <v>0</v>
      </c>
      <c r="T1817" s="16">
        <f>IF(DATOS!J1780=P$39,DATOS!C1780,"")</f>
        <v>0</v>
      </c>
    </row>
    <row r="1818" spans="18:20" x14ac:dyDescent="0.25">
      <c r="R1818">
        <f t="shared" si="30"/>
        <v>1</v>
      </c>
      <c r="S1818">
        <f>IF(T1818="",0,IFERROR(IF(VLOOKUP(T1818,T$38:T1817,1,0)&gt;0,0,0),1))</f>
        <v>0</v>
      </c>
      <c r="T1818" s="16">
        <f>IF(DATOS!J1781=P$39,DATOS!C1781,"")</f>
        <v>0</v>
      </c>
    </row>
    <row r="1819" spans="18:20" x14ac:dyDescent="0.25">
      <c r="R1819">
        <f t="shared" si="30"/>
        <v>1</v>
      </c>
      <c r="S1819">
        <f>IF(T1819="",0,IFERROR(IF(VLOOKUP(T1819,T$38:T1818,1,0)&gt;0,0,0),1))</f>
        <v>0</v>
      </c>
      <c r="T1819" s="16">
        <f>IF(DATOS!J1782=P$39,DATOS!C1782,"")</f>
        <v>0</v>
      </c>
    </row>
    <row r="1820" spans="18:20" x14ac:dyDescent="0.25">
      <c r="R1820">
        <f t="shared" si="30"/>
        <v>1</v>
      </c>
      <c r="S1820">
        <f>IF(T1820="",0,IFERROR(IF(VLOOKUP(T1820,T$38:T1819,1,0)&gt;0,0,0),1))</f>
        <v>0</v>
      </c>
      <c r="T1820" s="16">
        <f>IF(DATOS!J1783=P$39,DATOS!C1783,"")</f>
        <v>0</v>
      </c>
    </row>
    <row r="1821" spans="18:20" x14ac:dyDescent="0.25">
      <c r="R1821">
        <f t="shared" si="30"/>
        <v>1</v>
      </c>
      <c r="S1821">
        <f>IF(T1821="",0,IFERROR(IF(VLOOKUP(T1821,T$38:T1820,1,0)&gt;0,0,0),1))</f>
        <v>0</v>
      </c>
      <c r="T1821" s="16">
        <f>IF(DATOS!J1784=P$39,DATOS!C1784,"")</f>
        <v>0</v>
      </c>
    </row>
    <row r="1822" spans="18:20" x14ac:dyDescent="0.25">
      <c r="R1822">
        <f t="shared" si="30"/>
        <v>1</v>
      </c>
      <c r="S1822">
        <f>IF(T1822="",0,IFERROR(IF(VLOOKUP(T1822,T$38:T1821,1,0)&gt;0,0,0),1))</f>
        <v>0</v>
      </c>
      <c r="T1822" s="16">
        <f>IF(DATOS!J1785=P$39,DATOS!C1785,"")</f>
        <v>0</v>
      </c>
    </row>
    <row r="1823" spans="18:20" x14ac:dyDescent="0.25">
      <c r="R1823">
        <f t="shared" si="30"/>
        <v>1</v>
      </c>
      <c r="S1823">
        <f>IF(T1823="",0,IFERROR(IF(VLOOKUP(T1823,T$38:T1822,1,0)&gt;0,0,0),1))</f>
        <v>0</v>
      </c>
      <c r="T1823" s="16">
        <f>IF(DATOS!J1786=P$39,DATOS!C1786,"")</f>
        <v>0</v>
      </c>
    </row>
    <row r="1824" spans="18:20" x14ac:dyDescent="0.25">
      <c r="R1824">
        <f t="shared" si="30"/>
        <v>1</v>
      </c>
      <c r="S1824">
        <f>IF(T1824="",0,IFERROR(IF(VLOOKUP(T1824,T$38:T1823,1,0)&gt;0,0,0),1))</f>
        <v>0</v>
      </c>
      <c r="T1824" s="16">
        <f>IF(DATOS!J1787=P$39,DATOS!C1787,"")</f>
        <v>0</v>
      </c>
    </row>
    <row r="1825" spans="18:20" x14ac:dyDescent="0.25">
      <c r="R1825">
        <f t="shared" si="30"/>
        <v>1</v>
      </c>
      <c r="S1825">
        <f>IF(T1825="",0,IFERROR(IF(VLOOKUP(T1825,T$38:T1824,1,0)&gt;0,0,0),1))</f>
        <v>0</v>
      </c>
      <c r="T1825" s="16">
        <f>IF(DATOS!J1788=P$39,DATOS!C1788,"")</f>
        <v>0</v>
      </c>
    </row>
    <row r="1826" spans="18:20" x14ac:dyDescent="0.25">
      <c r="R1826">
        <f t="shared" si="30"/>
        <v>1</v>
      </c>
      <c r="S1826">
        <f>IF(T1826="",0,IFERROR(IF(VLOOKUP(T1826,T$38:T1825,1,0)&gt;0,0,0),1))</f>
        <v>0</v>
      </c>
      <c r="T1826" s="16">
        <f>IF(DATOS!J1789=P$39,DATOS!C1789,"")</f>
        <v>0</v>
      </c>
    </row>
    <row r="1827" spans="18:20" x14ac:dyDescent="0.25">
      <c r="R1827">
        <f t="shared" si="30"/>
        <v>1</v>
      </c>
      <c r="S1827">
        <f>IF(T1827="",0,IFERROR(IF(VLOOKUP(T1827,T$38:T1826,1,0)&gt;0,0,0),1))</f>
        <v>0</v>
      </c>
      <c r="T1827" s="16">
        <f>IF(DATOS!J1790=P$39,DATOS!C1790,"")</f>
        <v>0</v>
      </c>
    </row>
    <row r="1828" spans="18:20" x14ac:dyDescent="0.25">
      <c r="R1828">
        <f t="shared" si="30"/>
        <v>1</v>
      </c>
      <c r="S1828">
        <f>IF(T1828="",0,IFERROR(IF(VLOOKUP(T1828,T$38:T1827,1,0)&gt;0,0,0),1))</f>
        <v>0</v>
      </c>
      <c r="T1828" s="16">
        <f>IF(DATOS!J1791=P$39,DATOS!C1791,"")</f>
        <v>0</v>
      </c>
    </row>
    <row r="1829" spans="18:20" x14ac:dyDescent="0.25">
      <c r="R1829">
        <f t="shared" si="30"/>
        <v>1</v>
      </c>
      <c r="S1829">
        <f>IF(T1829="",0,IFERROR(IF(VLOOKUP(T1829,T$38:T1828,1,0)&gt;0,0,0),1))</f>
        <v>0</v>
      </c>
      <c r="T1829" s="16">
        <f>IF(DATOS!J1792=P$39,DATOS!C1792,"")</f>
        <v>0</v>
      </c>
    </row>
    <row r="1830" spans="18:20" x14ac:dyDescent="0.25">
      <c r="R1830">
        <f t="shared" si="30"/>
        <v>1</v>
      </c>
      <c r="S1830">
        <f>IF(T1830="",0,IFERROR(IF(VLOOKUP(T1830,T$38:T1829,1,0)&gt;0,0,0),1))</f>
        <v>0</v>
      </c>
      <c r="T1830" s="16">
        <f>IF(DATOS!J1793=P$39,DATOS!C1793,"")</f>
        <v>0</v>
      </c>
    </row>
    <row r="1831" spans="18:20" x14ac:dyDescent="0.25">
      <c r="R1831">
        <f t="shared" ref="R1831:R1894" si="31">R1830+S1831</f>
        <v>1</v>
      </c>
      <c r="S1831">
        <f>IF(T1831="",0,IFERROR(IF(VLOOKUP(T1831,T$38:T1830,1,0)&gt;0,0,0),1))</f>
        <v>0</v>
      </c>
      <c r="T1831" s="16">
        <f>IF(DATOS!J1794=P$39,DATOS!C1794,"")</f>
        <v>0</v>
      </c>
    </row>
    <row r="1832" spans="18:20" x14ac:dyDescent="0.25">
      <c r="R1832">
        <f t="shared" si="31"/>
        <v>1</v>
      </c>
      <c r="S1832">
        <f>IF(T1832="",0,IFERROR(IF(VLOOKUP(T1832,T$38:T1831,1,0)&gt;0,0,0),1))</f>
        <v>0</v>
      </c>
      <c r="T1832" s="16">
        <f>IF(DATOS!J1795=P$39,DATOS!C1795,"")</f>
        <v>0</v>
      </c>
    </row>
    <row r="1833" spans="18:20" x14ac:dyDescent="0.25">
      <c r="R1833">
        <f t="shared" si="31"/>
        <v>1</v>
      </c>
      <c r="S1833">
        <f>IF(T1833="",0,IFERROR(IF(VLOOKUP(T1833,T$38:T1832,1,0)&gt;0,0,0),1))</f>
        <v>0</v>
      </c>
      <c r="T1833" s="16">
        <f>IF(DATOS!J1796=P$39,DATOS!C1796,"")</f>
        <v>0</v>
      </c>
    </row>
    <row r="1834" spans="18:20" x14ac:dyDescent="0.25">
      <c r="R1834">
        <f t="shared" si="31"/>
        <v>1</v>
      </c>
      <c r="S1834">
        <f>IF(T1834="",0,IFERROR(IF(VLOOKUP(T1834,T$38:T1833,1,0)&gt;0,0,0),1))</f>
        <v>0</v>
      </c>
      <c r="T1834" s="16">
        <f>IF(DATOS!J1797=P$39,DATOS!C1797,"")</f>
        <v>0</v>
      </c>
    </row>
    <row r="1835" spans="18:20" x14ac:dyDescent="0.25">
      <c r="R1835">
        <f t="shared" si="31"/>
        <v>1</v>
      </c>
      <c r="S1835">
        <f>IF(T1835="",0,IFERROR(IF(VLOOKUP(T1835,T$38:T1834,1,0)&gt;0,0,0),1))</f>
        <v>0</v>
      </c>
      <c r="T1835" s="16">
        <f>IF(DATOS!J1798=P$39,DATOS!C1798,"")</f>
        <v>0</v>
      </c>
    </row>
    <row r="1836" spans="18:20" x14ac:dyDescent="0.25">
      <c r="R1836">
        <f t="shared" si="31"/>
        <v>1</v>
      </c>
      <c r="S1836">
        <f>IF(T1836="",0,IFERROR(IF(VLOOKUP(T1836,T$38:T1835,1,0)&gt;0,0,0),1))</f>
        <v>0</v>
      </c>
      <c r="T1836" s="16">
        <f>IF(DATOS!J1799=P$39,DATOS!C1799,"")</f>
        <v>0</v>
      </c>
    </row>
    <row r="1837" spans="18:20" x14ac:dyDescent="0.25">
      <c r="R1837">
        <f t="shared" si="31"/>
        <v>1</v>
      </c>
      <c r="S1837">
        <f>IF(T1837="",0,IFERROR(IF(VLOOKUP(T1837,T$38:T1836,1,0)&gt;0,0,0),1))</f>
        <v>0</v>
      </c>
      <c r="T1837" s="16">
        <f>IF(DATOS!J1800=P$39,DATOS!C1800,"")</f>
        <v>0</v>
      </c>
    </row>
    <row r="1838" spans="18:20" x14ac:dyDescent="0.25">
      <c r="R1838">
        <f t="shared" si="31"/>
        <v>1</v>
      </c>
      <c r="S1838">
        <f>IF(T1838="",0,IFERROR(IF(VLOOKUP(T1838,T$38:T1837,1,0)&gt;0,0,0),1))</f>
        <v>0</v>
      </c>
      <c r="T1838" s="16">
        <f>IF(DATOS!J1801=P$39,DATOS!C1801,"")</f>
        <v>0</v>
      </c>
    </row>
    <row r="1839" spans="18:20" x14ac:dyDescent="0.25">
      <c r="R1839">
        <f t="shared" si="31"/>
        <v>1</v>
      </c>
      <c r="S1839">
        <f>IF(T1839="",0,IFERROR(IF(VLOOKUP(T1839,T$38:T1838,1,0)&gt;0,0,0),1))</f>
        <v>0</v>
      </c>
      <c r="T1839" s="16">
        <f>IF(DATOS!J1802=P$39,DATOS!C1802,"")</f>
        <v>0</v>
      </c>
    </row>
    <row r="1840" spans="18:20" x14ac:dyDescent="0.25">
      <c r="R1840">
        <f t="shared" si="31"/>
        <v>1</v>
      </c>
      <c r="S1840">
        <f>IF(T1840="",0,IFERROR(IF(VLOOKUP(T1840,T$38:T1839,1,0)&gt;0,0,0),1))</f>
        <v>0</v>
      </c>
      <c r="T1840" s="16">
        <f>IF(DATOS!J1803=P$39,DATOS!C1803,"")</f>
        <v>0</v>
      </c>
    </row>
    <row r="1841" spans="18:20" x14ac:dyDescent="0.25">
      <c r="R1841">
        <f t="shared" si="31"/>
        <v>1</v>
      </c>
      <c r="S1841">
        <f>IF(T1841="",0,IFERROR(IF(VLOOKUP(T1841,T$38:T1840,1,0)&gt;0,0,0),1))</f>
        <v>0</v>
      </c>
      <c r="T1841" s="16">
        <f>IF(DATOS!J1804=P$39,DATOS!C1804,"")</f>
        <v>0</v>
      </c>
    </row>
    <row r="1842" spans="18:20" x14ac:dyDescent="0.25">
      <c r="R1842">
        <f t="shared" si="31"/>
        <v>1</v>
      </c>
      <c r="S1842">
        <f>IF(T1842="",0,IFERROR(IF(VLOOKUP(T1842,T$38:T1841,1,0)&gt;0,0,0),1))</f>
        <v>0</v>
      </c>
      <c r="T1842" s="16">
        <f>IF(DATOS!J1805=P$39,DATOS!C1805,"")</f>
        <v>0</v>
      </c>
    </row>
    <row r="1843" spans="18:20" x14ac:dyDescent="0.25">
      <c r="R1843">
        <f t="shared" si="31"/>
        <v>1</v>
      </c>
      <c r="S1843">
        <f>IF(T1843="",0,IFERROR(IF(VLOOKUP(T1843,T$38:T1842,1,0)&gt;0,0,0),1))</f>
        <v>0</v>
      </c>
      <c r="T1843" s="16">
        <f>IF(DATOS!J1806=P$39,DATOS!C1806,"")</f>
        <v>0</v>
      </c>
    </row>
    <row r="1844" spans="18:20" x14ac:dyDescent="0.25">
      <c r="R1844">
        <f t="shared" si="31"/>
        <v>1</v>
      </c>
      <c r="S1844">
        <f>IF(T1844="",0,IFERROR(IF(VLOOKUP(T1844,T$38:T1843,1,0)&gt;0,0,0),1))</f>
        <v>0</v>
      </c>
      <c r="T1844" s="16">
        <f>IF(DATOS!J1807=P$39,DATOS!C1807,"")</f>
        <v>0</v>
      </c>
    </row>
    <row r="1845" spans="18:20" x14ac:dyDescent="0.25">
      <c r="R1845">
        <f t="shared" si="31"/>
        <v>1</v>
      </c>
      <c r="S1845">
        <f>IF(T1845="",0,IFERROR(IF(VLOOKUP(T1845,T$38:T1844,1,0)&gt;0,0,0),1))</f>
        <v>0</v>
      </c>
      <c r="T1845" s="16">
        <f>IF(DATOS!J1808=P$39,DATOS!C1808,"")</f>
        <v>0</v>
      </c>
    </row>
    <row r="1846" spans="18:20" x14ac:dyDescent="0.25">
      <c r="R1846">
        <f t="shared" si="31"/>
        <v>1</v>
      </c>
      <c r="S1846">
        <f>IF(T1846="",0,IFERROR(IF(VLOOKUP(T1846,T$38:T1845,1,0)&gt;0,0,0),1))</f>
        <v>0</v>
      </c>
      <c r="T1846" s="16">
        <f>IF(DATOS!J1809=P$39,DATOS!C1809,"")</f>
        <v>0</v>
      </c>
    </row>
    <row r="1847" spans="18:20" x14ac:dyDescent="0.25">
      <c r="R1847">
        <f t="shared" si="31"/>
        <v>1</v>
      </c>
      <c r="S1847">
        <f>IF(T1847="",0,IFERROR(IF(VLOOKUP(T1847,T$38:T1846,1,0)&gt;0,0,0),1))</f>
        <v>0</v>
      </c>
      <c r="T1847" s="16">
        <f>IF(DATOS!J1810=P$39,DATOS!C1810,"")</f>
        <v>0</v>
      </c>
    </row>
    <row r="1848" spans="18:20" x14ac:dyDescent="0.25">
      <c r="R1848">
        <f t="shared" si="31"/>
        <v>1</v>
      </c>
      <c r="S1848">
        <f>IF(T1848="",0,IFERROR(IF(VLOOKUP(T1848,T$38:T1847,1,0)&gt;0,0,0),1))</f>
        <v>0</v>
      </c>
      <c r="T1848" s="16">
        <f>IF(DATOS!J1811=P$39,DATOS!C1811,"")</f>
        <v>0</v>
      </c>
    </row>
    <row r="1849" spans="18:20" x14ac:dyDescent="0.25">
      <c r="R1849">
        <f t="shared" si="31"/>
        <v>1</v>
      </c>
      <c r="S1849">
        <f>IF(T1849="",0,IFERROR(IF(VLOOKUP(T1849,T$38:T1848,1,0)&gt;0,0,0),1))</f>
        <v>0</v>
      </c>
      <c r="T1849" s="16">
        <f>IF(DATOS!J1812=P$39,DATOS!C1812,"")</f>
        <v>0</v>
      </c>
    </row>
    <row r="1850" spans="18:20" x14ac:dyDescent="0.25">
      <c r="R1850">
        <f t="shared" si="31"/>
        <v>1</v>
      </c>
      <c r="S1850">
        <f>IF(T1850="",0,IFERROR(IF(VLOOKUP(T1850,T$38:T1849,1,0)&gt;0,0,0),1))</f>
        <v>0</v>
      </c>
      <c r="T1850" s="16">
        <f>IF(DATOS!J1813=P$39,DATOS!C1813,"")</f>
        <v>0</v>
      </c>
    </row>
    <row r="1851" spans="18:20" x14ac:dyDescent="0.25">
      <c r="R1851">
        <f t="shared" si="31"/>
        <v>1</v>
      </c>
      <c r="S1851">
        <f>IF(T1851="",0,IFERROR(IF(VLOOKUP(T1851,T$38:T1850,1,0)&gt;0,0,0),1))</f>
        <v>0</v>
      </c>
      <c r="T1851" s="16">
        <f>IF(DATOS!J1814=P$39,DATOS!C1814,"")</f>
        <v>0</v>
      </c>
    </row>
    <row r="1852" spans="18:20" x14ac:dyDescent="0.25">
      <c r="R1852">
        <f t="shared" si="31"/>
        <v>1</v>
      </c>
      <c r="S1852">
        <f>IF(T1852="",0,IFERROR(IF(VLOOKUP(T1852,T$38:T1851,1,0)&gt;0,0,0),1))</f>
        <v>0</v>
      </c>
      <c r="T1852" s="16">
        <f>IF(DATOS!J1815=P$39,DATOS!C1815,"")</f>
        <v>0</v>
      </c>
    </row>
    <row r="1853" spans="18:20" x14ac:dyDescent="0.25">
      <c r="R1853">
        <f t="shared" si="31"/>
        <v>1</v>
      </c>
      <c r="S1853">
        <f>IF(T1853="",0,IFERROR(IF(VLOOKUP(T1853,T$38:T1852,1,0)&gt;0,0,0),1))</f>
        <v>0</v>
      </c>
      <c r="T1853" s="16">
        <f>IF(DATOS!J1816=P$39,DATOS!C1816,"")</f>
        <v>0</v>
      </c>
    </row>
    <row r="1854" spans="18:20" x14ac:dyDescent="0.25">
      <c r="R1854">
        <f t="shared" si="31"/>
        <v>1</v>
      </c>
      <c r="S1854">
        <f>IF(T1854="",0,IFERROR(IF(VLOOKUP(T1854,T$38:T1853,1,0)&gt;0,0,0),1))</f>
        <v>0</v>
      </c>
      <c r="T1854" s="16">
        <f>IF(DATOS!J1817=P$39,DATOS!C1817,"")</f>
        <v>0</v>
      </c>
    </row>
    <row r="1855" spans="18:20" x14ac:dyDescent="0.25">
      <c r="R1855">
        <f t="shared" si="31"/>
        <v>1</v>
      </c>
      <c r="S1855">
        <f>IF(T1855="",0,IFERROR(IF(VLOOKUP(T1855,T$38:T1854,1,0)&gt;0,0,0),1))</f>
        <v>0</v>
      </c>
      <c r="T1855" s="16">
        <f>IF(DATOS!J1818=P$39,DATOS!C1818,"")</f>
        <v>0</v>
      </c>
    </row>
    <row r="1856" spans="18:20" x14ac:dyDescent="0.25">
      <c r="R1856">
        <f t="shared" si="31"/>
        <v>1</v>
      </c>
      <c r="S1856">
        <f>IF(T1856="",0,IFERROR(IF(VLOOKUP(T1856,T$38:T1855,1,0)&gt;0,0,0),1))</f>
        <v>0</v>
      </c>
      <c r="T1856" s="16">
        <f>IF(DATOS!J1819=P$39,DATOS!C1819,"")</f>
        <v>0</v>
      </c>
    </row>
    <row r="1857" spans="18:20" x14ac:dyDescent="0.25">
      <c r="R1857">
        <f t="shared" si="31"/>
        <v>1</v>
      </c>
      <c r="S1857">
        <f>IF(T1857="",0,IFERROR(IF(VLOOKUP(T1857,T$38:T1856,1,0)&gt;0,0,0),1))</f>
        <v>0</v>
      </c>
      <c r="T1857" s="16">
        <f>IF(DATOS!J1820=P$39,DATOS!C1820,"")</f>
        <v>0</v>
      </c>
    </row>
    <row r="1858" spans="18:20" x14ac:dyDescent="0.25">
      <c r="R1858">
        <f t="shared" si="31"/>
        <v>1</v>
      </c>
      <c r="S1858">
        <f>IF(T1858="",0,IFERROR(IF(VLOOKUP(T1858,T$38:T1857,1,0)&gt;0,0,0),1))</f>
        <v>0</v>
      </c>
      <c r="T1858" s="16">
        <f>IF(DATOS!J1821=P$39,DATOS!C1821,"")</f>
        <v>0</v>
      </c>
    </row>
    <row r="1859" spans="18:20" x14ac:dyDescent="0.25">
      <c r="R1859">
        <f t="shared" si="31"/>
        <v>1</v>
      </c>
      <c r="S1859">
        <f>IF(T1859="",0,IFERROR(IF(VLOOKUP(T1859,T$38:T1858,1,0)&gt;0,0,0),1))</f>
        <v>0</v>
      </c>
      <c r="T1859" s="16">
        <f>IF(DATOS!J1822=P$39,DATOS!C1822,"")</f>
        <v>0</v>
      </c>
    </row>
    <row r="1860" spans="18:20" x14ac:dyDescent="0.25">
      <c r="R1860">
        <f t="shared" si="31"/>
        <v>1</v>
      </c>
      <c r="S1860">
        <f>IF(T1860="",0,IFERROR(IF(VLOOKUP(T1860,T$38:T1859,1,0)&gt;0,0,0),1))</f>
        <v>0</v>
      </c>
      <c r="T1860" s="16">
        <f>IF(DATOS!J1823=P$39,DATOS!C1823,"")</f>
        <v>0</v>
      </c>
    </row>
    <row r="1861" spans="18:20" x14ac:dyDescent="0.25">
      <c r="R1861">
        <f t="shared" si="31"/>
        <v>1</v>
      </c>
      <c r="S1861">
        <f>IF(T1861="",0,IFERROR(IF(VLOOKUP(T1861,T$38:T1860,1,0)&gt;0,0,0),1))</f>
        <v>0</v>
      </c>
      <c r="T1861" s="16">
        <f>IF(DATOS!J1824=P$39,DATOS!C1824,"")</f>
        <v>0</v>
      </c>
    </row>
    <row r="1862" spans="18:20" x14ac:dyDescent="0.25">
      <c r="R1862">
        <f t="shared" si="31"/>
        <v>1</v>
      </c>
      <c r="S1862">
        <f>IF(T1862="",0,IFERROR(IF(VLOOKUP(T1862,T$38:T1861,1,0)&gt;0,0,0),1))</f>
        <v>0</v>
      </c>
      <c r="T1862" s="16">
        <f>IF(DATOS!J1825=P$39,DATOS!C1825,"")</f>
        <v>0</v>
      </c>
    </row>
    <row r="1863" spans="18:20" x14ac:dyDescent="0.25">
      <c r="R1863">
        <f t="shared" si="31"/>
        <v>1</v>
      </c>
      <c r="S1863">
        <f>IF(T1863="",0,IFERROR(IF(VLOOKUP(T1863,T$38:T1862,1,0)&gt;0,0,0),1))</f>
        <v>0</v>
      </c>
      <c r="T1863" s="16">
        <f>IF(DATOS!J1826=P$39,DATOS!C1826,"")</f>
        <v>0</v>
      </c>
    </row>
    <row r="1864" spans="18:20" x14ac:dyDescent="0.25">
      <c r="R1864">
        <f t="shared" si="31"/>
        <v>1</v>
      </c>
      <c r="S1864">
        <f>IF(T1864="",0,IFERROR(IF(VLOOKUP(T1864,T$38:T1863,1,0)&gt;0,0,0),1))</f>
        <v>0</v>
      </c>
      <c r="T1864" s="16">
        <f>IF(DATOS!J1827=P$39,DATOS!C1827,"")</f>
        <v>0</v>
      </c>
    </row>
    <row r="1865" spans="18:20" x14ac:dyDescent="0.25">
      <c r="R1865">
        <f t="shared" si="31"/>
        <v>1</v>
      </c>
      <c r="S1865">
        <f>IF(T1865="",0,IFERROR(IF(VLOOKUP(T1865,T$38:T1864,1,0)&gt;0,0,0),1))</f>
        <v>0</v>
      </c>
      <c r="T1865" s="16">
        <f>IF(DATOS!J1828=P$39,DATOS!C1828,"")</f>
        <v>0</v>
      </c>
    </row>
    <row r="1866" spans="18:20" x14ac:dyDescent="0.25">
      <c r="R1866">
        <f t="shared" si="31"/>
        <v>1</v>
      </c>
      <c r="S1866">
        <f>IF(T1866="",0,IFERROR(IF(VLOOKUP(T1866,T$38:T1865,1,0)&gt;0,0,0),1))</f>
        <v>0</v>
      </c>
      <c r="T1866" s="16">
        <f>IF(DATOS!J1829=P$39,DATOS!C1829,"")</f>
        <v>0</v>
      </c>
    </row>
    <row r="1867" spans="18:20" x14ac:dyDescent="0.25">
      <c r="R1867">
        <f t="shared" si="31"/>
        <v>1</v>
      </c>
      <c r="S1867">
        <f>IF(T1867="",0,IFERROR(IF(VLOOKUP(T1867,T$38:T1866,1,0)&gt;0,0,0),1))</f>
        <v>0</v>
      </c>
      <c r="T1867" s="16">
        <f>IF(DATOS!J1830=P$39,DATOS!C1830,"")</f>
        <v>0</v>
      </c>
    </row>
    <row r="1868" spans="18:20" x14ac:dyDescent="0.25">
      <c r="R1868">
        <f t="shared" si="31"/>
        <v>1</v>
      </c>
      <c r="S1868">
        <f>IF(T1868="",0,IFERROR(IF(VLOOKUP(T1868,T$38:T1867,1,0)&gt;0,0,0),1))</f>
        <v>0</v>
      </c>
      <c r="T1868" s="16">
        <f>IF(DATOS!J1831=P$39,DATOS!C1831,"")</f>
        <v>0</v>
      </c>
    </row>
    <row r="1869" spans="18:20" x14ac:dyDescent="0.25">
      <c r="R1869">
        <f t="shared" si="31"/>
        <v>1</v>
      </c>
      <c r="S1869">
        <f>IF(T1869="",0,IFERROR(IF(VLOOKUP(T1869,T$38:T1868,1,0)&gt;0,0,0),1))</f>
        <v>0</v>
      </c>
      <c r="T1869" s="16">
        <f>IF(DATOS!J1832=P$39,DATOS!C1832,"")</f>
        <v>0</v>
      </c>
    </row>
    <row r="1870" spans="18:20" x14ac:dyDescent="0.25">
      <c r="R1870">
        <f t="shared" si="31"/>
        <v>1</v>
      </c>
      <c r="S1870">
        <f>IF(T1870="",0,IFERROR(IF(VLOOKUP(T1870,T$38:T1869,1,0)&gt;0,0,0),1))</f>
        <v>0</v>
      </c>
      <c r="T1870" s="16">
        <f>IF(DATOS!J1833=P$39,DATOS!C1833,"")</f>
        <v>0</v>
      </c>
    </row>
    <row r="1871" spans="18:20" x14ac:dyDescent="0.25">
      <c r="R1871">
        <f t="shared" si="31"/>
        <v>1</v>
      </c>
      <c r="S1871">
        <f>IF(T1871="",0,IFERROR(IF(VLOOKUP(T1871,T$38:T1870,1,0)&gt;0,0,0),1))</f>
        <v>0</v>
      </c>
      <c r="T1871" s="16">
        <f>IF(DATOS!J1834=P$39,DATOS!C1834,"")</f>
        <v>0</v>
      </c>
    </row>
    <row r="1872" spans="18:20" x14ac:dyDescent="0.25">
      <c r="R1872">
        <f t="shared" si="31"/>
        <v>1</v>
      </c>
      <c r="S1872">
        <f>IF(T1872="",0,IFERROR(IF(VLOOKUP(T1872,T$38:T1871,1,0)&gt;0,0,0),1))</f>
        <v>0</v>
      </c>
      <c r="T1872" s="16">
        <f>IF(DATOS!J1835=P$39,DATOS!C1835,"")</f>
        <v>0</v>
      </c>
    </row>
    <row r="1873" spans="18:20" x14ac:dyDescent="0.25">
      <c r="R1873">
        <f t="shared" si="31"/>
        <v>1</v>
      </c>
      <c r="S1873">
        <f>IF(T1873="",0,IFERROR(IF(VLOOKUP(T1873,T$38:T1872,1,0)&gt;0,0,0),1))</f>
        <v>0</v>
      </c>
      <c r="T1873" s="16">
        <f>IF(DATOS!J1836=P$39,DATOS!C1836,"")</f>
        <v>0</v>
      </c>
    </row>
    <row r="1874" spans="18:20" x14ac:dyDescent="0.25">
      <c r="R1874">
        <f t="shared" si="31"/>
        <v>1</v>
      </c>
      <c r="S1874">
        <f>IF(T1874="",0,IFERROR(IF(VLOOKUP(T1874,T$38:T1873,1,0)&gt;0,0,0),1))</f>
        <v>0</v>
      </c>
      <c r="T1874" s="16">
        <f>IF(DATOS!J1837=P$39,DATOS!C1837,"")</f>
        <v>0</v>
      </c>
    </row>
    <row r="1875" spans="18:20" x14ac:dyDescent="0.25">
      <c r="R1875">
        <f t="shared" si="31"/>
        <v>1</v>
      </c>
      <c r="S1875">
        <f>IF(T1875="",0,IFERROR(IF(VLOOKUP(T1875,T$38:T1874,1,0)&gt;0,0,0),1))</f>
        <v>0</v>
      </c>
      <c r="T1875" s="16">
        <f>IF(DATOS!J1838=P$39,DATOS!C1838,"")</f>
        <v>0</v>
      </c>
    </row>
    <row r="1876" spans="18:20" x14ac:dyDescent="0.25">
      <c r="R1876">
        <f t="shared" si="31"/>
        <v>1</v>
      </c>
      <c r="S1876">
        <f>IF(T1876="",0,IFERROR(IF(VLOOKUP(T1876,T$38:T1875,1,0)&gt;0,0,0),1))</f>
        <v>0</v>
      </c>
      <c r="T1876" s="16">
        <f>IF(DATOS!J1839=P$39,DATOS!C1839,"")</f>
        <v>0</v>
      </c>
    </row>
    <row r="1877" spans="18:20" x14ac:dyDescent="0.25">
      <c r="R1877">
        <f t="shared" si="31"/>
        <v>1</v>
      </c>
      <c r="S1877">
        <f>IF(T1877="",0,IFERROR(IF(VLOOKUP(T1877,T$38:T1876,1,0)&gt;0,0,0),1))</f>
        <v>0</v>
      </c>
      <c r="T1877" s="16">
        <f>IF(DATOS!J1840=P$39,DATOS!C1840,"")</f>
        <v>0</v>
      </c>
    </row>
    <row r="1878" spans="18:20" x14ac:dyDescent="0.25">
      <c r="R1878">
        <f t="shared" si="31"/>
        <v>1</v>
      </c>
      <c r="S1878">
        <f>IF(T1878="",0,IFERROR(IF(VLOOKUP(T1878,T$38:T1877,1,0)&gt;0,0,0),1))</f>
        <v>0</v>
      </c>
      <c r="T1878" s="16">
        <f>IF(DATOS!J1841=P$39,DATOS!C1841,"")</f>
        <v>0</v>
      </c>
    </row>
    <row r="1879" spans="18:20" x14ac:dyDescent="0.25">
      <c r="R1879">
        <f t="shared" si="31"/>
        <v>1</v>
      </c>
      <c r="S1879">
        <f>IF(T1879="",0,IFERROR(IF(VLOOKUP(T1879,T$38:T1878,1,0)&gt;0,0,0),1))</f>
        <v>0</v>
      </c>
      <c r="T1879" s="16">
        <f>IF(DATOS!J1842=P$39,DATOS!C1842,"")</f>
        <v>0</v>
      </c>
    </row>
    <row r="1880" spans="18:20" x14ac:dyDescent="0.25">
      <c r="R1880">
        <f t="shared" si="31"/>
        <v>1</v>
      </c>
      <c r="S1880">
        <f>IF(T1880="",0,IFERROR(IF(VLOOKUP(T1880,T$38:T1879,1,0)&gt;0,0,0),1))</f>
        <v>0</v>
      </c>
      <c r="T1880" s="16">
        <f>IF(DATOS!J1843=P$39,DATOS!C1843,"")</f>
        <v>0</v>
      </c>
    </row>
    <row r="1881" spans="18:20" x14ac:dyDescent="0.25">
      <c r="R1881">
        <f t="shared" si="31"/>
        <v>1</v>
      </c>
      <c r="S1881">
        <f>IF(T1881="",0,IFERROR(IF(VLOOKUP(T1881,T$38:T1880,1,0)&gt;0,0,0),1))</f>
        <v>0</v>
      </c>
      <c r="T1881" s="16">
        <f>IF(DATOS!J1844=P$39,DATOS!C1844,"")</f>
        <v>0</v>
      </c>
    </row>
    <row r="1882" spans="18:20" x14ac:dyDescent="0.25">
      <c r="R1882">
        <f t="shared" si="31"/>
        <v>1</v>
      </c>
      <c r="S1882">
        <f>IF(T1882="",0,IFERROR(IF(VLOOKUP(T1882,T$38:T1881,1,0)&gt;0,0,0),1))</f>
        <v>0</v>
      </c>
      <c r="T1882" s="16">
        <f>IF(DATOS!J1845=P$39,DATOS!C1845,"")</f>
        <v>0</v>
      </c>
    </row>
    <row r="1883" spans="18:20" x14ac:dyDescent="0.25">
      <c r="R1883">
        <f t="shared" si="31"/>
        <v>1</v>
      </c>
      <c r="S1883">
        <f>IF(T1883="",0,IFERROR(IF(VLOOKUP(T1883,T$38:T1882,1,0)&gt;0,0,0),1))</f>
        <v>0</v>
      </c>
      <c r="T1883" s="16">
        <f>IF(DATOS!J1846=P$39,DATOS!C1846,"")</f>
        <v>0</v>
      </c>
    </row>
    <row r="1884" spans="18:20" x14ac:dyDescent="0.25">
      <c r="R1884">
        <f t="shared" si="31"/>
        <v>1</v>
      </c>
      <c r="S1884">
        <f>IF(T1884="",0,IFERROR(IF(VLOOKUP(T1884,T$38:T1883,1,0)&gt;0,0,0),1))</f>
        <v>0</v>
      </c>
      <c r="T1884" s="16">
        <f>IF(DATOS!J1847=P$39,DATOS!C1847,"")</f>
        <v>0</v>
      </c>
    </row>
    <row r="1885" spans="18:20" x14ac:dyDescent="0.25">
      <c r="R1885">
        <f t="shared" si="31"/>
        <v>1</v>
      </c>
      <c r="S1885">
        <f>IF(T1885="",0,IFERROR(IF(VLOOKUP(T1885,T$38:T1884,1,0)&gt;0,0,0),1))</f>
        <v>0</v>
      </c>
      <c r="T1885" s="16">
        <f>IF(DATOS!J1848=P$39,DATOS!C1848,"")</f>
        <v>0</v>
      </c>
    </row>
    <row r="1886" spans="18:20" x14ac:dyDescent="0.25">
      <c r="R1886">
        <f t="shared" si="31"/>
        <v>1</v>
      </c>
      <c r="S1886">
        <f>IF(T1886="",0,IFERROR(IF(VLOOKUP(T1886,T$38:T1885,1,0)&gt;0,0,0),1))</f>
        <v>0</v>
      </c>
      <c r="T1886" s="16">
        <f>IF(DATOS!J1849=P$39,DATOS!C1849,"")</f>
        <v>0</v>
      </c>
    </row>
    <row r="1887" spans="18:20" x14ac:dyDescent="0.25">
      <c r="R1887">
        <f t="shared" si="31"/>
        <v>1</v>
      </c>
      <c r="S1887">
        <f>IF(T1887="",0,IFERROR(IF(VLOOKUP(T1887,T$38:T1886,1,0)&gt;0,0,0),1))</f>
        <v>0</v>
      </c>
      <c r="T1887" s="16">
        <f>IF(DATOS!J1850=P$39,DATOS!C1850,"")</f>
        <v>0</v>
      </c>
    </row>
    <row r="1888" spans="18:20" x14ac:dyDescent="0.25">
      <c r="R1888">
        <f t="shared" si="31"/>
        <v>1</v>
      </c>
      <c r="S1888">
        <f>IF(T1888="",0,IFERROR(IF(VLOOKUP(T1888,T$38:T1887,1,0)&gt;0,0,0),1))</f>
        <v>0</v>
      </c>
      <c r="T1888" s="16">
        <f>IF(DATOS!J1851=P$39,DATOS!C1851,"")</f>
        <v>0</v>
      </c>
    </row>
    <row r="1889" spans="18:20" x14ac:dyDescent="0.25">
      <c r="R1889">
        <f t="shared" si="31"/>
        <v>1</v>
      </c>
      <c r="S1889">
        <f>IF(T1889="",0,IFERROR(IF(VLOOKUP(T1889,T$38:T1888,1,0)&gt;0,0,0),1))</f>
        <v>0</v>
      </c>
      <c r="T1889" s="16">
        <f>IF(DATOS!J1852=P$39,DATOS!C1852,"")</f>
        <v>0</v>
      </c>
    </row>
    <row r="1890" spans="18:20" x14ac:dyDescent="0.25">
      <c r="R1890">
        <f t="shared" si="31"/>
        <v>1</v>
      </c>
      <c r="S1890">
        <f>IF(T1890="",0,IFERROR(IF(VLOOKUP(T1890,T$38:T1889,1,0)&gt;0,0,0),1))</f>
        <v>0</v>
      </c>
      <c r="T1890" s="16">
        <f>IF(DATOS!J1853=P$39,DATOS!C1853,"")</f>
        <v>0</v>
      </c>
    </row>
    <row r="1891" spans="18:20" x14ac:dyDescent="0.25">
      <c r="R1891">
        <f t="shared" si="31"/>
        <v>1</v>
      </c>
      <c r="S1891">
        <f>IF(T1891="",0,IFERROR(IF(VLOOKUP(T1891,T$38:T1890,1,0)&gt;0,0,0),1))</f>
        <v>0</v>
      </c>
      <c r="T1891" s="16">
        <f>IF(DATOS!J1854=P$39,DATOS!C1854,"")</f>
        <v>0</v>
      </c>
    </row>
    <row r="1892" spans="18:20" x14ac:dyDescent="0.25">
      <c r="R1892">
        <f t="shared" si="31"/>
        <v>1</v>
      </c>
      <c r="S1892">
        <f>IF(T1892="",0,IFERROR(IF(VLOOKUP(T1892,T$38:T1891,1,0)&gt;0,0,0),1))</f>
        <v>0</v>
      </c>
      <c r="T1892" s="16">
        <f>IF(DATOS!J1855=P$39,DATOS!C1855,"")</f>
        <v>0</v>
      </c>
    </row>
    <row r="1893" spans="18:20" x14ac:dyDescent="0.25">
      <c r="R1893">
        <f t="shared" si="31"/>
        <v>1</v>
      </c>
      <c r="S1893">
        <f>IF(T1893="",0,IFERROR(IF(VLOOKUP(T1893,T$38:T1892,1,0)&gt;0,0,0),1))</f>
        <v>0</v>
      </c>
      <c r="T1893" s="16">
        <f>IF(DATOS!J1856=P$39,DATOS!C1856,"")</f>
        <v>0</v>
      </c>
    </row>
    <row r="1894" spans="18:20" x14ac:dyDescent="0.25">
      <c r="R1894">
        <f t="shared" si="31"/>
        <v>1</v>
      </c>
      <c r="S1894">
        <f>IF(T1894="",0,IFERROR(IF(VLOOKUP(T1894,T$38:T1893,1,0)&gt;0,0,0),1))</f>
        <v>0</v>
      </c>
      <c r="T1894" s="16">
        <f>IF(DATOS!J1857=P$39,DATOS!C1857,"")</f>
        <v>0</v>
      </c>
    </row>
    <row r="1895" spans="18:20" x14ac:dyDescent="0.25">
      <c r="R1895">
        <f t="shared" ref="R1895:R1958" si="32">R1894+S1895</f>
        <v>1</v>
      </c>
      <c r="S1895">
        <f>IF(T1895="",0,IFERROR(IF(VLOOKUP(T1895,T$38:T1894,1,0)&gt;0,0,0),1))</f>
        <v>0</v>
      </c>
      <c r="T1895" s="16">
        <f>IF(DATOS!J1858=P$39,DATOS!C1858,"")</f>
        <v>0</v>
      </c>
    </row>
    <row r="1896" spans="18:20" x14ac:dyDescent="0.25">
      <c r="R1896">
        <f t="shared" si="32"/>
        <v>1</v>
      </c>
      <c r="S1896">
        <f>IF(T1896="",0,IFERROR(IF(VLOOKUP(T1896,T$38:T1895,1,0)&gt;0,0,0),1))</f>
        <v>0</v>
      </c>
      <c r="T1896" s="16">
        <f>IF(DATOS!J1859=P$39,DATOS!C1859,"")</f>
        <v>0</v>
      </c>
    </row>
    <row r="1897" spans="18:20" x14ac:dyDescent="0.25">
      <c r="R1897">
        <f t="shared" si="32"/>
        <v>1</v>
      </c>
      <c r="S1897">
        <f>IF(T1897="",0,IFERROR(IF(VLOOKUP(T1897,T$38:T1896,1,0)&gt;0,0,0),1))</f>
        <v>0</v>
      </c>
      <c r="T1897" s="16">
        <f>IF(DATOS!J1860=P$39,DATOS!C1860,"")</f>
        <v>0</v>
      </c>
    </row>
    <row r="1898" spans="18:20" x14ac:dyDescent="0.25">
      <c r="R1898">
        <f t="shared" si="32"/>
        <v>1</v>
      </c>
      <c r="S1898">
        <f>IF(T1898="",0,IFERROR(IF(VLOOKUP(T1898,T$38:T1897,1,0)&gt;0,0,0),1))</f>
        <v>0</v>
      </c>
      <c r="T1898" s="16">
        <f>IF(DATOS!J1861=P$39,DATOS!C1861,"")</f>
        <v>0</v>
      </c>
    </row>
    <row r="1899" spans="18:20" x14ac:dyDescent="0.25">
      <c r="R1899">
        <f t="shared" si="32"/>
        <v>1</v>
      </c>
      <c r="S1899">
        <f>IF(T1899="",0,IFERROR(IF(VLOOKUP(T1899,T$38:T1898,1,0)&gt;0,0,0),1))</f>
        <v>0</v>
      </c>
      <c r="T1899" s="16">
        <f>IF(DATOS!J1862=P$39,DATOS!C1862,"")</f>
        <v>0</v>
      </c>
    </row>
    <row r="1900" spans="18:20" x14ac:dyDescent="0.25">
      <c r="R1900">
        <f t="shared" si="32"/>
        <v>1</v>
      </c>
      <c r="S1900">
        <f>IF(T1900="",0,IFERROR(IF(VLOOKUP(T1900,T$38:T1899,1,0)&gt;0,0,0),1))</f>
        <v>0</v>
      </c>
      <c r="T1900" s="16">
        <f>IF(DATOS!J1863=P$39,DATOS!C1863,"")</f>
        <v>0</v>
      </c>
    </row>
    <row r="1901" spans="18:20" x14ac:dyDescent="0.25">
      <c r="R1901">
        <f t="shared" si="32"/>
        <v>1</v>
      </c>
      <c r="S1901">
        <f>IF(T1901="",0,IFERROR(IF(VLOOKUP(T1901,T$38:T1900,1,0)&gt;0,0,0),1))</f>
        <v>0</v>
      </c>
      <c r="T1901" s="16">
        <f>IF(DATOS!J1864=P$39,DATOS!C1864,"")</f>
        <v>0</v>
      </c>
    </row>
    <row r="1902" spans="18:20" x14ac:dyDescent="0.25">
      <c r="R1902">
        <f t="shared" si="32"/>
        <v>1</v>
      </c>
      <c r="S1902">
        <f>IF(T1902="",0,IFERROR(IF(VLOOKUP(T1902,T$38:T1901,1,0)&gt;0,0,0),1))</f>
        <v>0</v>
      </c>
      <c r="T1902" s="16">
        <f>IF(DATOS!J1865=P$39,DATOS!C1865,"")</f>
        <v>0</v>
      </c>
    </row>
    <row r="1903" spans="18:20" x14ac:dyDescent="0.25">
      <c r="R1903">
        <f t="shared" si="32"/>
        <v>1</v>
      </c>
      <c r="S1903">
        <f>IF(T1903="",0,IFERROR(IF(VLOOKUP(T1903,T$38:T1902,1,0)&gt;0,0,0),1))</f>
        <v>0</v>
      </c>
      <c r="T1903" s="16">
        <f>IF(DATOS!J1866=P$39,DATOS!C1866,"")</f>
        <v>0</v>
      </c>
    </row>
    <row r="1904" spans="18:20" x14ac:dyDescent="0.25">
      <c r="R1904">
        <f t="shared" si="32"/>
        <v>1</v>
      </c>
      <c r="S1904">
        <f>IF(T1904="",0,IFERROR(IF(VLOOKUP(T1904,T$38:T1903,1,0)&gt;0,0,0),1))</f>
        <v>0</v>
      </c>
      <c r="T1904" s="16">
        <f>IF(DATOS!J1867=P$39,DATOS!C1867,"")</f>
        <v>0</v>
      </c>
    </row>
    <row r="1905" spans="18:20" x14ac:dyDescent="0.25">
      <c r="R1905">
        <f t="shared" si="32"/>
        <v>1</v>
      </c>
      <c r="S1905">
        <f>IF(T1905="",0,IFERROR(IF(VLOOKUP(T1905,T$38:T1904,1,0)&gt;0,0,0),1))</f>
        <v>0</v>
      </c>
      <c r="T1905" s="16">
        <f>IF(DATOS!J1868=P$39,DATOS!C1868,"")</f>
        <v>0</v>
      </c>
    </row>
    <row r="1906" spans="18:20" x14ac:dyDescent="0.25">
      <c r="R1906">
        <f t="shared" si="32"/>
        <v>1</v>
      </c>
      <c r="S1906">
        <f>IF(T1906="",0,IFERROR(IF(VLOOKUP(T1906,T$38:T1905,1,0)&gt;0,0,0),1))</f>
        <v>0</v>
      </c>
      <c r="T1906" s="16">
        <f>IF(DATOS!J1869=P$39,DATOS!C1869,"")</f>
        <v>0</v>
      </c>
    </row>
    <row r="1907" spans="18:20" x14ac:dyDescent="0.25">
      <c r="R1907">
        <f t="shared" si="32"/>
        <v>1</v>
      </c>
      <c r="S1907">
        <f>IF(T1907="",0,IFERROR(IF(VLOOKUP(T1907,T$38:T1906,1,0)&gt;0,0,0),1))</f>
        <v>0</v>
      </c>
      <c r="T1907" s="16">
        <f>IF(DATOS!J1870=P$39,DATOS!C1870,"")</f>
        <v>0</v>
      </c>
    </row>
    <row r="1908" spans="18:20" x14ac:dyDescent="0.25">
      <c r="R1908">
        <f t="shared" si="32"/>
        <v>1</v>
      </c>
      <c r="S1908">
        <f>IF(T1908="",0,IFERROR(IF(VLOOKUP(T1908,T$38:T1907,1,0)&gt;0,0,0),1))</f>
        <v>0</v>
      </c>
      <c r="T1908" s="16">
        <f>IF(DATOS!J1871=P$39,DATOS!C1871,"")</f>
        <v>0</v>
      </c>
    </row>
    <row r="1909" spans="18:20" x14ac:dyDescent="0.25">
      <c r="R1909">
        <f t="shared" si="32"/>
        <v>1</v>
      </c>
      <c r="S1909">
        <f>IF(T1909="",0,IFERROR(IF(VLOOKUP(T1909,T$38:T1908,1,0)&gt;0,0,0),1))</f>
        <v>0</v>
      </c>
      <c r="T1909" s="16">
        <f>IF(DATOS!J1872=P$39,DATOS!C1872,"")</f>
        <v>0</v>
      </c>
    </row>
    <row r="1910" spans="18:20" x14ac:dyDescent="0.25">
      <c r="R1910">
        <f t="shared" si="32"/>
        <v>1</v>
      </c>
      <c r="S1910">
        <f>IF(T1910="",0,IFERROR(IF(VLOOKUP(T1910,T$38:T1909,1,0)&gt;0,0,0),1))</f>
        <v>0</v>
      </c>
      <c r="T1910" s="16">
        <f>IF(DATOS!J1873=P$39,DATOS!C1873,"")</f>
        <v>0</v>
      </c>
    </row>
    <row r="1911" spans="18:20" x14ac:dyDescent="0.25">
      <c r="R1911">
        <f t="shared" si="32"/>
        <v>1</v>
      </c>
      <c r="S1911">
        <f>IF(T1911="",0,IFERROR(IF(VLOOKUP(T1911,T$38:T1910,1,0)&gt;0,0,0),1))</f>
        <v>0</v>
      </c>
      <c r="T1911" s="16">
        <f>IF(DATOS!J1874=P$39,DATOS!C1874,"")</f>
        <v>0</v>
      </c>
    </row>
    <row r="1912" spans="18:20" x14ac:dyDescent="0.25">
      <c r="R1912">
        <f t="shared" si="32"/>
        <v>1</v>
      </c>
      <c r="S1912">
        <f>IF(T1912="",0,IFERROR(IF(VLOOKUP(T1912,T$38:T1911,1,0)&gt;0,0,0),1))</f>
        <v>0</v>
      </c>
      <c r="T1912" s="16">
        <f>IF(DATOS!J1875=P$39,DATOS!C1875,"")</f>
        <v>0</v>
      </c>
    </row>
    <row r="1913" spans="18:20" x14ac:dyDescent="0.25">
      <c r="R1913">
        <f t="shared" si="32"/>
        <v>1</v>
      </c>
      <c r="S1913">
        <f>IF(T1913="",0,IFERROR(IF(VLOOKUP(T1913,T$38:T1912,1,0)&gt;0,0,0),1))</f>
        <v>0</v>
      </c>
      <c r="T1913" s="16">
        <f>IF(DATOS!J1876=P$39,DATOS!C1876,"")</f>
        <v>0</v>
      </c>
    </row>
    <row r="1914" spans="18:20" x14ac:dyDescent="0.25">
      <c r="R1914">
        <f t="shared" si="32"/>
        <v>1</v>
      </c>
      <c r="S1914">
        <f>IF(T1914="",0,IFERROR(IF(VLOOKUP(T1914,T$38:T1913,1,0)&gt;0,0,0),1))</f>
        <v>0</v>
      </c>
      <c r="T1914" s="16">
        <f>IF(DATOS!J1877=P$39,DATOS!C1877,"")</f>
        <v>0</v>
      </c>
    </row>
    <row r="1915" spans="18:20" x14ac:dyDescent="0.25">
      <c r="R1915">
        <f t="shared" si="32"/>
        <v>1</v>
      </c>
      <c r="S1915">
        <f>IF(T1915="",0,IFERROR(IF(VLOOKUP(T1915,T$38:T1914,1,0)&gt;0,0,0),1))</f>
        <v>0</v>
      </c>
      <c r="T1915" s="16">
        <f>IF(DATOS!J1878=P$39,DATOS!C1878,"")</f>
        <v>0</v>
      </c>
    </row>
    <row r="1916" spans="18:20" x14ac:dyDescent="0.25">
      <c r="R1916">
        <f t="shared" si="32"/>
        <v>1</v>
      </c>
      <c r="S1916">
        <f>IF(T1916="",0,IFERROR(IF(VLOOKUP(T1916,T$38:T1915,1,0)&gt;0,0,0),1))</f>
        <v>0</v>
      </c>
      <c r="T1916" s="16">
        <f>IF(DATOS!J1879=P$39,DATOS!C1879,"")</f>
        <v>0</v>
      </c>
    </row>
    <row r="1917" spans="18:20" x14ac:dyDescent="0.25">
      <c r="R1917">
        <f t="shared" si="32"/>
        <v>1</v>
      </c>
      <c r="S1917">
        <f>IF(T1917="",0,IFERROR(IF(VLOOKUP(T1917,T$38:T1916,1,0)&gt;0,0,0),1))</f>
        <v>0</v>
      </c>
      <c r="T1917" s="16">
        <f>IF(DATOS!J1880=P$39,DATOS!C1880,"")</f>
        <v>0</v>
      </c>
    </row>
    <row r="1918" spans="18:20" x14ac:dyDescent="0.25">
      <c r="R1918">
        <f t="shared" si="32"/>
        <v>1</v>
      </c>
      <c r="S1918">
        <f>IF(T1918="",0,IFERROR(IF(VLOOKUP(T1918,T$38:T1917,1,0)&gt;0,0,0),1))</f>
        <v>0</v>
      </c>
      <c r="T1918" s="16">
        <f>IF(DATOS!J1881=P$39,DATOS!C1881,"")</f>
        <v>0</v>
      </c>
    </row>
    <row r="1919" spans="18:20" x14ac:dyDescent="0.25">
      <c r="R1919">
        <f t="shared" si="32"/>
        <v>1</v>
      </c>
      <c r="S1919">
        <f>IF(T1919="",0,IFERROR(IF(VLOOKUP(T1919,T$38:T1918,1,0)&gt;0,0,0),1))</f>
        <v>0</v>
      </c>
      <c r="T1919" s="16">
        <f>IF(DATOS!J1882=P$39,DATOS!C1882,"")</f>
        <v>0</v>
      </c>
    </row>
    <row r="1920" spans="18:20" x14ac:dyDescent="0.25">
      <c r="R1920">
        <f t="shared" si="32"/>
        <v>1</v>
      </c>
      <c r="S1920">
        <f>IF(T1920="",0,IFERROR(IF(VLOOKUP(T1920,T$38:T1919,1,0)&gt;0,0,0),1))</f>
        <v>0</v>
      </c>
      <c r="T1920" s="16">
        <f>IF(DATOS!J1883=P$39,DATOS!C1883,"")</f>
        <v>0</v>
      </c>
    </row>
    <row r="1921" spans="18:20" x14ac:dyDescent="0.25">
      <c r="R1921">
        <f t="shared" si="32"/>
        <v>1</v>
      </c>
      <c r="S1921">
        <f>IF(T1921="",0,IFERROR(IF(VLOOKUP(T1921,T$38:T1920,1,0)&gt;0,0,0),1))</f>
        <v>0</v>
      </c>
      <c r="T1921" s="16">
        <f>IF(DATOS!J1884=P$39,DATOS!C1884,"")</f>
        <v>0</v>
      </c>
    </row>
    <row r="1922" spans="18:20" x14ac:dyDescent="0.25">
      <c r="R1922">
        <f t="shared" si="32"/>
        <v>1</v>
      </c>
      <c r="S1922">
        <f>IF(T1922="",0,IFERROR(IF(VLOOKUP(T1922,T$38:T1921,1,0)&gt;0,0,0),1))</f>
        <v>0</v>
      </c>
      <c r="T1922" s="16">
        <f>IF(DATOS!J1885=P$39,DATOS!C1885,"")</f>
        <v>0</v>
      </c>
    </row>
    <row r="1923" spans="18:20" x14ac:dyDescent="0.25">
      <c r="R1923">
        <f t="shared" si="32"/>
        <v>1</v>
      </c>
      <c r="S1923">
        <f>IF(T1923="",0,IFERROR(IF(VLOOKUP(T1923,T$38:T1922,1,0)&gt;0,0,0),1))</f>
        <v>0</v>
      </c>
      <c r="T1923" s="16">
        <f>IF(DATOS!J1886=P$39,DATOS!C1886,"")</f>
        <v>0</v>
      </c>
    </row>
    <row r="1924" spans="18:20" x14ac:dyDescent="0.25">
      <c r="R1924">
        <f t="shared" si="32"/>
        <v>1</v>
      </c>
      <c r="S1924">
        <f>IF(T1924="",0,IFERROR(IF(VLOOKUP(T1924,T$38:T1923,1,0)&gt;0,0,0),1))</f>
        <v>0</v>
      </c>
      <c r="T1924" s="16">
        <f>IF(DATOS!J1887=P$39,DATOS!C1887,"")</f>
        <v>0</v>
      </c>
    </row>
    <row r="1925" spans="18:20" x14ac:dyDescent="0.25">
      <c r="R1925">
        <f t="shared" si="32"/>
        <v>1</v>
      </c>
      <c r="S1925">
        <f>IF(T1925="",0,IFERROR(IF(VLOOKUP(T1925,T$38:T1924,1,0)&gt;0,0,0),1))</f>
        <v>0</v>
      </c>
      <c r="T1925" s="16">
        <f>IF(DATOS!J1888=P$39,DATOS!C1888,"")</f>
        <v>0</v>
      </c>
    </row>
    <row r="1926" spans="18:20" x14ac:dyDescent="0.25">
      <c r="R1926">
        <f t="shared" si="32"/>
        <v>1</v>
      </c>
      <c r="S1926">
        <f>IF(T1926="",0,IFERROR(IF(VLOOKUP(T1926,T$38:T1925,1,0)&gt;0,0,0),1))</f>
        <v>0</v>
      </c>
      <c r="T1926" s="16">
        <f>IF(DATOS!J1889=P$39,DATOS!C1889,"")</f>
        <v>0</v>
      </c>
    </row>
    <row r="1927" spans="18:20" x14ac:dyDescent="0.25">
      <c r="R1927">
        <f t="shared" si="32"/>
        <v>1</v>
      </c>
      <c r="S1927">
        <f>IF(T1927="",0,IFERROR(IF(VLOOKUP(T1927,T$38:T1926,1,0)&gt;0,0,0),1))</f>
        <v>0</v>
      </c>
      <c r="T1927" s="16">
        <f>IF(DATOS!J1890=P$39,DATOS!C1890,"")</f>
        <v>0</v>
      </c>
    </row>
    <row r="1928" spans="18:20" x14ac:dyDescent="0.25">
      <c r="R1928">
        <f t="shared" si="32"/>
        <v>1</v>
      </c>
      <c r="S1928">
        <f>IF(T1928="",0,IFERROR(IF(VLOOKUP(T1928,T$38:T1927,1,0)&gt;0,0,0),1))</f>
        <v>0</v>
      </c>
      <c r="T1928" s="16">
        <f>IF(DATOS!J1891=P$39,DATOS!C1891,"")</f>
        <v>0</v>
      </c>
    </row>
    <row r="1929" spans="18:20" x14ac:dyDescent="0.25">
      <c r="R1929">
        <f t="shared" si="32"/>
        <v>1</v>
      </c>
      <c r="S1929">
        <f>IF(T1929="",0,IFERROR(IF(VLOOKUP(T1929,T$38:T1928,1,0)&gt;0,0,0),1))</f>
        <v>0</v>
      </c>
      <c r="T1929" s="16">
        <f>IF(DATOS!J1892=P$39,DATOS!C1892,"")</f>
        <v>0</v>
      </c>
    </row>
    <row r="1930" spans="18:20" x14ac:dyDescent="0.25">
      <c r="R1930">
        <f t="shared" si="32"/>
        <v>1</v>
      </c>
      <c r="S1930">
        <f>IF(T1930="",0,IFERROR(IF(VLOOKUP(T1930,T$38:T1929,1,0)&gt;0,0,0),1))</f>
        <v>0</v>
      </c>
      <c r="T1930" s="16">
        <f>IF(DATOS!J1893=P$39,DATOS!C1893,"")</f>
        <v>0</v>
      </c>
    </row>
    <row r="1931" spans="18:20" x14ac:dyDescent="0.25">
      <c r="R1931">
        <f t="shared" si="32"/>
        <v>1</v>
      </c>
      <c r="S1931">
        <f>IF(T1931="",0,IFERROR(IF(VLOOKUP(T1931,T$38:T1930,1,0)&gt;0,0,0),1))</f>
        <v>0</v>
      </c>
      <c r="T1931" s="16">
        <f>IF(DATOS!J1894=P$39,DATOS!C1894,"")</f>
        <v>0</v>
      </c>
    </row>
    <row r="1932" spans="18:20" x14ac:dyDescent="0.25">
      <c r="R1932">
        <f t="shared" si="32"/>
        <v>1</v>
      </c>
      <c r="S1932">
        <f>IF(T1932="",0,IFERROR(IF(VLOOKUP(T1932,T$38:T1931,1,0)&gt;0,0,0),1))</f>
        <v>0</v>
      </c>
      <c r="T1932" s="16">
        <f>IF(DATOS!J1895=P$39,DATOS!C1895,"")</f>
        <v>0</v>
      </c>
    </row>
    <row r="1933" spans="18:20" x14ac:dyDescent="0.25">
      <c r="R1933">
        <f t="shared" si="32"/>
        <v>1</v>
      </c>
      <c r="S1933">
        <f>IF(T1933="",0,IFERROR(IF(VLOOKUP(T1933,T$38:T1932,1,0)&gt;0,0,0),1))</f>
        <v>0</v>
      </c>
      <c r="T1933" s="16">
        <f>IF(DATOS!J1896=P$39,DATOS!C1896,"")</f>
        <v>0</v>
      </c>
    </row>
    <row r="1934" spans="18:20" x14ac:dyDescent="0.25">
      <c r="R1934">
        <f t="shared" si="32"/>
        <v>1</v>
      </c>
      <c r="S1934">
        <f>IF(T1934="",0,IFERROR(IF(VLOOKUP(T1934,T$38:T1933,1,0)&gt;0,0,0),1))</f>
        <v>0</v>
      </c>
      <c r="T1934" s="16">
        <f>IF(DATOS!J1897=P$39,DATOS!C1897,"")</f>
        <v>0</v>
      </c>
    </row>
    <row r="1935" spans="18:20" x14ac:dyDescent="0.25">
      <c r="R1935">
        <f t="shared" si="32"/>
        <v>1</v>
      </c>
      <c r="S1935">
        <f>IF(T1935="",0,IFERROR(IF(VLOOKUP(T1935,T$38:T1934,1,0)&gt;0,0,0),1))</f>
        <v>0</v>
      </c>
      <c r="T1935" s="16">
        <f>IF(DATOS!J1898=P$39,DATOS!C1898,"")</f>
        <v>0</v>
      </c>
    </row>
    <row r="1936" spans="18:20" x14ac:dyDescent="0.25">
      <c r="R1936">
        <f t="shared" si="32"/>
        <v>1</v>
      </c>
      <c r="S1936">
        <f>IF(T1936="",0,IFERROR(IF(VLOOKUP(T1936,T$38:T1935,1,0)&gt;0,0,0),1))</f>
        <v>0</v>
      </c>
      <c r="T1936" s="16">
        <f>IF(DATOS!J1899=P$39,DATOS!C1899,"")</f>
        <v>0</v>
      </c>
    </row>
    <row r="1937" spans="18:20" x14ac:dyDescent="0.25">
      <c r="R1937">
        <f t="shared" si="32"/>
        <v>1</v>
      </c>
      <c r="S1937">
        <f>IF(T1937="",0,IFERROR(IF(VLOOKUP(T1937,T$38:T1936,1,0)&gt;0,0,0),1))</f>
        <v>0</v>
      </c>
      <c r="T1937" s="16">
        <f>IF(DATOS!J1900=P$39,DATOS!C1900,"")</f>
        <v>0</v>
      </c>
    </row>
    <row r="1938" spans="18:20" x14ac:dyDescent="0.25">
      <c r="R1938">
        <f t="shared" si="32"/>
        <v>1</v>
      </c>
      <c r="S1938">
        <f>IF(T1938="",0,IFERROR(IF(VLOOKUP(T1938,T$38:T1937,1,0)&gt;0,0,0),1))</f>
        <v>0</v>
      </c>
      <c r="T1938" s="16">
        <f>IF(DATOS!J1901=P$39,DATOS!C1901,"")</f>
        <v>0</v>
      </c>
    </row>
    <row r="1939" spans="18:20" x14ac:dyDescent="0.25">
      <c r="R1939">
        <f t="shared" si="32"/>
        <v>1</v>
      </c>
      <c r="S1939">
        <f>IF(T1939="",0,IFERROR(IF(VLOOKUP(T1939,T$38:T1938,1,0)&gt;0,0,0),1))</f>
        <v>0</v>
      </c>
      <c r="T1939" s="16">
        <f>IF(DATOS!J1902=P$39,DATOS!C1902,"")</f>
        <v>0</v>
      </c>
    </row>
    <row r="1940" spans="18:20" x14ac:dyDescent="0.25">
      <c r="R1940">
        <f t="shared" si="32"/>
        <v>1</v>
      </c>
      <c r="S1940">
        <f>IF(T1940="",0,IFERROR(IF(VLOOKUP(T1940,T$38:T1939,1,0)&gt;0,0,0),1))</f>
        <v>0</v>
      </c>
      <c r="T1940" s="16">
        <f>IF(DATOS!J1903=P$39,DATOS!C1903,"")</f>
        <v>0</v>
      </c>
    </row>
    <row r="1941" spans="18:20" x14ac:dyDescent="0.25">
      <c r="R1941">
        <f t="shared" si="32"/>
        <v>1</v>
      </c>
      <c r="S1941">
        <f>IF(T1941="",0,IFERROR(IF(VLOOKUP(T1941,T$38:T1940,1,0)&gt;0,0,0),1))</f>
        <v>0</v>
      </c>
      <c r="T1941" s="16">
        <f>IF(DATOS!J1904=P$39,DATOS!C1904,"")</f>
        <v>0</v>
      </c>
    </row>
    <row r="1942" spans="18:20" x14ac:dyDescent="0.25">
      <c r="R1942">
        <f t="shared" si="32"/>
        <v>1</v>
      </c>
      <c r="S1942">
        <f>IF(T1942="",0,IFERROR(IF(VLOOKUP(T1942,T$38:T1941,1,0)&gt;0,0,0),1))</f>
        <v>0</v>
      </c>
      <c r="T1942" s="16">
        <f>IF(DATOS!J1905=P$39,DATOS!C1905,"")</f>
        <v>0</v>
      </c>
    </row>
    <row r="1943" spans="18:20" x14ac:dyDescent="0.25">
      <c r="R1943">
        <f t="shared" si="32"/>
        <v>1</v>
      </c>
      <c r="S1943">
        <f>IF(T1943="",0,IFERROR(IF(VLOOKUP(T1943,T$38:T1942,1,0)&gt;0,0,0),1))</f>
        <v>0</v>
      </c>
      <c r="T1943" s="16">
        <f>IF(DATOS!J1906=P$39,DATOS!C1906,"")</f>
        <v>0</v>
      </c>
    </row>
    <row r="1944" spans="18:20" x14ac:dyDescent="0.25">
      <c r="R1944">
        <f t="shared" si="32"/>
        <v>1</v>
      </c>
      <c r="S1944">
        <f>IF(T1944="",0,IFERROR(IF(VLOOKUP(T1944,T$38:T1943,1,0)&gt;0,0,0),1))</f>
        <v>0</v>
      </c>
      <c r="T1944" s="16">
        <f>IF(DATOS!J1907=P$39,DATOS!C1907,"")</f>
        <v>0</v>
      </c>
    </row>
    <row r="1945" spans="18:20" x14ac:dyDescent="0.25">
      <c r="R1945">
        <f t="shared" si="32"/>
        <v>1</v>
      </c>
      <c r="S1945">
        <f>IF(T1945="",0,IFERROR(IF(VLOOKUP(T1945,T$38:T1944,1,0)&gt;0,0,0),1))</f>
        <v>0</v>
      </c>
      <c r="T1945" s="16">
        <f>IF(DATOS!J1908=P$39,DATOS!C1908,"")</f>
        <v>0</v>
      </c>
    </row>
    <row r="1946" spans="18:20" x14ac:dyDescent="0.25">
      <c r="R1946">
        <f t="shared" si="32"/>
        <v>1</v>
      </c>
      <c r="S1946">
        <f>IF(T1946="",0,IFERROR(IF(VLOOKUP(T1946,T$38:T1945,1,0)&gt;0,0,0),1))</f>
        <v>0</v>
      </c>
      <c r="T1946" s="16">
        <f>IF(DATOS!J1909=P$39,DATOS!C1909,"")</f>
        <v>0</v>
      </c>
    </row>
    <row r="1947" spans="18:20" x14ac:dyDescent="0.25">
      <c r="R1947">
        <f t="shared" si="32"/>
        <v>1</v>
      </c>
      <c r="S1947">
        <f>IF(T1947="",0,IFERROR(IF(VLOOKUP(T1947,T$38:T1946,1,0)&gt;0,0,0),1))</f>
        <v>0</v>
      </c>
      <c r="T1947" s="16">
        <f>IF(DATOS!J1910=P$39,DATOS!C1910,"")</f>
        <v>0</v>
      </c>
    </row>
    <row r="1948" spans="18:20" x14ac:dyDescent="0.25">
      <c r="R1948">
        <f t="shared" si="32"/>
        <v>1</v>
      </c>
      <c r="S1948">
        <f>IF(T1948="",0,IFERROR(IF(VLOOKUP(T1948,T$38:T1947,1,0)&gt;0,0,0),1))</f>
        <v>0</v>
      </c>
      <c r="T1948" s="16">
        <f>IF(DATOS!J1911=P$39,DATOS!C1911,"")</f>
        <v>0</v>
      </c>
    </row>
    <row r="1949" spans="18:20" x14ac:dyDescent="0.25">
      <c r="R1949">
        <f t="shared" si="32"/>
        <v>1</v>
      </c>
      <c r="S1949">
        <f>IF(T1949="",0,IFERROR(IF(VLOOKUP(T1949,T$38:T1948,1,0)&gt;0,0,0),1))</f>
        <v>0</v>
      </c>
      <c r="T1949" s="16">
        <f>IF(DATOS!J1912=P$39,DATOS!C1912,"")</f>
        <v>0</v>
      </c>
    </row>
    <row r="1950" spans="18:20" x14ac:dyDescent="0.25">
      <c r="R1950">
        <f t="shared" si="32"/>
        <v>1</v>
      </c>
      <c r="S1950">
        <f>IF(T1950="",0,IFERROR(IF(VLOOKUP(T1950,T$38:T1949,1,0)&gt;0,0,0),1))</f>
        <v>0</v>
      </c>
      <c r="T1950" s="16">
        <f>IF(DATOS!J1913=P$39,DATOS!C1913,"")</f>
        <v>0</v>
      </c>
    </row>
    <row r="1951" spans="18:20" x14ac:dyDescent="0.25">
      <c r="R1951">
        <f t="shared" si="32"/>
        <v>1</v>
      </c>
      <c r="S1951">
        <f>IF(T1951="",0,IFERROR(IF(VLOOKUP(T1951,T$38:T1950,1,0)&gt;0,0,0),1))</f>
        <v>0</v>
      </c>
      <c r="T1951" s="16">
        <f>IF(DATOS!J1914=P$39,DATOS!C1914,"")</f>
        <v>0</v>
      </c>
    </row>
    <row r="1952" spans="18:20" x14ac:dyDescent="0.25">
      <c r="R1952">
        <f t="shared" si="32"/>
        <v>1</v>
      </c>
      <c r="S1952">
        <f>IF(T1952="",0,IFERROR(IF(VLOOKUP(T1952,T$38:T1951,1,0)&gt;0,0,0),1))</f>
        <v>0</v>
      </c>
      <c r="T1952" s="16">
        <f>IF(DATOS!J1915=P$39,DATOS!C1915,"")</f>
        <v>0</v>
      </c>
    </row>
    <row r="1953" spans="18:20" x14ac:dyDescent="0.25">
      <c r="R1953">
        <f t="shared" si="32"/>
        <v>1</v>
      </c>
      <c r="S1953">
        <f>IF(T1953="",0,IFERROR(IF(VLOOKUP(T1953,T$38:T1952,1,0)&gt;0,0,0),1))</f>
        <v>0</v>
      </c>
      <c r="T1953" s="16">
        <f>IF(DATOS!J1916=P$39,DATOS!C1916,"")</f>
        <v>0</v>
      </c>
    </row>
    <row r="1954" spans="18:20" x14ac:dyDescent="0.25">
      <c r="R1954">
        <f t="shared" si="32"/>
        <v>1</v>
      </c>
      <c r="S1954">
        <f>IF(T1954="",0,IFERROR(IF(VLOOKUP(T1954,T$38:T1953,1,0)&gt;0,0,0),1))</f>
        <v>0</v>
      </c>
      <c r="T1954" s="16">
        <f>IF(DATOS!J1917=P$39,DATOS!C1917,"")</f>
        <v>0</v>
      </c>
    </row>
    <row r="1955" spans="18:20" x14ac:dyDescent="0.25">
      <c r="R1955">
        <f t="shared" si="32"/>
        <v>1</v>
      </c>
      <c r="S1955">
        <f>IF(T1955="",0,IFERROR(IF(VLOOKUP(T1955,T$38:T1954,1,0)&gt;0,0,0),1))</f>
        <v>0</v>
      </c>
      <c r="T1955" s="16">
        <f>IF(DATOS!J1918=P$39,DATOS!C1918,"")</f>
        <v>0</v>
      </c>
    </row>
    <row r="1956" spans="18:20" x14ac:dyDescent="0.25">
      <c r="R1956">
        <f t="shared" si="32"/>
        <v>1</v>
      </c>
      <c r="S1956">
        <f>IF(T1956="",0,IFERROR(IF(VLOOKUP(T1956,T$38:T1955,1,0)&gt;0,0,0),1))</f>
        <v>0</v>
      </c>
      <c r="T1956" s="16">
        <f>IF(DATOS!J1919=P$39,DATOS!C1919,"")</f>
        <v>0</v>
      </c>
    </row>
    <row r="1957" spans="18:20" x14ac:dyDescent="0.25">
      <c r="R1957">
        <f t="shared" si="32"/>
        <v>1</v>
      </c>
      <c r="S1957">
        <f>IF(T1957="",0,IFERROR(IF(VLOOKUP(T1957,T$38:T1956,1,0)&gt;0,0,0),1))</f>
        <v>0</v>
      </c>
      <c r="T1957" s="16">
        <f>IF(DATOS!J1920=P$39,DATOS!C1920,"")</f>
        <v>0</v>
      </c>
    </row>
    <row r="1958" spans="18:20" x14ac:dyDescent="0.25">
      <c r="R1958">
        <f t="shared" si="32"/>
        <v>1</v>
      </c>
      <c r="S1958">
        <f>IF(T1958="",0,IFERROR(IF(VLOOKUP(T1958,T$38:T1957,1,0)&gt;0,0,0),1))</f>
        <v>0</v>
      </c>
      <c r="T1958" s="16">
        <f>IF(DATOS!J1921=P$39,DATOS!C1921,"")</f>
        <v>0</v>
      </c>
    </row>
    <row r="1959" spans="18:20" x14ac:dyDescent="0.25">
      <c r="R1959">
        <f t="shared" ref="R1959:R2022" si="33">R1958+S1959</f>
        <v>1</v>
      </c>
      <c r="S1959">
        <f>IF(T1959="",0,IFERROR(IF(VLOOKUP(T1959,T$38:T1958,1,0)&gt;0,0,0),1))</f>
        <v>0</v>
      </c>
      <c r="T1959" s="16">
        <f>IF(DATOS!J1922=P$39,DATOS!C1922,"")</f>
        <v>0</v>
      </c>
    </row>
    <row r="1960" spans="18:20" x14ac:dyDescent="0.25">
      <c r="R1960">
        <f t="shared" si="33"/>
        <v>1</v>
      </c>
      <c r="S1960">
        <f>IF(T1960="",0,IFERROR(IF(VLOOKUP(T1960,T$38:T1959,1,0)&gt;0,0,0),1))</f>
        <v>0</v>
      </c>
      <c r="T1960" s="16">
        <f>IF(DATOS!J1923=P$39,DATOS!C1923,"")</f>
        <v>0</v>
      </c>
    </row>
    <row r="1961" spans="18:20" x14ac:dyDescent="0.25">
      <c r="R1961">
        <f t="shared" si="33"/>
        <v>1</v>
      </c>
      <c r="S1961">
        <f>IF(T1961="",0,IFERROR(IF(VLOOKUP(T1961,T$38:T1960,1,0)&gt;0,0,0),1))</f>
        <v>0</v>
      </c>
      <c r="T1961" s="16">
        <f>IF(DATOS!J1924=P$39,DATOS!C1924,"")</f>
        <v>0</v>
      </c>
    </row>
    <row r="1962" spans="18:20" x14ac:dyDescent="0.25">
      <c r="R1962">
        <f t="shared" si="33"/>
        <v>1</v>
      </c>
      <c r="S1962">
        <f>IF(T1962="",0,IFERROR(IF(VLOOKUP(T1962,T$38:T1961,1,0)&gt;0,0,0),1))</f>
        <v>0</v>
      </c>
      <c r="T1962" s="16">
        <f>IF(DATOS!J1925=P$39,DATOS!C1925,"")</f>
        <v>0</v>
      </c>
    </row>
    <row r="1963" spans="18:20" x14ac:dyDescent="0.25">
      <c r="R1963">
        <f t="shared" si="33"/>
        <v>1</v>
      </c>
      <c r="S1963">
        <f>IF(T1963="",0,IFERROR(IF(VLOOKUP(T1963,T$38:T1962,1,0)&gt;0,0,0),1))</f>
        <v>0</v>
      </c>
      <c r="T1963" s="16">
        <f>IF(DATOS!J1926=P$39,DATOS!C1926,"")</f>
        <v>0</v>
      </c>
    </row>
    <row r="1964" spans="18:20" x14ac:dyDescent="0.25">
      <c r="R1964">
        <f t="shared" si="33"/>
        <v>1</v>
      </c>
      <c r="S1964">
        <f>IF(T1964="",0,IFERROR(IF(VLOOKUP(T1964,T$38:T1963,1,0)&gt;0,0,0),1))</f>
        <v>0</v>
      </c>
      <c r="T1964" s="16">
        <f>IF(DATOS!J1927=P$39,DATOS!C1927,"")</f>
        <v>0</v>
      </c>
    </row>
    <row r="1965" spans="18:20" x14ac:dyDescent="0.25">
      <c r="R1965">
        <f t="shared" si="33"/>
        <v>1</v>
      </c>
      <c r="S1965">
        <f>IF(T1965="",0,IFERROR(IF(VLOOKUP(T1965,T$38:T1964,1,0)&gt;0,0,0),1))</f>
        <v>0</v>
      </c>
      <c r="T1965" s="16">
        <f>IF(DATOS!J1928=P$39,DATOS!C1928,"")</f>
        <v>0</v>
      </c>
    </row>
    <row r="1966" spans="18:20" x14ac:dyDescent="0.25">
      <c r="R1966">
        <f t="shared" si="33"/>
        <v>1</v>
      </c>
      <c r="S1966">
        <f>IF(T1966="",0,IFERROR(IF(VLOOKUP(T1966,T$38:T1965,1,0)&gt;0,0,0),1))</f>
        <v>0</v>
      </c>
      <c r="T1966" s="16">
        <f>IF(DATOS!J1929=P$39,DATOS!C1929,"")</f>
        <v>0</v>
      </c>
    </row>
    <row r="1967" spans="18:20" x14ac:dyDescent="0.25">
      <c r="R1967">
        <f t="shared" si="33"/>
        <v>1</v>
      </c>
      <c r="S1967">
        <f>IF(T1967="",0,IFERROR(IF(VLOOKUP(T1967,T$38:T1966,1,0)&gt;0,0,0),1))</f>
        <v>0</v>
      </c>
      <c r="T1967" s="16">
        <f>IF(DATOS!J1930=P$39,DATOS!C1930,"")</f>
        <v>0</v>
      </c>
    </row>
    <row r="1968" spans="18:20" x14ac:dyDescent="0.25">
      <c r="R1968">
        <f t="shared" si="33"/>
        <v>1</v>
      </c>
      <c r="S1968">
        <f>IF(T1968="",0,IFERROR(IF(VLOOKUP(T1968,T$38:T1967,1,0)&gt;0,0,0),1))</f>
        <v>0</v>
      </c>
      <c r="T1968" s="16">
        <f>IF(DATOS!J1931=P$39,DATOS!C1931,"")</f>
        <v>0</v>
      </c>
    </row>
    <row r="1969" spans="18:20" x14ac:dyDescent="0.25">
      <c r="R1969">
        <f t="shared" si="33"/>
        <v>1</v>
      </c>
      <c r="S1969">
        <f>IF(T1969="",0,IFERROR(IF(VLOOKUP(T1969,T$38:T1968,1,0)&gt;0,0,0),1))</f>
        <v>0</v>
      </c>
      <c r="T1969" s="16">
        <f>IF(DATOS!J1932=P$39,DATOS!C1932,"")</f>
        <v>0</v>
      </c>
    </row>
    <row r="1970" spans="18:20" x14ac:dyDescent="0.25">
      <c r="R1970">
        <f t="shared" si="33"/>
        <v>1</v>
      </c>
      <c r="S1970">
        <f>IF(T1970="",0,IFERROR(IF(VLOOKUP(T1970,T$38:T1969,1,0)&gt;0,0,0),1))</f>
        <v>0</v>
      </c>
      <c r="T1970" s="16">
        <f>IF(DATOS!J1933=P$39,DATOS!C1933,"")</f>
        <v>0</v>
      </c>
    </row>
    <row r="1971" spans="18:20" x14ac:dyDescent="0.25">
      <c r="R1971">
        <f t="shared" si="33"/>
        <v>1</v>
      </c>
      <c r="S1971">
        <f>IF(T1971="",0,IFERROR(IF(VLOOKUP(T1971,T$38:T1970,1,0)&gt;0,0,0),1))</f>
        <v>0</v>
      </c>
      <c r="T1971" s="16">
        <f>IF(DATOS!J1934=P$39,DATOS!C1934,"")</f>
        <v>0</v>
      </c>
    </row>
    <row r="1972" spans="18:20" x14ac:dyDescent="0.25">
      <c r="R1972">
        <f t="shared" si="33"/>
        <v>1</v>
      </c>
      <c r="S1972">
        <f>IF(T1972="",0,IFERROR(IF(VLOOKUP(T1972,T$38:T1971,1,0)&gt;0,0,0),1))</f>
        <v>0</v>
      </c>
      <c r="T1972" s="16">
        <f>IF(DATOS!J1935=P$39,DATOS!C1935,"")</f>
        <v>0</v>
      </c>
    </row>
    <row r="1973" spans="18:20" x14ac:dyDescent="0.25">
      <c r="R1973">
        <f t="shared" si="33"/>
        <v>1</v>
      </c>
      <c r="S1973">
        <f>IF(T1973="",0,IFERROR(IF(VLOOKUP(T1973,T$38:T1972,1,0)&gt;0,0,0),1))</f>
        <v>0</v>
      </c>
      <c r="T1973" s="16">
        <f>IF(DATOS!J1936=P$39,DATOS!C1936,"")</f>
        <v>0</v>
      </c>
    </row>
    <row r="1974" spans="18:20" x14ac:dyDescent="0.25">
      <c r="R1974">
        <f t="shared" si="33"/>
        <v>1</v>
      </c>
      <c r="S1974">
        <f>IF(T1974="",0,IFERROR(IF(VLOOKUP(T1974,T$38:T1973,1,0)&gt;0,0,0),1))</f>
        <v>0</v>
      </c>
      <c r="T1974" s="16">
        <f>IF(DATOS!J1937=P$39,DATOS!C1937,"")</f>
        <v>0</v>
      </c>
    </row>
    <row r="1975" spans="18:20" x14ac:dyDescent="0.25">
      <c r="R1975">
        <f t="shared" si="33"/>
        <v>1</v>
      </c>
      <c r="S1975">
        <f>IF(T1975="",0,IFERROR(IF(VLOOKUP(T1975,T$38:T1974,1,0)&gt;0,0,0),1))</f>
        <v>0</v>
      </c>
      <c r="T1975" s="16">
        <f>IF(DATOS!J1938=P$39,DATOS!C1938,"")</f>
        <v>0</v>
      </c>
    </row>
    <row r="1976" spans="18:20" x14ac:dyDescent="0.25">
      <c r="R1976">
        <f t="shared" si="33"/>
        <v>1</v>
      </c>
      <c r="S1976">
        <f>IF(T1976="",0,IFERROR(IF(VLOOKUP(T1976,T$38:T1975,1,0)&gt;0,0,0),1))</f>
        <v>0</v>
      </c>
      <c r="T1976" s="16">
        <f>IF(DATOS!J1939=P$39,DATOS!C1939,"")</f>
        <v>0</v>
      </c>
    </row>
    <row r="1977" spans="18:20" x14ac:dyDescent="0.25">
      <c r="R1977">
        <f t="shared" si="33"/>
        <v>1</v>
      </c>
      <c r="S1977">
        <f>IF(T1977="",0,IFERROR(IF(VLOOKUP(T1977,T$38:T1976,1,0)&gt;0,0,0),1))</f>
        <v>0</v>
      </c>
      <c r="T1977" s="16">
        <f>IF(DATOS!J1940=P$39,DATOS!C1940,"")</f>
        <v>0</v>
      </c>
    </row>
    <row r="1978" spans="18:20" x14ac:dyDescent="0.25">
      <c r="R1978">
        <f t="shared" si="33"/>
        <v>1</v>
      </c>
      <c r="S1978">
        <f>IF(T1978="",0,IFERROR(IF(VLOOKUP(T1978,T$38:T1977,1,0)&gt;0,0,0),1))</f>
        <v>0</v>
      </c>
      <c r="T1978" s="16">
        <f>IF(DATOS!J1941=P$39,DATOS!C1941,"")</f>
        <v>0</v>
      </c>
    </row>
    <row r="1979" spans="18:20" x14ac:dyDescent="0.25">
      <c r="R1979">
        <f t="shared" si="33"/>
        <v>1</v>
      </c>
      <c r="S1979">
        <f>IF(T1979="",0,IFERROR(IF(VLOOKUP(T1979,T$38:T1978,1,0)&gt;0,0,0),1))</f>
        <v>0</v>
      </c>
      <c r="T1979" s="16">
        <f>IF(DATOS!J1942=P$39,DATOS!C1942,"")</f>
        <v>0</v>
      </c>
    </row>
    <row r="1980" spans="18:20" x14ac:dyDescent="0.25">
      <c r="R1980">
        <f t="shared" si="33"/>
        <v>1</v>
      </c>
      <c r="S1980">
        <f>IF(T1980="",0,IFERROR(IF(VLOOKUP(T1980,T$38:T1979,1,0)&gt;0,0,0),1))</f>
        <v>0</v>
      </c>
      <c r="T1980" s="16">
        <f>IF(DATOS!J1943=P$39,DATOS!C1943,"")</f>
        <v>0</v>
      </c>
    </row>
    <row r="1981" spans="18:20" x14ac:dyDescent="0.25">
      <c r="R1981">
        <f t="shared" si="33"/>
        <v>1</v>
      </c>
      <c r="S1981">
        <f>IF(T1981="",0,IFERROR(IF(VLOOKUP(T1981,T$38:T1980,1,0)&gt;0,0,0),1))</f>
        <v>0</v>
      </c>
      <c r="T1981" s="16">
        <f>IF(DATOS!J1944=P$39,DATOS!C1944,"")</f>
        <v>0</v>
      </c>
    </row>
    <row r="1982" spans="18:20" x14ac:dyDescent="0.25">
      <c r="R1982">
        <f t="shared" si="33"/>
        <v>1</v>
      </c>
      <c r="S1982">
        <f>IF(T1982="",0,IFERROR(IF(VLOOKUP(T1982,T$38:T1981,1,0)&gt;0,0,0),1))</f>
        <v>0</v>
      </c>
      <c r="T1982" s="16">
        <f>IF(DATOS!J1945=P$39,DATOS!C1945,"")</f>
        <v>0</v>
      </c>
    </row>
    <row r="1983" spans="18:20" x14ac:dyDescent="0.25">
      <c r="R1983">
        <f t="shared" si="33"/>
        <v>1</v>
      </c>
      <c r="S1983">
        <f>IF(T1983="",0,IFERROR(IF(VLOOKUP(T1983,T$38:T1982,1,0)&gt;0,0,0),1))</f>
        <v>0</v>
      </c>
      <c r="T1983" s="16">
        <f>IF(DATOS!J1946=P$39,DATOS!C1946,"")</f>
        <v>0</v>
      </c>
    </row>
    <row r="1984" spans="18:20" x14ac:dyDescent="0.25">
      <c r="R1984">
        <f t="shared" si="33"/>
        <v>1</v>
      </c>
      <c r="S1984">
        <f>IF(T1984="",0,IFERROR(IF(VLOOKUP(T1984,T$38:T1983,1,0)&gt;0,0,0),1))</f>
        <v>0</v>
      </c>
      <c r="T1984" s="16">
        <f>IF(DATOS!J1947=P$39,DATOS!C1947,"")</f>
        <v>0</v>
      </c>
    </row>
    <row r="1985" spans="18:20" x14ac:dyDescent="0.25">
      <c r="R1985">
        <f t="shared" si="33"/>
        <v>1</v>
      </c>
      <c r="S1985">
        <f>IF(T1985="",0,IFERROR(IF(VLOOKUP(T1985,T$38:T1984,1,0)&gt;0,0,0),1))</f>
        <v>0</v>
      </c>
      <c r="T1985" s="16">
        <f>IF(DATOS!J1948=P$39,DATOS!C1948,"")</f>
        <v>0</v>
      </c>
    </row>
    <row r="1986" spans="18:20" x14ac:dyDescent="0.25">
      <c r="R1986">
        <f t="shared" si="33"/>
        <v>1</v>
      </c>
      <c r="S1986">
        <f>IF(T1986="",0,IFERROR(IF(VLOOKUP(T1986,T$38:T1985,1,0)&gt;0,0,0),1))</f>
        <v>0</v>
      </c>
      <c r="T1986" s="16">
        <f>IF(DATOS!J1949=P$39,DATOS!C1949,"")</f>
        <v>0</v>
      </c>
    </row>
    <row r="1987" spans="18:20" x14ac:dyDescent="0.25">
      <c r="R1987">
        <f t="shared" si="33"/>
        <v>1</v>
      </c>
      <c r="S1987">
        <f>IF(T1987="",0,IFERROR(IF(VLOOKUP(T1987,T$38:T1986,1,0)&gt;0,0,0),1))</f>
        <v>0</v>
      </c>
      <c r="T1987" s="16">
        <f>IF(DATOS!J1950=P$39,DATOS!C1950,"")</f>
        <v>0</v>
      </c>
    </row>
    <row r="1988" spans="18:20" x14ac:dyDescent="0.25">
      <c r="R1988">
        <f t="shared" si="33"/>
        <v>1</v>
      </c>
      <c r="S1988">
        <f>IF(T1988="",0,IFERROR(IF(VLOOKUP(T1988,T$38:T1987,1,0)&gt;0,0,0),1))</f>
        <v>0</v>
      </c>
      <c r="T1988" s="16">
        <f>IF(DATOS!J1951=P$39,DATOS!C1951,"")</f>
        <v>0</v>
      </c>
    </row>
    <row r="1989" spans="18:20" x14ac:dyDescent="0.25">
      <c r="R1989">
        <f t="shared" si="33"/>
        <v>1</v>
      </c>
      <c r="S1989">
        <f>IF(T1989="",0,IFERROR(IF(VLOOKUP(T1989,T$38:T1988,1,0)&gt;0,0,0),1))</f>
        <v>0</v>
      </c>
      <c r="T1989" s="16">
        <f>IF(DATOS!J1952=P$39,DATOS!C1952,"")</f>
        <v>0</v>
      </c>
    </row>
    <row r="1990" spans="18:20" x14ac:dyDescent="0.25">
      <c r="R1990">
        <f t="shared" si="33"/>
        <v>1</v>
      </c>
      <c r="S1990">
        <f>IF(T1990="",0,IFERROR(IF(VLOOKUP(T1990,T$38:T1989,1,0)&gt;0,0,0),1))</f>
        <v>0</v>
      </c>
      <c r="T1990" s="16">
        <f>IF(DATOS!J1953=P$39,DATOS!C1953,"")</f>
        <v>0</v>
      </c>
    </row>
    <row r="1991" spans="18:20" x14ac:dyDescent="0.25">
      <c r="R1991">
        <f t="shared" si="33"/>
        <v>1</v>
      </c>
      <c r="S1991">
        <f>IF(T1991="",0,IFERROR(IF(VLOOKUP(T1991,T$38:T1990,1,0)&gt;0,0,0),1))</f>
        <v>0</v>
      </c>
      <c r="T1991" s="16">
        <f>IF(DATOS!J1954=P$39,DATOS!C1954,"")</f>
        <v>0</v>
      </c>
    </row>
    <row r="1992" spans="18:20" x14ac:dyDescent="0.25">
      <c r="R1992">
        <f t="shared" si="33"/>
        <v>1</v>
      </c>
      <c r="S1992">
        <f>IF(T1992="",0,IFERROR(IF(VLOOKUP(T1992,T$38:T1991,1,0)&gt;0,0,0),1))</f>
        <v>0</v>
      </c>
      <c r="T1992" s="16">
        <f>IF(DATOS!J1955=P$39,DATOS!C1955,"")</f>
        <v>0</v>
      </c>
    </row>
    <row r="1993" spans="18:20" x14ac:dyDescent="0.25">
      <c r="R1993">
        <f t="shared" si="33"/>
        <v>1</v>
      </c>
      <c r="S1993">
        <f>IF(T1993="",0,IFERROR(IF(VLOOKUP(T1993,T$38:T1992,1,0)&gt;0,0,0),1))</f>
        <v>0</v>
      </c>
      <c r="T1993" s="16">
        <f>IF(DATOS!J1956=P$39,DATOS!C1956,"")</f>
        <v>0</v>
      </c>
    </row>
    <row r="1994" spans="18:20" x14ac:dyDescent="0.25">
      <c r="R1994">
        <f t="shared" si="33"/>
        <v>1</v>
      </c>
      <c r="S1994">
        <f>IF(T1994="",0,IFERROR(IF(VLOOKUP(T1994,T$38:T1993,1,0)&gt;0,0,0),1))</f>
        <v>0</v>
      </c>
      <c r="T1994" s="16">
        <f>IF(DATOS!J1957=P$39,DATOS!C1957,"")</f>
        <v>0</v>
      </c>
    </row>
    <row r="1995" spans="18:20" x14ac:dyDescent="0.25">
      <c r="R1995">
        <f t="shared" si="33"/>
        <v>1</v>
      </c>
      <c r="S1995">
        <f>IF(T1995="",0,IFERROR(IF(VLOOKUP(T1995,T$38:T1994,1,0)&gt;0,0,0),1))</f>
        <v>0</v>
      </c>
      <c r="T1995" s="16">
        <f>IF(DATOS!J1958=P$39,DATOS!C1958,"")</f>
        <v>0</v>
      </c>
    </row>
    <row r="1996" spans="18:20" x14ac:dyDescent="0.25">
      <c r="R1996">
        <f t="shared" si="33"/>
        <v>1</v>
      </c>
      <c r="S1996">
        <f>IF(T1996="",0,IFERROR(IF(VLOOKUP(T1996,T$38:T1995,1,0)&gt;0,0,0),1))</f>
        <v>0</v>
      </c>
      <c r="T1996" s="16">
        <f>IF(DATOS!J1959=P$39,DATOS!C1959,"")</f>
        <v>0</v>
      </c>
    </row>
    <row r="1997" spans="18:20" x14ac:dyDescent="0.25">
      <c r="R1997">
        <f t="shared" si="33"/>
        <v>1</v>
      </c>
      <c r="S1997">
        <f>IF(T1997="",0,IFERROR(IF(VLOOKUP(T1997,T$38:T1996,1,0)&gt;0,0,0),1))</f>
        <v>0</v>
      </c>
      <c r="T1997" s="16">
        <f>IF(DATOS!J1960=P$39,DATOS!C1960,"")</f>
        <v>0</v>
      </c>
    </row>
    <row r="1998" spans="18:20" x14ac:dyDescent="0.25">
      <c r="R1998">
        <f t="shared" si="33"/>
        <v>1</v>
      </c>
      <c r="S1998">
        <f>IF(T1998="",0,IFERROR(IF(VLOOKUP(T1998,T$38:T1997,1,0)&gt;0,0,0),1))</f>
        <v>0</v>
      </c>
      <c r="T1998" s="16">
        <f>IF(DATOS!J1961=P$39,DATOS!C1961,"")</f>
        <v>0</v>
      </c>
    </row>
    <row r="1999" spans="18:20" x14ac:dyDescent="0.25">
      <c r="R1999">
        <f t="shared" si="33"/>
        <v>1</v>
      </c>
      <c r="S1999">
        <f>IF(T1999="",0,IFERROR(IF(VLOOKUP(T1999,T$38:T1998,1,0)&gt;0,0,0),1))</f>
        <v>0</v>
      </c>
      <c r="T1999" s="16">
        <f>IF(DATOS!J1962=P$39,DATOS!C1962,"")</f>
        <v>0</v>
      </c>
    </row>
    <row r="2000" spans="18:20" x14ac:dyDescent="0.25">
      <c r="R2000">
        <f t="shared" si="33"/>
        <v>1</v>
      </c>
      <c r="S2000">
        <f>IF(T2000="",0,IFERROR(IF(VLOOKUP(T2000,T$38:T1999,1,0)&gt;0,0,0),1))</f>
        <v>0</v>
      </c>
      <c r="T2000" s="16">
        <f>IF(DATOS!J1963=P$39,DATOS!C1963,"")</f>
        <v>0</v>
      </c>
    </row>
    <row r="2001" spans="18:20" x14ac:dyDescent="0.25">
      <c r="R2001">
        <f t="shared" si="33"/>
        <v>1</v>
      </c>
      <c r="S2001">
        <f>IF(T2001="",0,IFERROR(IF(VLOOKUP(T2001,T$38:T2000,1,0)&gt;0,0,0),1))</f>
        <v>0</v>
      </c>
      <c r="T2001" s="16">
        <f>IF(DATOS!J1964=P$39,DATOS!C1964,"")</f>
        <v>0</v>
      </c>
    </row>
    <row r="2002" spans="18:20" x14ac:dyDescent="0.25">
      <c r="R2002">
        <f t="shared" si="33"/>
        <v>1</v>
      </c>
      <c r="S2002">
        <f>IF(T2002="",0,IFERROR(IF(VLOOKUP(T2002,T$38:T2001,1,0)&gt;0,0,0),1))</f>
        <v>0</v>
      </c>
      <c r="T2002" s="16">
        <f>IF(DATOS!J1965=P$39,DATOS!C1965,"")</f>
        <v>0</v>
      </c>
    </row>
    <row r="2003" spans="18:20" x14ac:dyDescent="0.25">
      <c r="R2003">
        <f t="shared" si="33"/>
        <v>1</v>
      </c>
      <c r="S2003">
        <f>IF(T2003="",0,IFERROR(IF(VLOOKUP(T2003,T$38:T2002,1,0)&gt;0,0,0),1))</f>
        <v>0</v>
      </c>
      <c r="T2003" s="16">
        <f>IF(DATOS!J1966=P$39,DATOS!C1966,"")</f>
        <v>0</v>
      </c>
    </row>
    <row r="2004" spans="18:20" x14ac:dyDescent="0.25">
      <c r="R2004">
        <f t="shared" si="33"/>
        <v>1</v>
      </c>
      <c r="S2004">
        <f>IF(T2004="",0,IFERROR(IF(VLOOKUP(T2004,T$38:T2003,1,0)&gt;0,0,0),1))</f>
        <v>0</v>
      </c>
      <c r="T2004" s="16">
        <f>IF(DATOS!J1967=P$39,DATOS!C1967,"")</f>
        <v>0</v>
      </c>
    </row>
    <row r="2005" spans="18:20" x14ac:dyDescent="0.25">
      <c r="R2005">
        <f t="shared" si="33"/>
        <v>1</v>
      </c>
      <c r="S2005">
        <f>IF(T2005="",0,IFERROR(IF(VLOOKUP(T2005,T$38:T2004,1,0)&gt;0,0,0),1))</f>
        <v>0</v>
      </c>
      <c r="T2005" s="16">
        <f>IF(DATOS!J1968=P$39,DATOS!C1968,"")</f>
        <v>0</v>
      </c>
    </row>
    <row r="2006" spans="18:20" x14ac:dyDescent="0.25">
      <c r="R2006">
        <f t="shared" si="33"/>
        <v>1</v>
      </c>
      <c r="S2006">
        <f>IF(T2006="",0,IFERROR(IF(VLOOKUP(T2006,T$38:T2005,1,0)&gt;0,0,0),1))</f>
        <v>0</v>
      </c>
      <c r="T2006" s="16">
        <f>IF(DATOS!J1969=P$39,DATOS!C1969,"")</f>
        <v>0</v>
      </c>
    </row>
    <row r="2007" spans="18:20" x14ac:dyDescent="0.25">
      <c r="R2007">
        <f t="shared" si="33"/>
        <v>1</v>
      </c>
      <c r="S2007">
        <f>IF(T2007="",0,IFERROR(IF(VLOOKUP(T2007,T$38:T2006,1,0)&gt;0,0,0),1))</f>
        <v>0</v>
      </c>
      <c r="T2007" s="16">
        <f>IF(DATOS!J1970=P$39,DATOS!C1970,"")</f>
        <v>0</v>
      </c>
    </row>
    <row r="2008" spans="18:20" x14ac:dyDescent="0.25">
      <c r="R2008">
        <f t="shared" si="33"/>
        <v>1</v>
      </c>
      <c r="S2008">
        <f>IF(T2008="",0,IFERROR(IF(VLOOKUP(T2008,T$38:T2007,1,0)&gt;0,0,0),1))</f>
        <v>0</v>
      </c>
      <c r="T2008" s="16">
        <f>IF(DATOS!J1971=P$39,DATOS!C1971,"")</f>
        <v>0</v>
      </c>
    </row>
    <row r="2009" spans="18:20" x14ac:dyDescent="0.25">
      <c r="R2009">
        <f t="shared" si="33"/>
        <v>1</v>
      </c>
      <c r="S2009">
        <f>IF(T2009="",0,IFERROR(IF(VLOOKUP(T2009,T$38:T2008,1,0)&gt;0,0,0),1))</f>
        <v>0</v>
      </c>
      <c r="T2009" s="16">
        <f>IF(DATOS!J1972=P$39,DATOS!C1972,"")</f>
        <v>0</v>
      </c>
    </row>
    <row r="2010" spans="18:20" x14ac:dyDescent="0.25">
      <c r="R2010">
        <f t="shared" si="33"/>
        <v>1</v>
      </c>
      <c r="S2010">
        <f>IF(T2010="",0,IFERROR(IF(VLOOKUP(T2010,T$38:T2009,1,0)&gt;0,0,0),1))</f>
        <v>0</v>
      </c>
      <c r="T2010" s="16">
        <f>IF(DATOS!J1973=P$39,DATOS!C1973,"")</f>
        <v>0</v>
      </c>
    </row>
    <row r="2011" spans="18:20" x14ac:dyDescent="0.25">
      <c r="R2011">
        <f t="shared" si="33"/>
        <v>1</v>
      </c>
      <c r="S2011">
        <f>IF(T2011="",0,IFERROR(IF(VLOOKUP(T2011,T$38:T2010,1,0)&gt;0,0,0),1))</f>
        <v>0</v>
      </c>
      <c r="T2011" s="16">
        <f>IF(DATOS!J1974=P$39,DATOS!C1974,"")</f>
        <v>0</v>
      </c>
    </row>
    <row r="2012" spans="18:20" x14ac:dyDescent="0.25">
      <c r="R2012">
        <f t="shared" si="33"/>
        <v>1</v>
      </c>
      <c r="S2012">
        <f>IF(T2012="",0,IFERROR(IF(VLOOKUP(T2012,T$38:T2011,1,0)&gt;0,0,0),1))</f>
        <v>0</v>
      </c>
      <c r="T2012" s="16">
        <f>IF(DATOS!J1975=P$39,DATOS!C1975,"")</f>
        <v>0</v>
      </c>
    </row>
    <row r="2013" spans="18:20" x14ac:dyDescent="0.25">
      <c r="R2013">
        <f t="shared" si="33"/>
        <v>1</v>
      </c>
      <c r="S2013">
        <f>IF(T2013="",0,IFERROR(IF(VLOOKUP(T2013,T$38:T2012,1,0)&gt;0,0,0),1))</f>
        <v>0</v>
      </c>
      <c r="T2013" s="16">
        <f>IF(DATOS!J1976=P$39,DATOS!C1976,"")</f>
        <v>0</v>
      </c>
    </row>
    <row r="2014" spans="18:20" x14ac:dyDescent="0.25">
      <c r="R2014">
        <f t="shared" si="33"/>
        <v>1</v>
      </c>
      <c r="S2014">
        <f>IF(T2014="",0,IFERROR(IF(VLOOKUP(T2014,T$38:T2013,1,0)&gt;0,0,0),1))</f>
        <v>0</v>
      </c>
      <c r="T2014" s="16">
        <f>IF(DATOS!J1977=P$39,DATOS!C1977,"")</f>
        <v>0</v>
      </c>
    </row>
    <row r="2015" spans="18:20" x14ac:dyDescent="0.25">
      <c r="R2015">
        <f t="shared" si="33"/>
        <v>1</v>
      </c>
      <c r="S2015">
        <f>IF(T2015="",0,IFERROR(IF(VLOOKUP(T2015,T$38:T2014,1,0)&gt;0,0,0),1))</f>
        <v>0</v>
      </c>
      <c r="T2015" s="16">
        <f>IF(DATOS!J1978=P$39,DATOS!C1978,"")</f>
        <v>0</v>
      </c>
    </row>
    <row r="2016" spans="18:20" x14ac:dyDescent="0.25">
      <c r="R2016">
        <f t="shared" si="33"/>
        <v>1</v>
      </c>
      <c r="S2016">
        <f>IF(T2016="",0,IFERROR(IF(VLOOKUP(T2016,T$38:T2015,1,0)&gt;0,0,0),1))</f>
        <v>0</v>
      </c>
      <c r="T2016" s="16">
        <f>IF(DATOS!J1979=P$39,DATOS!C1979,"")</f>
        <v>0</v>
      </c>
    </row>
    <row r="2017" spans="18:20" x14ac:dyDescent="0.25">
      <c r="R2017">
        <f t="shared" si="33"/>
        <v>1</v>
      </c>
      <c r="S2017">
        <f>IF(T2017="",0,IFERROR(IF(VLOOKUP(T2017,T$38:T2016,1,0)&gt;0,0,0),1))</f>
        <v>0</v>
      </c>
      <c r="T2017" s="16">
        <f>IF(DATOS!J1980=P$39,DATOS!C1980,"")</f>
        <v>0</v>
      </c>
    </row>
    <row r="2018" spans="18:20" x14ac:dyDescent="0.25">
      <c r="R2018">
        <f t="shared" si="33"/>
        <v>1</v>
      </c>
      <c r="S2018">
        <f>IF(T2018="",0,IFERROR(IF(VLOOKUP(T2018,T$38:T2017,1,0)&gt;0,0,0),1))</f>
        <v>0</v>
      </c>
      <c r="T2018" s="16">
        <f>IF(DATOS!J1981=P$39,DATOS!C1981,"")</f>
        <v>0</v>
      </c>
    </row>
    <row r="2019" spans="18:20" x14ac:dyDescent="0.25">
      <c r="R2019">
        <f t="shared" si="33"/>
        <v>1</v>
      </c>
      <c r="S2019">
        <f>IF(T2019="",0,IFERROR(IF(VLOOKUP(T2019,T$38:T2018,1,0)&gt;0,0,0),1))</f>
        <v>0</v>
      </c>
      <c r="T2019" s="16">
        <f>IF(DATOS!J1982=P$39,DATOS!C1982,"")</f>
        <v>0</v>
      </c>
    </row>
    <row r="2020" spans="18:20" x14ac:dyDescent="0.25">
      <c r="R2020">
        <f t="shared" si="33"/>
        <v>1</v>
      </c>
      <c r="S2020">
        <f>IF(T2020="",0,IFERROR(IF(VLOOKUP(T2020,T$38:T2019,1,0)&gt;0,0,0),1))</f>
        <v>0</v>
      </c>
      <c r="T2020" s="16">
        <f>IF(DATOS!J1983=P$39,DATOS!C1983,"")</f>
        <v>0</v>
      </c>
    </row>
    <row r="2021" spans="18:20" x14ac:dyDescent="0.25">
      <c r="R2021">
        <f t="shared" si="33"/>
        <v>1</v>
      </c>
      <c r="S2021">
        <f>IF(T2021="",0,IFERROR(IF(VLOOKUP(T2021,T$38:T2020,1,0)&gt;0,0,0),1))</f>
        <v>0</v>
      </c>
      <c r="T2021" s="16">
        <f>IF(DATOS!J1984=P$39,DATOS!C1984,"")</f>
        <v>0</v>
      </c>
    </row>
    <row r="2022" spans="18:20" x14ac:dyDescent="0.25">
      <c r="R2022">
        <f t="shared" si="33"/>
        <v>1</v>
      </c>
      <c r="S2022">
        <f>IF(T2022="",0,IFERROR(IF(VLOOKUP(T2022,T$38:T2021,1,0)&gt;0,0,0),1))</f>
        <v>0</v>
      </c>
      <c r="T2022" s="16">
        <f>IF(DATOS!J1985=P$39,DATOS!C1985,"")</f>
        <v>0</v>
      </c>
    </row>
    <row r="2023" spans="18:20" x14ac:dyDescent="0.25">
      <c r="R2023">
        <f t="shared" ref="R2023:R2086" si="34">R2022+S2023</f>
        <v>1</v>
      </c>
      <c r="S2023">
        <f>IF(T2023="",0,IFERROR(IF(VLOOKUP(T2023,T$38:T2022,1,0)&gt;0,0,0),1))</f>
        <v>0</v>
      </c>
      <c r="T2023" s="16">
        <f>IF(DATOS!J1986=P$39,DATOS!C1986,"")</f>
        <v>0</v>
      </c>
    </row>
    <row r="2024" spans="18:20" x14ac:dyDescent="0.25">
      <c r="R2024">
        <f t="shared" si="34"/>
        <v>1</v>
      </c>
      <c r="S2024">
        <f>IF(T2024="",0,IFERROR(IF(VLOOKUP(T2024,T$38:T2023,1,0)&gt;0,0,0),1))</f>
        <v>0</v>
      </c>
      <c r="T2024" s="16">
        <f>IF(DATOS!J1987=P$39,DATOS!C1987,"")</f>
        <v>0</v>
      </c>
    </row>
    <row r="2025" spans="18:20" x14ac:dyDescent="0.25">
      <c r="R2025">
        <f t="shared" si="34"/>
        <v>1</v>
      </c>
      <c r="S2025">
        <f>IF(T2025="",0,IFERROR(IF(VLOOKUP(T2025,T$38:T2024,1,0)&gt;0,0,0),1))</f>
        <v>0</v>
      </c>
      <c r="T2025" s="16">
        <f>IF(DATOS!J1988=P$39,DATOS!C1988,"")</f>
        <v>0</v>
      </c>
    </row>
    <row r="2026" spans="18:20" x14ac:dyDescent="0.25">
      <c r="R2026">
        <f t="shared" si="34"/>
        <v>1</v>
      </c>
      <c r="S2026">
        <f>IF(T2026="",0,IFERROR(IF(VLOOKUP(T2026,T$38:T2025,1,0)&gt;0,0,0),1))</f>
        <v>0</v>
      </c>
      <c r="T2026" s="16">
        <f>IF(DATOS!J1989=P$39,DATOS!C1989,"")</f>
        <v>0</v>
      </c>
    </row>
    <row r="2027" spans="18:20" x14ac:dyDescent="0.25">
      <c r="R2027">
        <f t="shared" si="34"/>
        <v>1</v>
      </c>
      <c r="S2027">
        <f>IF(T2027="",0,IFERROR(IF(VLOOKUP(T2027,T$38:T2026,1,0)&gt;0,0,0),1))</f>
        <v>0</v>
      </c>
      <c r="T2027" s="16">
        <f>IF(DATOS!J1990=P$39,DATOS!C1990,"")</f>
        <v>0</v>
      </c>
    </row>
    <row r="2028" spans="18:20" x14ac:dyDescent="0.25">
      <c r="R2028">
        <f t="shared" si="34"/>
        <v>1</v>
      </c>
      <c r="S2028">
        <f>IF(T2028="",0,IFERROR(IF(VLOOKUP(T2028,T$38:T2027,1,0)&gt;0,0,0),1))</f>
        <v>0</v>
      </c>
      <c r="T2028" s="16">
        <f>IF(DATOS!J1991=P$39,DATOS!C1991,"")</f>
        <v>0</v>
      </c>
    </row>
    <row r="2029" spans="18:20" x14ac:dyDescent="0.25">
      <c r="R2029">
        <f t="shared" si="34"/>
        <v>1</v>
      </c>
      <c r="S2029">
        <f>IF(T2029="",0,IFERROR(IF(VLOOKUP(T2029,T$38:T2028,1,0)&gt;0,0,0),1))</f>
        <v>0</v>
      </c>
      <c r="T2029" s="16">
        <f>IF(DATOS!J1992=P$39,DATOS!C1992,"")</f>
        <v>0</v>
      </c>
    </row>
    <row r="2030" spans="18:20" x14ac:dyDescent="0.25">
      <c r="R2030">
        <f t="shared" si="34"/>
        <v>1</v>
      </c>
      <c r="S2030">
        <f>IF(T2030="",0,IFERROR(IF(VLOOKUP(T2030,T$38:T2029,1,0)&gt;0,0,0),1))</f>
        <v>0</v>
      </c>
      <c r="T2030" s="16">
        <f>IF(DATOS!J1993=P$39,DATOS!C1993,"")</f>
        <v>0</v>
      </c>
    </row>
    <row r="2031" spans="18:20" x14ac:dyDescent="0.25">
      <c r="R2031">
        <f t="shared" si="34"/>
        <v>1</v>
      </c>
      <c r="S2031">
        <f>IF(T2031="",0,IFERROR(IF(VLOOKUP(T2031,T$38:T2030,1,0)&gt;0,0,0),1))</f>
        <v>0</v>
      </c>
      <c r="T2031" s="16">
        <f>IF(DATOS!J1994=P$39,DATOS!C1994,"")</f>
        <v>0</v>
      </c>
    </row>
    <row r="2032" spans="18:20" x14ac:dyDescent="0.25">
      <c r="R2032">
        <f t="shared" si="34"/>
        <v>1</v>
      </c>
      <c r="S2032">
        <f>IF(T2032="",0,IFERROR(IF(VLOOKUP(T2032,T$38:T2031,1,0)&gt;0,0,0),1))</f>
        <v>0</v>
      </c>
      <c r="T2032" s="16">
        <f>IF(DATOS!J1995=P$39,DATOS!C1995,"")</f>
        <v>0</v>
      </c>
    </row>
    <row r="2033" spans="18:20" x14ac:dyDescent="0.25">
      <c r="R2033">
        <f t="shared" si="34"/>
        <v>1</v>
      </c>
      <c r="S2033">
        <f>IF(T2033="",0,IFERROR(IF(VLOOKUP(T2033,T$38:T2032,1,0)&gt;0,0,0),1))</f>
        <v>0</v>
      </c>
      <c r="T2033" s="16">
        <f>IF(DATOS!J1996=P$39,DATOS!C1996,"")</f>
        <v>0</v>
      </c>
    </row>
    <row r="2034" spans="18:20" x14ac:dyDescent="0.25">
      <c r="R2034">
        <f t="shared" si="34"/>
        <v>1</v>
      </c>
      <c r="S2034">
        <f>IF(T2034="",0,IFERROR(IF(VLOOKUP(T2034,T$38:T2033,1,0)&gt;0,0,0),1))</f>
        <v>0</v>
      </c>
      <c r="T2034" s="16">
        <f>IF(DATOS!J1997=P$39,DATOS!C1997,"")</f>
        <v>0</v>
      </c>
    </row>
    <row r="2035" spans="18:20" x14ac:dyDescent="0.25">
      <c r="R2035">
        <f t="shared" si="34"/>
        <v>1</v>
      </c>
      <c r="S2035">
        <f>IF(T2035="",0,IFERROR(IF(VLOOKUP(T2035,T$38:T2034,1,0)&gt;0,0,0),1))</f>
        <v>0</v>
      </c>
      <c r="T2035" s="16">
        <f>IF(DATOS!J1998=P$39,DATOS!C1998,"")</f>
        <v>0</v>
      </c>
    </row>
    <row r="2036" spans="18:20" x14ac:dyDescent="0.25">
      <c r="R2036">
        <f t="shared" si="34"/>
        <v>1</v>
      </c>
      <c r="S2036">
        <f>IF(T2036="",0,IFERROR(IF(VLOOKUP(T2036,T$38:T2035,1,0)&gt;0,0,0),1))</f>
        <v>0</v>
      </c>
      <c r="T2036" s="16">
        <f>IF(DATOS!J1999=P$39,DATOS!C1999,"")</f>
        <v>0</v>
      </c>
    </row>
    <row r="2037" spans="18:20" x14ac:dyDescent="0.25">
      <c r="R2037">
        <f t="shared" si="34"/>
        <v>1</v>
      </c>
      <c r="S2037">
        <f>IF(T2037="",0,IFERROR(IF(VLOOKUP(T2037,T$38:T2036,1,0)&gt;0,0,0),1))</f>
        <v>0</v>
      </c>
      <c r="T2037" s="16">
        <f>IF(DATOS!J2000=P$39,DATOS!C2000,"")</f>
        <v>0</v>
      </c>
    </row>
    <row r="2038" spans="18:20" x14ac:dyDescent="0.25">
      <c r="R2038">
        <f t="shared" si="34"/>
        <v>1</v>
      </c>
      <c r="S2038">
        <f>IF(T2038="",0,IFERROR(IF(VLOOKUP(T2038,T$38:T2037,1,0)&gt;0,0,0),1))</f>
        <v>0</v>
      </c>
      <c r="T2038" s="16">
        <f>IF(DATOS!J2001=P$39,DATOS!C2001,"")</f>
        <v>0</v>
      </c>
    </row>
    <row r="2039" spans="18:20" x14ac:dyDescent="0.25">
      <c r="R2039">
        <f t="shared" si="34"/>
        <v>1</v>
      </c>
      <c r="S2039">
        <f>IF(T2039="",0,IFERROR(IF(VLOOKUP(T2039,T$38:T2038,1,0)&gt;0,0,0),1))</f>
        <v>0</v>
      </c>
      <c r="T2039" s="16">
        <f>IF(DATOS!J2002=P$39,DATOS!C2002,"")</f>
        <v>0</v>
      </c>
    </row>
    <row r="2040" spans="18:20" x14ac:dyDescent="0.25">
      <c r="R2040">
        <f t="shared" si="34"/>
        <v>1</v>
      </c>
      <c r="S2040">
        <f>IF(T2040="",0,IFERROR(IF(VLOOKUP(T2040,T$38:T2039,1,0)&gt;0,0,0),1))</f>
        <v>0</v>
      </c>
      <c r="T2040" s="16">
        <f>IF(DATOS!J2003=P$39,DATOS!C2003,"")</f>
        <v>0</v>
      </c>
    </row>
    <row r="2041" spans="18:20" x14ac:dyDescent="0.25">
      <c r="R2041">
        <f t="shared" si="34"/>
        <v>1</v>
      </c>
      <c r="S2041">
        <f>IF(T2041="",0,IFERROR(IF(VLOOKUP(T2041,T$38:T2040,1,0)&gt;0,0,0),1))</f>
        <v>0</v>
      </c>
      <c r="T2041" s="16">
        <f>IF(DATOS!J2004=P$39,DATOS!C2004,"")</f>
        <v>0</v>
      </c>
    </row>
    <row r="2042" spans="18:20" x14ac:dyDescent="0.25">
      <c r="R2042">
        <f t="shared" si="34"/>
        <v>1</v>
      </c>
      <c r="S2042">
        <f>IF(T2042="",0,IFERROR(IF(VLOOKUP(T2042,T$38:T2041,1,0)&gt;0,0,0),1))</f>
        <v>0</v>
      </c>
      <c r="T2042" s="16">
        <f>IF(DATOS!J2005=P$39,DATOS!C2005,"")</f>
        <v>0</v>
      </c>
    </row>
    <row r="2043" spans="18:20" x14ac:dyDescent="0.25">
      <c r="R2043">
        <f t="shared" si="34"/>
        <v>1</v>
      </c>
      <c r="S2043">
        <f>IF(T2043="",0,IFERROR(IF(VLOOKUP(T2043,T$38:T2042,1,0)&gt;0,0,0),1))</f>
        <v>0</v>
      </c>
      <c r="T2043" s="16">
        <f>IF(DATOS!J2006=P$39,DATOS!C2006,"")</f>
        <v>0</v>
      </c>
    </row>
    <row r="2044" spans="18:20" x14ac:dyDescent="0.25">
      <c r="R2044">
        <f t="shared" si="34"/>
        <v>1</v>
      </c>
      <c r="S2044">
        <f>IF(T2044="",0,IFERROR(IF(VLOOKUP(T2044,T$38:T2043,1,0)&gt;0,0,0),1))</f>
        <v>0</v>
      </c>
      <c r="T2044" s="16">
        <f>IF(DATOS!J2007=P$39,DATOS!C2007,"")</f>
        <v>0</v>
      </c>
    </row>
    <row r="2045" spans="18:20" x14ac:dyDescent="0.25">
      <c r="R2045">
        <f t="shared" si="34"/>
        <v>1</v>
      </c>
      <c r="S2045">
        <f>IF(T2045="",0,IFERROR(IF(VLOOKUP(T2045,T$38:T2044,1,0)&gt;0,0,0),1))</f>
        <v>0</v>
      </c>
      <c r="T2045" s="16">
        <f>IF(DATOS!J2008=P$39,DATOS!C2008,"")</f>
        <v>0</v>
      </c>
    </row>
    <row r="2046" spans="18:20" x14ac:dyDescent="0.25">
      <c r="R2046">
        <f t="shared" si="34"/>
        <v>1</v>
      </c>
      <c r="S2046">
        <f>IF(T2046="",0,IFERROR(IF(VLOOKUP(T2046,T$38:T2045,1,0)&gt;0,0,0),1))</f>
        <v>0</v>
      </c>
      <c r="T2046" s="16">
        <f>IF(DATOS!J2009=P$39,DATOS!C2009,"")</f>
        <v>0</v>
      </c>
    </row>
    <row r="2047" spans="18:20" x14ac:dyDescent="0.25">
      <c r="R2047">
        <f t="shared" si="34"/>
        <v>1</v>
      </c>
      <c r="S2047">
        <f>IF(T2047="",0,IFERROR(IF(VLOOKUP(T2047,T$38:T2046,1,0)&gt;0,0,0),1))</f>
        <v>0</v>
      </c>
      <c r="T2047" s="16">
        <f>IF(DATOS!J2010=P$39,DATOS!C2010,"")</f>
        <v>0</v>
      </c>
    </row>
    <row r="2048" spans="18:20" x14ac:dyDescent="0.25">
      <c r="R2048">
        <f t="shared" si="34"/>
        <v>1</v>
      </c>
      <c r="S2048">
        <f>IF(T2048="",0,IFERROR(IF(VLOOKUP(T2048,T$38:T2047,1,0)&gt;0,0,0),1))</f>
        <v>0</v>
      </c>
      <c r="T2048" s="16">
        <f>IF(DATOS!J2011=P$39,DATOS!C2011,"")</f>
        <v>0</v>
      </c>
    </row>
    <row r="2049" spans="18:20" x14ac:dyDescent="0.25">
      <c r="R2049">
        <f t="shared" si="34"/>
        <v>1</v>
      </c>
      <c r="S2049">
        <f>IF(T2049="",0,IFERROR(IF(VLOOKUP(T2049,T$38:T2048,1,0)&gt;0,0,0),1))</f>
        <v>0</v>
      </c>
      <c r="T2049" s="16">
        <f>IF(DATOS!J2012=P$39,DATOS!C2012,"")</f>
        <v>0</v>
      </c>
    </row>
    <row r="2050" spans="18:20" x14ac:dyDescent="0.25">
      <c r="R2050">
        <f t="shared" si="34"/>
        <v>1</v>
      </c>
      <c r="S2050">
        <f>IF(T2050="",0,IFERROR(IF(VLOOKUP(T2050,T$38:T2049,1,0)&gt;0,0,0),1))</f>
        <v>0</v>
      </c>
      <c r="T2050" s="16">
        <f>IF(DATOS!J2013=P$39,DATOS!C2013,"")</f>
        <v>0</v>
      </c>
    </row>
    <row r="2051" spans="18:20" x14ac:dyDescent="0.25">
      <c r="R2051">
        <f t="shared" si="34"/>
        <v>1</v>
      </c>
      <c r="S2051">
        <f>IF(T2051="",0,IFERROR(IF(VLOOKUP(T2051,T$38:T2050,1,0)&gt;0,0,0),1))</f>
        <v>0</v>
      </c>
      <c r="T2051" s="16">
        <f>IF(DATOS!J2014=P$39,DATOS!C2014,"")</f>
        <v>0</v>
      </c>
    </row>
    <row r="2052" spans="18:20" x14ac:dyDescent="0.25">
      <c r="R2052">
        <f t="shared" si="34"/>
        <v>1</v>
      </c>
      <c r="S2052">
        <f>IF(T2052="",0,IFERROR(IF(VLOOKUP(T2052,T$38:T2051,1,0)&gt;0,0,0),1))</f>
        <v>0</v>
      </c>
      <c r="T2052" s="16">
        <f>IF(DATOS!J2015=P$39,DATOS!C2015,"")</f>
        <v>0</v>
      </c>
    </row>
    <row r="2053" spans="18:20" x14ac:dyDescent="0.25">
      <c r="R2053">
        <f t="shared" si="34"/>
        <v>1</v>
      </c>
      <c r="S2053">
        <f>IF(T2053="",0,IFERROR(IF(VLOOKUP(T2053,T$38:T2052,1,0)&gt;0,0,0),1))</f>
        <v>0</v>
      </c>
      <c r="T2053" s="16">
        <f>IF(DATOS!J2016=P$39,DATOS!C2016,"")</f>
        <v>0</v>
      </c>
    </row>
    <row r="2054" spans="18:20" x14ac:dyDescent="0.25">
      <c r="R2054">
        <f t="shared" si="34"/>
        <v>1</v>
      </c>
      <c r="S2054">
        <f>IF(T2054="",0,IFERROR(IF(VLOOKUP(T2054,T$38:T2053,1,0)&gt;0,0,0),1))</f>
        <v>0</v>
      </c>
      <c r="T2054" s="16">
        <f>IF(DATOS!J2017=P$39,DATOS!C2017,"")</f>
        <v>0</v>
      </c>
    </row>
    <row r="2055" spans="18:20" x14ac:dyDescent="0.25">
      <c r="R2055">
        <f t="shared" si="34"/>
        <v>1</v>
      </c>
      <c r="S2055">
        <f>IF(T2055="",0,IFERROR(IF(VLOOKUP(T2055,T$38:T2054,1,0)&gt;0,0,0),1))</f>
        <v>0</v>
      </c>
      <c r="T2055" s="16">
        <f>IF(DATOS!J2018=P$39,DATOS!C2018,"")</f>
        <v>0</v>
      </c>
    </row>
    <row r="2056" spans="18:20" x14ac:dyDescent="0.25">
      <c r="R2056">
        <f t="shared" si="34"/>
        <v>1</v>
      </c>
      <c r="S2056">
        <f>IF(T2056="",0,IFERROR(IF(VLOOKUP(T2056,T$38:T2055,1,0)&gt;0,0,0),1))</f>
        <v>0</v>
      </c>
      <c r="T2056" s="16">
        <f>IF(DATOS!J2019=P$39,DATOS!C2019,"")</f>
        <v>0</v>
      </c>
    </row>
    <row r="2057" spans="18:20" x14ac:dyDescent="0.25">
      <c r="R2057">
        <f t="shared" si="34"/>
        <v>1</v>
      </c>
      <c r="S2057">
        <f>IF(T2057="",0,IFERROR(IF(VLOOKUP(T2057,T$38:T2056,1,0)&gt;0,0,0),1))</f>
        <v>0</v>
      </c>
      <c r="T2057" s="16">
        <f>IF(DATOS!J2020=P$39,DATOS!C2020,"")</f>
        <v>0</v>
      </c>
    </row>
    <row r="2058" spans="18:20" x14ac:dyDescent="0.25">
      <c r="R2058">
        <f t="shared" si="34"/>
        <v>1</v>
      </c>
      <c r="S2058">
        <f>IF(T2058="",0,IFERROR(IF(VLOOKUP(T2058,T$38:T2057,1,0)&gt;0,0,0),1))</f>
        <v>0</v>
      </c>
      <c r="T2058" s="16">
        <f>IF(DATOS!J2021=P$39,DATOS!C2021,"")</f>
        <v>0</v>
      </c>
    </row>
    <row r="2059" spans="18:20" x14ac:dyDescent="0.25">
      <c r="R2059">
        <f t="shared" si="34"/>
        <v>1</v>
      </c>
      <c r="S2059">
        <f>IF(T2059="",0,IFERROR(IF(VLOOKUP(T2059,T$38:T2058,1,0)&gt;0,0,0),1))</f>
        <v>0</v>
      </c>
      <c r="T2059" s="16">
        <f>IF(DATOS!J2022=P$39,DATOS!C2022,"")</f>
        <v>0</v>
      </c>
    </row>
    <row r="2060" spans="18:20" x14ac:dyDescent="0.25">
      <c r="R2060">
        <f t="shared" si="34"/>
        <v>1</v>
      </c>
      <c r="S2060">
        <f>IF(T2060="",0,IFERROR(IF(VLOOKUP(T2060,T$38:T2059,1,0)&gt;0,0,0),1))</f>
        <v>0</v>
      </c>
      <c r="T2060" s="16">
        <f>IF(DATOS!J2023=P$39,DATOS!C2023,"")</f>
        <v>0</v>
      </c>
    </row>
    <row r="2061" spans="18:20" x14ac:dyDescent="0.25">
      <c r="R2061">
        <f t="shared" si="34"/>
        <v>1</v>
      </c>
      <c r="S2061">
        <f>IF(T2061="",0,IFERROR(IF(VLOOKUP(T2061,T$38:T2060,1,0)&gt;0,0,0),1))</f>
        <v>0</v>
      </c>
      <c r="T2061" s="16">
        <f>IF(DATOS!J2024=P$39,DATOS!C2024,"")</f>
        <v>0</v>
      </c>
    </row>
    <row r="2062" spans="18:20" x14ac:dyDescent="0.25">
      <c r="R2062">
        <f t="shared" si="34"/>
        <v>1</v>
      </c>
      <c r="S2062">
        <f>IF(T2062="",0,IFERROR(IF(VLOOKUP(T2062,T$38:T2061,1,0)&gt;0,0,0),1))</f>
        <v>0</v>
      </c>
      <c r="T2062" s="16">
        <f>IF(DATOS!J2025=P$39,DATOS!C2025,"")</f>
        <v>0</v>
      </c>
    </row>
    <row r="2063" spans="18:20" x14ac:dyDescent="0.25">
      <c r="R2063">
        <f t="shared" si="34"/>
        <v>1</v>
      </c>
      <c r="S2063">
        <f>IF(T2063="",0,IFERROR(IF(VLOOKUP(T2063,T$38:T2062,1,0)&gt;0,0,0),1))</f>
        <v>0</v>
      </c>
      <c r="T2063" s="16">
        <f>IF(DATOS!J2026=P$39,DATOS!C2026,"")</f>
        <v>0</v>
      </c>
    </row>
    <row r="2064" spans="18:20" x14ac:dyDescent="0.25">
      <c r="R2064">
        <f t="shared" si="34"/>
        <v>1</v>
      </c>
      <c r="S2064">
        <f>IF(T2064="",0,IFERROR(IF(VLOOKUP(T2064,T$38:T2063,1,0)&gt;0,0,0),1))</f>
        <v>0</v>
      </c>
      <c r="T2064" s="16">
        <f>IF(DATOS!J2027=P$39,DATOS!C2027,"")</f>
        <v>0</v>
      </c>
    </row>
    <row r="2065" spans="18:20" x14ac:dyDescent="0.25">
      <c r="R2065">
        <f t="shared" si="34"/>
        <v>1</v>
      </c>
      <c r="S2065">
        <f>IF(T2065="",0,IFERROR(IF(VLOOKUP(T2065,T$38:T2064,1,0)&gt;0,0,0),1))</f>
        <v>0</v>
      </c>
      <c r="T2065" s="16">
        <f>IF(DATOS!J2028=P$39,DATOS!C2028,"")</f>
        <v>0</v>
      </c>
    </row>
    <row r="2066" spans="18:20" x14ac:dyDescent="0.25">
      <c r="R2066">
        <f t="shared" si="34"/>
        <v>1</v>
      </c>
      <c r="S2066">
        <f>IF(T2066="",0,IFERROR(IF(VLOOKUP(T2066,T$38:T2065,1,0)&gt;0,0,0),1))</f>
        <v>0</v>
      </c>
      <c r="T2066" s="16">
        <f>IF(DATOS!J2029=P$39,DATOS!C2029,"")</f>
        <v>0</v>
      </c>
    </row>
    <row r="2067" spans="18:20" x14ac:dyDescent="0.25">
      <c r="R2067">
        <f t="shared" si="34"/>
        <v>1</v>
      </c>
      <c r="S2067">
        <f>IF(T2067="",0,IFERROR(IF(VLOOKUP(T2067,T$38:T2066,1,0)&gt;0,0,0),1))</f>
        <v>0</v>
      </c>
      <c r="T2067" s="16">
        <f>IF(DATOS!J2030=P$39,DATOS!C2030,"")</f>
        <v>0</v>
      </c>
    </row>
    <row r="2068" spans="18:20" x14ac:dyDescent="0.25">
      <c r="R2068">
        <f t="shared" si="34"/>
        <v>1</v>
      </c>
      <c r="S2068">
        <f>IF(T2068="",0,IFERROR(IF(VLOOKUP(T2068,T$38:T2067,1,0)&gt;0,0,0),1))</f>
        <v>0</v>
      </c>
      <c r="T2068" s="16">
        <f>IF(DATOS!J2031=P$39,DATOS!C2031,"")</f>
        <v>0</v>
      </c>
    </row>
    <row r="2069" spans="18:20" x14ac:dyDescent="0.25">
      <c r="R2069">
        <f t="shared" si="34"/>
        <v>1</v>
      </c>
      <c r="S2069">
        <f>IF(T2069="",0,IFERROR(IF(VLOOKUP(T2069,T$38:T2068,1,0)&gt;0,0,0),1))</f>
        <v>0</v>
      </c>
      <c r="T2069" s="16">
        <f>IF(DATOS!J2032=P$39,DATOS!C2032,"")</f>
        <v>0</v>
      </c>
    </row>
    <row r="2070" spans="18:20" x14ac:dyDescent="0.25">
      <c r="R2070">
        <f t="shared" si="34"/>
        <v>1</v>
      </c>
      <c r="S2070">
        <f>IF(T2070="",0,IFERROR(IF(VLOOKUP(T2070,T$38:T2069,1,0)&gt;0,0,0),1))</f>
        <v>0</v>
      </c>
      <c r="T2070" s="16">
        <f>IF(DATOS!J2033=P$39,DATOS!C2033,"")</f>
        <v>0</v>
      </c>
    </row>
    <row r="2071" spans="18:20" x14ac:dyDescent="0.25">
      <c r="R2071">
        <f t="shared" si="34"/>
        <v>1</v>
      </c>
      <c r="S2071">
        <f>IF(T2071="",0,IFERROR(IF(VLOOKUP(T2071,T$38:T2070,1,0)&gt;0,0,0),1))</f>
        <v>0</v>
      </c>
      <c r="T2071" s="16">
        <f>IF(DATOS!J2034=P$39,DATOS!C2034,"")</f>
        <v>0</v>
      </c>
    </row>
    <row r="2072" spans="18:20" x14ac:dyDescent="0.25">
      <c r="R2072">
        <f t="shared" si="34"/>
        <v>1</v>
      </c>
      <c r="S2072">
        <f>IF(T2072="",0,IFERROR(IF(VLOOKUP(T2072,T$38:T2071,1,0)&gt;0,0,0),1))</f>
        <v>0</v>
      </c>
      <c r="T2072" s="16">
        <f>IF(DATOS!J2035=P$39,DATOS!C2035,"")</f>
        <v>0</v>
      </c>
    </row>
    <row r="2073" spans="18:20" x14ac:dyDescent="0.25">
      <c r="R2073">
        <f t="shared" si="34"/>
        <v>1</v>
      </c>
      <c r="S2073">
        <f>IF(T2073="",0,IFERROR(IF(VLOOKUP(T2073,T$38:T2072,1,0)&gt;0,0,0),1))</f>
        <v>0</v>
      </c>
      <c r="T2073" s="16">
        <f>IF(DATOS!J2036=P$39,DATOS!C2036,"")</f>
        <v>0</v>
      </c>
    </row>
    <row r="2074" spans="18:20" x14ac:dyDescent="0.25">
      <c r="R2074">
        <f t="shared" si="34"/>
        <v>1</v>
      </c>
      <c r="S2074">
        <f>IF(T2074="",0,IFERROR(IF(VLOOKUP(T2074,T$38:T2073,1,0)&gt;0,0,0),1))</f>
        <v>0</v>
      </c>
      <c r="T2074" s="16">
        <f>IF(DATOS!J2037=P$39,DATOS!C2037,"")</f>
        <v>0</v>
      </c>
    </row>
    <row r="2075" spans="18:20" x14ac:dyDescent="0.25">
      <c r="R2075">
        <f t="shared" si="34"/>
        <v>1</v>
      </c>
      <c r="S2075">
        <f>IF(T2075="",0,IFERROR(IF(VLOOKUP(T2075,T$38:T2074,1,0)&gt;0,0,0),1))</f>
        <v>0</v>
      </c>
      <c r="T2075" s="16">
        <f>IF(DATOS!J2038=P$39,DATOS!C2038,"")</f>
        <v>0</v>
      </c>
    </row>
    <row r="2076" spans="18:20" x14ac:dyDescent="0.25">
      <c r="R2076">
        <f t="shared" si="34"/>
        <v>1</v>
      </c>
      <c r="S2076">
        <f>IF(T2076="",0,IFERROR(IF(VLOOKUP(T2076,T$38:T2075,1,0)&gt;0,0,0),1))</f>
        <v>0</v>
      </c>
      <c r="T2076" s="16">
        <f>IF(DATOS!J2039=P$39,DATOS!C2039,"")</f>
        <v>0</v>
      </c>
    </row>
    <row r="2077" spans="18:20" x14ac:dyDescent="0.25">
      <c r="R2077">
        <f t="shared" si="34"/>
        <v>1</v>
      </c>
      <c r="S2077">
        <f>IF(T2077="",0,IFERROR(IF(VLOOKUP(T2077,T$38:T2076,1,0)&gt;0,0,0),1))</f>
        <v>0</v>
      </c>
      <c r="T2077" s="16">
        <f>IF(DATOS!J2040=P$39,DATOS!C2040,"")</f>
        <v>0</v>
      </c>
    </row>
    <row r="2078" spans="18:20" x14ac:dyDescent="0.25">
      <c r="R2078">
        <f t="shared" si="34"/>
        <v>1</v>
      </c>
      <c r="S2078">
        <f>IF(T2078="",0,IFERROR(IF(VLOOKUP(T2078,T$38:T2077,1,0)&gt;0,0,0),1))</f>
        <v>0</v>
      </c>
      <c r="T2078" s="16">
        <f>IF(DATOS!J2041=P$39,DATOS!C2041,"")</f>
        <v>0</v>
      </c>
    </row>
    <row r="2079" spans="18:20" x14ac:dyDescent="0.25">
      <c r="R2079">
        <f t="shared" si="34"/>
        <v>1</v>
      </c>
      <c r="S2079">
        <f>IF(T2079="",0,IFERROR(IF(VLOOKUP(T2079,T$38:T2078,1,0)&gt;0,0,0),1))</f>
        <v>0</v>
      </c>
      <c r="T2079" s="16">
        <f>IF(DATOS!J2042=P$39,DATOS!C2042,"")</f>
        <v>0</v>
      </c>
    </row>
    <row r="2080" spans="18:20" x14ac:dyDescent="0.25">
      <c r="R2080">
        <f t="shared" si="34"/>
        <v>1</v>
      </c>
      <c r="S2080">
        <f>IF(T2080="",0,IFERROR(IF(VLOOKUP(T2080,T$38:T2079,1,0)&gt;0,0,0),1))</f>
        <v>0</v>
      </c>
      <c r="T2080" s="16">
        <f>IF(DATOS!J2043=P$39,DATOS!C2043,"")</f>
        <v>0</v>
      </c>
    </row>
    <row r="2081" spans="18:20" x14ac:dyDescent="0.25">
      <c r="R2081">
        <f t="shared" si="34"/>
        <v>1</v>
      </c>
      <c r="S2081">
        <f>IF(T2081="",0,IFERROR(IF(VLOOKUP(T2081,T$38:T2080,1,0)&gt;0,0,0),1))</f>
        <v>0</v>
      </c>
      <c r="T2081" s="16">
        <f>IF(DATOS!J2044=P$39,DATOS!C2044,"")</f>
        <v>0</v>
      </c>
    </row>
    <row r="2082" spans="18:20" x14ac:dyDescent="0.25">
      <c r="R2082">
        <f t="shared" si="34"/>
        <v>1</v>
      </c>
      <c r="S2082">
        <f>IF(T2082="",0,IFERROR(IF(VLOOKUP(T2082,T$38:T2081,1,0)&gt;0,0,0),1))</f>
        <v>0</v>
      </c>
      <c r="T2082" s="16">
        <f>IF(DATOS!J2045=P$39,DATOS!C2045,"")</f>
        <v>0</v>
      </c>
    </row>
    <row r="2083" spans="18:20" x14ac:dyDescent="0.25">
      <c r="R2083">
        <f t="shared" si="34"/>
        <v>1</v>
      </c>
      <c r="S2083">
        <f>IF(T2083="",0,IFERROR(IF(VLOOKUP(T2083,T$38:T2082,1,0)&gt;0,0,0),1))</f>
        <v>0</v>
      </c>
      <c r="T2083" s="16">
        <f>IF(DATOS!J2046=P$39,DATOS!C2046,"")</f>
        <v>0</v>
      </c>
    </row>
    <row r="2084" spans="18:20" x14ac:dyDescent="0.25">
      <c r="R2084">
        <f t="shared" si="34"/>
        <v>1</v>
      </c>
      <c r="S2084">
        <f>IF(T2084="",0,IFERROR(IF(VLOOKUP(T2084,T$38:T2083,1,0)&gt;0,0,0),1))</f>
        <v>0</v>
      </c>
      <c r="T2084" s="16">
        <f>IF(DATOS!J2047=P$39,DATOS!C2047,"")</f>
        <v>0</v>
      </c>
    </row>
    <row r="2085" spans="18:20" x14ac:dyDescent="0.25">
      <c r="R2085">
        <f t="shared" si="34"/>
        <v>1</v>
      </c>
      <c r="S2085">
        <f>IF(T2085="",0,IFERROR(IF(VLOOKUP(T2085,T$38:T2084,1,0)&gt;0,0,0),1))</f>
        <v>0</v>
      </c>
      <c r="T2085" s="16">
        <f>IF(DATOS!J2048=P$39,DATOS!C2048,"")</f>
        <v>0</v>
      </c>
    </row>
    <row r="2086" spans="18:20" x14ac:dyDescent="0.25">
      <c r="R2086">
        <f t="shared" si="34"/>
        <v>1</v>
      </c>
      <c r="S2086">
        <f>IF(T2086="",0,IFERROR(IF(VLOOKUP(T2086,T$38:T2085,1,0)&gt;0,0,0),1))</f>
        <v>0</v>
      </c>
      <c r="T2086" s="16">
        <f>IF(DATOS!J2049=P$39,DATOS!C2049,"")</f>
        <v>0</v>
      </c>
    </row>
    <row r="2087" spans="18:20" x14ac:dyDescent="0.25">
      <c r="R2087">
        <f t="shared" ref="R2087:R2150" si="35">R2086+S2087</f>
        <v>1</v>
      </c>
      <c r="S2087">
        <f>IF(T2087="",0,IFERROR(IF(VLOOKUP(T2087,T$38:T2086,1,0)&gt;0,0,0),1))</f>
        <v>0</v>
      </c>
      <c r="T2087" s="16">
        <f>IF(DATOS!J2050=P$39,DATOS!C2050,"")</f>
        <v>0</v>
      </c>
    </row>
    <row r="2088" spans="18:20" x14ac:dyDescent="0.25">
      <c r="R2088">
        <f t="shared" si="35"/>
        <v>1</v>
      </c>
      <c r="S2088">
        <f>IF(T2088="",0,IFERROR(IF(VLOOKUP(T2088,T$38:T2087,1,0)&gt;0,0,0),1))</f>
        <v>0</v>
      </c>
      <c r="T2088" s="16">
        <f>IF(DATOS!J2051=P$39,DATOS!C2051,"")</f>
        <v>0</v>
      </c>
    </row>
    <row r="2089" spans="18:20" x14ac:dyDescent="0.25">
      <c r="R2089">
        <f t="shared" si="35"/>
        <v>1</v>
      </c>
      <c r="S2089">
        <f>IF(T2089="",0,IFERROR(IF(VLOOKUP(T2089,T$38:T2088,1,0)&gt;0,0,0),1))</f>
        <v>0</v>
      </c>
      <c r="T2089" s="16">
        <f>IF(DATOS!J2052=P$39,DATOS!C2052,"")</f>
        <v>0</v>
      </c>
    </row>
    <row r="2090" spans="18:20" x14ac:dyDescent="0.25">
      <c r="R2090">
        <f t="shared" si="35"/>
        <v>1</v>
      </c>
      <c r="S2090">
        <f>IF(T2090="",0,IFERROR(IF(VLOOKUP(T2090,T$38:T2089,1,0)&gt;0,0,0),1))</f>
        <v>0</v>
      </c>
      <c r="T2090" s="16">
        <f>IF(DATOS!J2053=P$39,DATOS!C2053,"")</f>
        <v>0</v>
      </c>
    </row>
    <row r="2091" spans="18:20" x14ac:dyDescent="0.25">
      <c r="R2091">
        <f t="shared" si="35"/>
        <v>1</v>
      </c>
      <c r="S2091">
        <f>IF(T2091="",0,IFERROR(IF(VLOOKUP(T2091,T$38:T2090,1,0)&gt;0,0,0),1))</f>
        <v>0</v>
      </c>
      <c r="T2091" s="16">
        <f>IF(DATOS!J2054=P$39,DATOS!C2054,"")</f>
        <v>0</v>
      </c>
    </row>
    <row r="2092" spans="18:20" x14ac:dyDescent="0.25">
      <c r="R2092">
        <f t="shared" si="35"/>
        <v>1</v>
      </c>
      <c r="S2092">
        <f>IF(T2092="",0,IFERROR(IF(VLOOKUP(T2092,T$38:T2091,1,0)&gt;0,0,0),1))</f>
        <v>0</v>
      </c>
      <c r="T2092" s="16">
        <f>IF(DATOS!J2055=P$39,DATOS!C2055,"")</f>
        <v>0</v>
      </c>
    </row>
    <row r="2093" spans="18:20" x14ac:dyDescent="0.25">
      <c r="R2093">
        <f t="shared" si="35"/>
        <v>1</v>
      </c>
      <c r="S2093">
        <f>IF(T2093="",0,IFERROR(IF(VLOOKUP(T2093,T$38:T2092,1,0)&gt;0,0,0),1))</f>
        <v>0</v>
      </c>
      <c r="T2093" s="16">
        <f>IF(DATOS!J2056=P$39,DATOS!C2056,"")</f>
        <v>0</v>
      </c>
    </row>
    <row r="2094" spans="18:20" x14ac:dyDescent="0.25">
      <c r="R2094">
        <f t="shared" si="35"/>
        <v>1</v>
      </c>
      <c r="S2094">
        <f>IF(T2094="",0,IFERROR(IF(VLOOKUP(T2094,T$38:T2093,1,0)&gt;0,0,0),1))</f>
        <v>0</v>
      </c>
      <c r="T2094" s="16">
        <f>IF(DATOS!J2057=P$39,DATOS!C2057,"")</f>
        <v>0</v>
      </c>
    </row>
    <row r="2095" spans="18:20" x14ac:dyDescent="0.25">
      <c r="R2095">
        <f t="shared" si="35"/>
        <v>1</v>
      </c>
      <c r="S2095">
        <f>IF(T2095="",0,IFERROR(IF(VLOOKUP(T2095,T$38:T2094,1,0)&gt;0,0,0),1))</f>
        <v>0</v>
      </c>
      <c r="T2095" s="16">
        <f>IF(DATOS!J2058=P$39,DATOS!C2058,"")</f>
        <v>0</v>
      </c>
    </row>
    <row r="2096" spans="18:20" x14ac:dyDescent="0.25">
      <c r="R2096">
        <f t="shared" si="35"/>
        <v>1</v>
      </c>
      <c r="S2096">
        <f>IF(T2096="",0,IFERROR(IF(VLOOKUP(T2096,T$38:T2095,1,0)&gt;0,0,0),1))</f>
        <v>0</v>
      </c>
      <c r="T2096" s="16">
        <f>IF(DATOS!J2059=P$39,DATOS!C2059,"")</f>
        <v>0</v>
      </c>
    </row>
    <row r="2097" spans="18:20" x14ac:dyDescent="0.25">
      <c r="R2097">
        <f t="shared" si="35"/>
        <v>1</v>
      </c>
      <c r="S2097">
        <f>IF(T2097="",0,IFERROR(IF(VLOOKUP(T2097,T$38:T2096,1,0)&gt;0,0,0),1))</f>
        <v>0</v>
      </c>
      <c r="T2097" s="16">
        <f>IF(DATOS!J2060=P$39,DATOS!C2060,"")</f>
        <v>0</v>
      </c>
    </row>
    <row r="2098" spans="18:20" x14ac:dyDescent="0.25">
      <c r="R2098">
        <f t="shared" si="35"/>
        <v>1</v>
      </c>
      <c r="S2098">
        <f>IF(T2098="",0,IFERROR(IF(VLOOKUP(T2098,T$38:T2097,1,0)&gt;0,0,0),1))</f>
        <v>0</v>
      </c>
      <c r="T2098" s="16">
        <f>IF(DATOS!J2061=P$39,DATOS!C2061,"")</f>
        <v>0</v>
      </c>
    </row>
    <row r="2099" spans="18:20" x14ac:dyDescent="0.25">
      <c r="R2099">
        <f t="shared" si="35"/>
        <v>1</v>
      </c>
      <c r="S2099">
        <f>IF(T2099="",0,IFERROR(IF(VLOOKUP(T2099,T$38:T2098,1,0)&gt;0,0,0),1))</f>
        <v>0</v>
      </c>
      <c r="T2099" s="16">
        <f>IF(DATOS!J2062=P$39,DATOS!C2062,"")</f>
        <v>0</v>
      </c>
    </row>
    <row r="2100" spans="18:20" x14ac:dyDescent="0.25">
      <c r="R2100">
        <f t="shared" si="35"/>
        <v>1</v>
      </c>
      <c r="S2100">
        <f>IF(T2100="",0,IFERROR(IF(VLOOKUP(T2100,T$38:T2099,1,0)&gt;0,0,0),1))</f>
        <v>0</v>
      </c>
      <c r="T2100" s="16">
        <f>IF(DATOS!J2063=P$39,DATOS!C2063,"")</f>
        <v>0</v>
      </c>
    </row>
    <row r="2101" spans="18:20" x14ac:dyDescent="0.25">
      <c r="R2101">
        <f t="shared" si="35"/>
        <v>1</v>
      </c>
      <c r="S2101">
        <f>IF(T2101="",0,IFERROR(IF(VLOOKUP(T2101,T$38:T2100,1,0)&gt;0,0,0),1))</f>
        <v>0</v>
      </c>
      <c r="T2101" s="16">
        <f>IF(DATOS!J2064=P$39,DATOS!C2064,"")</f>
        <v>0</v>
      </c>
    </row>
    <row r="2102" spans="18:20" x14ac:dyDescent="0.25">
      <c r="R2102">
        <f t="shared" si="35"/>
        <v>1</v>
      </c>
      <c r="S2102">
        <f>IF(T2102="",0,IFERROR(IF(VLOOKUP(T2102,T$38:T2101,1,0)&gt;0,0,0),1))</f>
        <v>0</v>
      </c>
      <c r="T2102" s="16">
        <f>IF(DATOS!J2065=P$39,DATOS!C2065,"")</f>
        <v>0</v>
      </c>
    </row>
    <row r="2103" spans="18:20" x14ac:dyDescent="0.25">
      <c r="R2103">
        <f t="shared" si="35"/>
        <v>1</v>
      </c>
      <c r="S2103">
        <f>IF(T2103="",0,IFERROR(IF(VLOOKUP(T2103,T$38:T2102,1,0)&gt;0,0,0),1))</f>
        <v>0</v>
      </c>
      <c r="T2103" s="16">
        <f>IF(DATOS!J2066=P$39,DATOS!C2066,"")</f>
        <v>0</v>
      </c>
    </row>
    <row r="2104" spans="18:20" x14ac:dyDescent="0.25">
      <c r="R2104">
        <f t="shared" si="35"/>
        <v>1</v>
      </c>
      <c r="S2104">
        <f>IF(T2104="",0,IFERROR(IF(VLOOKUP(T2104,T$38:T2103,1,0)&gt;0,0,0),1))</f>
        <v>0</v>
      </c>
      <c r="T2104" s="16">
        <f>IF(DATOS!J2067=P$39,DATOS!C2067,"")</f>
        <v>0</v>
      </c>
    </row>
    <row r="2105" spans="18:20" x14ac:dyDescent="0.25">
      <c r="R2105">
        <f t="shared" si="35"/>
        <v>1</v>
      </c>
      <c r="S2105">
        <f>IF(T2105="",0,IFERROR(IF(VLOOKUP(T2105,T$38:T2104,1,0)&gt;0,0,0),1))</f>
        <v>0</v>
      </c>
      <c r="T2105" s="16">
        <f>IF(DATOS!J2068=P$39,DATOS!C2068,"")</f>
        <v>0</v>
      </c>
    </row>
    <row r="2106" spans="18:20" x14ac:dyDescent="0.25">
      <c r="R2106">
        <f t="shared" si="35"/>
        <v>1</v>
      </c>
      <c r="S2106">
        <f>IF(T2106="",0,IFERROR(IF(VLOOKUP(T2106,T$38:T2105,1,0)&gt;0,0,0),1))</f>
        <v>0</v>
      </c>
      <c r="T2106" s="16">
        <f>IF(DATOS!J2069=P$39,DATOS!C2069,"")</f>
        <v>0</v>
      </c>
    </row>
    <row r="2107" spans="18:20" x14ac:dyDescent="0.25">
      <c r="R2107">
        <f t="shared" si="35"/>
        <v>1</v>
      </c>
      <c r="S2107">
        <f>IF(T2107="",0,IFERROR(IF(VLOOKUP(T2107,T$38:T2106,1,0)&gt;0,0,0),1))</f>
        <v>0</v>
      </c>
      <c r="T2107" s="16">
        <f>IF(DATOS!J2070=P$39,DATOS!C2070,"")</f>
        <v>0</v>
      </c>
    </row>
    <row r="2108" spans="18:20" x14ac:dyDescent="0.25">
      <c r="R2108">
        <f t="shared" si="35"/>
        <v>1</v>
      </c>
      <c r="S2108">
        <f>IF(T2108="",0,IFERROR(IF(VLOOKUP(T2108,T$38:T2107,1,0)&gt;0,0,0),1))</f>
        <v>0</v>
      </c>
      <c r="T2108" s="16">
        <f>IF(DATOS!J2071=P$39,DATOS!C2071,"")</f>
        <v>0</v>
      </c>
    </row>
    <row r="2109" spans="18:20" x14ac:dyDescent="0.25">
      <c r="R2109">
        <f t="shared" si="35"/>
        <v>1</v>
      </c>
      <c r="S2109">
        <f>IF(T2109="",0,IFERROR(IF(VLOOKUP(T2109,T$38:T2108,1,0)&gt;0,0,0),1))</f>
        <v>0</v>
      </c>
      <c r="T2109" s="16">
        <f>IF(DATOS!J2072=P$39,DATOS!C2072,"")</f>
        <v>0</v>
      </c>
    </row>
    <row r="2110" spans="18:20" x14ac:dyDescent="0.25">
      <c r="R2110">
        <f t="shared" si="35"/>
        <v>1</v>
      </c>
      <c r="S2110">
        <f>IF(T2110="",0,IFERROR(IF(VLOOKUP(T2110,T$38:T2109,1,0)&gt;0,0,0),1))</f>
        <v>0</v>
      </c>
      <c r="T2110" s="16">
        <f>IF(DATOS!J2073=P$39,DATOS!C2073,"")</f>
        <v>0</v>
      </c>
    </row>
    <row r="2111" spans="18:20" x14ac:dyDescent="0.25">
      <c r="R2111">
        <f t="shared" si="35"/>
        <v>1</v>
      </c>
      <c r="S2111">
        <f>IF(T2111="",0,IFERROR(IF(VLOOKUP(T2111,T$38:T2110,1,0)&gt;0,0,0),1))</f>
        <v>0</v>
      </c>
      <c r="T2111" s="16">
        <f>IF(DATOS!J2074=P$39,DATOS!C2074,"")</f>
        <v>0</v>
      </c>
    </row>
    <row r="2112" spans="18:20" x14ac:dyDescent="0.25">
      <c r="R2112">
        <f t="shared" si="35"/>
        <v>1</v>
      </c>
      <c r="S2112">
        <f>IF(T2112="",0,IFERROR(IF(VLOOKUP(T2112,T$38:T2111,1,0)&gt;0,0,0),1))</f>
        <v>0</v>
      </c>
      <c r="T2112" s="16">
        <f>IF(DATOS!J2075=P$39,DATOS!C2075,"")</f>
        <v>0</v>
      </c>
    </row>
    <row r="2113" spans="18:20" x14ac:dyDescent="0.25">
      <c r="R2113">
        <f t="shared" si="35"/>
        <v>1</v>
      </c>
      <c r="S2113">
        <f>IF(T2113="",0,IFERROR(IF(VLOOKUP(T2113,T$38:T2112,1,0)&gt;0,0,0),1))</f>
        <v>0</v>
      </c>
      <c r="T2113" s="16">
        <f>IF(DATOS!J2076=P$39,DATOS!C2076,"")</f>
        <v>0</v>
      </c>
    </row>
    <row r="2114" spans="18:20" x14ac:dyDescent="0.25">
      <c r="R2114">
        <f t="shared" si="35"/>
        <v>1</v>
      </c>
      <c r="S2114">
        <f>IF(T2114="",0,IFERROR(IF(VLOOKUP(T2114,T$38:T2113,1,0)&gt;0,0,0),1))</f>
        <v>0</v>
      </c>
      <c r="T2114" s="16">
        <f>IF(DATOS!J2077=P$39,DATOS!C2077,"")</f>
        <v>0</v>
      </c>
    </row>
    <row r="2115" spans="18:20" x14ac:dyDescent="0.25">
      <c r="R2115">
        <f t="shared" si="35"/>
        <v>1</v>
      </c>
      <c r="S2115">
        <f>IF(T2115="",0,IFERROR(IF(VLOOKUP(T2115,T$38:T2114,1,0)&gt;0,0,0),1))</f>
        <v>0</v>
      </c>
      <c r="T2115" s="16">
        <f>IF(DATOS!J2078=P$39,DATOS!C2078,"")</f>
        <v>0</v>
      </c>
    </row>
    <row r="2116" spans="18:20" x14ac:dyDescent="0.25">
      <c r="R2116">
        <f t="shared" si="35"/>
        <v>1</v>
      </c>
      <c r="S2116">
        <f>IF(T2116="",0,IFERROR(IF(VLOOKUP(T2116,T$38:T2115,1,0)&gt;0,0,0),1))</f>
        <v>0</v>
      </c>
      <c r="T2116" s="16">
        <f>IF(DATOS!J2079=P$39,DATOS!C2079,"")</f>
        <v>0</v>
      </c>
    </row>
    <row r="2117" spans="18:20" x14ac:dyDescent="0.25">
      <c r="R2117">
        <f t="shared" si="35"/>
        <v>1</v>
      </c>
      <c r="S2117">
        <f>IF(T2117="",0,IFERROR(IF(VLOOKUP(T2117,T$38:T2116,1,0)&gt;0,0,0),1))</f>
        <v>0</v>
      </c>
      <c r="T2117" s="16">
        <f>IF(DATOS!J2080=P$39,DATOS!C2080,"")</f>
        <v>0</v>
      </c>
    </row>
    <row r="2118" spans="18:20" x14ac:dyDescent="0.25">
      <c r="R2118">
        <f t="shared" si="35"/>
        <v>1</v>
      </c>
      <c r="S2118">
        <f>IF(T2118="",0,IFERROR(IF(VLOOKUP(T2118,T$38:T2117,1,0)&gt;0,0,0),1))</f>
        <v>0</v>
      </c>
      <c r="T2118" s="16">
        <f>IF(DATOS!J2081=P$39,DATOS!C2081,"")</f>
        <v>0</v>
      </c>
    </row>
    <row r="2119" spans="18:20" x14ac:dyDescent="0.25">
      <c r="R2119">
        <f t="shared" si="35"/>
        <v>1</v>
      </c>
      <c r="S2119">
        <f>IF(T2119="",0,IFERROR(IF(VLOOKUP(T2119,T$38:T2118,1,0)&gt;0,0,0),1))</f>
        <v>0</v>
      </c>
      <c r="T2119" s="16">
        <f>IF(DATOS!J2082=P$39,DATOS!C2082,"")</f>
        <v>0</v>
      </c>
    </row>
    <row r="2120" spans="18:20" x14ac:dyDescent="0.25">
      <c r="R2120">
        <f t="shared" si="35"/>
        <v>1</v>
      </c>
      <c r="S2120">
        <f>IF(T2120="",0,IFERROR(IF(VLOOKUP(T2120,T$38:T2119,1,0)&gt;0,0,0),1))</f>
        <v>0</v>
      </c>
      <c r="T2120" s="16">
        <f>IF(DATOS!J2083=P$39,DATOS!C2083,"")</f>
        <v>0</v>
      </c>
    </row>
    <row r="2121" spans="18:20" x14ac:dyDescent="0.25">
      <c r="R2121">
        <f t="shared" si="35"/>
        <v>1</v>
      </c>
      <c r="S2121">
        <f>IF(T2121="",0,IFERROR(IF(VLOOKUP(T2121,T$38:T2120,1,0)&gt;0,0,0),1))</f>
        <v>0</v>
      </c>
      <c r="T2121" s="16">
        <f>IF(DATOS!J2084=P$39,DATOS!C2084,"")</f>
        <v>0</v>
      </c>
    </row>
    <row r="2122" spans="18:20" x14ac:dyDescent="0.25">
      <c r="R2122">
        <f t="shared" si="35"/>
        <v>1</v>
      </c>
      <c r="S2122">
        <f>IF(T2122="",0,IFERROR(IF(VLOOKUP(T2122,T$38:T2121,1,0)&gt;0,0,0),1))</f>
        <v>0</v>
      </c>
      <c r="T2122" s="16">
        <f>IF(DATOS!J2085=P$39,DATOS!C2085,"")</f>
        <v>0</v>
      </c>
    </row>
    <row r="2123" spans="18:20" x14ac:dyDescent="0.25">
      <c r="R2123">
        <f t="shared" si="35"/>
        <v>1</v>
      </c>
      <c r="S2123">
        <f>IF(T2123="",0,IFERROR(IF(VLOOKUP(T2123,T$38:T2122,1,0)&gt;0,0,0),1))</f>
        <v>0</v>
      </c>
      <c r="T2123" s="16">
        <f>IF(DATOS!J2086=P$39,DATOS!C2086,"")</f>
        <v>0</v>
      </c>
    </row>
    <row r="2124" spans="18:20" x14ac:dyDescent="0.25">
      <c r="R2124">
        <f t="shared" si="35"/>
        <v>1</v>
      </c>
      <c r="S2124">
        <f>IF(T2124="",0,IFERROR(IF(VLOOKUP(T2124,T$38:T2123,1,0)&gt;0,0,0),1))</f>
        <v>0</v>
      </c>
      <c r="T2124" s="16">
        <f>IF(DATOS!J2087=P$39,DATOS!C2087,"")</f>
        <v>0</v>
      </c>
    </row>
    <row r="2125" spans="18:20" x14ac:dyDescent="0.25">
      <c r="R2125">
        <f t="shared" si="35"/>
        <v>1</v>
      </c>
      <c r="S2125">
        <f>IF(T2125="",0,IFERROR(IF(VLOOKUP(T2125,T$38:T2124,1,0)&gt;0,0,0),1))</f>
        <v>0</v>
      </c>
      <c r="T2125" s="16">
        <f>IF(DATOS!J2088=P$39,DATOS!C2088,"")</f>
        <v>0</v>
      </c>
    </row>
    <row r="2126" spans="18:20" x14ac:dyDescent="0.25">
      <c r="R2126">
        <f t="shared" si="35"/>
        <v>1</v>
      </c>
      <c r="S2126">
        <f>IF(T2126="",0,IFERROR(IF(VLOOKUP(T2126,T$38:T2125,1,0)&gt;0,0,0),1))</f>
        <v>0</v>
      </c>
      <c r="T2126" s="16">
        <f>IF(DATOS!J2089=P$39,DATOS!C2089,"")</f>
        <v>0</v>
      </c>
    </row>
    <row r="2127" spans="18:20" x14ac:dyDescent="0.25">
      <c r="R2127">
        <f t="shared" si="35"/>
        <v>1</v>
      </c>
      <c r="S2127">
        <f>IF(T2127="",0,IFERROR(IF(VLOOKUP(T2127,T$38:T2126,1,0)&gt;0,0,0),1))</f>
        <v>0</v>
      </c>
      <c r="T2127" s="16">
        <f>IF(DATOS!J2090=P$39,DATOS!C2090,"")</f>
        <v>0</v>
      </c>
    </row>
    <row r="2128" spans="18:20" x14ac:dyDescent="0.25">
      <c r="R2128">
        <f t="shared" si="35"/>
        <v>1</v>
      </c>
      <c r="S2128">
        <f>IF(T2128="",0,IFERROR(IF(VLOOKUP(T2128,T$38:T2127,1,0)&gt;0,0,0),1))</f>
        <v>0</v>
      </c>
      <c r="T2128" s="16">
        <f>IF(DATOS!J2091=P$39,DATOS!C2091,"")</f>
        <v>0</v>
      </c>
    </row>
    <row r="2129" spans="18:20" x14ac:dyDescent="0.25">
      <c r="R2129">
        <f t="shared" si="35"/>
        <v>1</v>
      </c>
      <c r="S2129">
        <f>IF(T2129="",0,IFERROR(IF(VLOOKUP(T2129,T$38:T2128,1,0)&gt;0,0,0),1))</f>
        <v>0</v>
      </c>
      <c r="T2129" s="16">
        <f>IF(DATOS!J2092=P$39,DATOS!C2092,"")</f>
        <v>0</v>
      </c>
    </row>
    <row r="2130" spans="18:20" x14ac:dyDescent="0.25">
      <c r="R2130">
        <f t="shared" si="35"/>
        <v>1</v>
      </c>
      <c r="S2130">
        <f>IF(T2130="",0,IFERROR(IF(VLOOKUP(T2130,T$38:T2129,1,0)&gt;0,0,0),1))</f>
        <v>0</v>
      </c>
      <c r="T2130" s="16">
        <f>IF(DATOS!J2093=P$39,DATOS!C2093,"")</f>
        <v>0</v>
      </c>
    </row>
    <row r="2131" spans="18:20" x14ac:dyDescent="0.25">
      <c r="R2131">
        <f t="shared" si="35"/>
        <v>1</v>
      </c>
      <c r="S2131">
        <f>IF(T2131="",0,IFERROR(IF(VLOOKUP(T2131,T$38:T2130,1,0)&gt;0,0,0),1))</f>
        <v>0</v>
      </c>
      <c r="T2131" s="16">
        <f>IF(DATOS!J2094=P$39,DATOS!C2094,"")</f>
        <v>0</v>
      </c>
    </row>
    <row r="2132" spans="18:20" x14ac:dyDescent="0.25">
      <c r="R2132">
        <f t="shared" si="35"/>
        <v>1</v>
      </c>
      <c r="S2132">
        <f>IF(T2132="",0,IFERROR(IF(VLOOKUP(T2132,T$38:T2131,1,0)&gt;0,0,0),1))</f>
        <v>0</v>
      </c>
      <c r="T2132" s="16">
        <f>IF(DATOS!J2095=P$39,DATOS!C2095,"")</f>
        <v>0</v>
      </c>
    </row>
    <row r="2133" spans="18:20" x14ac:dyDescent="0.25">
      <c r="R2133">
        <f t="shared" si="35"/>
        <v>1</v>
      </c>
      <c r="S2133">
        <f>IF(T2133="",0,IFERROR(IF(VLOOKUP(T2133,T$38:T2132,1,0)&gt;0,0,0),1))</f>
        <v>0</v>
      </c>
      <c r="T2133" s="16">
        <f>IF(DATOS!J2096=P$39,DATOS!C2096,"")</f>
        <v>0</v>
      </c>
    </row>
    <row r="2134" spans="18:20" x14ac:dyDescent="0.25">
      <c r="R2134">
        <f t="shared" si="35"/>
        <v>1</v>
      </c>
      <c r="S2134">
        <f>IF(T2134="",0,IFERROR(IF(VLOOKUP(T2134,T$38:T2133,1,0)&gt;0,0,0),1))</f>
        <v>0</v>
      </c>
      <c r="T2134" s="16">
        <f>IF(DATOS!J2097=P$39,DATOS!C2097,"")</f>
        <v>0</v>
      </c>
    </row>
    <row r="2135" spans="18:20" x14ac:dyDescent="0.25">
      <c r="R2135">
        <f t="shared" si="35"/>
        <v>1</v>
      </c>
      <c r="S2135">
        <f>IF(T2135="",0,IFERROR(IF(VLOOKUP(T2135,T$38:T2134,1,0)&gt;0,0,0),1))</f>
        <v>0</v>
      </c>
      <c r="T2135" s="16">
        <f>IF(DATOS!J2098=P$39,DATOS!C2098,"")</f>
        <v>0</v>
      </c>
    </row>
    <row r="2136" spans="18:20" x14ac:dyDescent="0.25">
      <c r="R2136">
        <f t="shared" si="35"/>
        <v>1</v>
      </c>
      <c r="S2136">
        <f>IF(T2136="",0,IFERROR(IF(VLOOKUP(T2136,T$38:T2135,1,0)&gt;0,0,0),1))</f>
        <v>0</v>
      </c>
      <c r="T2136" s="16">
        <f>IF(DATOS!J2099=P$39,DATOS!C2099,"")</f>
        <v>0</v>
      </c>
    </row>
    <row r="2137" spans="18:20" x14ac:dyDescent="0.25">
      <c r="R2137">
        <f t="shared" si="35"/>
        <v>1</v>
      </c>
      <c r="S2137">
        <f>IF(T2137="",0,IFERROR(IF(VLOOKUP(T2137,T$38:T2136,1,0)&gt;0,0,0),1))</f>
        <v>0</v>
      </c>
      <c r="T2137" s="16">
        <f>IF(DATOS!J2100=P$39,DATOS!C2100,"")</f>
        <v>0</v>
      </c>
    </row>
    <row r="2138" spans="18:20" x14ac:dyDescent="0.25">
      <c r="R2138">
        <f t="shared" si="35"/>
        <v>1</v>
      </c>
      <c r="S2138">
        <f>IF(T2138="",0,IFERROR(IF(VLOOKUP(T2138,T$38:T2137,1,0)&gt;0,0,0),1))</f>
        <v>0</v>
      </c>
      <c r="T2138" s="16">
        <f>IF(DATOS!J2101=P$39,DATOS!C2101,"")</f>
        <v>0</v>
      </c>
    </row>
    <row r="2139" spans="18:20" x14ac:dyDescent="0.25">
      <c r="R2139">
        <f t="shared" si="35"/>
        <v>1</v>
      </c>
      <c r="S2139">
        <f>IF(T2139="",0,IFERROR(IF(VLOOKUP(T2139,T$38:T2138,1,0)&gt;0,0,0),1))</f>
        <v>0</v>
      </c>
      <c r="T2139" s="16">
        <f>IF(DATOS!J2102=P$39,DATOS!C2102,"")</f>
        <v>0</v>
      </c>
    </row>
    <row r="2140" spans="18:20" x14ac:dyDescent="0.25">
      <c r="R2140">
        <f t="shared" si="35"/>
        <v>1</v>
      </c>
      <c r="S2140">
        <f>IF(T2140="",0,IFERROR(IF(VLOOKUP(T2140,T$38:T2139,1,0)&gt;0,0,0),1))</f>
        <v>0</v>
      </c>
      <c r="T2140" s="16">
        <f>IF(DATOS!J2103=P$39,DATOS!C2103,"")</f>
        <v>0</v>
      </c>
    </row>
    <row r="2141" spans="18:20" x14ac:dyDescent="0.25">
      <c r="R2141">
        <f t="shared" si="35"/>
        <v>1</v>
      </c>
      <c r="S2141">
        <f>IF(T2141="",0,IFERROR(IF(VLOOKUP(T2141,T$38:T2140,1,0)&gt;0,0,0),1))</f>
        <v>0</v>
      </c>
      <c r="T2141" s="16">
        <f>IF(DATOS!J2104=P$39,DATOS!C2104,"")</f>
        <v>0</v>
      </c>
    </row>
    <row r="2142" spans="18:20" x14ac:dyDescent="0.25">
      <c r="R2142">
        <f t="shared" si="35"/>
        <v>1</v>
      </c>
      <c r="S2142">
        <f>IF(T2142="",0,IFERROR(IF(VLOOKUP(T2142,T$38:T2141,1,0)&gt;0,0,0),1))</f>
        <v>0</v>
      </c>
      <c r="T2142" s="16">
        <f>IF(DATOS!J2105=P$39,DATOS!C2105,"")</f>
        <v>0</v>
      </c>
    </row>
    <row r="2143" spans="18:20" x14ac:dyDescent="0.25">
      <c r="R2143">
        <f t="shared" si="35"/>
        <v>1</v>
      </c>
      <c r="S2143">
        <f>IF(T2143="",0,IFERROR(IF(VLOOKUP(T2143,T$38:T2142,1,0)&gt;0,0,0),1))</f>
        <v>0</v>
      </c>
      <c r="T2143" s="16">
        <f>IF(DATOS!J2106=P$39,DATOS!C2106,"")</f>
        <v>0</v>
      </c>
    </row>
    <row r="2144" spans="18:20" x14ac:dyDescent="0.25">
      <c r="R2144">
        <f t="shared" si="35"/>
        <v>1</v>
      </c>
      <c r="S2144">
        <f>IF(T2144="",0,IFERROR(IF(VLOOKUP(T2144,T$38:T2143,1,0)&gt;0,0,0),1))</f>
        <v>0</v>
      </c>
      <c r="T2144" s="16">
        <f>IF(DATOS!J2107=P$39,DATOS!C2107,"")</f>
        <v>0</v>
      </c>
    </row>
    <row r="2145" spans="18:20" x14ac:dyDescent="0.25">
      <c r="R2145">
        <f t="shared" si="35"/>
        <v>1</v>
      </c>
      <c r="S2145">
        <f>IF(T2145="",0,IFERROR(IF(VLOOKUP(T2145,T$38:T2144,1,0)&gt;0,0,0),1))</f>
        <v>0</v>
      </c>
      <c r="T2145" s="16">
        <f>IF(DATOS!J2108=P$39,DATOS!C2108,"")</f>
        <v>0</v>
      </c>
    </row>
    <row r="2146" spans="18:20" x14ac:dyDescent="0.25">
      <c r="R2146">
        <f t="shared" si="35"/>
        <v>1</v>
      </c>
      <c r="S2146">
        <f>IF(T2146="",0,IFERROR(IF(VLOOKUP(T2146,T$38:T2145,1,0)&gt;0,0,0),1))</f>
        <v>0</v>
      </c>
      <c r="T2146" s="16">
        <f>IF(DATOS!J2109=P$39,DATOS!C2109,"")</f>
        <v>0</v>
      </c>
    </row>
    <row r="2147" spans="18:20" x14ac:dyDescent="0.25">
      <c r="R2147">
        <f t="shared" si="35"/>
        <v>1</v>
      </c>
      <c r="S2147">
        <f>IF(T2147="",0,IFERROR(IF(VLOOKUP(T2147,T$38:T2146,1,0)&gt;0,0,0),1))</f>
        <v>0</v>
      </c>
      <c r="T2147" s="16">
        <f>IF(DATOS!J2110=P$39,DATOS!C2110,"")</f>
        <v>0</v>
      </c>
    </row>
    <row r="2148" spans="18:20" x14ac:dyDescent="0.25">
      <c r="R2148">
        <f t="shared" si="35"/>
        <v>1</v>
      </c>
      <c r="S2148">
        <f>IF(T2148="",0,IFERROR(IF(VLOOKUP(T2148,T$38:T2147,1,0)&gt;0,0,0),1))</f>
        <v>0</v>
      </c>
      <c r="T2148" s="16">
        <f>IF(DATOS!J2111=P$39,DATOS!C2111,"")</f>
        <v>0</v>
      </c>
    </row>
    <row r="2149" spans="18:20" x14ac:dyDescent="0.25">
      <c r="R2149">
        <f t="shared" si="35"/>
        <v>1</v>
      </c>
      <c r="S2149">
        <f>IF(T2149="",0,IFERROR(IF(VLOOKUP(T2149,T$38:T2148,1,0)&gt;0,0,0),1))</f>
        <v>0</v>
      </c>
      <c r="T2149" s="16">
        <f>IF(DATOS!J2112=P$39,DATOS!C2112,"")</f>
        <v>0</v>
      </c>
    </row>
    <row r="2150" spans="18:20" x14ac:dyDescent="0.25">
      <c r="R2150">
        <f t="shared" si="35"/>
        <v>1</v>
      </c>
      <c r="S2150">
        <f>IF(T2150="",0,IFERROR(IF(VLOOKUP(T2150,T$38:T2149,1,0)&gt;0,0,0),1))</f>
        <v>0</v>
      </c>
      <c r="T2150" s="16">
        <f>IF(DATOS!J2113=P$39,DATOS!C2113,"")</f>
        <v>0</v>
      </c>
    </row>
    <row r="2151" spans="18:20" x14ac:dyDescent="0.25">
      <c r="R2151">
        <f t="shared" ref="R2151:R2214" si="36">R2150+S2151</f>
        <v>1</v>
      </c>
      <c r="S2151">
        <f>IF(T2151="",0,IFERROR(IF(VLOOKUP(T2151,T$38:T2150,1,0)&gt;0,0,0),1))</f>
        <v>0</v>
      </c>
      <c r="T2151" s="16">
        <f>IF(DATOS!J2114=P$39,DATOS!C2114,"")</f>
        <v>0</v>
      </c>
    </row>
    <row r="2152" spans="18:20" x14ac:dyDescent="0.25">
      <c r="R2152">
        <f t="shared" si="36"/>
        <v>1</v>
      </c>
      <c r="S2152">
        <f>IF(T2152="",0,IFERROR(IF(VLOOKUP(T2152,T$38:T2151,1,0)&gt;0,0,0),1))</f>
        <v>0</v>
      </c>
      <c r="T2152" s="16">
        <f>IF(DATOS!J2115=P$39,DATOS!C2115,"")</f>
        <v>0</v>
      </c>
    </row>
    <row r="2153" spans="18:20" x14ac:dyDescent="0.25">
      <c r="R2153">
        <f t="shared" si="36"/>
        <v>1</v>
      </c>
      <c r="S2153">
        <f>IF(T2153="",0,IFERROR(IF(VLOOKUP(T2153,T$38:T2152,1,0)&gt;0,0,0),1))</f>
        <v>0</v>
      </c>
      <c r="T2153" s="16">
        <f>IF(DATOS!J2116=P$39,DATOS!C2116,"")</f>
        <v>0</v>
      </c>
    </row>
    <row r="2154" spans="18:20" x14ac:dyDescent="0.25">
      <c r="R2154">
        <f t="shared" si="36"/>
        <v>1</v>
      </c>
      <c r="S2154">
        <f>IF(T2154="",0,IFERROR(IF(VLOOKUP(T2154,T$38:T2153,1,0)&gt;0,0,0),1))</f>
        <v>0</v>
      </c>
      <c r="T2154" s="16">
        <f>IF(DATOS!J2117=P$39,DATOS!C2117,"")</f>
        <v>0</v>
      </c>
    </row>
    <row r="2155" spans="18:20" x14ac:dyDescent="0.25">
      <c r="R2155">
        <f t="shared" si="36"/>
        <v>1</v>
      </c>
      <c r="S2155">
        <f>IF(T2155="",0,IFERROR(IF(VLOOKUP(T2155,T$38:T2154,1,0)&gt;0,0,0),1))</f>
        <v>0</v>
      </c>
      <c r="T2155" s="16">
        <f>IF(DATOS!J2118=P$39,DATOS!C2118,"")</f>
        <v>0</v>
      </c>
    </row>
    <row r="2156" spans="18:20" x14ac:dyDescent="0.25">
      <c r="R2156">
        <f t="shared" si="36"/>
        <v>1</v>
      </c>
      <c r="S2156">
        <f>IF(T2156="",0,IFERROR(IF(VLOOKUP(T2156,T$38:T2155,1,0)&gt;0,0,0),1))</f>
        <v>0</v>
      </c>
      <c r="T2156" s="16">
        <f>IF(DATOS!J2119=P$39,DATOS!C2119,"")</f>
        <v>0</v>
      </c>
    </row>
    <row r="2157" spans="18:20" x14ac:dyDescent="0.25">
      <c r="R2157">
        <f t="shared" si="36"/>
        <v>1</v>
      </c>
      <c r="S2157">
        <f>IF(T2157="",0,IFERROR(IF(VLOOKUP(T2157,T$38:T2156,1,0)&gt;0,0,0),1))</f>
        <v>0</v>
      </c>
      <c r="T2157" s="16">
        <f>IF(DATOS!J2120=P$39,DATOS!C2120,"")</f>
        <v>0</v>
      </c>
    </row>
    <row r="2158" spans="18:20" x14ac:dyDescent="0.25">
      <c r="R2158">
        <f t="shared" si="36"/>
        <v>1</v>
      </c>
      <c r="S2158">
        <f>IF(T2158="",0,IFERROR(IF(VLOOKUP(T2158,T$38:T2157,1,0)&gt;0,0,0),1))</f>
        <v>0</v>
      </c>
      <c r="T2158" s="16">
        <f>IF(DATOS!J2121=P$39,DATOS!C2121,"")</f>
        <v>0</v>
      </c>
    </row>
    <row r="2159" spans="18:20" x14ac:dyDescent="0.25">
      <c r="R2159">
        <f t="shared" si="36"/>
        <v>1</v>
      </c>
      <c r="S2159">
        <f>IF(T2159="",0,IFERROR(IF(VLOOKUP(T2159,T$38:T2158,1,0)&gt;0,0,0),1))</f>
        <v>0</v>
      </c>
      <c r="T2159" s="16">
        <f>IF(DATOS!J2122=P$39,DATOS!C2122,"")</f>
        <v>0</v>
      </c>
    </row>
    <row r="2160" spans="18:20" x14ac:dyDescent="0.25">
      <c r="R2160">
        <f t="shared" si="36"/>
        <v>1</v>
      </c>
      <c r="S2160">
        <f>IF(T2160="",0,IFERROR(IF(VLOOKUP(T2160,T$38:T2159,1,0)&gt;0,0,0),1))</f>
        <v>0</v>
      </c>
      <c r="T2160" s="16">
        <f>IF(DATOS!J2123=P$39,DATOS!C2123,"")</f>
        <v>0</v>
      </c>
    </row>
    <row r="2161" spans="18:20" x14ac:dyDescent="0.25">
      <c r="R2161">
        <f t="shared" si="36"/>
        <v>1</v>
      </c>
      <c r="S2161">
        <f>IF(T2161="",0,IFERROR(IF(VLOOKUP(T2161,T$38:T2160,1,0)&gt;0,0,0),1))</f>
        <v>0</v>
      </c>
      <c r="T2161" s="16">
        <f>IF(DATOS!J2124=P$39,DATOS!C2124,"")</f>
        <v>0</v>
      </c>
    </row>
    <row r="2162" spans="18:20" x14ac:dyDescent="0.25">
      <c r="R2162">
        <f t="shared" si="36"/>
        <v>1</v>
      </c>
      <c r="S2162">
        <f>IF(T2162="",0,IFERROR(IF(VLOOKUP(T2162,T$38:T2161,1,0)&gt;0,0,0),1))</f>
        <v>0</v>
      </c>
      <c r="T2162" s="16">
        <f>IF(DATOS!J2125=P$39,DATOS!C2125,"")</f>
        <v>0</v>
      </c>
    </row>
    <row r="2163" spans="18:20" x14ac:dyDescent="0.25">
      <c r="R2163">
        <f t="shared" si="36"/>
        <v>1</v>
      </c>
      <c r="S2163">
        <f>IF(T2163="",0,IFERROR(IF(VLOOKUP(T2163,T$38:T2162,1,0)&gt;0,0,0),1))</f>
        <v>0</v>
      </c>
      <c r="T2163" s="16">
        <f>IF(DATOS!J2126=P$39,DATOS!C2126,"")</f>
        <v>0</v>
      </c>
    </row>
    <row r="2164" spans="18:20" x14ac:dyDescent="0.25">
      <c r="R2164">
        <f t="shared" si="36"/>
        <v>1</v>
      </c>
      <c r="S2164">
        <f>IF(T2164="",0,IFERROR(IF(VLOOKUP(T2164,T$38:T2163,1,0)&gt;0,0,0),1))</f>
        <v>0</v>
      </c>
      <c r="T2164" s="16">
        <f>IF(DATOS!J2127=P$39,DATOS!C2127,"")</f>
        <v>0</v>
      </c>
    </row>
    <row r="2165" spans="18:20" x14ac:dyDescent="0.25">
      <c r="R2165">
        <f t="shared" si="36"/>
        <v>1</v>
      </c>
      <c r="S2165">
        <f>IF(T2165="",0,IFERROR(IF(VLOOKUP(T2165,T$38:T2164,1,0)&gt;0,0,0),1))</f>
        <v>0</v>
      </c>
      <c r="T2165" s="16">
        <f>IF(DATOS!J2128=P$39,DATOS!C2128,"")</f>
        <v>0</v>
      </c>
    </row>
    <row r="2166" spans="18:20" x14ac:dyDescent="0.25">
      <c r="R2166">
        <f t="shared" si="36"/>
        <v>1</v>
      </c>
      <c r="S2166">
        <f>IF(T2166="",0,IFERROR(IF(VLOOKUP(T2166,T$38:T2165,1,0)&gt;0,0,0),1))</f>
        <v>0</v>
      </c>
      <c r="T2166" s="16">
        <f>IF(DATOS!J2129=P$39,DATOS!C2129,"")</f>
        <v>0</v>
      </c>
    </row>
    <row r="2167" spans="18:20" x14ac:dyDescent="0.25">
      <c r="R2167">
        <f t="shared" si="36"/>
        <v>1</v>
      </c>
      <c r="S2167">
        <f>IF(T2167="",0,IFERROR(IF(VLOOKUP(T2167,T$38:T2166,1,0)&gt;0,0,0),1))</f>
        <v>0</v>
      </c>
      <c r="T2167" s="16">
        <f>IF(DATOS!J2130=P$39,DATOS!C2130,"")</f>
        <v>0</v>
      </c>
    </row>
    <row r="2168" spans="18:20" x14ac:dyDescent="0.25">
      <c r="R2168">
        <f t="shared" si="36"/>
        <v>1</v>
      </c>
      <c r="S2168">
        <f>IF(T2168="",0,IFERROR(IF(VLOOKUP(T2168,T$38:T2167,1,0)&gt;0,0,0),1))</f>
        <v>0</v>
      </c>
      <c r="T2168" s="16">
        <f>IF(DATOS!J2131=P$39,DATOS!C2131,"")</f>
        <v>0</v>
      </c>
    </row>
    <row r="2169" spans="18:20" x14ac:dyDescent="0.25">
      <c r="R2169">
        <f t="shared" si="36"/>
        <v>1</v>
      </c>
      <c r="S2169">
        <f>IF(T2169="",0,IFERROR(IF(VLOOKUP(T2169,T$38:T2168,1,0)&gt;0,0,0),1))</f>
        <v>0</v>
      </c>
      <c r="T2169" s="16">
        <f>IF(DATOS!J2132=P$39,DATOS!C2132,"")</f>
        <v>0</v>
      </c>
    </row>
    <row r="2170" spans="18:20" x14ac:dyDescent="0.25">
      <c r="R2170">
        <f t="shared" si="36"/>
        <v>1</v>
      </c>
      <c r="S2170">
        <f>IF(T2170="",0,IFERROR(IF(VLOOKUP(T2170,T$38:T2169,1,0)&gt;0,0,0),1))</f>
        <v>0</v>
      </c>
      <c r="T2170" s="16">
        <f>IF(DATOS!J2133=P$39,DATOS!C2133,"")</f>
        <v>0</v>
      </c>
    </row>
    <row r="2171" spans="18:20" x14ac:dyDescent="0.25">
      <c r="R2171">
        <f t="shared" si="36"/>
        <v>1</v>
      </c>
      <c r="S2171">
        <f>IF(T2171="",0,IFERROR(IF(VLOOKUP(T2171,T$38:T2170,1,0)&gt;0,0,0),1))</f>
        <v>0</v>
      </c>
      <c r="T2171" s="16">
        <f>IF(DATOS!J2134=P$39,DATOS!C2134,"")</f>
        <v>0</v>
      </c>
    </row>
    <row r="2172" spans="18:20" x14ac:dyDescent="0.25">
      <c r="R2172">
        <f t="shared" si="36"/>
        <v>1</v>
      </c>
      <c r="S2172">
        <f>IF(T2172="",0,IFERROR(IF(VLOOKUP(T2172,T$38:T2171,1,0)&gt;0,0,0),1))</f>
        <v>0</v>
      </c>
      <c r="T2172" s="16">
        <f>IF(DATOS!J2135=P$39,DATOS!C2135,"")</f>
        <v>0</v>
      </c>
    </row>
    <row r="2173" spans="18:20" x14ac:dyDescent="0.25">
      <c r="R2173">
        <f t="shared" si="36"/>
        <v>1</v>
      </c>
      <c r="S2173">
        <f>IF(T2173="",0,IFERROR(IF(VLOOKUP(T2173,T$38:T2172,1,0)&gt;0,0,0),1))</f>
        <v>0</v>
      </c>
      <c r="T2173" s="16">
        <f>IF(DATOS!J2136=P$39,DATOS!C2136,"")</f>
        <v>0</v>
      </c>
    </row>
    <row r="2174" spans="18:20" x14ac:dyDescent="0.25">
      <c r="R2174">
        <f t="shared" si="36"/>
        <v>1</v>
      </c>
      <c r="S2174">
        <f>IF(T2174="",0,IFERROR(IF(VLOOKUP(T2174,T$38:T2173,1,0)&gt;0,0,0),1))</f>
        <v>0</v>
      </c>
      <c r="T2174" s="16">
        <f>IF(DATOS!J2137=P$39,DATOS!C2137,"")</f>
        <v>0</v>
      </c>
    </row>
    <row r="2175" spans="18:20" x14ac:dyDescent="0.25">
      <c r="R2175">
        <f t="shared" si="36"/>
        <v>1</v>
      </c>
      <c r="S2175">
        <f>IF(T2175="",0,IFERROR(IF(VLOOKUP(T2175,T$38:T2174,1,0)&gt;0,0,0),1))</f>
        <v>0</v>
      </c>
      <c r="T2175" s="16">
        <f>IF(DATOS!J2138=P$39,DATOS!C2138,"")</f>
        <v>0</v>
      </c>
    </row>
    <row r="2176" spans="18:20" x14ac:dyDescent="0.25">
      <c r="R2176">
        <f t="shared" si="36"/>
        <v>1</v>
      </c>
      <c r="S2176">
        <f>IF(T2176="",0,IFERROR(IF(VLOOKUP(T2176,T$38:T2175,1,0)&gt;0,0,0),1))</f>
        <v>0</v>
      </c>
      <c r="T2176" s="16">
        <f>IF(DATOS!J2139=P$39,DATOS!C2139,"")</f>
        <v>0</v>
      </c>
    </row>
    <row r="2177" spans="18:20" x14ac:dyDescent="0.25">
      <c r="R2177">
        <f t="shared" si="36"/>
        <v>1</v>
      </c>
      <c r="S2177">
        <f>IF(T2177="",0,IFERROR(IF(VLOOKUP(T2177,T$38:T2176,1,0)&gt;0,0,0),1))</f>
        <v>0</v>
      </c>
      <c r="T2177" s="16">
        <f>IF(DATOS!J2140=P$39,DATOS!C2140,"")</f>
        <v>0</v>
      </c>
    </row>
    <row r="2178" spans="18:20" x14ac:dyDescent="0.25">
      <c r="R2178">
        <f t="shared" si="36"/>
        <v>1</v>
      </c>
      <c r="S2178">
        <f>IF(T2178="",0,IFERROR(IF(VLOOKUP(T2178,T$38:T2177,1,0)&gt;0,0,0),1))</f>
        <v>0</v>
      </c>
      <c r="T2178" s="16">
        <f>IF(DATOS!J2141=P$39,DATOS!C2141,"")</f>
        <v>0</v>
      </c>
    </row>
    <row r="2179" spans="18:20" x14ac:dyDescent="0.25">
      <c r="R2179">
        <f t="shared" si="36"/>
        <v>1</v>
      </c>
      <c r="S2179">
        <f>IF(T2179="",0,IFERROR(IF(VLOOKUP(T2179,T$38:T2178,1,0)&gt;0,0,0),1))</f>
        <v>0</v>
      </c>
      <c r="T2179" s="16">
        <f>IF(DATOS!J2142=P$39,DATOS!C2142,"")</f>
        <v>0</v>
      </c>
    </row>
    <row r="2180" spans="18:20" x14ac:dyDescent="0.25">
      <c r="R2180">
        <f t="shared" si="36"/>
        <v>1</v>
      </c>
      <c r="S2180">
        <f>IF(T2180="",0,IFERROR(IF(VLOOKUP(T2180,T$38:T2179,1,0)&gt;0,0,0),1))</f>
        <v>0</v>
      </c>
      <c r="T2180" s="16">
        <f>IF(DATOS!J2143=P$39,DATOS!C2143,"")</f>
        <v>0</v>
      </c>
    </row>
    <row r="2181" spans="18:20" x14ac:dyDescent="0.25">
      <c r="R2181">
        <f t="shared" si="36"/>
        <v>1</v>
      </c>
      <c r="S2181">
        <f>IF(T2181="",0,IFERROR(IF(VLOOKUP(T2181,T$38:T2180,1,0)&gt;0,0,0),1))</f>
        <v>0</v>
      </c>
      <c r="T2181" s="16">
        <f>IF(DATOS!J2144=P$39,DATOS!C2144,"")</f>
        <v>0</v>
      </c>
    </row>
    <row r="2182" spans="18:20" x14ac:dyDescent="0.25">
      <c r="R2182">
        <f t="shared" si="36"/>
        <v>1</v>
      </c>
      <c r="S2182">
        <f>IF(T2182="",0,IFERROR(IF(VLOOKUP(T2182,T$38:T2181,1,0)&gt;0,0,0),1))</f>
        <v>0</v>
      </c>
      <c r="T2182" s="16">
        <f>IF(DATOS!J2145=P$39,DATOS!C2145,"")</f>
        <v>0</v>
      </c>
    </row>
    <row r="2183" spans="18:20" x14ac:dyDescent="0.25">
      <c r="R2183">
        <f t="shared" si="36"/>
        <v>1</v>
      </c>
      <c r="S2183">
        <f>IF(T2183="",0,IFERROR(IF(VLOOKUP(T2183,T$38:T2182,1,0)&gt;0,0,0),1))</f>
        <v>0</v>
      </c>
      <c r="T2183" s="16">
        <f>IF(DATOS!J2146=P$39,DATOS!C2146,"")</f>
        <v>0</v>
      </c>
    </row>
    <row r="2184" spans="18:20" x14ac:dyDescent="0.25">
      <c r="R2184">
        <f t="shared" si="36"/>
        <v>1</v>
      </c>
      <c r="S2184">
        <f>IF(T2184="",0,IFERROR(IF(VLOOKUP(T2184,T$38:T2183,1,0)&gt;0,0,0),1))</f>
        <v>0</v>
      </c>
      <c r="T2184" s="16">
        <f>IF(DATOS!J2147=P$39,DATOS!C2147,"")</f>
        <v>0</v>
      </c>
    </row>
    <row r="2185" spans="18:20" x14ac:dyDescent="0.25">
      <c r="R2185">
        <f t="shared" si="36"/>
        <v>1</v>
      </c>
      <c r="S2185">
        <f>IF(T2185="",0,IFERROR(IF(VLOOKUP(T2185,T$38:T2184,1,0)&gt;0,0,0),1))</f>
        <v>0</v>
      </c>
      <c r="T2185" s="16">
        <f>IF(DATOS!J2148=P$39,DATOS!C2148,"")</f>
        <v>0</v>
      </c>
    </row>
    <row r="2186" spans="18:20" x14ac:dyDescent="0.25">
      <c r="R2186">
        <f t="shared" si="36"/>
        <v>1</v>
      </c>
      <c r="S2186">
        <f>IF(T2186="",0,IFERROR(IF(VLOOKUP(T2186,T$38:T2185,1,0)&gt;0,0,0),1))</f>
        <v>0</v>
      </c>
      <c r="T2186" s="16">
        <f>IF(DATOS!J2149=P$39,DATOS!C2149,"")</f>
        <v>0</v>
      </c>
    </row>
    <row r="2187" spans="18:20" x14ac:dyDescent="0.25">
      <c r="R2187">
        <f t="shared" si="36"/>
        <v>1</v>
      </c>
      <c r="S2187">
        <f>IF(T2187="",0,IFERROR(IF(VLOOKUP(T2187,T$38:T2186,1,0)&gt;0,0,0),1))</f>
        <v>0</v>
      </c>
      <c r="T2187" s="16">
        <f>IF(DATOS!J2150=P$39,DATOS!C2150,"")</f>
        <v>0</v>
      </c>
    </row>
    <row r="2188" spans="18:20" x14ac:dyDescent="0.25">
      <c r="R2188">
        <f t="shared" si="36"/>
        <v>1</v>
      </c>
      <c r="S2188">
        <f>IF(T2188="",0,IFERROR(IF(VLOOKUP(T2188,T$38:T2187,1,0)&gt;0,0,0),1))</f>
        <v>0</v>
      </c>
      <c r="T2188" s="16">
        <f>IF(DATOS!J2151=P$39,DATOS!C2151,"")</f>
        <v>0</v>
      </c>
    </row>
    <row r="2189" spans="18:20" x14ac:dyDescent="0.25">
      <c r="R2189">
        <f t="shared" si="36"/>
        <v>1</v>
      </c>
      <c r="S2189">
        <f>IF(T2189="",0,IFERROR(IF(VLOOKUP(T2189,T$38:T2188,1,0)&gt;0,0,0),1))</f>
        <v>0</v>
      </c>
      <c r="T2189" s="16">
        <f>IF(DATOS!J2152=P$39,DATOS!C2152,"")</f>
        <v>0</v>
      </c>
    </row>
    <row r="2190" spans="18:20" x14ac:dyDescent="0.25">
      <c r="R2190">
        <f t="shared" si="36"/>
        <v>1</v>
      </c>
      <c r="S2190">
        <f>IF(T2190="",0,IFERROR(IF(VLOOKUP(T2190,T$38:T2189,1,0)&gt;0,0,0),1))</f>
        <v>0</v>
      </c>
      <c r="T2190" s="16">
        <f>IF(DATOS!J2153=P$39,DATOS!C2153,"")</f>
        <v>0</v>
      </c>
    </row>
    <row r="2191" spans="18:20" x14ac:dyDescent="0.25">
      <c r="R2191">
        <f t="shared" si="36"/>
        <v>1</v>
      </c>
      <c r="S2191">
        <f>IF(T2191="",0,IFERROR(IF(VLOOKUP(T2191,T$38:T2190,1,0)&gt;0,0,0),1))</f>
        <v>0</v>
      </c>
      <c r="T2191" s="16">
        <f>IF(DATOS!J2154=P$39,DATOS!C2154,"")</f>
        <v>0</v>
      </c>
    </row>
    <row r="2192" spans="18:20" x14ac:dyDescent="0.25">
      <c r="R2192">
        <f t="shared" si="36"/>
        <v>1</v>
      </c>
      <c r="S2192">
        <f>IF(T2192="",0,IFERROR(IF(VLOOKUP(T2192,T$38:T2191,1,0)&gt;0,0,0),1))</f>
        <v>0</v>
      </c>
      <c r="T2192" s="16">
        <f>IF(DATOS!J2155=P$39,DATOS!C2155,"")</f>
        <v>0</v>
      </c>
    </row>
    <row r="2193" spans="18:20" x14ac:dyDescent="0.25">
      <c r="R2193">
        <f t="shared" si="36"/>
        <v>1</v>
      </c>
      <c r="S2193">
        <f>IF(T2193="",0,IFERROR(IF(VLOOKUP(T2193,T$38:T2192,1,0)&gt;0,0,0),1))</f>
        <v>0</v>
      </c>
      <c r="T2193" s="16">
        <f>IF(DATOS!J2156=P$39,DATOS!C2156,"")</f>
        <v>0</v>
      </c>
    </row>
    <row r="2194" spans="18:20" x14ac:dyDescent="0.25">
      <c r="R2194">
        <f t="shared" si="36"/>
        <v>1</v>
      </c>
      <c r="S2194">
        <f>IF(T2194="",0,IFERROR(IF(VLOOKUP(T2194,T$38:T2193,1,0)&gt;0,0,0),1))</f>
        <v>0</v>
      </c>
      <c r="T2194" s="16">
        <f>IF(DATOS!J2157=P$39,DATOS!C2157,"")</f>
        <v>0</v>
      </c>
    </row>
    <row r="2195" spans="18:20" x14ac:dyDescent="0.25">
      <c r="R2195">
        <f t="shared" si="36"/>
        <v>1</v>
      </c>
      <c r="S2195">
        <f>IF(T2195="",0,IFERROR(IF(VLOOKUP(T2195,T$38:T2194,1,0)&gt;0,0,0),1))</f>
        <v>0</v>
      </c>
      <c r="T2195" s="16">
        <f>IF(DATOS!J2158=P$39,DATOS!C2158,"")</f>
        <v>0</v>
      </c>
    </row>
    <row r="2196" spans="18:20" x14ac:dyDescent="0.25">
      <c r="R2196">
        <f t="shared" si="36"/>
        <v>1</v>
      </c>
      <c r="S2196">
        <f>IF(T2196="",0,IFERROR(IF(VLOOKUP(T2196,T$38:T2195,1,0)&gt;0,0,0),1))</f>
        <v>0</v>
      </c>
      <c r="T2196" s="16">
        <f>IF(DATOS!J2159=P$39,DATOS!C2159,"")</f>
        <v>0</v>
      </c>
    </row>
    <row r="2197" spans="18:20" x14ac:dyDescent="0.25">
      <c r="R2197">
        <f t="shared" si="36"/>
        <v>1</v>
      </c>
      <c r="S2197">
        <f>IF(T2197="",0,IFERROR(IF(VLOOKUP(T2197,T$38:T2196,1,0)&gt;0,0,0),1))</f>
        <v>0</v>
      </c>
      <c r="T2197" s="16">
        <f>IF(DATOS!J2160=P$39,DATOS!C2160,"")</f>
        <v>0</v>
      </c>
    </row>
    <row r="2198" spans="18:20" x14ac:dyDescent="0.25">
      <c r="R2198">
        <f t="shared" si="36"/>
        <v>1</v>
      </c>
      <c r="S2198">
        <f>IF(T2198="",0,IFERROR(IF(VLOOKUP(T2198,T$38:T2197,1,0)&gt;0,0,0),1))</f>
        <v>0</v>
      </c>
      <c r="T2198" s="16">
        <f>IF(DATOS!J2161=P$39,DATOS!C2161,"")</f>
        <v>0</v>
      </c>
    </row>
    <row r="2199" spans="18:20" x14ac:dyDescent="0.25">
      <c r="R2199">
        <f t="shared" si="36"/>
        <v>1</v>
      </c>
      <c r="S2199">
        <f>IF(T2199="",0,IFERROR(IF(VLOOKUP(T2199,T$38:T2198,1,0)&gt;0,0,0),1))</f>
        <v>0</v>
      </c>
      <c r="T2199" s="16">
        <f>IF(DATOS!J2162=P$39,DATOS!C2162,"")</f>
        <v>0</v>
      </c>
    </row>
    <row r="2200" spans="18:20" x14ac:dyDescent="0.25">
      <c r="R2200">
        <f t="shared" si="36"/>
        <v>1</v>
      </c>
      <c r="S2200">
        <f>IF(T2200="",0,IFERROR(IF(VLOOKUP(T2200,T$38:T2199,1,0)&gt;0,0,0),1))</f>
        <v>0</v>
      </c>
      <c r="T2200" s="16">
        <f>IF(DATOS!J2163=P$39,DATOS!C2163,"")</f>
        <v>0</v>
      </c>
    </row>
    <row r="2201" spans="18:20" x14ac:dyDescent="0.25">
      <c r="R2201">
        <f t="shared" si="36"/>
        <v>1</v>
      </c>
      <c r="S2201">
        <f>IF(T2201="",0,IFERROR(IF(VLOOKUP(T2201,T$38:T2200,1,0)&gt;0,0,0),1))</f>
        <v>0</v>
      </c>
      <c r="T2201" s="16">
        <f>IF(DATOS!J2164=P$39,DATOS!C2164,"")</f>
        <v>0</v>
      </c>
    </row>
    <row r="2202" spans="18:20" x14ac:dyDescent="0.25">
      <c r="R2202">
        <f t="shared" si="36"/>
        <v>1</v>
      </c>
      <c r="S2202">
        <f>IF(T2202="",0,IFERROR(IF(VLOOKUP(T2202,T$38:T2201,1,0)&gt;0,0,0),1))</f>
        <v>0</v>
      </c>
      <c r="T2202" s="16">
        <f>IF(DATOS!J2165=P$39,DATOS!C2165,"")</f>
        <v>0</v>
      </c>
    </row>
    <row r="2203" spans="18:20" x14ac:dyDescent="0.25">
      <c r="R2203">
        <f t="shared" si="36"/>
        <v>1</v>
      </c>
      <c r="S2203">
        <f>IF(T2203="",0,IFERROR(IF(VLOOKUP(T2203,T$38:T2202,1,0)&gt;0,0,0),1))</f>
        <v>0</v>
      </c>
      <c r="T2203" s="16">
        <f>IF(DATOS!J2166=P$39,DATOS!C2166,"")</f>
        <v>0</v>
      </c>
    </row>
    <row r="2204" spans="18:20" x14ac:dyDescent="0.25">
      <c r="R2204">
        <f t="shared" si="36"/>
        <v>1</v>
      </c>
      <c r="S2204">
        <f>IF(T2204="",0,IFERROR(IF(VLOOKUP(T2204,T$38:T2203,1,0)&gt;0,0,0),1))</f>
        <v>0</v>
      </c>
      <c r="T2204" s="16">
        <f>IF(DATOS!J2167=P$39,DATOS!C2167,"")</f>
        <v>0</v>
      </c>
    </row>
    <row r="2205" spans="18:20" x14ac:dyDescent="0.25">
      <c r="R2205">
        <f t="shared" si="36"/>
        <v>1</v>
      </c>
      <c r="S2205">
        <f>IF(T2205="",0,IFERROR(IF(VLOOKUP(T2205,T$38:T2204,1,0)&gt;0,0,0),1))</f>
        <v>0</v>
      </c>
      <c r="T2205" s="16">
        <f>IF(DATOS!J2168=P$39,DATOS!C2168,"")</f>
        <v>0</v>
      </c>
    </row>
    <row r="2206" spans="18:20" x14ac:dyDescent="0.25">
      <c r="R2206">
        <f t="shared" si="36"/>
        <v>1</v>
      </c>
      <c r="S2206">
        <f>IF(T2206="",0,IFERROR(IF(VLOOKUP(T2206,T$38:T2205,1,0)&gt;0,0,0),1))</f>
        <v>0</v>
      </c>
      <c r="T2206" s="16">
        <f>IF(DATOS!J2169=P$39,DATOS!C2169,"")</f>
        <v>0</v>
      </c>
    </row>
    <row r="2207" spans="18:20" x14ac:dyDescent="0.25">
      <c r="R2207">
        <f t="shared" si="36"/>
        <v>1</v>
      </c>
      <c r="S2207">
        <f>IF(T2207="",0,IFERROR(IF(VLOOKUP(T2207,T$38:T2206,1,0)&gt;0,0,0),1))</f>
        <v>0</v>
      </c>
      <c r="T2207" s="16">
        <f>IF(DATOS!J2170=P$39,DATOS!C2170,"")</f>
        <v>0</v>
      </c>
    </row>
    <row r="2208" spans="18:20" x14ac:dyDescent="0.25">
      <c r="R2208">
        <f t="shared" si="36"/>
        <v>1</v>
      </c>
      <c r="S2208">
        <f>IF(T2208="",0,IFERROR(IF(VLOOKUP(T2208,T$38:T2207,1,0)&gt;0,0,0),1))</f>
        <v>0</v>
      </c>
      <c r="T2208" s="16">
        <f>IF(DATOS!J2171=P$39,DATOS!C2171,"")</f>
        <v>0</v>
      </c>
    </row>
    <row r="2209" spans="18:20" x14ac:dyDescent="0.25">
      <c r="R2209">
        <f t="shared" si="36"/>
        <v>1</v>
      </c>
      <c r="S2209">
        <f>IF(T2209="",0,IFERROR(IF(VLOOKUP(T2209,T$38:T2208,1,0)&gt;0,0,0),1))</f>
        <v>0</v>
      </c>
      <c r="T2209" s="16">
        <f>IF(DATOS!J2172=P$39,DATOS!C2172,"")</f>
        <v>0</v>
      </c>
    </row>
    <row r="2210" spans="18:20" x14ac:dyDescent="0.25">
      <c r="R2210">
        <f t="shared" si="36"/>
        <v>1</v>
      </c>
      <c r="S2210">
        <f>IF(T2210="",0,IFERROR(IF(VLOOKUP(T2210,T$38:T2209,1,0)&gt;0,0,0),1))</f>
        <v>0</v>
      </c>
      <c r="T2210" s="16">
        <f>IF(DATOS!J2173=P$39,DATOS!C2173,"")</f>
        <v>0</v>
      </c>
    </row>
    <row r="2211" spans="18:20" x14ac:dyDescent="0.25">
      <c r="R2211">
        <f t="shared" si="36"/>
        <v>1</v>
      </c>
      <c r="S2211">
        <f>IF(T2211="",0,IFERROR(IF(VLOOKUP(T2211,T$38:T2210,1,0)&gt;0,0,0),1))</f>
        <v>0</v>
      </c>
      <c r="T2211" s="16">
        <f>IF(DATOS!J2174=P$39,DATOS!C2174,"")</f>
        <v>0</v>
      </c>
    </row>
    <row r="2212" spans="18:20" x14ac:dyDescent="0.25">
      <c r="R2212">
        <f t="shared" si="36"/>
        <v>1</v>
      </c>
      <c r="S2212">
        <f>IF(T2212="",0,IFERROR(IF(VLOOKUP(T2212,T$38:T2211,1,0)&gt;0,0,0),1))</f>
        <v>0</v>
      </c>
      <c r="T2212" s="16">
        <f>IF(DATOS!J2175=P$39,DATOS!C2175,"")</f>
        <v>0</v>
      </c>
    </row>
    <row r="2213" spans="18:20" x14ac:dyDescent="0.25">
      <c r="R2213">
        <f t="shared" si="36"/>
        <v>1</v>
      </c>
      <c r="S2213">
        <f>IF(T2213="",0,IFERROR(IF(VLOOKUP(T2213,T$38:T2212,1,0)&gt;0,0,0),1))</f>
        <v>0</v>
      </c>
      <c r="T2213" s="16">
        <f>IF(DATOS!J2176=P$39,DATOS!C2176,"")</f>
        <v>0</v>
      </c>
    </row>
    <row r="2214" spans="18:20" x14ac:dyDescent="0.25">
      <c r="R2214">
        <f t="shared" si="36"/>
        <v>1</v>
      </c>
      <c r="S2214">
        <f>IF(T2214="",0,IFERROR(IF(VLOOKUP(T2214,T$38:T2213,1,0)&gt;0,0,0),1))</f>
        <v>0</v>
      </c>
      <c r="T2214" s="16">
        <f>IF(DATOS!J2177=P$39,DATOS!C2177,"")</f>
        <v>0</v>
      </c>
    </row>
    <row r="2215" spans="18:20" x14ac:dyDescent="0.25">
      <c r="R2215">
        <f t="shared" ref="R2215:R2278" si="37">R2214+S2215</f>
        <v>1</v>
      </c>
      <c r="S2215">
        <f>IF(T2215="",0,IFERROR(IF(VLOOKUP(T2215,T$38:T2214,1,0)&gt;0,0,0),1))</f>
        <v>0</v>
      </c>
      <c r="T2215" s="16">
        <f>IF(DATOS!J2178=P$39,DATOS!C2178,"")</f>
        <v>0</v>
      </c>
    </row>
    <row r="2216" spans="18:20" x14ac:dyDescent="0.25">
      <c r="R2216">
        <f t="shared" si="37"/>
        <v>1</v>
      </c>
      <c r="S2216">
        <f>IF(T2216="",0,IFERROR(IF(VLOOKUP(T2216,T$38:T2215,1,0)&gt;0,0,0),1))</f>
        <v>0</v>
      </c>
      <c r="T2216" s="16">
        <f>IF(DATOS!J2179=P$39,DATOS!C2179,"")</f>
        <v>0</v>
      </c>
    </row>
    <row r="2217" spans="18:20" x14ac:dyDescent="0.25">
      <c r="R2217">
        <f t="shared" si="37"/>
        <v>1</v>
      </c>
      <c r="S2217">
        <f>IF(T2217="",0,IFERROR(IF(VLOOKUP(T2217,T$38:T2216,1,0)&gt;0,0,0),1))</f>
        <v>0</v>
      </c>
      <c r="T2217" s="16">
        <f>IF(DATOS!J2180=P$39,DATOS!C2180,"")</f>
        <v>0</v>
      </c>
    </row>
    <row r="2218" spans="18:20" x14ac:dyDescent="0.25">
      <c r="R2218">
        <f t="shared" si="37"/>
        <v>1</v>
      </c>
      <c r="S2218">
        <f>IF(T2218="",0,IFERROR(IF(VLOOKUP(T2218,T$38:T2217,1,0)&gt;0,0,0),1))</f>
        <v>0</v>
      </c>
      <c r="T2218" s="16">
        <f>IF(DATOS!J2181=P$39,DATOS!C2181,"")</f>
        <v>0</v>
      </c>
    </row>
    <row r="2219" spans="18:20" x14ac:dyDescent="0.25">
      <c r="R2219">
        <f t="shared" si="37"/>
        <v>1</v>
      </c>
      <c r="S2219">
        <f>IF(T2219="",0,IFERROR(IF(VLOOKUP(T2219,T$38:T2218,1,0)&gt;0,0,0),1))</f>
        <v>0</v>
      </c>
      <c r="T2219" s="16">
        <f>IF(DATOS!J2182=P$39,DATOS!C2182,"")</f>
        <v>0</v>
      </c>
    </row>
    <row r="2220" spans="18:20" x14ac:dyDescent="0.25">
      <c r="R2220">
        <f t="shared" si="37"/>
        <v>1</v>
      </c>
      <c r="S2220">
        <f>IF(T2220="",0,IFERROR(IF(VLOOKUP(T2220,T$38:T2219,1,0)&gt;0,0,0),1))</f>
        <v>0</v>
      </c>
      <c r="T2220" s="16">
        <f>IF(DATOS!J2183=P$39,DATOS!C2183,"")</f>
        <v>0</v>
      </c>
    </row>
    <row r="2221" spans="18:20" x14ac:dyDescent="0.25">
      <c r="R2221">
        <f t="shared" si="37"/>
        <v>1</v>
      </c>
      <c r="S2221">
        <f>IF(T2221="",0,IFERROR(IF(VLOOKUP(T2221,T$38:T2220,1,0)&gt;0,0,0),1))</f>
        <v>0</v>
      </c>
      <c r="T2221" s="16">
        <f>IF(DATOS!J2184=P$39,DATOS!C2184,"")</f>
        <v>0</v>
      </c>
    </row>
    <row r="2222" spans="18:20" x14ac:dyDescent="0.25">
      <c r="R2222">
        <f t="shared" si="37"/>
        <v>1</v>
      </c>
      <c r="S2222">
        <f>IF(T2222="",0,IFERROR(IF(VLOOKUP(T2222,T$38:T2221,1,0)&gt;0,0,0),1))</f>
        <v>0</v>
      </c>
      <c r="T2222" s="16">
        <f>IF(DATOS!J2185=P$39,DATOS!C2185,"")</f>
        <v>0</v>
      </c>
    </row>
    <row r="2223" spans="18:20" x14ac:dyDescent="0.25">
      <c r="R2223">
        <f t="shared" si="37"/>
        <v>1</v>
      </c>
      <c r="S2223">
        <f>IF(T2223="",0,IFERROR(IF(VLOOKUP(T2223,T$38:T2222,1,0)&gt;0,0,0),1))</f>
        <v>0</v>
      </c>
      <c r="T2223" s="16">
        <f>IF(DATOS!J2186=P$39,DATOS!C2186,"")</f>
        <v>0</v>
      </c>
    </row>
    <row r="2224" spans="18:20" x14ac:dyDescent="0.25">
      <c r="R2224">
        <f t="shared" si="37"/>
        <v>1</v>
      </c>
      <c r="S2224">
        <f>IF(T2224="",0,IFERROR(IF(VLOOKUP(T2224,T$38:T2223,1,0)&gt;0,0,0),1))</f>
        <v>0</v>
      </c>
      <c r="T2224" s="16">
        <f>IF(DATOS!J2187=P$39,DATOS!C2187,"")</f>
        <v>0</v>
      </c>
    </row>
    <row r="2225" spans="18:20" x14ac:dyDescent="0.25">
      <c r="R2225">
        <f t="shared" si="37"/>
        <v>1</v>
      </c>
      <c r="S2225">
        <f>IF(T2225="",0,IFERROR(IF(VLOOKUP(T2225,T$38:T2224,1,0)&gt;0,0,0),1))</f>
        <v>0</v>
      </c>
      <c r="T2225" s="16">
        <f>IF(DATOS!J2188=P$39,DATOS!C2188,"")</f>
        <v>0</v>
      </c>
    </row>
    <row r="2226" spans="18:20" x14ac:dyDescent="0.25">
      <c r="R2226">
        <f t="shared" si="37"/>
        <v>1</v>
      </c>
      <c r="S2226">
        <f>IF(T2226="",0,IFERROR(IF(VLOOKUP(T2226,T$38:T2225,1,0)&gt;0,0,0),1))</f>
        <v>0</v>
      </c>
      <c r="T2226" s="16">
        <f>IF(DATOS!J2189=P$39,DATOS!C2189,"")</f>
        <v>0</v>
      </c>
    </row>
    <row r="2227" spans="18:20" x14ac:dyDescent="0.25">
      <c r="R2227">
        <f t="shared" si="37"/>
        <v>1</v>
      </c>
      <c r="S2227">
        <f>IF(T2227="",0,IFERROR(IF(VLOOKUP(T2227,T$38:T2226,1,0)&gt;0,0,0),1))</f>
        <v>0</v>
      </c>
      <c r="T2227" s="16">
        <f>IF(DATOS!J2190=P$39,DATOS!C2190,"")</f>
        <v>0</v>
      </c>
    </row>
    <row r="2228" spans="18:20" x14ac:dyDescent="0.25">
      <c r="R2228">
        <f t="shared" si="37"/>
        <v>1</v>
      </c>
      <c r="S2228">
        <f>IF(T2228="",0,IFERROR(IF(VLOOKUP(T2228,T$38:T2227,1,0)&gt;0,0,0),1))</f>
        <v>0</v>
      </c>
      <c r="T2228" s="16">
        <f>IF(DATOS!J2191=P$39,DATOS!C2191,"")</f>
        <v>0</v>
      </c>
    </row>
    <row r="2229" spans="18:20" x14ac:dyDescent="0.25">
      <c r="R2229">
        <f t="shared" si="37"/>
        <v>1</v>
      </c>
      <c r="S2229">
        <f>IF(T2229="",0,IFERROR(IF(VLOOKUP(T2229,T$38:T2228,1,0)&gt;0,0,0),1))</f>
        <v>0</v>
      </c>
      <c r="T2229" s="16">
        <f>IF(DATOS!J2192=P$39,DATOS!C2192,"")</f>
        <v>0</v>
      </c>
    </row>
    <row r="2230" spans="18:20" x14ac:dyDescent="0.25">
      <c r="R2230">
        <f t="shared" si="37"/>
        <v>1</v>
      </c>
      <c r="S2230">
        <f>IF(T2230="",0,IFERROR(IF(VLOOKUP(T2230,T$38:T2229,1,0)&gt;0,0,0),1))</f>
        <v>0</v>
      </c>
      <c r="T2230" s="16">
        <f>IF(DATOS!J2193=P$39,DATOS!C2193,"")</f>
        <v>0</v>
      </c>
    </row>
    <row r="2231" spans="18:20" x14ac:dyDescent="0.25">
      <c r="R2231">
        <f t="shared" si="37"/>
        <v>1</v>
      </c>
      <c r="S2231">
        <f>IF(T2231="",0,IFERROR(IF(VLOOKUP(T2231,T$38:T2230,1,0)&gt;0,0,0),1))</f>
        <v>0</v>
      </c>
      <c r="T2231" s="16">
        <f>IF(DATOS!J2194=P$39,DATOS!C2194,"")</f>
        <v>0</v>
      </c>
    </row>
    <row r="2232" spans="18:20" x14ac:dyDescent="0.25">
      <c r="R2232">
        <f t="shared" si="37"/>
        <v>1</v>
      </c>
      <c r="S2232">
        <f>IF(T2232="",0,IFERROR(IF(VLOOKUP(T2232,T$38:T2231,1,0)&gt;0,0,0),1))</f>
        <v>0</v>
      </c>
      <c r="T2232" s="16">
        <f>IF(DATOS!J2195=P$39,DATOS!C2195,"")</f>
        <v>0</v>
      </c>
    </row>
    <row r="2233" spans="18:20" x14ac:dyDescent="0.25">
      <c r="R2233">
        <f t="shared" si="37"/>
        <v>1</v>
      </c>
      <c r="S2233">
        <f>IF(T2233="",0,IFERROR(IF(VLOOKUP(T2233,T$38:T2232,1,0)&gt;0,0,0),1))</f>
        <v>0</v>
      </c>
      <c r="T2233" s="16">
        <f>IF(DATOS!J2196=P$39,DATOS!C2196,"")</f>
        <v>0</v>
      </c>
    </row>
    <row r="2234" spans="18:20" x14ac:dyDescent="0.25">
      <c r="R2234">
        <f t="shared" si="37"/>
        <v>1</v>
      </c>
      <c r="S2234">
        <f>IF(T2234="",0,IFERROR(IF(VLOOKUP(T2234,T$38:T2233,1,0)&gt;0,0,0),1))</f>
        <v>0</v>
      </c>
      <c r="T2234" s="16">
        <f>IF(DATOS!J2197=P$39,DATOS!C2197,"")</f>
        <v>0</v>
      </c>
    </row>
    <row r="2235" spans="18:20" x14ac:dyDescent="0.25">
      <c r="R2235">
        <f t="shared" si="37"/>
        <v>1</v>
      </c>
      <c r="S2235">
        <f>IF(T2235="",0,IFERROR(IF(VLOOKUP(T2235,T$38:T2234,1,0)&gt;0,0,0),1))</f>
        <v>0</v>
      </c>
      <c r="T2235" s="16">
        <f>IF(DATOS!J2198=P$39,DATOS!C2198,"")</f>
        <v>0</v>
      </c>
    </row>
    <row r="2236" spans="18:20" x14ac:dyDescent="0.25">
      <c r="R2236">
        <f t="shared" si="37"/>
        <v>1</v>
      </c>
      <c r="S2236">
        <f>IF(T2236="",0,IFERROR(IF(VLOOKUP(T2236,T$38:T2235,1,0)&gt;0,0,0),1))</f>
        <v>0</v>
      </c>
      <c r="T2236" s="16">
        <f>IF(DATOS!J2199=P$39,DATOS!C2199,"")</f>
        <v>0</v>
      </c>
    </row>
    <row r="2237" spans="18:20" x14ac:dyDescent="0.25">
      <c r="R2237">
        <f t="shared" si="37"/>
        <v>1</v>
      </c>
      <c r="S2237">
        <f>IF(T2237="",0,IFERROR(IF(VLOOKUP(T2237,T$38:T2236,1,0)&gt;0,0,0),1))</f>
        <v>0</v>
      </c>
      <c r="T2237" s="16">
        <f>IF(DATOS!J2200=P$39,DATOS!C2200,"")</f>
        <v>0</v>
      </c>
    </row>
    <row r="2238" spans="18:20" x14ac:dyDescent="0.25">
      <c r="R2238">
        <f t="shared" si="37"/>
        <v>1</v>
      </c>
      <c r="S2238">
        <f>IF(T2238="",0,IFERROR(IF(VLOOKUP(T2238,T$38:T2237,1,0)&gt;0,0,0),1))</f>
        <v>0</v>
      </c>
      <c r="T2238" s="16">
        <f>IF(DATOS!J2201=P$39,DATOS!C2201,"")</f>
        <v>0</v>
      </c>
    </row>
    <row r="2239" spans="18:20" x14ac:dyDescent="0.25">
      <c r="R2239">
        <f t="shared" si="37"/>
        <v>1</v>
      </c>
      <c r="S2239">
        <f>IF(T2239="",0,IFERROR(IF(VLOOKUP(T2239,T$38:T2238,1,0)&gt;0,0,0),1))</f>
        <v>0</v>
      </c>
      <c r="T2239" s="16">
        <f>IF(DATOS!J2202=P$39,DATOS!C2202,"")</f>
        <v>0</v>
      </c>
    </row>
    <row r="2240" spans="18:20" x14ac:dyDescent="0.25">
      <c r="R2240">
        <f t="shared" si="37"/>
        <v>1</v>
      </c>
      <c r="S2240">
        <f>IF(T2240="",0,IFERROR(IF(VLOOKUP(T2240,T$38:T2239,1,0)&gt;0,0,0),1))</f>
        <v>0</v>
      </c>
      <c r="T2240" s="16">
        <f>IF(DATOS!J2203=P$39,DATOS!C2203,"")</f>
        <v>0</v>
      </c>
    </row>
    <row r="2241" spans="18:20" x14ac:dyDescent="0.25">
      <c r="R2241">
        <f t="shared" si="37"/>
        <v>1</v>
      </c>
      <c r="S2241">
        <f>IF(T2241="",0,IFERROR(IF(VLOOKUP(T2241,T$38:T2240,1,0)&gt;0,0,0),1))</f>
        <v>0</v>
      </c>
      <c r="T2241" s="16">
        <f>IF(DATOS!J2204=P$39,DATOS!C2204,"")</f>
        <v>0</v>
      </c>
    </row>
    <row r="2242" spans="18:20" x14ac:dyDescent="0.25">
      <c r="R2242">
        <f t="shared" si="37"/>
        <v>1</v>
      </c>
      <c r="S2242">
        <f>IF(T2242="",0,IFERROR(IF(VLOOKUP(T2242,T$38:T2241,1,0)&gt;0,0,0),1))</f>
        <v>0</v>
      </c>
      <c r="T2242" s="16">
        <f>IF(DATOS!J2205=P$39,DATOS!C2205,"")</f>
        <v>0</v>
      </c>
    </row>
    <row r="2243" spans="18:20" x14ac:dyDescent="0.25">
      <c r="R2243">
        <f t="shared" si="37"/>
        <v>1</v>
      </c>
      <c r="S2243">
        <f>IF(T2243="",0,IFERROR(IF(VLOOKUP(T2243,T$38:T2242,1,0)&gt;0,0,0),1))</f>
        <v>0</v>
      </c>
      <c r="T2243" s="16">
        <f>IF(DATOS!J2206=P$39,DATOS!C2206,"")</f>
        <v>0</v>
      </c>
    </row>
    <row r="2244" spans="18:20" x14ac:dyDescent="0.25">
      <c r="R2244">
        <f t="shared" si="37"/>
        <v>1</v>
      </c>
      <c r="S2244">
        <f>IF(T2244="",0,IFERROR(IF(VLOOKUP(T2244,T$38:T2243,1,0)&gt;0,0,0),1))</f>
        <v>0</v>
      </c>
      <c r="T2244" s="16">
        <f>IF(DATOS!J2207=P$39,DATOS!C2207,"")</f>
        <v>0</v>
      </c>
    </row>
    <row r="2245" spans="18:20" x14ac:dyDescent="0.25">
      <c r="R2245">
        <f t="shared" si="37"/>
        <v>1</v>
      </c>
      <c r="S2245">
        <f>IF(T2245="",0,IFERROR(IF(VLOOKUP(T2245,T$38:T2244,1,0)&gt;0,0,0),1))</f>
        <v>0</v>
      </c>
      <c r="T2245" s="16">
        <f>IF(DATOS!J2208=P$39,DATOS!C2208,"")</f>
        <v>0</v>
      </c>
    </row>
    <row r="2246" spans="18:20" x14ac:dyDescent="0.25">
      <c r="R2246">
        <f t="shared" si="37"/>
        <v>1</v>
      </c>
      <c r="S2246">
        <f>IF(T2246="",0,IFERROR(IF(VLOOKUP(T2246,T$38:T2245,1,0)&gt;0,0,0),1))</f>
        <v>0</v>
      </c>
      <c r="T2246" s="16">
        <f>IF(DATOS!J2209=P$39,DATOS!C2209,"")</f>
        <v>0</v>
      </c>
    </row>
    <row r="2247" spans="18:20" x14ac:dyDescent="0.25">
      <c r="R2247">
        <f t="shared" si="37"/>
        <v>1</v>
      </c>
      <c r="S2247">
        <f>IF(T2247="",0,IFERROR(IF(VLOOKUP(T2247,T$38:T2246,1,0)&gt;0,0,0),1))</f>
        <v>0</v>
      </c>
      <c r="T2247" s="16">
        <f>IF(DATOS!J2210=P$39,DATOS!C2210,"")</f>
        <v>0</v>
      </c>
    </row>
    <row r="2248" spans="18:20" x14ac:dyDescent="0.25">
      <c r="R2248">
        <f t="shared" si="37"/>
        <v>1</v>
      </c>
      <c r="S2248">
        <f>IF(T2248="",0,IFERROR(IF(VLOOKUP(T2248,T$38:T2247,1,0)&gt;0,0,0),1))</f>
        <v>0</v>
      </c>
      <c r="T2248" s="16">
        <f>IF(DATOS!J2211=P$39,DATOS!C2211,"")</f>
        <v>0</v>
      </c>
    </row>
    <row r="2249" spans="18:20" x14ac:dyDescent="0.25">
      <c r="R2249">
        <f t="shared" si="37"/>
        <v>1</v>
      </c>
      <c r="S2249">
        <f>IF(T2249="",0,IFERROR(IF(VLOOKUP(T2249,T$38:T2248,1,0)&gt;0,0,0),1))</f>
        <v>0</v>
      </c>
      <c r="T2249" s="16">
        <f>IF(DATOS!J2212=P$39,DATOS!C2212,"")</f>
        <v>0</v>
      </c>
    </row>
    <row r="2250" spans="18:20" x14ac:dyDescent="0.25">
      <c r="R2250">
        <f t="shared" si="37"/>
        <v>1</v>
      </c>
      <c r="S2250">
        <f>IF(T2250="",0,IFERROR(IF(VLOOKUP(T2250,T$38:T2249,1,0)&gt;0,0,0),1))</f>
        <v>0</v>
      </c>
      <c r="T2250" s="16">
        <f>IF(DATOS!J2213=P$39,DATOS!C2213,"")</f>
        <v>0</v>
      </c>
    </row>
    <row r="2251" spans="18:20" x14ac:dyDescent="0.25">
      <c r="R2251">
        <f t="shared" si="37"/>
        <v>1</v>
      </c>
      <c r="S2251">
        <f>IF(T2251="",0,IFERROR(IF(VLOOKUP(T2251,T$38:T2250,1,0)&gt;0,0,0),1))</f>
        <v>0</v>
      </c>
      <c r="T2251" s="16">
        <f>IF(DATOS!J2214=P$39,DATOS!C2214,"")</f>
        <v>0</v>
      </c>
    </row>
    <row r="2252" spans="18:20" x14ac:dyDescent="0.25">
      <c r="R2252">
        <f t="shared" si="37"/>
        <v>1</v>
      </c>
      <c r="S2252">
        <f>IF(T2252="",0,IFERROR(IF(VLOOKUP(T2252,T$38:T2251,1,0)&gt;0,0,0),1))</f>
        <v>0</v>
      </c>
      <c r="T2252" s="16">
        <f>IF(DATOS!J2215=P$39,DATOS!C2215,"")</f>
        <v>0</v>
      </c>
    </row>
    <row r="2253" spans="18:20" x14ac:dyDescent="0.25">
      <c r="R2253">
        <f t="shared" si="37"/>
        <v>1</v>
      </c>
      <c r="S2253">
        <f>IF(T2253="",0,IFERROR(IF(VLOOKUP(T2253,T$38:T2252,1,0)&gt;0,0,0),1))</f>
        <v>0</v>
      </c>
      <c r="T2253" s="16">
        <f>IF(DATOS!J2216=P$39,DATOS!C2216,"")</f>
        <v>0</v>
      </c>
    </row>
    <row r="2254" spans="18:20" x14ac:dyDescent="0.25">
      <c r="R2254">
        <f t="shared" si="37"/>
        <v>1</v>
      </c>
      <c r="S2254">
        <f>IF(T2254="",0,IFERROR(IF(VLOOKUP(T2254,T$38:T2253,1,0)&gt;0,0,0),1))</f>
        <v>0</v>
      </c>
      <c r="T2254" s="16">
        <f>IF(DATOS!J2217=P$39,DATOS!C2217,"")</f>
        <v>0</v>
      </c>
    </row>
    <row r="2255" spans="18:20" x14ac:dyDescent="0.25">
      <c r="R2255">
        <f t="shared" si="37"/>
        <v>1</v>
      </c>
      <c r="S2255">
        <f>IF(T2255="",0,IFERROR(IF(VLOOKUP(T2255,T$38:T2254,1,0)&gt;0,0,0),1))</f>
        <v>0</v>
      </c>
      <c r="T2255" s="16">
        <f>IF(DATOS!J2218=P$39,DATOS!C2218,"")</f>
        <v>0</v>
      </c>
    </row>
    <row r="2256" spans="18:20" x14ac:dyDescent="0.25">
      <c r="R2256">
        <f t="shared" si="37"/>
        <v>1</v>
      </c>
      <c r="S2256">
        <f>IF(T2256="",0,IFERROR(IF(VLOOKUP(T2256,T$38:T2255,1,0)&gt;0,0,0),1))</f>
        <v>0</v>
      </c>
      <c r="T2256" s="16">
        <f>IF(DATOS!J2219=P$39,DATOS!C2219,"")</f>
        <v>0</v>
      </c>
    </row>
    <row r="2257" spans="18:20" x14ac:dyDescent="0.25">
      <c r="R2257">
        <f t="shared" si="37"/>
        <v>1</v>
      </c>
      <c r="S2257">
        <f>IF(T2257="",0,IFERROR(IF(VLOOKUP(T2257,T$38:T2256,1,0)&gt;0,0,0),1))</f>
        <v>0</v>
      </c>
      <c r="T2257" s="16">
        <f>IF(DATOS!J2220=P$39,DATOS!C2220,"")</f>
        <v>0</v>
      </c>
    </row>
    <row r="2258" spans="18:20" x14ac:dyDescent="0.25">
      <c r="R2258">
        <f t="shared" si="37"/>
        <v>1</v>
      </c>
      <c r="S2258">
        <f>IF(T2258="",0,IFERROR(IF(VLOOKUP(T2258,T$38:T2257,1,0)&gt;0,0,0),1))</f>
        <v>0</v>
      </c>
      <c r="T2258" s="16">
        <f>IF(DATOS!J2221=P$39,DATOS!C2221,"")</f>
        <v>0</v>
      </c>
    </row>
    <row r="2259" spans="18:20" x14ac:dyDescent="0.25">
      <c r="R2259">
        <f t="shared" si="37"/>
        <v>1</v>
      </c>
      <c r="S2259">
        <f>IF(T2259="",0,IFERROR(IF(VLOOKUP(T2259,T$38:T2258,1,0)&gt;0,0,0),1))</f>
        <v>0</v>
      </c>
      <c r="T2259" s="16">
        <f>IF(DATOS!J2222=P$39,DATOS!C2222,"")</f>
        <v>0</v>
      </c>
    </row>
    <row r="2260" spans="18:20" x14ac:dyDescent="0.25">
      <c r="R2260">
        <f t="shared" si="37"/>
        <v>1</v>
      </c>
      <c r="S2260">
        <f>IF(T2260="",0,IFERROR(IF(VLOOKUP(T2260,T$38:T2259,1,0)&gt;0,0,0),1))</f>
        <v>0</v>
      </c>
      <c r="T2260" s="16">
        <f>IF(DATOS!J2223=P$39,DATOS!C2223,"")</f>
        <v>0</v>
      </c>
    </row>
    <row r="2261" spans="18:20" x14ac:dyDescent="0.25">
      <c r="R2261">
        <f t="shared" si="37"/>
        <v>1</v>
      </c>
      <c r="S2261">
        <f>IF(T2261="",0,IFERROR(IF(VLOOKUP(T2261,T$38:T2260,1,0)&gt;0,0,0),1))</f>
        <v>0</v>
      </c>
      <c r="T2261" s="16">
        <f>IF(DATOS!J2224=P$39,DATOS!C2224,"")</f>
        <v>0</v>
      </c>
    </row>
    <row r="2262" spans="18:20" x14ac:dyDescent="0.25">
      <c r="R2262">
        <f t="shared" si="37"/>
        <v>1</v>
      </c>
      <c r="S2262">
        <f>IF(T2262="",0,IFERROR(IF(VLOOKUP(T2262,T$38:T2261,1,0)&gt;0,0,0),1))</f>
        <v>0</v>
      </c>
      <c r="T2262" s="16">
        <f>IF(DATOS!J2225=P$39,DATOS!C2225,"")</f>
        <v>0</v>
      </c>
    </row>
    <row r="2263" spans="18:20" x14ac:dyDescent="0.25">
      <c r="R2263">
        <f t="shared" si="37"/>
        <v>1</v>
      </c>
      <c r="S2263">
        <f>IF(T2263="",0,IFERROR(IF(VLOOKUP(T2263,T$38:T2262,1,0)&gt;0,0,0),1))</f>
        <v>0</v>
      </c>
      <c r="T2263" s="16">
        <f>IF(DATOS!J2226=P$39,DATOS!C2226,"")</f>
        <v>0</v>
      </c>
    </row>
    <row r="2264" spans="18:20" x14ac:dyDescent="0.25">
      <c r="R2264">
        <f t="shared" si="37"/>
        <v>1</v>
      </c>
      <c r="S2264">
        <f>IF(T2264="",0,IFERROR(IF(VLOOKUP(T2264,T$38:T2263,1,0)&gt;0,0,0),1))</f>
        <v>0</v>
      </c>
      <c r="T2264" s="16">
        <f>IF(DATOS!J2227=P$39,DATOS!C2227,"")</f>
        <v>0</v>
      </c>
    </row>
    <row r="2265" spans="18:20" x14ac:dyDescent="0.25">
      <c r="R2265">
        <f t="shared" si="37"/>
        <v>1</v>
      </c>
      <c r="S2265">
        <f>IF(T2265="",0,IFERROR(IF(VLOOKUP(T2265,T$38:T2264,1,0)&gt;0,0,0),1))</f>
        <v>0</v>
      </c>
      <c r="T2265" s="16">
        <f>IF(DATOS!J2228=P$39,DATOS!C2228,"")</f>
        <v>0</v>
      </c>
    </row>
    <row r="2266" spans="18:20" x14ac:dyDescent="0.25">
      <c r="R2266">
        <f t="shared" si="37"/>
        <v>1</v>
      </c>
      <c r="S2266">
        <f>IF(T2266="",0,IFERROR(IF(VLOOKUP(T2266,T$38:T2265,1,0)&gt;0,0,0),1))</f>
        <v>0</v>
      </c>
      <c r="T2266" s="16">
        <f>IF(DATOS!J2229=P$39,DATOS!C2229,"")</f>
        <v>0</v>
      </c>
    </row>
    <row r="2267" spans="18:20" x14ac:dyDescent="0.25">
      <c r="R2267">
        <f t="shared" si="37"/>
        <v>1</v>
      </c>
      <c r="S2267">
        <f>IF(T2267="",0,IFERROR(IF(VLOOKUP(T2267,T$38:T2266,1,0)&gt;0,0,0),1))</f>
        <v>0</v>
      </c>
      <c r="T2267" s="16">
        <f>IF(DATOS!J2230=P$39,DATOS!C2230,"")</f>
        <v>0</v>
      </c>
    </row>
    <row r="2268" spans="18:20" x14ac:dyDescent="0.25">
      <c r="R2268">
        <f t="shared" si="37"/>
        <v>1</v>
      </c>
      <c r="S2268">
        <f>IF(T2268="",0,IFERROR(IF(VLOOKUP(T2268,T$38:T2267,1,0)&gt;0,0,0),1))</f>
        <v>0</v>
      </c>
      <c r="T2268" s="16">
        <f>IF(DATOS!J2231=P$39,DATOS!C2231,"")</f>
        <v>0</v>
      </c>
    </row>
    <row r="2269" spans="18:20" x14ac:dyDescent="0.25">
      <c r="R2269">
        <f t="shared" si="37"/>
        <v>1</v>
      </c>
      <c r="S2269">
        <f>IF(T2269="",0,IFERROR(IF(VLOOKUP(T2269,T$38:T2268,1,0)&gt;0,0,0),1))</f>
        <v>0</v>
      </c>
      <c r="T2269" s="16">
        <f>IF(DATOS!J2232=P$39,DATOS!C2232,"")</f>
        <v>0</v>
      </c>
    </row>
    <row r="2270" spans="18:20" x14ac:dyDescent="0.25">
      <c r="R2270">
        <f t="shared" si="37"/>
        <v>1</v>
      </c>
      <c r="S2270">
        <f>IF(T2270="",0,IFERROR(IF(VLOOKUP(T2270,T$38:T2269,1,0)&gt;0,0,0),1))</f>
        <v>0</v>
      </c>
      <c r="T2270" s="16">
        <f>IF(DATOS!J2233=P$39,DATOS!C2233,"")</f>
        <v>0</v>
      </c>
    </row>
    <row r="2271" spans="18:20" x14ac:dyDescent="0.25">
      <c r="R2271">
        <f t="shared" si="37"/>
        <v>1</v>
      </c>
      <c r="S2271">
        <f>IF(T2271="",0,IFERROR(IF(VLOOKUP(T2271,T$38:T2270,1,0)&gt;0,0,0),1))</f>
        <v>0</v>
      </c>
      <c r="T2271" s="16">
        <f>IF(DATOS!J2234=P$39,DATOS!C2234,"")</f>
        <v>0</v>
      </c>
    </row>
    <row r="2272" spans="18:20" x14ac:dyDescent="0.25">
      <c r="R2272">
        <f t="shared" si="37"/>
        <v>1</v>
      </c>
      <c r="S2272">
        <f>IF(T2272="",0,IFERROR(IF(VLOOKUP(T2272,T$38:T2271,1,0)&gt;0,0,0),1))</f>
        <v>0</v>
      </c>
      <c r="T2272" s="16">
        <f>IF(DATOS!J2235=P$39,DATOS!C2235,"")</f>
        <v>0</v>
      </c>
    </row>
    <row r="2273" spans="18:20" x14ac:dyDescent="0.25">
      <c r="R2273">
        <f t="shared" si="37"/>
        <v>1</v>
      </c>
      <c r="S2273">
        <f>IF(T2273="",0,IFERROR(IF(VLOOKUP(T2273,T$38:T2272,1,0)&gt;0,0,0),1))</f>
        <v>0</v>
      </c>
      <c r="T2273" s="16">
        <f>IF(DATOS!J2236=P$39,DATOS!C2236,"")</f>
        <v>0</v>
      </c>
    </row>
    <row r="2274" spans="18:20" x14ac:dyDescent="0.25">
      <c r="R2274">
        <f t="shared" si="37"/>
        <v>1</v>
      </c>
      <c r="S2274">
        <f>IF(T2274="",0,IFERROR(IF(VLOOKUP(T2274,T$38:T2273,1,0)&gt;0,0,0),1))</f>
        <v>0</v>
      </c>
      <c r="T2274" s="16">
        <f>IF(DATOS!J2237=P$39,DATOS!C2237,"")</f>
        <v>0</v>
      </c>
    </row>
    <row r="2275" spans="18:20" x14ac:dyDescent="0.25">
      <c r="R2275">
        <f t="shared" si="37"/>
        <v>1</v>
      </c>
      <c r="S2275">
        <f>IF(T2275="",0,IFERROR(IF(VLOOKUP(T2275,T$38:T2274,1,0)&gt;0,0,0),1))</f>
        <v>0</v>
      </c>
      <c r="T2275" s="16">
        <f>IF(DATOS!J2238=P$39,DATOS!C2238,"")</f>
        <v>0</v>
      </c>
    </row>
    <row r="2276" spans="18:20" x14ac:dyDescent="0.25">
      <c r="R2276">
        <f t="shared" si="37"/>
        <v>1</v>
      </c>
      <c r="S2276">
        <f>IF(T2276="",0,IFERROR(IF(VLOOKUP(T2276,T$38:T2275,1,0)&gt;0,0,0),1))</f>
        <v>0</v>
      </c>
      <c r="T2276" s="16">
        <f>IF(DATOS!J2239=P$39,DATOS!C2239,"")</f>
        <v>0</v>
      </c>
    </row>
    <row r="2277" spans="18:20" x14ac:dyDescent="0.25">
      <c r="R2277">
        <f t="shared" si="37"/>
        <v>1</v>
      </c>
      <c r="S2277">
        <f>IF(T2277="",0,IFERROR(IF(VLOOKUP(T2277,T$38:T2276,1,0)&gt;0,0,0),1))</f>
        <v>0</v>
      </c>
      <c r="T2277" s="16">
        <f>IF(DATOS!J2240=P$39,DATOS!C2240,"")</f>
        <v>0</v>
      </c>
    </row>
    <row r="2278" spans="18:20" x14ac:dyDescent="0.25">
      <c r="R2278">
        <f t="shared" si="37"/>
        <v>1</v>
      </c>
      <c r="S2278">
        <f>IF(T2278="",0,IFERROR(IF(VLOOKUP(T2278,T$38:T2277,1,0)&gt;0,0,0),1))</f>
        <v>0</v>
      </c>
      <c r="T2278" s="16">
        <f>IF(DATOS!J2241=P$39,DATOS!C2241,"")</f>
        <v>0</v>
      </c>
    </row>
    <row r="2279" spans="18:20" x14ac:dyDescent="0.25">
      <c r="R2279">
        <f t="shared" ref="R2279:R2342" si="38">R2278+S2279</f>
        <v>1</v>
      </c>
      <c r="S2279">
        <f>IF(T2279="",0,IFERROR(IF(VLOOKUP(T2279,T$38:T2278,1,0)&gt;0,0,0),1))</f>
        <v>0</v>
      </c>
      <c r="T2279" s="16">
        <f>IF(DATOS!J2242=P$39,DATOS!C2242,"")</f>
        <v>0</v>
      </c>
    </row>
    <row r="2280" spans="18:20" x14ac:dyDescent="0.25">
      <c r="R2280">
        <f t="shared" si="38"/>
        <v>1</v>
      </c>
      <c r="S2280">
        <f>IF(T2280="",0,IFERROR(IF(VLOOKUP(T2280,T$38:T2279,1,0)&gt;0,0,0),1))</f>
        <v>0</v>
      </c>
      <c r="T2280" s="16">
        <f>IF(DATOS!J2243=P$39,DATOS!C2243,"")</f>
        <v>0</v>
      </c>
    </row>
    <row r="2281" spans="18:20" x14ac:dyDescent="0.25">
      <c r="R2281">
        <f t="shared" si="38"/>
        <v>1</v>
      </c>
      <c r="S2281">
        <f>IF(T2281="",0,IFERROR(IF(VLOOKUP(T2281,T$38:T2280,1,0)&gt;0,0,0),1))</f>
        <v>0</v>
      </c>
      <c r="T2281" s="16">
        <f>IF(DATOS!J2244=P$39,DATOS!C2244,"")</f>
        <v>0</v>
      </c>
    </row>
    <row r="2282" spans="18:20" x14ac:dyDescent="0.25">
      <c r="R2282">
        <f t="shared" si="38"/>
        <v>1</v>
      </c>
      <c r="S2282">
        <f>IF(T2282="",0,IFERROR(IF(VLOOKUP(T2282,T$38:T2281,1,0)&gt;0,0,0),1))</f>
        <v>0</v>
      </c>
      <c r="T2282" s="16">
        <f>IF(DATOS!J2245=P$39,DATOS!C2245,"")</f>
        <v>0</v>
      </c>
    </row>
    <row r="2283" spans="18:20" x14ac:dyDescent="0.25">
      <c r="R2283">
        <f t="shared" si="38"/>
        <v>1</v>
      </c>
      <c r="S2283">
        <f>IF(T2283="",0,IFERROR(IF(VLOOKUP(T2283,T$38:T2282,1,0)&gt;0,0,0),1))</f>
        <v>0</v>
      </c>
      <c r="T2283" s="16">
        <f>IF(DATOS!J2246=P$39,DATOS!C2246,"")</f>
        <v>0</v>
      </c>
    </row>
    <row r="2284" spans="18:20" x14ac:dyDescent="0.25">
      <c r="R2284">
        <f t="shared" si="38"/>
        <v>1</v>
      </c>
      <c r="S2284">
        <f>IF(T2284="",0,IFERROR(IF(VLOOKUP(T2284,T$38:T2283,1,0)&gt;0,0,0),1))</f>
        <v>0</v>
      </c>
      <c r="T2284" s="16">
        <f>IF(DATOS!J2247=P$39,DATOS!C2247,"")</f>
        <v>0</v>
      </c>
    </row>
    <row r="2285" spans="18:20" x14ac:dyDescent="0.25">
      <c r="R2285">
        <f t="shared" si="38"/>
        <v>1</v>
      </c>
      <c r="S2285">
        <f>IF(T2285="",0,IFERROR(IF(VLOOKUP(T2285,T$38:T2284,1,0)&gt;0,0,0),1))</f>
        <v>0</v>
      </c>
      <c r="T2285" s="16">
        <f>IF(DATOS!J2248=P$39,DATOS!C2248,"")</f>
        <v>0</v>
      </c>
    </row>
    <row r="2286" spans="18:20" x14ac:dyDescent="0.25">
      <c r="R2286">
        <f t="shared" si="38"/>
        <v>1</v>
      </c>
      <c r="S2286">
        <f>IF(T2286="",0,IFERROR(IF(VLOOKUP(T2286,T$38:T2285,1,0)&gt;0,0,0),1))</f>
        <v>0</v>
      </c>
      <c r="T2286" s="16">
        <f>IF(DATOS!J2249=P$39,DATOS!C2249,"")</f>
        <v>0</v>
      </c>
    </row>
    <row r="2287" spans="18:20" x14ac:dyDescent="0.25">
      <c r="R2287">
        <f t="shared" si="38"/>
        <v>1</v>
      </c>
      <c r="S2287">
        <f>IF(T2287="",0,IFERROR(IF(VLOOKUP(T2287,T$38:T2286,1,0)&gt;0,0,0),1))</f>
        <v>0</v>
      </c>
      <c r="T2287" s="16">
        <f>IF(DATOS!J2250=P$39,DATOS!C2250,"")</f>
        <v>0</v>
      </c>
    </row>
    <row r="2288" spans="18:20" x14ac:dyDescent="0.25">
      <c r="R2288">
        <f t="shared" si="38"/>
        <v>1</v>
      </c>
      <c r="S2288">
        <f>IF(T2288="",0,IFERROR(IF(VLOOKUP(T2288,T$38:T2287,1,0)&gt;0,0,0),1))</f>
        <v>0</v>
      </c>
      <c r="T2288" s="16">
        <f>IF(DATOS!J2251=P$39,DATOS!C2251,"")</f>
        <v>0</v>
      </c>
    </row>
    <row r="2289" spans="18:20" x14ac:dyDescent="0.25">
      <c r="R2289">
        <f t="shared" si="38"/>
        <v>1</v>
      </c>
      <c r="S2289">
        <f>IF(T2289="",0,IFERROR(IF(VLOOKUP(T2289,T$38:T2288,1,0)&gt;0,0,0),1))</f>
        <v>0</v>
      </c>
      <c r="T2289" s="16">
        <f>IF(DATOS!J2252=P$39,DATOS!C2252,"")</f>
        <v>0</v>
      </c>
    </row>
    <row r="2290" spans="18:20" x14ac:dyDescent="0.25">
      <c r="R2290">
        <f t="shared" si="38"/>
        <v>1</v>
      </c>
      <c r="S2290">
        <f>IF(T2290="",0,IFERROR(IF(VLOOKUP(T2290,T$38:T2289,1,0)&gt;0,0,0),1))</f>
        <v>0</v>
      </c>
      <c r="T2290" s="16">
        <f>IF(DATOS!J2253=P$39,DATOS!C2253,"")</f>
        <v>0</v>
      </c>
    </row>
    <row r="2291" spans="18:20" x14ac:dyDescent="0.25">
      <c r="R2291">
        <f t="shared" si="38"/>
        <v>1</v>
      </c>
      <c r="S2291">
        <f>IF(T2291="",0,IFERROR(IF(VLOOKUP(T2291,T$38:T2290,1,0)&gt;0,0,0),1))</f>
        <v>0</v>
      </c>
      <c r="T2291" s="16">
        <f>IF(DATOS!J2254=P$39,DATOS!C2254,"")</f>
        <v>0</v>
      </c>
    </row>
    <row r="2292" spans="18:20" x14ac:dyDescent="0.25">
      <c r="R2292">
        <f t="shared" si="38"/>
        <v>1</v>
      </c>
      <c r="S2292">
        <f>IF(T2292="",0,IFERROR(IF(VLOOKUP(T2292,T$38:T2291,1,0)&gt;0,0,0),1))</f>
        <v>0</v>
      </c>
      <c r="T2292" s="16">
        <f>IF(DATOS!J2255=P$39,DATOS!C2255,"")</f>
        <v>0</v>
      </c>
    </row>
    <row r="2293" spans="18:20" x14ac:dyDescent="0.25">
      <c r="R2293">
        <f t="shared" si="38"/>
        <v>1</v>
      </c>
      <c r="S2293">
        <f>IF(T2293="",0,IFERROR(IF(VLOOKUP(T2293,T$38:T2292,1,0)&gt;0,0,0),1))</f>
        <v>0</v>
      </c>
      <c r="T2293" s="16">
        <f>IF(DATOS!J2256=P$39,DATOS!C2256,"")</f>
        <v>0</v>
      </c>
    </row>
    <row r="2294" spans="18:20" x14ac:dyDescent="0.25">
      <c r="R2294">
        <f t="shared" si="38"/>
        <v>1</v>
      </c>
      <c r="S2294">
        <f>IF(T2294="",0,IFERROR(IF(VLOOKUP(T2294,T$38:T2293,1,0)&gt;0,0,0),1))</f>
        <v>0</v>
      </c>
      <c r="T2294" s="16">
        <f>IF(DATOS!J2257=P$39,DATOS!C2257,"")</f>
        <v>0</v>
      </c>
    </row>
    <row r="2295" spans="18:20" x14ac:dyDescent="0.25">
      <c r="R2295">
        <f t="shared" si="38"/>
        <v>1</v>
      </c>
      <c r="S2295">
        <f>IF(T2295="",0,IFERROR(IF(VLOOKUP(T2295,T$38:T2294,1,0)&gt;0,0,0),1))</f>
        <v>0</v>
      </c>
      <c r="T2295" s="16">
        <f>IF(DATOS!J2258=P$39,DATOS!C2258,"")</f>
        <v>0</v>
      </c>
    </row>
    <row r="2296" spans="18:20" x14ac:dyDescent="0.25">
      <c r="R2296">
        <f t="shared" si="38"/>
        <v>1</v>
      </c>
      <c r="S2296">
        <f>IF(T2296="",0,IFERROR(IF(VLOOKUP(T2296,T$38:T2295,1,0)&gt;0,0,0),1))</f>
        <v>0</v>
      </c>
      <c r="T2296" s="16">
        <f>IF(DATOS!J2259=P$39,DATOS!C2259,"")</f>
        <v>0</v>
      </c>
    </row>
    <row r="2297" spans="18:20" x14ac:dyDescent="0.25">
      <c r="R2297">
        <f t="shared" si="38"/>
        <v>1</v>
      </c>
      <c r="S2297">
        <f>IF(T2297="",0,IFERROR(IF(VLOOKUP(T2297,T$38:T2296,1,0)&gt;0,0,0),1))</f>
        <v>0</v>
      </c>
      <c r="T2297" s="16">
        <f>IF(DATOS!J2260=P$39,DATOS!C2260,"")</f>
        <v>0</v>
      </c>
    </row>
    <row r="2298" spans="18:20" x14ac:dyDescent="0.25">
      <c r="R2298">
        <f t="shared" si="38"/>
        <v>1</v>
      </c>
      <c r="S2298">
        <f>IF(T2298="",0,IFERROR(IF(VLOOKUP(T2298,T$38:T2297,1,0)&gt;0,0,0),1))</f>
        <v>0</v>
      </c>
      <c r="T2298" s="16">
        <f>IF(DATOS!J2261=P$39,DATOS!C2261,"")</f>
        <v>0</v>
      </c>
    </row>
    <row r="2299" spans="18:20" x14ac:dyDescent="0.25">
      <c r="R2299">
        <f t="shared" si="38"/>
        <v>1</v>
      </c>
      <c r="S2299">
        <f>IF(T2299="",0,IFERROR(IF(VLOOKUP(T2299,T$38:T2298,1,0)&gt;0,0,0),1))</f>
        <v>0</v>
      </c>
      <c r="T2299" s="16">
        <f>IF(DATOS!J2262=P$39,DATOS!C2262,"")</f>
        <v>0</v>
      </c>
    </row>
    <row r="2300" spans="18:20" x14ac:dyDescent="0.25">
      <c r="R2300">
        <f t="shared" si="38"/>
        <v>1</v>
      </c>
      <c r="S2300">
        <f>IF(T2300="",0,IFERROR(IF(VLOOKUP(T2300,T$38:T2299,1,0)&gt;0,0,0),1))</f>
        <v>0</v>
      </c>
      <c r="T2300" s="16">
        <f>IF(DATOS!J2263=P$39,DATOS!C2263,"")</f>
        <v>0</v>
      </c>
    </row>
    <row r="2301" spans="18:20" x14ac:dyDescent="0.25">
      <c r="R2301">
        <f t="shared" si="38"/>
        <v>1</v>
      </c>
      <c r="S2301">
        <f>IF(T2301="",0,IFERROR(IF(VLOOKUP(T2301,T$38:T2300,1,0)&gt;0,0,0),1))</f>
        <v>0</v>
      </c>
      <c r="T2301" s="16">
        <f>IF(DATOS!J2264=P$39,DATOS!C2264,"")</f>
        <v>0</v>
      </c>
    </row>
    <row r="2302" spans="18:20" x14ac:dyDescent="0.25">
      <c r="R2302">
        <f t="shared" si="38"/>
        <v>1</v>
      </c>
      <c r="S2302">
        <f>IF(T2302="",0,IFERROR(IF(VLOOKUP(T2302,T$38:T2301,1,0)&gt;0,0,0),1))</f>
        <v>0</v>
      </c>
      <c r="T2302" s="16">
        <f>IF(DATOS!J2265=P$39,DATOS!C2265,"")</f>
        <v>0</v>
      </c>
    </row>
    <row r="2303" spans="18:20" x14ac:dyDescent="0.25">
      <c r="R2303">
        <f t="shared" si="38"/>
        <v>1</v>
      </c>
      <c r="S2303">
        <f>IF(T2303="",0,IFERROR(IF(VLOOKUP(T2303,T$38:T2302,1,0)&gt;0,0,0),1))</f>
        <v>0</v>
      </c>
      <c r="T2303" s="16">
        <f>IF(DATOS!J2266=P$39,DATOS!C2266,"")</f>
        <v>0</v>
      </c>
    </row>
    <row r="2304" spans="18:20" x14ac:dyDescent="0.25">
      <c r="R2304">
        <f t="shared" si="38"/>
        <v>1</v>
      </c>
      <c r="S2304">
        <f>IF(T2304="",0,IFERROR(IF(VLOOKUP(T2304,T$38:T2303,1,0)&gt;0,0,0),1))</f>
        <v>0</v>
      </c>
      <c r="T2304" s="16">
        <f>IF(DATOS!J2267=P$39,DATOS!C2267,"")</f>
        <v>0</v>
      </c>
    </row>
    <row r="2305" spans="18:20" x14ac:dyDescent="0.25">
      <c r="R2305">
        <f t="shared" si="38"/>
        <v>1</v>
      </c>
      <c r="S2305">
        <f>IF(T2305="",0,IFERROR(IF(VLOOKUP(T2305,T$38:T2304,1,0)&gt;0,0,0),1))</f>
        <v>0</v>
      </c>
      <c r="T2305" s="16">
        <f>IF(DATOS!J2268=P$39,DATOS!C2268,"")</f>
        <v>0</v>
      </c>
    </row>
    <row r="2306" spans="18:20" x14ac:dyDescent="0.25">
      <c r="R2306">
        <f t="shared" si="38"/>
        <v>1</v>
      </c>
      <c r="S2306">
        <f>IF(T2306="",0,IFERROR(IF(VLOOKUP(T2306,T$38:T2305,1,0)&gt;0,0,0),1))</f>
        <v>0</v>
      </c>
      <c r="T2306" s="16">
        <f>IF(DATOS!J2269=P$39,DATOS!C2269,"")</f>
        <v>0</v>
      </c>
    </row>
    <row r="2307" spans="18:20" x14ac:dyDescent="0.25">
      <c r="R2307">
        <f t="shared" si="38"/>
        <v>1</v>
      </c>
      <c r="S2307">
        <f>IF(T2307="",0,IFERROR(IF(VLOOKUP(T2307,T$38:T2306,1,0)&gt;0,0,0),1))</f>
        <v>0</v>
      </c>
      <c r="T2307" s="16">
        <f>IF(DATOS!J2270=P$39,DATOS!C2270,"")</f>
        <v>0</v>
      </c>
    </row>
    <row r="2308" spans="18:20" x14ac:dyDescent="0.25">
      <c r="R2308">
        <f t="shared" si="38"/>
        <v>1</v>
      </c>
      <c r="S2308">
        <f>IF(T2308="",0,IFERROR(IF(VLOOKUP(T2308,T$38:T2307,1,0)&gt;0,0,0),1))</f>
        <v>0</v>
      </c>
      <c r="T2308" s="16">
        <f>IF(DATOS!J2271=P$39,DATOS!C2271,"")</f>
        <v>0</v>
      </c>
    </row>
    <row r="2309" spans="18:20" x14ac:dyDescent="0.25">
      <c r="R2309">
        <f t="shared" si="38"/>
        <v>1</v>
      </c>
      <c r="S2309">
        <f>IF(T2309="",0,IFERROR(IF(VLOOKUP(T2309,T$38:T2308,1,0)&gt;0,0,0),1))</f>
        <v>0</v>
      </c>
      <c r="T2309" s="16">
        <f>IF(DATOS!J2272=P$39,DATOS!C2272,"")</f>
        <v>0</v>
      </c>
    </row>
    <row r="2310" spans="18:20" x14ac:dyDescent="0.25">
      <c r="R2310">
        <f t="shared" si="38"/>
        <v>1</v>
      </c>
      <c r="S2310">
        <f>IF(T2310="",0,IFERROR(IF(VLOOKUP(T2310,T$38:T2309,1,0)&gt;0,0,0),1))</f>
        <v>0</v>
      </c>
      <c r="T2310" s="16">
        <f>IF(DATOS!J2273=P$39,DATOS!C2273,"")</f>
        <v>0</v>
      </c>
    </row>
    <row r="2311" spans="18:20" x14ac:dyDescent="0.25">
      <c r="R2311">
        <f t="shared" si="38"/>
        <v>1</v>
      </c>
      <c r="S2311">
        <f>IF(T2311="",0,IFERROR(IF(VLOOKUP(T2311,T$38:T2310,1,0)&gt;0,0,0),1))</f>
        <v>0</v>
      </c>
      <c r="T2311" s="16">
        <f>IF(DATOS!J2274=P$39,DATOS!C2274,"")</f>
        <v>0</v>
      </c>
    </row>
    <row r="2312" spans="18:20" x14ac:dyDescent="0.25">
      <c r="R2312">
        <f t="shared" si="38"/>
        <v>1</v>
      </c>
      <c r="S2312">
        <f>IF(T2312="",0,IFERROR(IF(VLOOKUP(T2312,T$38:T2311,1,0)&gt;0,0,0),1))</f>
        <v>0</v>
      </c>
      <c r="T2312" s="16">
        <f>IF(DATOS!J2275=P$39,DATOS!C2275,"")</f>
        <v>0</v>
      </c>
    </row>
    <row r="2313" spans="18:20" x14ac:dyDescent="0.25">
      <c r="R2313">
        <f t="shared" si="38"/>
        <v>1</v>
      </c>
      <c r="S2313">
        <f>IF(T2313="",0,IFERROR(IF(VLOOKUP(T2313,T$38:T2312,1,0)&gt;0,0,0),1))</f>
        <v>0</v>
      </c>
      <c r="T2313" s="16">
        <f>IF(DATOS!J2276=P$39,DATOS!C2276,"")</f>
        <v>0</v>
      </c>
    </row>
    <row r="2314" spans="18:20" x14ac:dyDescent="0.25">
      <c r="R2314">
        <f t="shared" si="38"/>
        <v>1</v>
      </c>
      <c r="S2314">
        <f>IF(T2314="",0,IFERROR(IF(VLOOKUP(T2314,T$38:T2313,1,0)&gt;0,0,0),1))</f>
        <v>0</v>
      </c>
      <c r="T2314" s="16">
        <f>IF(DATOS!J2277=P$39,DATOS!C2277,"")</f>
        <v>0</v>
      </c>
    </row>
    <row r="2315" spans="18:20" x14ac:dyDescent="0.25">
      <c r="R2315">
        <f t="shared" si="38"/>
        <v>1</v>
      </c>
      <c r="S2315">
        <f>IF(T2315="",0,IFERROR(IF(VLOOKUP(T2315,T$38:T2314,1,0)&gt;0,0,0),1))</f>
        <v>0</v>
      </c>
      <c r="T2315" s="16">
        <f>IF(DATOS!J2278=P$39,DATOS!C2278,"")</f>
        <v>0</v>
      </c>
    </row>
    <row r="2316" spans="18:20" x14ac:dyDescent="0.25">
      <c r="R2316">
        <f t="shared" si="38"/>
        <v>1</v>
      </c>
      <c r="S2316">
        <f>IF(T2316="",0,IFERROR(IF(VLOOKUP(T2316,T$38:T2315,1,0)&gt;0,0,0),1))</f>
        <v>0</v>
      </c>
      <c r="T2316" s="16">
        <f>IF(DATOS!J2279=P$39,DATOS!C2279,"")</f>
        <v>0</v>
      </c>
    </row>
    <row r="2317" spans="18:20" x14ac:dyDescent="0.25">
      <c r="R2317">
        <f t="shared" si="38"/>
        <v>1</v>
      </c>
      <c r="S2317">
        <f>IF(T2317="",0,IFERROR(IF(VLOOKUP(T2317,T$38:T2316,1,0)&gt;0,0,0),1))</f>
        <v>0</v>
      </c>
      <c r="T2317" s="16">
        <f>IF(DATOS!J2280=P$39,DATOS!C2280,"")</f>
        <v>0</v>
      </c>
    </row>
    <row r="2318" spans="18:20" x14ac:dyDescent="0.25">
      <c r="R2318">
        <f t="shared" si="38"/>
        <v>1</v>
      </c>
      <c r="S2318">
        <f>IF(T2318="",0,IFERROR(IF(VLOOKUP(T2318,T$38:T2317,1,0)&gt;0,0,0),1))</f>
        <v>0</v>
      </c>
      <c r="T2318" s="16">
        <f>IF(DATOS!J2281=P$39,DATOS!C2281,"")</f>
        <v>0</v>
      </c>
    </row>
    <row r="2319" spans="18:20" x14ac:dyDescent="0.25">
      <c r="R2319">
        <f t="shared" si="38"/>
        <v>1</v>
      </c>
      <c r="S2319">
        <f>IF(T2319="",0,IFERROR(IF(VLOOKUP(T2319,T$38:T2318,1,0)&gt;0,0,0),1))</f>
        <v>0</v>
      </c>
      <c r="T2319" s="16">
        <f>IF(DATOS!J2282=P$39,DATOS!C2282,"")</f>
        <v>0</v>
      </c>
    </row>
    <row r="2320" spans="18:20" x14ac:dyDescent="0.25">
      <c r="R2320">
        <f t="shared" si="38"/>
        <v>1</v>
      </c>
      <c r="S2320">
        <f>IF(T2320="",0,IFERROR(IF(VLOOKUP(T2320,T$38:T2319,1,0)&gt;0,0,0),1))</f>
        <v>0</v>
      </c>
      <c r="T2320" s="16">
        <f>IF(DATOS!J2283=P$39,DATOS!C2283,"")</f>
        <v>0</v>
      </c>
    </row>
    <row r="2321" spans="18:20" x14ac:dyDescent="0.25">
      <c r="R2321">
        <f t="shared" si="38"/>
        <v>1</v>
      </c>
      <c r="S2321">
        <f>IF(T2321="",0,IFERROR(IF(VLOOKUP(T2321,T$38:T2320,1,0)&gt;0,0,0),1))</f>
        <v>0</v>
      </c>
      <c r="T2321" s="16">
        <f>IF(DATOS!J2284=P$39,DATOS!C2284,"")</f>
        <v>0</v>
      </c>
    </row>
    <row r="2322" spans="18:20" x14ac:dyDescent="0.25">
      <c r="R2322">
        <f t="shared" si="38"/>
        <v>1</v>
      </c>
      <c r="S2322">
        <f>IF(T2322="",0,IFERROR(IF(VLOOKUP(T2322,T$38:T2321,1,0)&gt;0,0,0),1))</f>
        <v>0</v>
      </c>
      <c r="T2322" s="16">
        <f>IF(DATOS!J2285=P$39,DATOS!C2285,"")</f>
        <v>0</v>
      </c>
    </row>
    <row r="2323" spans="18:20" x14ac:dyDescent="0.25">
      <c r="R2323">
        <f t="shared" si="38"/>
        <v>1</v>
      </c>
      <c r="S2323">
        <f>IF(T2323="",0,IFERROR(IF(VLOOKUP(T2323,T$38:T2322,1,0)&gt;0,0,0),1))</f>
        <v>0</v>
      </c>
      <c r="T2323" s="16">
        <f>IF(DATOS!J2286=P$39,DATOS!C2286,"")</f>
        <v>0</v>
      </c>
    </row>
    <row r="2324" spans="18:20" x14ac:dyDescent="0.25">
      <c r="R2324">
        <f t="shared" si="38"/>
        <v>1</v>
      </c>
      <c r="S2324">
        <f>IF(T2324="",0,IFERROR(IF(VLOOKUP(T2324,T$38:T2323,1,0)&gt;0,0,0),1))</f>
        <v>0</v>
      </c>
      <c r="T2324" s="16">
        <f>IF(DATOS!J2287=P$39,DATOS!C2287,"")</f>
        <v>0</v>
      </c>
    </row>
    <row r="2325" spans="18:20" x14ac:dyDescent="0.25">
      <c r="R2325">
        <f t="shared" si="38"/>
        <v>1</v>
      </c>
      <c r="S2325">
        <f>IF(T2325="",0,IFERROR(IF(VLOOKUP(T2325,T$38:T2324,1,0)&gt;0,0,0),1))</f>
        <v>0</v>
      </c>
      <c r="T2325" s="16">
        <f>IF(DATOS!J2288=P$39,DATOS!C2288,"")</f>
        <v>0</v>
      </c>
    </row>
    <row r="2326" spans="18:20" x14ac:dyDescent="0.25">
      <c r="R2326">
        <f t="shared" si="38"/>
        <v>1</v>
      </c>
      <c r="S2326">
        <f>IF(T2326="",0,IFERROR(IF(VLOOKUP(T2326,T$38:T2325,1,0)&gt;0,0,0),1))</f>
        <v>0</v>
      </c>
      <c r="T2326" s="16">
        <f>IF(DATOS!J2289=P$39,DATOS!C2289,"")</f>
        <v>0</v>
      </c>
    </row>
    <row r="2327" spans="18:20" x14ac:dyDescent="0.25">
      <c r="R2327">
        <f t="shared" si="38"/>
        <v>1</v>
      </c>
      <c r="S2327">
        <f>IF(T2327="",0,IFERROR(IF(VLOOKUP(T2327,T$38:T2326,1,0)&gt;0,0,0),1))</f>
        <v>0</v>
      </c>
      <c r="T2327" s="16">
        <f>IF(DATOS!J2290=P$39,DATOS!C2290,"")</f>
        <v>0</v>
      </c>
    </row>
    <row r="2328" spans="18:20" x14ac:dyDescent="0.25">
      <c r="R2328">
        <f t="shared" si="38"/>
        <v>1</v>
      </c>
      <c r="S2328">
        <f>IF(T2328="",0,IFERROR(IF(VLOOKUP(T2328,T$38:T2327,1,0)&gt;0,0,0),1))</f>
        <v>0</v>
      </c>
      <c r="T2328" s="16">
        <f>IF(DATOS!J2291=P$39,DATOS!C2291,"")</f>
        <v>0</v>
      </c>
    </row>
    <row r="2329" spans="18:20" x14ac:dyDescent="0.25">
      <c r="R2329">
        <f t="shared" si="38"/>
        <v>1</v>
      </c>
      <c r="S2329">
        <f>IF(T2329="",0,IFERROR(IF(VLOOKUP(T2329,T$38:T2328,1,0)&gt;0,0,0),1))</f>
        <v>0</v>
      </c>
      <c r="T2329" s="16">
        <f>IF(DATOS!J2292=P$39,DATOS!C2292,"")</f>
        <v>0</v>
      </c>
    </row>
    <row r="2330" spans="18:20" x14ac:dyDescent="0.25">
      <c r="R2330">
        <f t="shared" si="38"/>
        <v>1</v>
      </c>
      <c r="S2330">
        <f>IF(T2330="",0,IFERROR(IF(VLOOKUP(T2330,T$38:T2329,1,0)&gt;0,0,0),1))</f>
        <v>0</v>
      </c>
      <c r="T2330" s="16">
        <f>IF(DATOS!J2293=P$39,DATOS!C2293,"")</f>
        <v>0</v>
      </c>
    </row>
    <row r="2331" spans="18:20" x14ac:dyDescent="0.25">
      <c r="R2331">
        <f t="shared" si="38"/>
        <v>1</v>
      </c>
      <c r="S2331">
        <f>IF(T2331="",0,IFERROR(IF(VLOOKUP(T2331,T$38:T2330,1,0)&gt;0,0,0),1))</f>
        <v>0</v>
      </c>
      <c r="T2331" s="16">
        <f>IF(DATOS!J2294=P$39,DATOS!C2294,"")</f>
        <v>0</v>
      </c>
    </row>
    <row r="2332" spans="18:20" x14ac:dyDescent="0.25">
      <c r="R2332">
        <f t="shared" si="38"/>
        <v>1</v>
      </c>
      <c r="S2332">
        <f>IF(T2332="",0,IFERROR(IF(VLOOKUP(T2332,T$38:T2331,1,0)&gt;0,0,0),1))</f>
        <v>0</v>
      </c>
      <c r="T2332" s="16">
        <f>IF(DATOS!J2295=P$39,DATOS!C2295,"")</f>
        <v>0</v>
      </c>
    </row>
    <row r="2333" spans="18:20" x14ac:dyDescent="0.25">
      <c r="R2333">
        <f t="shared" si="38"/>
        <v>1</v>
      </c>
      <c r="S2333">
        <f>IF(T2333="",0,IFERROR(IF(VLOOKUP(T2333,T$38:T2332,1,0)&gt;0,0,0),1))</f>
        <v>0</v>
      </c>
      <c r="T2333" s="16">
        <f>IF(DATOS!J2296=P$39,DATOS!C2296,"")</f>
        <v>0</v>
      </c>
    </row>
    <row r="2334" spans="18:20" x14ac:dyDescent="0.25">
      <c r="R2334">
        <f t="shared" si="38"/>
        <v>1</v>
      </c>
      <c r="S2334">
        <f>IF(T2334="",0,IFERROR(IF(VLOOKUP(T2334,T$38:T2333,1,0)&gt;0,0,0),1))</f>
        <v>0</v>
      </c>
      <c r="T2334" s="16">
        <f>IF(DATOS!J2297=P$39,DATOS!C2297,"")</f>
        <v>0</v>
      </c>
    </row>
    <row r="2335" spans="18:20" x14ac:dyDescent="0.25">
      <c r="R2335">
        <f t="shared" si="38"/>
        <v>1</v>
      </c>
      <c r="S2335">
        <f>IF(T2335="",0,IFERROR(IF(VLOOKUP(T2335,T$38:T2334,1,0)&gt;0,0,0),1))</f>
        <v>0</v>
      </c>
      <c r="T2335" s="16">
        <f>IF(DATOS!J2298=P$39,DATOS!C2298,"")</f>
        <v>0</v>
      </c>
    </row>
    <row r="2336" spans="18:20" x14ac:dyDescent="0.25">
      <c r="R2336">
        <f t="shared" si="38"/>
        <v>1</v>
      </c>
      <c r="S2336">
        <f>IF(T2336="",0,IFERROR(IF(VLOOKUP(T2336,T$38:T2335,1,0)&gt;0,0,0),1))</f>
        <v>0</v>
      </c>
      <c r="T2336" s="16">
        <f>IF(DATOS!J2299=P$39,DATOS!C2299,"")</f>
        <v>0</v>
      </c>
    </row>
    <row r="2337" spans="18:20" x14ac:dyDescent="0.25">
      <c r="R2337">
        <f t="shared" si="38"/>
        <v>1</v>
      </c>
      <c r="S2337">
        <f>IF(T2337="",0,IFERROR(IF(VLOOKUP(T2337,T$38:T2336,1,0)&gt;0,0,0),1))</f>
        <v>0</v>
      </c>
      <c r="T2337" s="16">
        <f>IF(DATOS!J2300=P$39,DATOS!C2300,"")</f>
        <v>0</v>
      </c>
    </row>
    <row r="2338" spans="18:20" x14ac:dyDescent="0.25">
      <c r="R2338">
        <f t="shared" si="38"/>
        <v>1</v>
      </c>
      <c r="S2338">
        <f>IF(T2338="",0,IFERROR(IF(VLOOKUP(T2338,T$38:T2337,1,0)&gt;0,0,0),1))</f>
        <v>0</v>
      </c>
      <c r="T2338" s="16">
        <f>IF(DATOS!J2301=P$39,DATOS!C2301,"")</f>
        <v>0</v>
      </c>
    </row>
    <row r="2339" spans="18:20" x14ac:dyDescent="0.25">
      <c r="R2339">
        <f t="shared" si="38"/>
        <v>1</v>
      </c>
      <c r="S2339">
        <f>IF(T2339="",0,IFERROR(IF(VLOOKUP(T2339,T$38:T2338,1,0)&gt;0,0,0),1))</f>
        <v>0</v>
      </c>
      <c r="T2339" s="16">
        <f>IF(DATOS!J2302=P$39,DATOS!C2302,"")</f>
        <v>0</v>
      </c>
    </row>
    <row r="2340" spans="18:20" x14ac:dyDescent="0.25">
      <c r="R2340">
        <f t="shared" si="38"/>
        <v>1</v>
      </c>
      <c r="S2340">
        <f>IF(T2340="",0,IFERROR(IF(VLOOKUP(T2340,T$38:T2339,1,0)&gt;0,0,0),1))</f>
        <v>0</v>
      </c>
      <c r="T2340" s="16">
        <f>IF(DATOS!J2303=P$39,DATOS!C2303,"")</f>
        <v>0</v>
      </c>
    </row>
    <row r="2341" spans="18:20" x14ac:dyDescent="0.25">
      <c r="R2341">
        <f t="shared" si="38"/>
        <v>1</v>
      </c>
      <c r="S2341">
        <f>IF(T2341="",0,IFERROR(IF(VLOOKUP(T2341,T$38:T2340,1,0)&gt;0,0,0),1))</f>
        <v>0</v>
      </c>
      <c r="T2341" s="16">
        <f>IF(DATOS!J2304=P$39,DATOS!C2304,"")</f>
        <v>0</v>
      </c>
    </row>
    <row r="2342" spans="18:20" x14ac:dyDescent="0.25">
      <c r="R2342">
        <f t="shared" si="38"/>
        <v>1</v>
      </c>
      <c r="S2342">
        <f>IF(T2342="",0,IFERROR(IF(VLOOKUP(T2342,T$38:T2341,1,0)&gt;0,0,0),1))</f>
        <v>0</v>
      </c>
      <c r="T2342" s="16">
        <f>IF(DATOS!J2305=P$39,DATOS!C2305,"")</f>
        <v>0</v>
      </c>
    </row>
    <row r="2343" spans="18:20" x14ac:dyDescent="0.25">
      <c r="R2343">
        <f t="shared" ref="R2343:R2406" si="39">R2342+S2343</f>
        <v>1</v>
      </c>
      <c r="S2343">
        <f>IF(T2343="",0,IFERROR(IF(VLOOKUP(T2343,T$38:T2342,1,0)&gt;0,0,0),1))</f>
        <v>0</v>
      </c>
      <c r="T2343" s="16">
        <f>IF(DATOS!J2306=P$39,DATOS!C2306,"")</f>
        <v>0</v>
      </c>
    </row>
    <row r="2344" spans="18:20" x14ac:dyDescent="0.25">
      <c r="R2344">
        <f t="shared" si="39"/>
        <v>1</v>
      </c>
      <c r="S2344">
        <f>IF(T2344="",0,IFERROR(IF(VLOOKUP(T2344,T$38:T2343,1,0)&gt;0,0,0),1))</f>
        <v>0</v>
      </c>
      <c r="T2344" s="16">
        <f>IF(DATOS!J2307=P$39,DATOS!C2307,"")</f>
        <v>0</v>
      </c>
    </row>
    <row r="2345" spans="18:20" x14ac:dyDescent="0.25">
      <c r="R2345">
        <f t="shared" si="39"/>
        <v>1</v>
      </c>
      <c r="S2345">
        <f>IF(T2345="",0,IFERROR(IF(VLOOKUP(T2345,T$38:T2344,1,0)&gt;0,0,0),1))</f>
        <v>0</v>
      </c>
      <c r="T2345" s="16">
        <f>IF(DATOS!J2308=P$39,DATOS!C2308,"")</f>
        <v>0</v>
      </c>
    </row>
    <row r="2346" spans="18:20" x14ac:dyDescent="0.25">
      <c r="R2346">
        <f t="shared" si="39"/>
        <v>1</v>
      </c>
      <c r="S2346">
        <f>IF(T2346="",0,IFERROR(IF(VLOOKUP(T2346,T$38:T2345,1,0)&gt;0,0,0),1))</f>
        <v>0</v>
      </c>
      <c r="T2346" s="16">
        <f>IF(DATOS!J2309=P$39,DATOS!C2309,"")</f>
        <v>0</v>
      </c>
    </row>
    <row r="2347" spans="18:20" x14ac:dyDescent="0.25">
      <c r="R2347">
        <f t="shared" si="39"/>
        <v>1</v>
      </c>
      <c r="S2347">
        <f>IF(T2347="",0,IFERROR(IF(VLOOKUP(T2347,T$38:T2346,1,0)&gt;0,0,0),1))</f>
        <v>0</v>
      </c>
      <c r="T2347" s="16">
        <f>IF(DATOS!J2310=P$39,DATOS!C2310,"")</f>
        <v>0</v>
      </c>
    </row>
    <row r="2348" spans="18:20" x14ac:dyDescent="0.25">
      <c r="R2348">
        <f t="shared" si="39"/>
        <v>1</v>
      </c>
      <c r="S2348">
        <f>IF(T2348="",0,IFERROR(IF(VLOOKUP(T2348,T$38:T2347,1,0)&gt;0,0,0),1))</f>
        <v>0</v>
      </c>
      <c r="T2348" s="16">
        <f>IF(DATOS!J2311=P$39,DATOS!C2311,"")</f>
        <v>0</v>
      </c>
    </row>
    <row r="2349" spans="18:20" x14ac:dyDescent="0.25">
      <c r="R2349">
        <f t="shared" si="39"/>
        <v>1</v>
      </c>
      <c r="S2349">
        <f>IF(T2349="",0,IFERROR(IF(VLOOKUP(T2349,T$38:T2348,1,0)&gt;0,0,0),1))</f>
        <v>0</v>
      </c>
      <c r="T2349" s="16">
        <f>IF(DATOS!J2312=P$39,DATOS!C2312,"")</f>
        <v>0</v>
      </c>
    </row>
    <row r="2350" spans="18:20" x14ac:dyDescent="0.25">
      <c r="R2350">
        <f t="shared" si="39"/>
        <v>1</v>
      </c>
      <c r="S2350">
        <f>IF(T2350="",0,IFERROR(IF(VLOOKUP(T2350,T$38:T2349,1,0)&gt;0,0,0),1))</f>
        <v>0</v>
      </c>
      <c r="T2350" s="16">
        <f>IF(DATOS!J2313=P$39,DATOS!C2313,"")</f>
        <v>0</v>
      </c>
    </row>
    <row r="2351" spans="18:20" x14ac:dyDescent="0.25">
      <c r="R2351">
        <f t="shared" si="39"/>
        <v>1</v>
      </c>
      <c r="S2351">
        <f>IF(T2351="",0,IFERROR(IF(VLOOKUP(T2351,T$38:T2350,1,0)&gt;0,0,0),1))</f>
        <v>0</v>
      </c>
      <c r="T2351" s="16">
        <f>IF(DATOS!J2314=P$39,DATOS!C2314,"")</f>
        <v>0</v>
      </c>
    </row>
    <row r="2352" spans="18:20" x14ac:dyDescent="0.25">
      <c r="R2352">
        <f t="shared" si="39"/>
        <v>1</v>
      </c>
      <c r="S2352">
        <f>IF(T2352="",0,IFERROR(IF(VLOOKUP(T2352,T$38:T2351,1,0)&gt;0,0,0),1))</f>
        <v>0</v>
      </c>
      <c r="T2352" s="16">
        <f>IF(DATOS!J2315=P$39,DATOS!C2315,"")</f>
        <v>0</v>
      </c>
    </row>
    <row r="2353" spans="18:20" x14ac:dyDescent="0.25">
      <c r="R2353">
        <f t="shared" si="39"/>
        <v>1</v>
      </c>
      <c r="S2353">
        <f>IF(T2353="",0,IFERROR(IF(VLOOKUP(T2353,T$38:T2352,1,0)&gt;0,0,0),1))</f>
        <v>0</v>
      </c>
      <c r="T2353" s="16">
        <f>IF(DATOS!J2316=P$39,DATOS!C2316,"")</f>
        <v>0</v>
      </c>
    </row>
    <row r="2354" spans="18:20" x14ac:dyDescent="0.25">
      <c r="R2354">
        <f t="shared" si="39"/>
        <v>1</v>
      </c>
      <c r="S2354">
        <f>IF(T2354="",0,IFERROR(IF(VLOOKUP(T2354,T$38:T2353,1,0)&gt;0,0,0),1))</f>
        <v>0</v>
      </c>
      <c r="T2354" s="16">
        <f>IF(DATOS!J2317=P$39,DATOS!C2317,"")</f>
        <v>0</v>
      </c>
    </row>
    <row r="2355" spans="18:20" x14ac:dyDescent="0.25">
      <c r="R2355">
        <f t="shared" si="39"/>
        <v>1</v>
      </c>
      <c r="S2355">
        <f>IF(T2355="",0,IFERROR(IF(VLOOKUP(T2355,T$38:T2354,1,0)&gt;0,0,0),1))</f>
        <v>0</v>
      </c>
      <c r="T2355" s="16">
        <f>IF(DATOS!J2318=P$39,DATOS!C2318,"")</f>
        <v>0</v>
      </c>
    </row>
    <row r="2356" spans="18:20" x14ac:dyDescent="0.25">
      <c r="R2356">
        <f t="shared" si="39"/>
        <v>1</v>
      </c>
      <c r="S2356">
        <f>IF(T2356="",0,IFERROR(IF(VLOOKUP(T2356,T$38:T2355,1,0)&gt;0,0,0),1))</f>
        <v>0</v>
      </c>
      <c r="T2356" s="16">
        <f>IF(DATOS!J2319=P$39,DATOS!C2319,"")</f>
        <v>0</v>
      </c>
    </row>
    <row r="2357" spans="18:20" x14ac:dyDescent="0.25">
      <c r="R2357">
        <f t="shared" si="39"/>
        <v>1</v>
      </c>
      <c r="S2357">
        <f>IF(T2357="",0,IFERROR(IF(VLOOKUP(T2357,T$38:T2356,1,0)&gt;0,0,0),1))</f>
        <v>0</v>
      </c>
      <c r="T2357" s="16">
        <f>IF(DATOS!J2320=P$39,DATOS!C2320,"")</f>
        <v>0</v>
      </c>
    </row>
    <row r="2358" spans="18:20" x14ac:dyDescent="0.25">
      <c r="R2358">
        <f t="shared" si="39"/>
        <v>1</v>
      </c>
      <c r="S2358">
        <f>IF(T2358="",0,IFERROR(IF(VLOOKUP(T2358,T$38:T2357,1,0)&gt;0,0,0),1))</f>
        <v>0</v>
      </c>
      <c r="T2358" s="16">
        <f>IF(DATOS!J2321=P$39,DATOS!C2321,"")</f>
        <v>0</v>
      </c>
    </row>
    <row r="2359" spans="18:20" x14ac:dyDescent="0.25">
      <c r="R2359">
        <f t="shared" si="39"/>
        <v>1</v>
      </c>
      <c r="S2359">
        <f>IF(T2359="",0,IFERROR(IF(VLOOKUP(T2359,T$38:T2358,1,0)&gt;0,0,0),1))</f>
        <v>0</v>
      </c>
      <c r="T2359" s="16">
        <f>IF(DATOS!J2322=P$39,DATOS!C2322,"")</f>
        <v>0</v>
      </c>
    </row>
    <row r="2360" spans="18:20" x14ac:dyDescent="0.25">
      <c r="R2360">
        <f t="shared" si="39"/>
        <v>1</v>
      </c>
      <c r="S2360">
        <f>IF(T2360="",0,IFERROR(IF(VLOOKUP(T2360,T$38:T2359,1,0)&gt;0,0,0),1))</f>
        <v>0</v>
      </c>
      <c r="T2360" s="16">
        <f>IF(DATOS!J2323=P$39,DATOS!C2323,"")</f>
        <v>0</v>
      </c>
    </row>
    <row r="2361" spans="18:20" x14ac:dyDescent="0.25">
      <c r="R2361">
        <f t="shared" si="39"/>
        <v>1</v>
      </c>
      <c r="S2361">
        <f>IF(T2361="",0,IFERROR(IF(VLOOKUP(T2361,T$38:T2360,1,0)&gt;0,0,0),1))</f>
        <v>0</v>
      </c>
      <c r="T2361" s="16">
        <f>IF(DATOS!J2324=P$39,DATOS!C2324,"")</f>
        <v>0</v>
      </c>
    </row>
    <row r="2362" spans="18:20" x14ac:dyDescent="0.25">
      <c r="R2362">
        <f t="shared" si="39"/>
        <v>1</v>
      </c>
      <c r="S2362">
        <f>IF(T2362="",0,IFERROR(IF(VLOOKUP(T2362,T$38:T2361,1,0)&gt;0,0,0),1))</f>
        <v>0</v>
      </c>
      <c r="T2362" s="16">
        <f>IF(DATOS!J2325=P$39,DATOS!C2325,"")</f>
        <v>0</v>
      </c>
    </row>
    <row r="2363" spans="18:20" x14ac:dyDescent="0.25">
      <c r="R2363">
        <f t="shared" si="39"/>
        <v>1</v>
      </c>
      <c r="S2363">
        <f>IF(T2363="",0,IFERROR(IF(VLOOKUP(T2363,T$38:T2362,1,0)&gt;0,0,0),1))</f>
        <v>0</v>
      </c>
      <c r="T2363" s="16">
        <f>IF(DATOS!J2326=P$39,DATOS!C2326,"")</f>
        <v>0</v>
      </c>
    </row>
    <row r="2364" spans="18:20" x14ac:dyDescent="0.25">
      <c r="R2364">
        <f t="shared" si="39"/>
        <v>1</v>
      </c>
      <c r="S2364">
        <f>IF(T2364="",0,IFERROR(IF(VLOOKUP(T2364,T$38:T2363,1,0)&gt;0,0,0),1))</f>
        <v>0</v>
      </c>
      <c r="T2364" s="16">
        <f>IF(DATOS!J2327=P$39,DATOS!C2327,"")</f>
        <v>0</v>
      </c>
    </row>
    <row r="2365" spans="18:20" x14ac:dyDescent="0.25">
      <c r="R2365">
        <f t="shared" si="39"/>
        <v>1</v>
      </c>
      <c r="S2365">
        <f>IF(T2365="",0,IFERROR(IF(VLOOKUP(T2365,T$38:T2364,1,0)&gt;0,0,0),1))</f>
        <v>0</v>
      </c>
      <c r="T2365" s="16">
        <f>IF(DATOS!J2328=P$39,DATOS!C2328,"")</f>
        <v>0</v>
      </c>
    </row>
    <row r="2366" spans="18:20" x14ac:dyDescent="0.25">
      <c r="R2366">
        <f t="shared" si="39"/>
        <v>1</v>
      </c>
      <c r="S2366">
        <f>IF(T2366="",0,IFERROR(IF(VLOOKUP(T2366,T$38:T2365,1,0)&gt;0,0,0),1))</f>
        <v>0</v>
      </c>
      <c r="T2366" s="16">
        <f>IF(DATOS!J2329=P$39,DATOS!C2329,"")</f>
        <v>0</v>
      </c>
    </row>
    <row r="2367" spans="18:20" x14ac:dyDescent="0.25">
      <c r="R2367">
        <f t="shared" si="39"/>
        <v>1</v>
      </c>
      <c r="S2367">
        <f>IF(T2367="",0,IFERROR(IF(VLOOKUP(T2367,T$38:T2366,1,0)&gt;0,0,0),1))</f>
        <v>0</v>
      </c>
      <c r="T2367" s="16">
        <f>IF(DATOS!J2330=P$39,DATOS!C2330,"")</f>
        <v>0</v>
      </c>
    </row>
    <row r="2368" spans="18:20" x14ac:dyDescent="0.25">
      <c r="R2368">
        <f t="shared" si="39"/>
        <v>1</v>
      </c>
      <c r="S2368">
        <f>IF(T2368="",0,IFERROR(IF(VLOOKUP(T2368,T$38:T2367,1,0)&gt;0,0,0),1))</f>
        <v>0</v>
      </c>
      <c r="T2368" s="16">
        <f>IF(DATOS!J2331=P$39,DATOS!C2331,"")</f>
        <v>0</v>
      </c>
    </row>
    <row r="2369" spans="18:20" x14ac:dyDescent="0.25">
      <c r="R2369">
        <f t="shared" si="39"/>
        <v>1</v>
      </c>
      <c r="S2369">
        <f>IF(T2369="",0,IFERROR(IF(VLOOKUP(T2369,T$38:T2368,1,0)&gt;0,0,0),1))</f>
        <v>0</v>
      </c>
      <c r="T2369" s="16">
        <f>IF(DATOS!J2332=P$39,DATOS!C2332,"")</f>
        <v>0</v>
      </c>
    </row>
    <row r="2370" spans="18:20" x14ac:dyDescent="0.25">
      <c r="R2370">
        <f t="shared" si="39"/>
        <v>1</v>
      </c>
      <c r="S2370">
        <f>IF(T2370="",0,IFERROR(IF(VLOOKUP(T2370,T$38:T2369,1,0)&gt;0,0,0),1))</f>
        <v>0</v>
      </c>
      <c r="T2370" s="16">
        <f>IF(DATOS!J2333=P$39,DATOS!C2333,"")</f>
        <v>0</v>
      </c>
    </row>
    <row r="2371" spans="18:20" x14ac:dyDescent="0.25">
      <c r="R2371">
        <f t="shared" si="39"/>
        <v>1</v>
      </c>
      <c r="S2371">
        <f>IF(T2371="",0,IFERROR(IF(VLOOKUP(T2371,T$38:T2370,1,0)&gt;0,0,0),1))</f>
        <v>0</v>
      </c>
      <c r="T2371" s="16">
        <f>IF(DATOS!J2334=P$39,DATOS!C2334,"")</f>
        <v>0</v>
      </c>
    </row>
    <row r="2372" spans="18:20" x14ac:dyDescent="0.25">
      <c r="R2372">
        <f t="shared" si="39"/>
        <v>1</v>
      </c>
      <c r="S2372">
        <f>IF(T2372="",0,IFERROR(IF(VLOOKUP(T2372,T$38:T2371,1,0)&gt;0,0,0),1))</f>
        <v>0</v>
      </c>
      <c r="T2372" s="16">
        <f>IF(DATOS!J2335=P$39,DATOS!C2335,"")</f>
        <v>0</v>
      </c>
    </row>
    <row r="2373" spans="18:20" x14ac:dyDescent="0.25">
      <c r="R2373">
        <f t="shared" si="39"/>
        <v>1</v>
      </c>
      <c r="S2373">
        <f>IF(T2373="",0,IFERROR(IF(VLOOKUP(T2373,T$38:T2372,1,0)&gt;0,0,0),1))</f>
        <v>0</v>
      </c>
      <c r="T2373" s="16">
        <f>IF(DATOS!J2336=P$39,DATOS!C2336,"")</f>
        <v>0</v>
      </c>
    </row>
    <row r="2374" spans="18:20" x14ac:dyDescent="0.25">
      <c r="R2374">
        <f t="shared" si="39"/>
        <v>1</v>
      </c>
      <c r="S2374">
        <f>IF(T2374="",0,IFERROR(IF(VLOOKUP(T2374,T$38:T2373,1,0)&gt;0,0,0),1))</f>
        <v>0</v>
      </c>
      <c r="T2374" s="16">
        <f>IF(DATOS!J2337=P$39,DATOS!C2337,"")</f>
        <v>0</v>
      </c>
    </row>
    <row r="2375" spans="18:20" x14ac:dyDescent="0.25">
      <c r="R2375">
        <f t="shared" si="39"/>
        <v>1</v>
      </c>
      <c r="S2375">
        <f>IF(T2375="",0,IFERROR(IF(VLOOKUP(T2375,T$38:T2374,1,0)&gt;0,0,0),1))</f>
        <v>0</v>
      </c>
      <c r="T2375" s="16">
        <f>IF(DATOS!J2338=P$39,DATOS!C2338,"")</f>
        <v>0</v>
      </c>
    </row>
    <row r="2376" spans="18:20" x14ac:dyDescent="0.25">
      <c r="R2376">
        <f t="shared" si="39"/>
        <v>1</v>
      </c>
      <c r="S2376">
        <f>IF(T2376="",0,IFERROR(IF(VLOOKUP(T2376,T$38:T2375,1,0)&gt;0,0,0),1))</f>
        <v>0</v>
      </c>
      <c r="T2376" s="16">
        <f>IF(DATOS!J2339=P$39,DATOS!C2339,"")</f>
        <v>0</v>
      </c>
    </row>
    <row r="2377" spans="18:20" x14ac:dyDescent="0.25">
      <c r="R2377">
        <f t="shared" si="39"/>
        <v>1</v>
      </c>
      <c r="S2377">
        <f>IF(T2377="",0,IFERROR(IF(VLOOKUP(T2377,T$38:T2376,1,0)&gt;0,0,0),1))</f>
        <v>0</v>
      </c>
      <c r="T2377" s="16">
        <f>IF(DATOS!J2340=P$39,DATOS!C2340,"")</f>
        <v>0</v>
      </c>
    </row>
    <row r="2378" spans="18:20" x14ac:dyDescent="0.25">
      <c r="R2378">
        <f t="shared" si="39"/>
        <v>1</v>
      </c>
      <c r="S2378">
        <f>IF(T2378="",0,IFERROR(IF(VLOOKUP(T2378,T$38:T2377,1,0)&gt;0,0,0),1))</f>
        <v>0</v>
      </c>
      <c r="T2378" s="16">
        <f>IF(DATOS!J2341=P$39,DATOS!C2341,"")</f>
        <v>0</v>
      </c>
    </row>
    <row r="2379" spans="18:20" x14ac:dyDescent="0.25">
      <c r="R2379">
        <f t="shared" si="39"/>
        <v>1</v>
      </c>
      <c r="S2379">
        <f>IF(T2379="",0,IFERROR(IF(VLOOKUP(T2379,T$38:T2378,1,0)&gt;0,0,0),1))</f>
        <v>0</v>
      </c>
      <c r="T2379" s="16">
        <f>IF(DATOS!J2342=P$39,DATOS!C2342,"")</f>
        <v>0</v>
      </c>
    </row>
    <row r="2380" spans="18:20" x14ac:dyDescent="0.25">
      <c r="R2380">
        <f t="shared" si="39"/>
        <v>1</v>
      </c>
      <c r="S2380">
        <f>IF(T2380="",0,IFERROR(IF(VLOOKUP(T2380,T$38:T2379,1,0)&gt;0,0,0),1))</f>
        <v>0</v>
      </c>
      <c r="T2380" s="16">
        <f>IF(DATOS!J2343=P$39,DATOS!C2343,"")</f>
        <v>0</v>
      </c>
    </row>
    <row r="2381" spans="18:20" x14ac:dyDescent="0.25">
      <c r="R2381">
        <f t="shared" si="39"/>
        <v>1</v>
      </c>
      <c r="S2381">
        <f>IF(T2381="",0,IFERROR(IF(VLOOKUP(T2381,T$38:T2380,1,0)&gt;0,0,0),1))</f>
        <v>0</v>
      </c>
      <c r="T2381" s="16">
        <f>IF(DATOS!J2344=P$39,DATOS!C2344,"")</f>
        <v>0</v>
      </c>
    </row>
    <row r="2382" spans="18:20" x14ac:dyDescent="0.25">
      <c r="R2382">
        <f t="shared" si="39"/>
        <v>1</v>
      </c>
      <c r="S2382">
        <f>IF(T2382="",0,IFERROR(IF(VLOOKUP(T2382,T$38:T2381,1,0)&gt;0,0,0),1))</f>
        <v>0</v>
      </c>
      <c r="T2382" s="16">
        <f>IF(DATOS!J2345=P$39,DATOS!C2345,"")</f>
        <v>0</v>
      </c>
    </row>
    <row r="2383" spans="18:20" x14ac:dyDescent="0.25">
      <c r="R2383">
        <f t="shared" si="39"/>
        <v>1</v>
      </c>
      <c r="S2383">
        <f>IF(T2383="",0,IFERROR(IF(VLOOKUP(T2383,T$38:T2382,1,0)&gt;0,0,0),1))</f>
        <v>0</v>
      </c>
      <c r="T2383" s="16">
        <f>IF(DATOS!J2346=P$39,DATOS!C2346,"")</f>
        <v>0</v>
      </c>
    </row>
    <row r="2384" spans="18:20" x14ac:dyDescent="0.25">
      <c r="R2384">
        <f t="shared" si="39"/>
        <v>1</v>
      </c>
      <c r="S2384">
        <f>IF(T2384="",0,IFERROR(IF(VLOOKUP(T2384,T$38:T2383,1,0)&gt;0,0,0),1))</f>
        <v>0</v>
      </c>
      <c r="T2384" s="16">
        <f>IF(DATOS!J2347=P$39,DATOS!C2347,"")</f>
        <v>0</v>
      </c>
    </row>
    <row r="2385" spans="18:20" x14ac:dyDescent="0.25">
      <c r="R2385">
        <f t="shared" si="39"/>
        <v>1</v>
      </c>
      <c r="S2385">
        <f>IF(T2385="",0,IFERROR(IF(VLOOKUP(T2385,T$38:T2384,1,0)&gt;0,0,0),1))</f>
        <v>0</v>
      </c>
      <c r="T2385" s="16">
        <f>IF(DATOS!J2348=P$39,DATOS!C2348,"")</f>
        <v>0</v>
      </c>
    </row>
    <row r="2386" spans="18:20" x14ac:dyDescent="0.25">
      <c r="R2386">
        <f t="shared" si="39"/>
        <v>1</v>
      </c>
      <c r="S2386">
        <f>IF(T2386="",0,IFERROR(IF(VLOOKUP(T2386,T$38:T2385,1,0)&gt;0,0,0),1))</f>
        <v>0</v>
      </c>
      <c r="T2386" s="16">
        <f>IF(DATOS!J2349=P$39,DATOS!C2349,"")</f>
        <v>0</v>
      </c>
    </row>
    <row r="2387" spans="18:20" x14ac:dyDescent="0.25">
      <c r="R2387">
        <f t="shared" si="39"/>
        <v>1</v>
      </c>
      <c r="S2387">
        <f>IF(T2387="",0,IFERROR(IF(VLOOKUP(T2387,T$38:T2386,1,0)&gt;0,0,0),1))</f>
        <v>0</v>
      </c>
      <c r="T2387" s="16">
        <f>IF(DATOS!J2350=P$39,DATOS!C2350,"")</f>
        <v>0</v>
      </c>
    </row>
    <row r="2388" spans="18:20" x14ac:dyDescent="0.25">
      <c r="R2388">
        <f t="shared" si="39"/>
        <v>1</v>
      </c>
      <c r="S2388">
        <f>IF(T2388="",0,IFERROR(IF(VLOOKUP(T2388,T$38:T2387,1,0)&gt;0,0,0),1))</f>
        <v>0</v>
      </c>
      <c r="T2388" s="16">
        <f>IF(DATOS!J2351=P$39,DATOS!C2351,"")</f>
        <v>0</v>
      </c>
    </row>
    <row r="2389" spans="18:20" x14ac:dyDescent="0.25">
      <c r="R2389">
        <f t="shared" si="39"/>
        <v>1</v>
      </c>
      <c r="S2389">
        <f>IF(T2389="",0,IFERROR(IF(VLOOKUP(T2389,T$38:T2388,1,0)&gt;0,0,0),1))</f>
        <v>0</v>
      </c>
      <c r="T2389" s="16">
        <f>IF(DATOS!J2352=P$39,DATOS!C2352,"")</f>
        <v>0</v>
      </c>
    </row>
    <row r="2390" spans="18:20" x14ac:dyDescent="0.25">
      <c r="R2390">
        <f t="shared" si="39"/>
        <v>1</v>
      </c>
      <c r="S2390">
        <f>IF(T2390="",0,IFERROR(IF(VLOOKUP(T2390,T$38:T2389,1,0)&gt;0,0,0),1))</f>
        <v>0</v>
      </c>
      <c r="T2390" s="16">
        <f>IF(DATOS!J2353=P$39,DATOS!C2353,"")</f>
        <v>0</v>
      </c>
    </row>
    <row r="2391" spans="18:20" x14ac:dyDescent="0.25">
      <c r="R2391">
        <f t="shared" si="39"/>
        <v>1</v>
      </c>
      <c r="S2391">
        <f>IF(T2391="",0,IFERROR(IF(VLOOKUP(T2391,T$38:T2390,1,0)&gt;0,0,0),1))</f>
        <v>0</v>
      </c>
      <c r="T2391" s="16">
        <f>IF(DATOS!J2354=P$39,DATOS!C2354,"")</f>
        <v>0</v>
      </c>
    </row>
    <row r="2392" spans="18:20" x14ac:dyDescent="0.25">
      <c r="R2392">
        <f t="shared" si="39"/>
        <v>1</v>
      </c>
      <c r="S2392">
        <f>IF(T2392="",0,IFERROR(IF(VLOOKUP(T2392,T$38:T2391,1,0)&gt;0,0,0),1))</f>
        <v>0</v>
      </c>
      <c r="T2392" s="16">
        <f>IF(DATOS!J2355=P$39,DATOS!C2355,"")</f>
        <v>0</v>
      </c>
    </row>
    <row r="2393" spans="18:20" x14ac:dyDescent="0.25">
      <c r="R2393">
        <f t="shared" si="39"/>
        <v>1</v>
      </c>
      <c r="S2393">
        <f>IF(T2393="",0,IFERROR(IF(VLOOKUP(T2393,T$38:T2392,1,0)&gt;0,0,0),1))</f>
        <v>0</v>
      </c>
      <c r="T2393" s="16">
        <f>IF(DATOS!J2356=P$39,DATOS!C2356,"")</f>
        <v>0</v>
      </c>
    </row>
    <row r="2394" spans="18:20" x14ac:dyDescent="0.25">
      <c r="R2394">
        <f t="shared" si="39"/>
        <v>1</v>
      </c>
      <c r="S2394">
        <f>IF(T2394="",0,IFERROR(IF(VLOOKUP(T2394,T$38:T2393,1,0)&gt;0,0,0),1))</f>
        <v>0</v>
      </c>
      <c r="T2394" s="16">
        <f>IF(DATOS!J2357=P$39,DATOS!C2357,"")</f>
        <v>0</v>
      </c>
    </row>
    <row r="2395" spans="18:20" x14ac:dyDescent="0.25">
      <c r="R2395">
        <f t="shared" si="39"/>
        <v>1</v>
      </c>
      <c r="S2395">
        <f>IF(T2395="",0,IFERROR(IF(VLOOKUP(T2395,T$38:T2394,1,0)&gt;0,0,0),1))</f>
        <v>0</v>
      </c>
      <c r="T2395" s="16">
        <f>IF(DATOS!J2358=P$39,DATOS!C2358,"")</f>
        <v>0</v>
      </c>
    </row>
    <row r="2396" spans="18:20" x14ac:dyDescent="0.25">
      <c r="R2396">
        <f t="shared" si="39"/>
        <v>1</v>
      </c>
      <c r="S2396">
        <f>IF(T2396="",0,IFERROR(IF(VLOOKUP(T2396,T$38:T2395,1,0)&gt;0,0,0),1))</f>
        <v>0</v>
      </c>
      <c r="T2396" s="16">
        <f>IF(DATOS!J2359=P$39,DATOS!C2359,"")</f>
        <v>0</v>
      </c>
    </row>
    <row r="2397" spans="18:20" x14ac:dyDescent="0.25">
      <c r="R2397">
        <f t="shared" si="39"/>
        <v>1</v>
      </c>
      <c r="S2397">
        <f>IF(T2397="",0,IFERROR(IF(VLOOKUP(T2397,T$38:T2396,1,0)&gt;0,0,0),1))</f>
        <v>0</v>
      </c>
      <c r="T2397" s="16">
        <f>IF(DATOS!J2360=P$39,DATOS!C2360,"")</f>
        <v>0</v>
      </c>
    </row>
    <row r="2398" spans="18:20" x14ac:dyDescent="0.25">
      <c r="R2398">
        <f t="shared" si="39"/>
        <v>1</v>
      </c>
      <c r="S2398">
        <f>IF(T2398="",0,IFERROR(IF(VLOOKUP(T2398,T$38:T2397,1,0)&gt;0,0,0),1))</f>
        <v>0</v>
      </c>
      <c r="T2398" s="16">
        <f>IF(DATOS!J2361=P$39,DATOS!C2361,"")</f>
        <v>0</v>
      </c>
    </row>
    <row r="2399" spans="18:20" x14ac:dyDescent="0.25">
      <c r="R2399">
        <f t="shared" si="39"/>
        <v>1</v>
      </c>
      <c r="S2399">
        <f>IF(T2399="",0,IFERROR(IF(VLOOKUP(T2399,T$38:T2398,1,0)&gt;0,0,0),1))</f>
        <v>0</v>
      </c>
      <c r="T2399" s="16">
        <f>IF(DATOS!J2362=P$39,DATOS!C2362,"")</f>
        <v>0</v>
      </c>
    </row>
    <row r="2400" spans="18:20" x14ac:dyDescent="0.25">
      <c r="R2400">
        <f t="shared" si="39"/>
        <v>1</v>
      </c>
      <c r="S2400">
        <f>IF(T2400="",0,IFERROR(IF(VLOOKUP(T2400,T$38:T2399,1,0)&gt;0,0,0),1))</f>
        <v>0</v>
      </c>
      <c r="T2400" s="16">
        <f>IF(DATOS!J2363=P$39,DATOS!C2363,"")</f>
        <v>0</v>
      </c>
    </row>
    <row r="2401" spans="18:20" x14ac:dyDescent="0.25">
      <c r="R2401">
        <f t="shared" si="39"/>
        <v>1</v>
      </c>
      <c r="S2401">
        <f>IF(T2401="",0,IFERROR(IF(VLOOKUP(T2401,T$38:T2400,1,0)&gt;0,0,0),1))</f>
        <v>0</v>
      </c>
      <c r="T2401" s="16">
        <f>IF(DATOS!J2364=P$39,DATOS!C2364,"")</f>
        <v>0</v>
      </c>
    </row>
    <row r="2402" spans="18:20" x14ac:dyDescent="0.25">
      <c r="R2402">
        <f t="shared" si="39"/>
        <v>1</v>
      </c>
      <c r="S2402">
        <f>IF(T2402="",0,IFERROR(IF(VLOOKUP(T2402,T$38:T2401,1,0)&gt;0,0,0),1))</f>
        <v>0</v>
      </c>
      <c r="T2402" s="16">
        <f>IF(DATOS!J2365=P$39,DATOS!C2365,"")</f>
        <v>0</v>
      </c>
    </row>
    <row r="2403" spans="18:20" x14ac:dyDescent="0.25">
      <c r="R2403">
        <f t="shared" si="39"/>
        <v>1</v>
      </c>
      <c r="S2403">
        <f>IF(T2403="",0,IFERROR(IF(VLOOKUP(T2403,T$38:T2402,1,0)&gt;0,0,0),1))</f>
        <v>0</v>
      </c>
      <c r="T2403" s="16">
        <f>IF(DATOS!J2366=P$39,DATOS!C2366,"")</f>
        <v>0</v>
      </c>
    </row>
    <row r="2404" spans="18:20" x14ac:dyDescent="0.25">
      <c r="R2404">
        <f t="shared" si="39"/>
        <v>1</v>
      </c>
      <c r="S2404">
        <f>IF(T2404="",0,IFERROR(IF(VLOOKUP(T2404,T$38:T2403,1,0)&gt;0,0,0),1))</f>
        <v>0</v>
      </c>
      <c r="T2404" s="16">
        <f>IF(DATOS!J2367=P$39,DATOS!C2367,"")</f>
        <v>0</v>
      </c>
    </row>
    <row r="2405" spans="18:20" x14ac:dyDescent="0.25">
      <c r="R2405">
        <f t="shared" si="39"/>
        <v>1</v>
      </c>
      <c r="S2405">
        <f>IF(T2405="",0,IFERROR(IF(VLOOKUP(T2405,T$38:T2404,1,0)&gt;0,0,0),1))</f>
        <v>0</v>
      </c>
      <c r="T2405" s="16">
        <f>IF(DATOS!J2368=P$39,DATOS!C2368,"")</f>
        <v>0</v>
      </c>
    </row>
    <row r="2406" spans="18:20" x14ac:dyDescent="0.25">
      <c r="R2406">
        <f t="shared" si="39"/>
        <v>1</v>
      </c>
      <c r="S2406">
        <f>IF(T2406="",0,IFERROR(IF(VLOOKUP(T2406,T$38:T2405,1,0)&gt;0,0,0),1))</f>
        <v>0</v>
      </c>
      <c r="T2406" s="16">
        <f>IF(DATOS!J2369=P$39,DATOS!C2369,"")</f>
        <v>0</v>
      </c>
    </row>
    <row r="2407" spans="18:20" x14ac:dyDescent="0.25">
      <c r="R2407">
        <f t="shared" ref="R2407:R2470" si="40">R2406+S2407</f>
        <v>1</v>
      </c>
      <c r="S2407">
        <f>IF(T2407="",0,IFERROR(IF(VLOOKUP(T2407,T$38:T2406,1,0)&gt;0,0,0),1))</f>
        <v>0</v>
      </c>
      <c r="T2407" s="16">
        <f>IF(DATOS!J2370=P$39,DATOS!C2370,"")</f>
        <v>0</v>
      </c>
    </row>
    <row r="2408" spans="18:20" x14ac:dyDescent="0.25">
      <c r="R2408">
        <f t="shared" si="40"/>
        <v>1</v>
      </c>
      <c r="S2408">
        <f>IF(T2408="",0,IFERROR(IF(VLOOKUP(T2408,T$38:T2407,1,0)&gt;0,0,0),1))</f>
        <v>0</v>
      </c>
      <c r="T2408" s="16">
        <f>IF(DATOS!J2371=P$39,DATOS!C2371,"")</f>
        <v>0</v>
      </c>
    </row>
    <row r="2409" spans="18:20" x14ac:dyDescent="0.25">
      <c r="R2409">
        <f t="shared" si="40"/>
        <v>1</v>
      </c>
      <c r="S2409">
        <f>IF(T2409="",0,IFERROR(IF(VLOOKUP(T2409,T$38:T2408,1,0)&gt;0,0,0),1))</f>
        <v>0</v>
      </c>
      <c r="T2409" s="16">
        <f>IF(DATOS!J2372=P$39,DATOS!C2372,"")</f>
        <v>0</v>
      </c>
    </row>
    <row r="2410" spans="18:20" x14ac:dyDescent="0.25">
      <c r="R2410">
        <f t="shared" si="40"/>
        <v>1</v>
      </c>
      <c r="S2410">
        <f>IF(T2410="",0,IFERROR(IF(VLOOKUP(T2410,T$38:T2409,1,0)&gt;0,0,0),1))</f>
        <v>0</v>
      </c>
      <c r="T2410" s="16">
        <f>IF(DATOS!J2373=P$39,DATOS!C2373,"")</f>
        <v>0</v>
      </c>
    </row>
    <row r="2411" spans="18:20" x14ac:dyDescent="0.25">
      <c r="R2411">
        <f t="shared" si="40"/>
        <v>1</v>
      </c>
      <c r="S2411">
        <f>IF(T2411="",0,IFERROR(IF(VLOOKUP(T2411,T$38:T2410,1,0)&gt;0,0,0),1))</f>
        <v>0</v>
      </c>
      <c r="T2411" s="16">
        <f>IF(DATOS!J2374=P$39,DATOS!C2374,"")</f>
        <v>0</v>
      </c>
    </row>
    <row r="2412" spans="18:20" x14ac:dyDescent="0.25">
      <c r="R2412">
        <f t="shared" si="40"/>
        <v>1</v>
      </c>
      <c r="S2412">
        <f>IF(T2412="",0,IFERROR(IF(VLOOKUP(T2412,T$38:T2411,1,0)&gt;0,0,0),1))</f>
        <v>0</v>
      </c>
      <c r="T2412" s="16">
        <f>IF(DATOS!J2375=P$39,DATOS!C2375,"")</f>
        <v>0</v>
      </c>
    </row>
    <row r="2413" spans="18:20" x14ac:dyDescent="0.25">
      <c r="R2413">
        <f t="shared" si="40"/>
        <v>1</v>
      </c>
      <c r="S2413">
        <f>IF(T2413="",0,IFERROR(IF(VLOOKUP(T2413,T$38:T2412,1,0)&gt;0,0,0),1))</f>
        <v>0</v>
      </c>
      <c r="T2413" s="16">
        <f>IF(DATOS!J2376=P$39,DATOS!C2376,"")</f>
        <v>0</v>
      </c>
    </row>
    <row r="2414" spans="18:20" x14ac:dyDescent="0.25">
      <c r="R2414">
        <f t="shared" si="40"/>
        <v>1</v>
      </c>
      <c r="S2414">
        <f>IF(T2414="",0,IFERROR(IF(VLOOKUP(T2414,T$38:T2413,1,0)&gt;0,0,0),1))</f>
        <v>0</v>
      </c>
      <c r="T2414" s="16">
        <f>IF(DATOS!J2377=P$39,DATOS!C2377,"")</f>
        <v>0</v>
      </c>
    </row>
    <row r="2415" spans="18:20" x14ac:dyDescent="0.25">
      <c r="R2415">
        <f t="shared" si="40"/>
        <v>1</v>
      </c>
      <c r="S2415">
        <f>IF(T2415="",0,IFERROR(IF(VLOOKUP(T2415,T$38:T2414,1,0)&gt;0,0,0),1))</f>
        <v>0</v>
      </c>
      <c r="T2415" s="16">
        <f>IF(DATOS!J2378=P$39,DATOS!C2378,"")</f>
        <v>0</v>
      </c>
    </row>
    <row r="2416" spans="18:20" x14ac:dyDescent="0.25">
      <c r="R2416">
        <f t="shared" si="40"/>
        <v>1</v>
      </c>
      <c r="S2416">
        <f>IF(T2416="",0,IFERROR(IF(VLOOKUP(T2416,T$38:T2415,1,0)&gt;0,0,0),1))</f>
        <v>0</v>
      </c>
      <c r="T2416" s="16">
        <f>IF(DATOS!J2379=P$39,DATOS!C2379,"")</f>
        <v>0</v>
      </c>
    </row>
    <row r="2417" spans="18:20" x14ac:dyDescent="0.25">
      <c r="R2417">
        <f t="shared" si="40"/>
        <v>1</v>
      </c>
      <c r="S2417">
        <f>IF(T2417="",0,IFERROR(IF(VLOOKUP(T2417,T$38:T2416,1,0)&gt;0,0,0),1))</f>
        <v>0</v>
      </c>
      <c r="T2417" s="16">
        <f>IF(DATOS!J2380=P$39,DATOS!C2380,"")</f>
        <v>0</v>
      </c>
    </row>
    <row r="2418" spans="18:20" x14ac:dyDescent="0.25">
      <c r="R2418">
        <f t="shared" si="40"/>
        <v>1</v>
      </c>
      <c r="S2418">
        <f>IF(T2418="",0,IFERROR(IF(VLOOKUP(T2418,T$38:T2417,1,0)&gt;0,0,0),1))</f>
        <v>0</v>
      </c>
      <c r="T2418" s="16">
        <f>IF(DATOS!J2381=P$39,DATOS!C2381,"")</f>
        <v>0</v>
      </c>
    </row>
    <row r="2419" spans="18:20" x14ac:dyDescent="0.25">
      <c r="R2419">
        <f t="shared" si="40"/>
        <v>1</v>
      </c>
      <c r="S2419">
        <f>IF(T2419="",0,IFERROR(IF(VLOOKUP(T2419,T$38:T2418,1,0)&gt;0,0,0),1))</f>
        <v>0</v>
      </c>
      <c r="T2419" s="16">
        <f>IF(DATOS!J2382=P$39,DATOS!C2382,"")</f>
        <v>0</v>
      </c>
    </row>
    <row r="2420" spans="18:20" x14ac:dyDescent="0.25">
      <c r="R2420">
        <f t="shared" si="40"/>
        <v>1</v>
      </c>
      <c r="S2420">
        <f>IF(T2420="",0,IFERROR(IF(VLOOKUP(T2420,T$38:T2419,1,0)&gt;0,0,0),1))</f>
        <v>0</v>
      </c>
      <c r="T2420" s="16">
        <f>IF(DATOS!J2383=P$39,DATOS!C2383,"")</f>
        <v>0</v>
      </c>
    </row>
    <row r="2421" spans="18:20" x14ac:dyDescent="0.25">
      <c r="R2421">
        <f t="shared" si="40"/>
        <v>1</v>
      </c>
      <c r="S2421">
        <f>IF(T2421="",0,IFERROR(IF(VLOOKUP(T2421,T$38:T2420,1,0)&gt;0,0,0),1))</f>
        <v>0</v>
      </c>
      <c r="T2421" s="16">
        <f>IF(DATOS!J2384=P$39,DATOS!C2384,"")</f>
        <v>0</v>
      </c>
    </row>
    <row r="2422" spans="18:20" x14ac:dyDescent="0.25">
      <c r="R2422">
        <f t="shared" si="40"/>
        <v>1</v>
      </c>
      <c r="S2422">
        <f>IF(T2422="",0,IFERROR(IF(VLOOKUP(T2422,T$38:T2421,1,0)&gt;0,0,0),1))</f>
        <v>0</v>
      </c>
      <c r="T2422" s="16">
        <f>IF(DATOS!J2385=P$39,DATOS!C2385,"")</f>
        <v>0</v>
      </c>
    </row>
    <row r="2423" spans="18:20" x14ac:dyDescent="0.25">
      <c r="R2423">
        <f t="shared" si="40"/>
        <v>1</v>
      </c>
      <c r="S2423">
        <f>IF(T2423="",0,IFERROR(IF(VLOOKUP(T2423,T$38:T2422,1,0)&gt;0,0,0),1))</f>
        <v>0</v>
      </c>
      <c r="T2423" s="16">
        <f>IF(DATOS!J2386=P$39,DATOS!C2386,"")</f>
        <v>0</v>
      </c>
    </row>
    <row r="2424" spans="18:20" x14ac:dyDescent="0.25">
      <c r="R2424">
        <f t="shared" si="40"/>
        <v>1</v>
      </c>
      <c r="S2424">
        <f>IF(T2424="",0,IFERROR(IF(VLOOKUP(T2424,T$38:T2423,1,0)&gt;0,0,0),1))</f>
        <v>0</v>
      </c>
      <c r="T2424" s="16">
        <f>IF(DATOS!J2387=P$39,DATOS!C2387,"")</f>
        <v>0</v>
      </c>
    </row>
    <row r="2425" spans="18:20" x14ac:dyDescent="0.25">
      <c r="R2425">
        <f t="shared" si="40"/>
        <v>1</v>
      </c>
      <c r="S2425">
        <f>IF(T2425="",0,IFERROR(IF(VLOOKUP(T2425,T$38:T2424,1,0)&gt;0,0,0),1))</f>
        <v>0</v>
      </c>
      <c r="T2425" s="16">
        <f>IF(DATOS!J2388=P$39,DATOS!C2388,"")</f>
        <v>0</v>
      </c>
    </row>
    <row r="2426" spans="18:20" x14ac:dyDescent="0.25">
      <c r="R2426">
        <f t="shared" si="40"/>
        <v>1</v>
      </c>
      <c r="S2426">
        <f>IF(T2426="",0,IFERROR(IF(VLOOKUP(T2426,T$38:T2425,1,0)&gt;0,0,0),1))</f>
        <v>0</v>
      </c>
      <c r="T2426" s="16">
        <f>IF(DATOS!J2389=P$39,DATOS!C2389,"")</f>
        <v>0</v>
      </c>
    </row>
    <row r="2427" spans="18:20" x14ac:dyDescent="0.25">
      <c r="R2427">
        <f t="shared" si="40"/>
        <v>1</v>
      </c>
      <c r="S2427">
        <f>IF(T2427="",0,IFERROR(IF(VLOOKUP(T2427,T$38:T2426,1,0)&gt;0,0,0),1))</f>
        <v>0</v>
      </c>
      <c r="T2427" s="16">
        <f>IF(DATOS!J2390=P$39,DATOS!C2390,"")</f>
        <v>0</v>
      </c>
    </row>
    <row r="2428" spans="18:20" x14ac:dyDescent="0.25">
      <c r="R2428">
        <f t="shared" si="40"/>
        <v>1</v>
      </c>
      <c r="S2428">
        <f>IF(T2428="",0,IFERROR(IF(VLOOKUP(T2428,T$38:T2427,1,0)&gt;0,0,0),1))</f>
        <v>0</v>
      </c>
      <c r="T2428" s="16">
        <f>IF(DATOS!J2391=P$39,DATOS!C2391,"")</f>
        <v>0</v>
      </c>
    </row>
    <row r="2429" spans="18:20" x14ac:dyDescent="0.25">
      <c r="R2429">
        <f t="shared" si="40"/>
        <v>1</v>
      </c>
      <c r="S2429">
        <f>IF(T2429="",0,IFERROR(IF(VLOOKUP(T2429,T$38:T2428,1,0)&gt;0,0,0),1))</f>
        <v>0</v>
      </c>
      <c r="T2429" s="16">
        <f>IF(DATOS!J2392=P$39,DATOS!C2392,"")</f>
        <v>0</v>
      </c>
    </row>
    <row r="2430" spans="18:20" x14ac:dyDescent="0.25">
      <c r="R2430">
        <f t="shared" si="40"/>
        <v>1</v>
      </c>
      <c r="S2430">
        <f>IF(T2430="",0,IFERROR(IF(VLOOKUP(T2430,T$38:T2429,1,0)&gt;0,0,0),1))</f>
        <v>0</v>
      </c>
      <c r="T2430" s="16">
        <f>IF(DATOS!J2393=P$39,DATOS!C2393,"")</f>
        <v>0</v>
      </c>
    </row>
    <row r="2431" spans="18:20" x14ac:dyDescent="0.25">
      <c r="R2431">
        <f t="shared" si="40"/>
        <v>1</v>
      </c>
      <c r="S2431">
        <f>IF(T2431="",0,IFERROR(IF(VLOOKUP(T2431,T$38:T2430,1,0)&gt;0,0,0),1))</f>
        <v>0</v>
      </c>
      <c r="T2431" s="16">
        <f>IF(DATOS!J2394=P$39,DATOS!C2394,"")</f>
        <v>0</v>
      </c>
    </row>
    <row r="2432" spans="18:20" x14ac:dyDescent="0.25">
      <c r="R2432">
        <f t="shared" si="40"/>
        <v>1</v>
      </c>
      <c r="S2432">
        <f>IF(T2432="",0,IFERROR(IF(VLOOKUP(T2432,T$38:T2431,1,0)&gt;0,0,0),1))</f>
        <v>0</v>
      </c>
      <c r="T2432" s="16">
        <f>IF(DATOS!J2395=P$39,DATOS!C2395,"")</f>
        <v>0</v>
      </c>
    </row>
    <row r="2433" spans="18:20" x14ac:dyDescent="0.25">
      <c r="R2433">
        <f t="shared" si="40"/>
        <v>1</v>
      </c>
      <c r="S2433">
        <f>IF(T2433="",0,IFERROR(IF(VLOOKUP(T2433,T$38:T2432,1,0)&gt;0,0,0),1))</f>
        <v>0</v>
      </c>
      <c r="T2433" s="16">
        <f>IF(DATOS!J2396=P$39,DATOS!C2396,"")</f>
        <v>0</v>
      </c>
    </row>
    <row r="2434" spans="18:20" x14ac:dyDescent="0.25">
      <c r="R2434">
        <f t="shared" si="40"/>
        <v>1</v>
      </c>
      <c r="S2434">
        <f>IF(T2434="",0,IFERROR(IF(VLOOKUP(T2434,T$38:T2433,1,0)&gt;0,0,0),1))</f>
        <v>0</v>
      </c>
      <c r="T2434" s="16">
        <f>IF(DATOS!J2397=P$39,DATOS!C2397,"")</f>
        <v>0</v>
      </c>
    </row>
    <row r="2435" spans="18:20" x14ac:dyDescent="0.25">
      <c r="R2435">
        <f t="shared" si="40"/>
        <v>1</v>
      </c>
      <c r="S2435">
        <f>IF(T2435="",0,IFERROR(IF(VLOOKUP(T2435,T$38:T2434,1,0)&gt;0,0,0),1))</f>
        <v>0</v>
      </c>
      <c r="T2435" s="16">
        <f>IF(DATOS!J2398=P$39,DATOS!C2398,"")</f>
        <v>0</v>
      </c>
    </row>
    <row r="2436" spans="18:20" x14ac:dyDescent="0.25">
      <c r="R2436">
        <f t="shared" si="40"/>
        <v>1</v>
      </c>
      <c r="S2436">
        <f>IF(T2436="",0,IFERROR(IF(VLOOKUP(T2436,T$38:T2435,1,0)&gt;0,0,0),1))</f>
        <v>0</v>
      </c>
      <c r="T2436" s="16">
        <f>IF(DATOS!J2399=P$39,DATOS!C2399,"")</f>
        <v>0</v>
      </c>
    </row>
    <row r="2437" spans="18:20" x14ac:dyDescent="0.25">
      <c r="R2437">
        <f t="shared" si="40"/>
        <v>1</v>
      </c>
      <c r="S2437">
        <f>IF(T2437="",0,IFERROR(IF(VLOOKUP(T2437,T$38:T2436,1,0)&gt;0,0,0),1))</f>
        <v>0</v>
      </c>
      <c r="T2437" s="16">
        <f>IF(DATOS!J2400=P$39,DATOS!C2400,"")</f>
        <v>0</v>
      </c>
    </row>
    <row r="2438" spans="18:20" x14ac:dyDescent="0.25">
      <c r="R2438">
        <f t="shared" si="40"/>
        <v>1</v>
      </c>
      <c r="S2438">
        <f>IF(T2438="",0,IFERROR(IF(VLOOKUP(T2438,T$38:T2437,1,0)&gt;0,0,0),1))</f>
        <v>0</v>
      </c>
      <c r="T2438" s="16">
        <f>IF(DATOS!J2401=P$39,DATOS!C2401,"")</f>
        <v>0</v>
      </c>
    </row>
    <row r="2439" spans="18:20" x14ac:dyDescent="0.25">
      <c r="R2439">
        <f t="shared" si="40"/>
        <v>1</v>
      </c>
      <c r="S2439">
        <f>IF(T2439="",0,IFERROR(IF(VLOOKUP(T2439,T$38:T2438,1,0)&gt;0,0,0),1))</f>
        <v>0</v>
      </c>
      <c r="T2439" s="16">
        <f>IF(DATOS!J2402=P$39,DATOS!C2402,"")</f>
        <v>0</v>
      </c>
    </row>
    <row r="2440" spans="18:20" x14ac:dyDescent="0.25">
      <c r="R2440">
        <f t="shared" si="40"/>
        <v>1</v>
      </c>
      <c r="S2440">
        <f>IF(T2440="",0,IFERROR(IF(VLOOKUP(T2440,T$38:T2439,1,0)&gt;0,0,0),1))</f>
        <v>0</v>
      </c>
      <c r="T2440" s="16">
        <f>IF(DATOS!J2403=P$39,DATOS!C2403,"")</f>
        <v>0</v>
      </c>
    </row>
    <row r="2441" spans="18:20" x14ac:dyDescent="0.25">
      <c r="R2441">
        <f t="shared" si="40"/>
        <v>1</v>
      </c>
      <c r="S2441">
        <f>IF(T2441="",0,IFERROR(IF(VLOOKUP(T2441,T$38:T2440,1,0)&gt;0,0,0),1))</f>
        <v>0</v>
      </c>
      <c r="T2441" s="16">
        <f>IF(DATOS!J2404=P$39,DATOS!C2404,"")</f>
        <v>0</v>
      </c>
    </row>
    <row r="2442" spans="18:20" x14ac:dyDescent="0.25">
      <c r="R2442">
        <f t="shared" si="40"/>
        <v>1</v>
      </c>
      <c r="S2442">
        <f>IF(T2442="",0,IFERROR(IF(VLOOKUP(T2442,T$38:T2441,1,0)&gt;0,0,0),1))</f>
        <v>0</v>
      </c>
      <c r="T2442" s="16">
        <f>IF(DATOS!J2405=P$39,DATOS!C2405,"")</f>
        <v>0</v>
      </c>
    </row>
    <row r="2443" spans="18:20" x14ac:dyDescent="0.25">
      <c r="R2443">
        <f t="shared" si="40"/>
        <v>1</v>
      </c>
      <c r="S2443">
        <f>IF(T2443="",0,IFERROR(IF(VLOOKUP(T2443,T$38:T2442,1,0)&gt;0,0,0),1))</f>
        <v>0</v>
      </c>
      <c r="T2443" s="16">
        <f>IF(DATOS!J2406=P$39,DATOS!C2406,"")</f>
        <v>0</v>
      </c>
    </row>
    <row r="2444" spans="18:20" x14ac:dyDescent="0.25">
      <c r="R2444">
        <f t="shared" si="40"/>
        <v>1</v>
      </c>
      <c r="S2444">
        <f>IF(T2444="",0,IFERROR(IF(VLOOKUP(T2444,T$38:T2443,1,0)&gt;0,0,0),1))</f>
        <v>0</v>
      </c>
      <c r="T2444" s="16">
        <f>IF(DATOS!J2407=P$39,DATOS!C2407,"")</f>
        <v>0</v>
      </c>
    </row>
    <row r="2445" spans="18:20" x14ac:dyDescent="0.25">
      <c r="R2445">
        <f t="shared" si="40"/>
        <v>1</v>
      </c>
      <c r="S2445">
        <f>IF(T2445="",0,IFERROR(IF(VLOOKUP(T2445,T$38:T2444,1,0)&gt;0,0,0),1))</f>
        <v>0</v>
      </c>
      <c r="T2445" s="16">
        <f>IF(DATOS!J2408=P$39,DATOS!C2408,"")</f>
        <v>0</v>
      </c>
    </row>
    <row r="2446" spans="18:20" x14ac:dyDescent="0.25">
      <c r="R2446">
        <f t="shared" si="40"/>
        <v>1</v>
      </c>
      <c r="S2446">
        <f>IF(T2446="",0,IFERROR(IF(VLOOKUP(T2446,T$38:T2445,1,0)&gt;0,0,0),1))</f>
        <v>0</v>
      </c>
      <c r="T2446" s="16">
        <f>IF(DATOS!J2409=P$39,DATOS!C2409,"")</f>
        <v>0</v>
      </c>
    </row>
    <row r="2447" spans="18:20" x14ac:dyDescent="0.25">
      <c r="R2447">
        <f t="shared" si="40"/>
        <v>1</v>
      </c>
      <c r="S2447">
        <f>IF(T2447="",0,IFERROR(IF(VLOOKUP(T2447,T$38:T2446,1,0)&gt;0,0,0),1))</f>
        <v>0</v>
      </c>
      <c r="T2447" s="16">
        <f>IF(DATOS!J2410=P$39,DATOS!C2410,"")</f>
        <v>0</v>
      </c>
    </row>
    <row r="2448" spans="18:20" x14ac:dyDescent="0.25">
      <c r="R2448">
        <f t="shared" si="40"/>
        <v>1</v>
      </c>
      <c r="S2448">
        <f>IF(T2448="",0,IFERROR(IF(VLOOKUP(T2448,T$38:T2447,1,0)&gt;0,0,0),1))</f>
        <v>0</v>
      </c>
      <c r="T2448" s="16">
        <f>IF(DATOS!J2411=P$39,DATOS!C2411,"")</f>
        <v>0</v>
      </c>
    </row>
    <row r="2449" spans="18:20" x14ac:dyDescent="0.25">
      <c r="R2449">
        <f t="shared" si="40"/>
        <v>1</v>
      </c>
      <c r="S2449">
        <f>IF(T2449="",0,IFERROR(IF(VLOOKUP(T2449,T$38:T2448,1,0)&gt;0,0,0),1))</f>
        <v>0</v>
      </c>
      <c r="T2449" s="16">
        <f>IF(DATOS!J2412=P$39,DATOS!C2412,"")</f>
        <v>0</v>
      </c>
    </row>
    <row r="2450" spans="18:20" x14ac:dyDescent="0.25">
      <c r="R2450">
        <f t="shared" si="40"/>
        <v>1</v>
      </c>
      <c r="S2450">
        <f>IF(T2450="",0,IFERROR(IF(VLOOKUP(T2450,T$38:T2449,1,0)&gt;0,0,0),1))</f>
        <v>0</v>
      </c>
      <c r="T2450" s="16">
        <f>IF(DATOS!J2413=P$39,DATOS!C2413,"")</f>
        <v>0</v>
      </c>
    </row>
    <row r="2451" spans="18:20" x14ac:dyDescent="0.25">
      <c r="R2451">
        <f t="shared" si="40"/>
        <v>1</v>
      </c>
      <c r="S2451">
        <f>IF(T2451="",0,IFERROR(IF(VLOOKUP(T2451,T$38:T2450,1,0)&gt;0,0,0),1))</f>
        <v>0</v>
      </c>
      <c r="T2451" s="16">
        <f>IF(DATOS!J2414=P$39,DATOS!C2414,"")</f>
        <v>0</v>
      </c>
    </row>
    <row r="2452" spans="18:20" x14ac:dyDescent="0.25">
      <c r="R2452">
        <f t="shared" si="40"/>
        <v>1</v>
      </c>
      <c r="S2452">
        <f>IF(T2452="",0,IFERROR(IF(VLOOKUP(T2452,T$38:T2451,1,0)&gt;0,0,0),1))</f>
        <v>0</v>
      </c>
      <c r="T2452" s="16">
        <f>IF(DATOS!J2415=P$39,DATOS!C2415,"")</f>
        <v>0</v>
      </c>
    </row>
    <row r="2453" spans="18:20" x14ac:dyDescent="0.25">
      <c r="R2453">
        <f t="shared" si="40"/>
        <v>1</v>
      </c>
      <c r="S2453">
        <f>IF(T2453="",0,IFERROR(IF(VLOOKUP(T2453,T$38:T2452,1,0)&gt;0,0,0),1))</f>
        <v>0</v>
      </c>
      <c r="T2453" s="16">
        <f>IF(DATOS!J2416=P$39,DATOS!C2416,"")</f>
        <v>0</v>
      </c>
    </row>
    <row r="2454" spans="18:20" x14ac:dyDescent="0.25">
      <c r="R2454">
        <f t="shared" si="40"/>
        <v>1</v>
      </c>
      <c r="S2454">
        <f>IF(T2454="",0,IFERROR(IF(VLOOKUP(T2454,T$38:T2453,1,0)&gt;0,0,0),1))</f>
        <v>0</v>
      </c>
      <c r="T2454" s="16">
        <f>IF(DATOS!J2417=P$39,DATOS!C2417,"")</f>
        <v>0</v>
      </c>
    </row>
    <row r="2455" spans="18:20" x14ac:dyDescent="0.25">
      <c r="R2455">
        <f t="shared" si="40"/>
        <v>1</v>
      </c>
      <c r="S2455">
        <f>IF(T2455="",0,IFERROR(IF(VLOOKUP(T2455,T$38:T2454,1,0)&gt;0,0,0),1))</f>
        <v>0</v>
      </c>
      <c r="T2455" s="16">
        <f>IF(DATOS!J2418=P$39,DATOS!C2418,"")</f>
        <v>0</v>
      </c>
    </row>
    <row r="2456" spans="18:20" x14ac:dyDescent="0.25">
      <c r="R2456">
        <f t="shared" si="40"/>
        <v>1</v>
      </c>
      <c r="S2456">
        <f>IF(T2456="",0,IFERROR(IF(VLOOKUP(T2456,T$38:T2455,1,0)&gt;0,0,0),1))</f>
        <v>0</v>
      </c>
      <c r="T2456" s="16">
        <f>IF(DATOS!J2419=P$39,DATOS!C2419,"")</f>
        <v>0</v>
      </c>
    </row>
    <row r="2457" spans="18:20" x14ac:dyDescent="0.25">
      <c r="R2457">
        <f t="shared" si="40"/>
        <v>1</v>
      </c>
      <c r="S2457">
        <f>IF(T2457="",0,IFERROR(IF(VLOOKUP(T2457,T$38:T2456,1,0)&gt;0,0,0),1))</f>
        <v>0</v>
      </c>
      <c r="T2457" s="16">
        <f>IF(DATOS!J2420=P$39,DATOS!C2420,"")</f>
        <v>0</v>
      </c>
    </row>
    <row r="2458" spans="18:20" x14ac:dyDescent="0.25">
      <c r="R2458">
        <f t="shared" si="40"/>
        <v>1</v>
      </c>
      <c r="S2458">
        <f>IF(T2458="",0,IFERROR(IF(VLOOKUP(T2458,T$38:T2457,1,0)&gt;0,0,0),1))</f>
        <v>0</v>
      </c>
      <c r="T2458" s="16">
        <f>IF(DATOS!J2421=P$39,DATOS!C2421,"")</f>
        <v>0</v>
      </c>
    </row>
    <row r="2459" spans="18:20" x14ac:dyDescent="0.25">
      <c r="R2459">
        <f t="shared" si="40"/>
        <v>1</v>
      </c>
      <c r="S2459">
        <f>IF(T2459="",0,IFERROR(IF(VLOOKUP(T2459,T$38:T2458,1,0)&gt;0,0,0),1))</f>
        <v>0</v>
      </c>
      <c r="T2459" s="16">
        <f>IF(DATOS!J2422=P$39,DATOS!C2422,"")</f>
        <v>0</v>
      </c>
    </row>
    <row r="2460" spans="18:20" x14ac:dyDescent="0.25">
      <c r="R2460">
        <f t="shared" si="40"/>
        <v>1</v>
      </c>
      <c r="S2460">
        <f>IF(T2460="",0,IFERROR(IF(VLOOKUP(T2460,T$38:T2459,1,0)&gt;0,0,0),1))</f>
        <v>0</v>
      </c>
      <c r="T2460" s="16">
        <f>IF(DATOS!J2423=P$39,DATOS!C2423,"")</f>
        <v>0</v>
      </c>
    </row>
    <row r="2461" spans="18:20" x14ac:dyDescent="0.25">
      <c r="R2461">
        <f t="shared" si="40"/>
        <v>1</v>
      </c>
      <c r="S2461">
        <f>IF(T2461="",0,IFERROR(IF(VLOOKUP(T2461,T$38:T2460,1,0)&gt;0,0,0),1))</f>
        <v>0</v>
      </c>
      <c r="T2461" s="16">
        <f>IF(DATOS!J2424=P$39,DATOS!C2424,"")</f>
        <v>0</v>
      </c>
    </row>
    <row r="2462" spans="18:20" x14ac:dyDescent="0.25">
      <c r="R2462">
        <f t="shared" si="40"/>
        <v>1</v>
      </c>
      <c r="S2462">
        <f>IF(T2462="",0,IFERROR(IF(VLOOKUP(T2462,T$38:T2461,1,0)&gt;0,0,0),1))</f>
        <v>0</v>
      </c>
      <c r="T2462" s="16">
        <f>IF(DATOS!J2425=P$39,DATOS!C2425,"")</f>
        <v>0</v>
      </c>
    </row>
    <row r="2463" spans="18:20" x14ac:dyDescent="0.25">
      <c r="R2463">
        <f t="shared" si="40"/>
        <v>1</v>
      </c>
      <c r="S2463">
        <f>IF(T2463="",0,IFERROR(IF(VLOOKUP(T2463,T$38:T2462,1,0)&gt;0,0,0),1))</f>
        <v>0</v>
      </c>
      <c r="T2463" s="16">
        <f>IF(DATOS!J2426=P$39,DATOS!C2426,"")</f>
        <v>0</v>
      </c>
    </row>
    <row r="2464" spans="18:20" x14ac:dyDescent="0.25">
      <c r="R2464">
        <f t="shared" si="40"/>
        <v>1</v>
      </c>
      <c r="S2464">
        <f>IF(T2464="",0,IFERROR(IF(VLOOKUP(T2464,T$38:T2463,1,0)&gt;0,0,0),1))</f>
        <v>0</v>
      </c>
      <c r="T2464" s="16">
        <f>IF(DATOS!J2427=P$39,DATOS!C2427,"")</f>
        <v>0</v>
      </c>
    </row>
    <row r="2465" spans="18:20" x14ac:dyDescent="0.25">
      <c r="R2465">
        <f t="shared" si="40"/>
        <v>1</v>
      </c>
      <c r="S2465">
        <f>IF(T2465="",0,IFERROR(IF(VLOOKUP(T2465,T$38:T2464,1,0)&gt;0,0,0),1))</f>
        <v>0</v>
      </c>
      <c r="T2465" s="16">
        <f>IF(DATOS!J2428=P$39,DATOS!C2428,"")</f>
        <v>0</v>
      </c>
    </row>
    <row r="2466" spans="18:20" x14ac:dyDescent="0.25">
      <c r="R2466">
        <f t="shared" si="40"/>
        <v>1</v>
      </c>
      <c r="S2466">
        <f>IF(T2466="",0,IFERROR(IF(VLOOKUP(T2466,T$38:T2465,1,0)&gt;0,0,0),1))</f>
        <v>0</v>
      </c>
      <c r="T2466" s="16">
        <f>IF(DATOS!J2429=P$39,DATOS!C2429,"")</f>
        <v>0</v>
      </c>
    </row>
    <row r="2467" spans="18:20" x14ac:dyDescent="0.25">
      <c r="R2467">
        <f t="shared" si="40"/>
        <v>1</v>
      </c>
      <c r="S2467">
        <f>IF(T2467="",0,IFERROR(IF(VLOOKUP(T2467,T$38:T2466,1,0)&gt;0,0,0),1))</f>
        <v>0</v>
      </c>
      <c r="T2467" s="16">
        <f>IF(DATOS!J2430=P$39,DATOS!C2430,"")</f>
        <v>0</v>
      </c>
    </row>
    <row r="2468" spans="18:20" x14ac:dyDescent="0.25">
      <c r="R2468">
        <f t="shared" si="40"/>
        <v>1</v>
      </c>
      <c r="S2468">
        <f>IF(T2468="",0,IFERROR(IF(VLOOKUP(T2468,T$38:T2467,1,0)&gt;0,0,0),1))</f>
        <v>0</v>
      </c>
      <c r="T2468" s="16">
        <f>IF(DATOS!J2431=P$39,DATOS!C2431,"")</f>
        <v>0</v>
      </c>
    </row>
    <row r="2469" spans="18:20" x14ac:dyDescent="0.25">
      <c r="R2469">
        <f t="shared" si="40"/>
        <v>1</v>
      </c>
      <c r="S2469">
        <f>IF(T2469="",0,IFERROR(IF(VLOOKUP(T2469,T$38:T2468,1,0)&gt;0,0,0),1))</f>
        <v>0</v>
      </c>
      <c r="T2469" s="16">
        <f>IF(DATOS!J2432=P$39,DATOS!C2432,"")</f>
        <v>0</v>
      </c>
    </row>
    <row r="2470" spans="18:20" x14ac:dyDescent="0.25">
      <c r="R2470">
        <f t="shared" si="40"/>
        <v>1</v>
      </c>
      <c r="S2470">
        <f>IF(T2470="",0,IFERROR(IF(VLOOKUP(T2470,T$38:T2469,1,0)&gt;0,0,0),1))</f>
        <v>0</v>
      </c>
      <c r="T2470" s="16">
        <f>IF(DATOS!J2433=P$39,DATOS!C2433,"")</f>
        <v>0</v>
      </c>
    </row>
    <row r="2471" spans="18:20" x14ac:dyDescent="0.25">
      <c r="R2471">
        <f t="shared" ref="R2471:R2534" si="41">R2470+S2471</f>
        <v>1</v>
      </c>
      <c r="S2471">
        <f>IF(T2471="",0,IFERROR(IF(VLOOKUP(T2471,T$38:T2470,1,0)&gt;0,0,0),1))</f>
        <v>0</v>
      </c>
      <c r="T2471" s="16">
        <f>IF(DATOS!J2434=P$39,DATOS!C2434,"")</f>
        <v>0</v>
      </c>
    </row>
    <row r="2472" spans="18:20" x14ac:dyDescent="0.25">
      <c r="R2472">
        <f t="shared" si="41"/>
        <v>1</v>
      </c>
      <c r="S2472">
        <f>IF(T2472="",0,IFERROR(IF(VLOOKUP(T2472,T$38:T2471,1,0)&gt;0,0,0),1))</f>
        <v>0</v>
      </c>
      <c r="T2472" s="16">
        <f>IF(DATOS!J2435=P$39,DATOS!C2435,"")</f>
        <v>0</v>
      </c>
    </row>
    <row r="2473" spans="18:20" x14ac:dyDescent="0.25">
      <c r="R2473">
        <f t="shared" si="41"/>
        <v>1</v>
      </c>
      <c r="S2473">
        <f>IF(T2473="",0,IFERROR(IF(VLOOKUP(T2473,T$38:T2472,1,0)&gt;0,0,0),1))</f>
        <v>0</v>
      </c>
      <c r="T2473" s="16">
        <f>IF(DATOS!J2436=P$39,DATOS!C2436,"")</f>
        <v>0</v>
      </c>
    </row>
    <row r="2474" spans="18:20" x14ac:dyDescent="0.25">
      <c r="R2474">
        <f t="shared" si="41"/>
        <v>1</v>
      </c>
      <c r="S2474">
        <f>IF(T2474="",0,IFERROR(IF(VLOOKUP(T2474,T$38:T2473,1,0)&gt;0,0,0),1))</f>
        <v>0</v>
      </c>
      <c r="T2474" s="16">
        <f>IF(DATOS!J2437=P$39,DATOS!C2437,"")</f>
        <v>0</v>
      </c>
    </row>
    <row r="2475" spans="18:20" x14ac:dyDescent="0.25">
      <c r="R2475">
        <f t="shared" si="41"/>
        <v>1</v>
      </c>
      <c r="S2475">
        <f>IF(T2475="",0,IFERROR(IF(VLOOKUP(T2475,T$38:T2474,1,0)&gt;0,0,0),1))</f>
        <v>0</v>
      </c>
      <c r="T2475" s="16">
        <f>IF(DATOS!J2438=P$39,DATOS!C2438,"")</f>
        <v>0</v>
      </c>
    </row>
    <row r="2476" spans="18:20" x14ac:dyDescent="0.25">
      <c r="R2476">
        <f t="shared" si="41"/>
        <v>1</v>
      </c>
      <c r="S2476">
        <f>IF(T2476="",0,IFERROR(IF(VLOOKUP(T2476,T$38:T2475,1,0)&gt;0,0,0),1))</f>
        <v>0</v>
      </c>
      <c r="T2476" s="16">
        <f>IF(DATOS!J2439=P$39,DATOS!C2439,"")</f>
        <v>0</v>
      </c>
    </row>
    <row r="2477" spans="18:20" x14ac:dyDescent="0.25">
      <c r="R2477">
        <f t="shared" si="41"/>
        <v>1</v>
      </c>
      <c r="S2477">
        <f>IF(T2477="",0,IFERROR(IF(VLOOKUP(T2477,T$38:T2476,1,0)&gt;0,0,0),1))</f>
        <v>0</v>
      </c>
      <c r="T2477" s="16">
        <f>IF(DATOS!J2440=P$39,DATOS!C2440,"")</f>
        <v>0</v>
      </c>
    </row>
    <row r="2478" spans="18:20" x14ac:dyDescent="0.25">
      <c r="R2478">
        <f t="shared" si="41"/>
        <v>1</v>
      </c>
      <c r="S2478">
        <f>IF(T2478="",0,IFERROR(IF(VLOOKUP(T2478,T$38:T2477,1,0)&gt;0,0,0),1))</f>
        <v>0</v>
      </c>
      <c r="T2478" s="16">
        <f>IF(DATOS!J2441=P$39,DATOS!C2441,"")</f>
        <v>0</v>
      </c>
    </row>
    <row r="2479" spans="18:20" x14ac:dyDescent="0.25">
      <c r="R2479">
        <f t="shared" si="41"/>
        <v>1</v>
      </c>
      <c r="S2479">
        <f>IF(T2479="",0,IFERROR(IF(VLOOKUP(T2479,T$38:T2478,1,0)&gt;0,0,0),1))</f>
        <v>0</v>
      </c>
      <c r="T2479" s="16">
        <f>IF(DATOS!J2442=P$39,DATOS!C2442,"")</f>
        <v>0</v>
      </c>
    </row>
    <row r="2480" spans="18:20" x14ac:dyDescent="0.25">
      <c r="R2480">
        <f t="shared" si="41"/>
        <v>1</v>
      </c>
      <c r="S2480">
        <f>IF(T2480="",0,IFERROR(IF(VLOOKUP(T2480,T$38:T2479,1,0)&gt;0,0,0),1))</f>
        <v>0</v>
      </c>
      <c r="T2480" s="16">
        <f>IF(DATOS!J2443=P$39,DATOS!C2443,"")</f>
        <v>0</v>
      </c>
    </row>
    <row r="2481" spans="18:20" x14ac:dyDescent="0.25">
      <c r="R2481">
        <f t="shared" si="41"/>
        <v>1</v>
      </c>
      <c r="S2481">
        <f>IF(T2481="",0,IFERROR(IF(VLOOKUP(T2481,T$38:T2480,1,0)&gt;0,0,0),1))</f>
        <v>0</v>
      </c>
      <c r="T2481" s="16">
        <f>IF(DATOS!J2444=P$39,DATOS!C2444,"")</f>
        <v>0</v>
      </c>
    </row>
    <row r="2482" spans="18:20" x14ac:dyDescent="0.25">
      <c r="R2482">
        <f t="shared" si="41"/>
        <v>1</v>
      </c>
      <c r="S2482">
        <f>IF(T2482="",0,IFERROR(IF(VLOOKUP(T2482,T$38:T2481,1,0)&gt;0,0,0),1))</f>
        <v>0</v>
      </c>
      <c r="T2482" s="16">
        <f>IF(DATOS!J2445=P$39,DATOS!C2445,"")</f>
        <v>0</v>
      </c>
    </row>
    <row r="2483" spans="18:20" x14ac:dyDescent="0.25">
      <c r="R2483">
        <f t="shared" si="41"/>
        <v>1</v>
      </c>
      <c r="S2483">
        <f>IF(T2483="",0,IFERROR(IF(VLOOKUP(T2483,T$38:T2482,1,0)&gt;0,0,0),1))</f>
        <v>0</v>
      </c>
      <c r="T2483" s="16">
        <f>IF(DATOS!J2446=P$39,DATOS!C2446,"")</f>
        <v>0</v>
      </c>
    </row>
    <row r="2484" spans="18:20" x14ac:dyDescent="0.25">
      <c r="R2484">
        <f t="shared" si="41"/>
        <v>1</v>
      </c>
      <c r="S2484">
        <f>IF(T2484="",0,IFERROR(IF(VLOOKUP(T2484,T$38:T2483,1,0)&gt;0,0,0),1))</f>
        <v>0</v>
      </c>
      <c r="T2484" s="16">
        <f>IF(DATOS!J2447=P$39,DATOS!C2447,"")</f>
        <v>0</v>
      </c>
    </row>
    <row r="2485" spans="18:20" x14ac:dyDescent="0.25">
      <c r="R2485">
        <f t="shared" si="41"/>
        <v>1</v>
      </c>
      <c r="S2485">
        <f>IF(T2485="",0,IFERROR(IF(VLOOKUP(T2485,T$38:T2484,1,0)&gt;0,0,0),1))</f>
        <v>0</v>
      </c>
      <c r="T2485" s="16">
        <f>IF(DATOS!J2448=P$39,DATOS!C2448,"")</f>
        <v>0</v>
      </c>
    </row>
    <row r="2486" spans="18:20" x14ac:dyDescent="0.25">
      <c r="R2486">
        <f t="shared" si="41"/>
        <v>1</v>
      </c>
      <c r="S2486">
        <f>IF(T2486="",0,IFERROR(IF(VLOOKUP(T2486,T$38:T2485,1,0)&gt;0,0,0),1))</f>
        <v>0</v>
      </c>
      <c r="T2486" s="16">
        <f>IF(DATOS!J2449=P$39,DATOS!C2449,"")</f>
        <v>0</v>
      </c>
    </row>
    <row r="2487" spans="18:20" x14ac:dyDescent="0.25">
      <c r="R2487">
        <f t="shared" si="41"/>
        <v>1</v>
      </c>
      <c r="S2487">
        <f>IF(T2487="",0,IFERROR(IF(VLOOKUP(T2487,T$38:T2486,1,0)&gt;0,0,0),1))</f>
        <v>0</v>
      </c>
      <c r="T2487" s="16">
        <f>IF(DATOS!J2450=P$39,DATOS!C2450,"")</f>
        <v>0</v>
      </c>
    </row>
    <row r="2488" spans="18:20" x14ac:dyDescent="0.25">
      <c r="R2488">
        <f t="shared" si="41"/>
        <v>1</v>
      </c>
      <c r="S2488">
        <f>IF(T2488="",0,IFERROR(IF(VLOOKUP(T2488,T$38:T2487,1,0)&gt;0,0,0),1))</f>
        <v>0</v>
      </c>
      <c r="T2488" s="16">
        <f>IF(DATOS!J2451=P$39,DATOS!C2451,"")</f>
        <v>0</v>
      </c>
    </row>
    <row r="2489" spans="18:20" x14ac:dyDescent="0.25">
      <c r="R2489">
        <f t="shared" si="41"/>
        <v>1</v>
      </c>
      <c r="S2489">
        <f>IF(T2489="",0,IFERROR(IF(VLOOKUP(T2489,T$38:T2488,1,0)&gt;0,0,0),1))</f>
        <v>0</v>
      </c>
      <c r="T2489" s="16">
        <f>IF(DATOS!J2452=P$39,DATOS!C2452,"")</f>
        <v>0</v>
      </c>
    </row>
    <row r="2490" spans="18:20" x14ac:dyDescent="0.25">
      <c r="R2490">
        <f t="shared" si="41"/>
        <v>1</v>
      </c>
      <c r="S2490">
        <f>IF(T2490="",0,IFERROR(IF(VLOOKUP(T2490,T$38:T2489,1,0)&gt;0,0,0),1))</f>
        <v>0</v>
      </c>
      <c r="T2490" s="16">
        <f>IF(DATOS!J2453=P$39,DATOS!C2453,"")</f>
        <v>0</v>
      </c>
    </row>
    <row r="2491" spans="18:20" x14ac:dyDescent="0.25">
      <c r="R2491">
        <f t="shared" si="41"/>
        <v>1</v>
      </c>
      <c r="S2491">
        <f>IF(T2491="",0,IFERROR(IF(VLOOKUP(T2491,T$38:T2490,1,0)&gt;0,0,0),1))</f>
        <v>0</v>
      </c>
      <c r="T2491" s="16">
        <f>IF(DATOS!J2454=P$39,DATOS!C2454,"")</f>
        <v>0</v>
      </c>
    </row>
    <row r="2492" spans="18:20" x14ac:dyDescent="0.25">
      <c r="R2492">
        <f t="shared" si="41"/>
        <v>1</v>
      </c>
      <c r="S2492">
        <f>IF(T2492="",0,IFERROR(IF(VLOOKUP(T2492,T$38:T2491,1,0)&gt;0,0,0),1))</f>
        <v>0</v>
      </c>
      <c r="T2492" s="16">
        <f>IF(DATOS!J2455=P$39,DATOS!C2455,"")</f>
        <v>0</v>
      </c>
    </row>
    <row r="2493" spans="18:20" x14ac:dyDescent="0.25">
      <c r="R2493">
        <f t="shared" si="41"/>
        <v>1</v>
      </c>
      <c r="S2493">
        <f>IF(T2493="",0,IFERROR(IF(VLOOKUP(T2493,T$38:T2492,1,0)&gt;0,0,0),1))</f>
        <v>0</v>
      </c>
      <c r="T2493" s="16">
        <f>IF(DATOS!J2456=P$39,DATOS!C2456,"")</f>
        <v>0</v>
      </c>
    </row>
    <row r="2494" spans="18:20" x14ac:dyDescent="0.25">
      <c r="R2494">
        <f t="shared" si="41"/>
        <v>1</v>
      </c>
      <c r="S2494">
        <f>IF(T2494="",0,IFERROR(IF(VLOOKUP(T2494,T$38:T2493,1,0)&gt;0,0,0),1))</f>
        <v>0</v>
      </c>
      <c r="T2494" s="16">
        <f>IF(DATOS!J2457=P$39,DATOS!C2457,"")</f>
        <v>0</v>
      </c>
    </row>
    <row r="2495" spans="18:20" x14ac:dyDescent="0.25">
      <c r="R2495">
        <f t="shared" si="41"/>
        <v>1</v>
      </c>
      <c r="S2495">
        <f>IF(T2495="",0,IFERROR(IF(VLOOKUP(T2495,T$38:T2494,1,0)&gt;0,0,0),1))</f>
        <v>0</v>
      </c>
      <c r="T2495" s="16">
        <f>IF(DATOS!J2458=P$39,DATOS!C2458,"")</f>
        <v>0</v>
      </c>
    </row>
    <row r="2496" spans="18:20" x14ac:dyDescent="0.25">
      <c r="R2496">
        <f t="shared" si="41"/>
        <v>1</v>
      </c>
      <c r="S2496">
        <f>IF(T2496="",0,IFERROR(IF(VLOOKUP(T2496,T$38:T2495,1,0)&gt;0,0,0),1))</f>
        <v>0</v>
      </c>
      <c r="T2496" s="16">
        <f>IF(DATOS!J2459=P$39,DATOS!C2459,"")</f>
        <v>0</v>
      </c>
    </row>
    <row r="2497" spans="18:20" x14ac:dyDescent="0.25">
      <c r="R2497">
        <f t="shared" si="41"/>
        <v>1</v>
      </c>
      <c r="S2497">
        <f>IF(T2497="",0,IFERROR(IF(VLOOKUP(T2497,T$38:T2496,1,0)&gt;0,0,0),1))</f>
        <v>0</v>
      </c>
      <c r="T2497" s="16">
        <f>IF(DATOS!J2460=P$39,DATOS!C2460,"")</f>
        <v>0</v>
      </c>
    </row>
    <row r="2498" spans="18:20" x14ac:dyDescent="0.25">
      <c r="R2498">
        <f t="shared" si="41"/>
        <v>1</v>
      </c>
      <c r="S2498">
        <f>IF(T2498="",0,IFERROR(IF(VLOOKUP(T2498,T$38:T2497,1,0)&gt;0,0,0),1))</f>
        <v>0</v>
      </c>
      <c r="T2498" s="16">
        <f>IF(DATOS!J2461=P$39,DATOS!C2461,"")</f>
        <v>0</v>
      </c>
    </row>
    <row r="2499" spans="18:20" x14ac:dyDescent="0.25">
      <c r="R2499">
        <f t="shared" si="41"/>
        <v>1</v>
      </c>
      <c r="S2499">
        <f>IF(T2499="",0,IFERROR(IF(VLOOKUP(T2499,T$38:T2498,1,0)&gt;0,0,0),1))</f>
        <v>0</v>
      </c>
      <c r="T2499" s="16">
        <f>IF(DATOS!J2462=P$39,DATOS!C2462,"")</f>
        <v>0</v>
      </c>
    </row>
    <row r="2500" spans="18:20" x14ac:dyDescent="0.25">
      <c r="R2500">
        <f t="shared" si="41"/>
        <v>1</v>
      </c>
      <c r="S2500">
        <f>IF(T2500="",0,IFERROR(IF(VLOOKUP(T2500,T$38:T2499,1,0)&gt;0,0,0),1))</f>
        <v>0</v>
      </c>
      <c r="T2500" s="16">
        <f>IF(DATOS!J2463=P$39,DATOS!C2463,"")</f>
        <v>0</v>
      </c>
    </row>
    <row r="2501" spans="18:20" x14ac:dyDescent="0.25">
      <c r="R2501">
        <f t="shared" si="41"/>
        <v>1</v>
      </c>
      <c r="S2501">
        <f>IF(T2501="",0,IFERROR(IF(VLOOKUP(T2501,T$38:T2500,1,0)&gt;0,0,0),1))</f>
        <v>0</v>
      </c>
      <c r="T2501" s="16">
        <f>IF(DATOS!J2464=P$39,DATOS!C2464,"")</f>
        <v>0</v>
      </c>
    </row>
    <row r="2502" spans="18:20" x14ac:dyDescent="0.25">
      <c r="R2502">
        <f t="shared" si="41"/>
        <v>1</v>
      </c>
      <c r="S2502">
        <f>IF(T2502="",0,IFERROR(IF(VLOOKUP(T2502,T$38:T2501,1,0)&gt;0,0,0),1))</f>
        <v>0</v>
      </c>
      <c r="T2502" s="16">
        <f>IF(DATOS!J2465=P$39,DATOS!C2465,"")</f>
        <v>0</v>
      </c>
    </row>
    <row r="2503" spans="18:20" x14ac:dyDescent="0.25">
      <c r="R2503">
        <f t="shared" si="41"/>
        <v>1</v>
      </c>
      <c r="S2503">
        <f>IF(T2503="",0,IFERROR(IF(VLOOKUP(T2503,T$38:T2502,1,0)&gt;0,0,0),1))</f>
        <v>0</v>
      </c>
      <c r="T2503" s="16">
        <f>IF(DATOS!J2466=P$39,DATOS!C2466,"")</f>
        <v>0</v>
      </c>
    </row>
    <row r="2504" spans="18:20" x14ac:dyDescent="0.25">
      <c r="R2504">
        <f t="shared" si="41"/>
        <v>1</v>
      </c>
      <c r="S2504">
        <f>IF(T2504="",0,IFERROR(IF(VLOOKUP(T2504,T$38:T2503,1,0)&gt;0,0,0),1))</f>
        <v>0</v>
      </c>
      <c r="T2504" s="16">
        <f>IF(DATOS!J2467=P$39,DATOS!C2467,"")</f>
        <v>0</v>
      </c>
    </row>
    <row r="2505" spans="18:20" x14ac:dyDescent="0.25">
      <c r="R2505">
        <f t="shared" si="41"/>
        <v>1</v>
      </c>
      <c r="S2505">
        <f>IF(T2505="",0,IFERROR(IF(VLOOKUP(T2505,T$38:T2504,1,0)&gt;0,0,0),1))</f>
        <v>0</v>
      </c>
      <c r="T2505" s="16">
        <f>IF(DATOS!J2468=P$39,DATOS!C2468,"")</f>
        <v>0</v>
      </c>
    </row>
    <row r="2506" spans="18:20" x14ac:dyDescent="0.25">
      <c r="R2506">
        <f t="shared" si="41"/>
        <v>1</v>
      </c>
      <c r="S2506">
        <f>IF(T2506="",0,IFERROR(IF(VLOOKUP(T2506,T$38:T2505,1,0)&gt;0,0,0),1))</f>
        <v>0</v>
      </c>
      <c r="T2506" s="16">
        <f>IF(DATOS!J2469=P$39,DATOS!C2469,"")</f>
        <v>0</v>
      </c>
    </row>
    <row r="2507" spans="18:20" x14ac:dyDescent="0.25">
      <c r="R2507">
        <f t="shared" si="41"/>
        <v>1</v>
      </c>
      <c r="S2507">
        <f>IF(T2507="",0,IFERROR(IF(VLOOKUP(T2507,T$38:T2506,1,0)&gt;0,0,0),1))</f>
        <v>0</v>
      </c>
      <c r="T2507" s="16">
        <f>IF(DATOS!J2470=P$39,DATOS!C2470,"")</f>
        <v>0</v>
      </c>
    </row>
    <row r="2508" spans="18:20" x14ac:dyDescent="0.25">
      <c r="R2508">
        <f t="shared" si="41"/>
        <v>1</v>
      </c>
      <c r="S2508">
        <f>IF(T2508="",0,IFERROR(IF(VLOOKUP(T2508,T$38:T2507,1,0)&gt;0,0,0),1))</f>
        <v>0</v>
      </c>
      <c r="T2508" s="16">
        <f>IF(DATOS!J2471=P$39,DATOS!C2471,"")</f>
        <v>0</v>
      </c>
    </row>
    <row r="2509" spans="18:20" x14ac:dyDescent="0.25">
      <c r="R2509">
        <f t="shared" si="41"/>
        <v>1</v>
      </c>
      <c r="S2509">
        <f>IF(T2509="",0,IFERROR(IF(VLOOKUP(T2509,T$38:T2508,1,0)&gt;0,0,0),1))</f>
        <v>0</v>
      </c>
      <c r="T2509" s="16">
        <f>IF(DATOS!J2472=P$39,DATOS!C2472,"")</f>
        <v>0</v>
      </c>
    </row>
    <row r="2510" spans="18:20" x14ac:dyDescent="0.25">
      <c r="R2510">
        <f t="shared" si="41"/>
        <v>1</v>
      </c>
      <c r="S2510">
        <f>IF(T2510="",0,IFERROR(IF(VLOOKUP(T2510,T$38:T2509,1,0)&gt;0,0,0),1))</f>
        <v>0</v>
      </c>
      <c r="T2510" s="16">
        <f>IF(DATOS!J2473=P$39,DATOS!C2473,"")</f>
        <v>0</v>
      </c>
    </row>
    <row r="2511" spans="18:20" x14ac:dyDescent="0.25">
      <c r="R2511">
        <f t="shared" si="41"/>
        <v>1</v>
      </c>
      <c r="S2511">
        <f>IF(T2511="",0,IFERROR(IF(VLOOKUP(T2511,T$38:T2510,1,0)&gt;0,0,0),1))</f>
        <v>0</v>
      </c>
      <c r="T2511" s="16">
        <f>IF(DATOS!J2474=P$39,DATOS!C2474,"")</f>
        <v>0</v>
      </c>
    </row>
    <row r="2512" spans="18:20" x14ac:dyDescent="0.25">
      <c r="R2512">
        <f t="shared" si="41"/>
        <v>1</v>
      </c>
      <c r="S2512">
        <f>IF(T2512="",0,IFERROR(IF(VLOOKUP(T2512,T$38:T2511,1,0)&gt;0,0,0),1))</f>
        <v>0</v>
      </c>
      <c r="T2512" s="16">
        <f>IF(DATOS!J2475=P$39,DATOS!C2475,"")</f>
        <v>0</v>
      </c>
    </row>
    <row r="2513" spans="18:20" x14ac:dyDescent="0.25">
      <c r="R2513">
        <f t="shared" si="41"/>
        <v>1</v>
      </c>
      <c r="S2513">
        <f>IF(T2513="",0,IFERROR(IF(VLOOKUP(T2513,T$38:T2512,1,0)&gt;0,0,0),1))</f>
        <v>0</v>
      </c>
      <c r="T2513" s="16">
        <f>IF(DATOS!J2476=P$39,DATOS!C2476,"")</f>
        <v>0</v>
      </c>
    </row>
    <row r="2514" spans="18:20" x14ac:dyDescent="0.25">
      <c r="R2514">
        <f t="shared" si="41"/>
        <v>1</v>
      </c>
      <c r="S2514">
        <f>IF(T2514="",0,IFERROR(IF(VLOOKUP(T2514,T$38:T2513,1,0)&gt;0,0,0),1))</f>
        <v>0</v>
      </c>
      <c r="T2514" s="16">
        <f>IF(DATOS!J2477=P$39,DATOS!C2477,"")</f>
        <v>0</v>
      </c>
    </row>
    <row r="2515" spans="18:20" x14ac:dyDescent="0.25">
      <c r="R2515">
        <f t="shared" si="41"/>
        <v>1</v>
      </c>
      <c r="S2515">
        <f>IF(T2515="",0,IFERROR(IF(VLOOKUP(T2515,T$38:T2514,1,0)&gt;0,0,0),1))</f>
        <v>0</v>
      </c>
      <c r="T2515" s="16">
        <f>IF(DATOS!J2478=P$39,DATOS!C2478,"")</f>
        <v>0</v>
      </c>
    </row>
    <row r="2516" spans="18:20" x14ac:dyDescent="0.25">
      <c r="R2516">
        <f t="shared" si="41"/>
        <v>1</v>
      </c>
      <c r="S2516">
        <f>IF(T2516="",0,IFERROR(IF(VLOOKUP(T2516,T$38:T2515,1,0)&gt;0,0,0),1))</f>
        <v>0</v>
      </c>
      <c r="T2516" s="16">
        <f>IF(DATOS!J2479=P$39,DATOS!C2479,"")</f>
        <v>0</v>
      </c>
    </row>
    <row r="2517" spans="18:20" x14ac:dyDescent="0.25">
      <c r="R2517">
        <f t="shared" si="41"/>
        <v>1</v>
      </c>
      <c r="S2517">
        <f>IF(T2517="",0,IFERROR(IF(VLOOKUP(T2517,T$38:T2516,1,0)&gt;0,0,0),1))</f>
        <v>0</v>
      </c>
      <c r="T2517" s="16">
        <f>IF(DATOS!J2480=P$39,DATOS!C2480,"")</f>
        <v>0</v>
      </c>
    </row>
    <row r="2518" spans="18:20" x14ac:dyDescent="0.25">
      <c r="R2518">
        <f t="shared" si="41"/>
        <v>1</v>
      </c>
      <c r="S2518">
        <f>IF(T2518="",0,IFERROR(IF(VLOOKUP(T2518,T$38:T2517,1,0)&gt;0,0,0),1))</f>
        <v>0</v>
      </c>
      <c r="T2518" s="16">
        <f>IF(DATOS!J2481=P$39,DATOS!C2481,"")</f>
        <v>0</v>
      </c>
    </row>
    <row r="2519" spans="18:20" x14ac:dyDescent="0.25">
      <c r="R2519">
        <f t="shared" si="41"/>
        <v>1</v>
      </c>
      <c r="S2519">
        <f>IF(T2519="",0,IFERROR(IF(VLOOKUP(T2519,T$38:T2518,1,0)&gt;0,0,0),1))</f>
        <v>0</v>
      </c>
      <c r="T2519" s="16">
        <f>IF(DATOS!J2482=P$39,DATOS!C2482,"")</f>
        <v>0</v>
      </c>
    </row>
    <row r="2520" spans="18:20" x14ac:dyDescent="0.25">
      <c r="R2520">
        <f t="shared" si="41"/>
        <v>1</v>
      </c>
      <c r="S2520">
        <f>IF(T2520="",0,IFERROR(IF(VLOOKUP(T2520,T$38:T2519,1,0)&gt;0,0,0),1))</f>
        <v>0</v>
      </c>
      <c r="T2520" s="16">
        <f>IF(DATOS!J2483=P$39,DATOS!C2483,"")</f>
        <v>0</v>
      </c>
    </row>
    <row r="2521" spans="18:20" x14ac:dyDescent="0.25">
      <c r="R2521">
        <f t="shared" si="41"/>
        <v>1</v>
      </c>
      <c r="S2521">
        <f>IF(T2521="",0,IFERROR(IF(VLOOKUP(T2521,T$38:T2520,1,0)&gt;0,0,0),1))</f>
        <v>0</v>
      </c>
      <c r="T2521" s="16">
        <f>IF(DATOS!J2484=P$39,DATOS!C2484,"")</f>
        <v>0</v>
      </c>
    </row>
    <row r="2522" spans="18:20" x14ac:dyDescent="0.25">
      <c r="R2522">
        <f t="shared" si="41"/>
        <v>1</v>
      </c>
      <c r="S2522">
        <f>IF(T2522="",0,IFERROR(IF(VLOOKUP(T2522,T$38:T2521,1,0)&gt;0,0,0),1))</f>
        <v>0</v>
      </c>
      <c r="T2522" s="16">
        <f>IF(DATOS!J2485=P$39,DATOS!C2485,"")</f>
        <v>0</v>
      </c>
    </row>
    <row r="2523" spans="18:20" x14ac:dyDescent="0.25">
      <c r="R2523">
        <f t="shared" si="41"/>
        <v>1</v>
      </c>
      <c r="S2523">
        <f>IF(T2523="",0,IFERROR(IF(VLOOKUP(T2523,T$38:T2522,1,0)&gt;0,0,0),1))</f>
        <v>0</v>
      </c>
      <c r="T2523" s="16">
        <f>IF(DATOS!J2486=P$39,DATOS!C2486,"")</f>
        <v>0</v>
      </c>
    </row>
    <row r="2524" spans="18:20" x14ac:dyDescent="0.25">
      <c r="R2524">
        <f t="shared" si="41"/>
        <v>1</v>
      </c>
      <c r="S2524">
        <f>IF(T2524="",0,IFERROR(IF(VLOOKUP(T2524,T$38:T2523,1,0)&gt;0,0,0),1))</f>
        <v>0</v>
      </c>
      <c r="T2524" s="16">
        <f>IF(DATOS!J2487=P$39,DATOS!C2487,"")</f>
        <v>0</v>
      </c>
    </row>
    <row r="2525" spans="18:20" x14ac:dyDescent="0.25">
      <c r="R2525">
        <f t="shared" si="41"/>
        <v>1</v>
      </c>
      <c r="S2525">
        <f>IF(T2525="",0,IFERROR(IF(VLOOKUP(T2525,T$38:T2524,1,0)&gt;0,0,0),1))</f>
        <v>0</v>
      </c>
      <c r="T2525" s="16">
        <f>IF(DATOS!J2488=P$39,DATOS!C2488,"")</f>
        <v>0</v>
      </c>
    </row>
    <row r="2526" spans="18:20" x14ac:dyDescent="0.25">
      <c r="R2526">
        <f t="shared" si="41"/>
        <v>1</v>
      </c>
      <c r="S2526">
        <f>IF(T2526="",0,IFERROR(IF(VLOOKUP(T2526,T$38:T2525,1,0)&gt;0,0,0),1))</f>
        <v>0</v>
      </c>
      <c r="T2526" s="16">
        <f>IF(DATOS!J2489=P$39,DATOS!C2489,"")</f>
        <v>0</v>
      </c>
    </row>
    <row r="2527" spans="18:20" x14ac:dyDescent="0.25">
      <c r="R2527">
        <f t="shared" si="41"/>
        <v>1</v>
      </c>
      <c r="S2527">
        <f>IF(T2527="",0,IFERROR(IF(VLOOKUP(T2527,T$38:T2526,1,0)&gt;0,0,0),1))</f>
        <v>0</v>
      </c>
      <c r="T2527" s="16">
        <f>IF(DATOS!J2490=P$39,DATOS!C2490,"")</f>
        <v>0</v>
      </c>
    </row>
    <row r="2528" spans="18:20" x14ac:dyDescent="0.25">
      <c r="R2528">
        <f t="shared" si="41"/>
        <v>1</v>
      </c>
      <c r="S2528">
        <f>IF(T2528="",0,IFERROR(IF(VLOOKUP(T2528,T$38:T2527,1,0)&gt;0,0,0),1))</f>
        <v>0</v>
      </c>
      <c r="T2528" s="16">
        <f>IF(DATOS!J2491=P$39,DATOS!C2491,"")</f>
        <v>0</v>
      </c>
    </row>
    <row r="2529" spans="18:20" x14ac:dyDescent="0.25">
      <c r="R2529">
        <f t="shared" si="41"/>
        <v>1</v>
      </c>
      <c r="S2529">
        <f>IF(T2529="",0,IFERROR(IF(VLOOKUP(T2529,T$38:T2528,1,0)&gt;0,0,0),1))</f>
        <v>0</v>
      </c>
      <c r="T2529" s="16">
        <f>IF(DATOS!J2492=P$39,DATOS!C2492,"")</f>
        <v>0</v>
      </c>
    </row>
    <row r="2530" spans="18:20" x14ac:dyDescent="0.25">
      <c r="R2530">
        <f t="shared" si="41"/>
        <v>1</v>
      </c>
      <c r="S2530">
        <f>IF(T2530="",0,IFERROR(IF(VLOOKUP(T2530,T$38:T2529,1,0)&gt;0,0,0),1))</f>
        <v>0</v>
      </c>
      <c r="T2530" s="16">
        <f>IF(DATOS!J2493=P$39,DATOS!C2493,"")</f>
        <v>0</v>
      </c>
    </row>
    <row r="2531" spans="18:20" x14ac:dyDescent="0.25">
      <c r="R2531">
        <f t="shared" si="41"/>
        <v>1</v>
      </c>
      <c r="S2531">
        <f>IF(T2531="",0,IFERROR(IF(VLOOKUP(T2531,T$38:T2530,1,0)&gt;0,0,0),1))</f>
        <v>0</v>
      </c>
      <c r="T2531" s="16">
        <f>IF(DATOS!J2494=P$39,DATOS!C2494,"")</f>
        <v>0</v>
      </c>
    </row>
    <row r="2532" spans="18:20" x14ac:dyDescent="0.25">
      <c r="R2532">
        <f t="shared" si="41"/>
        <v>1</v>
      </c>
      <c r="S2532">
        <f>IF(T2532="",0,IFERROR(IF(VLOOKUP(T2532,T$38:T2531,1,0)&gt;0,0,0),1))</f>
        <v>0</v>
      </c>
      <c r="T2532" s="16">
        <f>IF(DATOS!J2495=P$39,DATOS!C2495,"")</f>
        <v>0</v>
      </c>
    </row>
    <row r="2533" spans="18:20" x14ac:dyDescent="0.25">
      <c r="R2533">
        <f t="shared" si="41"/>
        <v>1</v>
      </c>
      <c r="S2533">
        <f>IF(T2533="",0,IFERROR(IF(VLOOKUP(T2533,T$38:T2532,1,0)&gt;0,0,0),1))</f>
        <v>0</v>
      </c>
      <c r="T2533" s="16">
        <f>IF(DATOS!J2496=P$39,DATOS!C2496,"")</f>
        <v>0</v>
      </c>
    </row>
    <row r="2534" spans="18:20" x14ac:dyDescent="0.25">
      <c r="R2534">
        <f t="shared" si="41"/>
        <v>1</v>
      </c>
      <c r="S2534">
        <f>IF(T2534="",0,IFERROR(IF(VLOOKUP(T2534,T$38:T2533,1,0)&gt;0,0,0),1))</f>
        <v>0</v>
      </c>
      <c r="T2534" s="16">
        <f>IF(DATOS!J2497=P$39,DATOS!C2497,"")</f>
        <v>0</v>
      </c>
    </row>
    <row r="2535" spans="18:20" x14ac:dyDescent="0.25">
      <c r="R2535">
        <f t="shared" ref="R2535:R2598" si="42">R2534+S2535</f>
        <v>1</v>
      </c>
      <c r="S2535">
        <f>IF(T2535="",0,IFERROR(IF(VLOOKUP(T2535,T$38:T2534,1,0)&gt;0,0,0),1))</f>
        <v>0</v>
      </c>
      <c r="T2535" s="16">
        <f>IF(DATOS!J2498=P$39,DATOS!C2498,"")</f>
        <v>0</v>
      </c>
    </row>
    <row r="2536" spans="18:20" x14ac:dyDescent="0.25">
      <c r="R2536">
        <f t="shared" si="42"/>
        <v>1</v>
      </c>
      <c r="S2536">
        <f>IF(T2536="",0,IFERROR(IF(VLOOKUP(T2536,T$38:T2535,1,0)&gt;0,0,0),1))</f>
        <v>0</v>
      </c>
      <c r="T2536" s="16">
        <f>IF(DATOS!J2499=P$39,DATOS!C2499,"")</f>
        <v>0</v>
      </c>
    </row>
    <row r="2537" spans="18:20" x14ac:dyDescent="0.25">
      <c r="R2537">
        <f t="shared" si="42"/>
        <v>1</v>
      </c>
      <c r="S2537">
        <f>IF(T2537="",0,IFERROR(IF(VLOOKUP(T2537,T$38:T2536,1,0)&gt;0,0,0),1))</f>
        <v>0</v>
      </c>
      <c r="T2537" s="16">
        <f>IF(DATOS!J2500=P$39,DATOS!C2500,"")</f>
        <v>0</v>
      </c>
    </row>
    <row r="2538" spans="18:20" x14ac:dyDescent="0.25">
      <c r="R2538">
        <f t="shared" si="42"/>
        <v>1</v>
      </c>
      <c r="S2538">
        <f>IF(T2538="",0,IFERROR(IF(VLOOKUP(T2538,T$38:T2537,1,0)&gt;0,0,0),1))</f>
        <v>0</v>
      </c>
      <c r="T2538" s="16">
        <f>IF(DATOS!J2501=P$39,DATOS!C2501,"")</f>
        <v>0</v>
      </c>
    </row>
    <row r="2539" spans="18:20" x14ac:dyDescent="0.25">
      <c r="R2539">
        <f t="shared" si="42"/>
        <v>1</v>
      </c>
      <c r="S2539">
        <f>IF(T2539="",0,IFERROR(IF(VLOOKUP(T2539,T$38:T2538,1,0)&gt;0,0,0),1))</f>
        <v>0</v>
      </c>
      <c r="T2539" s="16">
        <f>IF(DATOS!J2502=P$39,DATOS!C2502,"")</f>
        <v>0</v>
      </c>
    </row>
    <row r="2540" spans="18:20" x14ac:dyDescent="0.25">
      <c r="R2540">
        <f t="shared" si="42"/>
        <v>1</v>
      </c>
      <c r="S2540">
        <f>IF(T2540="",0,IFERROR(IF(VLOOKUP(T2540,T$38:T2539,1,0)&gt;0,0,0),1))</f>
        <v>0</v>
      </c>
      <c r="T2540" s="16">
        <f>IF(DATOS!J2503=P$39,DATOS!C2503,"")</f>
        <v>0</v>
      </c>
    </row>
    <row r="2541" spans="18:20" x14ac:dyDescent="0.25">
      <c r="R2541">
        <f t="shared" si="42"/>
        <v>1</v>
      </c>
      <c r="S2541">
        <f>IF(T2541="",0,IFERROR(IF(VLOOKUP(T2541,T$38:T2540,1,0)&gt;0,0,0),1))</f>
        <v>0</v>
      </c>
      <c r="T2541" s="16">
        <f>IF(DATOS!J2504=P$39,DATOS!C2504,"")</f>
        <v>0</v>
      </c>
    </row>
    <row r="2542" spans="18:20" x14ac:dyDescent="0.25">
      <c r="R2542">
        <f t="shared" si="42"/>
        <v>1</v>
      </c>
      <c r="S2542">
        <f>IF(T2542="",0,IFERROR(IF(VLOOKUP(T2542,T$38:T2541,1,0)&gt;0,0,0),1))</f>
        <v>0</v>
      </c>
      <c r="T2542" s="16">
        <f>IF(DATOS!J2505=P$39,DATOS!C2505,"")</f>
        <v>0</v>
      </c>
    </row>
    <row r="2543" spans="18:20" x14ac:dyDescent="0.25">
      <c r="R2543">
        <f t="shared" si="42"/>
        <v>1</v>
      </c>
      <c r="S2543">
        <f>IF(T2543="",0,IFERROR(IF(VLOOKUP(T2543,T$38:T2542,1,0)&gt;0,0,0),1))</f>
        <v>0</v>
      </c>
      <c r="T2543" s="16">
        <f>IF(DATOS!J2506=P$39,DATOS!C2506,"")</f>
        <v>0</v>
      </c>
    </row>
    <row r="2544" spans="18:20" x14ac:dyDescent="0.25">
      <c r="R2544">
        <f t="shared" si="42"/>
        <v>1</v>
      </c>
      <c r="S2544">
        <f>IF(T2544="",0,IFERROR(IF(VLOOKUP(T2544,T$38:T2543,1,0)&gt;0,0,0),1))</f>
        <v>0</v>
      </c>
      <c r="T2544" s="16">
        <f>IF(DATOS!J2507=P$39,DATOS!C2507,"")</f>
        <v>0</v>
      </c>
    </row>
    <row r="2545" spans="18:20" x14ac:dyDescent="0.25">
      <c r="R2545">
        <f t="shared" si="42"/>
        <v>1</v>
      </c>
      <c r="S2545">
        <f>IF(T2545="",0,IFERROR(IF(VLOOKUP(T2545,T$38:T2544,1,0)&gt;0,0,0),1))</f>
        <v>0</v>
      </c>
      <c r="T2545" s="16">
        <f>IF(DATOS!J2508=P$39,DATOS!C2508,"")</f>
        <v>0</v>
      </c>
    </row>
    <row r="2546" spans="18:20" x14ac:dyDescent="0.25">
      <c r="R2546">
        <f t="shared" si="42"/>
        <v>1</v>
      </c>
      <c r="S2546">
        <f>IF(T2546="",0,IFERROR(IF(VLOOKUP(T2546,T$38:T2545,1,0)&gt;0,0,0),1))</f>
        <v>0</v>
      </c>
      <c r="T2546" s="16">
        <f>IF(DATOS!J2509=P$39,DATOS!C2509,"")</f>
        <v>0</v>
      </c>
    </row>
    <row r="2547" spans="18:20" x14ac:dyDescent="0.25">
      <c r="R2547">
        <f t="shared" si="42"/>
        <v>1</v>
      </c>
      <c r="S2547">
        <f>IF(T2547="",0,IFERROR(IF(VLOOKUP(T2547,T$38:T2546,1,0)&gt;0,0,0),1))</f>
        <v>0</v>
      </c>
      <c r="T2547" s="16">
        <f>IF(DATOS!J2510=P$39,DATOS!C2510,"")</f>
        <v>0</v>
      </c>
    </row>
    <row r="2548" spans="18:20" x14ac:dyDescent="0.25">
      <c r="R2548">
        <f t="shared" si="42"/>
        <v>1</v>
      </c>
      <c r="S2548">
        <f>IF(T2548="",0,IFERROR(IF(VLOOKUP(T2548,T$38:T2547,1,0)&gt;0,0,0),1))</f>
        <v>0</v>
      </c>
      <c r="T2548" s="16">
        <f>IF(DATOS!J2511=P$39,DATOS!C2511,"")</f>
        <v>0</v>
      </c>
    </row>
    <row r="2549" spans="18:20" x14ac:dyDescent="0.25">
      <c r="R2549">
        <f t="shared" si="42"/>
        <v>1</v>
      </c>
      <c r="S2549">
        <f>IF(T2549="",0,IFERROR(IF(VLOOKUP(T2549,T$38:T2548,1,0)&gt;0,0,0),1))</f>
        <v>0</v>
      </c>
      <c r="T2549" s="16">
        <f>IF(DATOS!J2512=P$39,DATOS!C2512,"")</f>
        <v>0</v>
      </c>
    </row>
    <row r="2550" spans="18:20" x14ac:dyDescent="0.25">
      <c r="R2550">
        <f t="shared" si="42"/>
        <v>1</v>
      </c>
      <c r="S2550">
        <f>IF(T2550="",0,IFERROR(IF(VLOOKUP(T2550,T$38:T2549,1,0)&gt;0,0,0),1))</f>
        <v>0</v>
      </c>
      <c r="T2550" s="16">
        <f>IF(DATOS!J2513=P$39,DATOS!C2513,"")</f>
        <v>0</v>
      </c>
    </row>
    <row r="2551" spans="18:20" x14ac:dyDescent="0.25">
      <c r="R2551">
        <f t="shared" si="42"/>
        <v>1</v>
      </c>
      <c r="S2551">
        <f>IF(T2551="",0,IFERROR(IF(VLOOKUP(T2551,T$38:T2550,1,0)&gt;0,0,0),1))</f>
        <v>0</v>
      </c>
      <c r="T2551" s="16">
        <f>IF(DATOS!J2514=P$39,DATOS!C2514,"")</f>
        <v>0</v>
      </c>
    </row>
    <row r="2552" spans="18:20" x14ac:dyDescent="0.25">
      <c r="R2552">
        <f t="shared" si="42"/>
        <v>1</v>
      </c>
      <c r="S2552">
        <f>IF(T2552="",0,IFERROR(IF(VLOOKUP(T2552,T$38:T2551,1,0)&gt;0,0,0),1))</f>
        <v>0</v>
      </c>
      <c r="T2552" s="16">
        <f>IF(DATOS!J2515=P$39,DATOS!C2515,"")</f>
        <v>0</v>
      </c>
    </row>
    <row r="2553" spans="18:20" x14ac:dyDescent="0.25">
      <c r="R2553">
        <f t="shared" si="42"/>
        <v>1</v>
      </c>
      <c r="S2553">
        <f>IF(T2553="",0,IFERROR(IF(VLOOKUP(T2553,T$38:T2552,1,0)&gt;0,0,0),1))</f>
        <v>0</v>
      </c>
      <c r="T2553" s="16">
        <f>IF(DATOS!J2516=P$39,DATOS!C2516,"")</f>
        <v>0</v>
      </c>
    </row>
    <row r="2554" spans="18:20" x14ac:dyDescent="0.25">
      <c r="R2554">
        <f t="shared" si="42"/>
        <v>1</v>
      </c>
      <c r="S2554">
        <f>IF(T2554="",0,IFERROR(IF(VLOOKUP(T2554,T$38:T2553,1,0)&gt;0,0,0),1))</f>
        <v>0</v>
      </c>
      <c r="T2554" s="16">
        <f>IF(DATOS!J2517=P$39,DATOS!C2517,"")</f>
        <v>0</v>
      </c>
    </row>
    <row r="2555" spans="18:20" x14ac:dyDescent="0.25">
      <c r="R2555">
        <f t="shared" si="42"/>
        <v>1</v>
      </c>
      <c r="S2555">
        <f>IF(T2555="",0,IFERROR(IF(VLOOKUP(T2555,T$38:T2554,1,0)&gt;0,0,0),1))</f>
        <v>0</v>
      </c>
      <c r="T2555" s="16">
        <f>IF(DATOS!J2518=P$39,DATOS!C2518,"")</f>
        <v>0</v>
      </c>
    </row>
    <row r="2556" spans="18:20" x14ac:dyDescent="0.25">
      <c r="R2556">
        <f t="shared" si="42"/>
        <v>1</v>
      </c>
      <c r="S2556">
        <f>IF(T2556="",0,IFERROR(IF(VLOOKUP(T2556,T$38:T2555,1,0)&gt;0,0,0),1))</f>
        <v>0</v>
      </c>
      <c r="T2556" s="16">
        <f>IF(DATOS!J2519=P$39,DATOS!C2519,"")</f>
        <v>0</v>
      </c>
    </row>
    <row r="2557" spans="18:20" x14ac:dyDescent="0.25">
      <c r="R2557">
        <f t="shared" si="42"/>
        <v>1</v>
      </c>
      <c r="S2557">
        <f>IF(T2557="",0,IFERROR(IF(VLOOKUP(T2557,T$38:T2556,1,0)&gt;0,0,0),1))</f>
        <v>0</v>
      </c>
      <c r="T2557" s="16">
        <f>IF(DATOS!J2520=P$39,DATOS!C2520,"")</f>
        <v>0</v>
      </c>
    </row>
    <row r="2558" spans="18:20" x14ac:dyDescent="0.25">
      <c r="R2558">
        <f t="shared" si="42"/>
        <v>1</v>
      </c>
      <c r="S2558">
        <f>IF(T2558="",0,IFERROR(IF(VLOOKUP(T2558,T$38:T2557,1,0)&gt;0,0,0),1))</f>
        <v>0</v>
      </c>
      <c r="T2558" s="16">
        <f>IF(DATOS!J2521=P$39,DATOS!C2521,"")</f>
        <v>0</v>
      </c>
    </row>
    <row r="2559" spans="18:20" x14ac:dyDescent="0.25">
      <c r="R2559">
        <f t="shared" si="42"/>
        <v>1</v>
      </c>
      <c r="S2559">
        <f>IF(T2559="",0,IFERROR(IF(VLOOKUP(T2559,T$38:T2558,1,0)&gt;0,0,0),1))</f>
        <v>0</v>
      </c>
      <c r="T2559" s="16">
        <f>IF(DATOS!J2522=P$39,DATOS!C2522,"")</f>
        <v>0</v>
      </c>
    </row>
    <row r="2560" spans="18:20" x14ac:dyDescent="0.25">
      <c r="R2560">
        <f t="shared" si="42"/>
        <v>1</v>
      </c>
      <c r="S2560">
        <f>IF(T2560="",0,IFERROR(IF(VLOOKUP(T2560,T$38:T2559,1,0)&gt;0,0,0),1))</f>
        <v>0</v>
      </c>
      <c r="T2560" s="16">
        <f>IF(DATOS!J2523=P$39,DATOS!C2523,"")</f>
        <v>0</v>
      </c>
    </row>
    <row r="2561" spans="18:20" x14ac:dyDescent="0.25">
      <c r="R2561">
        <f t="shared" si="42"/>
        <v>1</v>
      </c>
      <c r="S2561">
        <f>IF(T2561="",0,IFERROR(IF(VLOOKUP(T2561,T$38:T2560,1,0)&gt;0,0,0),1))</f>
        <v>0</v>
      </c>
      <c r="T2561" s="16">
        <f>IF(DATOS!J2524=P$39,DATOS!C2524,"")</f>
        <v>0</v>
      </c>
    </row>
    <row r="2562" spans="18:20" x14ac:dyDescent="0.25">
      <c r="R2562">
        <f t="shared" si="42"/>
        <v>1</v>
      </c>
      <c r="S2562">
        <f>IF(T2562="",0,IFERROR(IF(VLOOKUP(T2562,T$38:T2561,1,0)&gt;0,0,0),1))</f>
        <v>0</v>
      </c>
      <c r="T2562" s="16">
        <f>IF(DATOS!J2525=P$39,DATOS!C2525,"")</f>
        <v>0</v>
      </c>
    </row>
    <row r="2563" spans="18:20" x14ac:dyDescent="0.25">
      <c r="R2563">
        <f t="shared" si="42"/>
        <v>1</v>
      </c>
      <c r="S2563">
        <f>IF(T2563="",0,IFERROR(IF(VLOOKUP(T2563,T$38:T2562,1,0)&gt;0,0,0),1))</f>
        <v>0</v>
      </c>
      <c r="T2563" s="16">
        <f>IF(DATOS!J2526=P$39,DATOS!C2526,"")</f>
        <v>0</v>
      </c>
    </row>
    <row r="2564" spans="18:20" x14ac:dyDescent="0.25">
      <c r="R2564">
        <f t="shared" si="42"/>
        <v>1</v>
      </c>
      <c r="S2564">
        <f>IF(T2564="",0,IFERROR(IF(VLOOKUP(T2564,T$38:T2563,1,0)&gt;0,0,0),1))</f>
        <v>0</v>
      </c>
      <c r="T2564" s="16">
        <f>IF(DATOS!J2527=P$39,DATOS!C2527,"")</f>
        <v>0</v>
      </c>
    </row>
    <row r="2565" spans="18:20" x14ac:dyDescent="0.25">
      <c r="R2565">
        <f t="shared" si="42"/>
        <v>1</v>
      </c>
      <c r="S2565">
        <f>IF(T2565="",0,IFERROR(IF(VLOOKUP(T2565,T$38:T2564,1,0)&gt;0,0,0),1))</f>
        <v>0</v>
      </c>
      <c r="T2565" s="16">
        <f>IF(DATOS!J2528=P$39,DATOS!C2528,"")</f>
        <v>0</v>
      </c>
    </row>
    <row r="2566" spans="18:20" x14ac:dyDescent="0.25">
      <c r="R2566">
        <f t="shared" si="42"/>
        <v>1</v>
      </c>
      <c r="S2566">
        <f>IF(T2566="",0,IFERROR(IF(VLOOKUP(T2566,T$38:T2565,1,0)&gt;0,0,0),1))</f>
        <v>0</v>
      </c>
      <c r="T2566" s="16">
        <f>IF(DATOS!J2529=P$39,DATOS!C2529,"")</f>
        <v>0</v>
      </c>
    </row>
    <row r="2567" spans="18:20" x14ac:dyDescent="0.25">
      <c r="R2567">
        <f t="shared" si="42"/>
        <v>1</v>
      </c>
      <c r="S2567">
        <f>IF(T2567="",0,IFERROR(IF(VLOOKUP(T2567,T$38:T2566,1,0)&gt;0,0,0),1))</f>
        <v>0</v>
      </c>
      <c r="T2567" s="16">
        <f>IF(DATOS!J2530=P$39,DATOS!C2530,"")</f>
        <v>0</v>
      </c>
    </row>
    <row r="2568" spans="18:20" x14ac:dyDescent="0.25">
      <c r="R2568">
        <f t="shared" si="42"/>
        <v>1</v>
      </c>
      <c r="S2568">
        <f>IF(T2568="",0,IFERROR(IF(VLOOKUP(T2568,T$38:T2567,1,0)&gt;0,0,0),1))</f>
        <v>0</v>
      </c>
      <c r="T2568" s="16">
        <f>IF(DATOS!J2531=P$39,DATOS!C2531,"")</f>
        <v>0</v>
      </c>
    </row>
    <row r="2569" spans="18:20" x14ac:dyDescent="0.25">
      <c r="R2569">
        <f t="shared" si="42"/>
        <v>1</v>
      </c>
      <c r="S2569">
        <f>IF(T2569="",0,IFERROR(IF(VLOOKUP(T2569,T$38:T2568,1,0)&gt;0,0,0),1))</f>
        <v>0</v>
      </c>
      <c r="T2569" s="16">
        <f>IF(DATOS!J2532=P$39,DATOS!C2532,"")</f>
        <v>0</v>
      </c>
    </row>
    <row r="2570" spans="18:20" x14ac:dyDescent="0.25">
      <c r="R2570">
        <f t="shared" si="42"/>
        <v>1</v>
      </c>
      <c r="S2570">
        <f>IF(T2570="",0,IFERROR(IF(VLOOKUP(T2570,T$38:T2569,1,0)&gt;0,0,0),1))</f>
        <v>0</v>
      </c>
      <c r="T2570" s="16">
        <f>IF(DATOS!J2533=P$39,DATOS!C2533,"")</f>
        <v>0</v>
      </c>
    </row>
    <row r="2571" spans="18:20" x14ac:dyDescent="0.25">
      <c r="R2571">
        <f t="shared" si="42"/>
        <v>1</v>
      </c>
      <c r="S2571">
        <f>IF(T2571="",0,IFERROR(IF(VLOOKUP(T2571,T$38:T2570,1,0)&gt;0,0,0),1))</f>
        <v>0</v>
      </c>
      <c r="T2571" s="16">
        <f>IF(DATOS!J2534=P$39,DATOS!C2534,"")</f>
        <v>0</v>
      </c>
    </row>
    <row r="2572" spans="18:20" x14ac:dyDescent="0.25">
      <c r="R2572">
        <f t="shared" si="42"/>
        <v>1</v>
      </c>
      <c r="S2572">
        <f>IF(T2572="",0,IFERROR(IF(VLOOKUP(T2572,T$38:T2571,1,0)&gt;0,0,0),1))</f>
        <v>0</v>
      </c>
      <c r="T2572" s="16">
        <f>IF(DATOS!J2535=P$39,DATOS!C2535,"")</f>
        <v>0</v>
      </c>
    </row>
    <row r="2573" spans="18:20" x14ac:dyDescent="0.25">
      <c r="R2573">
        <f t="shared" si="42"/>
        <v>1</v>
      </c>
      <c r="S2573">
        <f>IF(T2573="",0,IFERROR(IF(VLOOKUP(T2573,T$38:T2572,1,0)&gt;0,0,0),1))</f>
        <v>0</v>
      </c>
      <c r="T2573" s="16">
        <f>IF(DATOS!J2536=P$39,DATOS!C2536,"")</f>
        <v>0</v>
      </c>
    </row>
    <row r="2574" spans="18:20" x14ac:dyDescent="0.25">
      <c r="R2574">
        <f t="shared" si="42"/>
        <v>1</v>
      </c>
      <c r="S2574">
        <f>IF(T2574="",0,IFERROR(IF(VLOOKUP(T2574,T$38:T2573,1,0)&gt;0,0,0),1))</f>
        <v>0</v>
      </c>
      <c r="T2574" s="16">
        <f>IF(DATOS!J2537=P$39,DATOS!C2537,"")</f>
        <v>0</v>
      </c>
    </row>
    <row r="2575" spans="18:20" x14ac:dyDescent="0.25">
      <c r="R2575">
        <f t="shared" si="42"/>
        <v>1</v>
      </c>
      <c r="S2575">
        <f>IF(T2575="",0,IFERROR(IF(VLOOKUP(T2575,T$38:T2574,1,0)&gt;0,0,0),1))</f>
        <v>0</v>
      </c>
      <c r="T2575" s="16">
        <f>IF(DATOS!J2538=P$39,DATOS!C2538,"")</f>
        <v>0</v>
      </c>
    </row>
    <row r="2576" spans="18:20" x14ac:dyDescent="0.25">
      <c r="R2576">
        <f t="shared" si="42"/>
        <v>1</v>
      </c>
      <c r="S2576">
        <f>IF(T2576="",0,IFERROR(IF(VLOOKUP(T2576,T$38:T2575,1,0)&gt;0,0,0),1))</f>
        <v>0</v>
      </c>
      <c r="T2576" s="16">
        <f>IF(DATOS!J2539=P$39,DATOS!C2539,"")</f>
        <v>0</v>
      </c>
    </row>
    <row r="2577" spans="18:20" x14ac:dyDescent="0.25">
      <c r="R2577">
        <f t="shared" si="42"/>
        <v>1</v>
      </c>
      <c r="S2577">
        <f>IF(T2577="",0,IFERROR(IF(VLOOKUP(T2577,T$38:T2576,1,0)&gt;0,0,0),1))</f>
        <v>0</v>
      </c>
      <c r="T2577" s="16">
        <f>IF(DATOS!J2540=P$39,DATOS!C2540,"")</f>
        <v>0</v>
      </c>
    </row>
    <row r="2578" spans="18:20" x14ac:dyDescent="0.25">
      <c r="R2578">
        <f t="shared" si="42"/>
        <v>1</v>
      </c>
      <c r="S2578">
        <f>IF(T2578="",0,IFERROR(IF(VLOOKUP(T2578,T$38:T2577,1,0)&gt;0,0,0),1))</f>
        <v>0</v>
      </c>
      <c r="T2578" s="16">
        <f>IF(DATOS!J2541=P$39,DATOS!C2541,"")</f>
        <v>0</v>
      </c>
    </row>
    <row r="2579" spans="18:20" x14ac:dyDescent="0.25">
      <c r="R2579">
        <f t="shared" si="42"/>
        <v>1</v>
      </c>
      <c r="S2579">
        <f>IF(T2579="",0,IFERROR(IF(VLOOKUP(T2579,T$38:T2578,1,0)&gt;0,0,0),1))</f>
        <v>0</v>
      </c>
      <c r="T2579" s="16">
        <f>IF(DATOS!J2542=P$39,DATOS!C2542,"")</f>
        <v>0</v>
      </c>
    </row>
    <row r="2580" spans="18:20" x14ac:dyDescent="0.25">
      <c r="R2580">
        <f t="shared" si="42"/>
        <v>1</v>
      </c>
      <c r="S2580">
        <f>IF(T2580="",0,IFERROR(IF(VLOOKUP(T2580,T$38:T2579,1,0)&gt;0,0,0),1))</f>
        <v>0</v>
      </c>
      <c r="T2580" s="16">
        <f>IF(DATOS!J2543=P$39,DATOS!C2543,"")</f>
        <v>0</v>
      </c>
    </row>
    <row r="2581" spans="18:20" x14ac:dyDescent="0.25">
      <c r="R2581">
        <f t="shared" si="42"/>
        <v>1</v>
      </c>
      <c r="S2581">
        <f>IF(T2581="",0,IFERROR(IF(VLOOKUP(T2581,T$38:T2580,1,0)&gt;0,0,0),1))</f>
        <v>0</v>
      </c>
      <c r="T2581" s="16">
        <f>IF(DATOS!J2544=P$39,DATOS!C2544,"")</f>
        <v>0</v>
      </c>
    </row>
    <row r="2582" spans="18:20" x14ac:dyDescent="0.25">
      <c r="R2582">
        <f t="shared" si="42"/>
        <v>1</v>
      </c>
      <c r="S2582">
        <f>IF(T2582="",0,IFERROR(IF(VLOOKUP(T2582,T$38:T2581,1,0)&gt;0,0,0),1))</f>
        <v>0</v>
      </c>
      <c r="T2582" s="16">
        <f>IF(DATOS!J2545=P$39,DATOS!C2545,"")</f>
        <v>0</v>
      </c>
    </row>
    <row r="2583" spans="18:20" x14ac:dyDescent="0.25">
      <c r="R2583">
        <f t="shared" si="42"/>
        <v>1</v>
      </c>
      <c r="S2583">
        <f>IF(T2583="",0,IFERROR(IF(VLOOKUP(T2583,T$38:T2582,1,0)&gt;0,0,0),1))</f>
        <v>0</v>
      </c>
      <c r="T2583" s="16">
        <f>IF(DATOS!J2546=P$39,DATOS!C2546,"")</f>
        <v>0</v>
      </c>
    </row>
    <row r="2584" spans="18:20" x14ac:dyDescent="0.25">
      <c r="R2584">
        <f t="shared" si="42"/>
        <v>1</v>
      </c>
      <c r="S2584">
        <f>IF(T2584="",0,IFERROR(IF(VLOOKUP(T2584,T$38:T2583,1,0)&gt;0,0,0),1))</f>
        <v>0</v>
      </c>
      <c r="T2584" s="16">
        <f>IF(DATOS!J2547=P$39,DATOS!C2547,"")</f>
        <v>0</v>
      </c>
    </row>
    <row r="2585" spans="18:20" x14ac:dyDescent="0.25">
      <c r="R2585">
        <f t="shared" si="42"/>
        <v>1</v>
      </c>
      <c r="S2585">
        <f>IF(T2585="",0,IFERROR(IF(VLOOKUP(T2585,T$38:T2584,1,0)&gt;0,0,0),1))</f>
        <v>0</v>
      </c>
      <c r="T2585" s="16">
        <f>IF(DATOS!J2548=P$39,DATOS!C2548,"")</f>
        <v>0</v>
      </c>
    </row>
    <row r="2586" spans="18:20" x14ac:dyDescent="0.25">
      <c r="R2586">
        <f t="shared" si="42"/>
        <v>1</v>
      </c>
      <c r="S2586">
        <f>IF(T2586="",0,IFERROR(IF(VLOOKUP(T2586,T$38:T2585,1,0)&gt;0,0,0),1))</f>
        <v>0</v>
      </c>
      <c r="T2586" s="16">
        <f>IF(DATOS!J2549=P$39,DATOS!C2549,"")</f>
        <v>0</v>
      </c>
    </row>
    <row r="2587" spans="18:20" x14ac:dyDescent="0.25">
      <c r="R2587">
        <f t="shared" si="42"/>
        <v>1</v>
      </c>
      <c r="S2587">
        <f>IF(T2587="",0,IFERROR(IF(VLOOKUP(T2587,T$38:T2586,1,0)&gt;0,0,0),1))</f>
        <v>0</v>
      </c>
      <c r="T2587" s="16">
        <f>IF(DATOS!J2550=P$39,DATOS!C2550,"")</f>
        <v>0</v>
      </c>
    </row>
    <row r="2588" spans="18:20" x14ac:dyDescent="0.25">
      <c r="R2588">
        <f t="shared" si="42"/>
        <v>1</v>
      </c>
      <c r="S2588">
        <f>IF(T2588="",0,IFERROR(IF(VLOOKUP(T2588,T$38:T2587,1,0)&gt;0,0,0),1))</f>
        <v>0</v>
      </c>
      <c r="T2588" s="16">
        <f>IF(DATOS!J2551=P$39,DATOS!C2551,"")</f>
        <v>0</v>
      </c>
    </row>
    <row r="2589" spans="18:20" x14ac:dyDescent="0.25">
      <c r="R2589">
        <f t="shared" si="42"/>
        <v>1</v>
      </c>
      <c r="S2589">
        <f>IF(T2589="",0,IFERROR(IF(VLOOKUP(T2589,T$38:T2588,1,0)&gt;0,0,0),1))</f>
        <v>0</v>
      </c>
      <c r="T2589" s="16">
        <f>IF(DATOS!J2552=P$39,DATOS!C2552,"")</f>
        <v>0</v>
      </c>
    </row>
    <row r="2590" spans="18:20" x14ac:dyDescent="0.25">
      <c r="R2590">
        <f t="shared" si="42"/>
        <v>1</v>
      </c>
      <c r="S2590">
        <f>IF(T2590="",0,IFERROR(IF(VLOOKUP(T2590,T$38:T2589,1,0)&gt;0,0,0),1))</f>
        <v>0</v>
      </c>
      <c r="T2590" s="16">
        <f>IF(DATOS!J2553=P$39,DATOS!C2553,"")</f>
        <v>0</v>
      </c>
    </row>
    <row r="2591" spans="18:20" x14ac:dyDescent="0.25">
      <c r="R2591">
        <f t="shared" si="42"/>
        <v>1</v>
      </c>
      <c r="S2591">
        <f>IF(T2591="",0,IFERROR(IF(VLOOKUP(T2591,T$38:T2590,1,0)&gt;0,0,0),1))</f>
        <v>0</v>
      </c>
      <c r="T2591" s="16">
        <f>IF(DATOS!J2554=P$39,DATOS!C2554,"")</f>
        <v>0</v>
      </c>
    </row>
    <row r="2592" spans="18:20" x14ac:dyDescent="0.25">
      <c r="R2592">
        <f t="shared" si="42"/>
        <v>1</v>
      </c>
      <c r="S2592">
        <f>IF(T2592="",0,IFERROR(IF(VLOOKUP(T2592,T$38:T2591,1,0)&gt;0,0,0),1))</f>
        <v>0</v>
      </c>
      <c r="T2592" s="16">
        <f>IF(DATOS!J2555=P$39,DATOS!C2555,"")</f>
        <v>0</v>
      </c>
    </row>
    <row r="2593" spans="18:20" x14ac:dyDescent="0.25">
      <c r="R2593">
        <f t="shared" si="42"/>
        <v>1</v>
      </c>
      <c r="S2593">
        <f>IF(T2593="",0,IFERROR(IF(VLOOKUP(T2593,T$38:T2592,1,0)&gt;0,0,0),1))</f>
        <v>0</v>
      </c>
      <c r="T2593" s="16">
        <f>IF(DATOS!J2556=P$39,DATOS!C2556,"")</f>
        <v>0</v>
      </c>
    </row>
    <row r="2594" spans="18:20" x14ac:dyDescent="0.25">
      <c r="R2594">
        <f t="shared" si="42"/>
        <v>1</v>
      </c>
      <c r="S2594">
        <f>IF(T2594="",0,IFERROR(IF(VLOOKUP(T2594,T$38:T2593,1,0)&gt;0,0,0),1))</f>
        <v>0</v>
      </c>
      <c r="T2594" s="16">
        <f>IF(DATOS!J2557=P$39,DATOS!C2557,"")</f>
        <v>0</v>
      </c>
    </row>
    <row r="2595" spans="18:20" x14ac:dyDescent="0.25">
      <c r="R2595">
        <f t="shared" si="42"/>
        <v>1</v>
      </c>
      <c r="S2595">
        <f>IF(T2595="",0,IFERROR(IF(VLOOKUP(T2595,T$38:T2594,1,0)&gt;0,0,0),1))</f>
        <v>0</v>
      </c>
      <c r="T2595" s="16">
        <f>IF(DATOS!J2558=P$39,DATOS!C2558,"")</f>
        <v>0</v>
      </c>
    </row>
    <row r="2596" spans="18:20" x14ac:dyDescent="0.25">
      <c r="R2596">
        <f t="shared" si="42"/>
        <v>1</v>
      </c>
      <c r="S2596">
        <f>IF(T2596="",0,IFERROR(IF(VLOOKUP(T2596,T$38:T2595,1,0)&gt;0,0,0),1))</f>
        <v>0</v>
      </c>
      <c r="T2596" s="16">
        <f>IF(DATOS!J2559=P$39,DATOS!C2559,"")</f>
        <v>0</v>
      </c>
    </row>
    <row r="2597" spans="18:20" x14ac:dyDescent="0.25">
      <c r="R2597">
        <f t="shared" si="42"/>
        <v>1</v>
      </c>
      <c r="S2597">
        <f>IF(T2597="",0,IFERROR(IF(VLOOKUP(T2597,T$38:T2596,1,0)&gt;0,0,0),1))</f>
        <v>0</v>
      </c>
      <c r="T2597" s="16">
        <f>IF(DATOS!J2560=P$39,DATOS!C2560,"")</f>
        <v>0</v>
      </c>
    </row>
    <row r="2598" spans="18:20" x14ac:dyDescent="0.25">
      <c r="R2598">
        <f t="shared" si="42"/>
        <v>1</v>
      </c>
      <c r="S2598">
        <f>IF(T2598="",0,IFERROR(IF(VLOOKUP(T2598,T$38:T2597,1,0)&gt;0,0,0),1))</f>
        <v>0</v>
      </c>
      <c r="T2598" s="16">
        <f>IF(DATOS!J2561=P$39,DATOS!C2561,"")</f>
        <v>0</v>
      </c>
    </row>
    <row r="2599" spans="18:20" x14ac:dyDescent="0.25">
      <c r="R2599">
        <f t="shared" ref="R2599:R2662" si="43">R2598+S2599</f>
        <v>1</v>
      </c>
      <c r="S2599">
        <f>IF(T2599="",0,IFERROR(IF(VLOOKUP(T2599,T$38:T2598,1,0)&gt;0,0,0),1))</f>
        <v>0</v>
      </c>
      <c r="T2599" s="16">
        <f>IF(DATOS!J2562=P$39,DATOS!C2562,"")</f>
        <v>0</v>
      </c>
    </row>
    <row r="2600" spans="18:20" x14ac:dyDescent="0.25">
      <c r="R2600">
        <f t="shared" si="43"/>
        <v>1</v>
      </c>
      <c r="S2600">
        <f>IF(T2600="",0,IFERROR(IF(VLOOKUP(T2600,T$38:T2599,1,0)&gt;0,0,0),1))</f>
        <v>0</v>
      </c>
      <c r="T2600" s="16">
        <f>IF(DATOS!J2563=P$39,DATOS!C2563,"")</f>
        <v>0</v>
      </c>
    </row>
    <row r="2601" spans="18:20" x14ac:dyDescent="0.25">
      <c r="R2601">
        <f t="shared" si="43"/>
        <v>1</v>
      </c>
      <c r="S2601">
        <f>IF(T2601="",0,IFERROR(IF(VLOOKUP(T2601,T$38:T2600,1,0)&gt;0,0,0),1))</f>
        <v>0</v>
      </c>
      <c r="T2601" s="16">
        <f>IF(DATOS!J2564=P$39,DATOS!C2564,"")</f>
        <v>0</v>
      </c>
    </row>
    <row r="2602" spans="18:20" x14ac:dyDescent="0.25">
      <c r="R2602">
        <f t="shared" si="43"/>
        <v>1</v>
      </c>
      <c r="S2602">
        <f>IF(T2602="",0,IFERROR(IF(VLOOKUP(T2602,T$38:T2601,1,0)&gt;0,0,0),1))</f>
        <v>0</v>
      </c>
      <c r="T2602" s="16">
        <f>IF(DATOS!J2565=P$39,DATOS!C2565,"")</f>
        <v>0</v>
      </c>
    </row>
    <row r="2603" spans="18:20" x14ac:dyDescent="0.25">
      <c r="R2603">
        <f t="shared" si="43"/>
        <v>1</v>
      </c>
      <c r="S2603">
        <f>IF(T2603="",0,IFERROR(IF(VLOOKUP(T2603,T$38:T2602,1,0)&gt;0,0,0),1))</f>
        <v>0</v>
      </c>
      <c r="T2603" s="16">
        <f>IF(DATOS!J2566=P$39,DATOS!C2566,"")</f>
        <v>0</v>
      </c>
    </row>
    <row r="2604" spans="18:20" x14ac:dyDescent="0.25">
      <c r="R2604">
        <f t="shared" si="43"/>
        <v>1</v>
      </c>
      <c r="S2604">
        <f>IF(T2604="",0,IFERROR(IF(VLOOKUP(T2604,T$38:T2603,1,0)&gt;0,0,0),1))</f>
        <v>0</v>
      </c>
      <c r="T2604" s="16">
        <f>IF(DATOS!J2567=P$39,DATOS!C2567,"")</f>
        <v>0</v>
      </c>
    </row>
    <row r="2605" spans="18:20" x14ac:dyDescent="0.25">
      <c r="R2605">
        <f t="shared" si="43"/>
        <v>1</v>
      </c>
      <c r="S2605">
        <f>IF(T2605="",0,IFERROR(IF(VLOOKUP(T2605,T$38:T2604,1,0)&gt;0,0,0),1))</f>
        <v>0</v>
      </c>
      <c r="T2605" s="16">
        <f>IF(DATOS!J2568=P$39,DATOS!C2568,"")</f>
        <v>0</v>
      </c>
    </row>
    <row r="2606" spans="18:20" x14ac:dyDescent="0.25">
      <c r="R2606">
        <f t="shared" si="43"/>
        <v>1</v>
      </c>
      <c r="S2606">
        <f>IF(T2606="",0,IFERROR(IF(VLOOKUP(T2606,T$38:T2605,1,0)&gt;0,0,0),1))</f>
        <v>0</v>
      </c>
      <c r="T2606" s="16">
        <f>IF(DATOS!J2569=P$39,DATOS!C2569,"")</f>
        <v>0</v>
      </c>
    </row>
    <row r="2607" spans="18:20" x14ac:dyDescent="0.25">
      <c r="R2607">
        <f t="shared" si="43"/>
        <v>1</v>
      </c>
      <c r="S2607">
        <f>IF(T2607="",0,IFERROR(IF(VLOOKUP(T2607,T$38:T2606,1,0)&gt;0,0,0),1))</f>
        <v>0</v>
      </c>
      <c r="T2607" s="16">
        <f>IF(DATOS!J2570=P$39,DATOS!C2570,"")</f>
        <v>0</v>
      </c>
    </row>
    <row r="2608" spans="18:20" x14ac:dyDescent="0.25">
      <c r="R2608">
        <f t="shared" si="43"/>
        <v>1</v>
      </c>
      <c r="S2608">
        <f>IF(T2608="",0,IFERROR(IF(VLOOKUP(T2608,T$38:T2607,1,0)&gt;0,0,0),1))</f>
        <v>0</v>
      </c>
      <c r="T2608" s="16">
        <f>IF(DATOS!J2571=P$39,DATOS!C2571,"")</f>
        <v>0</v>
      </c>
    </row>
    <row r="2609" spans="18:20" x14ac:dyDescent="0.25">
      <c r="R2609">
        <f t="shared" si="43"/>
        <v>1</v>
      </c>
      <c r="S2609">
        <f>IF(T2609="",0,IFERROR(IF(VLOOKUP(T2609,T$38:T2608,1,0)&gt;0,0,0),1))</f>
        <v>0</v>
      </c>
      <c r="T2609" s="16">
        <f>IF(DATOS!J2572=P$39,DATOS!C2572,"")</f>
        <v>0</v>
      </c>
    </row>
    <row r="2610" spans="18:20" x14ac:dyDescent="0.25">
      <c r="R2610">
        <f t="shared" si="43"/>
        <v>1</v>
      </c>
      <c r="S2610">
        <f>IF(T2610="",0,IFERROR(IF(VLOOKUP(T2610,T$38:T2609,1,0)&gt;0,0,0),1))</f>
        <v>0</v>
      </c>
      <c r="T2610" s="16">
        <f>IF(DATOS!J2573=P$39,DATOS!C2573,"")</f>
        <v>0</v>
      </c>
    </row>
    <row r="2611" spans="18:20" x14ac:dyDescent="0.25">
      <c r="R2611">
        <f t="shared" si="43"/>
        <v>1</v>
      </c>
      <c r="S2611">
        <f>IF(T2611="",0,IFERROR(IF(VLOOKUP(T2611,T$38:T2610,1,0)&gt;0,0,0),1))</f>
        <v>0</v>
      </c>
      <c r="T2611" s="16">
        <f>IF(DATOS!J2574=P$39,DATOS!C2574,"")</f>
        <v>0</v>
      </c>
    </row>
    <row r="2612" spans="18:20" x14ac:dyDescent="0.25">
      <c r="R2612">
        <f t="shared" si="43"/>
        <v>1</v>
      </c>
      <c r="S2612">
        <f>IF(T2612="",0,IFERROR(IF(VLOOKUP(T2612,T$38:T2611,1,0)&gt;0,0,0),1))</f>
        <v>0</v>
      </c>
      <c r="T2612" s="16">
        <f>IF(DATOS!J2575=P$39,DATOS!C2575,"")</f>
        <v>0</v>
      </c>
    </row>
    <row r="2613" spans="18:20" x14ac:dyDescent="0.25">
      <c r="R2613">
        <f t="shared" si="43"/>
        <v>1</v>
      </c>
      <c r="S2613">
        <f>IF(T2613="",0,IFERROR(IF(VLOOKUP(T2613,T$38:T2612,1,0)&gt;0,0,0),1))</f>
        <v>0</v>
      </c>
      <c r="T2613" s="16">
        <f>IF(DATOS!J2576=P$39,DATOS!C2576,"")</f>
        <v>0</v>
      </c>
    </row>
    <row r="2614" spans="18:20" x14ac:dyDescent="0.25">
      <c r="R2614">
        <f t="shared" si="43"/>
        <v>1</v>
      </c>
      <c r="S2614">
        <f>IF(T2614="",0,IFERROR(IF(VLOOKUP(T2614,T$38:T2613,1,0)&gt;0,0,0),1))</f>
        <v>0</v>
      </c>
      <c r="T2614" s="16">
        <f>IF(DATOS!J2577=P$39,DATOS!C2577,"")</f>
        <v>0</v>
      </c>
    </row>
    <row r="2615" spans="18:20" x14ac:dyDescent="0.25">
      <c r="R2615">
        <f t="shared" si="43"/>
        <v>1</v>
      </c>
      <c r="S2615">
        <f>IF(T2615="",0,IFERROR(IF(VLOOKUP(T2615,T$38:T2614,1,0)&gt;0,0,0),1))</f>
        <v>0</v>
      </c>
      <c r="T2615" s="16">
        <f>IF(DATOS!J2578=P$39,DATOS!C2578,"")</f>
        <v>0</v>
      </c>
    </row>
    <row r="2616" spans="18:20" x14ac:dyDescent="0.25">
      <c r="R2616">
        <f t="shared" si="43"/>
        <v>1</v>
      </c>
      <c r="S2616">
        <f>IF(T2616="",0,IFERROR(IF(VLOOKUP(T2616,T$38:T2615,1,0)&gt;0,0,0),1))</f>
        <v>0</v>
      </c>
      <c r="T2616" s="16">
        <f>IF(DATOS!J2579=P$39,DATOS!C2579,"")</f>
        <v>0</v>
      </c>
    </row>
    <row r="2617" spans="18:20" x14ac:dyDescent="0.25">
      <c r="R2617">
        <f t="shared" si="43"/>
        <v>1</v>
      </c>
      <c r="S2617">
        <f>IF(T2617="",0,IFERROR(IF(VLOOKUP(T2617,T$38:T2616,1,0)&gt;0,0,0),1))</f>
        <v>0</v>
      </c>
      <c r="T2617" s="16">
        <f>IF(DATOS!J2580=P$39,DATOS!C2580,"")</f>
        <v>0</v>
      </c>
    </row>
    <row r="2618" spans="18:20" x14ac:dyDescent="0.25">
      <c r="R2618">
        <f t="shared" si="43"/>
        <v>1</v>
      </c>
      <c r="S2618">
        <f>IF(T2618="",0,IFERROR(IF(VLOOKUP(T2618,T$38:T2617,1,0)&gt;0,0,0),1))</f>
        <v>0</v>
      </c>
      <c r="T2618" s="16">
        <f>IF(DATOS!J2581=P$39,DATOS!C2581,"")</f>
        <v>0</v>
      </c>
    </row>
    <row r="2619" spans="18:20" x14ac:dyDescent="0.25">
      <c r="R2619">
        <f t="shared" si="43"/>
        <v>1</v>
      </c>
      <c r="S2619">
        <f>IF(T2619="",0,IFERROR(IF(VLOOKUP(T2619,T$38:T2618,1,0)&gt;0,0,0),1))</f>
        <v>0</v>
      </c>
      <c r="T2619" s="16">
        <f>IF(DATOS!J2582=P$39,DATOS!C2582,"")</f>
        <v>0</v>
      </c>
    </row>
    <row r="2620" spans="18:20" x14ac:dyDescent="0.25">
      <c r="R2620">
        <f t="shared" si="43"/>
        <v>1</v>
      </c>
      <c r="S2620">
        <f>IF(T2620="",0,IFERROR(IF(VLOOKUP(T2620,T$38:T2619,1,0)&gt;0,0,0),1))</f>
        <v>0</v>
      </c>
      <c r="T2620" s="16">
        <f>IF(DATOS!J2583=P$39,DATOS!C2583,"")</f>
        <v>0</v>
      </c>
    </row>
    <row r="2621" spans="18:20" x14ac:dyDescent="0.25">
      <c r="R2621">
        <f t="shared" si="43"/>
        <v>1</v>
      </c>
      <c r="S2621">
        <f>IF(T2621="",0,IFERROR(IF(VLOOKUP(T2621,T$38:T2620,1,0)&gt;0,0,0),1))</f>
        <v>0</v>
      </c>
      <c r="T2621" s="16">
        <f>IF(DATOS!J2584=P$39,DATOS!C2584,"")</f>
        <v>0</v>
      </c>
    </row>
    <row r="2622" spans="18:20" x14ac:dyDescent="0.25">
      <c r="R2622">
        <f t="shared" si="43"/>
        <v>1</v>
      </c>
      <c r="S2622">
        <f>IF(T2622="",0,IFERROR(IF(VLOOKUP(T2622,T$38:T2621,1,0)&gt;0,0,0),1))</f>
        <v>0</v>
      </c>
      <c r="T2622" s="16">
        <f>IF(DATOS!J2585=P$39,DATOS!C2585,"")</f>
        <v>0</v>
      </c>
    </row>
    <row r="2623" spans="18:20" x14ac:dyDescent="0.25">
      <c r="R2623">
        <f t="shared" si="43"/>
        <v>1</v>
      </c>
      <c r="S2623">
        <f>IF(T2623="",0,IFERROR(IF(VLOOKUP(T2623,T$38:T2622,1,0)&gt;0,0,0),1))</f>
        <v>0</v>
      </c>
      <c r="T2623" s="16">
        <f>IF(DATOS!J2586=P$39,DATOS!C2586,"")</f>
        <v>0</v>
      </c>
    </row>
    <row r="2624" spans="18:20" x14ac:dyDescent="0.25">
      <c r="R2624">
        <f t="shared" si="43"/>
        <v>1</v>
      </c>
      <c r="S2624">
        <f>IF(T2624="",0,IFERROR(IF(VLOOKUP(T2624,T$38:T2623,1,0)&gt;0,0,0),1))</f>
        <v>0</v>
      </c>
      <c r="T2624" s="16">
        <f>IF(DATOS!J2587=P$39,DATOS!C2587,"")</f>
        <v>0</v>
      </c>
    </row>
    <row r="2625" spans="18:20" x14ac:dyDescent="0.25">
      <c r="R2625">
        <f t="shared" si="43"/>
        <v>1</v>
      </c>
      <c r="S2625">
        <f>IF(T2625="",0,IFERROR(IF(VLOOKUP(T2625,T$38:T2624,1,0)&gt;0,0,0),1))</f>
        <v>0</v>
      </c>
      <c r="T2625" s="16">
        <f>IF(DATOS!J2588=P$39,DATOS!C2588,"")</f>
        <v>0</v>
      </c>
    </row>
    <row r="2626" spans="18:20" x14ac:dyDescent="0.25">
      <c r="R2626">
        <f t="shared" si="43"/>
        <v>1</v>
      </c>
      <c r="S2626">
        <f>IF(T2626="",0,IFERROR(IF(VLOOKUP(T2626,T$38:T2625,1,0)&gt;0,0,0),1))</f>
        <v>0</v>
      </c>
      <c r="T2626" s="16">
        <f>IF(DATOS!J2589=P$39,DATOS!C2589,"")</f>
        <v>0</v>
      </c>
    </row>
    <row r="2627" spans="18:20" x14ac:dyDescent="0.25">
      <c r="R2627">
        <f t="shared" si="43"/>
        <v>1</v>
      </c>
      <c r="S2627">
        <f>IF(T2627="",0,IFERROR(IF(VLOOKUP(T2627,T$38:T2626,1,0)&gt;0,0,0),1))</f>
        <v>0</v>
      </c>
      <c r="T2627" s="16">
        <f>IF(DATOS!J2590=P$39,DATOS!C2590,"")</f>
        <v>0</v>
      </c>
    </row>
    <row r="2628" spans="18:20" x14ac:dyDescent="0.25">
      <c r="R2628">
        <f t="shared" si="43"/>
        <v>1</v>
      </c>
      <c r="S2628">
        <f>IF(T2628="",0,IFERROR(IF(VLOOKUP(T2628,T$38:T2627,1,0)&gt;0,0,0),1))</f>
        <v>0</v>
      </c>
      <c r="T2628" s="16">
        <f>IF(DATOS!J2591=P$39,DATOS!C2591,"")</f>
        <v>0</v>
      </c>
    </row>
    <row r="2629" spans="18:20" x14ac:dyDescent="0.25">
      <c r="R2629">
        <f t="shared" si="43"/>
        <v>1</v>
      </c>
      <c r="S2629">
        <f>IF(T2629="",0,IFERROR(IF(VLOOKUP(T2629,T$38:T2628,1,0)&gt;0,0,0),1))</f>
        <v>0</v>
      </c>
      <c r="T2629" s="16">
        <f>IF(DATOS!J2592=P$39,DATOS!C2592,"")</f>
        <v>0</v>
      </c>
    </row>
    <row r="2630" spans="18:20" x14ac:dyDescent="0.25">
      <c r="R2630">
        <f t="shared" si="43"/>
        <v>1</v>
      </c>
      <c r="S2630">
        <f>IF(T2630="",0,IFERROR(IF(VLOOKUP(T2630,T$38:T2629,1,0)&gt;0,0,0),1))</f>
        <v>0</v>
      </c>
      <c r="T2630" s="16">
        <f>IF(DATOS!J2593=P$39,DATOS!C2593,"")</f>
        <v>0</v>
      </c>
    </row>
    <row r="2631" spans="18:20" x14ac:dyDescent="0.25">
      <c r="R2631">
        <f t="shared" si="43"/>
        <v>1</v>
      </c>
      <c r="S2631">
        <f>IF(T2631="",0,IFERROR(IF(VLOOKUP(T2631,T$38:T2630,1,0)&gt;0,0,0),1))</f>
        <v>0</v>
      </c>
      <c r="T2631" s="16">
        <f>IF(DATOS!J2594=P$39,DATOS!C2594,"")</f>
        <v>0</v>
      </c>
    </row>
    <row r="2632" spans="18:20" x14ac:dyDescent="0.25">
      <c r="R2632">
        <f t="shared" si="43"/>
        <v>1</v>
      </c>
      <c r="S2632">
        <f>IF(T2632="",0,IFERROR(IF(VLOOKUP(T2632,T$38:T2631,1,0)&gt;0,0,0),1))</f>
        <v>0</v>
      </c>
      <c r="T2632" s="16">
        <f>IF(DATOS!J2595=P$39,DATOS!C2595,"")</f>
        <v>0</v>
      </c>
    </row>
    <row r="2633" spans="18:20" x14ac:dyDescent="0.25">
      <c r="R2633">
        <f t="shared" si="43"/>
        <v>1</v>
      </c>
      <c r="S2633">
        <f>IF(T2633="",0,IFERROR(IF(VLOOKUP(T2633,T$38:T2632,1,0)&gt;0,0,0),1))</f>
        <v>0</v>
      </c>
      <c r="T2633" s="16">
        <f>IF(DATOS!J2596=P$39,DATOS!C2596,"")</f>
        <v>0</v>
      </c>
    </row>
    <row r="2634" spans="18:20" x14ac:dyDescent="0.25">
      <c r="R2634">
        <f t="shared" si="43"/>
        <v>1</v>
      </c>
      <c r="S2634">
        <f>IF(T2634="",0,IFERROR(IF(VLOOKUP(T2634,T$38:T2633,1,0)&gt;0,0,0),1))</f>
        <v>0</v>
      </c>
      <c r="T2634" s="16">
        <f>IF(DATOS!J2597=P$39,DATOS!C2597,"")</f>
        <v>0</v>
      </c>
    </row>
    <row r="2635" spans="18:20" x14ac:dyDescent="0.25">
      <c r="R2635">
        <f t="shared" si="43"/>
        <v>1</v>
      </c>
      <c r="S2635">
        <f>IF(T2635="",0,IFERROR(IF(VLOOKUP(T2635,T$38:T2634,1,0)&gt;0,0,0),1))</f>
        <v>0</v>
      </c>
      <c r="T2635" s="16">
        <f>IF(DATOS!J2598=P$39,DATOS!C2598,"")</f>
        <v>0</v>
      </c>
    </row>
    <row r="2636" spans="18:20" x14ac:dyDescent="0.25">
      <c r="R2636">
        <f t="shared" si="43"/>
        <v>1</v>
      </c>
      <c r="S2636">
        <f>IF(T2636="",0,IFERROR(IF(VLOOKUP(T2636,T$38:T2635,1,0)&gt;0,0,0),1))</f>
        <v>0</v>
      </c>
      <c r="T2636" s="16">
        <f>IF(DATOS!J2599=P$39,DATOS!C2599,"")</f>
        <v>0</v>
      </c>
    </row>
    <row r="2637" spans="18:20" x14ac:dyDescent="0.25">
      <c r="R2637">
        <f t="shared" si="43"/>
        <v>1</v>
      </c>
      <c r="S2637">
        <f>IF(T2637="",0,IFERROR(IF(VLOOKUP(T2637,T$38:T2636,1,0)&gt;0,0,0),1))</f>
        <v>0</v>
      </c>
      <c r="T2637" s="16">
        <f>IF(DATOS!J2600=P$39,DATOS!C2600,"")</f>
        <v>0</v>
      </c>
    </row>
    <row r="2638" spans="18:20" x14ac:dyDescent="0.25">
      <c r="R2638">
        <f t="shared" si="43"/>
        <v>1</v>
      </c>
      <c r="S2638">
        <f>IF(T2638="",0,IFERROR(IF(VLOOKUP(T2638,T$38:T2637,1,0)&gt;0,0,0),1))</f>
        <v>0</v>
      </c>
      <c r="T2638" s="16">
        <f>IF(DATOS!J2601=P$39,DATOS!C2601,"")</f>
        <v>0</v>
      </c>
    </row>
    <row r="2639" spans="18:20" x14ac:dyDescent="0.25">
      <c r="R2639">
        <f t="shared" si="43"/>
        <v>1</v>
      </c>
      <c r="S2639">
        <f>IF(T2639="",0,IFERROR(IF(VLOOKUP(T2639,T$38:T2638,1,0)&gt;0,0,0),1))</f>
        <v>0</v>
      </c>
      <c r="T2639" s="16">
        <f>IF(DATOS!J2602=P$39,DATOS!C2602,"")</f>
        <v>0</v>
      </c>
    </row>
    <row r="2640" spans="18:20" x14ac:dyDescent="0.25">
      <c r="R2640">
        <f t="shared" si="43"/>
        <v>1</v>
      </c>
      <c r="S2640">
        <f>IF(T2640="",0,IFERROR(IF(VLOOKUP(T2640,T$38:T2639,1,0)&gt;0,0,0),1))</f>
        <v>0</v>
      </c>
      <c r="T2640" s="16">
        <f>IF(DATOS!J2603=P$39,DATOS!C2603,"")</f>
        <v>0</v>
      </c>
    </row>
    <row r="2641" spans="18:20" x14ac:dyDescent="0.25">
      <c r="R2641">
        <f t="shared" si="43"/>
        <v>1</v>
      </c>
      <c r="S2641">
        <f>IF(T2641="",0,IFERROR(IF(VLOOKUP(T2641,T$38:T2640,1,0)&gt;0,0,0),1))</f>
        <v>0</v>
      </c>
      <c r="T2641" s="16">
        <f>IF(DATOS!J2604=P$39,DATOS!C2604,"")</f>
        <v>0</v>
      </c>
    </row>
    <row r="2642" spans="18:20" x14ac:dyDescent="0.25">
      <c r="R2642">
        <f t="shared" si="43"/>
        <v>1</v>
      </c>
      <c r="S2642">
        <f>IF(T2642="",0,IFERROR(IF(VLOOKUP(T2642,T$38:T2641,1,0)&gt;0,0,0),1))</f>
        <v>0</v>
      </c>
      <c r="T2642" s="16">
        <f>IF(DATOS!J2605=P$39,DATOS!C2605,"")</f>
        <v>0</v>
      </c>
    </row>
    <row r="2643" spans="18:20" x14ac:dyDescent="0.25">
      <c r="R2643">
        <f t="shared" si="43"/>
        <v>1</v>
      </c>
      <c r="S2643">
        <f>IF(T2643="",0,IFERROR(IF(VLOOKUP(T2643,T$38:T2642,1,0)&gt;0,0,0),1))</f>
        <v>0</v>
      </c>
      <c r="T2643" s="16">
        <f>IF(DATOS!J2606=P$39,DATOS!C2606,"")</f>
        <v>0</v>
      </c>
    </row>
    <row r="2644" spans="18:20" x14ac:dyDescent="0.25">
      <c r="R2644">
        <f t="shared" si="43"/>
        <v>1</v>
      </c>
      <c r="S2644">
        <f>IF(T2644="",0,IFERROR(IF(VLOOKUP(T2644,T$38:T2643,1,0)&gt;0,0,0),1))</f>
        <v>0</v>
      </c>
      <c r="T2644" s="16">
        <f>IF(DATOS!J2607=P$39,DATOS!C2607,"")</f>
        <v>0</v>
      </c>
    </row>
    <row r="2645" spans="18:20" x14ac:dyDescent="0.25">
      <c r="R2645">
        <f t="shared" si="43"/>
        <v>1</v>
      </c>
      <c r="S2645">
        <f>IF(T2645="",0,IFERROR(IF(VLOOKUP(T2645,T$38:T2644,1,0)&gt;0,0,0),1))</f>
        <v>0</v>
      </c>
      <c r="T2645" s="16">
        <f>IF(DATOS!J2608=P$39,DATOS!C2608,"")</f>
        <v>0</v>
      </c>
    </row>
    <row r="2646" spans="18:20" x14ac:dyDescent="0.25">
      <c r="R2646">
        <f t="shared" si="43"/>
        <v>1</v>
      </c>
      <c r="S2646">
        <f>IF(T2646="",0,IFERROR(IF(VLOOKUP(T2646,T$38:T2645,1,0)&gt;0,0,0),1))</f>
        <v>0</v>
      </c>
      <c r="T2646" s="16">
        <f>IF(DATOS!J2609=P$39,DATOS!C2609,"")</f>
        <v>0</v>
      </c>
    </row>
    <row r="2647" spans="18:20" x14ac:dyDescent="0.25">
      <c r="R2647">
        <f t="shared" si="43"/>
        <v>1</v>
      </c>
      <c r="S2647">
        <f>IF(T2647="",0,IFERROR(IF(VLOOKUP(T2647,T$38:T2646,1,0)&gt;0,0,0),1))</f>
        <v>0</v>
      </c>
      <c r="T2647" s="16">
        <f>IF(DATOS!J2610=P$39,DATOS!C2610,"")</f>
        <v>0</v>
      </c>
    </row>
    <row r="2648" spans="18:20" x14ac:dyDescent="0.25">
      <c r="R2648">
        <f t="shared" si="43"/>
        <v>1</v>
      </c>
      <c r="S2648">
        <f>IF(T2648="",0,IFERROR(IF(VLOOKUP(T2648,T$38:T2647,1,0)&gt;0,0,0),1))</f>
        <v>0</v>
      </c>
      <c r="T2648" s="16">
        <f>IF(DATOS!J2611=P$39,DATOS!C2611,"")</f>
        <v>0</v>
      </c>
    </row>
    <row r="2649" spans="18:20" x14ac:dyDescent="0.25">
      <c r="R2649">
        <f t="shared" si="43"/>
        <v>1</v>
      </c>
      <c r="S2649">
        <f>IF(T2649="",0,IFERROR(IF(VLOOKUP(T2649,T$38:T2648,1,0)&gt;0,0,0),1))</f>
        <v>0</v>
      </c>
      <c r="T2649" s="16">
        <f>IF(DATOS!J2612=P$39,DATOS!C2612,"")</f>
        <v>0</v>
      </c>
    </row>
    <row r="2650" spans="18:20" x14ac:dyDescent="0.25">
      <c r="R2650">
        <f t="shared" si="43"/>
        <v>1</v>
      </c>
      <c r="S2650">
        <f>IF(T2650="",0,IFERROR(IF(VLOOKUP(T2650,T$38:T2649,1,0)&gt;0,0,0),1))</f>
        <v>0</v>
      </c>
      <c r="T2650" s="16">
        <f>IF(DATOS!J2613=P$39,DATOS!C2613,"")</f>
        <v>0</v>
      </c>
    </row>
    <row r="2651" spans="18:20" x14ac:dyDescent="0.25">
      <c r="R2651">
        <f t="shared" si="43"/>
        <v>1</v>
      </c>
      <c r="S2651">
        <f>IF(T2651="",0,IFERROR(IF(VLOOKUP(T2651,T$38:T2650,1,0)&gt;0,0,0),1))</f>
        <v>0</v>
      </c>
      <c r="T2651" s="16">
        <f>IF(DATOS!J2614=P$39,DATOS!C2614,"")</f>
        <v>0</v>
      </c>
    </row>
    <row r="2652" spans="18:20" x14ac:dyDescent="0.25">
      <c r="R2652">
        <f t="shared" si="43"/>
        <v>1</v>
      </c>
      <c r="S2652">
        <f>IF(T2652="",0,IFERROR(IF(VLOOKUP(T2652,T$38:T2651,1,0)&gt;0,0,0),1))</f>
        <v>0</v>
      </c>
      <c r="T2652" s="16">
        <f>IF(DATOS!J2615=P$39,DATOS!C2615,"")</f>
        <v>0</v>
      </c>
    </row>
    <row r="2653" spans="18:20" x14ac:dyDescent="0.25">
      <c r="R2653">
        <f t="shared" si="43"/>
        <v>1</v>
      </c>
      <c r="S2653">
        <f>IF(T2653="",0,IFERROR(IF(VLOOKUP(T2653,T$38:T2652,1,0)&gt;0,0,0),1))</f>
        <v>0</v>
      </c>
      <c r="T2653" s="16">
        <f>IF(DATOS!J2616=P$39,DATOS!C2616,"")</f>
        <v>0</v>
      </c>
    </row>
    <row r="2654" spans="18:20" x14ac:dyDescent="0.25">
      <c r="R2654">
        <f t="shared" si="43"/>
        <v>1</v>
      </c>
      <c r="S2654">
        <f>IF(T2654="",0,IFERROR(IF(VLOOKUP(T2654,T$38:T2653,1,0)&gt;0,0,0),1))</f>
        <v>0</v>
      </c>
      <c r="T2654" s="16">
        <f>IF(DATOS!J2617=P$39,DATOS!C2617,"")</f>
        <v>0</v>
      </c>
    </row>
    <row r="2655" spans="18:20" x14ac:dyDescent="0.25">
      <c r="R2655">
        <f t="shared" si="43"/>
        <v>1</v>
      </c>
      <c r="S2655">
        <f>IF(T2655="",0,IFERROR(IF(VLOOKUP(T2655,T$38:T2654,1,0)&gt;0,0,0),1))</f>
        <v>0</v>
      </c>
      <c r="T2655" s="16">
        <f>IF(DATOS!J2618=P$39,DATOS!C2618,"")</f>
        <v>0</v>
      </c>
    </row>
    <row r="2656" spans="18:20" x14ac:dyDescent="0.25">
      <c r="R2656">
        <f t="shared" si="43"/>
        <v>1</v>
      </c>
      <c r="S2656">
        <f>IF(T2656="",0,IFERROR(IF(VLOOKUP(T2656,T$38:T2655,1,0)&gt;0,0,0),1))</f>
        <v>0</v>
      </c>
      <c r="T2656" s="16">
        <f>IF(DATOS!J2619=P$39,DATOS!C2619,"")</f>
        <v>0</v>
      </c>
    </row>
    <row r="2657" spans="18:20" x14ac:dyDescent="0.25">
      <c r="R2657">
        <f t="shared" si="43"/>
        <v>1</v>
      </c>
      <c r="S2657">
        <f>IF(T2657="",0,IFERROR(IF(VLOOKUP(T2657,T$38:T2656,1,0)&gt;0,0,0),1))</f>
        <v>0</v>
      </c>
      <c r="T2657" s="16">
        <f>IF(DATOS!J2620=P$39,DATOS!C2620,"")</f>
        <v>0</v>
      </c>
    </row>
    <row r="2658" spans="18:20" x14ac:dyDescent="0.25">
      <c r="R2658">
        <f t="shared" si="43"/>
        <v>1</v>
      </c>
      <c r="S2658">
        <f>IF(T2658="",0,IFERROR(IF(VLOOKUP(T2658,T$38:T2657,1,0)&gt;0,0,0),1))</f>
        <v>0</v>
      </c>
      <c r="T2658" s="16">
        <f>IF(DATOS!J2621=P$39,DATOS!C2621,"")</f>
        <v>0</v>
      </c>
    </row>
    <row r="2659" spans="18:20" x14ac:dyDescent="0.25">
      <c r="R2659">
        <f t="shared" si="43"/>
        <v>1</v>
      </c>
      <c r="S2659">
        <f>IF(T2659="",0,IFERROR(IF(VLOOKUP(T2659,T$38:T2658,1,0)&gt;0,0,0),1))</f>
        <v>0</v>
      </c>
      <c r="T2659" s="16">
        <f>IF(DATOS!J2622=P$39,DATOS!C2622,"")</f>
        <v>0</v>
      </c>
    </row>
    <row r="2660" spans="18:20" x14ac:dyDescent="0.25">
      <c r="R2660">
        <f t="shared" si="43"/>
        <v>1</v>
      </c>
      <c r="S2660">
        <f>IF(T2660="",0,IFERROR(IF(VLOOKUP(T2660,T$38:T2659,1,0)&gt;0,0,0),1))</f>
        <v>0</v>
      </c>
      <c r="T2660" s="16">
        <f>IF(DATOS!J2623=P$39,DATOS!C2623,"")</f>
        <v>0</v>
      </c>
    </row>
    <row r="2661" spans="18:20" x14ac:dyDescent="0.25">
      <c r="R2661">
        <f t="shared" si="43"/>
        <v>1</v>
      </c>
      <c r="S2661">
        <f>IF(T2661="",0,IFERROR(IF(VLOOKUP(T2661,T$38:T2660,1,0)&gt;0,0,0),1))</f>
        <v>0</v>
      </c>
      <c r="T2661" s="16">
        <f>IF(DATOS!J2624=P$39,DATOS!C2624,"")</f>
        <v>0</v>
      </c>
    </row>
    <row r="2662" spans="18:20" x14ac:dyDescent="0.25">
      <c r="R2662">
        <f t="shared" si="43"/>
        <v>1</v>
      </c>
      <c r="S2662">
        <f>IF(T2662="",0,IFERROR(IF(VLOOKUP(T2662,T$38:T2661,1,0)&gt;0,0,0),1))</f>
        <v>0</v>
      </c>
      <c r="T2662" s="16">
        <f>IF(DATOS!J2625=P$39,DATOS!C2625,"")</f>
        <v>0</v>
      </c>
    </row>
    <row r="2663" spans="18:20" x14ac:dyDescent="0.25">
      <c r="R2663">
        <f t="shared" ref="R2663:R2726" si="44">R2662+S2663</f>
        <v>1</v>
      </c>
      <c r="S2663">
        <f>IF(T2663="",0,IFERROR(IF(VLOOKUP(T2663,T$38:T2662,1,0)&gt;0,0,0),1))</f>
        <v>0</v>
      </c>
      <c r="T2663" s="16">
        <f>IF(DATOS!J2626=P$39,DATOS!C2626,"")</f>
        <v>0</v>
      </c>
    </row>
    <row r="2664" spans="18:20" x14ac:dyDescent="0.25">
      <c r="R2664">
        <f t="shared" si="44"/>
        <v>1</v>
      </c>
      <c r="S2664">
        <f>IF(T2664="",0,IFERROR(IF(VLOOKUP(T2664,T$38:T2663,1,0)&gt;0,0,0),1))</f>
        <v>0</v>
      </c>
      <c r="T2664" s="16">
        <f>IF(DATOS!J2627=P$39,DATOS!C2627,"")</f>
        <v>0</v>
      </c>
    </row>
    <row r="2665" spans="18:20" x14ac:dyDescent="0.25">
      <c r="R2665">
        <f t="shared" si="44"/>
        <v>1</v>
      </c>
      <c r="S2665">
        <f>IF(T2665="",0,IFERROR(IF(VLOOKUP(T2665,T$38:T2664,1,0)&gt;0,0,0),1))</f>
        <v>0</v>
      </c>
      <c r="T2665" s="16">
        <f>IF(DATOS!J2628=P$39,DATOS!C2628,"")</f>
        <v>0</v>
      </c>
    </row>
    <row r="2666" spans="18:20" x14ac:dyDescent="0.25">
      <c r="R2666">
        <f t="shared" si="44"/>
        <v>1</v>
      </c>
      <c r="S2666">
        <f>IF(T2666="",0,IFERROR(IF(VLOOKUP(T2666,T$38:T2665,1,0)&gt;0,0,0),1))</f>
        <v>0</v>
      </c>
      <c r="T2666" s="16">
        <f>IF(DATOS!J2629=P$39,DATOS!C2629,"")</f>
        <v>0</v>
      </c>
    </row>
    <row r="2667" spans="18:20" x14ac:dyDescent="0.25">
      <c r="R2667">
        <f t="shared" si="44"/>
        <v>1</v>
      </c>
      <c r="S2667">
        <f>IF(T2667="",0,IFERROR(IF(VLOOKUP(T2667,T$38:T2666,1,0)&gt;0,0,0),1))</f>
        <v>0</v>
      </c>
      <c r="T2667" s="16">
        <f>IF(DATOS!J2630=P$39,DATOS!C2630,"")</f>
        <v>0</v>
      </c>
    </row>
    <row r="2668" spans="18:20" x14ac:dyDescent="0.25">
      <c r="R2668">
        <f t="shared" si="44"/>
        <v>1</v>
      </c>
      <c r="S2668">
        <f>IF(T2668="",0,IFERROR(IF(VLOOKUP(T2668,T$38:T2667,1,0)&gt;0,0,0),1))</f>
        <v>0</v>
      </c>
      <c r="T2668" s="16">
        <f>IF(DATOS!J2631=P$39,DATOS!C2631,"")</f>
        <v>0</v>
      </c>
    </row>
    <row r="2669" spans="18:20" x14ac:dyDescent="0.25">
      <c r="R2669">
        <f t="shared" si="44"/>
        <v>1</v>
      </c>
      <c r="S2669">
        <f>IF(T2669="",0,IFERROR(IF(VLOOKUP(T2669,T$38:T2668,1,0)&gt;0,0,0),1))</f>
        <v>0</v>
      </c>
      <c r="T2669" s="16">
        <f>IF(DATOS!J2632=P$39,DATOS!C2632,"")</f>
        <v>0</v>
      </c>
    </row>
    <row r="2670" spans="18:20" x14ac:dyDescent="0.25">
      <c r="R2670">
        <f t="shared" si="44"/>
        <v>1</v>
      </c>
      <c r="S2670">
        <f>IF(T2670="",0,IFERROR(IF(VLOOKUP(T2670,T$38:T2669,1,0)&gt;0,0,0),1))</f>
        <v>0</v>
      </c>
      <c r="T2670" s="16">
        <f>IF(DATOS!J2633=P$39,DATOS!C2633,"")</f>
        <v>0</v>
      </c>
    </row>
    <row r="2671" spans="18:20" x14ac:dyDescent="0.25">
      <c r="R2671">
        <f t="shared" si="44"/>
        <v>1</v>
      </c>
      <c r="S2671">
        <f>IF(T2671="",0,IFERROR(IF(VLOOKUP(T2671,T$38:T2670,1,0)&gt;0,0,0),1))</f>
        <v>0</v>
      </c>
      <c r="T2671" s="16">
        <f>IF(DATOS!J2634=P$39,DATOS!C2634,"")</f>
        <v>0</v>
      </c>
    </row>
    <row r="2672" spans="18:20" x14ac:dyDescent="0.25">
      <c r="R2672">
        <f t="shared" si="44"/>
        <v>1</v>
      </c>
      <c r="S2672">
        <f>IF(T2672="",0,IFERROR(IF(VLOOKUP(T2672,T$38:T2671,1,0)&gt;0,0,0),1))</f>
        <v>0</v>
      </c>
      <c r="T2672" s="16">
        <f>IF(DATOS!J2635=P$39,DATOS!C2635,"")</f>
        <v>0</v>
      </c>
    </row>
    <row r="2673" spans="18:20" x14ac:dyDescent="0.25">
      <c r="R2673">
        <f t="shared" si="44"/>
        <v>1</v>
      </c>
      <c r="S2673">
        <f>IF(T2673="",0,IFERROR(IF(VLOOKUP(T2673,T$38:T2672,1,0)&gt;0,0,0),1))</f>
        <v>0</v>
      </c>
      <c r="T2673" s="16">
        <f>IF(DATOS!J2636=P$39,DATOS!C2636,"")</f>
        <v>0</v>
      </c>
    </row>
    <row r="2674" spans="18:20" x14ac:dyDescent="0.25">
      <c r="R2674">
        <f t="shared" si="44"/>
        <v>1</v>
      </c>
      <c r="S2674">
        <f>IF(T2674="",0,IFERROR(IF(VLOOKUP(T2674,T$38:T2673,1,0)&gt;0,0,0),1))</f>
        <v>0</v>
      </c>
      <c r="T2674" s="16">
        <f>IF(DATOS!J2637=P$39,DATOS!C2637,"")</f>
        <v>0</v>
      </c>
    </row>
    <row r="2675" spans="18:20" x14ac:dyDescent="0.25">
      <c r="R2675">
        <f t="shared" si="44"/>
        <v>1</v>
      </c>
      <c r="S2675">
        <f>IF(T2675="",0,IFERROR(IF(VLOOKUP(T2675,T$38:T2674,1,0)&gt;0,0,0),1))</f>
        <v>0</v>
      </c>
      <c r="T2675" s="16">
        <f>IF(DATOS!J2638=P$39,DATOS!C2638,"")</f>
        <v>0</v>
      </c>
    </row>
    <row r="2676" spans="18:20" x14ac:dyDescent="0.25">
      <c r="R2676">
        <f t="shared" si="44"/>
        <v>1</v>
      </c>
      <c r="S2676">
        <f>IF(T2676="",0,IFERROR(IF(VLOOKUP(T2676,T$38:T2675,1,0)&gt;0,0,0),1))</f>
        <v>0</v>
      </c>
      <c r="T2676" s="16">
        <f>IF(DATOS!J2639=P$39,DATOS!C2639,"")</f>
        <v>0</v>
      </c>
    </row>
    <row r="2677" spans="18:20" x14ac:dyDescent="0.25">
      <c r="R2677">
        <f t="shared" si="44"/>
        <v>1</v>
      </c>
      <c r="S2677">
        <f>IF(T2677="",0,IFERROR(IF(VLOOKUP(T2677,T$38:T2676,1,0)&gt;0,0,0),1))</f>
        <v>0</v>
      </c>
      <c r="T2677" s="16">
        <f>IF(DATOS!J2640=P$39,DATOS!C2640,"")</f>
        <v>0</v>
      </c>
    </row>
    <row r="2678" spans="18:20" x14ac:dyDescent="0.25">
      <c r="R2678">
        <f t="shared" si="44"/>
        <v>1</v>
      </c>
      <c r="S2678">
        <f>IF(T2678="",0,IFERROR(IF(VLOOKUP(T2678,T$38:T2677,1,0)&gt;0,0,0),1))</f>
        <v>0</v>
      </c>
      <c r="T2678" s="16">
        <f>IF(DATOS!J2641=P$39,DATOS!C2641,"")</f>
        <v>0</v>
      </c>
    </row>
    <row r="2679" spans="18:20" x14ac:dyDescent="0.25">
      <c r="R2679">
        <f t="shared" si="44"/>
        <v>1</v>
      </c>
      <c r="S2679">
        <f>IF(T2679="",0,IFERROR(IF(VLOOKUP(T2679,T$38:T2678,1,0)&gt;0,0,0),1))</f>
        <v>0</v>
      </c>
      <c r="T2679" s="16">
        <f>IF(DATOS!J2642=P$39,DATOS!C2642,"")</f>
        <v>0</v>
      </c>
    </row>
    <row r="2680" spans="18:20" x14ac:dyDescent="0.25">
      <c r="R2680">
        <f t="shared" si="44"/>
        <v>1</v>
      </c>
      <c r="S2680">
        <f>IF(T2680="",0,IFERROR(IF(VLOOKUP(T2680,T$38:T2679,1,0)&gt;0,0,0),1))</f>
        <v>0</v>
      </c>
      <c r="T2680" s="16">
        <f>IF(DATOS!J2643=P$39,DATOS!C2643,"")</f>
        <v>0</v>
      </c>
    </row>
    <row r="2681" spans="18:20" x14ac:dyDescent="0.25">
      <c r="R2681">
        <f t="shared" si="44"/>
        <v>1</v>
      </c>
      <c r="S2681">
        <f>IF(T2681="",0,IFERROR(IF(VLOOKUP(T2681,T$38:T2680,1,0)&gt;0,0,0),1))</f>
        <v>0</v>
      </c>
      <c r="T2681" s="16">
        <f>IF(DATOS!J2644=P$39,DATOS!C2644,"")</f>
        <v>0</v>
      </c>
    </row>
    <row r="2682" spans="18:20" x14ac:dyDescent="0.25">
      <c r="R2682">
        <f t="shared" si="44"/>
        <v>1</v>
      </c>
      <c r="S2682">
        <f>IF(T2682="",0,IFERROR(IF(VLOOKUP(T2682,T$38:T2681,1,0)&gt;0,0,0),1))</f>
        <v>0</v>
      </c>
      <c r="T2682" s="16">
        <f>IF(DATOS!J2645=P$39,DATOS!C2645,"")</f>
        <v>0</v>
      </c>
    </row>
    <row r="2683" spans="18:20" x14ac:dyDescent="0.25">
      <c r="R2683">
        <f t="shared" si="44"/>
        <v>1</v>
      </c>
      <c r="S2683">
        <f>IF(T2683="",0,IFERROR(IF(VLOOKUP(T2683,T$38:T2682,1,0)&gt;0,0,0),1))</f>
        <v>0</v>
      </c>
      <c r="T2683" s="16">
        <f>IF(DATOS!J2646=P$39,DATOS!C2646,"")</f>
        <v>0</v>
      </c>
    </row>
    <row r="2684" spans="18:20" x14ac:dyDescent="0.25">
      <c r="R2684">
        <f t="shared" si="44"/>
        <v>1</v>
      </c>
      <c r="S2684">
        <f>IF(T2684="",0,IFERROR(IF(VLOOKUP(T2684,T$38:T2683,1,0)&gt;0,0,0),1))</f>
        <v>0</v>
      </c>
      <c r="T2684" s="16">
        <f>IF(DATOS!J2647=P$39,DATOS!C2647,"")</f>
        <v>0</v>
      </c>
    </row>
    <row r="2685" spans="18:20" x14ac:dyDescent="0.25">
      <c r="R2685">
        <f t="shared" si="44"/>
        <v>1</v>
      </c>
      <c r="S2685">
        <f>IF(T2685="",0,IFERROR(IF(VLOOKUP(T2685,T$38:T2684,1,0)&gt;0,0,0),1))</f>
        <v>0</v>
      </c>
      <c r="T2685" s="16">
        <f>IF(DATOS!J2648=P$39,DATOS!C2648,"")</f>
        <v>0</v>
      </c>
    </row>
    <row r="2686" spans="18:20" x14ac:dyDescent="0.25">
      <c r="R2686">
        <f t="shared" si="44"/>
        <v>1</v>
      </c>
      <c r="S2686">
        <f>IF(T2686="",0,IFERROR(IF(VLOOKUP(T2686,T$38:T2685,1,0)&gt;0,0,0),1))</f>
        <v>0</v>
      </c>
      <c r="T2686" s="16">
        <f>IF(DATOS!J2649=P$39,DATOS!C2649,"")</f>
        <v>0</v>
      </c>
    </row>
    <row r="2687" spans="18:20" x14ac:dyDescent="0.25">
      <c r="R2687">
        <f t="shared" si="44"/>
        <v>1</v>
      </c>
      <c r="S2687">
        <f>IF(T2687="",0,IFERROR(IF(VLOOKUP(T2687,T$38:T2686,1,0)&gt;0,0,0),1))</f>
        <v>0</v>
      </c>
      <c r="T2687" s="16">
        <f>IF(DATOS!J2650=P$39,DATOS!C2650,"")</f>
        <v>0</v>
      </c>
    </row>
    <row r="2688" spans="18:20" x14ac:dyDescent="0.25">
      <c r="R2688">
        <f t="shared" si="44"/>
        <v>1</v>
      </c>
      <c r="S2688">
        <f>IF(T2688="",0,IFERROR(IF(VLOOKUP(T2688,T$38:T2687,1,0)&gt;0,0,0),1))</f>
        <v>0</v>
      </c>
      <c r="T2688" s="16">
        <f>IF(DATOS!J2651=P$39,DATOS!C2651,"")</f>
        <v>0</v>
      </c>
    </row>
    <row r="2689" spans="18:20" x14ac:dyDescent="0.25">
      <c r="R2689">
        <f t="shared" si="44"/>
        <v>1</v>
      </c>
      <c r="S2689">
        <f>IF(T2689="",0,IFERROR(IF(VLOOKUP(T2689,T$38:T2688,1,0)&gt;0,0,0),1))</f>
        <v>0</v>
      </c>
      <c r="T2689" s="16">
        <f>IF(DATOS!J2652=P$39,DATOS!C2652,"")</f>
        <v>0</v>
      </c>
    </row>
    <row r="2690" spans="18:20" x14ac:dyDescent="0.25">
      <c r="R2690">
        <f t="shared" si="44"/>
        <v>1</v>
      </c>
      <c r="S2690">
        <f>IF(T2690="",0,IFERROR(IF(VLOOKUP(T2690,T$38:T2689,1,0)&gt;0,0,0),1))</f>
        <v>0</v>
      </c>
      <c r="T2690" s="16">
        <f>IF(DATOS!J2653=P$39,DATOS!C2653,"")</f>
        <v>0</v>
      </c>
    </row>
    <row r="2691" spans="18:20" x14ac:dyDescent="0.25">
      <c r="R2691">
        <f t="shared" si="44"/>
        <v>1</v>
      </c>
      <c r="S2691">
        <f>IF(T2691="",0,IFERROR(IF(VLOOKUP(T2691,T$38:T2690,1,0)&gt;0,0,0),1))</f>
        <v>0</v>
      </c>
      <c r="T2691" s="16">
        <f>IF(DATOS!J2654=P$39,DATOS!C2654,"")</f>
        <v>0</v>
      </c>
    </row>
    <row r="2692" spans="18:20" x14ac:dyDescent="0.25">
      <c r="R2692">
        <f t="shared" si="44"/>
        <v>1</v>
      </c>
      <c r="S2692">
        <f>IF(T2692="",0,IFERROR(IF(VLOOKUP(T2692,T$38:T2691,1,0)&gt;0,0,0),1))</f>
        <v>0</v>
      </c>
      <c r="T2692" s="16">
        <f>IF(DATOS!J2655=P$39,DATOS!C2655,"")</f>
        <v>0</v>
      </c>
    </row>
    <row r="2693" spans="18:20" x14ac:dyDescent="0.25">
      <c r="R2693">
        <f t="shared" si="44"/>
        <v>1</v>
      </c>
      <c r="S2693">
        <f>IF(T2693="",0,IFERROR(IF(VLOOKUP(T2693,T$38:T2692,1,0)&gt;0,0,0),1))</f>
        <v>0</v>
      </c>
      <c r="T2693" s="16">
        <f>IF(DATOS!J2656=P$39,DATOS!C2656,"")</f>
        <v>0</v>
      </c>
    </row>
    <row r="2694" spans="18:20" x14ac:dyDescent="0.25">
      <c r="R2694">
        <f t="shared" si="44"/>
        <v>1</v>
      </c>
      <c r="S2694">
        <f>IF(T2694="",0,IFERROR(IF(VLOOKUP(T2694,T$38:T2693,1,0)&gt;0,0,0),1))</f>
        <v>0</v>
      </c>
      <c r="T2694" s="16">
        <f>IF(DATOS!J2657=P$39,DATOS!C2657,"")</f>
        <v>0</v>
      </c>
    </row>
    <row r="2695" spans="18:20" x14ac:dyDescent="0.25">
      <c r="R2695">
        <f t="shared" si="44"/>
        <v>1</v>
      </c>
      <c r="S2695">
        <f>IF(T2695="",0,IFERROR(IF(VLOOKUP(T2695,T$38:T2694,1,0)&gt;0,0,0),1))</f>
        <v>0</v>
      </c>
      <c r="T2695" s="16">
        <f>IF(DATOS!J2658=P$39,DATOS!C2658,"")</f>
        <v>0</v>
      </c>
    </row>
    <row r="2696" spans="18:20" x14ac:dyDescent="0.25">
      <c r="R2696">
        <f t="shared" si="44"/>
        <v>1</v>
      </c>
      <c r="S2696">
        <f>IF(T2696="",0,IFERROR(IF(VLOOKUP(T2696,T$38:T2695,1,0)&gt;0,0,0),1))</f>
        <v>0</v>
      </c>
      <c r="T2696" s="16">
        <f>IF(DATOS!J2659=P$39,DATOS!C2659,"")</f>
        <v>0</v>
      </c>
    </row>
    <row r="2697" spans="18:20" x14ac:dyDescent="0.25">
      <c r="R2697">
        <f t="shared" si="44"/>
        <v>1</v>
      </c>
      <c r="S2697">
        <f>IF(T2697="",0,IFERROR(IF(VLOOKUP(T2697,T$38:T2696,1,0)&gt;0,0,0),1))</f>
        <v>0</v>
      </c>
      <c r="T2697" s="16">
        <f>IF(DATOS!J2660=P$39,DATOS!C2660,"")</f>
        <v>0</v>
      </c>
    </row>
    <row r="2698" spans="18:20" x14ac:dyDescent="0.25">
      <c r="R2698">
        <f t="shared" si="44"/>
        <v>1</v>
      </c>
      <c r="S2698">
        <f>IF(T2698="",0,IFERROR(IF(VLOOKUP(T2698,T$38:T2697,1,0)&gt;0,0,0),1))</f>
        <v>0</v>
      </c>
      <c r="T2698" s="16">
        <f>IF(DATOS!J2661=P$39,DATOS!C2661,"")</f>
        <v>0</v>
      </c>
    </row>
    <row r="2699" spans="18:20" x14ac:dyDescent="0.25">
      <c r="R2699">
        <f t="shared" si="44"/>
        <v>1</v>
      </c>
      <c r="S2699">
        <f>IF(T2699="",0,IFERROR(IF(VLOOKUP(T2699,T$38:T2698,1,0)&gt;0,0,0),1))</f>
        <v>0</v>
      </c>
      <c r="T2699" s="16">
        <f>IF(DATOS!J2662=P$39,DATOS!C2662,"")</f>
        <v>0</v>
      </c>
    </row>
    <row r="2700" spans="18:20" x14ac:dyDescent="0.25">
      <c r="R2700">
        <f t="shared" si="44"/>
        <v>1</v>
      </c>
      <c r="S2700">
        <f>IF(T2700="",0,IFERROR(IF(VLOOKUP(T2700,T$38:T2699,1,0)&gt;0,0,0),1))</f>
        <v>0</v>
      </c>
      <c r="T2700" s="16">
        <f>IF(DATOS!J2663=P$39,DATOS!C2663,"")</f>
        <v>0</v>
      </c>
    </row>
    <row r="2701" spans="18:20" x14ac:dyDescent="0.25">
      <c r="R2701">
        <f t="shared" si="44"/>
        <v>1</v>
      </c>
      <c r="S2701">
        <f>IF(T2701="",0,IFERROR(IF(VLOOKUP(T2701,T$38:T2700,1,0)&gt;0,0,0),1))</f>
        <v>0</v>
      </c>
      <c r="T2701" s="16">
        <f>IF(DATOS!J2664=P$39,DATOS!C2664,"")</f>
        <v>0</v>
      </c>
    </row>
    <row r="2702" spans="18:20" x14ac:dyDescent="0.25">
      <c r="R2702">
        <f t="shared" si="44"/>
        <v>1</v>
      </c>
      <c r="S2702">
        <f>IF(T2702="",0,IFERROR(IF(VLOOKUP(T2702,T$38:T2701,1,0)&gt;0,0,0),1))</f>
        <v>0</v>
      </c>
      <c r="T2702" s="16">
        <f>IF(DATOS!J2665=P$39,DATOS!C2665,"")</f>
        <v>0</v>
      </c>
    </row>
    <row r="2703" spans="18:20" x14ac:dyDescent="0.25">
      <c r="R2703">
        <f t="shared" si="44"/>
        <v>1</v>
      </c>
      <c r="S2703">
        <f>IF(T2703="",0,IFERROR(IF(VLOOKUP(T2703,T$38:T2702,1,0)&gt;0,0,0),1))</f>
        <v>0</v>
      </c>
      <c r="T2703" s="16">
        <f>IF(DATOS!J2666=P$39,DATOS!C2666,"")</f>
        <v>0</v>
      </c>
    </row>
    <row r="2704" spans="18:20" x14ac:dyDescent="0.25">
      <c r="R2704">
        <f t="shared" si="44"/>
        <v>1</v>
      </c>
      <c r="S2704">
        <f>IF(T2704="",0,IFERROR(IF(VLOOKUP(T2704,T$38:T2703,1,0)&gt;0,0,0),1))</f>
        <v>0</v>
      </c>
      <c r="T2704" s="16">
        <f>IF(DATOS!J2667=P$39,DATOS!C2667,"")</f>
        <v>0</v>
      </c>
    </row>
    <row r="2705" spans="18:20" x14ac:dyDescent="0.25">
      <c r="R2705">
        <f t="shared" si="44"/>
        <v>1</v>
      </c>
      <c r="S2705">
        <f>IF(T2705="",0,IFERROR(IF(VLOOKUP(T2705,T$38:T2704,1,0)&gt;0,0,0),1))</f>
        <v>0</v>
      </c>
      <c r="T2705" s="16">
        <f>IF(DATOS!J2668=P$39,DATOS!C2668,"")</f>
        <v>0</v>
      </c>
    </row>
    <row r="2706" spans="18:20" x14ac:dyDescent="0.25">
      <c r="R2706">
        <f t="shared" si="44"/>
        <v>1</v>
      </c>
      <c r="S2706">
        <f>IF(T2706="",0,IFERROR(IF(VLOOKUP(T2706,T$38:T2705,1,0)&gt;0,0,0),1))</f>
        <v>0</v>
      </c>
      <c r="T2706" s="16">
        <f>IF(DATOS!J2669=P$39,DATOS!C2669,"")</f>
        <v>0</v>
      </c>
    </row>
    <row r="2707" spans="18:20" x14ac:dyDescent="0.25">
      <c r="R2707">
        <f t="shared" si="44"/>
        <v>1</v>
      </c>
      <c r="S2707">
        <f>IF(T2707="",0,IFERROR(IF(VLOOKUP(T2707,T$38:T2706,1,0)&gt;0,0,0),1))</f>
        <v>0</v>
      </c>
      <c r="T2707" s="16">
        <f>IF(DATOS!J2670=P$39,DATOS!C2670,"")</f>
        <v>0</v>
      </c>
    </row>
    <row r="2708" spans="18:20" x14ac:dyDescent="0.25">
      <c r="R2708">
        <f t="shared" si="44"/>
        <v>1</v>
      </c>
      <c r="S2708">
        <f>IF(T2708="",0,IFERROR(IF(VLOOKUP(T2708,T$38:T2707,1,0)&gt;0,0,0),1))</f>
        <v>0</v>
      </c>
      <c r="T2708" s="16">
        <f>IF(DATOS!J2671=P$39,DATOS!C2671,"")</f>
        <v>0</v>
      </c>
    </row>
    <row r="2709" spans="18:20" x14ac:dyDescent="0.25">
      <c r="R2709">
        <f t="shared" si="44"/>
        <v>1</v>
      </c>
      <c r="S2709">
        <f>IF(T2709="",0,IFERROR(IF(VLOOKUP(T2709,T$38:T2708,1,0)&gt;0,0,0),1))</f>
        <v>0</v>
      </c>
      <c r="T2709" s="16">
        <f>IF(DATOS!J2672=P$39,DATOS!C2672,"")</f>
        <v>0</v>
      </c>
    </row>
    <row r="2710" spans="18:20" x14ac:dyDescent="0.25">
      <c r="R2710">
        <f t="shared" si="44"/>
        <v>1</v>
      </c>
      <c r="S2710">
        <f>IF(T2710="",0,IFERROR(IF(VLOOKUP(T2710,T$38:T2709,1,0)&gt;0,0,0),1))</f>
        <v>0</v>
      </c>
      <c r="T2710" s="16">
        <f>IF(DATOS!J2673=P$39,DATOS!C2673,"")</f>
        <v>0</v>
      </c>
    </row>
    <row r="2711" spans="18:20" x14ac:dyDescent="0.25">
      <c r="R2711">
        <f t="shared" si="44"/>
        <v>1</v>
      </c>
      <c r="S2711">
        <f>IF(T2711="",0,IFERROR(IF(VLOOKUP(T2711,T$38:T2710,1,0)&gt;0,0,0),1))</f>
        <v>0</v>
      </c>
      <c r="T2711" s="16">
        <f>IF(DATOS!J2674=P$39,DATOS!C2674,"")</f>
        <v>0</v>
      </c>
    </row>
    <row r="2712" spans="18:20" x14ac:dyDescent="0.25">
      <c r="R2712">
        <f t="shared" si="44"/>
        <v>1</v>
      </c>
      <c r="S2712">
        <f>IF(T2712="",0,IFERROR(IF(VLOOKUP(T2712,T$38:T2711,1,0)&gt;0,0,0),1))</f>
        <v>0</v>
      </c>
      <c r="T2712" s="16">
        <f>IF(DATOS!J2675=P$39,DATOS!C2675,"")</f>
        <v>0</v>
      </c>
    </row>
    <row r="2713" spans="18:20" x14ac:dyDescent="0.25">
      <c r="R2713">
        <f t="shared" si="44"/>
        <v>1</v>
      </c>
      <c r="S2713">
        <f>IF(T2713="",0,IFERROR(IF(VLOOKUP(T2713,T$38:T2712,1,0)&gt;0,0,0),1))</f>
        <v>0</v>
      </c>
      <c r="T2713" s="16">
        <f>IF(DATOS!J2676=P$39,DATOS!C2676,"")</f>
        <v>0</v>
      </c>
    </row>
    <row r="2714" spans="18:20" x14ac:dyDescent="0.25">
      <c r="R2714">
        <f t="shared" si="44"/>
        <v>1</v>
      </c>
      <c r="S2714">
        <f>IF(T2714="",0,IFERROR(IF(VLOOKUP(T2714,T$38:T2713,1,0)&gt;0,0,0),1))</f>
        <v>0</v>
      </c>
      <c r="T2714" s="16">
        <f>IF(DATOS!J2677=P$39,DATOS!C2677,"")</f>
        <v>0</v>
      </c>
    </row>
    <row r="2715" spans="18:20" x14ac:dyDescent="0.25">
      <c r="R2715">
        <f t="shared" si="44"/>
        <v>1</v>
      </c>
      <c r="S2715">
        <f>IF(T2715="",0,IFERROR(IF(VLOOKUP(T2715,T$38:T2714,1,0)&gt;0,0,0),1))</f>
        <v>0</v>
      </c>
      <c r="T2715" s="16">
        <f>IF(DATOS!J2678=P$39,DATOS!C2678,"")</f>
        <v>0</v>
      </c>
    </row>
    <row r="2716" spans="18:20" x14ac:dyDescent="0.25">
      <c r="R2716">
        <f t="shared" si="44"/>
        <v>1</v>
      </c>
      <c r="S2716">
        <f>IF(T2716="",0,IFERROR(IF(VLOOKUP(T2716,T$38:T2715,1,0)&gt;0,0,0),1))</f>
        <v>0</v>
      </c>
      <c r="T2716" s="16">
        <f>IF(DATOS!J2679=P$39,DATOS!C2679,"")</f>
        <v>0</v>
      </c>
    </row>
    <row r="2717" spans="18:20" x14ac:dyDescent="0.25">
      <c r="R2717">
        <f t="shared" si="44"/>
        <v>1</v>
      </c>
      <c r="S2717">
        <f>IF(T2717="",0,IFERROR(IF(VLOOKUP(T2717,T$38:T2716,1,0)&gt;0,0,0),1))</f>
        <v>0</v>
      </c>
      <c r="T2717" s="16">
        <f>IF(DATOS!J2680=P$39,DATOS!C2680,"")</f>
        <v>0</v>
      </c>
    </row>
    <row r="2718" spans="18:20" x14ac:dyDescent="0.25">
      <c r="R2718">
        <f t="shared" si="44"/>
        <v>1</v>
      </c>
      <c r="S2718">
        <f>IF(T2718="",0,IFERROR(IF(VLOOKUP(T2718,T$38:T2717,1,0)&gt;0,0,0),1))</f>
        <v>0</v>
      </c>
      <c r="T2718" s="16">
        <f>IF(DATOS!J2681=P$39,DATOS!C2681,"")</f>
        <v>0</v>
      </c>
    </row>
    <row r="2719" spans="18:20" x14ac:dyDescent="0.25">
      <c r="R2719">
        <f t="shared" si="44"/>
        <v>1</v>
      </c>
      <c r="S2719">
        <f>IF(T2719="",0,IFERROR(IF(VLOOKUP(T2719,T$38:T2718,1,0)&gt;0,0,0),1))</f>
        <v>0</v>
      </c>
      <c r="T2719" s="16">
        <f>IF(DATOS!J2682=P$39,DATOS!C2682,"")</f>
        <v>0</v>
      </c>
    </row>
    <row r="2720" spans="18:20" x14ac:dyDescent="0.25">
      <c r="R2720">
        <f t="shared" si="44"/>
        <v>1</v>
      </c>
      <c r="S2720">
        <f>IF(T2720="",0,IFERROR(IF(VLOOKUP(T2720,T$38:T2719,1,0)&gt;0,0,0),1))</f>
        <v>0</v>
      </c>
      <c r="T2720" s="16">
        <f>IF(DATOS!J2683=P$39,DATOS!C2683,"")</f>
        <v>0</v>
      </c>
    </row>
    <row r="2721" spans="18:20" x14ac:dyDescent="0.25">
      <c r="R2721">
        <f t="shared" si="44"/>
        <v>1</v>
      </c>
      <c r="S2721">
        <f>IF(T2721="",0,IFERROR(IF(VLOOKUP(T2721,T$38:T2720,1,0)&gt;0,0,0),1))</f>
        <v>0</v>
      </c>
      <c r="T2721" s="16">
        <f>IF(DATOS!J2684=P$39,DATOS!C2684,"")</f>
        <v>0</v>
      </c>
    </row>
    <row r="2722" spans="18:20" x14ac:dyDescent="0.25">
      <c r="R2722">
        <f t="shared" si="44"/>
        <v>1</v>
      </c>
      <c r="S2722">
        <f>IF(T2722="",0,IFERROR(IF(VLOOKUP(T2722,T$38:T2721,1,0)&gt;0,0,0),1))</f>
        <v>0</v>
      </c>
      <c r="T2722" s="16">
        <f>IF(DATOS!J2685=P$39,DATOS!C2685,"")</f>
        <v>0</v>
      </c>
    </row>
    <row r="2723" spans="18:20" x14ac:dyDescent="0.25">
      <c r="R2723">
        <f t="shared" si="44"/>
        <v>1</v>
      </c>
      <c r="S2723">
        <f>IF(T2723="",0,IFERROR(IF(VLOOKUP(T2723,T$38:T2722,1,0)&gt;0,0,0),1))</f>
        <v>0</v>
      </c>
      <c r="T2723" s="16">
        <f>IF(DATOS!J2686=P$39,DATOS!C2686,"")</f>
        <v>0</v>
      </c>
    </row>
    <row r="2724" spans="18:20" x14ac:dyDescent="0.25">
      <c r="R2724">
        <f t="shared" si="44"/>
        <v>1</v>
      </c>
      <c r="S2724">
        <f>IF(T2724="",0,IFERROR(IF(VLOOKUP(T2724,T$38:T2723,1,0)&gt;0,0,0),1))</f>
        <v>0</v>
      </c>
      <c r="T2724" s="16">
        <f>IF(DATOS!J2687=P$39,DATOS!C2687,"")</f>
        <v>0</v>
      </c>
    </row>
    <row r="2725" spans="18:20" x14ac:dyDescent="0.25">
      <c r="R2725">
        <f t="shared" si="44"/>
        <v>1</v>
      </c>
      <c r="S2725">
        <f>IF(T2725="",0,IFERROR(IF(VLOOKUP(T2725,T$38:T2724,1,0)&gt;0,0,0),1))</f>
        <v>0</v>
      </c>
      <c r="T2725" s="16">
        <f>IF(DATOS!J2688=P$39,DATOS!C2688,"")</f>
        <v>0</v>
      </c>
    </row>
    <row r="2726" spans="18:20" x14ac:dyDescent="0.25">
      <c r="R2726">
        <f t="shared" si="44"/>
        <v>1</v>
      </c>
      <c r="S2726">
        <f>IF(T2726="",0,IFERROR(IF(VLOOKUP(T2726,T$38:T2725,1,0)&gt;0,0,0),1))</f>
        <v>0</v>
      </c>
      <c r="T2726" s="16">
        <f>IF(DATOS!J2689=P$39,DATOS!C2689,"")</f>
        <v>0</v>
      </c>
    </row>
    <row r="2727" spans="18:20" x14ac:dyDescent="0.25">
      <c r="R2727">
        <f t="shared" ref="R2727:R2790" si="45">R2726+S2727</f>
        <v>1</v>
      </c>
      <c r="S2727">
        <f>IF(T2727="",0,IFERROR(IF(VLOOKUP(T2727,T$38:T2726,1,0)&gt;0,0,0),1))</f>
        <v>0</v>
      </c>
      <c r="T2727" s="16">
        <f>IF(DATOS!J2690=P$39,DATOS!C2690,"")</f>
        <v>0</v>
      </c>
    </row>
    <row r="2728" spans="18:20" x14ac:dyDescent="0.25">
      <c r="R2728">
        <f t="shared" si="45"/>
        <v>1</v>
      </c>
      <c r="S2728">
        <f>IF(T2728="",0,IFERROR(IF(VLOOKUP(T2728,T$38:T2727,1,0)&gt;0,0,0),1))</f>
        <v>0</v>
      </c>
      <c r="T2728" s="16">
        <f>IF(DATOS!J2691=P$39,DATOS!C2691,"")</f>
        <v>0</v>
      </c>
    </row>
    <row r="2729" spans="18:20" x14ac:dyDescent="0.25">
      <c r="R2729">
        <f t="shared" si="45"/>
        <v>1</v>
      </c>
      <c r="S2729">
        <f>IF(T2729="",0,IFERROR(IF(VLOOKUP(T2729,T$38:T2728,1,0)&gt;0,0,0),1))</f>
        <v>0</v>
      </c>
      <c r="T2729" s="16">
        <f>IF(DATOS!J2692=P$39,DATOS!C2692,"")</f>
        <v>0</v>
      </c>
    </row>
    <row r="2730" spans="18:20" x14ac:dyDescent="0.25">
      <c r="R2730">
        <f t="shared" si="45"/>
        <v>1</v>
      </c>
      <c r="S2730">
        <f>IF(T2730="",0,IFERROR(IF(VLOOKUP(T2730,T$38:T2729,1,0)&gt;0,0,0),1))</f>
        <v>0</v>
      </c>
      <c r="T2730" s="16">
        <f>IF(DATOS!J2693=P$39,DATOS!C2693,"")</f>
        <v>0</v>
      </c>
    </row>
    <row r="2731" spans="18:20" x14ac:dyDescent="0.25">
      <c r="R2731">
        <f t="shared" si="45"/>
        <v>1</v>
      </c>
      <c r="S2731">
        <f>IF(T2731="",0,IFERROR(IF(VLOOKUP(T2731,T$38:T2730,1,0)&gt;0,0,0),1))</f>
        <v>0</v>
      </c>
      <c r="T2731" s="16">
        <f>IF(DATOS!J2694=P$39,DATOS!C2694,"")</f>
        <v>0</v>
      </c>
    </row>
    <row r="2732" spans="18:20" x14ac:dyDescent="0.25">
      <c r="R2732">
        <f t="shared" si="45"/>
        <v>1</v>
      </c>
      <c r="S2732">
        <f>IF(T2732="",0,IFERROR(IF(VLOOKUP(T2732,T$38:T2731,1,0)&gt;0,0,0),1))</f>
        <v>0</v>
      </c>
      <c r="T2732" s="16">
        <f>IF(DATOS!J2695=P$39,DATOS!C2695,"")</f>
        <v>0</v>
      </c>
    </row>
    <row r="2733" spans="18:20" x14ac:dyDescent="0.25">
      <c r="R2733">
        <f t="shared" si="45"/>
        <v>1</v>
      </c>
      <c r="S2733">
        <f>IF(T2733="",0,IFERROR(IF(VLOOKUP(T2733,T$38:T2732,1,0)&gt;0,0,0),1))</f>
        <v>0</v>
      </c>
      <c r="T2733" s="16">
        <f>IF(DATOS!J2696=P$39,DATOS!C2696,"")</f>
        <v>0</v>
      </c>
    </row>
    <row r="2734" spans="18:20" x14ac:dyDescent="0.25">
      <c r="R2734">
        <f t="shared" si="45"/>
        <v>1</v>
      </c>
      <c r="S2734">
        <f>IF(T2734="",0,IFERROR(IF(VLOOKUP(T2734,T$38:T2733,1,0)&gt;0,0,0),1))</f>
        <v>0</v>
      </c>
      <c r="T2734" s="16">
        <f>IF(DATOS!J2697=P$39,DATOS!C2697,"")</f>
        <v>0</v>
      </c>
    </row>
    <row r="2735" spans="18:20" x14ac:dyDescent="0.25">
      <c r="R2735">
        <f t="shared" si="45"/>
        <v>1</v>
      </c>
      <c r="S2735">
        <f>IF(T2735="",0,IFERROR(IF(VLOOKUP(T2735,T$38:T2734,1,0)&gt;0,0,0),1))</f>
        <v>0</v>
      </c>
      <c r="T2735" s="16">
        <f>IF(DATOS!J2698=P$39,DATOS!C2698,"")</f>
        <v>0</v>
      </c>
    </row>
    <row r="2736" spans="18:20" x14ac:dyDescent="0.25">
      <c r="R2736">
        <f t="shared" si="45"/>
        <v>1</v>
      </c>
      <c r="S2736">
        <f>IF(T2736="",0,IFERROR(IF(VLOOKUP(T2736,T$38:T2735,1,0)&gt;0,0,0),1))</f>
        <v>0</v>
      </c>
      <c r="T2736" s="16">
        <f>IF(DATOS!J2699=P$39,DATOS!C2699,"")</f>
        <v>0</v>
      </c>
    </row>
    <row r="2737" spans="18:20" x14ac:dyDescent="0.25">
      <c r="R2737">
        <f t="shared" si="45"/>
        <v>1</v>
      </c>
      <c r="S2737">
        <f>IF(T2737="",0,IFERROR(IF(VLOOKUP(T2737,T$38:T2736,1,0)&gt;0,0,0),1))</f>
        <v>0</v>
      </c>
      <c r="T2737" s="16">
        <f>IF(DATOS!J2700=P$39,DATOS!C2700,"")</f>
        <v>0</v>
      </c>
    </row>
    <row r="2738" spans="18:20" x14ac:dyDescent="0.25">
      <c r="R2738">
        <f t="shared" si="45"/>
        <v>1</v>
      </c>
      <c r="S2738">
        <f>IF(T2738="",0,IFERROR(IF(VLOOKUP(T2738,T$38:T2737,1,0)&gt;0,0,0),1))</f>
        <v>0</v>
      </c>
      <c r="T2738" s="16">
        <f>IF(DATOS!J2701=P$39,DATOS!C2701,"")</f>
        <v>0</v>
      </c>
    </row>
    <row r="2739" spans="18:20" x14ac:dyDescent="0.25">
      <c r="R2739">
        <f t="shared" si="45"/>
        <v>1</v>
      </c>
      <c r="S2739">
        <f>IF(T2739="",0,IFERROR(IF(VLOOKUP(T2739,T$38:T2738,1,0)&gt;0,0,0),1))</f>
        <v>0</v>
      </c>
      <c r="T2739" s="16">
        <f>IF(DATOS!J2702=P$39,DATOS!C2702,"")</f>
        <v>0</v>
      </c>
    </row>
    <row r="2740" spans="18:20" x14ac:dyDescent="0.25">
      <c r="R2740">
        <f t="shared" si="45"/>
        <v>1</v>
      </c>
      <c r="S2740">
        <f>IF(T2740="",0,IFERROR(IF(VLOOKUP(T2740,T$38:T2739,1,0)&gt;0,0,0),1))</f>
        <v>0</v>
      </c>
      <c r="T2740" s="16">
        <f>IF(DATOS!J2703=P$39,DATOS!C2703,"")</f>
        <v>0</v>
      </c>
    </row>
    <row r="2741" spans="18:20" x14ac:dyDescent="0.25">
      <c r="R2741">
        <f t="shared" si="45"/>
        <v>1</v>
      </c>
      <c r="S2741">
        <f>IF(T2741="",0,IFERROR(IF(VLOOKUP(T2741,T$38:T2740,1,0)&gt;0,0,0),1))</f>
        <v>0</v>
      </c>
      <c r="T2741" s="16">
        <f>IF(DATOS!J2704=P$39,DATOS!C2704,"")</f>
        <v>0</v>
      </c>
    </row>
    <row r="2742" spans="18:20" x14ac:dyDescent="0.25">
      <c r="R2742">
        <f t="shared" si="45"/>
        <v>1</v>
      </c>
      <c r="S2742">
        <f>IF(T2742="",0,IFERROR(IF(VLOOKUP(T2742,T$38:T2741,1,0)&gt;0,0,0),1))</f>
        <v>0</v>
      </c>
      <c r="T2742" s="16">
        <f>IF(DATOS!J2705=P$39,DATOS!C2705,"")</f>
        <v>0</v>
      </c>
    </row>
    <row r="2743" spans="18:20" x14ac:dyDescent="0.25">
      <c r="R2743">
        <f t="shared" si="45"/>
        <v>1</v>
      </c>
      <c r="S2743">
        <f>IF(T2743="",0,IFERROR(IF(VLOOKUP(T2743,T$38:T2742,1,0)&gt;0,0,0),1))</f>
        <v>0</v>
      </c>
      <c r="T2743" s="16">
        <f>IF(DATOS!J2706=P$39,DATOS!C2706,"")</f>
        <v>0</v>
      </c>
    </row>
    <row r="2744" spans="18:20" x14ac:dyDescent="0.25">
      <c r="R2744">
        <f t="shared" si="45"/>
        <v>1</v>
      </c>
      <c r="S2744">
        <f>IF(T2744="",0,IFERROR(IF(VLOOKUP(T2744,T$38:T2743,1,0)&gt;0,0,0),1))</f>
        <v>0</v>
      </c>
      <c r="T2744" s="16">
        <f>IF(DATOS!J2707=P$39,DATOS!C2707,"")</f>
        <v>0</v>
      </c>
    </row>
    <row r="2745" spans="18:20" x14ac:dyDescent="0.25">
      <c r="R2745">
        <f t="shared" si="45"/>
        <v>1</v>
      </c>
      <c r="S2745">
        <f>IF(T2745="",0,IFERROR(IF(VLOOKUP(T2745,T$38:T2744,1,0)&gt;0,0,0),1))</f>
        <v>0</v>
      </c>
      <c r="T2745" s="16">
        <f>IF(DATOS!J2708=P$39,DATOS!C2708,"")</f>
        <v>0</v>
      </c>
    </row>
    <row r="2746" spans="18:20" x14ac:dyDescent="0.25">
      <c r="R2746">
        <f t="shared" si="45"/>
        <v>1</v>
      </c>
      <c r="S2746">
        <f>IF(T2746="",0,IFERROR(IF(VLOOKUP(T2746,T$38:T2745,1,0)&gt;0,0,0),1))</f>
        <v>0</v>
      </c>
      <c r="T2746" s="16">
        <f>IF(DATOS!J2709=P$39,DATOS!C2709,"")</f>
        <v>0</v>
      </c>
    </row>
    <row r="2747" spans="18:20" x14ac:dyDescent="0.25">
      <c r="R2747">
        <f t="shared" si="45"/>
        <v>1</v>
      </c>
      <c r="S2747">
        <f>IF(T2747="",0,IFERROR(IF(VLOOKUP(T2747,T$38:T2746,1,0)&gt;0,0,0),1))</f>
        <v>0</v>
      </c>
      <c r="T2747" s="16">
        <f>IF(DATOS!J2710=P$39,DATOS!C2710,"")</f>
        <v>0</v>
      </c>
    </row>
    <row r="2748" spans="18:20" x14ac:dyDescent="0.25">
      <c r="R2748">
        <f t="shared" si="45"/>
        <v>1</v>
      </c>
      <c r="S2748">
        <f>IF(T2748="",0,IFERROR(IF(VLOOKUP(T2748,T$38:T2747,1,0)&gt;0,0,0),1))</f>
        <v>0</v>
      </c>
      <c r="T2748" s="16">
        <f>IF(DATOS!J2711=P$39,DATOS!C2711,"")</f>
        <v>0</v>
      </c>
    </row>
    <row r="2749" spans="18:20" x14ac:dyDescent="0.25">
      <c r="R2749">
        <f t="shared" si="45"/>
        <v>1</v>
      </c>
      <c r="S2749">
        <f>IF(T2749="",0,IFERROR(IF(VLOOKUP(T2749,T$38:T2748,1,0)&gt;0,0,0),1))</f>
        <v>0</v>
      </c>
      <c r="T2749" s="16">
        <f>IF(DATOS!J2712=P$39,DATOS!C2712,"")</f>
        <v>0</v>
      </c>
    </row>
    <row r="2750" spans="18:20" x14ac:dyDescent="0.25">
      <c r="R2750">
        <f t="shared" si="45"/>
        <v>1</v>
      </c>
      <c r="S2750">
        <f>IF(T2750="",0,IFERROR(IF(VLOOKUP(T2750,T$38:T2749,1,0)&gt;0,0,0),1))</f>
        <v>0</v>
      </c>
      <c r="T2750" s="16">
        <f>IF(DATOS!J2713=P$39,DATOS!C2713,"")</f>
        <v>0</v>
      </c>
    </row>
    <row r="2751" spans="18:20" x14ac:dyDescent="0.25">
      <c r="R2751">
        <f t="shared" si="45"/>
        <v>1</v>
      </c>
      <c r="S2751">
        <f>IF(T2751="",0,IFERROR(IF(VLOOKUP(T2751,T$38:T2750,1,0)&gt;0,0,0),1))</f>
        <v>0</v>
      </c>
      <c r="T2751" s="16">
        <f>IF(DATOS!J2714=P$39,DATOS!C2714,"")</f>
        <v>0</v>
      </c>
    </row>
    <row r="2752" spans="18:20" x14ac:dyDescent="0.25">
      <c r="R2752">
        <f t="shared" si="45"/>
        <v>1</v>
      </c>
      <c r="S2752">
        <f>IF(T2752="",0,IFERROR(IF(VLOOKUP(T2752,T$38:T2751,1,0)&gt;0,0,0),1))</f>
        <v>0</v>
      </c>
      <c r="T2752" s="16">
        <f>IF(DATOS!J2715=P$39,DATOS!C2715,"")</f>
        <v>0</v>
      </c>
    </row>
    <row r="2753" spans="18:20" x14ac:dyDescent="0.25">
      <c r="R2753">
        <f t="shared" si="45"/>
        <v>1</v>
      </c>
      <c r="S2753">
        <f>IF(T2753="",0,IFERROR(IF(VLOOKUP(T2753,T$38:T2752,1,0)&gt;0,0,0),1))</f>
        <v>0</v>
      </c>
      <c r="T2753" s="16">
        <f>IF(DATOS!J2716=P$39,DATOS!C2716,"")</f>
        <v>0</v>
      </c>
    </row>
    <row r="2754" spans="18:20" x14ac:dyDescent="0.25">
      <c r="R2754">
        <f t="shared" si="45"/>
        <v>1</v>
      </c>
      <c r="S2754">
        <f>IF(T2754="",0,IFERROR(IF(VLOOKUP(T2754,T$38:T2753,1,0)&gt;0,0,0),1))</f>
        <v>0</v>
      </c>
      <c r="T2754" s="16">
        <f>IF(DATOS!J2717=P$39,DATOS!C2717,"")</f>
        <v>0</v>
      </c>
    </row>
    <row r="2755" spans="18:20" x14ac:dyDescent="0.25">
      <c r="R2755">
        <f t="shared" si="45"/>
        <v>1</v>
      </c>
      <c r="S2755">
        <f>IF(T2755="",0,IFERROR(IF(VLOOKUP(T2755,T$38:T2754,1,0)&gt;0,0,0),1))</f>
        <v>0</v>
      </c>
      <c r="T2755" s="16">
        <f>IF(DATOS!J2718=P$39,DATOS!C2718,"")</f>
        <v>0</v>
      </c>
    </row>
    <row r="2756" spans="18:20" x14ac:dyDescent="0.25">
      <c r="R2756">
        <f t="shared" si="45"/>
        <v>1</v>
      </c>
      <c r="S2756">
        <f>IF(T2756="",0,IFERROR(IF(VLOOKUP(T2756,T$38:T2755,1,0)&gt;0,0,0),1))</f>
        <v>0</v>
      </c>
      <c r="T2756" s="16">
        <f>IF(DATOS!J2719=P$39,DATOS!C2719,"")</f>
        <v>0</v>
      </c>
    </row>
    <row r="2757" spans="18:20" x14ac:dyDescent="0.25">
      <c r="R2757">
        <f t="shared" si="45"/>
        <v>1</v>
      </c>
      <c r="S2757">
        <f>IF(T2757="",0,IFERROR(IF(VLOOKUP(T2757,T$38:T2756,1,0)&gt;0,0,0),1))</f>
        <v>0</v>
      </c>
      <c r="T2757" s="16">
        <f>IF(DATOS!J2720=P$39,DATOS!C2720,"")</f>
        <v>0</v>
      </c>
    </row>
    <row r="2758" spans="18:20" x14ac:dyDescent="0.25">
      <c r="R2758">
        <f t="shared" si="45"/>
        <v>1</v>
      </c>
      <c r="S2758">
        <f>IF(T2758="",0,IFERROR(IF(VLOOKUP(T2758,T$38:T2757,1,0)&gt;0,0,0),1))</f>
        <v>0</v>
      </c>
      <c r="T2758" s="16">
        <f>IF(DATOS!J2721=P$39,DATOS!C2721,"")</f>
        <v>0</v>
      </c>
    </row>
    <row r="2759" spans="18:20" x14ac:dyDescent="0.25">
      <c r="R2759">
        <f t="shared" si="45"/>
        <v>1</v>
      </c>
      <c r="S2759">
        <f>IF(T2759="",0,IFERROR(IF(VLOOKUP(T2759,T$38:T2758,1,0)&gt;0,0,0),1))</f>
        <v>0</v>
      </c>
      <c r="T2759" s="16">
        <f>IF(DATOS!J2722=P$39,DATOS!C2722,"")</f>
        <v>0</v>
      </c>
    </row>
    <row r="2760" spans="18:20" x14ac:dyDescent="0.25">
      <c r="R2760">
        <f t="shared" si="45"/>
        <v>1</v>
      </c>
      <c r="S2760">
        <f>IF(T2760="",0,IFERROR(IF(VLOOKUP(T2760,T$38:T2759,1,0)&gt;0,0,0),1))</f>
        <v>0</v>
      </c>
      <c r="T2760" s="16">
        <f>IF(DATOS!J2723=P$39,DATOS!C2723,"")</f>
        <v>0</v>
      </c>
    </row>
    <row r="2761" spans="18:20" x14ac:dyDescent="0.25">
      <c r="R2761">
        <f t="shared" si="45"/>
        <v>1</v>
      </c>
      <c r="S2761">
        <f>IF(T2761="",0,IFERROR(IF(VLOOKUP(T2761,T$38:T2760,1,0)&gt;0,0,0),1))</f>
        <v>0</v>
      </c>
      <c r="T2761" s="16">
        <f>IF(DATOS!J2724=P$39,DATOS!C2724,"")</f>
        <v>0</v>
      </c>
    </row>
    <row r="2762" spans="18:20" x14ac:dyDescent="0.25">
      <c r="R2762">
        <f t="shared" si="45"/>
        <v>1</v>
      </c>
      <c r="S2762">
        <f>IF(T2762="",0,IFERROR(IF(VLOOKUP(T2762,T$38:T2761,1,0)&gt;0,0,0),1))</f>
        <v>0</v>
      </c>
      <c r="T2762" s="16">
        <f>IF(DATOS!J2725=P$39,DATOS!C2725,"")</f>
        <v>0</v>
      </c>
    </row>
    <row r="2763" spans="18:20" x14ac:dyDescent="0.25">
      <c r="R2763">
        <f t="shared" si="45"/>
        <v>1</v>
      </c>
      <c r="S2763">
        <f>IF(T2763="",0,IFERROR(IF(VLOOKUP(T2763,T$38:T2762,1,0)&gt;0,0,0),1))</f>
        <v>0</v>
      </c>
      <c r="T2763" s="16">
        <f>IF(DATOS!J2726=P$39,DATOS!C2726,"")</f>
        <v>0</v>
      </c>
    </row>
    <row r="2764" spans="18:20" x14ac:dyDescent="0.25">
      <c r="R2764">
        <f t="shared" si="45"/>
        <v>1</v>
      </c>
      <c r="S2764">
        <f>IF(T2764="",0,IFERROR(IF(VLOOKUP(T2764,T$38:T2763,1,0)&gt;0,0,0),1))</f>
        <v>0</v>
      </c>
      <c r="T2764" s="16">
        <f>IF(DATOS!J2727=P$39,DATOS!C2727,"")</f>
        <v>0</v>
      </c>
    </row>
    <row r="2765" spans="18:20" x14ac:dyDescent="0.25">
      <c r="R2765">
        <f t="shared" si="45"/>
        <v>1</v>
      </c>
      <c r="S2765">
        <f>IF(T2765="",0,IFERROR(IF(VLOOKUP(T2765,T$38:T2764,1,0)&gt;0,0,0),1))</f>
        <v>0</v>
      </c>
      <c r="T2765" s="16">
        <f>IF(DATOS!J2728=P$39,DATOS!C2728,"")</f>
        <v>0</v>
      </c>
    </row>
    <row r="2766" spans="18:20" x14ac:dyDescent="0.25">
      <c r="R2766">
        <f t="shared" si="45"/>
        <v>1</v>
      </c>
      <c r="S2766">
        <f>IF(T2766="",0,IFERROR(IF(VLOOKUP(T2766,T$38:T2765,1,0)&gt;0,0,0),1))</f>
        <v>0</v>
      </c>
      <c r="T2766" s="16">
        <f>IF(DATOS!J2729=P$39,DATOS!C2729,"")</f>
        <v>0</v>
      </c>
    </row>
    <row r="2767" spans="18:20" x14ac:dyDescent="0.25">
      <c r="R2767">
        <f t="shared" si="45"/>
        <v>1</v>
      </c>
      <c r="S2767">
        <f>IF(T2767="",0,IFERROR(IF(VLOOKUP(T2767,T$38:T2766,1,0)&gt;0,0,0),1))</f>
        <v>0</v>
      </c>
      <c r="T2767" s="16">
        <f>IF(DATOS!J2730=P$39,DATOS!C2730,"")</f>
        <v>0</v>
      </c>
    </row>
    <row r="2768" spans="18:20" x14ac:dyDescent="0.25">
      <c r="R2768">
        <f t="shared" si="45"/>
        <v>1</v>
      </c>
      <c r="S2768">
        <f>IF(T2768="",0,IFERROR(IF(VLOOKUP(T2768,T$38:T2767,1,0)&gt;0,0,0),1))</f>
        <v>0</v>
      </c>
      <c r="T2768" s="16">
        <f>IF(DATOS!J2731=P$39,DATOS!C2731,"")</f>
        <v>0</v>
      </c>
    </row>
    <row r="2769" spans="18:20" x14ac:dyDescent="0.25">
      <c r="R2769">
        <f t="shared" si="45"/>
        <v>1</v>
      </c>
      <c r="S2769">
        <f>IF(T2769="",0,IFERROR(IF(VLOOKUP(T2769,T$38:T2768,1,0)&gt;0,0,0),1))</f>
        <v>0</v>
      </c>
      <c r="T2769" s="16">
        <f>IF(DATOS!J2732=P$39,DATOS!C2732,"")</f>
        <v>0</v>
      </c>
    </row>
    <row r="2770" spans="18:20" x14ac:dyDescent="0.25">
      <c r="R2770">
        <f t="shared" si="45"/>
        <v>1</v>
      </c>
      <c r="S2770">
        <f>IF(T2770="",0,IFERROR(IF(VLOOKUP(T2770,T$38:T2769,1,0)&gt;0,0,0),1))</f>
        <v>0</v>
      </c>
      <c r="T2770" s="16">
        <f>IF(DATOS!J2733=P$39,DATOS!C2733,"")</f>
        <v>0</v>
      </c>
    </row>
    <row r="2771" spans="18:20" x14ac:dyDescent="0.25">
      <c r="R2771">
        <f t="shared" si="45"/>
        <v>1</v>
      </c>
      <c r="S2771">
        <f>IF(T2771="",0,IFERROR(IF(VLOOKUP(T2771,T$38:T2770,1,0)&gt;0,0,0),1))</f>
        <v>0</v>
      </c>
      <c r="T2771" s="16">
        <f>IF(DATOS!J2734=P$39,DATOS!C2734,"")</f>
        <v>0</v>
      </c>
    </row>
    <row r="2772" spans="18:20" x14ac:dyDescent="0.25">
      <c r="R2772">
        <f t="shared" si="45"/>
        <v>1</v>
      </c>
      <c r="S2772">
        <f>IF(T2772="",0,IFERROR(IF(VLOOKUP(T2772,T$38:T2771,1,0)&gt;0,0,0),1))</f>
        <v>0</v>
      </c>
      <c r="T2772" s="16">
        <f>IF(DATOS!J2735=P$39,DATOS!C2735,"")</f>
        <v>0</v>
      </c>
    </row>
    <row r="2773" spans="18:20" x14ac:dyDescent="0.25">
      <c r="R2773">
        <f t="shared" si="45"/>
        <v>1</v>
      </c>
      <c r="S2773">
        <f>IF(T2773="",0,IFERROR(IF(VLOOKUP(T2773,T$38:T2772,1,0)&gt;0,0,0),1))</f>
        <v>0</v>
      </c>
      <c r="T2773" s="16">
        <f>IF(DATOS!J2736=P$39,DATOS!C2736,"")</f>
        <v>0</v>
      </c>
    </row>
    <row r="2774" spans="18:20" x14ac:dyDescent="0.25">
      <c r="R2774">
        <f t="shared" si="45"/>
        <v>1</v>
      </c>
      <c r="S2774">
        <f>IF(T2774="",0,IFERROR(IF(VLOOKUP(T2774,T$38:T2773,1,0)&gt;0,0,0),1))</f>
        <v>0</v>
      </c>
      <c r="T2774" s="16">
        <f>IF(DATOS!J2737=P$39,DATOS!C2737,"")</f>
        <v>0</v>
      </c>
    </row>
    <row r="2775" spans="18:20" x14ac:dyDescent="0.25">
      <c r="R2775">
        <f t="shared" si="45"/>
        <v>1</v>
      </c>
      <c r="S2775">
        <f>IF(T2775="",0,IFERROR(IF(VLOOKUP(T2775,T$38:T2774,1,0)&gt;0,0,0),1))</f>
        <v>0</v>
      </c>
      <c r="T2775" s="16">
        <f>IF(DATOS!J2738=P$39,DATOS!C2738,"")</f>
        <v>0</v>
      </c>
    </row>
    <row r="2776" spans="18:20" x14ac:dyDescent="0.25">
      <c r="R2776">
        <f t="shared" si="45"/>
        <v>1</v>
      </c>
      <c r="S2776">
        <f>IF(T2776="",0,IFERROR(IF(VLOOKUP(T2776,T$38:T2775,1,0)&gt;0,0,0),1))</f>
        <v>0</v>
      </c>
      <c r="T2776" s="16">
        <f>IF(DATOS!J2739=P$39,DATOS!C2739,"")</f>
        <v>0</v>
      </c>
    </row>
    <row r="2777" spans="18:20" x14ac:dyDescent="0.25">
      <c r="R2777">
        <f t="shared" si="45"/>
        <v>1</v>
      </c>
      <c r="S2777">
        <f>IF(T2777="",0,IFERROR(IF(VLOOKUP(T2777,T$38:T2776,1,0)&gt;0,0,0),1))</f>
        <v>0</v>
      </c>
      <c r="T2777" s="16">
        <f>IF(DATOS!J2740=P$39,DATOS!C2740,"")</f>
        <v>0</v>
      </c>
    </row>
    <row r="2778" spans="18:20" x14ac:dyDescent="0.25">
      <c r="R2778">
        <f t="shared" si="45"/>
        <v>1</v>
      </c>
      <c r="S2778">
        <f>IF(T2778="",0,IFERROR(IF(VLOOKUP(T2778,T$38:T2777,1,0)&gt;0,0,0),1))</f>
        <v>0</v>
      </c>
      <c r="T2778" s="16">
        <f>IF(DATOS!J2741=P$39,DATOS!C2741,"")</f>
        <v>0</v>
      </c>
    </row>
    <row r="2779" spans="18:20" x14ac:dyDescent="0.25">
      <c r="R2779">
        <f t="shared" si="45"/>
        <v>1</v>
      </c>
      <c r="S2779">
        <f>IF(T2779="",0,IFERROR(IF(VLOOKUP(T2779,T$38:T2778,1,0)&gt;0,0,0),1))</f>
        <v>0</v>
      </c>
      <c r="T2779" s="16">
        <f>IF(DATOS!J2742=P$39,DATOS!C2742,"")</f>
        <v>0</v>
      </c>
    </row>
    <row r="2780" spans="18:20" x14ac:dyDescent="0.25">
      <c r="R2780">
        <f t="shared" si="45"/>
        <v>1</v>
      </c>
      <c r="S2780">
        <f>IF(T2780="",0,IFERROR(IF(VLOOKUP(T2780,T$38:T2779,1,0)&gt;0,0,0),1))</f>
        <v>0</v>
      </c>
      <c r="T2780" s="16">
        <f>IF(DATOS!J2743=P$39,DATOS!C2743,"")</f>
        <v>0</v>
      </c>
    </row>
    <row r="2781" spans="18:20" x14ac:dyDescent="0.25">
      <c r="R2781">
        <f t="shared" si="45"/>
        <v>1</v>
      </c>
      <c r="S2781">
        <f>IF(T2781="",0,IFERROR(IF(VLOOKUP(T2781,T$38:T2780,1,0)&gt;0,0,0),1))</f>
        <v>0</v>
      </c>
      <c r="T2781" s="16">
        <f>IF(DATOS!J2744=P$39,DATOS!C2744,"")</f>
        <v>0</v>
      </c>
    </row>
    <row r="2782" spans="18:20" x14ac:dyDescent="0.25">
      <c r="R2782">
        <f t="shared" si="45"/>
        <v>1</v>
      </c>
      <c r="S2782">
        <f>IF(T2782="",0,IFERROR(IF(VLOOKUP(T2782,T$38:T2781,1,0)&gt;0,0,0),1))</f>
        <v>0</v>
      </c>
      <c r="T2782" s="16">
        <f>IF(DATOS!J2745=P$39,DATOS!C2745,"")</f>
        <v>0</v>
      </c>
    </row>
    <row r="2783" spans="18:20" x14ac:dyDescent="0.25">
      <c r="R2783">
        <f t="shared" si="45"/>
        <v>1</v>
      </c>
      <c r="S2783">
        <f>IF(T2783="",0,IFERROR(IF(VLOOKUP(T2783,T$38:T2782,1,0)&gt;0,0,0),1))</f>
        <v>0</v>
      </c>
      <c r="T2783" s="16">
        <f>IF(DATOS!J2746=P$39,DATOS!C2746,"")</f>
        <v>0</v>
      </c>
    </row>
    <row r="2784" spans="18:20" x14ac:dyDescent="0.25">
      <c r="R2784">
        <f t="shared" si="45"/>
        <v>1</v>
      </c>
      <c r="S2784">
        <f>IF(T2784="",0,IFERROR(IF(VLOOKUP(T2784,T$38:T2783,1,0)&gt;0,0,0),1))</f>
        <v>0</v>
      </c>
      <c r="T2784" s="16">
        <f>IF(DATOS!J2747=P$39,DATOS!C2747,"")</f>
        <v>0</v>
      </c>
    </row>
    <row r="2785" spans="18:20" x14ac:dyDescent="0.25">
      <c r="R2785">
        <f t="shared" si="45"/>
        <v>1</v>
      </c>
      <c r="S2785">
        <f>IF(T2785="",0,IFERROR(IF(VLOOKUP(T2785,T$38:T2784,1,0)&gt;0,0,0),1))</f>
        <v>0</v>
      </c>
      <c r="T2785" s="16">
        <f>IF(DATOS!J2748=P$39,DATOS!C2748,"")</f>
        <v>0</v>
      </c>
    </row>
    <row r="2786" spans="18:20" x14ac:dyDescent="0.25">
      <c r="R2786">
        <f t="shared" si="45"/>
        <v>1</v>
      </c>
      <c r="S2786">
        <f>IF(T2786="",0,IFERROR(IF(VLOOKUP(T2786,T$38:T2785,1,0)&gt;0,0,0),1))</f>
        <v>0</v>
      </c>
      <c r="T2786" s="16">
        <f>IF(DATOS!J2749=P$39,DATOS!C2749,"")</f>
        <v>0</v>
      </c>
    </row>
    <row r="2787" spans="18:20" x14ac:dyDescent="0.25">
      <c r="R2787">
        <f t="shared" si="45"/>
        <v>1</v>
      </c>
      <c r="S2787">
        <f>IF(T2787="",0,IFERROR(IF(VLOOKUP(T2787,T$38:T2786,1,0)&gt;0,0,0),1))</f>
        <v>0</v>
      </c>
      <c r="T2787" s="16">
        <f>IF(DATOS!J2750=P$39,DATOS!C2750,"")</f>
        <v>0</v>
      </c>
    </row>
    <row r="2788" spans="18:20" x14ac:dyDescent="0.25">
      <c r="R2788">
        <f t="shared" si="45"/>
        <v>1</v>
      </c>
      <c r="S2788">
        <f>IF(T2788="",0,IFERROR(IF(VLOOKUP(T2788,T$38:T2787,1,0)&gt;0,0,0),1))</f>
        <v>0</v>
      </c>
      <c r="T2788" s="16">
        <f>IF(DATOS!J2751=P$39,DATOS!C2751,"")</f>
        <v>0</v>
      </c>
    </row>
    <row r="2789" spans="18:20" x14ac:dyDescent="0.25">
      <c r="R2789">
        <f t="shared" si="45"/>
        <v>1</v>
      </c>
      <c r="S2789">
        <f>IF(T2789="",0,IFERROR(IF(VLOOKUP(T2789,T$38:T2788,1,0)&gt;0,0,0),1))</f>
        <v>0</v>
      </c>
      <c r="T2789" s="16">
        <f>IF(DATOS!J2752=P$39,DATOS!C2752,"")</f>
        <v>0</v>
      </c>
    </row>
    <row r="2790" spans="18:20" x14ac:dyDescent="0.25">
      <c r="R2790">
        <f t="shared" si="45"/>
        <v>1</v>
      </c>
      <c r="S2790">
        <f>IF(T2790="",0,IFERROR(IF(VLOOKUP(T2790,T$38:T2789,1,0)&gt;0,0,0),1))</f>
        <v>0</v>
      </c>
      <c r="T2790" s="16">
        <f>IF(DATOS!J2753=P$39,DATOS!C2753,"")</f>
        <v>0</v>
      </c>
    </row>
    <row r="2791" spans="18:20" x14ac:dyDescent="0.25">
      <c r="R2791">
        <f t="shared" ref="R2791:R2854" si="46">R2790+S2791</f>
        <v>1</v>
      </c>
      <c r="S2791">
        <f>IF(T2791="",0,IFERROR(IF(VLOOKUP(T2791,T$38:T2790,1,0)&gt;0,0,0),1))</f>
        <v>0</v>
      </c>
      <c r="T2791" s="16">
        <f>IF(DATOS!J2754=P$39,DATOS!C2754,"")</f>
        <v>0</v>
      </c>
    </row>
    <row r="2792" spans="18:20" x14ac:dyDescent="0.25">
      <c r="R2792">
        <f t="shared" si="46"/>
        <v>1</v>
      </c>
      <c r="S2792">
        <f>IF(T2792="",0,IFERROR(IF(VLOOKUP(T2792,T$38:T2791,1,0)&gt;0,0,0),1))</f>
        <v>0</v>
      </c>
      <c r="T2792" s="16">
        <f>IF(DATOS!J2755=P$39,DATOS!C2755,"")</f>
        <v>0</v>
      </c>
    </row>
    <row r="2793" spans="18:20" x14ac:dyDescent="0.25">
      <c r="R2793">
        <f t="shared" si="46"/>
        <v>1</v>
      </c>
      <c r="S2793">
        <f>IF(T2793="",0,IFERROR(IF(VLOOKUP(T2793,T$38:T2792,1,0)&gt;0,0,0),1))</f>
        <v>0</v>
      </c>
      <c r="T2793" s="16">
        <f>IF(DATOS!J2756=P$39,DATOS!C2756,"")</f>
        <v>0</v>
      </c>
    </row>
    <row r="2794" spans="18:20" x14ac:dyDescent="0.25">
      <c r="R2794">
        <f t="shared" si="46"/>
        <v>1</v>
      </c>
      <c r="S2794">
        <f>IF(T2794="",0,IFERROR(IF(VLOOKUP(T2794,T$38:T2793,1,0)&gt;0,0,0),1))</f>
        <v>0</v>
      </c>
      <c r="T2794" s="16">
        <f>IF(DATOS!J2757=P$39,DATOS!C2757,"")</f>
        <v>0</v>
      </c>
    </row>
    <row r="2795" spans="18:20" x14ac:dyDescent="0.25">
      <c r="R2795">
        <f t="shared" si="46"/>
        <v>1</v>
      </c>
      <c r="S2795">
        <f>IF(T2795="",0,IFERROR(IF(VLOOKUP(T2795,T$38:T2794,1,0)&gt;0,0,0),1))</f>
        <v>0</v>
      </c>
      <c r="T2795" s="16">
        <f>IF(DATOS!J2758=P$39,DATOS!C2758,"")</f>
        <v>0</v>
      </c>
    </row>
    <row r="2796" spans="18:20" x14ac:dyDescent="0.25">
      <c r="R2796">
        <f t="shared" si="46"/>
        <v>1</v>
      </c>
      <c r="S2796">
        <f>IF(T2796="",0,IFERROR(IF(VLOOKUP(T2796,T$38:T2795,1,0)&gt;0,0,0),1))</f>
        <v>0</v>
      </c>
      <c r="T2796" s="16">
        <f>IF(DATOS!J2759=P$39,DATOS!C2759,"")</f>
        <v>0</v>
      </c>
    </row>
    <row r="2797" spans="18:20" x14ac:dyDescent="0.25">
      <c r="R2797">
        <f t="shared" si="46"/>
        <v>1</v>
      </c>
      <c r="S2797">
        <f>IF(T2797="",0,IFERROR(IF(VLOOKUP(T2797,T$38:T2796,1,0)&gt;0,0,0),1))</f>
        <v>0</v>
      </c>
      <c r="T2797" s="16">
        <f>IF(DATOS!J2760=P$39,DATOS!C2760,"")</f>
        <v>0</v>
      </c>
    </row>
    <row r="2798" spans="18:20" x14ac:dyDescent="0.25">
      <c r="R2798">
        <f t="shared" si="46"/>
        <v>1</v>
      </c>
      <c r="S2798">
        <f>IF(T2798="",0,IFERROR(IF(VLOOKUP(T2798,T$38:T2797,1,0)&gt;0,0,0),1))</f>
        <v>0</v>
      </c>
      <c r="T2798" s="16">
        <f>IF(DATOS!J2761=P$39,DATOS!C2761,"")</f>
        <v>0</v>
      </c>
    </row>
    <row r="2799" spans="18:20" x14ac:dyDescent="0.25">
      <c r="R2799">
        <f t="shared" si="46"/>
        <v>1</v>
      </c>
      <c r="S2799">
        <f>IF(T2799="",0,IFERROR(IF(VLOOKUP(T2799,T$38:T2798,1,0)&gt;0,0,0),1))</f>
        <v>0</v>
      </c>
      <c r="T2799" s="16">
        <f>IF(DATOS!J2762=P$39,DATOS!C2762,"")</f>
        <v>0</v>
      </c>
    </row>
    <row r="2800" spans="18:20" x14ac:dyDescent="0.25">
      <c r="R2800">
        <f t="shared" si="46"/>
        <v>1</v>
      </c>
      <c r="S2800">
        <f>IF(T2800="",0,IFERROR(IF(VLOOKUP(T2800,T$38:T2799,1,0)&gt;0,0,0),1))</f>
        <v>0</v>
      </c>
      <c r="T2800" s="16">
        <f>IF(DATOS!J2763=P$39,DATOS!C2763,"")</f>
        <v>0</v>
      </c>
    </row>
    <row r="2801" spans="18:20" x14ac:dyDescent="0.25">
      <c r="R2801">
        <f t="shared" si="46"/>
        <v>1</v>
      </c>
      <c r="S2801">
        <f>IF(T2801="",0,IFERROR(IF(VLOOKUP(T2801,T$38:T2800,1,0)&gt;0,0,0),1))</f>
        <v>0</v>
      </c>
      <c r="T2801" s="16">
        <f>IF(DATOS!J2764=P$39,DATOS!C2764,"")</f>
        <v>0</v>
      </c>
    </row>
    <row r="2802" spans="18:20" x14ac:dyDescent="0.25">
      <c r="R2802">
        <f t="shared" si="46"/>
        <v>1</v>
      </c>
      <c r="S2802">
        <f>IF(T2802="",0,IFERROR(IF(VLOOKUP(T2802,T$38:T2801,1,0)&gt;0,0,0),1))</f>
        <v>0</v>
      </c>
      <c r="T2802" s="16">
        <f>IF(DATOS!J2765=P$39,DATOS!C2765,"")</f>
        <v>0</v>
      </c>
    </row>
    <row r="2803" spans="18:20" x14ac:dyDescent="0.25">
      <c r="R2803">
        <f t="shared" si="46"/>
        <v>1</v>
      </c>
      <c r="S2803">
        <f>IF(T2803="",0,IFERROR(IF(VLOOKUP(T2803,T$38:T2802,1,0)&gt;0,0,0),1))</f>
        <v>0</v>
      </c>
      <c r="T2803" s="16">
        <f>IF(DATOS!J2766=P$39,DATOS!C2766,"")</f>
        <v>0</v>
      </c>
    </row>
    <row r="2804" spans="18:20" x14ac:dyDescent="0.25">
      <c r="R2804">
        <f t="shared" si="46"/>
        <v>1</v>
      </c>
      <c r="S2804">
        <f>IF(T2804="",0,IFERROR(IF(VLOOKUP(T2804,T$38:T2803,1,0)&gt;0,0,0),1))</f>
        <v>0</v>
      </c>
      <c r="T2804" s="16">
        <f>IF(DATOS!J2767=P$39,DATOS!C2767,"")</f>
        <v>0</v>
      </c>
    </row>
    <row r="2805" spans="18:20" x14ac:dyDescent="0.25">
      <c r="R2805">
        <f t="shared" si="46"/>
        <v>1</v>
      </c>
      <c r="S2805">
        <f>IF(T2805="",0,IFERROR(IF(VLOOKUP(T2805,T$38:T2804,1,0)&gt;0,0,0),1))</f>
        <v>0</v>
      </c>
      <c r="T2805" s="16">
        <f>IF(DATOS!J2768=P$39,DATOS!C2768,"")</f>
        <v>0</v>
      </c>
    </row>
    <row r="2806" spans="18:20" x14ac:dyDescent="0.25">
      <c r="R2806">
        <f t="shared" si="46"/>
        <v>1</v>
      </c>
      <c r="S2806">
        <f>IF(T2806="",0,IFERROR(IF(VLOOKUP(T2806,T$38:T2805,1,0)&gt;0,0,0),1))</f>
        <v>0</v>
      </c>
      <c r="T2806" s="16">
        <f>IF(DATOS!J2769=P$39,DATOS!C2769,"")</f>
        <v>0</v>
      </c>
    </row>
    <row r="2807" spans="18:20" x14ac:dyDescent="0.25">
      <c r="R2807">
        <f t="shared" si="46"/>
        <v>1</v>
      </c>
      <c r="S2807">
        <f>IF(T2807="",0,IFERROR(IF(VLOOKUP(T2807,T$38:T2806,1,0)&gt;0,0,0),1))</f>
        <v>0</v>
      </c>
      <c r="T2807" s="16">
        <f>IF(DATOS!J2770=P$39,DATOS!C2770,"")</f>
        <v>0</v>
      </c>
    </row>
    <row r="2808" spans="18:20" x14ac:dyDescent="0.25">
      <c r="R2808">
        <f t="shared" si="46"/>
        <v>1</v>
      </c>
      <c r="S2808">
        <f>IF(T2808="",0,IFERROR(IF(VLOOKUP(T2808,T$38:T2807,1,0)&gt;0,0,0),1))</f>
        <v>0</v>
      </c>
      <c r="T2808" s="16">
        <f>IF(DATOS!J2771=P$39,DATOS!C2771,"")</f>
        <v>0</v>
      </c>
    </row>
    <row r="2809" spans="18:20" x14ac:dyDescent="0.25">
      <c r="R2809">
        <f t="shared" si="46"/>
        <v>1</v>
      </c>
      <c r="S2809">
        <f>IF(T2809="",0,IFERROR(IF(VLOOKUP(T2809,T$38:T2808,1,0)&gt;0,0,0),1))</f>
        <v>0</v>
      </c>
      <c r="T2809" s="16">
        <f>IF(DATOS!J2772=P$39,DATOS!C2772,"")</f>
        <v>0</v>
      </c>
    </row>
    <row r="2810" spans="18:20" x14ac:dyDescent="0.25">
      <c r="R2810">
        <f t="shared" si="46"/>
        <v>1</v>
      </c>
      <c r="S2810">
        <f>IF(T2810="",0,IFERROR(IF(VLOOKUP(T2810,T$38:T2809,1,0)&gt;0,0,0),1))</f>
        <v>0</v>
      </c>
      <c r="T2810" s="16">
        <f>IF(DATOS!J2773=P$39,DATOS!C2773,"")</f>
        <v>0</v>
      </c>
    </row>
    <row r="2811" spans="18:20" x14ac:dyDescent="0.25">
      <c r="R2811">
        <f t="shared" si="46"/>
        <v>1</v>
      </c>
      <c r="S2811">
        <f>IF(T2811="",0,IFERROR(IF(VLOOKUP(T2811,T$38:T2810,1,0)&gt;0,0,0),1))</f>
        <v>0</v>
      </c>
      <c r="T2811" s="16">
        <f>IF(DATOS!J2774=P$39,DATOS!C2774,"")</f>
        <v>0</v>
      </c>
    </row>
    <row r="2812" spans="18:20" x14ac:dyDescent="0.25">
      <c r="R2812">
        <f t="shared" si="46"/>
        <v>1</v>
      </c>
      <c r="S2812">
        <f>IF(T2812="",0,IFERROR(IF(VLOOKUP(T2812,T$38:T2811,1,0)&gt;0,0,0),1))</f>
        <v>0</v>
      </c>
      <c r="T2812" s="16">
        <f>IF(DATOS!J2775=P$39,DATOS!C2775,"")</f>
        <v>0</v>
      </c>
    </row>
    <row r="2813" spans="18:20" x14ac:dyDescent="0.25">
      <c r="R2813">
        <f t="shared" si="46"/>
        <v>1</v>
      </c>
      <c r="S2813">
        <f>IF(T2813="",0,IFERROR(IF(VLOOKUP(T2813,T$38:T2812,1,0)&gt;0,0,0),1))</f>
        <v>0</v>
      </c>
      <c r="T2813" s="16">
        <f>IF(DATOS!J2776=P$39,DATOS!C2776,"")</f>
        <v>0</v>
      </c>
    </row>
    <row r="2814" spans="18:20" x14ac:dyDescent="0.25">
      <c r="R2814">
        <f t="shared" si="46"/>
        <v>1</v>
      </c>
      <c r="S2814">
        <f>IF(T2814="",0,IFERROR(IF(VLOOKUP(T2814,T$38:T2813,1,0)&gt;0,0,0),1))</f>
        <v>0</v>
      </c>
      <c r="T2814" s="16">
        <f>IF(DATOS!J2777=P$39,DATOS!C2777,"")</f>
        <v>0</v>
      </c>
    </row>
    <row r="2815" spans="18:20" x14ac:dyDescent="0.25">
      <c r="R2815">
        <f t="shared" si="46"/>
        <v>1</v>
      </c>
      <c r="S2815">
        <f>IF(T2815="",0,IFERROR(IF(VLOOKUP(T2815,T$38:T2814,1,0)&gt;0,0,0),1))</f>
        <v>0</v>
      </c>
      <c r="T2815" s="16">
        <f>IF(DATOS!J2778=P$39,DATOS!C2778,"")</f>
        <v>0</v>
      </c>
    </row>
    <row r="2816" spans="18:20" x14ac:dyDescent="0.25">
      <c r="R2816">
        <f t="shared" si="46"/>
        <v>1</v>
      </c>
      <c r="S2816">
        <f>IF(T2816="",0,IFERROR(IF(VLOOKUP(T2816,T$38:T2815,1,0)&gt;0,0,0),1))</f>
        <v>0</v>
      </c>
      <c r="T2816" s="16">
        <f>IF(DATOS!J2779=P$39,DATOS!C2779,"")</f>
        <v>0</v>
      </c>
    </row>
    <row r="2817" spans="18:20" x14ac:dyDescent="0.25">
      <c r="R2817">
        <f t="shared" si="46"/>
        <v>1</v>
      </c>
      <c r="S2817">
        <f>IF(T2817="",0,IFERROR(IF(VLOOKUP(T2817,T$38:T2816,1,0)&gt;0,0,0),1))</f>
        <v>0</v>
      </c>
      <c r="T2817" s="16">
        <f>IF(DATOS!J2780=P$39,DATOS!C2780,"")</f>
        <v>0</v>
      </c>
    </row>
    <row r="2818" spans="18:20" x14ac:dyDescent="0.25">
      <c r="R2818">
        <f t="shared" si="46"/>
        <v>1</v>
      </c>
      <c r="S2818">
        <f>IF(T2818="",0,IFERROR(IF(VLOOKUP(T2818,T$38:T2817,1,0)&gt;0,0,0),1))</f>
        <v>0</v>
      </c>
      <c r="T2818" s="16">
        <f>IF(DATOS!J2781=P$39,DATOS!C2781,"")</f>
        <v>0</v>
      </c>
    </row>
    <row r="2819" spans="18:20" x14ac:dyDescent="0.25">
      <c r="R2819">
        <f t="shared" si="46"/>
        <v>1</v>
      </c>
      <c r="S2819">
        <f>IF(T2819="",0,IFERROR(IF(VLOOKUP(T2819,T$38:T2818,1,0)&gt;0,0,0),1))</f>
        <v>0</v>
      </c>
      <c r="T2819" s="16">
        <f>IF(DATOS!J2782=P$39,DATOS!C2782,"")</f>
        <v>0</v>
      </c>
    </row>
    <row r="2820" spans="18:20" x14ac:dyDescent="0.25">
      <c r="R2820">
        <f t="shared" si="46"/>
        <v>1</v>
      </c>
      <c r="S2820">
        <f>IF(T2820="",0,IFERROR(IF(VLOOKUP(T2820,T$38:T2819,1,0)&gt;0,0,0),1))</f>
        <v>0</v>
      </c>
      <c r="T2820" s="16">
        <f>IF(DATOS!J2783=P$39,DATOS!C2783,"")</f>
        <v>0</v>
      </c>
    </row>
    <row r="2821" spans="18:20" x14ac:dyDescent="0.25">
      <c r="R2821">
        <f t="shared" si="46"/>
        <v>1</v>
      </c>
      <c r="S2821">
        <f>IF(T2821="",0,IFERROR(IF(VLOOKUP(T2821,T$38:T2820,1,0)&gt;0,0,0),1))</f>
        <v>0</v>
      </c>
      <c r="T2821" s="16">
        <f>IF(DATOS!J2784=P$39,DATOS!C2784,"")</f>
        <v>0</v>
      </c>
    </row>
    <row r="2822" spans="18:20" x14ac:dyDescent="0.25">
      <c r="R2822">
        <f t="shared" si="46"/>
        <v>1</v>
      </c>
      <c r="S2822">
        <f>IF(T2822="",0,IFERROR(IF(VLOOKUP(T2822,T$38:T2821,1,0)&gt;0,0,0),1))</f>
        <v>0</v>
      </c>
      <c r="T2822" s="16">
        <f>IF(DATOS!J2785=P$39,DATOS!C2785,"")</f>
        <v>0</v>
      </c>
    </row>
    <row r="2823" spans="18:20" x14ac:dyDescent="0.25">
      <c r="R2823">
        <f t="shared" si="46"/>
        <v>1</v>
      </c>
      <c r="S2823">
        <f>IF(T2823="",0,IFERROR(IF(VLOOKUP(T2823,T$38:T2822,1,0)&gt;0,0,0),1))</f>
        <v>0</v>
      </c>
      <c r="T2823" s="16">
        <f>IF(DATOS!J2786=P$39,DATOS!C2786,"")</f>
        <v>0</v>
      </c>
    </row>
    <row r="2824" spans="18:20" x14ac:dyDescent="0.25">
      <c r="R2824">
        <f t="shared" si="46"/>
        <v>1</v>
      </c>
      <c r="S2824">
        <f>IF(T2824="",0,IFERROR(IF(VLOOKUP(T2824,T$38:T2823,1,0)&gt;0,0,0),1))</f>
        <v>0</v>
      </c>
      <c r="T2824" s="16">
        <f>IF(DATOS!J2787=P$39,DATOS!C2787,"")</f>
        <v>0</v>
      </c>
    </row>
    <row r="2825" spans="18:20" x14ac:dyDescent="0.25">
      <c r="R2825">
        <f t="shared" si="46"/>
        <v>1</v>
      </c>
      <c r="S2825">
        <f>IF(T2825="",0,IFERROR(IF(VLOOKUP(T2825,T$38:T2824,1,0)&gt;0,0,0),1))</f>
        <v>0</v>
      </c>
      <c r="T2825" s="16">
        <f>IF(DATOS!J2788=P$39,DATOS!C2788,"")</f>
        <v>0</v>
      </c>
    </row>
    <row r="2826" spans="18:20" x14ac:dyDescent="0.25">
      <c r="R2826">
        <f t="shared" si="46"/>
        <v>1</v>
      </c>
      <c r="S2826">
        <f>IF(T2826="",0,IFERROR(IF(VLOOKUP(T2826,T$38:T2825,1,0)&gt;0,0,0),1))</f>
        <v>0</v>
      </c>
      <c r="T2826" s="16">
        <f>IF(DATOS!J2789=P$39,DATOS!C2789,"")</f>
        <v>0</v>
      </c>
    </row>
    <row r="2827" spans="18:20" x14ac:dyDescent="0.25">
      <c r="R2827">
        <f t="shared" si="46"/>
        <v>1</v>
      </c>
      <c r="S2827">
        <f>IF(T2827="",0,IFERROR(IF(VLOOKUP(T2827,T$38:T2826,1,0)&gt;0,0,0),1))</f>
        <v>0</v>
      </c>
      <c r="T2827" s="16">
        <f>IF(DATOS!J2790=P$39,DATOS!C2790,"")</f>
        <v>0</v>
      </c>
    </row>
    <row r="2828" spans="18:20" x14ac:dyDescent="0.25">
      <c r="R2828">
        <f t="shared" si="46"/>
        <v>1</v>
      </c>
      <c r="S2828">
        <f>IF(T2828="",0,IFERROR(IF(VLOOKUP(T2828,T$38:T2827,1,0)&gt;0,0,0),1))</f>
        <v>0</v>
      </c>
      <c r="T2828" s="16">
        <f>IF(DATOS!J2791=P$39,DATOS!C2791,"")</f>
        <v>0</v>
      </c>
    </row>
    <row r="2829" spans="18:20" x14ac:dyDescent="0.25">
      <c r="R2829">
        <f t="shared" si="46"/>
        <v>1</v>
      </c>
      <c r="S2829">
        <f>IF(T2829="",0,IFERROR(IF(VLOOKUP(T2829,T$38:T2828,1,0)&gt;0,0,0),1))</f>
        <v>0</v>
      </c>
      <c r="T2829" s="16">
        <f>IF(DATOS!J2792=P$39,DATOS!C2792,"")</f>
        <v>0</v>
      </c>
    </row>
    <row r="2830" spans="18:20" x14ac:dyDescent="0.25">
      <c r="R2830">
        <f t="shared" si="46"/>
        <v>1</v>
      </c>
      <c r="S2830">
        <f>IF(T2830="",0,IFERROR(IF(VLOOKUP(T2830,T$38:T2829,1,0)&gt;0,0,0),1))</f>
        <v>0</v>
      </c>
      <c r="T2830" s="16">
        <f>IF(DATOS!J2793=P$39,DATOS!C2793,"")</f>
        <v>0</v>
      </c>
    </row>
    <row r="2831" spans="18:20" x14ac:dyDescent="0.25">
      <c r="R2831">
        <f t="shared" si="46"/>
        <v>1</v>
      </c>
      <c r="S2831">
        <f>IF(T2831="",0,IFERROR(IF(VLOOKUP(T2831,T$38:T2830,1,0)&gt;0,0,0),1))</f>
        <v>0</v>
      </c>
      <c r="T2831" s="16">
        <f>IF(DATOS!J2794=P$39,DATOS!C2794,"")</f>
        <v>0</v>
      </c>
    </row>
    <row r="2832" spans="18:20" x14ac:dyDescent="0.25">
      <c r="R2832">
        <f t="shared" si="46"/>
        <v>1</v>
      </c>
      <c r="S2832">
        <f>IF(T2832="",0,IFERROR(IF(VLOOKUP(T2832,T$38:T2831,1,0)&gt;0,0,0),1))</f>
        <v>0</v>
      </c>
      <c r="T2832" s="16">
        <f>IF(DATOS!J2795=P$39,DATOS!C2795,"")</f>
        <v>0</v>
      </c>
    </row>
    <row r="2833" spans="18:20" x14ac:dyDescent="0.25">
      <c r="R2833">
        <f t="shared" si="46"/>
        <v>1</v>
      </c>
      <c r="S2833">
        <f>IF(T2833="",0,IFERROR(IF(VLOOKUP(T2833,T$38:T2832,1,0)&gt;0,0,0),1))</f>
        <v>0</v>
      </c>
      <c r="T2833" s="16">
        <f>IF(DATOS!J2796=P$39,DATOS!C2796,"")</f>
        <v>0</v>
      </c>
    </row>
    <row r="2834" spans="18:20" x14ac:dyDescent="0.25">
      <c r="R2834">
        <f t="shared" si="46"/>
        <v>1</v>
      </c>
      <c r="S2834">
        <f>IF(T2834="",0,IFERROR(IF(VLOOKUP(T2834,T$38:T2833,1,0)&gt;0,0,0),1))</f>
        <v>0</v>
      </c>
      <c r="T2834" s="16">
        <f>IF(DATOS!J2797=P$39,DATOS!C2797,"")</f>
        <v>0</v>
      </c>
    </row>
    <row r="2835" spans="18:20" x14ac:dyDescent="0.25">
      <c r="R2835">
        <f t="shared" si="46"/>
        <v>1</v>
      </c>
      <c r="S2835">
        <f>IF(T2835="",0,IFERROR(IF(VLOOKUP(T2835,T$38:T2834,1,0)&gt;0,0,0),1))</f>
        <v>0</v>
      </c>
      <c r="T2835" s="16">
        <f>IF(DATOS!J2798=P$39,DATOS!C2798,"")</f>
        <v>0</v>
      </c>
    </row>
    <row r="2836" spans="18:20" x14ac:dyDescent="0.25">
      <c r="R2836">
        <f t="shared" si="46"/>
        <v>1</v>
      </c>
      <c r="S2836">
        <f>IF(T2836="",0,IFERROR(IF(VLOOKUP(T2836,T$38:T2835,1,0)&gt;0,0,0),1))</f>
        <v>0</v>
      </c>
      <c r="T2836" s="16">
        <f>IF(DATOS!J2799=P$39,DATOS!C2799,"")</f>
        <v>0</v>
      </c>
    </row>
    <row r="2837" spans="18:20" x14ac:dyDescent="0.25">
      <c r="R2837">
        <f t="shared" si="46"/>
        <v>1</v>
      </c>
      <c r="S2837">
        <f>IF(T2837="",0,IFERROR(IF(VLOOKUP(T2837,T$38:T2836,1,0)&gt;0,0,0),1))</f>
        <v>0</v>
      </c>
      <c r="T2837" s="16">
        <f>IF(DATOS!J2800=P$39,DATOS!C2800,"")</f>
        <v>0</v>
      </c>
    </row>
    <row r="2838" spans="18:20" x14ac:dyDescent="0.25">
      <c r="R2838">
        <f t="shared" si="46"/>
        <v>1</v>
      </c>
      <c r="S2838">
        <f>IF(T2838="",0,IFERROR(IF(VLOOKUP(T2838,T$38:T2837,1,0)&gt;0,0,0),1))</f>
        <v>0</v>
      </c>
      <c r="T2838" s="16">
        <f>IF(DATOS!J2801=P$39,DATOS!C2801,"")</f>
        <v>0</v>
      </c>
    </row>
    <row r="2839" spans="18:20" x14ac:dyDescent="0.25">
      <c r="R2839">
        <f t="shared" si="46"/>
        <v>1</v>
      </c>
      <c r="S2839">
        <f>IF(T2839="",0,IFERROR(IF(VLOOKUP(T2839,T$38:T2838,1,0)&gt;0,0,0),1))</f>
        <v>0</v>
      </c>
      <c r="T2839" s="16">
        <f>IF(DATOS!J2802=P$39,DATOS!C2802,"")</f>
        <v>0</v>
      </c>
    </row>
    <row r="2840" spans="18:20" x14ac:dyDescent="0.25">
      <c r="R2840">
        <f t="shared" si="46"/>
        <v>1</v>
      </c>
      <c r="S2840">
        <f>IF(T2840="",0,IFERROR(IF(VLOOKUP(T2840,T$38:T2839,1,0)&gt;0,0,0),1))</f>
        <v>0</v>
      </c>
      <c r="T2840" s="16">
        <f>IF(DATOS!J2803=P$39,DATOS!C2803,"")</f>
        <v>0</v>
      </c>
    </row>
    <row r="2841" spans="18:20" x14ac:dyDescent="0.25">
      <c r="R2841">
        <f t="shared" si="46"/>
        <v>1</v>
      </c>
      <c r="S2841">
        <f>IF(T2841="",0,IFERROR(IF(VLOOKUP(T2841,T$38:T2840,1,0)&gt;0,0,0),1))</f>
        <v>0</v>
      </c>
      <c r="T2841" s="16">
        <f>IF(DATOS!J2804=P$39,DATOS!C2804,"")</f>
        <v>0</v>
      </c>
    </row>
    <row r="2842" spans="18:20" x14ac:dyDescent="0.25">
      <c r="R2842">
        <f t="shared" si="46"/>
        <v>1</v>
      </c>
      <c r="S2842">
        <f>IF(T2842="",0,IFERROR(IF(VLOOKUP(T2842,T$38:T2841,1,0)&gt;0,0,0),1))</f>
        <v>0</v>
      </c>
      <c r="T2842" s="16">
        <f>IF(DATOS!J2805=P$39,DATOS!C2805,"")</f>
        <v>0</v>
      </c>
    </row>
    <row r="2843" spans="18:20" x14ac:dyDescent="0.25">
      <c r="R2843">
        <f t="shared" si="46"/>
        <v>1</v>
      </c>
      <c r="S2843">
        <f>IF(T2843="",0,IFERROR(IF(VLOOKUP(T2843,T$38:T2842,1,0)&gt;0,0,0),1))</f>
        <v>0</v>
      </c>
      <c r="T2843" s="16">
        <f>IF(DATOS!J2806=P$39,DATOS!C2806,"")</f>
        <v>0</v>
      </c>
    </row>
    <row r="2844" spans="18:20" x14ac:dyDescent="0.25">
      <c r="R2844">
        <f t="shared" si="46"/>
        <v>1</v>
      </c>
      <c r="S2844">
        <f>IF(T2844="",0,IFERROR(IF(VLOOKUP(T2844,T$38:T2843,1,0)&gt;0,0,0),1))</f>
        <v>0</v>
      </c>
      <c r="T2844" s="16">
        <f>IF(DATOS!J2807=P$39,DATOS!C2807,"")</f>
        <v>0</v>
      </c>
    </row>
    <row r="2845" spans="18:20" x14ac:dyDescent="0.25">
      <c r="R2845">
        <f t="shared" si="46"/>
        <v>1</v>
      </c>
      <c r="S2845">
        <f>IF(T2845="",0,IFERROR(IF(VLOOKUP(T2845,T$38:T2844,1,0)&gt;0,0,0),1))</f>
        <v>0</v>
      </c>
      <c r="T2845" s="16">
        <f>IF(DATOS!J2808=P$39,DATOS!C2808,"")</f>
        <v>0</v>
      </c>
    </row>
    <row r="2846" spans="18:20" x14ac:dyDescent="0.25">
      <c r="R2846">
        <f t="shared" si="46"/>
        <v>1</v>
      </c>
      <c r="S2846">
        <f>IF(T2846="",0,IFERROR(IF(VLOOKUP(T2846,T$38:T2845,1,0)&gt;0,0,0),1))</f>
        <v>0</v>
      </c>
      <c r="T2846" s="16">
        <f>IF(DATOS!J2809=P$39,DATOS!C2809,"")</f>
        <v>0</v>
      </c>
    </row>
    <row r="2847" spans="18:20" x14ac:dyDescent="0.25">
      <c r="R2847">
        <f t="shared" si="46"/>
        <v>1</v>
      </c>
      <c r="S2847">
        <f>IF(T2847="",0,IFERROR(IF(VLOOKUP(T2847,T$38:T2846,1,0)&gt;0,0,0),1))</f>
        <v>0</v>
      </c>
      <c r="T2847" s="16">
        <f>IF(DATOS!J2810=P$39,DATOS!C2810,"")</f>
        <v>0</v>
      </c>
    </row>
    <row r="2848" spans="18:20" x14ac:dyDescent="0.25">
      <c r="R2848">
        <f t="shared" si="46"/>
        <v>1</v>
      </c>
      <c r="S2848">
        <f>IF(T2848="",0,IFERROR(IF(VLOOKUP(T2848,T$38:T2847,1,0)&gt;0,0,0),1))</f>
        <v>0</v>
      </c>
      <c r="T2848" s="16">
        <f>IF(DATOS!J2811=P$39,DATOS!C2811,"")</f>
        <v>0</v>
      </c>
    </row>
    <row r="2849" spans="18:20" x14ac:dyDescent="0.25">
      <c r="R2849">
        <f t="shared" si="46"/>
        <v>1</v>
      </c>
      <c r="S2849">
        <f>IF(T2849="",0,IFERROR(IF(VLOOKUP(T2849,T$38:T2848,1,0)&gt;0,0,0),1))</f>
        <v>0</v>
      </c>
      <c r="T2849" s="16">
        <f>IF(DATOS!J2812=P$39,DATOS!C2812,"")</f>
        <v>0</v>
      </c>
    </row>
    <row r="2850" spans="18:20" x14ac:dyDescent="0.25">
      <c r="R2850">
        <f t="shared" si="46"/>
        <v>1</v>
      </c>
      <c r="S2850">
        <f>IF(T2850="",0,IFERROR(IF(VLOOKUP(T2850,T$38:T2849,1,0)&gt;0,0,0),1))</f>
        <v>0</v>
      </c>
      <c r="T2850" s="16">
        <f>IF(DATOS!J2813=P$39,DATOS!C2813,"")</f>
        <v>0</v>
      </c>
    </row>
    <row r="2851" spans="18:20" x14ac:dyDescent="0.25">
      <c r="R2851">
        <f t="shared" si="46"/>
        <v>1</v>
      </c>
      <c r="S2851">
        <f>IF(T2851="",0,IFERROR(IF(VLOOKUP(T2851,T$38:T2850,1,0)&gt;0,0,0),1))</f>
        <v>0</v>
      </c>
      <c r="T2851" s="16">
        <f>IF(DATOS!J2814=P$39,DATOS!C2814,"")</f>
        <v>0</v>
      </c>
    </row>
    <row r="2852" spans="18:20" x14ac:dyDescent="0.25">
      <c r="R2852">
        <f t="shared" si="46"/>
        <v>1</v>
      </c>
      <c r="S2852">
        <f>IF(T2852="",0,IFERROR(IF(VLOOKUP(T2852,T$38:T2851,1,0)&gt;0,0,0),1))</f>
        <v>0</v>
      </c>
      <c r="T2852" s="16">
        <f>IF(DATOS!J2815=P$39,DATOS!C2815,"")</f>
        <v>0</v>
      </c>
    </row>
    <row r="2853" spans="18:20" x14ac:dyDescent="0.25">
      <c r="R2853">
        <f t="shared" si="46"/>
        <v>1</v>
      </c>
      <c r="S2853">
        <f>IF(T2853="",0,IFERROR(IF(VLOOKUP(T2853,T$38:T2852,1,0)&gt;0,0,0),1))</f>
        <v>0</v>
      </c>
      <c r="T2853" s="16">
        <f>IF(DATOS!J2816=P$39,DATOS!C2816,"")</f>
        <v>0</v>
      </c>
    </row>
    <row r="2854" spans="18:20" x14ac:dyDescent="0.25">
      <c r="R2854">
        <f t="shared" si="46"/>
        <v>1</v>
      </c>
      <c r="S2854">
        <f>IF(T2854="",0,IFERROR(IF(VLOOKUP(T2854,T$38:T2853,1,0)&gt;0,0,0),1))</f>
        <v>0</v>
      </c>
      <c r="T2854" s="16">
        <f>IF(DATOS!J2817=P$39,DATOS!C2817,"")</f>
        <v>0</v>
      </c>
    </row>
    <row r="2855" spans="18:20" x14ac:dyDescent="0.25">
      <c r="R2855">
        <f t="shared" ref="R2855:R2918" si="47">R2854+S2855</f>
        <v>1</v>
      </c>
      <c r="S2855">
        <f>IF(T2855="",0,IFERROR(IF(VLOOKUP(T2855,T$38:T2854,1,0)&gt;0,0,0),1))</f>
        <v>0</v>
      </c>
      <c r="T2855" s="16">
        <f>IF(DATOS!J2818=P$39,DATOS!C2818,"")</f>
        <v>0</v>
      </c>
    </row>
    <row r="2856" spans="18:20" x14ac:dyDescent="0.25">
      <c r="R2856">
        <f t="shared" si="47"/>
        <v>1</v>
      </c>
      <c r="S2856">
        <f>IF(T2856="",0,IFERROR(IF(VLOOKUP(T2856,T$38:T2855,1,0)&gt;0,0,0),1))</f>
        <v>0</v>
      </c>
      <c r="T2856" s="16">
        <f>IF(DATOS!J2819=P$39,DATOS!C2819,"")</f>
        <v>0</v>
      </c>
    </row>
    <row r="2857" spans="18:20" x14ac:dyDescent="0.25">
      <c r="R2857">
        <f t="shared" si="47"/>
        <v>1</v>
      </c>
      <c r="S2857">
        <f>IF(T2857="",0,IFERROR(IF(VLOOKUP(T2857,T$38:T2856,1,0)&gt;0,0,0),1))</f>
        <v>0</v>
      </c>
      <c r="T2857" s="16">
        <f>IF(DATOS!J2820=P$39,DATOS!C2820,"")</f>
        <v>0</v>
      </c>
    </row>
    <row r="2858" spans="18:20" x14ac:dyDescent="0.25">
      <c r="R2858">
        <f t="shared" si="47"/>
        <v>1</v>
      </c>
      <c r="S2858">
        <f>IF(T2858="",0,IFERROR(IF(VLOOKUP(T2858,T$38:T2857,1,0)&gt;0,0,0),1))</f>
        <v>0</v>
      </c>
      <c r="T2858" s="16">
        <f>IF(DATOS!J2821=P$39,DATOS!C2821,"")</f>
        <v>0</v>
      </c>
    </row>
    <row r="2859" spans="18:20" x14ac:dyDescent="0.25">
      <c r="R2859">
        <f t="shared" si="47"/>
        <v>1</v>
      </c>
      <c r="S2859">
        <f>IF(T2859="",0,IFERROR(IF(VLOOKUP(T2859,T$38:T2858,1,0)&gt;0,0,0),1))</f>
        <v>0</v>
      </c>
      <c r="T2859" s="16">
        <f>IF(DATOS!J2822=P$39,DATOS!C2822,"")</f>
        <v>0</v>
      </c>
    </row>
    <row r="2860" spans="18:20" x14ac:dyDescent="0.25">
      <c r="R2860">
        <f t="shared" si="47"/>
        <v>1</v>
      </c>
      <c r="S2860">
        <f>IF(T2860="",0,IFERROR(IF(VLOOKUP(T2860,T$38:T2859,1,0)&gt;0,0,0),1))</f>
        <v>0</v>
      </c>
      <c r="T2860" s="16">
        <f>IF(DATOS!J2823=P$39,DATOS!C2823,"")</f>
        <v>0</v>
      </c>
    </row>
    <row r="2861" spans="18:20" x14ac:dyDescent="0.25">
      <c r="R2861">
        <f t="shared" si="47"/>
        <v>1</v>
      </c>
      <c r="S2861">
        <f>IF(T2861="",0,IFERROR(IF(VLOOKUP(T2861,T$38:T2860,1,0)&gt;0,0,0),1))</f>
        <v>0</v>
      </c>
      <c r="T2861" s="16">
        <f>IF(DATOS!J2824=P$39,DATOS!C2824,"")</f>
        <v>0</v>
      </c>
    </row>
    <row r="2862" spans="18:20" x14ac:dyDescent="0.25">
      <c r="R2862">
        <f t="shared" si="47"/>
        <v>1</v>
      </c>
      <c r="S2862">
        <f>IF(T2862="",0,IFERROR(IF(VLOOKUP(T2862,T$38:T2861,1,0)&gt;0,0,0),1))</f>
        <v>0</v>
      </c>
      <c r="T2862" s="16">
        <f>IF(DATOS!J2825=P$39,DATOS!C2825,"")</f>
        <v>0</v>
      </c>
    </row>
    <row r="2863" spans="18:20" x14ac:dyDescent="0.25">
      <c r="R2863">
        <f t="shared" si="47"/>
        <v>1</v>
      </c>
      <c r="S2863">
        <f>IF(T2863="",0,IFERROR(IF(VLOOKUP(T2863,T$38:T2862,1,0)&gt;0,0,0),1))</f>
        <v>0</v>
      </c>
      <c r="T2863" s="16">
        <f>IF(DATOS!J2826=P$39,DATOS!C2826,"")</f>
        <v>0</v>
      </c>
    </row>
    <row r="2864" spans="18:20" x14ac:dyDescent="0.25">
      <c r="R2864">
        <f t="shared" si="47"/>
        <v>1</v>
      </c>
      <c r="S2864">
        <f>IF(T2864="",0,IFERROR(IF(VLOOKUP(T2864,T$38:T2863,1,0)&gt;0,0,0),1))</f>
        <v>0</v>
      </c>
      <c r="T2864" s="16">
        <f>IF(DATOS!J2827=P$39,DATOS!C2827,"")</f>
        <v>0</v>
      </c>
    </row>
    <row r="2865" spans="18:20" x14ac:dyDescent="0.25">
      <c r="R2865">
        <f t="shared" si="47"/>
        <v>1</v>
      </c>
      <c r="S2865">
        <f>IF(T2865="",0,IFERROR(IF(VLOOKUP(T2865,T$38:T2864,1,0)&gt;0,0,0),1))</f>
        <v>0</v>
      </c>
      <c r="T2865" s="16">
        <f>IF(DATOS!J2828=P$39,DATOS!C2828,"")</f>
        <v>0</v>
      </c>
    </row>
    <row r="2866" spans="18:20" x14ac:dyDescent="0.25">
      <c r="R2866">
        <f t="shared" si="47"/>
        <v>1</v>
      </c>
      <c r="S2866">
        <f>IF(T2866="",0,IFERROR(IF(VLOOKUP(T2866,T$38:T2865,1,0)&gt;0,0,0),1))</f>
        <v>0</v>
      </c>
      <c r="T2866" s="16">
        <f>IF(DATOS!J2829=P$39,DATOS!C2829,"")</f>
        <v>0</v>
      </c>
    </row>
    <row r="2867" spans="18:20" x14ac:dyDescent="0.25">
      <c r="R2867">
        <f t="shared" si="47"/>
        <v>1</v>
      </c>
      <c r="S2867">
        <f>IF(T2867="",0,IFERROR(IF(VLOOKUP(T2867,T$38:T2866,1,0)&gt;0,0,0),1))</f>
        <v>0</v>
      </c>
      <c r="T2867" s="16">
        <f>IF(DATOS!J2830=P$39,DATOS!C2830,"")</f>
        <v>0</v>
      </c>
    </row>
    <row r="2868" spans="18:20" x14ac:dyDescent="0.25">
      <c r="R2868">
        <f t="shared" si="47"/>
        <v>1</v>
      </c>
      <c r="S2868">
        <f>IF(T2868="",0,IFERROR(IF(VLOOKUP(T2868,T$38:T2867,1,0)&gt;0,0,0),1))</f>
        <v>0</v>
      </c>
      <c r="T2868" s="16">
        <f>IF(DATOS!J2831=P$39,DATOS!C2831,"")</f>
        <v>0</v>
      </c>
    </row>
    <row r="2869" spans="18:20" x14ac:dyDescent="0.25">
      <c r="R2869">
        <f t="shared" si="47"/>
        <v>1</v>
      </c>
      <c r="S2869">
        <f>IF(T2869="",0,IFERROR(IF(VLOOKUP(T2869,T$38:T2868,1,0)&gt;0,0,0),1))</f>
        <v>0</v>
      </c>
      <c r="T2869" s="16">
        <f>IF(DATOS!J2832=P$39,DATOS!C2832,"")</f>
        <v>0</v>
      </c>
    </row>
    <row r="2870" spans="18:20" x14ac:dyDescent="0.25">
      <c r="R2870">
        <f t="shared" si="47"/>
        <v>1</v>
      </c>
      <c r="S2870">
        <f>IF(T2870="",0,IFERROR(IF(VLOOKUP(T2870,T$38:T2869,1,0)&gt;0,0,0),1))</f>
        <v>0</v>
      </c>
      <c r="T2870" s="16">
        <f>IF(DATOS!J2833=P$39,DATOS!C2833,"")</f>
        <v>0</v>
      </c>
    </row>
    <row r="2871" spans="18:20" x14ac:dyDescent="0.25">
      <c r="R2871">
        <f t="shared" si="47"/>
        <v>1</v>
      </c>
      <c r="S2871">
        <f>IF(T2871="",0,IFERROR(IF(VLOOKUP(T2871,T$38:T2870,1,0)&gt;0,0,0),1))</f>
        <v>0</v>
      </c>
      <c r="T2871" s="16">
        <f>IF(DATOS!J2834=P$39,DATOS!C2834,"")</f>
        <v>0</v>
      </c>
    </row>
    <row r="2872" spans="18:20" x14ac:dyDescent="0.25">
      <c r="R2872">
        <f t="shared" si="47"/>
        <v>1</v>
      </c>
      <c r="S2872">
        <f>IF(T2872="",0,IFERROR(IF(VLOOKUP(T2872,T$38:T2871,1,0)&gt;0,0,0),1))</f>
        <v>0</v>
      </c>
      <c r="T2872" s="16">
        <f>IF(DATOS!J2835=P$39,DATOS!C2835,"")</f>
        <v>0</v>
      </c>
    </row>
    <row r="2873" spans="18:20" x14ac:dyDescent="0.25">
      <c r="R2873">
        <f t="shared" si="47"/>
        <v>1</v>
      </c>
      <c r="S2873">
        <f>IF(T2873="",0,IFERROR(IF(VLOOKUP(T2873,T$38:T2872,1,0)&gt;0,0,0),1))</f>
        <v>0</v>
      </c>
      <c r="T2873" s="16">
        <f>IF(DATOS!J2836=P$39,DATOS!C2836,"")</f>
        <v>0</v>
      </c>
    </row>
    <row r="2874" spans="18:20" x14ac:dyDescent="0.25">
      <c r="R2874">
        <f t="shared" si="47"/>
        <v>1</v>
      </c>
      <c r="S2874">
        <f>IF(T2874="",0,IFERROR(IF(VLOOKUP(T2874,T$38:T2873,1,0)&gt;0,0,0),1))</f>
        <v>0</v>
      </c>
      <c r="T2874" s="16">
        <f>IF(DATOS!J2837=P$39,DATOS!C2837,"")</f>
        <v>0</v>
      </c>
    </row>
    <row r="2875" spans="18:20" x14ac:dyDescent="0.25">
      <c r="R2875">
        <f t="shared" si="47"/>
        <v>1</v>
      </c>
      <c r="S2875">
        <f>IF(T2875="",0,IFERROR(IF(VLOOKUP(T2875,T$38:T2874,1,0)&gt;0,0,0),1))</f>
        <v>0</v>
      </c>
      <c r="T2875" s="16">
        <f>IF(DATOS!J2838=P$39,DATOS!C2838,"")</f>
        <v>0</v>
      </c>
    </row>
    <row r="2876" spans="18:20" x14ac:dyDescent="0.25">
      <c r="R2876">
        <f t="shared" si="47"/>
        <v>1</v>
      </c>
      <c r="S2876">
        <f>IF(T2876="",0,IFERROR(IF(VLOOKUP(T2876,T$38:T2875,1,0)&gt;0,0,0),1))</f>
        <v>0</v>
      </c>
      <c r="T2876" s="16">
        <f>IF(DATOS!J2839=P$39,DATOS!C2839,"")</f>
        <v>0</v>
      </c>
    </row>
    <row r="2877" spans="18:20" x14ac:dyDescent="0.25">
      <c r="R2877">
        <f t="shared" si="47"/>
        <v>1</v>
      </c>
      <c r="S2877">
        <f>IF(T2877="",0,IFERROR(IF(VLOOKUP(T2877,T$38:T2876,1,0)&gt;0,0,0),1))</f>
        <v>0</v>
      </c>
      <c r="T2877" s="16">
        <f>IF(DATOS!J2840=P$39,DATOS!C2840,"")</f>
        <v>0</v>
      </c>
    </row>
    <row r="2878" spans="18:20" x14ac:dyDescent="0.25">
      <c r="R2878">
        <f t="shared" si="47"/>
        <v>1</v>
      </c>
      <c r="S2878">
        <f>IF(T2878="",0,IFERROR(IF(VLOOKUP(T2878,T$38:T2877,1,0)&gt;0,0,0),1))</f>
        <v>0</v>
      </c>
      <c r="T2878" s="16">
        <f>IF(DATOS!J2841=P$39,DATOS!C2841,"")</f>
        <v>0</v>
      </c>
    </row>
    <row r="2879" spans="18:20" x14ac:dyDescent="0.25">
      <c r="R2879">
        <f t="shared" si="47"/>
        <v>1</v>
      </c>
      <c r="S2879">
        <f>IF(T2879="",0,IFERROR(IF(VLOOKUP(T2879,T$38:T2878,1,0)&gt;0,0,0),1))</f>
        <v>0</v>
      </c>
      <c r="T2879" s="16">
        <f>IF(DATOS!J2842=P$39,DATOS!C2842,"")</f>
        <v>0</v>
      </c>
    </row>
    <row r="2880" spans="18:20" x14ac:dyDescent="0.25">
      <c r="R2880">
        <f t="shared" si="47"/>
        <v>1</v>
      </c>
      <c r="S2880">
        <f>IF(T2880="",0,IFERROR(IF(VLOOKUP(T2880,T$38:T2879,1,0)&gt;0,0,0),1))</f>
        <v>0</v>
      </c>
      <c r="T2880" s="16">
        <f>IF(DATOS!J2843=P$39,DATOS!C2843,"")</f>
        <v>0</v>
      </c>
    </row>
    <row r="2881" spans="18:20" x14ac:dyDescent="0.25">
      <c r="R2881">
        <f t="shared" si="47"/>
        <v>1</v>
      </c>
      <c r="S2881">
        <f>IF(T2881="",0,IFERROR(IF(VLOOKUP(T2881,T$38:T2880,1,0)&gt;0,0,0),1))</f>
        <v>0</v>
      </c>
      <c r="T2881" s="16">
        <f>IF(DATOS!J2844=P$39,DATOS!C2844,"")</f>
        <v>0</v>
      </c>
    </row>
    <row r="2882" spans="18:20" x14ac:dyDescent="0.25">
      <c r="R2882">
        <f t="shared" si="47"/>
        <v>1</v>
      </c>
      <c r="S2882">
        <f>IF(T2882="",0,IFERROR(IF(VLOOKUP(T2882,T$38:T2881,1,0)&gt;0,0,0),1))</f>
        <v>0</v>
      </c>
      <c r="T2882" s="16">
        <f>IF(DATOS!J2845=P$39,DATOS!C2845,"")</f>
        <v>0</v>
      </c>
    </row>
    <row r="2883" spans="18:20" x14ac:dyDescent="0.25">
      <c r="R2883">
        <f t="shared" si="47"/>
        <v>1</v>
      </c>
      <c r="S2883">
        <f>IF(T2883="",0,IFERROR(IF(VLOOKUP(T2883,T$38:T2882,1,0)&gt;0,0,0),1))</f>
        <v>0</v>
      </c>
      <c r="T2883" s="16">
        <f>IF(DATOS!J2846=P$39,DATOS!C2846,"")</f>
        <v>0</v>
      </c>
    </row>
    <row r="2884" spans="18:20" x14ac:dyDescent="0.25">
      <c r="R2884">
        <f t="shared" si="47"/>
        <v>1</v>
      </c>
      <c r="S2884">
        <f>IF(T2884="",0,IFERROR(IF(VLOOKUP(T2884,T$38:T2883,1,0)&gt;0,0,0),1))</f>
        <v>0</v>
      </c>
      <c r="T2884" s="16">
        <f>IF(DATOS!J2847=P$39,DATOS!C2847,"")</f>
        <v>0</v>
      </c>
    </row>
    <row r="2885" spans="18:20" x14ac:dyDescent="0.25">
      <c r="R2885">
        <f t="shared" si="47"/>
        <v>1</v>
      </c>
      <c r="S2885">
        <f>IF(T2885="",0,IFERROR(IF(VLOOKUP(T2885,T$38:T2884,1,0)&gt;0,0,0),1))</f>
        <v>0</v>
      </c>
      <c r="T2885" s="16">
        <f>IF(DATOS!J2848=P$39,DATOS!C2848,"")</f>
        <v>0</v>
      </c>
    </row>
    <row r="2886" spans="18:20" x14ac:dyDescent="0.25">
      <c r="R2886">
        <f t="shared" si="47"/>
        <v>1</v>
      </c>
      <c r="S2886">
        <f>IF(T2886="",0,IFERROR(IF(VLOOKUP(T2886,T$38:T2885,1,0)&gt;0,0,0),1))</f>
        <v>0</v>
      </c>
      <c r="T2886" s="16">
        <f>IF(DATOS!J2849=P$39,DATOS!C2849,"")</f>
        <v>0</v>
      </c>
    </row>
    <row r="2887" spans="18:20" x14ac:dyDescent="0.25">
      <c r="R2887">
        <f t="shared" si="47"/>
        <v>1</v>
      </c>
      <c r="S2887">
        <f>IF(T2887="",0,IFERROR(IF(VLOOKUP(T2887,T$38:T2886,1,0)&gt;0,0,0),1))</f>
        <v>0</v>
      </c>
      <c r="T2887" s="16">
        <f>IF(DATOS!J2850=P$39,DATOS!C2850,"")</f>
        <v>0</v>
      </c>
    </row>
    <row r="2888" spans="18:20" x14ac:dyDescent="0.25">
      <c r="R2888">
        <f t="shared" si="47"/>
        <v>1</v>
      </c>
      <c r="S2888">
        <f>IF(T2888="",0,IFERROR(IF(VLOOKUP(T2888,T$38:T2887,1,0)&gt;0,0,0),1))</f>
        <v>0</v>
      </c>
      <c r="T2888" s="16">
        <f>IF(DATOS!J2851=P$39,DATOS!C2851,"")</f>
        <v>0</v>
      </c>
    </row>
    <row r="2889" spans="18:20" x14ac:dyDescent="0.25">
      <c r="R2889">
        <f t="shared" si="47"/>
        <v>1</v>
      </c>
      <c r="S2889">
        <f>IF(T2889="",0,IFERROR(IF(VLOOKUP(T2889,T$38:T2888,1,0)&gt;0,0,0),1))</f>
        <v>0</v>
      </c>
      <c r="T2889" s="16">
        <f>IF(DATOS!J2852=P$39,DATOS!C2852,"")</f>
        <v>0</v>
      </c>
    </row>
    <row r="2890" spans="18:20" x14ac:dyDescent="0.25">
      <c r="R2890">
        <f t="shared" si="47"/>
        <v>1</v>
      </c>
      <c r="S2890">
        <f>IF(T2890="",0,IFERROR(IF(VLOOKUP(T2890,T$38:T2889,1,0)&gt;0,0,0),1))</f>
        <v>0</v>
      </c>
      <c r="T2890" s="16">
        <f>IF(DATOS!J2853=P$39,DATOS!C2853,"")</f>
        <v>0</v>
      </c>
    </row>
    <row r="2891" spans="18:20" x14ac:dyDescent="0.25">
      <c r="R2891">
        <f t="shared" si="47"/>
        <v>1</v>
      </c>
      <c r="S2891">
        <f>IF(T2891="",0,IFERROR(IF(VLOOKUP(T2891,T$38:T2890,1,0)&gt;0,0,0),1))</f>
        <v>0</v>
      </c>
      <c r="T2891" s="16">
        <f>IF(DATOS!J2854=P$39,DATOS!C2854,"")</f>
        <v>0</v>
      </c>
    </row>
    <row r="2892" spans="18:20" x14ac:dyDescent="0.25">
      <c r="R2892">
        <f t="shared" si="47"/>
        <v>1</v>
      </c>
      <c r="S2892">
        <f>IF(T2892="",0,IFERROR(IF(VLOOKUP(T2892,T$38:T2891,1,0)&gt;0,0,0),1))</f>
        <v>0</v>
      </c>
      <c r="T2892" s="16">
        <f>IF(DATOS!J2855=P$39,DATOS!C2855,"")</f>
        <v>0</v>
      </c>
    </row>
    <row r="2893" spans="18:20" x14ac:dyDescent="0.25">
      <c r="R2893">
        <f t="shared" si="47"/>
        <v>1</v>
      </c>
      <c r="S2893">
        <f>IF(T2893="",0,IFERROR(IF(VLOOKUP(T2893,T$38:T2892,1,0)&gt;0,0,0),1))</f>
        <v>0</v>
      </c>
      <c r="T2893" s="16">
        <f>IF(DATOS!J2856=P$39,DATOS!C2856,"")</f>
        <v>0</v>
      </c>
    </row>
    <row r="2894" spans="18:20" x14ac:dyDescent="0.25">
      <c r="R2894">
        <f t="shared" si="47"/>
        <v>1</v>
      </c>
      <c r="S2894">
        <f>IF(T2894="",0,IFERROR(IF(VLOOKUP(T2894,T$38:T2893,1,0)&gt;0,0,0),1))</f>
        <v>0</v>
      </c>
      <c r="T2894" s="16">
        <f>IF(DATOS!J2857=P$39,DATOS!C2857,"")</f>
        <v>0</v>
      </c>
    </row>
    <row r="2895" spans="18:20" x14ac:dyDescent="0.25">
      <c r="R2895">
        <f t="shared" si="47"/>
        <v>1</v>
      </c>
      <c r="S2895">
        <f>IF(T2895="",0,IFERROR(IF(VLOOKUP(T2895,T$38:T2894,1,0)&gt;0,0,0),1))</f>
        <v>0</v>
      </c>
      <c r="T2895" s="16">
        <f>IF(DATOS!J2858=P$39,DATOS!C2858,"")</f>
        <v>0</v>
      </c>
    </row>
    <row r="2896" spans="18:20" x14ac:dyDescent="0.25">
      <c r="R2896">
        <f t="shared" si="47"/>
        <v>1</v>
      </c>
      <c r="S2896">
        <f>IF(T2896="",0,IFERROR(IF(VLOOKUP(T2896,T$38:T2895,1,0)&gt;0,0,0),1))</f>
        <v>0</v>
      </c>
      <c r="T2896" s="16">
        <f>IF(DATOS!J2859=P$39,DATOS!C2859,"")</f>
        <v>0</v>
      </c>
    </row>
    <row r="2897" spans="18:20" x14ac:dyDescent="0.25">
      <c r="R2897">
        <f t="shared" si="47"/>
        <v>1</v>
      </c>
      <c r="S2897">
        <f>IF(T2897="",0,IFERROR(IF(VLOOKUP(T2897,T$38:T2896,1,0)&gt;0,0,0),1))</f>
        <v>0</v>
      </c>
      <c r="T2897" s="16">
        <f>IF(DATOS!J2860=P$39,DATOS!C2860,"")</f>
        <v>0</v>
      </c>
    </row>
    <row r="2898" spans="18:20" x14ac:dyDescent="0.25">
      <c r="R2898">
        <f t="shared" si="47"/>
        <v>1</v>
      </c>
      <c r="S2898">
        <f>IF(T2898="",0,IFERROR(IF(VLOOKUP(T2898,T$38:T2897,1,0)&gt;0,0,0),1))</f>
        <v>0</v>
      </c>
      <c r="T2898" s="16">
        <f>IF(DATOS!J2861=P$39,DATOS!C2861,"")</f>
        <v>0</v>
      </c>
    </row>
    <row r="2899" spans="18:20" x14ac:dyDescent="0.25">
      <c r="R2899">
        <f t="shared" si="47"/>
        <v>1</v>
      </c>
      <c r="S2899">
        <f>IF(T2899="",0,IFERROR(IF(VLOOKUP(T2899,T$38:T2898,1,0)&gt;0,0,0),1))</f>
        <v>0</v>
      </c>
      <c r="T2899" s="16">
        <f>IF(DATOS!J2862=P$39,DATOS!C2862,"")</f>
        <v>0</v>
      </c>
    </row>
    <row r="2900" spans="18:20" x14ac:dyDescent="0.25">
      <c r="R2900">
        <f t="shared" si="47"/>
        <v>1</v>
      </c>
      <c r="S2900">
        <f>IF(T2900="",0,IFERROR(IF(VLOOKUP(T2900,T$38:T2899,1,0)&gt;0,0,0),1))</f>
        <v>0</v>
      </c>
      <c r="T2900" s="16">
        <f>IF(DATOS!J2863=P$39,DATOS!C2863,"")</f>
        <v>0</v>
      </c>
    </row>
    <row r="2901" spans="18:20" x14ac:dyDescent="0.25">
      <c r="R2901">
        <f t="shared" si="47"/>
        <v>1</v>
      </c>
      <c r="S2901">
        <f>IF(T2901="",0,IFERROR(IF(VLOOKUP(T2901,T$38:T2900,1,0)&gt;0,0,0),1))</f>
        <v>0</v>
      </c>
      <c r="T2901" s="16">
        <f>IF(DATOS!J2864=P$39,DATOS!C2864,"")</f>
        <v>0</v>
      </c>
    </row>
    <row r="2902" spans="18:20" x14ac:dyDescent="0.25">
      <c r="R2902">
        <f t="shared" si="47"/>
        <v>1</v>
      </c>
      <c r="S2902">
        <f>IF(T2902="",0,IFERROR(IF(VLOOKUP(T2902,T$38:T2901,1,0)&gt;0,0,0),1))</f>
        <v>0</v>
      </c>
      <c r="T2902" s="16">
        <f>IF(DATOS!J2865=P$39,DATOS!C2865,"")</f>
        <v>0</v>
      </c>
    </row>
    <row r="2903" spans="18:20" x14ac:dyDescent="0.25">
      <c r="R2903">
        <f t="shared" si="47"/>
        <v>1</v>
      </c>
      <c r="S2903">
        <f>IF(T2903="",0,IFERROR(IF(VLOOKUP(T2903,T$38:T2902,1,0)&gt;0,0,0),1))</f>
        <v>0</v>
      </c>
      <c r="T2903" s="16">
        <f>IF(DATOS!J2866=P$39,DATOS!C2866,"")</f>
        <v>0</v>
      </c>
    </row>
    <row r="2904" spans="18:20" x14ac:dyDescent="0.25">
      <c r="R2904">
        <f t="shared" si="47"/>
        <v>1</v>
      </c>
      <c r="S2904">
        <f>IF(T2904="",0,IFERROR(IF(VLOOKUP(T2904,T$38:T2903,1,0)&gt;0,0,0),1))</f>
        <v>0</v>
      </c>
      <c r="T2904" s="16">
        <f>IF(DATOS!J2867=P$39,DATOS!C2867,"")</f>
        <v>0</v>
      </c>
    </row>
    <row r="2905" spans="18:20" x14ac:dyDescent="0.25">
      <c r="R2905">
        <f t="shared" si="47"/>
        <v>1</v>
      </c>
      <c r="S2905">
        <f>IF(T2905="",0,IFERROR(IF(VLOOKUP(T2905,T$38:T2904,1,0)&gt;0,0,0),1))</f>
        <v>0</v>
      </c>
      <c r="T2905" s="16">
        <f>IF(DATOS!J2868=P$39,DATOS!C2868,"")</f>
        <v>0</v>
      </c>
    </row>
    <row r="2906" spans="18:20" x14ac:dyDescent="0.25">
      <c r="R2906">
        <f t="shared" si="47"/>
        <v>1</v>
      </c>
      <c r="S2906">
        <f>IF(T2906="",0,IFERROR(IF(VLOOKUP(T2906,T$38:T2905,1,0)&gt;0,0,0),1))</f>
        <v>0</v>
      </c>
      <c r="T2906" s="16">
        <f>IF(DATOS!J2869=P$39,DATOS!C2869,"")</f>
        <v>0</v>
      </c>
    </row>
    <row r="2907" spans="18:20" x14ac:dyDescent="0.25">
      <c r="R2907">
        <f t="shared" si="47"/>
        <v>1</v>
      </c>
      <c r="S2907">
        <f>IF(T2907="",0,IFERROR(IF(VLOOKUP(T2907,T$38:T2906,1,0)&gt;0,0,0),1))</f>
        <v>0</v>
      </c>
      <c r="T2907" s="16">
        <f>IF(DATOS!J2870=P$39,DATOS!C2870,"")</f>
        <v>0</v>
      </c>
    </row>
    <row r="2908" spans="18:20" x14ac:dyDescent="0.25">
      <c r="R2908">
        <f t="shared" si="47"/>
        <v>1</v>
      </c>
      <c r="S2908">
        <f>IF(T2908="",0,IFERROR(IF(VLOOKUP(T2908,T$38:T2907,1,0)&gt;0,0,0),1))</f>
        <v>0</v>
      </c>
      <c r="T2908" s="16">
        <f>IF(DATOS!J2871=P$39,DATOS!C2871,"")</f>
        <v>0</v>
      </c>
    </row>
    <row r="2909" spans="18:20" x14ac:dyDescent="0.25">
      <c r="R2909">
        <f t="shared" si="47"/>
        <v>1</v>
      </c>
      <c r="S2909">
        <f>IF(T2909="",0,IFERROR(IF(VLOOKUP(T2909,T$38:T2908,1,0)&gt;0,0,0),1))</f>
        <v>0</v>
      </c>
      <c r="T2909" s="16">
        <f>IF(DATOS!J2872=P$39,DATOS!C2872,"")</f>
        <v>0</v>
      </c>
    </row>
    <row r="2910" spans="18:20" x14ac:dyDescent="0.25">
      <c r="R2910">
        <f t="shared" si="47"/>
        <v>1</v>
      </c>
      <c r="S2910">
        <f>IF(T2910="",0,IFERROR(IF(VLOOKUP(T2910,T$38:T2909,1,0)&gt;0,0,0),1))</f>
        <v>0</v>
      </c>
      <c r="T2910" s="16">
        <f>IF(DATOS!J2873=P$39,DATOS!C2873,"")</f>
        <v>0</v>
      </c>
    </row>
    <row r="2911" spans="18:20" x14ac:dyDescent="0.25">
      <c r="R2911">
        <f t="shared" si="47"/>
        <v>1</v>
      </c>
      <c r="S2911">
        <f>IF(T2911="",0,IFERROR(IF(VLOOKUP(T2911,T$38:T2910,1,0)&gt;0,0,0),1))</f>
        <v>0</v>
      </c>
      <c r="T2911" s="16">
        <f>IF(DATOS!J2874=P$39,DATOS!C2874,"")</f>
        <v>0</v>
      </c>
    </row>
    <row r="2912" spans="18:20" x14ac:dyDescent="0.25">
      <c r="R2912">
        <f t="shared" si="47"/>
        <v>1</v>
      </c>
      <c r="S2912">
        <f>IF(T2912="",0,IFERROR(IF(VLOOKUP(T2912,T$38:T2911,1,0)&gt;0,0,0),1))</f>
        <v>0</v>
      </c>
      <c r="T2912" s="16">
        <f>IF(DATOS!J2875=P$39,DATOS!C2875,"")</f>
        <v>0</v>
      </c>
    </row>
    <row r="2913" spans="18:20" x14ac:dyDescent="0.25">
      <c r="R2913">
        <f t="shared" si="47"/>
        <v>1</v>
      </c>
      <c r="S2913">
        <f>IF(T2913="",0,IFERROR(IF(VLOOKUP(T2913,T$38:T2912,1,0)&gt;0,0,0),1))</f>
        <v>0</v>
      </c>
      <c r="T2913" s="16">
        <f>IF(DATOS!J2876=P$39,DATOS!C2876,"")</f>
        <v>0</v>
      </c>
    </row>
    <row r="2914" spans="18:20" x14ac:dyDescent="0.25">
      <c r="R2914">
        <f t="shared" si="47"/>
        <v>1</v>
      </c>
      <c r="S2914">
        <f>IF(T2914="",0,IFERROR(IF(VLOOKUP(T2914,T$38:T2913,1,0)&gt;0,0,0),1))</f>
        <v>0</v>
      </c>
      <c r="T2914" s="16">
        <f>IF(DATOS!J2877=P$39,DATOS!C2877,"")</f>
        <v>0</v>
      </c>
    </row>
    <row r="2915" spans="18:20" x14ac:dyDescent="0.25">
      <c r="R2915">
        <f t="shared" si="47"/>
        <v>1</v>
      </c>
      <c r="S2915">
        <f>IF(T2915="",0,IFERROR(IF(VLOOKUP(T2915,T$38:T2914,1,0)&gt;0,0,0),1))</f>
        <v>0</v>
      </c>
      <c r="T2915" s="16">
        <f>IF(DATOS!J2878=P$39,DATOS!C2878,"")</f>
        <v>0</v>
      </c>
    </row>
    <row r="2916" spans="18:20" x14ac:dyDescent="0.25">
      <c r="R2916">
        <f t="shared" si="47"/>
        <v>1</v>
      </c>
      <c r="S2916">
        <f>IF(T2916="",0,IFERROR(IF(VLOOKUP(T2916,T$38:T2915,1,0)&gt;0,0,0),1))</f>
        <v>0</v>
      </c>
      <c r="T2916" s="16">
        <f>IF(DATOS!J2879=P$39,DATOS!C2879,"")</f>
        <v>0</v>
      </c>
    </row>
    <row r="2917" spans="18:20" x14ac:dyDescent="0.25">
      <c r="R2917">
        <f t="shared" si="47"/>
        <v>1</v>
      </c>
      <c r="S2917">
        <f>IF(T2917="",0,IFERROR(IF(VLOOKUP(T2917,T$38:T2916,1,0)&gt;0,0,0),1))</f>
        <v>0</v>
      </c>
      <c r="T2917" s="16">
        <f>IF(DATOS!J2880=P$39,DATOS!C2880,"")</f>
        <v>0</v>
      </c>
    </row>
    <row r="2918" spans="18:20" x14ac:dyDescent="0.25">
      <c r="R2918">
        <f t="shared" si="47"/>
        <v>1</v>
      </c>
      <c r="S2918">
        <f>IF(T2918="",0,IFERROR(IF(VLOOKUP(T2918,T$38:T2917,1,0)&gt;0,0,0),1))</f>
        <v>0</v>
      </c>
      <c r="T2918" s="16">
        <f>IF(DATOS!J2881=P$39,DATOS!C2881,"")</f>
        <v>0</v>
      </c>
    </row>
    <row r="2919" spans="18:20" x14ac:dyDescent="0.25">
      <c r="R2919">
        <f t="shared" ref="R2919:R2982" si="48">R2918+S2919</f>
        <v>1</v>
      </c>
      <c r="S2919">
        <f>IF(T2919="",0,IFERROR(IF(VLOOKUP(T2919,T$38:T2918,1,0)&gt;0,0,0),1))</f>
        <v>0</v>
      </c>
      <c r="T2919" s="16">
        <f>IF(DATOS!J2882=P$39,DATOS!C2882,"")</f>
        <v>0</v>
      </c>
    </row>
    <row r="2920" spans="18:20" x14ac:dyDescent="0.25">
      <c r="R2920">
        <f t="shared" si="48"/>
        <v>1</v>
      </c>
      <c r="S2920">
        <f>IF(T2920="",0,IFERROR(IF(VLOOKUP(T2920,T$38:T2919,1,0)&gt;0,0,0),1))</f>
        <v>0</v>
      </c>
      <c r="T2920" s="16">
        <f>IF(DATOS!J2883=P$39,DATOS!C2883,"")</f>
        <v>0</v>
      </c>
    </row>
    <row r="2921" spans="18:20" x14ac:dyDescent="0.25">
      <c r="R2921">
        <f t="shared" si="48"/>
        <v>1</v>
      </c>
      <c r="S2921">
        <f>IF(T2921="",0,IFERROR(IF(VLOOKUP(T2921,T$38:T2920,1,0)&gt;0,0,0),1))</f>
        <v>0</v>
      </c>
      <c r="T2921" s="16">
        <f>IF(DATOS!J2884=P$39,DATOS!C2884,"")</f>
        <v>0</v>
      </c>
    </row>
    <row r="2922" spans="18:20" x14ac:dyDescent="0.25">
      <c r="R2922">
        <f t="shared" si="48"/>
        <v>1</v>
      </c>
      <c r="S2922">
        <f>IF(T2922="",0,IFERROR(IF(VLOOKUP(T2922,T$38:T2921,1,0)&gt;0,0,0),1))</f>
        <v>0</v>
      </c>
      <c r="T2922" s="16">
        <f>IF(DATOS!J2885=P$39,DATOS!C2885,"")</f>
        <v>0</v>
      </c>
    </row>
    <row r="2923" spans="18:20" x14ac:dyDescent="0.25">
      <c r="R2923">
        <f t="shared" si="48"/>
        <v>1</v>
      </c>
      <c r="S2923">
        <f>IF(T2923="",0,IFERROR(IF(VLOOKUP(T2923,T$38:T2922,1,0)&gt;0,0,0),1))</f>
        <v>0</v>
      </c>
      <c r="T2923" s="16">
        <f>IF(DATOS!J2886=P$39,DATOS!C2886,"")</f>
        <v>0</v>
      </c>
    </row>
    <row r="2924" spans="18:20" x14ac:dyDescent="0.25">
      <c r="R2924">
        <f t="shared" si="48"/>
        <v>1</v>
      </c>
      <c r="S2924">
        <f>IF(T2924="",0,IFERROR(IF(VLOOKUP(T2924,T$38:T2923,1,0)&gt;0,0,0),1))</f>
        <v>0</v>
      </c>
      <c r="T2924" s="16">
        <f>IF(DATOS!J2887=P$39,DATOS!C2887,"")</f>
        <v>0</v>
      </c>
    </row>
    <row r="2925" spans="18:20" x14ac:dyDescent="0.25">
      <c r="R2925">
        <f t="shared" si="48"/>
        <v>1</v>
      </c>
      <c r="S2925">
        <f>IF(T2925="",0,IFERROR(IF(VLOOKUP(T2925,T$38:T2924,1,0)&gt;0,0,0),1))</f>
        <v>0</v>
      </c>
      <c r="T2925" s="16">
        <f>IF(DATOS!J2888=P$39,DATOS!C2888,"")</f>
        <v>0</v>
      </c>
    </row>
    <row r="2926" spans="18:20" x14ac:dyDescent="0.25">
      <c r="R2926">
        <f t="shared" si="48"/>
        <v>1</v>
      </c>
      <c r="S2926">
        <f>IF(T2926="",0,IFERROR(IF(VLOOKUP(T2926,T$38:T2925,1,0)&gt;0,0,0),1))</f>
        <v>0</v>
      </c>
      <c r="T2926" s="16">
        <f>IF(DATOS!J2889=P$39,DATOS!C2889,"")</f>
        <v>0</v>
      </c>
    </row>
    <row r="2927" spans="18:20" x14ac:dyDescent="0.25">
      <c r="R2927">
        <f t="shared" si="48"/>
        <v>1</v>
      </c>
      <c r="S2927">
        <f>IF(T2927="",0,IFERROR(IF(VLOOKUP(T2927,T$38:T2926,1,0)&gt;0,0,0),1))</f>
        <v>0</v>
      </c>
      <c r="T2927" s="16">
        <f>IF(DATOS!J2890=P$39,DATOS!C2890,"")</f>
        <v>0</v>
      </c>
    </row>
    <row r="2928" spans="18:20" x14ac:dyDescent="0.25">
      <c r="R2928">
        <f t="shared" si="48"/>
        <v>1</v>
      </c>
      <c r="S2928">
        <f>IF(T2928="",0,IFERROR(IF(VLOOKUP(T2928,T$38:T2927,1,0)&gt;0,0,0),1))</f>
        <v>0</v>
      </c>
      <c r="T2928" s="16">
        <f>IF(DATOS!J2891=P$39,DATOS!C2891,"")</f>
        <v>0</v>
      </c>
    </row>
    <row r="2929" spans="18:20" x14ac:dyDescent="0.25">
      <c r="R2929">
        <f t="shared" si="48"/>
        <v>1</v>
      </c>
      <c r="S2929">
        <f>IF(T2929="",0,IFERROR(IF(VLOOKUP(T2929,T$38:T2928,1,0)&gt;0,0,0),1))</f>
        <v>0</v>
      </c>
      <c r="T2929" s="16">
        <f>IF(DATOS!J2892=P$39,DATOS!C2892,"")</f>
        <v>0</v>
      </c>
    </row>
    <row r="2930" spans="18:20" x14ac:dyDescent="0.25">
      <c r="R2930">
        <f t="shared" si="48"/>
        <v>1</v>
      </c>
      <c r="S2930">
        <f>IF(T2930="",0,IFERROR(IF(VLOOKUP(T2930,T$38:T2929,1,0)&gt;0,0,0),1))</f>
        <v>0</v>
      </c>
      <c r="T2930" s="16">
        <f>IF(DATOS!J2893=P$39,DATOS!C2893,"")</f>
        <v>0</v>
      </c>
    </row>
    <row r="2931" spans="18:20" x14ac:dyDescent="0.25">
      <c r="R2931">
        <f t="shared" si="48"/>
        <v>1</v>
      </c>
      <c r="S2931">
        <f>IF(T2931="",0,IFERROR(IF(VLOOKUP(T2931,T$38:T2930,1,0)&gt;0,0,0),1))</f>
        <v>0</v>
      </c>
      <c r="T2931" s="16">
        <f>IF(DATOS!J2894=P$39,DATOS!C2894,"")</f>
        <v>0</v>
      </c>
    </row>
    <row r="2932" spans="18:20" x14ac:dyDescent="0.25">
      <c r="R2932">
        <f t="shared" si="48"/>
        <v>1</v>
      </c>
      <c r="S2932">
        <f>IF(T2932="",0,IFERROR(IF(VLOOKUP(T2932,T$38:T2931,1,0)&gt;0,0,0),1))</f>
        <v>0</v>
      </c>
      <c r="T2932" s="16">
        <f>IF(DATOS!J2895=P$39,DATOS!C2895,"")</f>
        <v>0</v>
      </c>
    </row>
    <row r="2933" spans="18:20" x14ac:dyDescent="0.25">
      <c r="R2933">
        <f t="shared" si="48"/>
        <v>1</v>
      </c>
      <c r="S2933">
        <f>IF(T2933="",0,IFERROR(IF(VLOOKUP(T2933,T$38:T2932,1,0)&gt;0,0,0),1))</f>
        <v>0</v>
      </c>
      <c r="T2933" s="16">
        <f>IF(DATOS!J2896=P$39,DATOS!C2896,"")</f>
        <v>0</v>
      </c>
    </row>
    <row r="2934" spans="18:20" x14ac:dyDescent="0.25">
      <c r="R2934">
        <f t="shared" si="48"/>
        <v>1</v>
      </c>
      <c r="S2934">
        <f>IF(T2934="",0,IFERROR(IF(VLOOKUP(T2934,T$38:T2933,1,0)&gt;0,0,0),1))</f>
        <v>0</v>
      </c>
      <c r="T2934" s="16">
        <f>IF(DATOS!J2897=P$39,DATOS!C2897,"")</f>
        <v>0</v>
      </c>
    </row>
    <row r="2935" spans="18:20" x14ac:dyDescent="0.25">
      <c r="R2935">
        <f t="shared" si="48"/>
        <v>1</v>
      </c>
      <c r="S2935">
        <f>IF(T2935="",0,IFERROR(IF(VLOOKUP(T2935,T$38:T2934,1,0)&gt;0,0,0),1))</f>
        <v>0</v>
      </c>
      <c r="T2935" s="16">
        <f>IF(DATOS!J2898=P$39,DATOS!C2898,"")</f>
        <v>0</v>
      </c>
    </row>
    <row r="2936" spans="18:20" x14ac:dyDescent="0.25">
      <c r="R2936">
        <f t="shared" si="48"/>
        <v>1</v>
      </c>
      <c r="S2936">
        <f>IF(T2936="",0,IFERROR(IF(VLOOKUP(T2936,T$38:T2935,1,0)&gt;0,0,0),1))</f>
        <v>0</v>
      </c>
      <c r="T2936" s="16">
        <f>IF(DATOS!J2899=P$39,DATOS!C2899,"")</f>
        <v>0</v>
      </c>
    </row>
    <row r="2937" spans="18:20" x14ac:dyDescent="0.25">
      <c r="R2937">
        <f t="shared" si="48"/>
        <v>1</v>
      </c>
      <c r="S2937">
        <f>IF(T2937="",0,IFERROR(IF(VLOOKUP(T2937,T$38:T2936,1,0)&gt;0,0,0),1))</f>
        <v>0</v>
      </c>
      <c r="T2937" s="16">
        <f>IF(DATOS!J2900=P$39,DATOS!C2900,"")</f>
        <v>0</v>
      </c>
    </row>
    <row r="2938" spans="18:20" x14ac:dyDescent="0.25">
      <c r="R2938">
        <f t="shared" si="48"/>
        <v>1</v>
      </c>
      <c r="S2938">
        <f>IF(T2938="",0,IFERROR(IF(VLOOKUP(T2938,T$38:T2937,1,0)&gt;0,0,0),1))</f>
        <v>0</v>
      </c>
      <c r="T2938" s="16">
        <f>IF(DATOS!J2901=P$39,DATOS!C2901,"")</f>
        <v>0</v>
      </c>
    </row>
    <row r="2939" spans="18:20" x14ac:dyDescent="0.25">
      <c r="R2939">
        <f t="shared" si="48"/>
        <v>1</v>
      </c>
      <c r="S2939">
        <f>IF(T2939="",0,IFERROR(IF(VLOOKUP(T2939,T$38:T2938,1,0)&gt;0,0,0),1))</f>
        <v>0</v>
      </c>
      <c r="T2939" s="16">
        <f>IF(DATOS!J2902=P$39,DATOS!C2902,"")</f>
        <v>0</v>
      </c>
    </row>
    <row r="2940" spans="18:20" x14ac:dyDescent="0.25">
      <c r="R2940">
        <f t="shared" si="48"/>
        <v>1</v>
      </c>
      <c r="S2940">
        <f>IF(T2940="",0,IFERROR(IF(VLOOKUP(T2940,T$38:T2939,1,0)&gt;0,0,0),1))</f>
        <v>0</v>
      </c>
      <c r="T2940" s="16">
        <f>IF(DATOS!J2903=P$39,DATOS!C2903,"")</f>
        <v>0</v>
      </c>
    </row>
    <row r="2941" spans="18:20" x14ac:dyDescent="0.25">
      <c r="R2941">
        <f t="shared" si="48"/>
        <v>1</v>
      </c>
      <c r="S2941">
        <f>IF(T2941="",0,IFERROR(IF(VLOOKUP(T2941,T$38:T2940,1,0)&gt;0,0,0),1))</f>
        <v>0</v>
      </c>
      <c r="T2941" s="16">
        <f>IF(DATOS!J2904=P$39,DATOS!C2904,"")</f>
        <v>0</v>
      </c>
    </row>
    <row r="2942" spans="18:20" x14ac:dyDescent="0.25">
      <c r="R2942">
        <f t="shared" si="48"/>
        <v>1</v>
      </c>
      <c r="S2942">
        <f>IF(T2942="",0,IFERROR(IF(VLOOKUP(T2942,T$38:T2941,1,0)&gt;0,0,0),1))</f>
        <v>0</v>
      </c>
      <c r="T2942" s="16">
        <f>IF(DATOS!J2905=P$39,DATOS!C2905,"")</f>
        <v>0</v>
      </c>
    </row>
    <row r="2943" spans="18:20" x14ac:dyDescent="0.25">
      <c r="R2943">
        <f t="shared" si="48"/>
        <v>1</v>
      </c>
      <c r="S2943">
        <f>IF(T2943="",0,IFERROR(IF(VLOOKUP(T2943,T$38:T2942,1,0)&gt;0,0,0),1))</f>
        <v>0</v>
      </c>
      <c r="T2943" s="16">
        <f>IF(DATOS!J2906=P$39,DATOS!C2906,"")</f>
        <v>0</v>
      </c>
    </row>
    <row r="2944" spans="18:20" x14ac:dyDescent="0.25">
      <c r="R2944">
        <f t="shared" si="48"/>
        <v>1</v>
      </c>
      <c r="S2944">
        <f>IF(T2944="",0,IFERROR(IF(VLOOKUP(T2944,T$38:T2943,1,0)&gt;0,0,0),1))</f>
        <v>0</v>
      </c>
      <c r="T2944" s="16">
        <f>IF(DATOS!J2907=P$39,DATOS!C2907,"")</f>
        <v>0</v>
      </c>
    </row>
    <row r="2945" spans="18:20" x14ac:dyDescent="0.25">
      <c r="R2945">
        <f t="shared" si="48"/>
        <v>1</v>
      </c>
      <c r="S2945">
        <f>IF(T2945="",0,IFERROR(IF(VLOOKUP(T2945,T$38:T2944,1,0)&gt;0,0,0),1))</f>
        <v>0</v>
      </c>
      <c r="T2945" s="16">
        <f>IF(DATOS!J2908=P$39,DATOS!C2908,"")</f>
        <v>0</v>
      </c>
    </row>
    <row r="2946" spans="18:20" x14ac:dyDescent="0.25">
      <c r="R2946">
        <f t="shared" si="48"/>
        <v>1</v>
      </c>
      <c r="S2946">
        <f>IF(T2946="",0,IFERROR(IF(VLOOKUP(T2946,T$38:T2945,1,0)&gt;0,0,0),1))</f>
        <v>0</v>
      </c>
      <c r="T2946" s="16">
        <f>IF(DATOS!J2909=P$39,DATOS!C2909,"")</f>
        <v>0</v>
      </c>
    </row>
    <row r="2947" spans="18:20" x14ac:dyDescent="0.25">
      <c r="R2947">
        <f t="shared" si="48"/>
        <v>1</v>
      </c>
      <c r="S2947">
        <f>IF(T2947="",0,IFERROR(IF(VLOOKUP(T2947,T$38:T2946,1,0)&gt;0,0,0),1))</f>
        <v>0</v>
      </c>
      <c r="T2947" s="16">
        <f>IF(DATOS!J2910=P$39,DATOS!C2910,"")</f>
        <v>0</v>
      </c>
    </row>
    <row r="2948" spans="18:20" x14ac:dyDescent="0.25">
      <c r="R2948">
        <f t="shared" si="48"/>
        <v>1</v>
      </c>
      <c r="S2948">
        <f>IF(T2948="",0,IFERROR(IF(VLOOKUP(T2948,T$38:T2947,1,0)&gt;0,0,0),1))</f>
        <v>0</v>
      </c>
      <c r="T2948" s="16">
        <f>IF(DATOS!J2911=P$39,DATOS!C2911,"")</f>
        <v>0</v>
      </c>
    </row>
    <row r="2949" spans="18:20" x14ac:dyDescent="0.25">
      <c r="R2949">
        <f t="shared" si="48"/>
        <v>1</v>
      </c>
      <c r="S2949">
        <f>IF(T2949="",0,IFERROR(IF(VLOOKUP(T2949,T$38:T2948,1,0)&gt;0,0,0),1))</f>
        <v>0</v>
      </c>
      <c r="T2949" s="16">
        <f>IF(DATOS!J2912=P$39,DATOS!C2912,"")</f>
        <v>0</v>
      </c>
    </row>
    <row r="2950" spans="18:20" x14ac:dyDescent="0.25">
      <c r="R2950">
        <f t="shared" si="48"/>
        <v>1</v>
      </c>
      <c r="S2950">
        <f>IF(T2950="",0,IFERROR(IF(VLOOKUP(T2950,T$38:T2949,1,0)&gt;0,0,0),1))</f>
        <v>0</v>
      </c>
      <c r="T2950" s="16">
        <f>IF(DATOS!J2913=P$39,DATOS!C2913,"")</f>
        <v>0</v>
      </c>
    </row>
    <row r="2951" spans="18:20" x14ac:dyDescent="0.25">
      <c r="R2951">
        <f t="shared" si="48"/>
        <v>1</v>
      </c>
      <c r="S2951">
        <f>IF(T2951="",0,IFERROR(IF(VLOOKUP(T2951,T$38:T2950,1,0)&gt;0,0,0),1))</f>
        <v>0</v>
      </c>
      <c r="T2951" s="16">
        <f>IF(DATOS!J2914=P$39,DATOS!C2914,"")</f>
        <v>0</v>
      </c>
    </row>
    <row r="2952" spans="18:20" x14ac:dyDescent="0.25">
      <c r="R2952">
        <f t="shared" si="48"/>
        <v>1</v>
      </c>
      <c r="S2952">
        <f>IF(T2952="",0,IFERROR(IF(VLOOKUP(T2952,T$38:T2951,1,0)&gt;0,0,0),1))</f>
        <v>0</v>
      </c>
      <c r="T2952" s="16">
        <f>IF(DATOS!J2915=P$39,DATOS!C2915,"")</f>
        <v>0</v>
      </c>
    </row>
    <row r="2953" spans="18:20" x14ac:dyDescent="0.25">
      <c r="R2953">
        <f t="shared" si="48"/>
        <v>1</v>
      </c>
      <c r="S2953">
        <f>IF(T2953="",0,IFERROR(IF(VLOOKUP(T2953,T$38:T2952,1,0)&gt;0,0,0),1))</f>
        <v>0</v>
      </c>
      <c r="T2953" s="16">
        <f>IF(DATOS!J2916=P$39,DATOS!C2916,"")</f>
        <v>0</v>
      </c>
    </row>
    <row r="2954" spans="18:20" x14ac:dyDescent="0.25">
      <c r="R2954">
        <f t="shared" si="48"/>
        <v>1</v>
      </c>
      <c r="S2954">
        <f>IF(T2954="",0,IFERROR(IF(VLOOKUP(T2954,T$38:T2953,1,0)&gt;0,0,0),1))</f>
        <v>0</v>
      </c>
      <c r="T2954" s="16">
        <f>IF(DATOS!J2917=P$39,DATOS!C2917,"")</f>
        <v>0</v>
      </c>
    </row>
    <row r="2955" spans="18:20" x14ac:dyDescent="0.25">
      <c r="R2955">
        <f t="shared" si="48"/>
        <v>1</v>
      </c>
      <c r="S2955">
        <f>IF(T2955="",0,IFERROR(IF(VLOOKUP(T2955,T$38:T2954,1,0)&gt;0,0,0),1))</f>
        <v>0</v>
      </c>
      <c r="T2955" s="16">
        <f>IF(DATOS!J2918=P$39,DATOS!C2918,"")</f>
        <v>0</v>
      </c>
    </row>
    <row r="2956" spans="18:20" x14ac:dyDescent="0.25">
      <c r="R2956">
        <f t="shared" si="48"/>
        <v>1</v>
      </c>
      <c r="S2956">
        <f>IF(T2956="",0,IFERROR(IF(VLOOKUP(T2956,T$38:T2955,1,0)&gt;0,0,0),1))</f>
        <v>0</v>
      </c>
      <c r="T2956" s="16">
        <f>IF(DATOS!J2919=P$39,DATOS!C2919,"")</f>
        <v>0</v>
      </c>
    </row>
    <row r="2957" spans="18:20" x14ac:dyDescent="0.25">
      <c r="R2957">
        <f t="shared" si="48"/>
        <v>1</v>
      </c>
      <c r="S2957">
        <f>IF(T2957="",0,IFERROR(IF(VLOOKUP(T2957,T$38:T2956,1,0)&gt;0,0,0),1))</f>
        <v>0</v>
      </c>
      <c r="T2957" s="16">
        <f>IF(DATOS!J2920=P$39,DATOS!C2920,"")</f>
        <v>0</v>
      </c>
    </row>
    <row r="2958" spans="18:20" x14ac:dyDescent="0.25">
      <c r="R2958">
        <f t="shared" si="48"/>
        <v>1</v>
      </c>
      <c r="S2958">
        <f>IF(T2958="",0,IFERROR(IF(VLOOKUP(T2958,T$38:T2957,1,0)&gt;0,0,0),1))</f>
        <v>0</v>
      </c>
      <c r="T2958" s="16">
        <f>IF(DATOS!J2921=P$39,DATOS!C2921,"")</f>
        <v>0</v>
      </c>
    </row>
    <row r="2959" spans="18:20" x14ac:dyDescent="0.25">
      <c r="R2959">
        <f t="shared" si="48"/>
        <v>1</v>
      </c>
      <c r="S2959">
        <f>IF(T2959="",0,IFERROR(IF(VLOOKUP(T2959,T$38:T2958,1,0)&gt;0,0,0),1))</f>
        <v>0</v>
      </c>
      <c r="T2959" s="16">
        <f>IF(DATOS!J2922=P$39,DATOS!C2922,"")</f>
        <v>0</v>
      </c>
    </row>
    <row r="2960" spans="18:20" x14ac:dyDescent="0.25">
      <c r="R2960">
        <f t="shared" si="48"/>
        <v>1</v>
      </c>
      <c r="S2960">
        <f>IF(T2960="",0,IFERROR(IF(VLOOKUP(T2960,T$38:T2959,1,0)&gt;0,0,0),1))</f>
        <v>0</v>
      </c>
      <c r="T2960" s="16">
        <f>IF(DATOS!J2923=P$39,DATOS!C2923,"")</f>
        <v>0</v>
      </c>
    </row>
    <row r="2961" spans="18:20" x14ac:dyDescent="0.25">
      <c r="R2961">
        <f t="shared" si="48"/>
        <v>1</v>
      </c>
      <c r="S2961">
        <f>IF(T2961="",0,IFERROR(IF(VLOOKUP(T2961,T$38:T2960,1,0)&gt;0,0,0),1))</f>
        <v>0</v>
      </c>
      <c r="T2961" s="16">
        <f>IF(DATOS!J2924=P$39,DATOS!C2924,"")</f>
        <v>0</v>
      </c>
    </row>
    <row r="2962" spans="18:20" x14ac:dyDescent="0.25">
      <c r="R2962">
        <f t="shared" si="48"/>
        <v>1</v>
      </c>
      <c r="S2962">
        <f>IF(T2962="",0,IFERROR(IF(VLOOKUP(T2962,T$38:T2961,1,0)&gt;0,0,0),1))</f>
        <v>0</v>
      </c>
      <c r="T2962" s="16">
        <f>IF(DATOS!J2925=P$39,DATOS!C2925,"")</f>
        <v>0</v>
      </c>
    </row>
    <row r="2963" spans="18:20" x14ac:dyDescent="0.25">
      <c r="R2963">
        <f t="shared" si="48"/>
        <v>1</v>
      </c>
      <c r="S2963">
        <f>IF(T2963="",0,IFERROR(IF(VLOOKUP(T2963,T$38:T2962,1,0)&gt;0,0,0),1))</f>
        <v>0</v>
      </c>
      <c r="T2963" s="16">
        <f>IF(DATOS!J2926=P$39,DATOS!C2926,"")</f>
        <v>0</v>
      </c>
    </row>
    <row r="2964" spans="18:20" x14ac:dyDescent="0.25">
      <c r="R2964">
        <f t="shared" si="48"/>
        <v>1</v>
      </c>
      <c r="S2964">
        <f>IF(T2964="",0,IFERROR(IF(VLOOKUP(T2964,T$38:T2963,1,0)&gt;0,0,0),1))</f>
        <v>0</v>
      </c>
      <c r="T2964" s="16">
        <f>IF(DATOS!J2927=P$39,DATOS!C2927,"")</f>
        <v>0</v>
      </c>
    </row>
    <row r="2965" spans="18:20" x14ac:dyDescent="0.25">
      <c r="R2965">
        <f t="shared" si="48"/>
        <v>1</v>
      </c>
      <c r="S2965">
        <f>IF(T2965="",0,IFERROR(IF(VLOOKUP(T2965,T$38:T2964,1,0)&gt;0,0,0),1))</f>
        <v>0</v>
      </c>
      <c r="T2965" s="16">
        <f>IF(DATOS!J2928=P$39,DATOS!C2928,"")</f>
        <v>0</v>
      </c>
    </row>
    <row r="2966" spans="18:20" x14ac:dyDescent="0.25">
      <c r="R2966">
        <f t="shared" si="48"/>
        <v>1</v>
      </c>
      <c r="S2966">
        <f>IF(T2966="",0,IFERROR(IF(VLOOKUP(T2966,T$38:T2965,1,0)&gt;0,0,0),1))</f>
        <v>0</v>
      </c>
      <c r="T2966" s="16">
        <f>IF(DATOS!J2929=P$39,DATOS!C2929,"")</f>
        <v>0</v>
      </c>
    </row>
    <row r="2967" spans="18:20" x14ac:dyDescent="0.25">
      <c r="R2967">
        <f t="shared" si="48"/>
        <v>1</v>
      </c>
      <c r="S2967">
        <f>IF(T2967="",0,IFERROR(IF(VLOOKUP(T2967,T$38:T2966,1,0)&gt;0,0,0),1))</f>
        <v>0</v>
      </c>
      <c r="T2967" s="16">
        <f>IF(DATOS!J2930=P$39,DATOS!C2930,"")</f>
        <v>0</v>
      </c>
    </row>
    <row r="2968" spans="18:20" x14ac:dyDescent="0.25">
      <c r="R2968">
        <f t="shared" si="48"/>
        <v>1</v>
      </c>
      <c r="S2968">
        <f>IF(T2968="",0,IFERROR(IF(VLOOKUP(T2968,T$38:T2967,1,0)&gt;0,0,0),1))</f>
        <v>0</v>
      </c>
      <c r="T2968" s="16">
        <f>IF(DATOS!J2931=P$39,DATOS!C2931,"")</f>
        <v>0</v>
      </c>
    </row>
    <row r="2969" spans="18:20" x14ac:dyDescent="0.25">
      <c r="R2969">
        <f t="shared" si="48"/>
        <v>1</v>
      </c>
      <c r="S2969">
        <f>IF(T2969="",0,IFERROR(IF(VLOOKUP(T2969,T$38:T2968,1,0)&gt;0,0,0),1))</f>
        <v>0</v>
      </c>
      <c r="T2969" s="16">
        <f>IF(DATOS!J2932=P$39,DATOS!C2932,"")</f>
        <v>0</v>
      </c>
    </row>
    <row r="2970" spans="18:20" x14ac:dyDescent="0.25">
      <c r="R2970">
        <f t="shared" si="48"/>
        <v>1</v>
      </c>
      <c r="S2970">
        <f>IF(T2970="",0,IFERROR(IF(VLOOKUP(T2970,T$38:T2969,1,0)&gt;0,0,0),1))</f>
        <v>0</v>
      </c>
      <c r="T2970" s="16">
        <f>IF(DATOS!J2933=P$39,DATOS!C2933,"")</f>
        <v>0</v>
      </c>
    </row>
    <row r="2971" spans="18:20" x14ac:dyDescent="0.25">
      <c r="R2971">
        <f t="shared" si="48"/>
        <v>1</v>
      </c>
      <c r="S2971">
        <f>IF(T2971="",0,IFERROR(IF(VLOOKUP(T2971,T$38:T2970,1,0)&gt;0,0,0),1))</f>
        <v>0</v>
      </c>
      <c r="T2971" s="16">
        <f>IF(DATOS!J2934=P$39,DATOS!C2934,"")</f>
        <v>0</v>
      </c>
    </row>
    <row r="2972" spans="18:20" x14ac:dyDescent="0.25">
      <c r="R2972">
        <f t="shared" si="48"/>
        <v>1</v>
      </c>
      <c r="S2972">
        <f>IF(T2972="",0,IFERROR(IF(VLOOKUP(T2972,T$38:T2971,1,0)&gt;0,0,0),1))</f>
        <v>0</v>
      </c>
      <c r="T2972" s="16">
        <f>IF(DATOS!J2935=P$39,DATOS!C2935,"")</f>
        <v>0</v>
      </c>
    </row>
    <row r="2973" spans="18:20" x14ac:dyDescent="0.25">
      <c r="R2973">
        <f t="shared" si="48"/>
        <v>1</v>
      </c>
      <c r="S2973">
        <f>IF(T2973="",0,IFERROR(IF(VLOOKUP(T2973,T$38:T2972,1,0)&gt;0,0,0),1))</f>
        <v>0</v>
      </c>
      <c r="T2973" s="16">
        <f>IF(DATOS!J2936=P$39,DATOS!C2936,"")</f>
        <v>0</v>
      </c>
    </row>
    <row r="2974" spans="18:20" x14ac:dyDescent="0.25">
      <c r="R2974">
        <f t="shared" si="48"/>
        <v>1</v>
      </c>
      <c r="S2974">
        <f>IF(T2974="",0,IFERROR(IF(VLOOKUP(T2974,T$38:T2973,1,0)&gt;0,0,0),1))</f>
        <v>0</v>
      </c>
      <c r="T2974" s="16">
        <f>IF(DATOS!J2937=P$39,DATOS!C2937,"")</f>
        <v>0</v>
      </c>
    </row>
    <row r="2975" spans="18:20" x14ac:dyDescent="0.25">
      <c r="R2975">
        <f t="shared" si="48"/>
        <v>1</v>
      </c>
      <c r="S2975">
        <f>IF(T2975="",0,IFERROR(IF(VLOOKUP(T2975,T$38:T2974,1,0)&gt;0,0,0),1))</f>
        <v>0</v>
      </c>
      <c r="T2975" s="16">
        <f>IF(DATOS!J2938=P$39,DATOS!C2938,"")</f>
        <v>0</v>
      </c>
    </row>
    <row r="2976" spans="18:20" x14ac:dyDescent="0.25">
      <c r="R2976">
        <f t="shared" si="48"/>
        <v>1</v>
      </c>
      <c r="S2976">
        <f>IF(T2976="",0,IFERROR(IF(VLOOKUP(T2976,T$38:T2975,1,0)&gt;0,0,0),1))</f>
        <v>0</v>
      </c>
      <c r="T2976" s="16">
        <f>IF(DATOS!J2939=P$39,DATOS!C2939,"")</f>
        <v>0</v>
      </c>
    </row>
    <row r="2977" spans="18:20" x14ac:dyDescent="0.25">
      <c r="R2977">
        <f t="shared" si="48"/>
        <v>1</v>
      </c>
      <c r="S2977">
        <f>IF(T2977="",0,IFERROR(IF(VLOOKUP(T2977,T$38:T2976,1,0)&gt;0,0,0),1))</f>
        <v>0</v>
      </c>
      <c r="T2977" s="16">
        <f>IF(DATOS!J2940=P$39,DATOS!C2940,"")</f>
        <v>0</v>
      </c>
    </row>
    <row r="2978" spans="18:20" x14ac:dyDescent="0.25">
      <c r="R2978">
        <f t="shared" si="48"/>
        <v>1</v>
      </c>
      <c r="S2978">
        <f>IF(T2978="",0,IFERROR(IF(VLOOKUP(T2978,T$38:T2977,1,0)&gt;0,0,0),1))</f>
        <v>0</v>
      </c>
      <c r="T2978" s="16">
        <f>IF(DATOS!J2941=P$39,DATOS!C2941,"")</f>
        <v>0</v>
      </c>
    </row>
    <row r="2979" spans="18:20" x14ac:dyDescent="0.25">
      <c r="R2979">
        <f t="shared" si="48"/>
        <v>1</v>
      </c>
      <c r="S2979">
        <f>IF(T2979="",0,IFERROR(IF(VLOOKUP(T2979,T$38:T2978,1,0)&gt;0,0,0),1))</f>
        <v>0</v>
      </c>
      <c r="T2979" s="16">
        <f>IF(DATOS!J2942=P$39,DATOS!C2942,"")</f>
        <v>0</v>
      </c>
    </row>
    <row r="2980" spans="18:20" x14ac:dyDescent="0.25">
      <c r="R2980">
        <f t="shared" si="48"/>
        <v>1</v>
      </c>
      <c r="S2980">
        <f>IF(T2980="",0,IFERROR(IF(VLOOKUP(T2980,T$38:T2979,1,0)&gt;0,0,0),1))</f>
        <v>0</v>
      </c>
      <c r="T2980" s="16">
        <f>IF(DATOS!J2943=P$39,DATOS!C2943,"")</f>
        <v>0</v>
      </c>
    </row>
    <row r="2981" spans="18:20" x14ac:dyDescent="0.25">
      <c r="R2981">
        <f t="shared" si="48"/>
        <v>1</v>
      </c>
      <c r="S2981">
        <f>IF(T2981="",0,IFERROR(IF(VLOOKUP(T2981,T$38:T2980,1,0)&gt;0,0,0),1))</f>
        <v>0</v>
      </c>
      <c r="T2981" s="16">
        <f>IF(DATOS!J2944=P$39,DATOS!C2944,"")</f>
        <v>0</v>
      </c>
    </row>
    <row r="2982" spans="18:20" x14ac:dyDescent="0.25">
      <c r="R2982">
        <f t="shared" si="48"/>
        <v>1</v>
      </c>
      <c r="S2982">
        <f>IF(T2982="",0,IFERROR(IF(VLOOKUP(T2982,T$38:T2981,1,0)&gt;0,0,0),1))</f>
        <v>0</v>
      </c>
      <c r="T2982" s="16">
        <f>IF(DATOS!J2945=P$39,DATOS!C2945,"")</f>
        <v>0</v>
      </c>
    </row>
    <row r="2983" spans="18:20" x14ac:dyDescent="0.25">
      <c r="R2983">
        <f t="shared" ref="R2983:R3046" si="49">R2982+S2983</f>
        <v>1</v>
      </c>
      <c r="S2983">
        <f>IF(T2983="",0,IFERROR(IF(VLOOKUP(T2983,T$38:T2982,1,0)&gt;0,0,0),1))</f>
        <v>0</v>
      </c>
      <c r="T2983" s="16">
        <f>IF(DATOS!J2946=P$39,DATOS!C2946,"")</f>
        <v>0</v>
      </c>
    </row>
    <row r="2984" spans="18:20" x14ac:dyDescent="0.25">
      <c r="R2984">
        <f t="shared" si="49"/>
        <v>1</v>
      </c>
      <c r="S2984">
        <f>IF(T2984="",0,IFERROR(IF(VLOOKUP(T2984,T$38:T2983,1,0)&gt;0,0,0),1))</f>
        <v>0</v>
      </c>
      <c r="T2984" s="16">
        <f>IF(DATOS!J2947=P$39,DATOS!C2947,"")</f>
        <v>0</v>
      </c>
    </row>
    <row r="2985" spans="18:20" x14ac:dyDescent="0.25">
      <c r="R2985">
        <f t="shared" si="49"/>
        <v>1</v>
      </c>
      <c r="S2985">
        <f>IF(T2985="",0,IFERROR(IF(VLOOKUP(T2985,T$38:T2984,1,0)&gt;0,0,0),1))</f>
        <v>0</v>
      </c>
      <c r="T2985" s="16">
        <f>IF(DATOS!J2948=P$39,DATOS!C2948,"")</f>
        <v>0</v>
      </c>
    </row>
    <row r="2986" spans="18:20" x14ac:dyDescent="0.25">
      <c r="R2986">
        <f t="shared" si="49"/>
        <v>1</v>
      </c>
      <c r="S2986">
        <f>IF(T2986="",0,IFERROR(IF(VLOOKUP(T2986,T$38:T2985,1,0)&gt;0,0,0),1))</f>
        <v>0</v>
      </c>
      <c r="T2986" s="16">
        <f>IF(DATOS!J2949=P$39,DATOS!C2949,"")</f>
        <v>0</v>
      </c>
    </row>
    <row r="2987" spans="18:20" x14ac:dyDescent="0.25">
      <c r="R2987">
        <f t="shared" si="49"/>
        <v>1</v>
      </c>
      <c r="S2987">
        <f>IF(T2987="",0,IFERROR(IF(VLOOKUP(T2987,T$38:T2986,1,0)&gt;0,0,0),1))</f>
        <v>0</v>
      </c>
      <c r="T2987" s="16">
        <f>IF(DATOS!J2950=P$39,DATOS!C2950,"")</f>
        <v>0</v>
      </c>
    </row>
    <row r="2988" spans="18:20" x14ac:dyDescent="0.25">
      <c r="R2988">
        <f t="shared" si="49"/>
        <v>1</v>
      </c>
      <c r="S2988">
        <f>IF(T2988="",0,IFERROR(IF(VLOOKUP(T2988,T$38:T2987,1,0)&gt;0,0,0),1))</f>
        <v>0</v>
      </c>
      <c r="T2988" s="16">
        <f>IF(DATOS!J2951=P$39,DATOS!C2951,"")</f>
        <v>0</v>
      </c>
    </row>
    <row r="2989" spans="18:20" x14ac:dyDescent="0.25">
      <c r="R2989">
        <f t="shared" si="49"/>
        <v>1</v>
      </c>
      <c r="S2989">
        <f>IF(T2989="",0,IFERROR(IF(VLOOKUP(T2989,T$38:T2988,1,0)&gt;0,0,0),1))</f>
        <v>0</v>
      </c>
      <c r="T2989" s="16">
        <f>IF(DATOS!J2952=P$39,DATOS!C2952,"")</f>
        <v>0</v>
      </c>
    </row>
    <row r="2990" spans="18:20" x14ac:dyDescent="0.25">
      <c r="R2990">
        <f t="shared" si="49"/>
        <v>1</v>
      </c>
      <c r="S2990">
        <f>IF(T2990="",0,IFERROR(IF(VLOOKUP(T2990,T$38:T2989,1,0)&gt;0,0,0),1))</f>
        <v>0</v>
      </c>
      <c r="T2990" s="16">
        <f>IF(DATOS!J2953=P$39,DATOS!C2953,"")</f>
        <v>0</v>
      </c>
    </row>
    <row r="2991" spans="18:20" x14ac:dyDescent="0.25">
      <c r="R2991">
        <f t="shared" si="49"/>
        <v>1</v>
      </c>
      <c r="S2991">
        <f>IF(T2991="",0,IFERROR(IF(VLOOKUP(T2991,T$38:T2990,1,0)&gt;0,0,0),1))</f>
        <v>0</v>
      </c>
      <c r="T2991" s="16">
        <f>IF(DATOS!J2954=P$39,DATOS!C2954,"")</f>
        <v>0</v>
      </c>
    </row>
    <row r="2992" spans="18:20" x14ac:dyDescent="0.25">
      <c r="R2992">
        <f t="shared" si="49"/>
        <v>1</v>
      </c>
      <c r="S2992">
        <f>IF(T2992="",0,IFERROR(IF(VLOOKUP(T2992,T$38:T2991,1,0)&gt;0,0,0),1))</f>
        <v>0</v>
      </c>
      <c r="T2992" s="16">
        <f>IF(DATOS!J2955=P$39,DATOS!C2955,"")</f>
        <v>0</v>
      </c>
    </row>
    <row r="2993" spans="18:20" x14ac:dyDescent="0.25">
      <c r="R2993">
        <f t="shared" si="49"/>
        <v>1</v>
      </c>
      <c r="S2993">
        <f>IF(T2993="",0,IFERROR(IF(VLOOKUP(T2993,T$38:T2992,1,0)&gt;0,0,0),1))</f>
        <v>0</v>
      </c>
      <c r="T2993" s="16">
        <f>IF(DATOS!J2956=P$39,DATOS!C2956,"")</f>
        <v>0</v>
      </c>
    </row>
    <row r="2994" spans="18:20" x14ac:dyDescent="0.25">
      <c r="R2994">
        <f t="shared" si="49"/>
        <v>1</v>
      </c>
      <c r="S2994">
        <f>IF(T2994="",0,IFERROR(IF(VLOOKUP(T2994,T$38:T2993,1,0)&gt;0,0,0),1))</f>
        <v>0</v>
      </c>
      <c r="T2994" s="16">
        <f>IF(DATOS!J2957=P$39,DATOS!C2957,"")</f>
        <v>0</v>
      </c>
    </row>
    <row r="2995" spans="18:20" x14ac:dyDescent="0.25">
      <c r="R2995">
        <f t="shared" si="49"/>
        <v>1</v>
      </c>
      <c r="S2995">
        <f>IF(T2995="",0,IFERROR(IF(VLOOKUP(T2995,T$38:T2994,1,0)&gt;0,0,0),1))</f>
        <v>0</v>
      </c>
      <c r="T2995" s="16">
        <f>IF(DATOS!J2958=P$39,DATOS!C2958,"")</f>
        <v>0</v>
      </c>
    </row>
    <row r="2996" spans="18:20" x14ac:dyDescent="0.25">
      <c r="R2996">
        <f t="shared" si="49"/>
        <v>1</v>
      </c>
      <c r="S2996">
        <f>IF(T2996="",0,IFERROR(IF(VLOOKUP(T2996,T$38:T2995,1,0)&gt;0,0,0),1))</f>
        <v>0</v>
      </c>
      <c r="T2996" s="16">
        <f>IF(DATOS!J2959=P$39,DATOS!C2959,"")</f>
        <v>0</v>
      </c>
    </row>
    <row r="2997" spans="18:20" x14ac:dyDescent="0.25">
      <c r="R2997">
        <f t="shared" si="49"/>
        <v>1</v>
      </c>
      <c r="S2997">
        <f>IF(T2997="",0,IFERROR(IF(VLOOKUP(T2997,T$38:T2996,1,0)&gt;0,0,0),1))</f>
        <v>0</v>
      </c>
      <c r="T2997" s="16">
        <f>IF(DATOS!J2960=P$39,DATOS!C2960,"")</f>
        <v>0</v>
      </c>
    </row>
    <row r="2998" spans="18:20" x14ac:dyDescent="0.25">
      <c r="R2998">
        <f t="shared" si="49"/>
        <v>1</v>
      </c>
      <c r="S2998">
        <f>IF(T2998="",0,IFERROR(IF(VLOOKUP(T2998,T$38:T2997,1,0)&gt;0,0,0),1))</f>
        <v>0</v>
      </c>
      <c r="T2998" s="16">
        <f>IF(DATOS!J2961=P$39,DATOS!C2961,"")</f>
        <v>0</v>
      </c>
    </row>
    <row r="2999" spans="18:20" x14ac:dyDescent="0.25">
      <c r="R2999">
        <f t="shared" si="49"/>
        <v>1</v>
      </c>
      <c r="S2999">
        <f>IF(T2999="",0,IFERROR(IF(VLOOKUP(T2999,T$38:T2998,1,0)&gt;0,0,0),1))</f>
        <v>0</v>
      </c>
      <c r="T2999" s="16">
        <f>IF(DATOS!J2962=P$39,DATOS!C2962,"")</f>
        <v>0</v>
      </c>
    </row>
    <row r="3000" spans="18:20" x14ac:dyDescent="0.25">
      <c r="R3000">
        <f t="shared" si="49"/>
        <v>1</v>
      </c>
      <c r="S3000">
        <f>IF(T3000="",0,IFERROR(IF(VLOOKUP(T3000,T$38:T2999,1,0)&gt;0,0,0),1))</f>
        <v>0</v>
      </c>
      <c r="T3000" s="16">
        <f>IF(DATOS!J2963=P$39,DATOS!C2963,"")</f>
        <v>0</v>
      </c>
    </row>
    <row r="3001" spans="18:20" x14ac:dyDescent="0.25">
      <c r="R3001">
        <f t="shared" si="49"/>
        <v>1</v>
      </c>
      <c r="S3001">
        <f>IF(T3001="",0,IFERROR(IF(VLOOKUP(T3001,T$38:T3000,1,0)&gt;0,0,0),1))</f>
        <v>0</v>
      </c>
      <c r="T3001" s="16">
        <f>IF(DATOS!J2964=P$39,DATOS!C2964,"")</f>
        <v>0</v>
      </c>
    </row>
    <row r="3002" spans="18:20" x14ac:dyDescent="0.25">
      <c r="R3002">
        <f t="shared" si="49"/>
        <v>1</v>
      </c>
      <c r="S3002">
        <f>IF(T3002="",0,IFERROR(IF(VLOOKUP(T3002,T$38:T3001,1,0)&gt;0,0,0),1))</f>
        <v>0</v>
      </c>
      <c r="T3002" s="16">
        <f>IF(DATOS!J2965=P$39,DATOS!C2965,"")</f>
        <v>0</v>
      </c>
    </row>
    <row r="3003" spans="18:20" x14ac:dyDescent="0.25">
      <c r="R3003">
        <f t="shared" si="49"/>
        <v>1</v>
      </c>
      <c r="S3003">
        <f>IF(T3003="",0,IFERROR(IF(VLOOKUP(T3003,T$38:T3002,1,0)&gt;0,0,0),1))</f>
        <v>0</v>
      </c>
      <c r="T3003" s="16">
        <f>IF(DATOS!J2966=P$39,DATOS!C2966,"")</f>
        <v>0</v>
      </c>
    </row>
    <row r="3004" spans="18:20" x14ac:dyDescent="0.25">
      <c r="R3004">
        <f t="shared" si="49"/>
        <v>1</v>
      </c>
      <c r="S3004">
        <f>IF(T3004="",0,IFERROR(IF(VLOOKUP(T3004,T$38:T3003,1,0)&gt;0,0,0),1))</f>
        <v>0</v>
      </c>
      <c r="T3004" s="16">
        <f>IF(DATOS!J2967=P$39,DATOS!C2967,"")</f>
        <v>0</v>
      </c>
    </row>
    <row r="3005" spans="18:20" x14ac:dyDescent="0.25">
      <c r="R3005">
        <f t="shared" si="49"/>
        <v>1</v>
      </c>
      <c r="S3005">
        <f>IF(T3005="",0,IFERROR(IF(VLOOKUP(T3005,T$38:T3004,1,0)&gt;0,0,0),1))</f>
        <v>0</v>
      </c>
      <c r="T3005" s="16">
        <f>IF(DATOS!J2968=P$39,DATOS!C2968,"")</f>
        <v>0</v>
      </c>
    </row>
    <row r="3006" spans="18:20" x14ac:dyDescent="0.25">
      <c r="R3006">
        <f t="shared" si="49"/>
        <v>1</v>
      </c>
      <c r="S3006">
        <f>IF(T3006="",0,IFERROR(IF(VLOOKUP(T3006,T$38:T3005,1,0)&gt;0,0,0),1))</f>
        <v>0</v>
      </c>
      <c r="T3006" s="16">
        <f>IF(DATOS!J2969=P$39,DATOS!C2969,"")</f>
        <v>0</v>
      </c>
    </row>
    <row r="3007" spans="18:20" x14ac:dyDescent="0.25">
      <c r="R3007">
        <f t="shared" si="49"/>
        <v>1</v>
      </c>
      <c r="S3007">
        <f>IF(T3007="",0,IFERROR(IF(VLOOKUP(T3007,T$38:T3006,1,0)&gt;0,0,0),1))</f>
        <v>0</v>
      </c>
      <c r="T3007" s="16">
        <f>IF(DATOS!J2970=P$39,DATOS!C2970,"")</f>
        <v>0</v>
      </c>
    </row>
    <row r="3008" spans="18:20" x14ac:dyDescent="0.25">
      <c r="R3008">
        <f t="shared" si="49"/>
        <v>1</v>
      </c>
      <c r="S3008">
        <f>IF(T3008="",0,IFERROR(IF(VLOOKUP(T3008,T$38:T3007,1,0)&gt;0,0,0),1))</f>
        <v>0</v>
      </c>
      <c r="T3008" s="16">
        <f>IF(DATOS!J2971=P$39,DATOS!C2971,"")</f>
        <v>0</v>
      </c>
    </row>
    <row r="3009" spans="18:20" x14ac:dyDescent="0.25">
      <c r="R3009">
        <f t="shared" si="49"/>
        <v>1</v>
      </c>
      <c r="S3009">
        <f>IF(T3009="",0,IFERROR(IF(VLOOKUP(T3009,T$38:T3008,1,0)&gt;0,0,0),1))</f>
        <v>0</v>
      </c>
      <c r="T3009" s="16">
        <f>IF(DATOS!J2972=P$39,DATOS!C2972,"")</f>
        <v>0</v>
      </c>
    </row>
    <row r="3010" spans="18:20" x14ac:dyDescent="0.25">
      <c r="R3010">
        <f t="shared" si="49"/>
        <v>1</v>
      </c>
      <c r="S3010">
        <f>IF(T3010="",0,IFERROR(IF(VLOOKUP(T3010,T$38:T3009,1,0)&gt;0,0,0),1))</f>
        <v>0</v>
      </c>
      <c r="T3010" s="16">
        <f>IF(DATOS!J2973=P$39,DATOS!C2973,"")</f>
        <v>0</v>
      </c>
    </row>
    <row r="3011" spans="18:20" x14ac:dyDescent="0.25">
      <c r="R3011">
        <f t="shared" si="49"/>
        <v>1</v>
      </c>
      <c r="S3011">
        <f>IF(T3011="",0,IFERROR(IF(VLOOKUP(T3011,T$38:T3010,1,0)&gt;0,0,0),1))</f>
        <v>0</v>
      </c>
      <c r="T3011" s="16">
        <f>IF(DATOS!J2974=P$39,DATOS!C2974,"")</f>
        <v>0</v>
      </c>
    </row>
    <row r="3012" spans="18:20" x14ac:dyDescent="0.25">
      <c r="R3012">
        <f t="shared" si="49"/>
        <v>1</v>
      </c>
      <c r="S3012">
        <f>IF(T3012="",0,IFERROR(IF(VLOOKUP(T3012,T$38:T3011,1,0)&gt;0,0,0),1))</f>
        <v>0</v>
      </c>
      <c r="T3012" s="16">
        <f>IF(DATOS!J2975=P$39,DATOS!C2975,"")</f>
        <v>0</v>
      </c>
    </row>
    <row r="3013" spans="18:20" x14ac:dyDescent="0.25">
      <c r="R3013">
        <f t="shared" si="49"/>
        <v>1</v>
      </c>
      <c r="S3013">
        <f>IF(T3013="",0,IFERROR(IF(VLOOKUP(T3013,T$38:T3012,1,0)&gt;0,0,0),1))</f>
        <v>0</v>
      </c>
      <c r="T3013" s="16">
        <f>IF(DATOS!J2976=P$39,DATOS!C2976,"")</f>
        <v>0</v>
      </c>
    </row>
    <row r="3014" spans="18:20" x14ac:dyDescent="0.25">
      <c r="R3014">
        <f t="shared" si="49"/>
        <v>1</v>
      </c>
      <c r="S3014">
        <f>IF(T3014="",0,IFERROR(IF(VLOOKUP(T3014,T$38:T3013,1,0)&gt;0,0,0),1))</f>
        <v>0</v>
      </c>
      <c r="T3014" s="16">
        <f>IF(DATOS!J2977=P$39,DATOS!C2977,"")</f>
        <v>0</v>
      </c>
    </row>
    <row r="3015" spans="18:20" x14ac:dyDescent="0.25">
      <c r="R3015">
        <f t="shared" si="49"/>
        <v>1</v>
      </c>
      <c r="S3015">
        <f>IF(T3015="",0,IFERROR(IF(VLOOKUP(T3015,T$38:T3014,1,0)&gt;0,0,0),1))</f>
        <v>0</v>
      </c>
      <c r="T3015" s="16">
        <f>IF(DATOS!J2978=P$39,DATOS!C2978,"")</f>
        <v>0</v>
      </c>
    </row>
    <row r="3016" spans="18:20" x14ac:dyDescent="0.25">
      <c r="R3016">
        <f t="shared" si="49"/>
        <v>1</v>
      </c>
      <c r="S3016">
        <f>IF(T3016="",0,IFERROR(IF(VLOOKUP(T3016,T$38:T3015,1,0)&gt;0,0,0),1))</f>
        <v>0</v>
      </c>
      <c r="T3016" s="16">
        <f>IF(DATOS!J2979=P$39,DATOS!C2979,"")</f>
        <v>0</v>
      </c>
    </row>
    <row r="3017" spans="18:20" x14ac:dyDescent="0.25">
      <c r="R3017">
        <f t="shared" si="49"/>
        <v>1</v>
      </c>
      <c r="S3017">
        <f>IF(T3017="",0,IFERROR(IF(VLOOKUP(T3017,T$38:T3016,1,0)&gt;0,0,0),1))</f>
        <v>0</v>
      </c>
      <c r="T3017" s="16">
        <f>IF(DATOS!J2980=P$39,DATOS!C2980,"")</f>
        <v>0</v>
      </c>
    </row>
    <row r="3018" spans="18:20" x14ac:dyDescent="0.25">
      <c r="R3018">
        <f t="shared" si="49"/>
        <v>1</v>
      </c>
      <c r="S3018">
        <f>IF(T3018="",0,IFERROR(IF(VLOOKUP(T3018,T$38:T3017,1,0)&gt;0,0,0),1))</f>
        <v>0</v>
      </c>
      <c r="T3018" s="16">
        <f>IF(DATOS!J2981=P$39,DATOS!C2981,"")</f>
        <v>0</v>
      </c>
    </row>
    <row r="3019" spans="18:20" x14ac:dyDescent="0.25">
      <c r="R3019">
        <f t="shared" si="49"/>
        <v>1</v>
      </c>
      <c r="S3019">
        <f>IF(T3019="",0,IFERROR(IF(VLOOKUP(T3019,T$38:T3018,1,0)&gt;0,0,0),1))</f>
        <v>0</v>
      </c>
      <c r="T3019" s="16">
        <f>IF(DATOS!J2982=P$39,DATOS!C2982,"")</f>
        <v>0</v>
      </c>
    </row>
    <row r="3020" spans="18:20" x14ac:dyDescent="0.25">
      <c r="R3020">
        <f t="shared" si="49"/>
        <v>1</v>
      </c>
      <c r="S3020">
        <f>IF(T3020="",0,IFERROR(IF(VLOOKUP(T3020,T$38:T3019,1,0)&gt;0,0,0),1))</f>
        <v>0</v>
      </c>
      <c r="T3020" s="16">
        <f>IF(DATOS!J2983=P$39,DATOS!C2983,"")</f>
        <v>0</v>
      </c>
    </row>
    <row r="3021" spans="18:20" x14ac:dyDescent="0.25">
      <c r="R3021">
        <f t="shared" si="49"/>
        <v>1</v>
      </c>
      <c r="S3021">
        <f>IF(T3021="",0,IFERROR(IF(VLOOKUP(T3021,T$38:T3020,1,0)&gt;0,0,0),1))</f>
        <v>0</v>
      </c>
      <c r="T3021" s="16">
        <f>IF(DATOS!J2984=P$39,DATOS!C2984,"")</f>
        <v>0</v>
      </c>
    </row>
    <row r="3022" spans="18:20" x14ac:dyDescent="0.25">
      <c r="R3022">
        <f t="shared" si="49"/>
        <v>1</v>
      </c>
      <c r="S3022">
        <f>IF(T3022="",0,IFERROR(IF(VLOOKUP(T3022,T$38:T3021,1,0)&gt;0,0,0),1))</f>
        <v>0</v>
      </c>
      <c r="T3022" s="16">
        <f>IF(DATOS!J2985=P$39,DATOS!C2985,"")</f>
        <v>0</v>
      </c>
    </row>
    <row r="3023" spans="18:20" x14ac:dyDescent="0.25">
      <c r="R3023">
        <f t="shared" si="49"/>
        <v>1</v>
      </c>
      <c r="S3023">
        <f>IF(T3023="",0,IFERROR(IF(VLOOKUP(T3023,T$38:T3022,1,0)&gt;0,0,0),1))</f>
        <v>0</v>
      </c>
      <c r="T3023" s="16">
        <f>IF(DATOS!J2986=P$39,DATOS!C2986,"")</f>
        <v>0</v>
      </c>
    </row>
    <row r="3024" spans="18:20" x14ac:dyDescent="0.25">
      <c r="R3024">
        <f t="shared" si="49"/>
        <v>1</v>
      </c>
      <c r="S3024">
        <f>IF(T3024="",0,IFERROR(IF(VLOOKUP(T3024,T$38:T3023,1,0)&gt;0,0,0),1))</f>
        <v>0</v>
      </c>
      <c r="T3024" s="16">
        <f>IF(DATOS!J2987=P$39,DATOS!C2987,"")</f>
        <v>0</v>
      </c>
    </row>
    <row r="3025" spans="18:20" x14ac:dyDescent="0.25">
      <c r="R3025">
        <f t="shared" si="49"/>
        <v>1</v>
      </c>
      <c r="S3025">
        <f>IF(T3025="",0,IFERROR(IF(VLOOKUP(T3025,T$38:T3024,1,0)&gt;0,0,0),1))</f>
        <v>0</v>
      </c>
      <c r="T3025" s="16">
        <f>IF(DATOS!J2988=P$39,DATOS!C2988,"")</f>
        <v>0</v>
      </c>
    </row>
    <row r="3026" spans="18:20" x14ac:dyDescent="0.25">
      <c r="R3026">
        <f t="shared" si="49"/>
        <v>1</v>
      </c>
      <c r="S3026">
        <f>IF(T3026="",0,IFERROR(IF(VLOOKUP(T3026,T$38:T3025,1,0)&gt;0,0,0),1))</f>
        <v>0</v>
      </c>
      <c r="T3026" s="16">
        <f>IF(DATOS!J2989=P$39,DATOS!C2989,"")</f>
        <v>0</v>
      </c>
    </row>
    <row r="3027" spans="18:20" x14ac:dyDescent="0.25">
      <c r="R3027">
        <f t="shared" si="49"/>
        <v>1</v>
      </c>
      <c r="S3027">
        <f>IF(T3027="",0,IFERROR(IF(VLOOKUP(T3027,T$38:T3026,1,0)&gt;0,0,0),1))</f>
        <v>0</v>
      </c>
      <c r="T3027" s="16">
        <f>IF(DATOS!J2990=P$39,DATOS!C2990,"")</f>
        <v>0</v>
      </c>
    </row>
    <row r="3028" spans="18:20" x14ac:dyDescent="0.25">
      <c r="R3028">
        <f t="shared" si="49"/>
        <v>1</v>
      </c>
      <c r="S3028">
        <f>IF(T3028="",0,IFERROR(IF(VLOOKUP(T3028,T$38:T3027,1,0)&gt;0,0,0),1))</f>
        <v>0</v>
      </c>
      <c r="T3028" s="16">
        <f>IF(DATOS!J2991=P$39,DATOS!C2991,"")</f>
        <v>0</v>
      </c>
    </row>
    <row r="3029" spans="18:20" x14ac:dyDescent="0.25">
      <c r="R3029">
        <f t="shared" si="49"/>
        <v>1</v>
      </c>
      <c r="S3029">
        <f>IF(T3029="",0,IFERROR(IF(VLOOKUP(T3029,T$38:T3028,1,0)&gt;0,0,0),1))</f>
        <v>0</v>
      </c>
      <c r="T3029" s="16">
        <f>IF(DATOS!J2992=P$39,DATOS!C2992,"")</f>
        <v>0</v>
      </c>
    </row>
    <row r="3030" spans="18:20" x14ac:dyDescent="0.25">
      <c r="R3030">
        <f t="shared" si="49"/>
        <v>1</v>
      </c>
      <c r="S3030">
        <f>IF(T3030="",0,IFERROR(IF(VLOOKUP(T3030,T$38:T3029,1,0)&gt;0,0,0),1))</f>
        <v>0</v>
      </c>
      <c r="T3030" s="16">
        <f>IF(DATOS!J2993=P$39,DATOS!C2993,"")</f>
        <v>0</v>
      </c>
    </row>
    <row r="3031" spans="18:20" x14ac:dyDescent="0.25">
      <c r="R3031">
        <f t="shared" si="49"/>
        <v>1</v>
      </c>
      <c r="S3031">
        <f>IF(T3031="",0,IFERROR(IF(VLOOKUP(T3031,T$38:T3030,1,0)&gt;0,0,0),1))</f>
        <v>0</v>
      </c>
      <c r="T3031" s="16">
        <f>IF(DATOS!J2994=P$39,DATOS!C2994,"")</f>
        <v>0</v>
      </c>
    </row>
    <row r="3032" spans="18:20" x14ac:dyDescent="0.25">
      <c r="R3032">
        <f t="shared" si="49"/>
        <v>1</v>
      </c>
      <c r="S3032">
        <f>IF(T3032="",0,IFERROR(IF(VLOOKUP(T3032,T$38:T3031,1,0)&gt;0,0,0),1))</f>
        <v>0</v>
      </c>
      <c r="T3032" s="16">
        <f>IF(DATOS!J2995=P$39,DATOS!C2995,"")</f>
        <v>0</v>
      </c>
    </row>
    <row r="3033" spans="18:20" x14ac:dyDescent="0.25">
      <c r="R3033">
        <f t="shared" si="49"/>
        <v>1</v>
      </c>
      <c r="S3033">
        <f>IF(T3033="",0,IFERROR(IF(VLOOKUP(T3033,T$38:T3032,1,0)&gt;0,0,0),1))</f>
        <v>0</v>
      </c>
      <c r="T3033" s="16">
        <f>IF(DATOS!J2996=P$39,DATOS!C2996,"")</f>
        <v>0</v>
      </c>
    </row>
    <row r="3034" spans="18:20" x14ac:dyDescent="0.25">
      <c r="R3034">
        <f t="shared" si="49"/>
        <v>1</v>
      </c>
      <c r="S3034">
        <f>IF(T3034="",0,IFERROR(IF(VLOOKUP(T3034,T$38:T3033,1,0)&gt;0,0,0),1))</f>
        <v>0</v>
      </c>
      <c r="T3034" s="16">
        <f>IF(DATOS!J2997=P$39,DATOS!C2997,"")</f>
        <v>0</v>
      </c>
    </row>
    <row r="3035" spans="18:20" x14ac:dyDescent="0.25">
      <c r="R3035">
        <f t="shared" si="49"/>
        <v>1</v>
      </c>
      <c r="S3035">
        <f>IF(T3035="",0,IFERROR(IF(VLOOKUP(T3035,T$38:T3034,1,0)&gt;0,0,0),1))</f>
        <v>0</v>
      </c>
      <c r="T3035" s="16">
        <f>IF(DATOS!J2998=P$39,DATOS!C2998,"")</f>
        <v>0</v>
      </c>
    </row>
    <row r="3036" spans="18:20" x14ac:dyDescent="0.25">
      <c r="R3036">
        <f t="shared" si="49"/>
        <v>1</v>
      </c>
      <c r="S3036">
        <f>IF(T3036="",0,IFERROR(IF(VLOOKUP(T3036,T$38:T3035,1,0)&gt;0,0,0),1))</f>
        <v>0</v>
      </c>
      <c r="T3036" s="16">
        <f>IF(DATOS!J2999=P$39,DATOS!C2999,"")</f>
        <v>0</v>
      </c>
    </row>
    <row r="3037" spans="18:20" x14ac:dyDescent="0.25">
      <c r="R3037">
        <f t="shared" si="49"/>
        <v>1</v>
      </c>
      <c r="S3037">
        <f>IF(T3037="",0,IFERROR(IF(VLOOKUP(T3037,T$38:T3036,1,0)&gt;0,0,0),1))</f>
        <v>0</v>
      </c>
      <c r="T3037" s="16">
        <f>IF(DATOS!J3000=P$39,DATOS!C3000,"")</f>
        <v>0</v>
      </c>
    </row>
    <row r="3038" spans="18:20" x14ac:dyDescent="0.25">
      <c r="R3038">
        <f t="shared" si="49"/>
        <v>1</v>
      </c>
      <c r="S3038">
        <f>IF(T3038="",0,IFERROR(IF(VLOOKUP(T3038,T$38:T3037,1,0)&gt;0,0,0),1))</f>
        <v>0</v>
      </c>
      <c r="T3038" s="16">
        <f>IF(DATOS!J3001=P$39,DATOS!C3001,"")</f>
        <v>0</v>
      </c>
    </row>
    <row r="3039" spans="18:20" x14ac:dyDescent="0.25">
      <c r="R3039">
        <f t="shared" si="49"/>
        <v>1</v>
      </c>
      <c r="S3039">
        <f>IF(T3039="",0,IFERROR(IF(VLOOKUP(T3039,T$38:T3038,1,0)&gt;0,0,0),1))</f>
        <v>0</v>
      </c>
      <c r="T3039" s="16">
        <f>IF(DATOS!J3002=P$39,DATOS!C3002,"")</f>
        <v>0</v>
      </c>
    </row>
    <row r="3040" spans="18:20" x14ac:dyDescent="0.25">
      <c r="R3040">
        <f t="shared" si="49"/>
        <v>1</v>
      </c>
      <c r="S3040">
        <f>IF(T3040="",0,IFERROR(IF(VLOOKUP(T3040,T$38:T3039,1,0)&gt;0,0,0),1))</f>
        <v>0</v>
      </c>
      <c r="T3040" s="16">
        <f>IF(DATOS!J3003=P$39,DATOS!C3003,"")</f>
        <v>0</v>
      </c>
    </row>
    <row r="3041" spans="18:20" x14ac:dyDescent="0.25">
      <c r="R3041">
        <f t="shared" si="49"/>
        <v>1</v>
      </c>
      <c r="S3041">
        <f>IF(T3041="",0,IFERROR(IF(VLOOKUP(T3041,T$38:T3040,1,0)&gt;0,0,0),1))</f>
        <v>0</v>
      </c>
      <c r="T3041" s="16">
        <f>IF(DATOS!J3004=P$39,DATOS!C3004,"")</f>
        <v>0</v>
      </c>
    </row>
    <row r="3042" spans="18:20" x14ac:dyDescent="0.25">
      <c r="R3042">
        <f t="shared" si="49"/>
        <v>1</v>
      </c>
      <c r="S3042">
        <f>IF(T3042="",0,IFERROR(IF(VLOOKUP(T3042,T$38:T3041,1,0)&gt;0,0,0),1))</f>
        <v>0</v>
      </c>
      <c r="T3042" s="16">
        <f>IF(DATOS!J3005=P$39,DATOS!C3005,"")</f>
        <v>0</v>
      </c>
    </row>
    <row r="3043" spans="18:20" x14ac:dyDescent="0.25">
      <c r="R3043">
        <f t="shared" si="49"/>
        <v>1</v>
      </c>
      <c r="S3043">
        <f>IF(T3043="",0,IFERROR(IF(VLOOKUP(T3043,T$38:T3042,1,0)&gt;0,0,0),1))</f>
        <v>0</v>
      </c>
      <c r="T3043" s="16">
        <f>IF(DATOS!J3006=P$39,DATOS!C3006,"")</f>
        <v>0</v>
      </c>
    </row>
    <row r="3044" spans="18:20" x14ac:dyDescent="0.25">
      <c r="R3044">
        <f t="shared" si="49"/>
        <v>1</v>
      </c>
      <c r="S3044">
        <f>IF(T3044="",0,IFERROR(IF(VLOOKUP(T3044,T$38:T3043,1,0)&gt;0,0,0),1))</f>
        <v>0</v>
      </c>
      <c r="T3044" s="16">
        <f>IF(DATOS!J3007=P$39,DATOS!C3007,"")</f>
        <v>0</v>
      </c>
    </row>
    <row r="3045" spans="18:20" x14ac:dyDescent="0.25">
      <c r="R3045">
        <f t="shared" si="49"/>
        <v>1</v>
      </c>
      <c r="S3045">
        <f>IF(T3045="",0,IFERROR(IF(VLOOKUP(T3045,T$38:T3044,1,0)&gt;0,0,0),1))</f>
        <v>0</v>
      </c>
      <c r="T3045" s="16">
        <f>IF(DATOS!J3008=P$39,DATOS!C3008,"")</f>
        <v>0</v>
      </c>
    </row>
    <row r="3046" spans="18:20" x14ac:dyDescent="0.25">
      <c r="R3046">
        <f t="shared" si="49"/>
        <v>1</v>
      </c>
      <c r="S3046">
        <f>IF(T3046="",0,IFERROR(IF(VLOOKUP(T3046,T$38:T3045,1,0)&gt;0,0,0),1))</f>
        <v>0</v>
      </c>
      <c r="T3046" s="16">
        <f>IF(DATOS!J3009=P$39,DATOS!C3009,"")</f>
        <v>0</v>
      </c>
    </row>
    <row r="3047" spans="18:20" x14ac:dyDescent="0.25">
      <c r="R3047">
        <f t="shared" ref="R3047:R3110" si="50">R3046+S3047</f>
        <v>1</v>
      </c>
      <c r="S3047">
        <f>IF(T3047="",0,IFERROR(IF(VLOOKUP(T3047,T$38:T3046,1,0)&gt;0,0,0),1))</f>
        <v>0</v>
      </c>
      <c r="T3047" s="16">
        <f>IF(DATOS!J3010=P$39,DATOS!C3010,"")</f>
        <v>0</v>
      </c>
    </row>
    <row r="3048" spans="18:20" x14ac:dyDescent="0.25">
      <c r="R3048">
        <f t="shared" si="50"/>
        <v>1</v>
      </c>
      <c r="S3048">
        <f>IF(T3048="",0,IFERROR(IF(VLOOKUP(T3048,T$38:T3047,1,0)&gt;0,0,0),1))</f>
        <v>0</v>
      </c>
      <c r="T3048" s="16">
        <f>IF(DATOS!J3011=P$39,DATOS!C3011,"")</f>
        <v>0</v>
      </c>
    </row>
    <row r="3049" spans="18:20" x14ac:dyDescent="0.25">
      <c r="R3049">
        <f t="shared" si="50"/>
        <v>1</v>
      </c>
      <c r="S3049">
        <f>IF(T3049="",0,IFERROR(IF(VLOOKUP(T3049,T$38:T3048,1,0)&gt;0,0,0),1))</f>
        <v>0</v>
      </c>
      <c r="T3049" s="16">
        <f>IF(DATOS!J3012=P$39,DATOS!C3012,"")</f>
        <v>0</v>
      </c>
    </row>
    <row r="3050" spans="18:20" x14ac:dyDescent="0.25">
      <c r="R3050">
        <f t="shared" si="50"/>
        <v>1</v>
      </c>
      <c r="S3050">
        <f>IF(T3050="",0,IFERROR(IF(VLOOKUP(T3050,T$38:T3049,1,0)&gt;0,0,0),1))</f>
        <v>0</v>
      </c>
      <c r="T3050" s="16">
        <f>IF(DATOS!J3013=P$39,DATOS!C3013,"")</f>
        <v>0</v>
      </c>
    </row>
    <row r="3051" spans="18:20" x14ac:dyDescent="0.25">
      <c r="R3051">
        <f t="shared" si="50"/>
        <v>1</v>
      </c>
      <c r="S3051">
        <f>IF(T3051="",0,IFERROR(IF(VLOOKUP(T3051,T$38:T3050,1,0)&gt;0,0,0),1))</f>
        <v>0</v>
      </c>
      <c r="T3051" s="16">
        <f>IF(DATOS!J3014=P$39,DATOS!C3014,"")</f>
        <v>0</v>
      </c>
    </row>
    <row r="3052" spans="18:20" x14ac:dyDescent="0.25">
      <c r="R3052">
        <f t="shared" si="50"/>
        <v>1</v>
      </c>
      <c r="S3052">
        <f>IF(T3052="",0,IFERROR(IF(VLOOKUP(T3052,T$38:T3051,1,0)&gt;0,0,0),1))</f>
        <v>0</v>
      </c>
      <c r="T3052" s="16">
        <f>IF(DATOS!J3015=P$39,DATOS!C3015,"")</f>
        <v>0</v>
      </c>
    </row>
    <row r="3053" spans="18:20" x14ac:dyDescent="0.25">
      <c r="R3053">
        <f t="shared" si="50"/>
        <v>1</v>
      </c>
      <c r="S3053">
        <f>IF(T3053="",0,IFERROR(IF(VLOOKUP(T3053,T$38:T3052,1,0)&gt;0,0,0),1))</f>
        <v>0</v>
      </c>
      <c r="T3053" s="16">
        <f>IF(DATOS!J3016=P$39,DATOS!C3016,"")</f>
        <v>0</v>
      </c>
    </row>
    <row r="3054" spans="18:20" x14ac:dyDescent="0.25">
      <c r="R3054">
        <f t="shared" si="50"/>
        <v>1</v>
      </c>
      <c r="S3054">
        <f>IF(T3054="",0,IFERROR(IF(VLOOKUP(T3054,T$38:T3053,1,0)&gt;0,0,0),1))</f>
        <v>0</v>
      </c>
      <c r="T3054" s="16">
        <f>IF(DATOS!J3017=P$39,DATOS!C3017,"")</f>
        <v>0</v>
      </c>
    </row>
    <row r="3055" spans="18:20" x14ac:dyDescent="0.25">
      <c r="R3055">
        <f t="shared" si="50"/>
        <v>1</v>
      </c>
      <c r="S3055">
        <f>IF(T3055="",0,IFERROR(IF(VLOOKUP(T3055,T$38:T3054,1,0)&gt;0,0,0),1))</f>
        <v>0</v>
      </c>
      <c r="T3055" s="16">
        <f>IF(DATOS!J3018=P$39,DATOS!C3018,"")</f>
        <v>0</v>
      </c>
    </row>
    <row r="3056" spans="18:20" x14ac:dyDescent="0.25">
      <c r="R3056">
        <f t="shared" si="50"/>
        <v>1</v>
      </c>
      <c r="S3056">
        <f>IF(T3056="",0,IFERROR(IF(VLOOKUP(T3056,T$38:T3055,1,0)&gt;0,0,0),1))</f>
        <v>0</v>
      </c>
      <c r="T3056" s="16">
        <f>IF(DATOS!J3019=P$39,DATOS!C3019,"")</f>
        <v>0</v>
      </c>
    </row>
    <row r="3057" spans="18:20" x14ac:dyDescent="0.25">
      <c r="R3057">
        <f t="shared" si="50"/>
        <v>1</v>
      </c>
      <c r="S3057">
        <f>IF(T3057="",0,IFERROR(IF(VLOOKUP(T3057,T$38:T3056,1,0)&gt;0,0,0),1))</f>
        <v>0</v>
      </c>
      <c r="T3057" s="16">
        <f>IF(DATOS!J3020=P$39,DATOS!C3020,"")</f>
        <v>0</v>
      </c>
    </row>
    <row r="3058" spans="18:20" x14ac:dyDescent="0.25">
      <c r="R3058">
        <f t="shared" si="50"/>
        <v>1</v>
      </c>
      <c r="S3058">
        <f>IF(T3058="",0,IFERROR(IF(VLOOKUP(T3058,T$38:T3057,1,0)&gt;0,0,0),1))</f>
        <v>0</v>
      </c>
      <c r="T3058" s="16">
        <f>IF(DATOS!J3021=P$39,DATOS!C3021,"")</f>
        <v>0</v>
      </c>
    </row>
    <row r="3059" spans="18:20" x14ac:dyDescent="0.25">
      <c r="R3059">
        <f t="shared" si="50"/>
        <v>1</v>
      </c>
      <c r="S3059">
        <f>IF(T3059="",0,IFERROR(IF(VLOOKUP(T3059,T$38:T3058,1,0)&gt;0,0,0),1))</f>
        <v>0</v>
      </c>
      <c r="T3059" s="16">
        <f>IF(DATOS!J3022=P$39,DATOS!C3022,"")</f>
        <v>0</v>
      </c>
    </row>
    <row r="3060" spans="18:20" x14ac:dyDescent="0.25">
      <c r="R3060">
        <f t="shared" si="50"/>
        <v>1</v>
      </c>
      <c r="S3060">
        <f>IF(T3060="",0,IFERROR(IF(VLOOKUP(T3060,T$38:T3059,1,0)&gt;0,0,0),1))</f>
        <v>0</v>
      </c>
      <c r="T3060" s="16">
        <f>IF(DATOS!J3023=P$39,DATOS!C3023,"")</f>
        <v>0</v>
      </c>
    </row>
    <row r="3061" spans="18:20" x14ac:dyDescent="0.25">
      <c r="R3061">
        <f t="shared" si="50"/>
        <v>1</v>
      </c>
      <c r="S3061">
        <f>IF(T3061="",0,IFERROR(IF(VLOOKUP(T3061,T$38:T3060,1,0)&gt;0,0,0),1))</f>
        <v>0</v>
      </c>
      <c r="T3061" s="16">
        <f>IF(DATOS!J3024=P$39,DATOS!C3024,"")</f>
        <v>0</v>
      </c>
    </row>
    <row r="3062" spans="18:20" x14ac:dyDescent="0.25">
      <c r="R3062">
        <f t="shared" si="50"/>
        <v>1</v>
      </c>
      <c r="S3062">
        <f>IF(T3062="",0,IFERROR(IF(VLOOKUP(T3062,T$38:T3061,1,0)&gt;0,0,0),1))</f>
        <v>0</v>
      </c>
      <c r="T3062" s="16">
        <f>IF(DATOS!J3025=P$39,DATOS!C3025,"")</f>
        <v>0</v>
      </c>
    </row>
    <row r="3063" spans="18:20" x14ac:dyDescent="0.25">
      <c r="R3063">
        <f t="shared" si="50"/>
        <v>1</v>
      </c>
      <c r="S3063">
        <f>IF(T3063="",0,IFERROR(IF(VLOOKUP(T3063,T$38:T3062,1,0)&gt;0,0,0),1))</f>
        <v>0</v>
      </c>
      <c r="T3063" s="16">
        <f>IF(DATOS!J3026=P$39,DATOS!C3026,"")</f>
        <v>0</v>
      </c>
    </row>
    <row r="3064" spans="18:20" x14ac:dyDescent="0.25">
      <c r="R3064">
        <f t="shared" si="50"/>
        <v>1</v>
      </c>
      <c r="S3064">
        <f>IF(T3064="",0,IFERROR(IF(VLOOKUP(T3064,T$38:T3063,1,0)&gt;0,0,0),1))</f>
        <v>0</v>
      </c>
      <c r="T3064" s="16">
        <f>IF(DATOS!J3027=P$39,DATOS!C3027,"")</f>
        <v>0</v>
      </c>
    </row>
    <row r="3065" spans="18:20" x14ac:dyDescent="0.25">
      <c r="R3065">
        <f t="shared" si="50"/>
        <v>1</v>
      </c>
      <c r="S3065">
        <f>IF(T3065="",0,IFERROR(IF(VLOOKUP(T3065,T$38:T3064,1,0)&gt;0,0,0),1))</f>
        <v>0</v>
      </c>
      <c r="T3065" s="16">
        <f>IF(DATOS!J3028=P$39,DATOS!C3028,"")</f>
        <v>0</v>
      </c>
    </row>
    <row r="3066" spans="18:20" x14ac:dyDescent="0.25">
      <c r="R3066">
        <f t="shared" si="50"/>
        <v>1</v>
      </c>
      <c r="S3066">
        <f>IF(T3066="",0,IFERROR(IF(VLOOKUP(T3066,T$38:T3065,1,0)&gt;0,0,0),1))</f>
        <v>0</v>
      </c>
      <c r="T3066" s="16">
        <f>IF(DATOS!J3029=P$39,DATOS!C3029,"")</f>
        <v>0</v>
      </c>
    </row>
    <row r="3067" spans="18:20" x14ac:dyDescent="0.25">
      <c r="R3067">
        <f t="shared" si="50"/>
        <v>1</v>
      </c>
      <c r="S3067">
        <f>IF(T3067="",0,IFERROR(IF(VLOOKUP(T3067,T$38:T3066,1,0)&gt;0,0,0),1))</f>
        <v>0</v>
      </c>
      <c r="T3067" s="16">
        <f>IF(DATOS!J3030=P$39,DATOS!C3030,"")</f>
        <v>0</v>
      </c>
    </row>
    <row r="3068" spans="18:20" x14ac:dyDescent="0.25">
      <c r="R3068">
        <f t="shared" si="50"/>
        <v>1</v>
      </c>
      <c r="S3068">
        <f>IF(T3068="",0,IFERROR(IF(VLOOKUP(T3068,T$38:T3067,1,0)&gt;0,0,0),1))</f>
        <v>0</v>
      </c>
      <c r="T3068" s="16">
        <f>IF(DATOS!J3031=P$39,DATOS!C3031,"")</f>
        <v>0</v>
      </c>
    </row>
    <row r="3069" spans="18:20" x14ac:dyDescent="0.25">
      <c r="R3069">
        <f t="shared" si="50"/>
        <v>1</v>
      </c>
      <c r="S3069">
        <f>IF(T3069="",0,IFERROR(IF(VLOOKUP(T3069,T$38:T3068,1,0)&gt;0,0,0),1))</f>
        <v>0</v>
      </c>
      <c r="T3069" s="16">
        <f>IF(DATOS!J3032=P$39,DATOS!C3032,"")</f>
        <v>0</v>
      </c>
    </row>
    <row r="3070" spans="18:20" x14ac:dyDescent="0.25">
      <c r="R3070">
        <f t="shared" si="50"/>
        <v>1</v>
      </c>
      <c r="S3070">
        <f>IF(T3070="",0,IFERROR(IF(VLOOKUP(T3070,T$38:T3069,1,0)&gt;0,0,0),1))</f>
        <v>0</v>
      </c>
      <c r="T3070" s="16">
        <f>IF(DATOS!J3033=P$39,DATOS!C3033,"")</f>
        <v>0</v>
      </c>
    </row>
    <row r="3071" spans="18:20" x14ac:dyDescent="0.25">
      <c r="R3071">
        <f t="shared" si="50"/>
        <v>1</v>
      </c>
      <c r="S3071">
        <f>IF(T3071="",0,IFERROR(IF(VLOOKUP(T3071,T$38:T3070,1,0)&gt;0,0,0),1))</f>
        <v>0</v>
      </c>
      <c r="T3071" s="16">
        <f>IF(DATOS!J3034=P$39,DATOS!C3034,"")</f>
        <v>0</v>
      </c>
    </row>
    <row r="3072" spans="18:20" x14ac:dyDescent="0.25">
      <c r="R3072">
        <f t="shared" si="50"/>
        <v>1</v>
      </c>
      <c r="S3072">
        <f>IF(T3072="",0,IFERROR(IF(VLOOKUP(T3072,T$38:T3071,1,0)&gt;0,0,0),1))</f>
        <v>0</v>
      </c>
      <c r="T3072" s="16">
        <f>IF(DATOS!J3035=P$39,DATOS!C3035,"")</f>
        <v>0</v>
      </c>
    </row>
    <row r="3073" spans="18:20" x14ac:dyDescent="0.25">
      <c r="R3073">
        <f t="shared" si="50"/>
        <v>1</v>
      </c>
      <c r="S3073">
        <f>IF(T3073="",0,IFERROR(IF(VLOOKUP(T3073,T$38:T3072,1,0)&gt;0,0,0),1))</f>
        <v>0</v>
      </c>
      <c r="T3073" s="16">
        <f>IF(DATOS!J3036=P$39,DATOS!C3036,"")</f>
        <v>0</v>
      </c>
    </row>
    <row r="3074" spans="18:20" x14ac:dyDescent="0.25">
      <c r="R3074">
        <f t="shared" si="50"/>
        <v>1</v>
      </c>
      <c r="S3074">
        <f>IF(T3074="",0,IFERROR(IF(VLOOKUP(T3074,T$38:T3073,1,0)&gt;0,0,0),1))</f>
        <v>0</v>
      </c>
      <c r="T3074" s="16">
        <f>IF(DATOS!J3037=P$39,DATOS!C3037,"")</f>
        <v>0</v>
      </c>
    </row>
    <row r="3075" spans="18:20" x14ac:dyDescent="0.25">
      <c r="R3075">
        <f t="shared" si="50"/>
        <v>1</v>
      </c>
      <c r="S3075">
        <f>IF(T3075="",0,IFERROR(IF(VLOOKUP(T3075,T$38:T3074,1,0)&gt;0,0,0),1))</f>
        <v>0</v>
      </c>
      <c r="T3075" s="16">
        <f>IF(DATOS!J3038=P$39,DATOS!C3038,"")</f>
        <v>0</v>
      </c>
    </row>
    <row r="3076" spans="18:20" x14ac:dyDescent="0.25">
      <c r="R3076">
        <f t="shared" si="50"/>
        <v>1</v>
      </c>
      <c r="S3076">
        <f>IF(T3076="",0,IFERROR(IF(VLOOKUP(T3076,T$38:T3075,1,0)&gt;0,0,0),1))</f>
        <v>0</v>
      </c>
      <c r="T3076" s="16">
        <f>IF(DATOS!J3039=P$39,DATOS!C3039,"")</f>
        <v>0</v>
      </c>
    </row>
    <row r="3077" spans="18:20" x14ac:dyDescent="0.25">
      <c r="R3077">
        <f t="shared" si="50"/>
        <v>1</v>
      </c>
      <c r="S3077">
        <f>IF(T3077="",0,IFERROR(IF(VLOOKUP(T3077,T$38:T3076,1,0)&gt;0,0,0),1))</f>
        <v>0</v>
      </c>
      <c r="T3077" s="16">
        <f>IF(DATOS!J3040=P$39,DATOS!C3040,"")</f>
        <v>0</v>
      </c>
    </row>
    <row r="3078" spans="18:20" x14ac:dyDescent="0.25">
      <c r="R3078">
        <f t="shared" si="50"/>
        <v>1</v>
      </c>
      <c r="S3078">
        <f>IF(T3078="",0,IFERROR(IF(VLOOKUP(T3078,T$38:T3077,1,0)&gt;0,0,0),1))</f>
        <v>0</v>
      </c>
      <c r="T3078" s="16">
        <f>IF(DATOS!J3041=P$39,DATOS!C3041,"")</f>
        <v>0</v>
      </c>
    </row>
    <row r="3079" spans="18:20" x14ac:dyDescent="0.25">
      <c r="R3079">
        <f t="shared" si="50"/>
        <v>1</v>
      </c>
      <c r="S3079">
        <f>IF(T3079="",0,IFERROR(IF(VLOOKUP(T3079,T$38:T3078,1,0)&gt;0,0,0),1))</f>
        <v>0</v>
      </c>
      <c r="T3079" s="16">
        <f>IF(DATOS!J3042=P$39,DATOS!C3042,"")</f>
        <v>0</v>
      </c>
    </row>
    <row r="3080" spans="18:20" x14ac:dyDescent="0.25">
      <c r="R3080">
        <f t="shared" si="50"/>
        <v>1</v>
      </c>
      <c r="S3080">
        <f>IF(T3080="",0,IFERROR(IF(VLOOKUP(T3080,T$38:T3079,1,0)&gt;0,0,0),1))</f>
        <v>0</v>
      </c>
      <c r="T3080" s="16">
        <f>IF(DATOS!J3043=P$39,DATOS!C3043,"")</f>
        <v>0</v>
      </c>
    </row>
    <row r="3081" spans="18:20" x14ac:dyDescent="0.25">
      <c r="R3081">
        <f t="shared" si="50"/>
        <v>1</v>
      </c>
      <c r="S3081">
        <f>IF(T3081="",0,IFERROR(IF(VLOOKUP(T3081,T$38:T3080,1,0)&gt;0,0,0),1))</f>
        <v>0</v>
      </c>
      <c r="T3081" s="16">
        <f>IF(DATOS!J3044=P$39,DATOS!C3044,"")</f>
        <v>0</v>
      </c>
    </row>
    <row r="3082" spans="18:20" x14ac:dyDescent="0.25">
      <c r="R3082">
        <f t="shared" si="50"/>
        <v>1</v>
      </c>
      <c r="S3082">
        <f>IF(T3082="",0,IFERROR(IF(VLOOKUP(T3082,T$38:T3081,1,0)&gt;0,0,0),1))</f>
        <v>0</v>
      </c>
      <c r="T3082" s="16">
        <f>IF(DATOS!J3045=P$39,DATOS!C3045,"")</f>
        <v>0</v>
      </c>
    </row>
    <row r="3083" spans="18:20" x14ac:dyDescent="0.25">
      <c r="R3083">
        <f t="shared" si="50"/>
        <v>1</v>
      </c>
      <c r="S3083">
        <f>IF(T3083="",0,IFERROR(IF(VLOOKUP(T3083,T$38:T3082,1,0)&gt;0,0,0),1))</f>
        <v>0</v>
      </c>
      <c r="T3083" s="16">
        <f>IF(DATOS!J3046=P$39,DATOS!C3046,"")</f>
        <v>0</v>
      </c>
    </row>
    <row r="3084" spans="18:20" x14ac:dyDescent="0.25">
      <c r="R3084">
        <f t="shared" si="50"/>
        <v>1</v>
      </c>
      <c r="S3084">
        <f>IF(T3084="",0,IFERROR(IF(VLOOKUP(T3084,T$38:T3083,1,0)&gt;0,0,0),1))</f>
        <v>0</v>
      </c>
      <c r="T3084" s="16">
        <f>IF(DATOS!J3047=P$39,DATOS!C3047,"")</f>
        <v>0</v>
      </c>
    </row>
    <row r="3085" spans="18:20" x14ac:dyDescent="0.25">
      <c r="R3085">
        <f t="shared" si="50"/>
        <v>1</v>
      </c>
      <c r="S3085">
        <f>IF(T3085="",0,IFERROR(IF(VLOOKUP(T3085,T$38:T3084,1,0)&gt;0,0,0),1))</f>
        <v>0</v>
      </c>
      <c r="T3085" s="16">
        <f>IF(DATOS!J3048=P$39,DATOS!C3048,"")</f>
        <v>0</v>
      </c>
    </row>
    <row r="3086" spans="18:20" x14ac:dyDescent="0.25">
      <c r="R3086">
        <f t="shared" si="50"/>
        <v>1</v>
      </c>
      <c r="S3086">
        <f>IF(T3086="",0,IFERROR(IF(VLOOKUP(T3086,T$38:T3085,1,0)&gt;0,0,0),1))</f>
        <v>0</v>
      </c>
      <c r="T3086" s="16">
        <f>IF(DATOS!J3049=P$39,DATOS!C3049,"")</f>
        <v>0</v>
      </c>
    </row>
    <row r="3087" spans="18:20" x14ac:dyDescent="0.25">
      <c r="R3087">
        <f t="shared" si="50"/>
        <v>1</v>
      </c>
      <c r="S3087">
        <f>IF(T3087="",0,IFERROR(IF(VLOOKUP(T3087,T$38:T3086,1,0)&gt;0,0,0),1))</f>
        <v>0</v>
      </c>
      <c r="T3087" s="16">
        <f>IF(DATOS!J3050=P$39,DATOS!C3050,"")</f>
        <v>0</v>
      </c>
    </row>
    <row r="3088" spans="18:20" x14ac:dyDescent="0.25">
      <c r="R3088">
        <f t="shared" si="50"/>
        <v>1</v>
      </c>
      <c r="S3088">
        <f>IF(T3088="",0,IFERROR(IF(VLOOKUP(T3088,T$38:T3087,1,0)&gt;0,0,0),1))</f>
        <v>0</v>
      </c>
      <c r="T3088" s="16">
        <f>IF(DATOS!J3051=P$39,DATOS!C3051,"")</f>
        <v>0</v>
      </c>
    </row>
    <row r="3089" spans="18:20" x14ac:dyDescent="0.25">
      <c r="R3089">
        <f t="shared" si="50"/>
        <v>1</v>
      </c>
      <c r="S3089">
        <f>IF(T3089="",0,IFERROR(IF(VLOOKUP(T3089,T$38:T3088,1,0)&gt;0,0,0),1))</f>
        <v>0</v>
      </c>
      <c r="T3089" s="16">
        <f>IF(DATOS!J3052=P$39,DATOS!C3052,"")</f>
        <v>0</v>
      </c>
    </row>
    <row r="3090" spans="18:20" x14ac:dyDescent="0.25">
      <c r="R3090">
        <f t="shared" si="50"/>
        <v>1</v>
      </c>
      <c r="S3090">
        <f>IF(T3090="",0,IFERROR(IF(VLOOKUP(T3090,T$38:T3089,1,0)&gt;0,0,0),1))</f>
        <v>0</v>
      </c>
      <c r="T3090" s="16">
        <f>IF(DATOS!J3053=P$39,DATOS!C3053,"")</f>
        <v>0</v>
      </c>
    </row>
    <row r="3091" spans="18:20" x14ac:dyDescent="0.25">
      <c r="R3091">
        <f t="shared" si="50"/>
        <v>1</v>
      </c>
      <c r="S3091">
        <f>IF(T3091="",0,IFERROR(IF(VLOOKUP(T3091,T$38:T3090,1,0)&gt;0,0,0),1))</f>
        <v>0</v>
      </c>
      <c r="T3091" s="16">
        <f>IF(DATOS!J3054=P$39,DATOS!C3054,"")</f>
        <v>0</v>
      </c>
    </row>
    <row r="3092" spans="18:20" x14ac:dyDescent="0.25">
      <c r="R3092">
        <f t="shared" si="50"/>
        <v>1</v>
      </c>
      <c r="S3092">
        <f>IF(T3092="",0,IFERROR(IF(VLOOKUP(T3092,T$38:T3091,1,0)&gt;0,0,0),1))</f>
        <v>0</v>
      </c>
      <c r="T3092" s="16">
        <f>IF(DATOS!J3055=P$39,DATOS!C3055,"")</f>
        <v>0</v>
      </c>
    </row>
    <row r="3093" spans="18:20" x14ac:dyDescent="0.25">
      <c r="R3093">
        <f t="shared" si="50"/>
        <v>1</v>
      </c>
      <c r="S3093">
        <f>IF(T3093="",0,IFERROR(IF(VLOOKUP(T3093,T$38:T3092,1,0)&gt;0,0,0),1))</f>
        <v>0</v>
      </c>
      <c r="T3093" s="16">
        <f>IF(DATOS!J3056=P$39,DATOS!C3056,"")</f>
        <v>0</v>
      </c>
    </row>
    <row r="3094" spans="18:20" x14ac:dyDescent="0.25">
      <c r="R3094">
        <f t="shared" si="50"/>
        <v>1</v>
      </c>
      <c r="S3094">
        <f>IF(T3094="",0,IFERROR(IF(VLOOKUP(T3094,T$38:T3093,1,0)&gt;0,0,0),1))</f>
        <v>0</v>
      </c>
      <c r="T3094" s="16">
        <f>IF(DATOS!J3057=P$39,DATOS!C3057,"")</f>
        <v>0</v>
      </c>
    </row>
    <row r="3095" spans="18:20" x14ac:dyDescent="0.25">
      <c r="R3095">
        <f t="shared" si="50"/>
        <v>1</v>
      </c>
      <c r="S3095">
        <f>IF(T3095="",0,IFERROR(IF(VLOOKUP(T3095,T$38:T3094,1,0)&gt;0,0,0),1))</f>
        <v>0</v>
      </c>
      <c r="T3095" s="16">
        <f>IF(DATOS!J3058=P$39,DATOS!C3058,"")</f>
        <v>0</v>
      </c>
    </row>
    <row r="3096" spans="18:20" x14ac:dyDescent="0.25">
      <c r="R3096">
        <f t="shared" si="50"/>
        <v>1</v>
      </c>
      <c r="S3096">
        <f>IF(T3096="",0,IFERROR(IF(VLOOKUP(T3096,T$38:T3095,1,0)&gt;0,0,0),1))</f>
        <v>0</v>
      </c>
      <c r="T3096" s="16">
        <f>IF(DATOS!J3059=P$39,DATOS!C3059,"")</f>
        <v>0</v>
      </c>
    </row>
    <row r="3097" spans="18:20" x14ac:dyDescent="0.25">
      <c r="R3097">
        <f t="shared" si="50"/>
        <v>1</v>
      </c>
      <c r="S3097">
        <f>IF(T3097="",0,IFERROR(IF(VLOOKUP(T3097,T$38:T3096,1,0)&gt;0,0,0),1))</f>
        <v>0</v>
      </c>
      <c r="T3097" s="16">
        <f>IF(DATOS!J3060=P$39,DATOS!C3060,"")</f>
        <v>0</v>
      </c>
    </row>
    <row r="3098" spans="18:20" x14ac:dyDescent="0.25">
      <c r="R3098">
        <f t="shared" si="50"/>
        <v>1</v>
      </c>
      <c r="S3098">
        <f>IF(T3098="",0,IFERROR(IF(VLOOKUP(T3098,T$38:T3097,1,0)&gt;0,0,0),1))</f>
        <v>0</v>
      </c>
      <c r="T3098" s="16">
        <f>IF(DATOS!J3061=P$39,DATOS!C3061,"")</f>
        <v>0</v>
      </c>
    </row>
    <row r="3099" spans="18:20" x14ac:dyDescent="0.25">
      <c r="R3099">
        <f t="shared" si="50"/>
        <v>1</v>
      </c>
      <c r="S3099">
        <f>IF(T3099="",0,IFERROR(IF(VLOOKUP(T3099,T$38:T3098,1,0)&gt;0,0,0),1))</f>
        <v>0</v>
      </c>
      <c r="T3099" s="16">
        <f>IF(DATOS!J3062=P$39,DATOS!C3062,"")</f>
        <v>0</v>
      </c>
    </row>
    <row r="3100" spans="18:20" x14ac:dyDescent="0.25">
      <c r="R3100">
        <f t="shared" si="50"/>
        <v>1</v>
      </c>
      <c r="S3100">
        <f>IF(T3100="",0,IFERROR(IF(VLOOKUP(T3100,T$38:T3099,1,0)&gt;0,0,0),1))</f>
        <v>0</v>
      </c>
      <c r="T3100" s="16">
        <f>IF(DATOS!J3063=P$39,DATOS!C3063,"")</f>
        <v>0</v>
      </c>
    </row>
    <row r="3101" spans="18:20" x14ac:dyDescent="0.25">
      <c r="R3101">
        <f t="shared" si="50"/>
        <v>1</v>
      </c>
      <c r="S3101">
        <f>IF(T3101="",0,IFERROR(IF(VLOOKUP(T3101,T$38:T3100,1,0)&gt;0,0,0),1))</f>
        <v>0</v>
      </c>
      <c r="T3101" s="16">
        <f>IF(DATOS!J3064=P$39,DATOS!C3064,"")</f>
        <v>0</v>
      </c>
    </row>
    <row r="3102" spans="18:20" x14ac:dyDescent="0.25">
      <c r="R3102">
        <f t="shared" si="50"/>
        <v>1</v>
      </c>
      <c r="S3102">
        <f>IF(T3102="",0,IFERROR(IF(VLOOKUP(T3102,T$38:T3101,1,0)&gt;0,0,0),1))</f>
        <v>0</v>
      </c>
      <c r="T3102" s="16">
        <f>IF(DATOS!J3065=P$39,DATOS!C3065,"")</f>
        <v>0</v>
      </c>
    </row>
    <row r="3103" spans="18:20" x14ac:dyDescent="0.25">
      <c r="R3103">
        <f t="shared" si="50"/>
        <v>1</v>
      </c>
      <c r="S3103">
        <f>IF(T3103="",0,IFERROR(IF(VLOOKUP(T3103,T$38:T3102,1,0)&gt;0,0,0),1))</f>
        <v>0</v>
      </c>
      <c r="T3103" s="16">
        <f>IF(DATOS!J3066=P$39,DATOS!C3066,"")</f>
        <v>0</v>
      </c>
    </row>
    <row r="3104" spans="18:20" x14ac:dyDescent="0.25">
      <c r="R3104">
        <f t="shared" si="50"/>
        <v>1</v>
      </c>
      <c r="S3104">
        <f>IF(T3104="",0,IFERROR(IF(VLOOKUP(T3104,T$38:T3103,1,0)&gt;0,0,0),1))</f>
        <v>0</v>
      </c>
      <c r="T3104" s="16">
        <f>IF(DATOS!J3067=P$39,DATOS!C3067,"")</f>
        <v>0</v>
      </c>
    </row>
    <row r="3105" spans="18:20" x14ac:dyDescent="0.25">
      <c r="R3105">
        <f t="shared" si="50"/>
        <v>1</v>
      </c>
      <c r="S3105">
        <f>IF(T3105="",0,IFERROR(IF(VLOOKUP(T3105,T$38:T3104,1,0)&gt;0,0,0),1))</f>
        <v>0</v>
      </c>
      <c r="T3105" s="16">
        <f>IF(DATOS!J3068=P$39,DATOS!C3068,"")</f>
        <v>0</v>
      </c>
    </row>
    <row r="3106" spans="18:20" x14ac:dyDescent="0.25">
      <c r="R3106">
        <f t="shared" si="50"/>
        <v>1</v>
      </c>
      <c r="S3106">
        <f>IF(T3106="",0,IFERROR(IF(VLOOKUP(T3106,T$38:T3105,1,0)&gt;0,0,0),1))</f>
        <v>0</v>
      </c>
      <c r="T3106" s="16">
        <f>IF(DATOS!J3069=P$39,DATOS!C3069,"")</f>
        <v>0</v>
      </c>
    </row>
    <row r="3107" spans="18:20" x14ac:dyDescent="0.25">
      <c r="R3107">
        <f t="shared" si="50"/>
        <v>1</v>
      </c>
      <c r="S3107">
        <f>IF(T3107="",0,IFERROR(IF(VLOOKUP(T3107,T$38:T3106,1,0)&gt;0,0,0),1))</f>
        <v>0</v>
      </c>
      <c r="T3107" s="16">
        <f>IF(DATOS!J3070=P$39,DATOS!C3070,"")</f>
        <v>0</v>
      </c>
    </row>
    <row r="3108" spans="18:20" x14ac:dyDescent="0.25">
      <c r="R3108">
        <f t="shared" si="50"/>
        <v>1</v>
      </c>
      <c r="S3108">
        <f>IF(T3108="",0,IFERROR(IF(VLOOKUP(T3108,T$38:T3107,1,0)&gt;0,0,0),1))</f>
        <v>0</v>
      </c>
      <c r="T3108" s="16">
        <f>IF(DATOS!J3071=P$39,DATOS!C3071,"")</f>
        <v>0</v>
      </c>
    </row>
    <row r="3109" spans="18:20" x14ac:dyDescent="0.25">
      <c r="R3109">
        <f t="shared" si="50"/>
        <v>1</v>
      </c>
      <c r="S3109">
        <f>IF(T3109="",0,IFERROR(IF(VLOOKUP(T3109,T$38:T3108,1,0)&gt;0,0,0),1))</f>
        <v>0</v>
      </c>
      <c r="T3109" s="16">
        <f>IF(DATOS!J3072=P$39,DATOS!C3072,"")</f>
        <v>0</v>
      </c>
    </row>
    <row r="3110" spans="18:20" x14ac:dyDescent="0.25">
      <c r="R3110">
        <f t="shared" si="50"/>
        <v>1</v>
      </c>
      <c r="S3110">
        <f>IF(T3110="",0,IFERROR(IF(VLOOKUP(T3110,T$38:T3109,1,0)&gt;0,0,0),1))</f>
        <v>0</v>
      </c>
      <c r="T3110" s="16">
        <f>IF(DATOS!J3073=P$39,DATOS!C3073,"")</f>
        <v>0</v>
      </c>
    </row>
    <row r="3111" spans="18:20" x14ac:dyDescent="0.25">
      <c r="R3111">
        <f t="shared" ref="R3111:R3174" si="51">R3110+S3111</f>
        <v>1</v>
      </c>
      <c r="S3111">
        <f>IF(T3111="",0,IFERROR(IF(VLOOKUP(T3111,T$38:T3110,1,0)&gt;0,0,0),1))</f>
        <v>0</v>
      </c>
      <c r="T3111" s="16">
        <f>IF(DATOS!J3074=P$39,DATOS!C3074,"")</f>
        <v>0</v>
      </c>
    </row>
    <row r="3112" spans="18:20" x14ac:dyDescent="0.25">
      <c r="R3112">
        <f t="shared" si="51"/>
        <v>1</v>
      </c>
      <c r="S3112">
        <f>IF(T3112="",0,IFERROR(IF(VLOOKUP(T3112,T$38:T3111,1,0)&gt;0,0,0),1))</f>
        <v>0</v>
      </c>
      <c r="T3112" s="16">
        <f>IF(DATOS!J3075=P$39,DATOS!C3075,"")</f>
        <v>0</v>
      </c>
    </row>
    <row r="3113" spans="18:20" x14ac:dyDescent="0.25">
      <c r="R3113">
        <f t="shared" si="51"/>
        <v>1</v>
      </c>
      <c r="S3113">
        <f>IF(T3113="",0,IFERROR(IF(VLOOKUP(T3113,T$38:T3112,1,0)&gt;0,0,0),1))</f>
        <v>0</v>
      </c>
      <c r="T3113" s="16">
        <f>IF(DATOS!J3076=P$39,DATOS!C3076,"")</f>
        <v>0</v>
      </c>
    </row>
    <row r="3114" spans="18:20" x14ac:dyDescent="0.25">
      <c r="R3114">
        <f t="shared" si="51"/>
        <v>1</v>
      </c>
      <c r="S3114">
        <f>IF(T3114="",0,IFERROR(IF(VLOOKUP(T3114,T$38:T3113,1,0)&gt;0,0,0),1))</f>
        <v>0</v>
      </c>
      <c r="T3114" s="16">
        <f>IF(DATOS!J3077=P$39,DATOS!C3077,"")</f>
        <v>0</v>
      </c>
    </row>
    <row r="3115" spans="18:20" x14ac:dyDescent="0.25">
      <c r="R3115">
        <f t="shared" si="51"/>
        <v>1</v>
      </c>
      <c r="S3115">
        <f>IF(T3115="",0,IFERROR(IF(VLOOKUP(T3115,T$38:T3114,1,0)&gt;0,0,0),1))</f>
        <v>0</v>
      </c>
      <c r="T3115" s="16">
        <f>IF(DATOS!J3078=P$39,DATOS!C3078,"")</f>
        <v>0</v>
      </c>
    </row>
    <row r="3116" spans="18:20" x14ac:dyDescent="0.25">
      <c r="R3116">
        <f t="shared" si="51"/>
        <v>1</v>
      </c>
      <c r="S3116">
        <f>IF(T3116="",0,IFERROR(IF(VLOOKUP(T3116,T$38:T3115,1,0)&gt;0,0,0),1))</f>
        <v>0</v>
      </c>
      <c r="T3116" s="16">
        <f>IF(DATOS!J3079=P$39,DATOS!C3079,"")</f>
        <v>0</v>
      </c>
    </row>
    <row r="3117" spans="18:20" x14ac:dyDescent="0.25">
      <c r="R3117">
        <f t="shared" si="51"/>
        <v>1</v>
      </c>
      <c r="S3117">
        <f>IF(T3117="",0,IFERROR(IF(VLOOKUP(T3117,T$38:T3116,1,0)&gt;0,0,0),1))</f>
        <v>0</v>
      </c>
      <c r="T3117" s="16">
        <f>IF(DATOS!J3080=P$39,DATOS!C3080,"")</f>
        <v>0</v>
      </c>
    </row>
    <row r="3118" spans="18:20" x14ac:dyDescent="0.25">
      <c r="R3118">
        <f t="shared" si="51"/>
        <v>1</v>
      </c>
      <c r="S3118">
        <f>IF(T3118="",0,IFERROR(IF(VLOOKUP(T3118,T$38:T3117,1,0)&gt;0,0,0),1))</f>
        <v>0</v>
      </c>
      <c r="T3118" s="16">
        <f>IF(DATOS!J3081=P$39,DATOS!C3081,"")</f>
        <v>0</v>
      </c>
    </row>
    <row r="3119" spans="18:20" x14ac:dyDescent="0.25">
      <c r="R3119">
        <f t="shared" si="51"/>
        <v>1</v>
      </c>
      <c r="S3119">
        <f>IF(T3119="",0,IFERROR(IF(VLOOKUP(T3119,T$38:T3118,1,0)&gt;0,0,0),1))</f>
        <v>0</v>
      </c>
      <c r="T3119" s="16">
        <f>IF(DATOS!J3082=P$39,DATOS!C3082,"")</f>
        <v>0</v>
      </c>
    </row>
    <row r="3120" spans="18:20" x14ac:dyDescent="0.25">
      <c r="R3120">
        <f t="shared" si="51"/>
        <v>1</v>
      </c>
      <c r="S3120">
        <f>IF(T3120="",0,IFERROR(IF(VLOOKUP(T3120,T$38:T3119,1,0)&gt;0,0,0),1))</f>
        <v>0</v>
      </c>
      <c r="T3120" s="16">
        <f>IF(DATOS!J3083=P$39,DATOS!C3083,"")</f>
        <v>0</v>
      </c>
    </row>
    <row r="3121" spans="18:20" x14ac:dyDescent="0.25">
      <c r="R3121">
        <f t="shared" si="51"/>
        <v>1</v>
      </c>
      <c r="S3121">
        <f>IF(T3121="",0,IFERROR(IF(VLOOKUP(T3121,T$38:T3120,1,0)&gt;0,0,0),1))</f>
        <v>0</v>
      </c>
      <c r="T3121" s="16">
        <f>IF(DATOS!J3084=P$39,DATOS!C3084,"")</f>
        <v>0</v>
      </c>
    </row>
    <row r="3122" spans="18:20" x14ac:dyDescent="0.25">
      <c r="R3122">
        <f t="shared" si="51"/>
        <v>1</v>
      </c>
      <c r="S3122">
        <f>IF(T3122="",0,IFERROR(IF(VLOOKUP(T3122,T$38:T3121,1,0)&gt;0,0,0),1))</f>
        <v>0</v>
      </c>
      <c r="T3122" s="16">
        <f>IF(DATOS!J3085=P$39,DATOS!C3085,"")</f>
        <v>0</v>
      </c>
    </row>
    <row r="3123" spans="18:20" x14ac:dyDescent="0.25">
      <c r="R3123">
        <f t="shared" si="51"/>
        <v>1</v>
      </c>
      <c r="S3123">
        <f>IF(T3123="",0,IFERROR(IF(VLOOKUP(T3123,T$38:T3122,1,0)&gt;0,0,0),1))</f>
        <v>0</v>
      </c>
      <c r="T3123" s="16">
        <f>IF(DATOS!J3086=P$39,DATOS!C3086,"")</f>
        <v>0</v>
      </c>
    </row>
    <row r="3124" spans="18:20" x14ac:dyDescent="0.25">
      <c r="R3124">
        <f t="shared" si="51"/>
        <v>1</v>
      </c>
      <c r="S3124">
        <f>IF(T3124="",0,IFERROR(IF(VLOOKUP(T3124,T$38:T3123,1,0)&gt;0,0,0),1))</f>
        <v>0</v>
      </c>
      <c r="T3124" s="16">
        <f>IF(DATOS!J3087=P$39,DATOS!C3087,"")</f>
        <v>0</v>
      </c>
    </row>
    <row r="3125" spans="18:20" x14ac:dyDescent="0.25">
      <c r="R3125">
        <f t="shared" si="51"/>
        <v>1</v>
      </c>
      <c r="S3125">
        <f>IF(T3125="",0,IFERROR(IF(VLOOKUP(T3125,T$38:T3124,1,0)&gt;0,0,0),1))</f>
        <v>0</v>
      </c>
      <c r="T3125" s="16">
        <f>IF(DATOS!J3088=P$39,DATOS!C3088,"")</f>
        <v>0</v>
      </c>
    </row>
    <row r="3126" spans="18:20" x14ac:dyDescent="0.25">
      <c r="R3126">
        <f t="shared" si="51"/>
        <v>1</v>
      </c>
      <c r="S3126">
        <f>IF(T3126="",0,IFERROR(IF(VLOOKUP(T3126,T$38:T3125,1,0)&gt;0,0,0),1))</f>
        <v>0</v>
      </c>
      <c r="T3126" s="16">
        <f>IF(DATOS!J3089=P$39,DATOS!C3089,"")</f>
        <v>0</v>
      </c>
    </row>
    <row r="3127" spans="18:20" x14ac:dyDescent="0.25">
      <c r="R3127">
        <f t="shared" si="51"/>
        <v>1</v>
      </c>
      <c r="S3127">
        <f>IF(T3127="",0,IFERROR(IF(VLOOKUP(T3127,T$38:T3126,1,0)&gt;0,0,0),1))</f>
        <v>0</v>
      </c>
      <c r="T3127" s="16">
        <f>IF(DATOS!J3090=P$39,DATOS!C3090,"")</f>
        <v>0</v>
      </c>
    </row>
    <row r="3128" spans="18:20" x14ac:dyDescent="0.25">
      <c r="R3128">
        <f t="shared" si="51"/>
        <v>1</v>
      </c>
      <c r="S3128">
        <f>IF(T3128="",0,IFERROR(IF(VLOOKUP(T3128,T$38:T3127,1,0)&gt;0,0,0),1))</f>
        <v>0</v>
      </c>
      <c r="T3128" s="16">
        <f>IF(DATOS!J3091=P$39,DATOS!C3091,"")</f>
        <v>0</v>
      </c>
    </row>
    <row r="3129" spans="18:20" x14ac:dyDescent="0.25">
      <c r="R3129">
        <f t="shared" si="51"/>
        <v>1</v>
      </c>
      <c r="S3129">
        <f>IF(T3129="",0,IFERROR(IF(VLOOKUP(T3129,T$38:T3128,1,0)&gt;0,0,0),1))</f>
        <v>0</v>
      </c>
      <c r="T3129" s="16">
        <f>IF(DATOS!J3092=P$39,DATOS!C3092,"")</f>
        <v>0</v>
      </c>
    </row>
    <row r="3130" spans="18:20" x14ac:dyDescent="0.25">
      <c r="R3130">
        <f t="shared" si="51"/>
        <v>1</v>
      </c>
      <c r="S3130">
        <f>IF(T3130="",0,IFERROR(IF(VLOOKUP(T3130,T$38:T3129,1,0)&gt;0,0,0),1))</f>
        <v>0</v>
      </c>
      <c r="T3130" s="16">
        <f>IF(DATOS!J3093=P$39,DATOS!C3093,"")</f>
        <v>0</v>
      </c>
    </row>
    <row r="3131" spans="18:20" x14ac:dyDescent="0.25">
      <c r="R3131">
        <f t="shared" si="51"/>
        <v>1</v>
      </c>
      <c r="S3131">
        <f>IF(T3131="",0,IFERROR(IF(VLOOKUP(T3131,T$38:T3130,1,0)&gt;0,0,0),1))</f>
        <v>0</v>
      </c>
      <c r="T3131" s="16">
        <f>IF(DATOS!J3094=P$39,DATOS!C3094,"")</f>
        <v>0</v>
      </c>
    </row>
    <row r="3132" spans="18:20" x14ac:dyDescent="0.25">
      <c r="R3132">
        <f t="shared" si="51"/>
        <v>1</v>
      </c>
      <c r="S3132">
        <f>IF(T3132="",0,IFERROR(IF(VLOOKUP(T3132,T$38:T3131,1,0)&gt;0,0,0),1))</f>
        <v>0</v>
      </c>
      <c r="T3132" s="16">
        <f>IF(DATOS!J3095=P$39,DATOS!C3095,"")</f>
        <v>0</v>
      </c>
    </row>
    <row r="3133" spans="18:20" x14ac:dyDescent="0.25">
      <c r="R3133">
        <f t="shared" si="51"/>
        <v>1</v>
      </c>
      <c r="S3133">
        <f>IF(T3133="",0,IFERROR(IF(VLOOKUP(T3133,T$38:T3132,1,0)&gt;0,0,0),1))</f>
        <v>0</v>
      </c>
      <c r="T3133" s="16">
        <f>IF(DATOS!J3096=P$39,DATOS!C3096,"")</f>
        <v>0</v>
      </c>
    </row>
    <row r="3134" spans="18:20" x14ac:dyDescent="0.25">
      <c r="R3134">
        <f t="shared" si="51"/>
        <v>1</v>
      </c>
      <c r="S3134">
        <f>IF(T3134="",0,IFERROR(IF(VLOOKUP(T3134,T$38:T3133,1,0)&gt;0,0,0),1))</f>
        <v>0</v>
      </c>
      <c r="T3134" s="16">
        <f>IF(DATOS!J3097=P$39,DATOS!C3097,"")</f>
        <v>0</v>
      </c>
    </row>
    <row r="3135" spans="18:20" x14ac:dyDescent="0.25">
      <c r="R3135">
        <f t="shared" si="51"/>
        <v>1</v>
      </c>
      <c r="S3135">
        <f>IF(T3135="",0,IFERROR(IF(VLOOKUP(T3135,T$38:T3134,1,0)&gt;0,0,0),1))</f>
        <v>0</v>
      </c>
      <c r="T3135" s="16">
        <f>IF(DATOS!J3098=P$39,DATOS!C3098,"")</f>
        <v>0</v>
      </c>
    </row>
    <row r="3136" spans="18:20" x14ac:dyDescent="0.25">
      <c r="R3136">
        <f t="shared" si="51"/>
        <v>1</v>
      </c>
      <c r="S3136">
        <f>IF(T3136="",0,IFERROR(IF(VLOOKUP(T3136,T$38:T3135,1,0)&gt;0,0,0),1))</f>
        <v>0</v>
      </c>
      <c r="T3136" s="16">
        <f>IF(DATOS!J3099=P$39,DATOS!C3099,"")</f>
        <v>0</v>
      </c>
    </row>
    <row r="3137" spans="18:20" x14ac:dyDescent="0.25">
      <c r="R3137">
        <f t="shared" si="51"/>
        <v>1</v>
      </c>
      <c r="S3137">
        <f>IF(T3137="",0,IFERROR(IF(VLOOKUP(T3137,T$38:T3136,1,0)&gt;0,0,0),1))</f>
        <v>0</v>
      </c>
      <c r="T3137" s="16">
        <f>IF(DATOS!J3100=P$39,DATOS!C3100,"")</f>
        <v>0</v>
      </c>
    </row>
    <row r="3138" spans="18:20" x14ac:dyDescent="0.25">
      <c r="R3138">
        <f t="shared" si="51"/>
        <v>1</v>
      </c>
      <c r="S3138">
        <f>IF(T3138="",0,IFERROR(IF(VLOOKUP(T3138,T$38:T3137,1,0)&gt;0,0,0),1))</f>
        <v>0</v>
      </c>
      <c r="T3138" s="16">
        <f>IF(DATOS!J3101=P$39,DATOS!C3101,"")</f>
        <v>0</v>
      </c>
    </row>
    <row r="3139" spans="18:20" x14ac:dyDescent="0.25">
      <c r="R3139">
        <f t="shared" si="51"/>
        <v>1</v>
      </c>
      <c r="S3139">
        <f>IF(T3139="",0,IFERROR(IF(VLOOKUP(T3139,T$38:T3138,1,0)&gt;0,0,0),1))</f>
        <v>0</v>
      </c>
      <c r="T3139" s="16">
        <f>IF(DATOS!J3102=P$39,DATOS!C3102,"")</f>
        <v>0</v>
      </c>
    </row>
    <row r="3140" spans="18:20" x14ac:dyDescent="0.25">
      <c r="R3140">
        <f t="shared" si="51"/>
        <v>1</v>
      </c>
      <c r="S3140">
        <f>IF(T3140="",0,IFERROR(IF(VLOOKUP(T3140,T$38:T3139,1,0)&gt;0,0,0),1))</f>
        <v>0</v>
      </c>
      <c r="T3140" s="16">
        <f>IF(DATOS!J3103=P$39,DATOS!C3103,"")</f>
        <v>0</v>
      </c>
    </row>
    <row r="3141" spans="18:20" x14ac:dyDescent="0.25">
      <c r="R3141">
        <f t="shared" si="51"/>
        <v>1</v>
      </c>
      <c r="S3141">
        <f>IF(T3141="",0,IFERROR(IF(VLOOKUP(T3141,T$38:T3140,1,0)&gt;0,0,0),1))</f>
        <v>0</v>
      </c>
      <c r="T3141" s="16">
        <f>IF(DATOS!J3104=P$39,DATOS!C3104,"")</f>
        <v>0</v>
      </c>
    </row>
    <row r="3142" spans="18:20" x14ac:dyDescent="0.25">
      <c r="R3142">
        <f t="shared" si="51"/>
        <v>1</v>
      </c>
      <c r="S3142">
        <f>IF(T3142="",0,IFERROR(IF(VLOOKUP(T3142,T$38:T3141,1,0)&gt;0,0,0),1))</f>
        <v>0</v>
      </c>
      <c r="T3142" s="16">
        <f>IF(DATOS!J3105=P$39,DATOS!C3105,"")</f>
        <v>0</v>
      </c>
    </row>
    <row r="3143" spans="18:20" x14ac:dyDescent="0.25">
      <c r="R3143">
        <f t="shared" si="51"/>
        <v>1</v>
      </c>
      <c r="S3143">
        <f>IF(T3143="",0,IFERROR(IF(VLOOKUP(T3143,T$38:T3142,1,0)&gt;0,0,0),1))</f>
        <v>0</v>
      </c>
      <c r="T3143" s="16">
        <f>IF(DATOS!J3106=P$39,DATOS!C3106,"")</f>
        <v>0</v>
      </c>
    </row>
    <row r="3144" spans="18:20" x14ac:dyDescent="0.25">
      <c r="R3144">
        <f t="shared" si="51"/>
        <v>1</v>
      </c>
      <c r="S3144">
        <f>IF(T3144="",0,IFERROR(IF(VLOOKUP(T3144,T$38:T3143,1,0)&gt;0,0,0),1))</f>
        <v>0</v>
      </c>
      <c r="T3144" s="16">
        <f>IF(DATOS!J3107=P$39,DATOS!C3107,"")</f>
        <v>0</v>
      </c>
    </row>
    <row r="3145" spans="18:20" x14ac:dyDescent="0.25">
      <c r="R3145">
        <f t="shared" si="51"/>
        <v>1</v>
      </c>
      <c r="S3145">
        <f>IF(T3145="",0,IFERROR(IF(VLOOKUP(T3145,T$38:T3144,1,0)&gt;0,0,0),1))</f>
        <v>0</v>
      </c>
      <c r="T3145" s="16">
        <f>IF(DATOS!J3108=P$39,DATOS!C3108,"")</f>
        <v>0</v>
      </c>
    </row>
    <row r="3146" spans="18:20" x14ac:dyDescent="0.25">
      <c r="R3146">
        <f t="shared" si="51"/>
        <v>1</v>
      </c>
      <c r="S3146">
        <f>IF(T3146="",0,IFERROR(IF(VLOOKUP(T3146,T$38:T3145,1,0)&gt;0,0,0),1))</f>
        <v>0</v>
      </c>
      <c r="T3146" s="16">
        <f>IF(DATOS!J3109=P$39,DATOS!C3109,"")</f>
        <v>0</v>
      </c>
    </row>
    <row r="3147" spans="18:20" x14ac:dyDescent="0.25">
      <c r="R3147">
        <f t="shared" si="51"/>
        <v>1</v>
      </c>
      <c r="S3147">
        <f>IF(T3147="",0,IFERROR(IF(VLOOKUP(T3147,T$38:T3146,1,0)&gt;0,0,0),1))</f>
        <v>0</v>
      </c>
      <c r="T3147" s="16">
        <f>IF(DATOS!J3110=P$39,DATOS!C3110,"")</f>
        <v>0</v>
      </c>
    </row>
    <row r="3148" spans="18:20" x14ac:dyDescent="0.25">
      <c r="R3148">
        <f t="shared" si="51"/>
        <v>1</v>
      </c>
      <c r="S3148">
        <f>IF(T3148="",0,IFERROR(IF(VLOOKUP(T3148,T$38:T3147,1,0)&gt;0,0,0),1))</f>
        <v>0</v>
      </c>
      <c r="T3148" s="16">
        <f>IF(DATOS!J3111=P$39,DATOS!C3111,"")</f>
        <v>0</v>
      </c>
    </row>
    <row r="3149" spans="18:20" x14ac:dyDescent="0.25">
      <c r="R3149">
        <f t="shared" si="51"/>
        <v>1</v>
      </c>
      <c r="S3149">
        <f>IF(T3149="",0,IFERROR(IF(VLOOKUP(T3149,T$38:T3148,1,0)&gt;0,0,0),1))</f>
        <v>0</v>
      </c>
      <c r="T3149" s="16">
        <f>IF(DATOS!J3112=P$39,DATOS!C3112,"")</f>
        <v>0</v>
      </c>
    </row>
    <row r="3150" spans="18:20" x14ac:dyDescent="0.25">
      <c r="R3150">
        <f t="shared" si="51"/>
        <v>1</v>
      </c>
      <c r="S3150">
        <f>IF(T3150="",0,IFERROR(IF(VLOOKUP(T3150,T$38:T3149,1,0)&gt;0,0,0),1))</f>
        <v>0</v>
      </c>
      <c r="T3150" s="16">
        <f>IF(DATOS!J3113=P$39,DATOS!C3113,"")</f>
        <v>0</v>
      </c>
    </row>
    <row r="3151" spans="18:20" x14ac:dyDescent="0.25">
      <c r="R3151">
        <f t="shared" si="51"/>
        <v>1</v>
      </c>
      <c r="S3151">
        <f>IF(T3151="",0,IFERROR(IF(VLOOKUP(T3151,T$38:T3150,1,0)&gt;0,0,0),1))</f>
        <v>0</v>
      </c>
      <c r="T3151" s="16">
        <f>IF(DATOS!J3114=P$39,DATOS!C3114,"")</f>
        <v>0</v>
      </c>
    </row>
    <row r="3152" spans="18:20" x14ac:dyDescent="0.25">
      <c r="R3152">
        <f t="shared" si="51"/>
        <v>1</v>
      </c>
      <c r="S3152">
        <f>IF(T3152="",0,IFERROR(IF(VLOOKUP(T3152,T$38:T3151,1,0)&gt;0,0,0),1))</f>
        <v>0</v>
      </c>
      <c r="T3152" s="16">
        <f>IF(DATOS!J3115=P$39,DATOS!C3115,"")</f>
        <v>0</v>
      </c>
    </row>
    <row r="3153" spans="18:20" x14ac:dyDescent="0.25">
      <c r="R3153">
        <f t="shared" si="51"/>
        <v>1</v>
      </c>
      <c r="S3153">
        <f>IF(T3153="",0,IFERROR(IF(VLOOKUP(T3153,T$38:T3152,1,0)&gt;0,0,0),1))</f>
        <v>0</v>
      </c>
      <c r="T3153" s="16">
        <f>IF(DATOS!J3116=P$39,DATOS!C3116,"")</f>
        <v>0</v>
      </c>
    </row>
    <row r="3154" spans="18:20" x14ac:dyDescent="0.25">
      <c r="R3154">
        <f t="shared" si="51"/>
        <v>1</v>
      </c>
      <c r="S3154">
        <f>IF(T3154="",0,IFERROR(IF(VLOOKUP(T3154,T$38:T3153,1,0)&gt;0,0,0),1))</f>
        <v>0</v>
      </c>
      <c r="T3154" s="16">
        <f>IF(DATOS!J3117=P$39,DATOS!C3117,"")</f>
        <v>0</v>
      </c>
    </row>
    <row r="3155" spans="18:20" x14ac:dyDescent="0.25">
      <c r="R3155">
        <f t="shared" si="51"/>
        <v>1</v>
      </c>
      <c r="S3155">
        <f>IF(T3155="",0,IFERROR(IF(VLOOKUP(T3155,T$38:T3154,1,0)&gt;0,0,0),1))</f>
        <v>0</v>
      </c>
      <c r="T3155" s="16">
        <f>IF(DATOS!J3118=P$39,DATOS!C3118,"")</f>
        <v>0</v>
      </c>
    </row>
    <row r="3156" spans="18:20" x14ac:dyDescent="0.25">
      <c r="R3156">
        <f t="shared" si="51"/>
        <v>1</v>
      </c>
      <c r="S3156">
        <f>IF(T3156="",0,IFERROR(IF(VLOOKUP(T3156,T$38:T3155,1,0)&gt;0,0,0),1))</f>
        <v>0</v>
      </c>
      <c r="T3156" s="16">
        <f>IF(DATOS!J3119=P$39,DATOS!C3119,"")</f>
        <v>0</v>
      </c>
    </row>
    <row r="3157" spans="18:20" x14ac:dyDescent="0.25">
      <c r="R3157">
        <f t="shared" si="51"/>
        <v>1</v>
      </c>
      <c r="S3157">
        <f>IF(T3157="",0,IFERROR(IF(VLOOKUP(T3157,T$38:T3156,1,0)&gt;0,0,0),1))</f>
        <v>0</v>
      </c>
      <c r="T3157" s="16">
        <f>IF(DATOS!J3120=P$39,DATOS!C3120,"")</f>
        <v>0</v>
      </c>
    </row>
    <row r="3158" spans="18:20" x14ac:dyDescent="0.25">
      <c r="R3158">
        <f t="shared" si="51"/>
        <v>1</v>
      </c>
      <c r="S3158">
        <f>IF(T3158="",0,IFERROR(IF(VLOOKUP(T3158,T$38:T3157,1,0)&gt;0,0,0),1))</f>
        <v>0</v>
      </c>
      <c r="T3158" s="16">
        <f>IF(DATOS!J3121=P$39,DATOS!C3121,"")</f>
        <v>0</v>
      </c>
    </row>
    <row r="3159" spans="18:20" x14ac:dyDescent="0.25">
      <c r="R3159">
        <f t="shared" si="51"/>
        <v>1</v>
      </c>
      <c r="S3159">
        <f>IF(T3159="",0,IFERROR(IF(VLOOKUP(T3159,T$38:T3158,1,0)&gt;0,0,0),1))</f>
        <v>0</v>
      </c>
      <c r="T3159" s="16">
        <f>IF(DATOS!J3122=P$39,DATOS!C3122,"")</f>
        <v>0</v>
      </c>
    </row>
    <row r="3160" spans="18:20" x14ac:dyDescent="0.25">
      <c r="R3160">
        <f t="shared" si="51"/>
        <v>1</v>
      </c>
      <c r="S3160">
        <f>IF(T3160="",0,IFERROR(IF(VLOOKUP(T3160,T$38:T3159,1,0)&gt;0,0,0),1))</f>
        <v>0</v>
      </c>
      <c r="T3160" s="16">
        <f>IF(DATOS!J3123=P$39,DATOS!C3123,"")</f>
        <v>0</v>
      </c>
    </row>
    <row r="3161" spans="18:20" x14ac:dyDescent="0.25">
      <c r="R3161">
        <f t="shared" si="51"/>
        <v>1</v>
      </c>
      <c r="S3161">
        <f>IF(T3161="",0,IFERROR(IF(VLOOKUP(T3161,T$38:T3160,1,0)&gt;0,0,0),1))</f>
        <v>0</v>
      </c>
      <c r="T3161" s="16">
        <f>IF(DATOS!J3124=P$39,DATOS!C3124,"")</f>
        <v>0</v>
      </c>
    </row>
    <row r="3162" spans="18:20" x14ac:dyDescent="0.25">
      <c r="R3162">
        <f t="shared" si="51"/>
        <v>1</v>
      </c>
      <c r="S3162">
        <f>IF(T3162="",0,IFERROR(IF(VLOOKUP(T3162,T$38:T3161,1,0)&gt;0,0,0),1))</f>
        <v>0</v>
      </c>
      <c r="T3162" s="16">
        <f>IF(DATOS!J3125=P$39,DATOS!C3125,"")</f>
        <v>0</v>
      </c>
    </row>
    <row r="3163" spans="18:20" x14ac:dyDescent="0.25">
      <c r="R3163">
        <f t="shared" si="51"/>
        <v>1</v>
      </c>
      <c r="S3163">
        <f>IF(T3163="",0,IFERROR(IF(VLOOKUP(T3163,T$38:T3162,1,0)&gt;0,0,0),1))</f>
        <v>0</v>
      </c>
      <c r="T3163" s="16">
        <f>IF(DATOS!J3126=P$39,DATOS!C3126,"")</f>
        <v>0</v>
      </c>
    </row>
    <row r="3164" spans="18:20" x14ac:dyDescent="0.25">
      <c r="R3164">
        <f t="shared" si="51"/>
        <v>1</v>
      </c>
      <c r="S3164">
        <f>IF(T3164="",0,IFERROR(IF(VLOOKUP(T3164,T$38:T3163,1,0)&gt;0,0,0),1))</f>
        <v>0</v>
      </c>
      <c r="T3164" s="16">
        <f>IF(DATOS!J3127=P$39,DATOS!C3127,"")</f>
        <v>0</v>
      </c>
    </row>
    <row r="3165" spans="18:20" x14ac:dyDescent="0.25">
      <c r="R3165">
        <f t="shared" si="51"/>
        <v>1</v>
      </c>
      <c r="S3165">
        <f>IF(T3165="",0,IFERROR(IF(VLOOKUP(T3165,T$38:T3164,1,0)&gt;0,0,0),1))</f>
        <v>0</v>
      </c>
      <c r="T3165" s="16">
        <f>IF(DATOS!J3128=P$39,DATOS!C3128,"")</f>
        <v>0</v>
      </c>
    </row>
    <row r="3166" spans="18:20" x14ac:dyDescent="0.25">
      <c r="R3166">
        <f t="shared" si="51"/>
        <v>1</v>
      </c>
      <c r="S3166">
        <f>IF(T3166="",0,IFERROR(IF(VLOOKUP(T3166,T$38:T3165,1,0)&gt;0,0,0),1))</f>
        <v>0</v>
      </c>
      <c r="T3166" s="16">
        <f>IF(DATOS!J3129=P$39,DATOS!C3129,"")</f>
        <v>0</v>
      </c>
    </row>
    <row r="3167" spans="18:20" x14ac:dyDescent="0.25">
      <c r="R3167">
        <f t="shared" si="51"/>
        <v>1</v>
      </c>
      <c r="S3167">
        <f>IF(T3167="",0,IFERROR(IF(VLOOKUP(T3167,T$38:T3166,1,0)&gt;0,0,0),1))</f>
        <v>0</v>
      </c>
      <c r="T3167" s="16">
        <f>IF(DATOS!J3130=P$39,DATOS!C3130,"")</f>
        <v>0</v>
      </c>
    </row>
    <row r="3168" spans="18:20" x14ac:dyDescent="0.25">
      <c r="R3168">
        <f t="shared" si="51"/>
        <v>1</v>
      </c>
      <c r="S3168">
        <f>IF(T3168="",0,IFERROR(IF(VLOOKUP(T3168,T$38:T3167,1,0)&gt;0,0,0),1))</f>
        <v>0</v>
      </c>
      <c r="T3168" s="16">
        <f>IF(DATOS!J3131=P$39,DATOS!C3131,"")</f>
        <v>0</v>
      </c>
    </row>
    <row r="3169" spans="18:20" x14ac:dyDescent="0.25">
      <c r="R3169">
        <f t="shared" si="51"/>
        <v>1</v>
      </c>
      <c r="S3169">
        <f>IF(T3169="",0,IFERROR(IF(VLOOKUP(T3169,T$38:T3168,1,0)&gt;0,0,0),1))</f>
        <v>0</v>
      </c>
      <c r="T3169" s="16">
        <f>IF(DATOS!J3132=P$39,DATOS!C3132,"")</f>
        <v>0</v>
      </c>
    </row>
    <row r="3170" spans="18:20" x14ac:dyDescent="0.25">
      <c r="R3170">
        <f t="shared" si="51"/>
        <v>1</v>
      </c>
      <c r="S3170">
        <f>IF(T3170="",0,IFERROR(IF(VLOOKUP(T3170,T$38:T3169,1,0)&gt;0,0,0),1))</f>
        <v>0</v>
      </c>
      <c r="T3170" s="16">
        <f>IF(DATOS!J3133=P$39,DATOS!C3133,"")</f>
        <v>0</v>
      </c>
    </row>
    <row r="3171" spans="18:20" x14ac:dyDescent="0.25">
      <c r="R3171">
        <f t="shared" si="51"/>
        <v>1</v>
      </c>
      <c r="S3171">
        <f>IF(T3171="",0,IFERROR(IF(VLOOKUP(T3171,T$38:T3170,1,0)&gt;0,0,0),1))</f>
        <v>0</v>
      </c>
      <c r="T3171" s="16">
        <f>IF(DATOS!J3134=P$39,DATOS!C3134,"")</f>
        <v>0</v>
      </c>
    </row>
    <row r="3172" spans="18:20" x14ac:dyDescent="0.25">
      <c r="R3172">
        <f t="shared" si="51"/>
        <v>1</v>
      </c>
      <c r="S3172">
        <f>IF(T3172="",0,IFERROR(IF(VLOOKUP(T3172,T$38:T3171,1,0)&gt;0,0,0),1))</f>
        <v>0</v>
      </c>
      <c r="T3172" s="16">
        <f>IF(DATOS!J3135=P$39,DATOS!C3135,"")</f>
        <v>0</v>
      </c>
    </row>
    <row r="3173" spans="18:20" x14ac:dyDescent="0.25">
      <c r="R3173">
        <f t="shared" si="51"/>
        <v>1</v>
      </c>
      <c r="S3173">
        <f>IF(T3173="",0,IFERROR(IF(VLOOKUP(T3173,T$38:T3172,1,0)&gt;0,0,0),1))</f>
        <v>0</v>
      </c>
      <c r="T3173" s="16">
        <f>IF(DATOS!J3136=P$39,DATOS!C3136,"")</f>
        <v>0</v>
      </c>
    </row>
    <row r="3174" spans="18:20" x14ac:dyDescent="0.25">
      <c r="R3174">
        <f t="shared" si="51"/>
        <v>1</v>
      </c>
      <c r="S3174">
        <f>IF(T3174="",0,IFERROR(IF(VLOOKUP(T3174,T$38:T3173,1,0)&gt;0,0,0),1))</f>
        <v>0</v>
      </c>
      <c r="T3174" s="16">
        <f>IF(DATOS!J3137=P$39,DATOS!C3137,"")</f>
        <v>0</v>
      </c>
    </row>
    <row r="3175" spans="18:20" x14ac:dyDescent="0.25">
      <c r="R3175">
        <f t="shared" ref="R3175:R3238" si="52">R3174+S3175</f>
        <v>1</v>
      </c>
      <c r="S3175">
        <f>IF(T3175="",0,IFERROR(IF(VLOOKUP(T3175,T$38:T3174,1,0)&gt;0,0,0),1))</f>
        <v>0</v>
      </c>
      <c r="T3175" s="16">
        <f>IF(DATOS!J3138=P$39,DATOS!C3138,"")</f>
        <v>0</v>
      </c>
    </row>
    <row r="3176" spans="18:20" x14ac:dyDescent="0.25">
      <c r="R3176">
        <f t="shared" si="52"/>
        <v>1</v>
      </c>
      <c r="S3176">
        <f>IF(T3176="",0,IFERROR(IF(VLOOKUP(T3176,T$38:T3175,1,0)&gt;0,0,0),1))</f>
        <v>0</v>
      </c>
      <c r="T3176" s="16">
        <f>IF(DATOS!J3139=P$39,DATOS!C3139,"")</f>
        <v>0</v>
      </c>
    </row>
    <row r="3177" spans="18:20" x14ac:dyDescent="0.25">
      <c r="R3177">
        <f t="shared" si="52"/>
        <v>1</v>
      </c>
      <c r="S3177">
        <f>IF(T3177="",0,IFERROR(IF(VLOOKUP(T3177,T$38:T3176,1,0)&gt;0,0,0),1))</f>
        <v>0</v>
      </c>
      <c r="T3177" s="16">
        <f>IF(DATOS!J3140=P$39,DATOS!C3140,"")</f>
        <v>0</v>
      </c>
    </row>
    <row r="3178" spans="18:20" x14ac:dyDescent="0.25">
      <c r="R3178">
        <f t="shared" si="52"/>
        <v>1</v>
      </c>
      <c r="S3178">
        <f>IF(T3178="",0,IFERROR(IF(VLOOKUP(T3178,T$38:T3177,1,0)&gt;0,0,0),1))</f>
        <v>0</v>
      </c>
      <c r="T3178" s="16">
        <f>IF(DATOS!J3141=P$39,DATOS!C3141,"")</f>
        <v>0</v>
      </c>
    </row>
    <row r="3179" spans="18:20" x14ac:dyDescent="0.25">
      <c r="R3179">
        <f t="shared" si="52"/>
        <v>1</v>
      </c>
      <c r="S3179">
        <f>IF(T3179="",0,IFERROR(IF(VLOOKUP(T3179,T$38:T3178,1,0)&gt;0,0,0),1))</f>
        <v>0</v>
      </c>
      <c r="T3179" s="16">
        <f>IF(DATOS!J3142=P$39,DATOS!C3142,"")</f>
        <v>0</v>
      </c>
    </row>
    <row r="3180" spans="18:20" x14ac:dyDescent="0.25">
      <c r="R3180">
        <f t="shared" si="52"/>
        <v>1</v>
      </c>
      <c r="S3180">
        <f>IF(T3180="",0,IFERROR(IF(VLOOKUP(T3180,T$38:T3179,1,0)&gt;0,0,0),1))</f>
        <v>0</v>
      </c>
      <c r="T3180" s="16">
        <f>IF(DATOS!J3143=P$39,DATOS!C3143,"")</f>
        <v>0</v>
      </c>
    </row>
    <row r="3181" spans="18:20" x14ac:dyDescent="0.25">
      <c r="R3181">
        <f t="shared" si="52"/>
        <v>1</v>
      </c>
      <c r="S3181">
        <f>IF(T3181="",0,IFERROR(IF(VLOOKUP(T3181,T$38:T3180,1,0)&gt;0,0,0),1))</f>
        <v>0</v>
      </c>
      <c r="T3181" s="16">
        <f>IF(DATOS!J3144=P$39,DATOS!C3144,"")</f>
        <v>0</v>
      </c>
    </row>
    <row r="3182" spans="18:20" x14ac:dyDescent="0.25">
      <c r="R3182">
        <f t="shared" si="52"/>
        <v>1</v>
      </c>
      <c r="S3182">
        <f>IF(T3182="",0,IFERROR(IF(VLOOKUP(T3182,T$38:T3181,1,0)&gt;0,0,0),1))</f>
        <v>0</v>
      </c>
      <c r="T3182" s="16">
        <f>IF(DATOS!J3145=P$39,DATOS!C3145,"")</f>
        <v>0</v>
      </c>
    </row>
    <row r="3183" spans="18:20" x14ac:dyDescent="0.25">
      <c r="R3183">
        <f t="shared" si="52"/>
        <v>1</v>
      </c>
      <c r="S3183">
        <f>IF(T3183="",0,IFERROR(IF(VLOOKUP(T3183,T$38:T3182,1,0)&gt;0,0,0),1))</f>
        <v>0</v>
      </c>
      <c r="T3183" s="16">
        <f>IF(DATOS!J3146=P$39,DATOS!C3146,"")</f>
        <v>0</v>
      </c>
    </row>
    <row r="3184" spans="18:20" x14ac:dyDescent="0.25">
      <c r="R3184">
        <f t="shared" si="52"/>
        <v>1</v>
      </c>
      <c r="S3184">
        <f>IF(T3184="",0,IFERROR(IF(VLOOKUP(T3184,T$38:T3183,1,0)&gt;0,0,0),1))</f>
        <v>0</v>
      </c>
      <c r="T3184" s="16">
        <f>IF(DATOS!J3147=P$39,DATOS!C3147,"")</f>
        <v>0</v>
      </c>
    </row>
    <row r="3185" spans="18:20" x14ac:dyDescent="0.25">
      <c r="R3185">
        <f t="shared" si="52"/>
        <v>1</v>
      </c>
      <c r="S3185">
        <f>IF(T3185="",0,IFERROR(IF(VLOOKUP(T3185,T$38:T3184,1,0)&gt;0,0,0),1))</f>
        <v>0</v>
      </c>
      <c r="T3185" s="16">
        <f>IF(DATOS!J3148=P$39,DATOS!C3148,"")</f>
        <v>0</v>
      </c>
    </row>
    <row r="3186" spans="18:20" x14ac:dyDescent="0.25">
      <c r="R3186">
        <f t="shared" si="52"/>
        <v>1</v>
      </c>
      <c r="S3186">
        <f>IF(T3186="",0,IFERROR(IF(VLOOKUP(T3186,T$38:T3185,1,0)&gt;0,0,0),1))</f>
        <v>0</v>
      </c>
      <c r="T3186" s="16">
        <f>IF(DATOS!J3149=P$39,DATOS!C3149,"")</f>
        <v>0</v>
      </c>
    </row>
    <row r="3187" spans="18:20" x14ac:dyDescent="0.25">
      <c r="R3187">
        <f t="shared" si="52"/>
        <v>1</v>
      </c>
      <c r="S3187">
        <f>IF(T3187="",0,IFERROR(IF(VLOOKUP(T3187,T$38:T3186,1,0)&gt;0,0,0),1))</f>
        <v>0</v>
      </c>
      <c r="T3187" s="16">
        <f>IF(DATOS!J3150=P$39,DATOS!C3150,"")</f>
        <v>0</v>
      </c>
    </row>
    <row r="3188" spans="18:20" x14ac:dyDescent="0.25">
      <c r="R3188">
        <f t="shared" si="52"/>
        <v>1</v>
      </c>
      <c r="S3188">
        <f>IF(T3188="",0,IFERROR(IF(VLOOKUP(T3188,T$38:T3187,1,0)&gt;0,0,0),1))</f>
        <v>0</v>
      </c>
      <c r="T3188" s="16">
        <f>IF(DATOS!J3151=P$39,DATOS!C3151,"")</f>
        <v>0</v>
      </c>
    </row>
    <row r="3189" spans="18:20" x14ac:dyDescent="0.25">
      <c r="R3189">
        <f t="shared" si="52"/>
        <v>1</v>
      </c>
      <c r="S3189">
        <f>IF(T3189="",0,IFERROR(IF(VLOOKUP(T3189,T$38:T3188,1,0)&gt;0,0,0),1))</f>
        <v>0</v>
      </c>
      <c r="T3189" s="16">
        <f>IF(DATOS!J3152=P$39,DATOS!C3152,"")</f>
        <v>0</v>
      </c>
    </row>
    <row r="3190" spans="18:20" x14ac:dyDescent="0.25">
      <c r="R3190">
        <f t="shared" si="52"/>
        <v>1</v>
      </c>
      <c r="S3190">
        <f>IF(T3190="",0,IFERROR(IF(VLOOKUP(T3190,T$38:T3189,1,0)&gt;0,0,0),1))</f>
        <v>0</v>
      </c>
      <c r="T3190" s="16">
        <f>IF(DATOS!J3153=P$39,DATOS!C3153,"")</f>
        <v>0</v>
      </c>
    </row>
    <row r="3191" spans="18:20" x14ac:dyDescent="0.25">
      <c r="R3191">
        <f t="shared" si="52"/>
        <v>1</v>
      </c>
      <c r="S3191">
        <f>IF(T3191="",0,IFERROR(IF(VLOOKUP(T3191,T$38:T3190,1,0)&gt;0,0,0),1))</f>
        <v>0</v>
      </c>
      <c r="T3191" s="16">
        <f>IF(DATOS!J3154=P$39,DATOS!C3154,"")</f>
        <v>0</v>
      </c>
    </row>
    <row r="3192" spans="18:20" x14ac:dyDescent="0.25">
      <c r="R3192">
        <f t="shared" si="52"/>
        <v>1</v>
      </c>
      <c r="S3192">
        <f>IF(T3192="",0,IFERROR(IF(VLOOKUP(T3192,T$38:T3191,1,0)&gt;0,0,0),1))</f>
        <v>0</v>
      </c>
      <c r="T3192" s="16">
        <f>IF(DATOS!J3155=P$39,DATOS!C3155,"")</f>
        <v>0</v>
      </c>
    </row>
    <row r="3193" spans="18:20" x14ac:dyDescent="0.25">
      <c r="R3193">
        <f t="shared" si="52"/>
        <v>1</v>
      </c>
      <c r="S3193">
        <f>IF(T3193="",0,IFERROR(IF(VLOOKUP(T3193,T$38:T3192,1,0)&gt;0,0,0),1))</f>
        <v>0</v>
      </c>
      <c r="T3193" s="16">
        <f>IF(DATOS!J3156=P$39,DATOS!C3156,"")</f>
        <v>0</v>
      </c>
    </row>
    <row r="3194" spans="18:20" x14ac:dyDescent="0.25">
      <c r="R3194">
        <f t="shared" si="52"/>
        <v>1</v>
      </c>
      <c r="S3194">
        <f>IF(T3194="",0,IFERROR(IF(VLOOKUP(T3194,T$38:T3193,1,0)&gt;0,0,0),1))</f>
        <v>0</v>
      </c>
      <c r="T3194" s="16">
        <f>IF(DATOS!J3157=P$39,DATOS!C3157,"")</f>
        <v>0</v>
      </c>
    </row>
    <row r="3195" spans="18:20" x14ac:dyDescent="0.25">
      <c r="R3195">
        <f t="shared" si="52"/>
        <v>1</v>
      </c>
      <c r="S3195">
        <f>IF(T3195="",0,IFERROR(IF(VLOOKUP(T3195,T$38:T3194,1,0)&gt;0,0,0),1))</f>
        <v>0</v>
      </c>
      <c r="T3195" s="16">
        <f>IF(DATOS!J3158=P$39,DATOS!C3158,"")</f>
        <v>0</v>
      </c>
    </row>
    <row r="3196" spans="18:20" x14ac:dyDescent="0.25">
      <c r="R3196">
        <f t="shared" si="52"/>
        <v>1</v>
      </c>
      <c r="S3196">
        <f>IF(T3196="",0,IFERROR(IF(VLOOKUP(T3196,T$38:T3195,1,0)&gt;0,0,0),1))</f>
        <v>0</v>
      </c>
      <c r="T3196" s="16">
        <f>IF(DATOS!J3159=P$39,DATOS!C3159,"")</f>
        <v>0</v>
      </c>
    </row>
    <row r="3197" spans="18:20" x14ac:dyDescent="0.25">
      <c r="R3197">
        <f t="shared" si="52"/>
        <v>1</v>
      </c>
      <c r="S3197">
        <f>IF(T3197="",0,IFERROR(IF(VLOOKUP(T3197,T$38:T3196,1,0)&gt;0,0,0),1))</f>
        <v>0</v>
      </c>
      <c r="T3197" s="16">
        <f>IF(DATOS!J3160=P$39,DATOS!C3160,"")</f>
        <v>0</v>
      </c>
    </row>
    <row r="3198" spans="18:20" x14ac:dyDescent="0.25">
      <c r="R3198">
        <f t="shared" si="52"/>
        <v>1</v>
      </c>
      <c r="S3198">
        <f>IF(T3198="",0,IFERROR(IF(VLOOKUP(T3198,T$38:T3197,1,0)&gt;0,0,0),1))</f>
        <v>0</v>
      </c>
      <c r="T3198" s="16">
        <f>IF(DATOS!J3161=P$39,DATOS!C3161,"")</f>
        <v>0</v>
      </c>
    </row>
    <row r="3199" spans="18:20" x14ac:dyDescent="0.25">
      <c r="R3199">
        <f t="shared" si="52"/>
        <v>1</v>
      </c>
      <c r="S3199">
        <f>IF(T3199="",0,IFERROR(IF(VLOOKUP(T3199,T$38:T3198,1,0)&gt;0,0,0),1))</f>
        <v>0</v>
      </c>
      <c r="T3199" s="16">
        <f>IF(DATOS!J3162=P$39,DATOS!C3162,"")</f>
        <v>0</v>
      </c>
    </row>
    <row r="3200" spans="18:20" x14ac:dyDescent="0.25">
      <c r="R3200">
        <f t="shared" si="52"/>
        <v>1</v>
      </c>
      <c r="S3200">
        <f>IF(T3200="",0,IFERROR(IF(VLOOKUP(T3200,T$38:T3199,1,0)&gt;0,0,0),1))</f>
        <v>0</v>
      </c>
      <c r="T3200" s="16">
        <f>IF(DATOS!J3163=P$39,DATOS!C3163,"")</f>
        <v>0</v>
      </c>
    </row>
    <row r="3201" spans="18:20" x14ac:dyDescent="0.25">
      <c r="R3201">
        <f t="shared" si="52"/>
        <v>1</v>
      </c>
      <c r="S3201">
        <f>IF(T3201="",0,IFERROR(IF(VLOOKUP(T3201,T$38:T3200,1,0)&gt;0,0,0),1))</f>
        <v>0</v>
      </c>
      <c r="T3201" s="16">
        <f>IF(DATOS!J3164=P$39,DATOS!C3164,"")</f>
        <v>0</v>
      </c>
    </row>
    <row r="3202" spans="18:20" x14ac:dyDescent="0.25">
      <c r="R3202">
        <f t="shared" si="52"/>
        <v>1</v>
      </c>
      <c r="S3202">
        <f>IF(T3202="",0,IFERROR(IF(VLOOKUP(T3202,T$38:T3201,1,0)&gt;0,0,0),1))</f>
        <v>0</v>
      </c>
      <c r="T3202" s="16">
        <f>IF(DATOS!J3165=P$39,DATOS!C3165,"")</f>
        <v>0</v>
      </c>
    </row>
    <row r="3203" spans="18:20" x14ac:dyDescent="0.25">
      <c r="R3203">
        <f t="shared" si="52"/>
        <v>1</v>
      </c>
      <c r="S3203">
        <f>IF(T3203="",0,IFERROR(IF(VLOOKUP(T3203,T$38:T3202,1,0)&gt;0,0,0),1))</f>
        <v>0</v>
      </c>
      <c r="T3203" s="16">
        <f>IF(DATOS!J3166=P$39,DATOS!C3166,"")</f>
        <v>0</v>
      </c>
    </row>
    <row r="3204" spans="18:20" x14ac:dyDescent="0.25">
      <c r="R3204">
        <f t="shared" si="52"/>
        <v>1</v>
      </c>
      <c r="S3204">
        <f>IF(T3204="",0,IFERROR(IF(VLOOKUP(T3204,T$38:T3203,1,0)&gt;0,0,0),1))</f>
        <v>0</v>
      </c>
      <c r="T3204" s="16">
        <f>IF(DATOS!J3167=P$39,DATOS!C3167,"")</f>
        <v>0</v>
      </c>
    </row>
    <row r="3205" spans="18:20" x14ac:dyDescent="0.25">
      <c r="R3205">
        <f t="shared" si="52"/>
        <v>1</v>
      </c>
      <c r="S3205">
        <f>IF(T3205="",0,IFERROR(IF(VLOOKUP(T3205,T$38:T3204,1,0)&gt;0,0,0),1))</f>
        <v>0</v>
      </c>
      <c r="T3205" s="16">
        <f>IF(DATOS!J3168=P$39,DATOS!C3168,"")</f>
        <v>0</v>
      </c>
    </row>
    <row r="3206" spans="18:20" x14ac:dyDescent="0.25">
      <c r="R3206">
        <f t="shared" si="52"/>
        <v>1</v>
      </c>
      <c r="S3206">
        <f>IF(T3206="",0,IFERROR(IF(VLOOKUP(T3206,T$38:T3205,1,0)&gt;0,0,0),1))</f>
        <v>0</v>
      </c>
      <c r="T3206" s="16">
        <f>IF(DATOS!J3169=P$39,DATOS!C3169,"")</f>
        <v>0</v>
      </c>
    </row>
    <row r="3207" spans="18:20" x14ac:dyDescent="0.25">
      <c r="R3207">
        <f t="shared" si="52"/>
        <v>1</v>
      </c>
      <c r="S3207">
        <f>IF(T3207="",0,IFERROR(IF(VLOOKUP(T3207,T$38:T3206,1,0)&gt;0,0,0),1))</f>
        <v>0</v>
      </c>
      <c r="T3207" s="16">
        <f>IF(DATOS!J3170=P$39,DATOS!C3170,"")</f>
        <v>0</v>
      </c>
    </row>
    <row r="3208" spans="18:20" x14ac:dyDescent="0.25">
      <c r="R3208">
        <f t="shared" si="52"/>
        <v>1</v>
      </c>
      <c r="S3208">
        <f>IF(T3208="",0,IFERROR(IF(VLOOKUP(T3208,T$38:T3207,1,0)&gt;0,0,0),1))</f>
        <v>0</v>
      </c>
      <c r="T3208" s="16">
        <f>IF(DATOS!J3171=P$39,DATOS!C3171,"")</f>
        <v>0</v>
      </c>
    </row>
    <row r="3209" spans="18:20" x14ac:dyDescent="0.25">
      <c r="R3209">
        <f t="shared" si="52"/>
        <v>1</v>
      </c>
      <c r="S3209">
        <f>IF(T3209="",0,IFERROR(IF(VLOOKUP(T3209,T$38:T3208,1,0)&gt;0,0,0),1))</f>
        <v>0</v>
      </c>
      <c r="T3209" s="16">
        <f>IF(DATOS!J3172=P$39,DATOS!C3172,"")</f>
        <v>0</v>
      </c>
    </row>
    <row r="3210" spans="18:20" x14ac:dyDescent="0.25">
      <c r="R3210">
        <f t="shared" si="52"/>
        <v>1</v>
      </c>
      <c r="S3210">
        <f>IF(T3210="",0,IFERROR(IF(VLOOKUP(T3210,T$38:T3209,1,0)&gt;0,0,0),1))</f>
        <v>0</v>
      </c>
      <c r="T3210" s="16">
        <f>IF(DATOS!J3173=P$39,DATOS!C3173,"")</f>
        <v>0</v>
      </c>
    </row>
    <row r="3211" spans="18:20" x14ac:dyDescent="0.25">
      <c r="R3211">
        <f t="shared" si="52"/>
        <v>1</v>
      </c>
      <c r="S3211">
        <f>IF(T3211="",0,IFERROR(IF(VLOOKUP(T3211,T$38:T3210,1,0)&gt;0,0,0),1))</f>
        <v>0</v>
      </c>
      <c r="T3211" s="16">
        <f>IF(DATOS!J3174=P$39,DATOS!C3174,"")</f>
        <v>0</v>
      </c>
    </row>
    <row r="3212" spans="18:20" x14ac:dyDescent="0.25">
      <c r="R3212">
        <f t="shared" si="52"/>
        <v>1</v>
      </c>
      <c r="S3212">
        <f>IF(T3212="",0,IFERROR(IF(VLOOKUP(T3212,T$38:T3211,1,0)&gt;0,0,0),1))</f>
        <v>0</v>
      </c>
      <c r="T3212" s="16">
        <f>IF(DATOS!J3175=P$39,DATOS!C3175,"")</f>
        <v>0</v>
      </c>
    </row>
    <row r="3213" spans="18:20" x14ac:dyDescent="0.25">
      <c r="R3213">
        <f t="shared" si="52"/>
        <v>1</v>
      </c>
      <c r="S3213">
        <f>IF(T3213="",0,IFERROR(IF(VLOOKUP(T3213,T$38:T3212,1,0)&gt;0,0,0),1))</f>
        <v>0</v>
      </c>
      <c r="T3213" s="16">
        <f>IF(DATOS!J3176=P$39,DATOS!C3176,"")</f>
        <v>0</v>
      </c>
    </row>
    <row r="3214" spans="18:20" x14ac:dyDescent="0.25">
      <c r="R3214">
        <f t="shared" si="52"/>
        <v>1</v>
      </c>
      <c r="S3214">
        <f>IF(T3214="",0,IFERROR(IF(VLOOKUP(T3214,T$38:T3213,1,0)&gt;0,0,0),1))</f>
        <v>0</v>
      </c>
      <c r="T3214" s="16">
        <f>IF(DATOS!J3177=P$39,DATOS!C3177,"")</f>
        <v>0</v>
      </c>
    </row>
    <row r="3215" spans="18:20" x14ac:dyDescent="0.25">
      <c r="R3215">
        <f t="shared" si="52"/>
        <v>1</v>
      </c>
      <c r="S3215">
        <f>IF(T3215="",0,IFERROR(IF(VLOOKUP(T3215,T$38:T3214,1,0)&gt;0,0,0),1))</f>
        <v>0</v>
      </c>
      <c r="T3215" s="16">
        <f>IF(DATOS!J3178=P$39,DATOS!C3178,"")</f>
        <v>0</v>
      </c>
    </row>
    <row r="3216" spans="18:20" x14ac:dyDescent="0.25">
      <c r="R3216">
        <f t="shared" si="52"/>
        <v>1</v>
      </c>
      <c r="S3216">
        <f>IF(T3216="",0,IFERROR(IF(VLOOKUP(T3216,T$38:T3215,1,0)&gt;0,0,0),1))</f>
        <v>0</v>
      </c>
      <c r="T3216" s="16">
        <f>IF(DATOS!J3179=P$39,DATOS!C3179,"")</f>
        <v>0</v>
      </c>
    </row>
    <row r="3217" spans="18:20" x14ac:dyDescent="0.25">
      <c r="R3217">
        <f t="shared" si="52"/>
        <v>1</v>
      </c>
      <c r="S3217">
        <f>IF(T3217="",0,IFERROR(IF(VLOOKUP(T3217,T$38:T3216,1,0)&gt;0,0,0),1))</f>
        <v>0</v>
      </c>
      <c r="T3217" s="16">
        <f>IF(DATOS!J3180=P$39,DATOS!C3180,"")</f>
        <v>0</v>
      </c>
    </row>
    <row r="3218" spans="18:20" x14ac:dyDescent="0.25">
      <c r="R3218">
        <f t="shared" si="52"/>
        <v>1</v>
      </c>
      <c r="S3218">
        <f>IF(T3218="",0,IFERROR(IF(VLOOKUP(T3218,T$38:T3217,1,0)&gt;0,0,0),1))</f>
        <v>0</v>
      </c>
      <c r="T3218" s="16">
        <f>IF(DATOS!J3181=P$39,DATOS!C3181,"")</f>
        <v>0</v>
      </c>
    </row>
    <row r="3219" spans="18:20" x14ac:dyDescent="0.25">
      <c r="R3219">
        <f t="shared" si="52"/>
        <v>1</v>
      </c>
      <c r="S3219">
        <f>IF(T3219="",0,IFERROR(IF(VLOOKUP(T3219,T$38:T3218,1,0)&gt;0,0,0),1))</f>
        <v>0</v>
      </c>
      <c r="T3219" s="16">
        <f>IF(DATOS!J3182=P$39,DATOS!C3182,"")</f>
        <v>0</v>
      </c>
    </row>
    <row r="3220" spans="18:20" x14ac:dyDescent="0.25">
      <c r="R3220">
        <f t="shared" si="52"/>
        <v>1</v>
      </c>
      <c r="S3220">
        <f>IF(T3220="",0,IFERROR(IF(VLOOKUP(T3220,T$38:T3219,1,0)&gt;0,0,0),1))</f>
        <v>0</v>
      </c>
      <c r="T3220" s="16">
        <f>IF(DATOS!J3183=P$39,DATOS!C3183,"")</f>
        <v>0</v>
      </c>
    </row>
    <row r="3221" spans="18:20" x14ac:dyDescent="0.25">
      <c r="R3221">
        <f t="shared" si="52"/>
        <v>1</v>
      </c>
      <c r="S3221">
        <f>IF(T3221="",0,IFERROR(IF(VLOOKUP(T3221,T$38:T3220,1,0)&gt;0,0,0),1))</f>
        <v>0</v>
      </c>
      <c r="T3221" s="16">
        <f>IF(DATOS!J3184=P$39,DATOS!C3184,"")</f>
        <v>0</v>
      </c>
    </row>
    <row r="3222" spans="18:20" x14ac:dyDescent="0.25">
      <c r="R3222">
        <f t="shared" si="52"/>
        <v>1</v>
      </c>
      <c r="S3222">
        <f>IF(T3222="",0,IFERROR(IF(VLOOKUP(T3222,T$38:T3221,1,0)&gt;0,0,0),1))</f>
        <v>0</v>
      </c>
      <c r="T3222" s="16">
        <f>IF(DATOS!J3185=P$39,DATOS!C3185,"")</f>
        <v>0</v>
      </c>
    </row>
    <row r="3223" spans="18:20" x14ac:dyDescent="0.25">
      <c r="R3223">
        <f t="shared" si="52"/>
        <v>1</v>
      </c>
      <c r="S3223">
        <f>IF(T3223="",0,IFERROR(IF(VLOOKUP(T3223,T$38:T3222,1,0)&gt;0,0,0),1))</f>
        <v>0</v>
      </c>
      <c r="T3223" s="16">
        <f>IF(DATOS!J3186=P$39,DATOS!C3186,"")</f>
        <v>0</v>
      </c>
    </row>
    <row r="3224" spans="18:20" x14ac:dyDescent="0.25">
      <c r="R3224">
        <f t="shared" si="52"/>
        <v>1</v>
      </c>
      <c r="S3224">
        <f>IF(T3224="",0,IFERROR(IF(VLOOKUP(T3224,T$38:T3223,1,0)&gt;0,0,0),1))</f>
        <v>0</v>
      </c>
      <c r="T3224" s="16">
        <f>IF(DATOS!J3187=P$39,DATOS!C3187,"")</f>
        <v>0</v>
      </c>
    </row>
    <row r="3225" spans="18:20" x14ac:dyDescent="0.25">
      <c r="R3225">
        <f t="shared" si="52"/>
        <v>1</v>
      </c>
      <c r="S3225">
        <f>IF(T3225="",0,IFERROR(IF(VLOOKUP(T3225,T$38:T3224,1,0)&gt;0,0,0),1))</f>
        <v>0</v>
      </c>
      <c r="T3225" s="16">
        <f>IF(DATOS!J3188=P$39,DATOS!C3188,"")</f>
        <v>0</v>
      </c>
    </row>
    <row r="3226" spans="18:20" x14ac:dyDescent="0.25">
      <c r="R3226">
        <f t="shared" si="52"/>
        <v>1</v>
      </c>
      <c r="S3226">
        <f>IF(T3226="",0,IFERROR(IF(VLOOKUP(T3226,T$38:T3225,1,0)&gt;0,0,0),1))</f>
        <v>0</v>
      </c>
      <c r="T3226" s="16">
        <f>IF(DATOS!J3189=P$39,DATOS!C3189,"")</f>
        <v>0</v>
      </c>
    </row>
    <row r="3227" spans="18:20" x14ac:dyDescent="0.25">
      <c r="R3227">
        <f t="shared" si="52"/>
        <v>1</v>
      </c>
      <c r="S3227">
        <f>IF(T3227="",0,IFERROR(IF(VLOOKUP(T3227,T$38:T3226,1,0)&gt;0,0,0),1))</f>
        <v>0</v>
      </c>
      <c r="T3227" s="16">
        <f>IF(DATOS!J3190=P$39,DATOS!C3190,"")</f>
        <v>0</v>
      </c>
    </row>
    <row r="3228" spans="18:20" x14ac:dyDescent="0.25">
      <c r="R3228">
        <f t="shared" si="52"/>
        <v>1</v>
      </c>
      <c r="S3228">
        <f>IF(T3228="",0,IFERROR(IF(VLOOKUP(T3228,T$38:T3227,1,0)&gt;0,0,0),1))</f>
        <v>0</v>
      </c>
      <c r="T3228" s="16">
        <f>IF(DATOS!J3191=P$39,DATOS!C3191,"")</f>
        <v>0</v>
      </c>
    </row>
    <row r="3229" spans="18:20" x14ac:dyDescent="0.25">
      <c r="R3229">
        <f t="shared" si="52"/>
        <v>1</v>
      </c>
      <c r="S3229">
        <f>IF(T3229="",0,IFERROR(IF(VLOOKUP(T3229,T$38:T3228,1,0)&gt;0,0,0),1))</f>
        <v>0</v>
      </c>
      <c r="T3229" s="16">
        <f>IF(DATOS!J3192=P$39,DATOS!C3192,"")</f>
        <v>0</v>
      </c>
    </row>
    <row r="3230" spans="18:20" x14ac:dyDescent="0.25">
      <c r="R3230">
        <f t="shared" si="52"/>
        <v>1</v>
      </c>
      <c r="S3230">
        <f>IF(T3230="",0,IFERROR(IF(VLOOKUP(T3230,T$38:T3229,1,0)&gt;0,0,0),1))</f>
        <v>0</v>
      </c>
      <c r="T3230" s="16">
        <f>IF(DATOS!J3193=P$39,DATOS!C3193,"")</f>
        <v>0</v>
      </c>
    </row>
    <row r="3231" spans="18:20" x14ac:dyDescent="0.25">
      <c r="R3231">
        <f t="shared" si="52"/>
        <v>1</v>
      </c>
      <c r="S3231">
        <f>IF(T3231="",0,IFERROR(IF(VLOOKUP(T3231,T$38:T3230,1,0)&gt;0,0,0),1))</f>
        <v>0</v>
      </c>
      <c r="T3231" s="16">
        <f>IF(DATOS!J3194=P$39,DATOS!C3194,"")</f>
        <v>0</v>
      </c>
    </row>
    <row r="3232" spans="18:20" x14ac:dyDescent="0.25">
      <c r="R3232">
        <f t="shared" si="52"/>
        <v>1</v>
      </c>
      <c r="S3232">
        <f>IF(T3232="",0,IFERROR(IF(VLOOKUP(T3232,T$38:T3231,1,0)&gt;0,0,0),1))</f>
        <v>0</v>
      </c>
      <c r="T3232" s="16">
        <f>IF(DATOS!J3195=P$39,DATOS!C3195,"")</f>
        <v>0</v>
      </c>
    </row>
    <row r="3233" spans="18:20" x14ac:dyDescent="0.25">
      <c r="R3233">
        <f t="shared" si="52"/>
        <v>1</v>
      </c>
      <c r="S3233">
        <f>IF(T3233="",0,IFERROR(IF(VLOOKUP(T3233,T$38:T3232,1,0)&gt;0,0,0),1))</f>
        <v>0</v>
      </c>
      <c r="T3233" s="16">
        <f>IF(DATOS!J3196=P$39,DATOS!C3196,"")</f>
        <v>0</v>
      </c>
    </row>
    <row r="3234" spans="18:20" x14ac:dyDescent="0.25">
      <c r="R3234">
        <f t="shared" si="52"/>
        <v>1</v>
      </c>
      <c r="S3234">
        <f>IF(T3234="",0,IFERROR(IF(VLOOKUP(T3234,T$38:T3233,1,0)&gt;0,0,0),1))</f>
        <v>0</v>
      </c>
      <c r="T3234" s="16">
        <f>IF(DATOS!J3197=P$39,DATOS!C3197,"")</f>
        <v>0</v>
      </c>
    </row>
    <row r="3235" spans="18:20" x14ac:dyDescent="0.25">
      <c r="R3235">
        <f t="shared" si="52"/>
        <v>1</v>
      </c>
      <c r="S3235">
        <f>IF(T3235="",0,IFERROR(IF(VLOOKUP(T3235,T$38:T3234,1,0)&gt;0,0,0),1))</f>
        <v>0</v>
      </c>
      <c r="T3235" s="16">
        <f>IF(DATOS!J3198=P$39,DATOS!C3198,"")</f>
        <v>0</v>
      </c>
    </row>
    <row r="3236" spans="18:20" x14ac:dyDescent="0.25">
      <c r="R3236">
        <f t="shared" si="52"/>
        <v>1</v>
      </c>
      <c r="S3236">
        <f>IF(T3236="",0,IFERROR(IF(VLOOKUP(T3236,T$38:T3235,1,0)&gt;0,0,0),1))</f>
        <v>0</v>
      </c>
      <c r="T3236" s="16">
        <f>IF(DATOS!J3199=P$39,DATOS!C3199,"")</f>
        <v>0</v>
      </c>
    </row>
    <row r="3237" spans="18:20" x14ac:dyDescent="0.25">
      <c r="R3237">
        <f t="shared" si="52"/>
        <v>1</v>
      </c>
      <c r="S3237">
        <f>IF(T3237="",0,IFERROR(IF(VLOOKUP(T3237,T$38:T3236,1,0)&gt;0,0,0),1))</f>
        <v>0</v>
      </c>
      <c r="T3237" s="16">
        <f>IF(DATOS!J3200=P$39,DATOS!C3200,"")</f>
        <v>0</v>
      </c>
    </row>
    <row r="3238" spans="18:20" x14ac:dyDescent="0.25">
      <c r="R3238">
        <f t="shared" si="52"/>
        <v>1</v>
      </c>
      <c r="S3238">
        <f>IF(T3238="",0,IFERROR(IF(VLOOKUP(T3238,T$38:T3237,1,0)&gt;0,0,0),1))</f>
        <v>0</v>
      </c>
      <c r="T3238" s="16">
        <f>IF(DATOS!J3201=P$39,DATOS!C3201,"")</f>
        <v>0</v>
      </c>
    </row>
    <row r="3239" spans="18:20" x14ac:dyDescent="0.25">
      <c r="R3239">
        <f t="shared" ref="R3239:R3302" si="53">R3238+S3239</f>
        <v>1</v>
      </c>
      <c r="S3239">
        <f>IF(T3239="",0,IFERROR(IF(VLOOKUP(T3239,T$38:T3238,1,0)&gt;0,0,0),1))</f>
        <v>0</v>
      </c>
      <c r="T3239" s="16">
        <f>IF(DATOS!J3202=P$39,DATOS!C3202,"")</f>
        <v>0</v>
      </c>
    </row>
    <row r="3240" spans="18:20" x14ac:dyDescent="0.25">
      <c r="R3240">
        <f t="shared" si="53"/>
        <v>1</v>
      </c>
      <c r="S3240">
        <f>IF(T3240="",0,IFERROR(IF(VLOOKUP(T3240,T$38:T3239,1,0)&gt;0,0,0),1))</f>
        <v>0</v>
      </c>
      <c r="T3240" s="16">
        <f>IF(DATOS!J3203=P$39,DATOS!C3203,"")</f>
        <v>0</v>
      </c>
    </row>
    <row r="3241" spans="18:20" x14ac:dyDescent="0.25">
      <c r="R3241">
        <f t="shared" si="53"/>
        <v>1</v>
      </c>
      <c r="S3241">
        <f>IF(T3241="",0,IFERROR(IF(VLOOKUP(T3241,T$38:T3240,1,0)&gt;0,0,0),1))</f>
        <v>0</v>
      </c>
      <c r="T3241" s="16">
        <f>IF(DATOS!J3204=P$39,DATOS!C3204,"")</f>
        <v>0</v>
      </c>
    </row>
    <row r="3242" spans="18:20" x14ac:dyDescent="0.25">
      <c r="R3242">
        <f t="shared" si="53"/>
        <v>1</v>
      </c>
      <c r="S3242">
        <f>IF(T3242="",0,IFERROR(IF(VLOOKUP(T3242,T$38:T3241,1,0)&gt;0,0,0),1))</f>
        <v>0</v>
      </c>
      <c r="T3242" s="16">
        <f>IF(DATOS!J3205=P$39,DATOS!C3205,"")</f>
        <v>0</v>
      </c>
    </row>
    <row r="3243" spans="18:20" x14ac:dyDescent="0.25">
      <c r="R3243">
        <f t="shared" si="53"/>
        <v>1</v>
      </c>
      <c r="S3243">
        <f>IF(T3243="",0,IFERROR(IF(VLOOKUP(T3243,T$38:T3242,1,0)&gt;0,0,0),1))</f>
        <v>0</v>
      </c>
      <c r="T3243" s="16">
        <f>IF(DATOS!J3206=P$39,DATOS!C3206,"")</f>
        <v>0</v>
      </c>
    </row>
    <row r="3244" spans="18:20" x14ac:dyDescent="0.25">
      <c r="R3244">
        <f t="shared" si="53"/>
        <v>1</v>
      </c>
      <c r="S3244">
        <f>IF(T3244="",0,IFERROR(IF(VLOOKUP(T3244,T$38:T3243,1,0)&gt;0,0,0),1))</f>
        <v>0</v>
      </c>
      <c r="T3244" s="16">
        <f>IF(DATOS!J3207=P$39,DATOS!C3207,"")</f>
        <v>0</v>
      </c>
    </row>
    <row r="3245" spans="18:20" x14ac:dyDescent="0.25">
      <c r="R3245">
        <f t="shared" si="53"/>
        <v>1</v>
      </c>
      <c r="S3245">
        <f>IF(T3245="",0,IFERROR(IF(VLOOKUP(T3245,T$38:T3244,1,0)&gt;0,0,0),1))</f>
        <v>0</v>
      </c>
      <c r="T3245" s="16">
        <f>IF(DATOS!J3208=P$39,DATOS!C3208,"")</f>
        <v>0</v>
      </c>
    </row>
    <row r="3246" spans="18:20" x14ac:dyDescent="0.25">
      <c r="R3246">
        <f t="shared" si="53"/>
        <v>1</v>
      </c>
      <c r="S3246">
        <f>IF(T3246="",0,IFERROR(IF(VLOOKUP(T3246,T$38:T3245,1,0)&gt;0,0,0),1))</f>
        <v>0</v>
      </c>
      <c r="T3246" s="16">
        <f>IF(DATOS!J3209=P$39,DATOS!C3209,"")</f>
        <v>0</v>
      </c>
    </row>
    <row r="3247" spans="18:20" x14ac:dyDescent="0.25">
      <c r="R3247">
        <f t="shared" si="53"/>
        <v>1</v>
      </c>
      <c r="S3247">
        <f>IF(T3247="",0,IFERROR(IF(VLOOKUP(T3247,T$38:T3246,1,0)&gt;0,0,0),1))</f>
        <v>0</v>
      </c>
      <c r="T3247" s="16">
        <f>IF(DATOS!J3210=P$39,DATOS!C3210,"")</f>
        <v>0</v>
      </c>
    </row>
    <row r="3248" spans="18:20" x14ac:dyDescent="0.25">
      <c r="R3248">
        <f t="shared" si="53"/>
        <v>1</v>
      </c>
      <c r="S3248">
        <f>IF(T3248="",0,IFERROR(IF(VLOOKUP(T3248,T$38:T3247,1,0)&gt;0,0,0),1))</f>
        <v>0</v>
      </c>
      <c r="T3248" s="16">
        <f>IF(DATOS!J3211=P$39,DATOS!C3211,"")</f>
        <v>0</v>
      </c>
    </row>
    <row r="3249" spans="18:20" x14ac:dyDescent="0.25">
      <c r="R3249">
        <f t="shared" si="53"/>
        <v>1</v>
      </c>
      <c r="S3249">
        <f>IF(T3249="",0,IFERROR(IF(VLOOKUP(T3249,T$38:T3248,1,0)&gt;0,0,0),1))</f>
        <v>0</v>
      </c>
      <c r="T3249" s="16">
        <f>IF(DATOS!J3212=P$39,DATOS!C3212,"")</f>
        <v>0</v>
      </c>
    </row>
    <row r="3250" spans="18:20" x14ac:dyDescent="0.25">
      <c r="R3250">
        <f t="shared" si="53"/>
        <v>1</v>
      </c>
      <c r="S3250">
        <f>IF(T3250="",0,IFERROR(IF(VLOOKUP(T3250,T$38:T3249,1,0)&gt;0,0,0),1))</f>
        <v>0</v>
      </c>
      <c r="T3250" s="16">
        <f>IF(DATOS!J3213=P$39,DATOS!C3213,"")</f>
        <v>0</v>
      </c>
    </row>
    <row r="3251" spans="18:20" x14ac:dyDescent="0.25">
      <c r="R3251">
        <f t="shared" si="53"/>
        <v>1</v>
      </c>
      <c r="S3251">
        <f>IF(T3251="",0,IFERROR(IF(VLOOKUP(T3251,T$38:T3250,1,0)&gt;0,0,0),1))</f>
        <v>0</v>
      </c>
      <c r="T3251" s="16">
        <f>IF(DATOS!J3214=P$39,DATOS!C3214,"")</f>
        <v>0</v>
      </c>
    </row>
    <row r="3252" spans="18:20" x14ac:dyDescent="0.25">
      <c r="R3252">
        <f t="shared" si="53"/>
        <v>1</v>
      </c>
      <c r="S3252">
        <f>IF(T3252="",0,IFERROR(IF(VLOOKUP(T3252,T$38:T3251,1,0)&gt;0,0,0),1))</f>
        <v>0</v>
      </c>
      <c r="T3252" s="16">
        <f>IF(DATOS!J3215=P$39,DATOS!C3215,"")</f>
        <v>0</v>
      </c>
    </row>
    <row r="3253" spans="18:20" x14ac:dyDescent="0.25">
      <c r="R3253">
        <f t="shared" si="53"/>
        <v>1</v>
      </c>
      <c r="S3253">
        <f>IF(T3253="",0,IFERROR(IF(VLOOKUP(T3253,T$38:T3252,1,0)&gt;0,0,0),1))</f>
        <v>0</v>
      </c>
      <c r="T3253" s="16">
        <f>IF(DATOS!J3216=P$39,DATOS!C3216,"")</f>
        <v>0</v>
      </c>
    </row>
    <row r="3254" spans="18:20" x14ac:dyDescent="0.25">
      <c r="R3254">
        <f t="shared" si="53"/>
        <v>1</v>
      </c>
      <c r="S3254">
        <f>IF(T3254="",0,IFERROR(IF(VLOOKUP(T3254,T$38:T3253,1,0)&gt;0,0,0),1))</f>
        <v>0</v>
      </c>
      <c r="T3254" s="16">
        <f>IF(DATOS!J3217=P$39,DATOS!C3217,"")</f>
        <v>0</v>
      </c>
    </row>
    <row r="3255" spans="18:20" x14ac:dyDescent="0.25">
      <c r="R3255">
        <f t="shared" si="53"/>
        <v>1</v>
      </c>
      <c r="S3255">
        <f>IF(T3255="",0,IFERROR(IF(VLOOKUP(T3255,T$38:T3254,1,0)&gt;0,0,0),1))</f>
        <v>0</v>
      </c>
      <c r="T3255" s="16">
        <f>IF(DATOS!J3218=P$39,DATOS!C3218,"")</f>
        <v>0</v>
      </c>
    </row>
    <row r="3256" spans="18:20" x14ac:dyDescent="0.25">
      <c r="R3256">
        <f t="shared" si="53"/>
        <v>1</v>
      </c>
      <c r="S3256">
        <f>IF(T3256="",0,IFERROR(IF(VLOOKUP(T3256,T$38:T3255,1,0)&gt;0,0,0),1))</f>
        <v>0</v>
      </c>
      <c r="T3256" s="16">
        <f>IF(DATOS!J3219=P$39,DATOS!C3219,"")</f>
        <v>0</v>
      </c>
    </row>
    <row r="3257" spans="18:20" x14ac:dyDescent="0.25">
      <c r="R3257">
        <f t="shared" si="53"/>
        <v>1</v>
      </c>
      <c r="S3257">
        <f>IF(T3257="",0,IFERROR(IF(VLOOKUP(T3257,T$38:T3256,1,0)&gt;0,0,0),1))</f>
        <v>0</v>
      </c>
      <c r="T3257" s="16">
        <f>IF(DATOS!J3220=P$39,DATOS!C3220,"")</f>
        <v>0</v>
      </c>
    </row>
    <row r="3258" spans="18:20" x14ac:dyDescent="0.25">
      <c r="R3258">
        <f t="shared" si="53"/>
        <v>1</v>
      </c>
      <c r="S3258">
        <f>IF(T3258="",0,IFERROR(IF(VLOOKUP(T3258,T$38:T3257,1,0)&gt;0,0,0),1))</f>
        <v>0</v>
      </c>
      <c r="T3258" s="16">
        <f>IF(DATOS!J3221=P$39,DATOS!C3221,"")</f>
        <v>0</v>
      </c>
    </row>
    <row r="3259" spans="18:20" x14ac:dyDescent="0.25">
      <c r="R3259">
        <f t="shared" si="53"/>
        <v>1</v>
      </c>
      <c r="S3259">
        <f>IF(T3259="",0,IFERROR(IF(VLOOKUP(T3259,T$38:T3258,1,0)&gt;0,0,0),1))</f>
        <v>0</v>
      </c>
      <c r="T3259" s="16">
        <f>IF(DATOS!J3222=P$39,DATOS!C3222,"")</f>
        <v>0</v>
      </c>
    </row>
    <row r="3260" spans="18:20" x14ac:dyDescent="0.25">
      <c r="R3260">
        <f t="shared" si="53"/>
        <v>1</v>
      </c>
      <c r="S3260">
        <f>IF(T3260="",0,IFERROR(IF(VLOOKUP(T3260,T$38:T3259,1,0)&gt;0,0,0),1))</f>
        <v>0</v>
      </c>
      <c r="T3260" s="16">
        <f>IF(DATOS!J3223=P$39,DATOS!C3223,"")</f>
        <v>0</v>
      </c>
    </row>
    <row r="3261" spans="18:20" x14ac:dyDescent="0.25">
      <c r="R3261">
        <f t="shared" si="53"/>
        <v>1</v>
      </c>
      <c r="S3261">
        <f>IF(T3261="",0,IFERROR(IF(VLOOKUP(T3261,T$38:T3260,1,0)&gt;0,0,0),1))</f>
        <v>0</v>
      </c>
      <c r="T3261" s="16">
        <f>IF(DATOS!J3224=P$39,DATOS!C3224,"")</f>
        <v>0</v>
      </c>
    </row>
    <row r="3262" spans="18:20" x14ac:dyDescent="0.25">
      <c r="R3262">
        <f t="shared" si="53"/>
        <v>1</v>
      </c>
      <c r="S3262">
        <f>IF(T3262="",0,IFERROR(IF(VLOOKUP(T3262,T$38:T3261,1,0)&gt;0,0,0),1))</f>
        <v>0</v>
      </c>
      <c r="T3262" s="16">
        <f>IF(DATOS!J3225=P$39,DATOS!C3225,"")</f>
        <v>0</v>
      </c>
    </row>
    <row r="3263" spans="18:20" x14ac:dyDescent="0.25">
      <c r="R3263">
        <f t="shared" si="53"/>
        <v>1</v>
      </c>
      <c r="S3263">
        <f>IF(T3263="",0,IFERROR(IF(VLOOKUP(T3263,T$38:T3262,1,0)&gt;0,0,0),1))</f>
        <v>0</v>
      </c>
      <c r="T3263" s="16">
        <f>IF(DATOS!J3226=P$39,DATOS!C3226,"")</f>
        <v>0</v>
      </c>
    </row>
    <row r="3264" spans="18:20" x14ac:dyDescent="0.25">
      <c r="R3264">
        <f t="shared" si="53"/>
        <v>1</v>
      </c>
      <c r="S3264">
        <f>IF(T3264="",0,IFERROR(IF(VLOOKUP(T3264,T$38:T3263,1,0)&gt;0,0,0),1))</f>
        <v>0</v>
      </c>
      <c r="T3264" s="16">
        <f>IF(DATOS!J3227=P$39,DATOS!C3227,"")</f>
        <v>0</v>
      </c>
    </row>
    <row r="3265" spans="18:20" x14ac:dyDescent="0.25">
      <c r="R3265">
        <f t="shared" si="53"/>
        <v>1</v>
      </c>
      <c r="S3265">
        <f>IF(T3265="",0,IFERROR(IF(VLOOKUP(T3265,T$38:T3264,1,0)&gt;0,0,0),1))</f>
        <v>0</v>
      </c>
      <c r="T3265" s="16">
        <f>IF(DATOS!J3228=P$39,DATOS!C3228,"")</f>
        <v>0</v>
      </c>
    </row>
    <row r="3266" spans="18:20" x14ac:dyDescent="0.25">
      <c r="R3266">
        <f t="shared" si="53"/>
        <v>1</v>
      </c>
      <c r="S3266">
        <f>IF(T3266="",0,IFERROR(IF(VLOOKUP(T3266,T$38:T3265,1,0)&gt;0,0,0),1))</f>
        <v>0</v>
      </c>
      <c r="T3266" s="16">
        <f>IF(DATOS!J3229=P$39,DATOS!C3229,"")</f>
        <v>0</v>
      </c>
    </row>
    <row r="3267" spans="18:20" x14ac:dyDescent="0.25">
      <c r="R3267">
        <f t="shared" si="53"/>
        <v>1</v>
      </c>
      <c r="S3267">
        <f>IF(T3267="",0,IFERROR(IF(VLOOKUP(T3267,T$38:T3266,1,0)&gt;0,0,0),1))</f>
        <v>0</v>
      </c>
      <c r="T3267" s="16">
        <f>IF(DATOS!J3230=P$39,DATOS!C3230,"")</f>
        <v>0</v>
      </c>
    </row>
    <row r="3268" spans="18:20" x14ac:dyDescent="0.25">
      <c r="R3268">
        <f t="shared" si="53"/>
        <v>1</v>
      </c>
      <c r="S3268">
        <f>IF(T3268="",0,IFERROR(IF(VLOOKUP(T3268,T$38:T3267,1,0)&gt;0,0,0),1))</f>
        <v>0</v>
      </c>
      <c r="T3268" s="16">
        <f>IF(DATOS!J3231=P$39,DATOS!C3231,"")</f>
        <v>0</v>
      </c>
    </row>
    <row r="3269" spans="18:20" x14ac:dyDescent="0.25">
      <c r="R3269">
        <f t="shared" si="53"/>
        <v>1</v>
      </c>
      <c r="S3269">
        <f>IF(T3269="",0,IFERROR(IF(VLOOKUP(T3269,T$38:T3268,1,0)&gt;0,0,0),1))</f>
        <v>0</v>
      </c>
      <c r="T3269" s="16">
        <f>IF(DATOS!J3232=P$39,DATOS!C3232,"")</f>
        <v>0</v>
      </c>
    </row>
    <row r="3270" spans="18:20" x14ac:dyDescent="0.25">
      <c r="R3270">
        <f t="shared" si="53"/>
        <v>1</v>
      </c>
      <c r="S3270">
        <f>IF(T3270="",0,IFERROR(IF(VLOOKUP(T3270,T$38:T3269,1,0)&gt;0,0,0),1))</f>
        <v>0</v>
      </c>
      <c r="T3270" s="16">
        <f>IF(DATOS!J3233=P$39,DATOS!C3233,"")</f>
        <v>0</v>
      </c>
    </row>
    <row r="3271" spans="18:20" x14ac:dyDescent="0.25">
      <c r="R3271">
        <f t="shared" si="53"/>
        <v>1</v>
      </c>
      <c r="S3271">
        <f>IF(T3271="",0,IFERROR(IF(VLOOKUP(T3271,T$38:T3270,1,0)&gt;0,0,0),1))</f>
        <v>0</v>
      </c>
      <c r="T3271" s="16">
        <f>IF(DATOS!J3234=P$39,DATOS!C3234,"")</f>
        <v>0</v>
      </c>
    </row>
    <row r="3272" spans="18:20" x14ac:dyDescent="0.25">
      <c r="R3272">
        <f t="shared" si="53"/>
        <v>1</v>
      </c>
      <c r="S3272">
        <f>IF(T3272="",0,IFERROR(IF(VLOOKUP(T3272,T$38:T3271,1,0)&gt;0,0,0),1))</f>
        <v>0</v>
      </c>
      <c r="T3272" s="16">
        <f>IF(DATOS!J3235=P$39,DATOS!C3235,"")</f>
        <v>0</v>
      </c>
    </row>
    <row r="3273" spans="18:20" x14ac:dyDescent="0.25">
      <c r="R3273">
        <f t="shared" si="53"/>
        <v>1</v>
      </c>
      <c r="S3273">
        <f>IF(T3273="",0,IFERROR(IF(VLOOKUP(T3273,T$38:T3272,1,0)&gt;0,0,0),1))</f>
        <v>0</v>
      </c>
      <c r="T3273" s="16">
        <f>IF(DATOS!J3236=P$39,DATOS!C3236,"")</f>
        <v>0</v>
      </c>
    </row>
    <row r="3274" spans="18:20" x14ac:dyDescent="0.25">
      <c r="R3274">
        <f t="shared" si="53"/>
        <v>1</v>
      </c>
      <c r="S3274">
        <f>IF(T3274="",0,IFERROR(IF(VLOOKUP(T3274,T$38:T3273,1,0)&gt;0,0,0),1))</f>
        <v>0</v>
      </c>
      <c r="T3274" s="16">
        <f>IF(DATOS!J3237=P$39,DATOS!C3237,"")</f>
        <v>0</v>
      </c>
    </row>
    <row r="3275" spans="18:20" x14ac:dyDescent="0.25">
      <c r="R3275">
        <f t="shared" si="53"/>
        <v>1</v>
      </c>
      <c r="S3275">
        <f>IF(T3275="",0,IFERROR(IF(VLOOKUP(T3275,T$38:T3274,1,0)&gt;0,0,0),1))</f>
        <v>0</v>
      </c>
      <c r="T3275" s="16">
        <f>IF(DATOS!J3238=P$39,DATOS!C3238,"")</f>
        <v>0</v>
      </c>
    </row>
    <row r="3276" spans="18:20" x14ac:dyDescent="0.25">
      <c r="R3276">
        <f t="shared" si="53"/>
        <v>1</v>
      </c>
      <c r="S3276">
        <f>IF(T3276="",0,IFERROR(IF(VLOOKUP(T3276,T$38:T3275,1,0)&gt;0,0,0),1))</f>
        <v>0</v>
      </c>
      <c r="T3276" s="16">
        <f>IF(DATOS!J3239=P$39,DATOS!C3239,"")</f>
        <v>0</v>
      </c>
    </row>
    <row r="3277" spans="18:20" x14ac:dyDescent="0.25">
      <c r="R3277">
        <f t="shared" si="53"/>
        <v>1</v>
      </c>
      <c r="S3277">
        <f>IF(T3277="",0,IFERROR(IF(VLOOKUP(T3277,T$38:T3276,1,0)&gt;0,0,0),1))</f>
        <v>0</v>
      </c>
      <c r="T3277" s="16">
        <f>IF(DATOS!J3240=P$39,DATOS!C3240,"")</f>
        <v>0</v>
      </c>
    </row>
    <row r="3278" spans="18:20" x14ac:dyDescent="0.25">
      <c r="R3278">
        <f t="shared" si="53"/>
        <v>1</v>
      </c>
      <c r="S3278">
        <f>IF(T3278="",0,IFERROR(IF(VLOOKUP(T3278,T$38:T3277,1,0)&gt;0,0,0),1))</f>
        <v>0</v>
      </c>
      <c r="T3278" s="16">
        <f>IF(DATOS!J3241=P$39,DATOS!C3241,"")</f>
        <v>0</v>
      </c>
    </row>
    <row r="3279" spans="18:20" x14ac:dyDescent="0.25">
      <c r="R3279">
        <f t="shared" si="53"/>
        <v>1</v>
      </c>
      <c r="S3279">
        <f>IF(T3279="",0,IFERROR(IF(VLOOKUP(T3279,T$38:T3278,1,0)&gt;0,0,0),1))</f>
        <v>0</v>
      </c>
      <c r="T3279" s="16">
        <f>IF(DATOS!J3242=P$39,DATOS!C3242,"")</f>
        <v>0</v>
      </c>
    </row>
    <row r="3280" spans="18:20" x14ac:dyDescent="0.25">
      <c r="R3280">
        <f t="shared" si="53"/>
        <v>1</v>
      </c>
      <c r="S3280">
        <f>IF(T3280="",0,IFERROR(IF(VLOOKUP(T3280,T$38:T3279,1,0)&gt;0,0,0),1))</f>
        <v>0</v>
      </c>
      <c r="T3280" s="16">
        <f>IF(DATOS!J3243=P$39,DATOS!C3243,"")</f>
        <v>0</v>
      </c>
    </row>
    <row r="3281" spans="18:20" x14ac:dyDescent="0.25">
      <c r="R3281">
        <f t="shared" si="53"/>
        <v>1</v>
      </c>
      <c r="S3281">
        <f>IF(T3281="",0,IFERROR(IF(VLOOKUP(T3281,T$38:T3280,1,0)&gt;0,0,0),1))</f>
        <v>0</v>
      </c>
      <c r="T3281" s="16">
        <f>IF(DATOS!J3244=P$39,DATOS!C3244,"")</f>
        <v>0</v>
      </c>
    </row>
    <row r="3282" spans="18:20" x14ac:dyDescent="0.25">
      <c r="R3282">
        <f t="shared" si="53"/>
        <v>1</v>
      </c>
      <c r="S3282">
        <f>IF(T3282="",0,IFERROR(IF(VLOOKUP(T3282,T$38:T3281,1,0)&gt;0,0,0),1))</f>
        <v>0</v>
      </c>
      <c r="T3282" s="16">
        <f>IF(DATOS!J3245=P$39,DATOS!C3245,"")</f>
        <v>0</v>
      </c>
    </row>
    <row r="3283" spans="18:20" x14ac:dyDescent="0.25">
      <c r="R3283">
        <f t="shared" si="53"/>
        <v>1</v>
      </c>
      <c r="S3283">
        <f>IF(T3283="",0,IFERROR(IF(VLOOKUP(T3283,T$38:T3282,1,0)&gt;0,0,0),1))</f>
        <v>0</v>
      </c>
      <c r="T3283" s="16">
        <f>IF(DATOS!J3246=P$39,DATOS!C3246,"")</f>
        <v>0</v>
      </c>
    </row>
    <row r="3284" spans="18:20" x14ac:dyDescent="0.25">
      <c r="R3284">
        <f t="shared" si="53"/>
        <v>1</v>
      </c>
      <c r="S3284">
        <f>IF(T3284="",0,IFERROR(IF(VLOOKUP(T3284,T$38:T3283,1,0)&gt;0,0,0),1))</f>
        <v>0</v>
      </c>
      <c r="T3284" s="16">
        <f>IF(DATOS!J3247=P$39,DATOS!C3247,"")</f>
        <v>0</v>
      </c>
    </row>
    <row r="3285" spans="18:20" x14ac:dyDescent="0.25">
      <c r="R3285">
        <f t="shared" si="53"/>
        <v>1</v>
      </c>
      <c r="S3285">
        <f>IF(T3285="",0,IFERROR(IF(VLOOKUP(T3285,T$38:T3284,1,0)&gt;0,0,0),1))</f>
        <v>0</v>
      </c>
      <c r="T3285" s="16">
        <f>IF(DATOS!J3248=P$39,DATOS!C3248,"")</f>
        <v>0</v>
      </c>
    </row>
    <row r="3286" spans="18:20" x14ac:dyDescent="0.25">
      <c r="R3286">
        <f t="shared" si="53"/>
        <v>1</v>
      </c>
      <c r="S3286">
        <f>IF(T3286="",0,IFERROR(IF(VLOOKUP(T3286,T$38:T3285,1,0)&gt;0,0,0),1))</f>
        <v>0</v>
      </c>
      <c r="T3286" s="16">
        <f>IF(DATOS!J3249=P$39,DATOS!C3249,"")</f>
        <v>0</v>
      </c>
    </row>
    <row r="3287" spans="18:20" x14ac:dyDescent="0.25">
      <c r="R3287">
        <f t="shared" si="53"/>
        <v>1</v>
      </c>
      <c r="S3287">
        <f>IF(T3287="",0,IFERROR(IF(VLOOKUP(T3287,T$38:T3286,1,0)&gt;0,0,0),1))</f>
        <v>0</v>
      </c>
      <c r="T3287" s="16">
        <f>IF(DATOS!J3250=P$39,DATOS!C3250,"")</f>
        <v>0</v>
      </c>
    </row>
    <row r="3288" spans="18:20" x14ac:dyDescent="0.25">
      <c r="R3288">
        <f t="shared" si="53"/>
        <v>1</v>
      </c>
      <c r="S3288">
        <f>IF(T3288="",0,IFERROR(IF(VLOOKUP(T3288,T$38:T3287,1,0)&gt;0,0,0),1))</f>
        <v>0</v>
      </c>
      <c r="T3288" s="16">
        <f>IF(DATOS!J3251=P$39,DATOS!C3251,"")</f>
        <v>0</v>
      </c>
    </row>
    <row r="3289" spans="18:20" x14ac:dyDescent="0.25">
      <c r="R3289">
        <f t="shared" si="53"/>
        <v>1</v>
      </c>
      <c r="S3289">
        <f>IF(T3289="",0,IFERROR(IF(VLOOKUP(T3289,T$38:T3288,1,0)&gt;0,0,0),1))</f>
        <v>0</v>
      </c>
      <c r="T3289" s="16">
        <f>IF(DATOS!J3252=P$39,DATOS!C3252,"")</f>
        <v>0</v>
      </c>
    </row>
    <row r="3290" spans="18:20" x14ac:dyDescent="0.25">
      <c r="R3290">
        <f t="shared" si="53"/>
        <v>1</v>
      </c>
      <c r="S3290">
        <f>IF(T3290="",0,IFERROR(IF(VLOOKUP(T3290,T$38:T3289,1,0)&gt;0,0,0),1))</f>
        <v>0</v>
      </c>
      <c r="T3290" s="16">
        <f>IF(DATOS!J3253=P$39,DATOS!C3253,"")</f>
        <v>0</v>
      </c>
    </row>
    <row r="3291" spans="18:20" x14ac:dyDescent="0.25">
      <c r="R3291">
        <f t="shared" si="53"/>
        <v>1</v>
      </c>
      <c r="S3291">
        <f>IF(T3291="",0,IFERROR(IF(VLOOKUP(T3291,T$38:T3290,1,0)&gt;0,0,0),1))</f>
        <v>0</v>
      </c>
      <c r="T3291" s="16">
        <f>IF(DATOS!J3254=P$39,DATOS!C3254,"")</f>
        <v>0</v>
      </c>
    </row>
    <row r="3292" spans="18:20" x14ac:dyDescent="0.25">
      <c r="R3292">
        <f t="shared" si="53"/>
        <v>1</v>
      </c>
      <c r="S3292">
        <f>IF(T3292="",0,IFERROR(IF(VLOOKUP(T3292,T$38:T3291,1,0)&gt;0,0,0),1))</f>
        <v>0</v>
      </c>
      <c r="T3292" s="16">
        <f>IF(DATOS!J3255=P$39,DATOS!C3255,"")</f>
        <v>0</v>
      </c>
    </row>
    <row r="3293" spans="18:20" x14ac:dyDescent="0.25">
      <c r="R3293">
        <f t="shared" si="53"/>
        <v>1</v>
      </c>
      <c r="S3293">
        <f>IF(T3293="",0,IFERROR(IF(VLOOKUP(T3293,T$38:T3292,1,0)&gt;0,0,0),1))</f>
        <v>0</v>
      </c>
      <c r="T3293" s="16">
        <f>IF(DATOS!J3256=P$39,DATOS!C3256,"")</f>
        <v>0</v>
      </c>
    </row>
    <row r="3294" spans="18:20" x14ac:dyDescent="0.25">
      <c r="R3294">
        <f t="shared" si="53"/>
        <v>1</v>
      </c>
      <c r="S3294">
        <f>IF(T3294="",0,IFERROR(IF(VLOOKUP(T3294,T$38:T3293,1,0)&gt;0,0,0),1))</f>
        <v>0</v>
      </c>
      <c r="T3294" s="16">
        <f>IF(DATOS!J3257=P$39,DATOS!C3257,"")</f>
        <v>0</v>
      </c>
    </row>
    <row r="3295" spans="18:20" x14ac:dyDescent="0.25">
      <c r="R3295">
        <f t="shared" si="53"/>
        <v>1</v>
      </c>
      <c r="S3295">
        <f>IF(T3295="",0,IFERROR(IF(VLOOKUP(T3295,T$38:T3294,1,0)&gt;0,0,0),1))</f>
        <v>0</v>
      </c>
      <c r="T3295" s="16">
        <f>IF(DATOS!J3258=P$39,DATOS!C3258,"")</f>
        <v>0</v>
      </c>
    </row>
    <row r="3296" spans="18:20" x14ac:dyDescent="0.25">
      <c r="R3296">
        <f t="shared" si="53"/>
        <v>1</v>
      </c>
      <c r="S3296">
        <f>IF(T3296="",0,IFERROR(IF(VLOOKUP(T3296,T$38:T3295,1,0)&gt;0,0,0),1))</f>
        <v>0</v>
      </c>
      <c r="T3296" s="16">
        <f>IF(DATOS!J3259=P$39,DATOS!C3259,"")</f>
        <v>0</v>
      </c>
    </row>
    <row r="3297" spans="18:20" x14ac:dyDescent="0.25">
      <c r="R3297">
        <f t="shared" si="53"/>
        <v>1</v>
      </c>
      <c r="S3297">
        <f>IF(T3297="",0,IFERROR(IF(VLOOKUP(T3297,T$38:T3296,1,0)&gt;0,0,0),1))</f>
        <v>0</v>
      </c>
      <c r="T3297" s="16">
        <f>IF(DATOS!J3260=P$39,DATOS!C3260,"")</f>
        <v>0</v>
      </c>
    </row>
    <row r="3298" spans="18:20" x14ac:dyDescent="0.25">
      <c r="R3298">
        <f t="shared" si="53"/>
        <v>1</v>
      </c>
      <c r="S3298">
        <f>IF(T3298="",0,IFERROR(IF(VLOOKUP(T3298,T$38:T3297,1,0)&gt;0,0,0),1))</f>
        <v>0</v>
      </c>
      <c r="T3298" s="16">
        <f>IF(DATOS!J3261=P$39,DATOS!C3261,"")</f>
        <v>0</v>
      </c>
    </row>
    <row r="3299" spans="18:20" x14ac:dyDescent="0.25">
      <c r="R3299">
        <f t="shared" si="53"/>
        <v>1</v>
      </c>
      <c r="S3299">
        <f>IF(T3299="",0,IFERROR(IF(VLOOKUP(T3299,T$38:T3298,1,0)&gt;0,0,0),1))</f>
        <v>0</v>
      </c>
      <c r="T3299" s="16">
        <f>IF(DATOS!J3262=P$39,DATOS!C3262,"")</f>
        <v>0</v>
      </c>
    </row>
    <row r="3300" spans="18:20" x14ac:dyDescent="0.25">
      <c r="R3300">
        <f t="shared" si="53"/>
        <v>1</v>
      </c>
      <c r="S3300">
        <f>IF(T3300="",0,IFERROR(IF(VLOOKUP(T3300,T$38:T3299,1,0)&gt;0,0,0),1))</f>
        <v>0</v>
      </c>
      <c r="T3300" s="16">
        <f>IF(DATOS!J3263=P$39,DATOS!C3263,"")</f>
        <v>0</v>
      </c>
    </row>
    <row r="3301" spans="18:20" x14ac:dyDescent="0.25">
      <c r="R3301">
        <f t="shared" si="53"/>
        <v>1</v>
      </c>
      <c r="S3301">
        <f>IF(T3301="",0,IFERROR(IF(VLOOKUP(T3301,T$38:T3300,1,0)&gt;0,0,0),1))</f>
        <v>0</v>
      </c>
      <c r="T3301" s="16">
        <f>IF(DATOS!J3264=P$39,DATOS!C3264,"")</f>
        <v>0</v>
      </c>
    </row>
    <row r="3302" spans="18:20" x14ac:dyDescent="0.25">
      <c r="R3302">
        <f t="shared" si="53"/>
        <v>1</v>
      </c>
      <c r="S3302">
        <f>IF(T3302="",0,IFERROR(IF(VLOOKUP(T3302,T$38:T3301,1,0)&gt;0,0,0),1))</f>
        <v>0</v>
      </c>
      <c r="T3302" s="16">
        <f>IF(DATOS!J3265=P$39,DATOS!C3265,"")</f>
        <v>0</v>
      </c>
    </row>
    <row r="3303" spans="18:20" x14ac:dyDescent="0.25">
      <c r="R3303">
        <f t="shared" ref="R3303:R3366" si="54">R3302+S3303</f>
        <v>1</v>
      </c>
      <c r="S3303">
        <f>IF(T3303="",0,IFERROR(IF(VLOOKUP(T3303,T$38:T3302,1,0)&gt;0,0,0),1))</f>
        <v>0</v>
      </c>
      <c r="T3303" s="16">
        <f>IF(DATOS!J3266=P$39,DATOS!C3266,"")</f>
        <v>0</v>
      </c>
    </row>
    <row r="3304" spans="18:20" x14ac:dyDescent="0.25">
      <c r="R3304">
        <f t="shared" si="54"/>
        <v>1</v>
      </c>
      <c r="S3304">
        <f>IF(T3304="",0,IFERROR(IF(VLOOKUP(T3304,T$38:T3303,1,0)&gt;0,0,0),1))</f>
        <v>0</v>
      </c>
      <c r="T3304" s="16">
        <f>IF(DATOS!J3267=P$39,DATOS!C3267,"")</f>
        <v>0</v>
      </c>
    </row>
    <row r="3305" spans="18:20" x14ac:dyDescent="0.25">
      <c r="R3305">
        <f t="shared" si="54"/>
        <v>1</v>
      </c>
      <c r="S3305">
        <f>IF(T3305="",0,IFERROR(IF(VLOOKUP(T3305,T$38:T3304,1,0)&gt;0,0,0),1))</f>
        <v>0</v>
      </c>
      <c r="T3305" s="16">
        <f>IF(DATOS!J3268=P$39,DATOS!C3268,"")</f>
        <v>0</v>
      </c>
    </row>
    <row r="3306" spans="18:20" x14ac:dyDescent="0.25">
      <c r="R3306">
        <f t="shared" si="54"/>
        <v>1</v>
      </c>
      <c r="S3306">
        <f>IF(T3306="",0,IFERROR(IF(VLOOKUP(T3306,T$38:T3305,1,0)&gt;0,0,0),1))</f>
        <v>0</v>
      </c>
      <c r="T3306" s="16">
        <f>IF(DATOS!J3269=P$39,DATOS!C3269,"")</f>
        <v>0</v>
      </c>
    </row>
    <row r="3307" spans="18:20" x14ac:dyDescent="0.25">
      <c r="R3307">
        <f t="shared" si="54"/>
        <v>1</v>
      </c>
      <c r="S3307">
        <f>IF(T3307="",0,IFERROR(IF(VLOOKUP(T3307,T$38:T3306,1,0)&gt;0,0,0),1))</f>
        <v>0</v>
      </c>
      <c r="T3307" s="16">
        <f>IF(DATOS!J3270=P$39,DATOS!C3270,"")</f>
        <v>0</v>
      </c>
    </row>
    <row r="3308" spans="18:20" x14ac:dyDescent="0.25">
      <c r="R3308">
        <f t="shared" si="54"/>
        <v>1</v>
      </c>
      <c r="S3308">
        <f>IF(T3308="",0,IFERROR(IF(VLOOKUP(T3308,T$38:T3307,1,0)&gt;0,0,0),1))</f>
        <v>0</v>
      </c>
      <c r="T3308" s="16">
        <f>IF(DATOS!J3271=P$39,DATOS!C3271,"")</f>
        <v>0</v>
      </c>
    </row>
    <row r="3309" spans="18:20" x14ac:dyDescent="0.25">
      <c r="R3309">
        <f t="shared" si="54"/>
        <v>1</v>
      </c>
      <c r="S3309">
        <f>IF(T3309="",0,IFERROR(IF(VLOOKUP(T3309,T$38:T3308,1,0)&gt;0,0,0),1))</f>
        <v>0</v>
      </c>
      <c r="T3309" s="16">
        <f>IF(DATOS!J3272=P$39,DATOS!C3272,"")</f>
        <v>0</v>
      </c>
    </row>
    <row r="3310" spans="18:20" x14ac:dyDescent="0.25">
      <c r="R3310">
        <f t="shared" si="54"/>
        <v>1</v>
      </c>
      <c r="S3310">
        <f>IF(T3310="",0,IFERROR(IF(VLOOKUP(T3310,T$38:T3309,1,0)&gt;0,0,0),1))</f>
        <v>0</v>
      </c>
      <c r="T3310" s="16">
        <f>IF(DATOS!J3273=P$39,DATOS!C3273,"")</f>
        <v>0</v>
      </c>
    </row>
    <row r="3311" spans="18:20" x14ac:dyDescent="0.25">
      <c r="R3311">
        <f t="shared" si="54"/>
        <v>1</v>
      </c>
      <c r="S3311">
        <f>IF(T3311="",0,IFERROR(IF(VLOOKUP(T3311,T$38:T3310,1,0)&gt;0,0,0),1))</f>
        <v>0</v>
      </c>
      <c r="T3311" s="16">
        <f>IF(DATOS!J3274=P$39,DATOS!C3274,"")</f>
        <v>0</v>
      </c>
    </row>
    <row r="3312" spans="18:20" x14ac:dyDescent="0.25">
      <c r="R3312">
        <f t="shared" si="54"/>
        <v>1</v>
      </c>
      <c r="S3312">
        <f>IF(T3312="",0,IFERROR(IF(VLOOKUP(T3312,T$38:T3311,1,0)&gt;0,0,0),1))</f>
        <v>0</v>
      </c>
      <c r="T3312" s="16">
        <f>IF(DATOS!J3275=P$39,DATOS!C3275,"")</f>
        <v>0</v>
      </c>
    </row>
    <row r="3313" spans="18:20" x14ac:dyDescent="0.25">
      <c r="R3313">
        <f t="shared" si="54"/>
        <v>1</v>
      </c>
      <c r="S3313">
        <f>IF(T3313="",0,IFERROR(IF(VLOOKUP(T3313,T$38:T3312,1,0)&gt;0,0,0),1))</f>
        <v>0</v>
      </c>
      <c r="T3313" s="16">
        <f>IF(DATOS!J3276=P$39,DATOS!C3276,"")</f>
        <v>0</v>
      </c>
    </row>
    <row r="3314" spans="18:20" x14ac:dyDescent="0.25">
      <c r="R3314">
        <f t="shared" si="54"/>
        <v>1</v>
      </c>
      <c r="S3314">
        <f>IF(T3314="",0,IFERROR(IF(VLOOKUP(T3314,T$38:T3313,1,0)&gt;0,0,0),1))</f>
        <v>0</v>
      </c>
      <c r="T3314" s="16">
        <f>IF(DATOS!J3277=P$39,DATOS!C3277,"")</f>
        <v>0</v>
      </c>
    </row>
    <row r="3315" spans="18:20" x14ac:dyDescent="0.25">
      <c r="R3315">
        <f t="shared" si="54"/>
        <v>1</v>
      </c>
      <c r="S3315">
        <f>IF(T3315="",0,IFERROR(IF(VLOOKUP(T3315,T$38:T3314,1,0)&gt;0,0,0),1))</f>
        <v>0</v>
      </c>
      <c r="T3315" s="16">
        <f>IF(DATOS!J3278=P$39,DATOS!C3278,"")</f>
        <v>0</v>
      </c>
    </row>
    <row r="3316" spans="18:20" x14ac:dyDescent="0.25">
      <c r="R3316">
        <f t="shared" si="54"/>
        <v>1</v>
      </c>
      <c r="S3316">
        <f>IF(T3316="",0,IFERROR(IF(VLOOKUP(T3316,T$38:T3315,1,0)&gt;0,0,0),1))</f>
        <v>0</v>
      </c>
      <c r="T3316" s="16">
        <f>IF(DATOS!J3279=P$39,DATOS!C3279,"")</f>
        <v>0</v>
      </c>
    </row>
    <row r="3317" spans="18:20" x14ac:dyDescent="0.25">
      <c r="R3317">
        <f t="shared" si="54"/>
        <v>1</v>
      </c>
      <c r="S3317">
        <f>IF(T3317="",0,IFERROR(IF(VLOOKUP(T3317,T$38:T3316,1,0)&gt;0,0,0),1))</f>
        <v>0</v>
      </c>
      <c r="T3317" s="16">
        <f>IF(DATOS!J3280=P$39,DATOS!C3280,"")</f>
        <v>0</v>
      </c>
    </row>
    <row r="3318" spans="18:20" x14ac:dyDescent="0.25">
      <c r="R3318">
        <f t="shared" si="54"/>
        <v>1</v>
      </c>
      <c r="S3318">
        <f>IF(T3318="",0,IFERROR(IF(VLOOKUP(T3318,T$38:T3317,1,0)&gt;0,0,0),1))</f>
        <v>0</v>
      </c>
      <c r="T3318" s="16">
        <f>IF(DATOS!J3281=P$39,DATOS!C3281,"")</f>
        <v>0</v>
      </c>
    </row>
    <row r="3319" spans="18:20" x14ac:dyDescent="0.25">
      <c r="R3319">
        <f t="shared" si="54"/>
        <v>1</v>
      </c>
      <c r="S3319">
        <f>IF(T3319="",0,IFERROR(IF(VLOOKUP(T3319,T$38:T3318,1,0)&gt;0,0,0),1))</f>
        <v>0</v>
      </c>
      <c r="T3319" s="16">
        <f>IF(DATOS!J3282=P$39,DATOS!C3282,"")</f>
        <v>0</v>
      </c>
    </row>
    <row r="3320" spans="18:20" x14ac:dyDescent="0.25">
      <c r="R3320">
        <f t="shared" si="54"/>
        <v>1</v>
      </c>
      <c r="S3320">
        <f>IF(T3320="",0,IFERROR(IF(VLOOKUP(T3320,T$38:T3319,1,0)&gt;0,0,0),1))</f>
        <v>0</v>
      </c>
      <c r="T3320" s="16">
        <f>IF(DATOS!J3283=P$39,DATOS!C3283,"")</f>
        <v>0</v>
      </c>
    </row>
    <row r="3321" spans="18:20" x14ac:dyDescent="0.25">
      <c r="R3321">
        <f t="shared" si="54"/>
        <v>1</v>
      </c>
      <c r="S3321">
        <f>IF(T3321="",0,IFERROR(IF(VLOOKUP(T3321,T$38:T3320,1,0)&gt;0,0,0),1))</f>
        <v>0</v>
      </c>
      <c r="T3321" s="16">
        <f>IF(DATOS!J3284=P$39,DATOS!C3284,"")</f>
        <v>0</v>
      </c>
    </row>
    <row r="3322" spans="18:20" x14ac:dyDescent="0.25">
      <c r="R3322">
        <f t="shared" si="54"/>
        <v>1</v>
      </c>
      <c r="S3322">
        <f>IF(T3322="",0,IFERROR(IF(VLOOKUP(T3322,T$38:T3321,1,0)&gt;0,0,0),1))</f>
        <v>0</v>
      </c>
      <c r="T3322" s="16">
        <f>IF(DATOS!J3285=P$39,DATOS!C3285,"")</f>
        <v>0</v>
      </c>
    </row>
    <row r="3323" spans="18:20" x14ac:dyDescent="0.25">
      <c r="R3323">
        <f t="shared" si="54"/>
        <v>1</v>
      </c>
      <c r="S3323">
        <f>IF(T3323="",0,IFERROR(IF(VLOOKUP(T3323,T$38:T3322,1,0)&gt;0,0,0),1))</f>
        <v>0</v>
      </c>
      <c r="T3323" s="16">
        <f>IF(DATOS!J3286=P$39,DATOS!C3286,"")</f>
        <v>0</v>
      </c>
    </row>
    <row r="3324" spans="18:20" x14ac:dyDescent="0.25">
      <c r="R3324">
        <f t="shared" si="54"/>
        <v>1</v>
      </c>
      <c r="S3324">
        <f>IF(T3324="",0,IFERROR(IF(VLOOKUP(T3324,T$38:T3323,1,0)&gt;0,0,0),1))</f>
        <v>0</v>
      </c>
      <c r="T3324" s="16">
        <f>IF(DATOS!J3287=P$39,DATOS!C3287,"")</f>
        <v>0</v>
      </c>
    </row>
    <row r="3325" spans="18:20" x14ac:dyDescent="0.25">
      <c r="R3325">
        <f t="shared" si="54"/>
        <v>1</v>
      </c>
      <c r="S3325">
        <f>IF(T3325="",0,IFERROR(IF(VLOOKUP(T3325,T$38:T3324,1,0)&gt;0,0,0),1))</f>
        <v>0</v>
      </c>
      <c r="T3325" s="16">
        <f>IF(DATOS!J3288=P$39,DATOS!C3288,"")</f>
        <v>0</v>
      </c>
    </row>
    <row r="3326" spans="18:20" x14ac:dyDescent="0.25">
      <c r="R3326">
        <f t="shared" si="54"/>
        <v>1</v>
      </c>
      <c r="S3326">
        <f>IF(T3326="",0,IFERROR(IF(VLOOKUP(T3326,T$38:T3325,1,0)&gt;0,0,0),1))</f>
        <v>0</v>
      </c>
      <c r="T3326" s="16">
        <f>IF(DATOS!J3289=P$39,DATOS!C3289,"")</f>
        <v>0</v>
      </c>
    </row>
    <row r="3327" spans="18:20" x14ac:dyDescent="0.25">
      <c r="R3327">
        <f t="shared" si="54"/>
        <v>1</v>
      </c>
      <c r="S3327">
        <f>IF(T3327="",0,IFERROR(IF(VLOOKUP(T3327,T$38:T3326,1,0)&gt;0,0,0),1))</f>
        <v>0</v>
      </c>
      <c r="T3327" s="16">
        <f>IF(DATOS!J3290=P$39,DATOS!C3290,"")</f>
        <v>0</v>
      </c>
    </row>
    <row r="3328" spans="18:20" x14ac:dyDescent="0.25">
      <c r="R3328">
        <f t="shared" si="54"/>
        <v>1</v>
      </c>
      <c r="S3328">
        <f>IF(T3328="",0,IFERROR(IF(VLOOKUP(T3328,T$38:T3327,1,0)&gt;0,0,0),1))</f>
        <v>0</v>
      </c>
      <c r="T3328" s="16">
        <f>IF(DATOS!J3291=P$39,DATOS!C3291,"")</f>
        <v>0</v>
      </c>
    </row>
    <row r="3329" spans="18:20" x14ac:dyDescent="0.25">
      <c r="R3329">
        <f t="shared" si="54"/>
        <v>1</v>
      </c>
      <c r="S3329">
        <f>IF(T3329="",0,IFERROR(IF(VLOOKUP(T3329,T$38:T3328,1,0)&gt;0,0,0),1))</f>
        <v>0</v>
      </c>
      <c r="T3329" s="16">
        <f>IF(DATOS!J3292=P$39,DATOS!C3292,"")</f>
        <v>0</v>
      </c>
    </row>
    <row r="3330" spans="18:20" x14ac:dyDescent="0.25">
      <c r="R3330">
        <f t="shared" si="54"/>
        <v>1</v>
      </c>
      <c r="S3330">
        <f>IF(T3330="",0,IFERROR(IF(VLOOKUP(T3330,T$38:T3329,1,0)&gt;0,0,0),1))</f>
        <v>0</v>
      </c>
      <c r="T3330" s="16">
        <f>IF(DATOS!J3293=P$39,DATOS!C3293,"")</f>
        <v>0</v>
      </c>
    </row>
    <row r="3331" spans="18:20" x14ac:dyDescent="0.25">
      <c r="R3331">
        <f t="shared" si="54"/>
        <v>1</v>
      </c>
      <c r="S3331">
        <f>IF(T3331="",0,IFERROR(IF(VLOOKUP(T3331,T$38:T3330,1,0)&gt;0,0,0),1))</f>
        <v>0</v>
      </c>
      <c r="T3331" s="16">
        <f>IF(DATOS!J3294=P$39,DATOS!C3294,"")</f>
        <v>0</v>
      </c>
    </row>
    <row r="3332" spans="18:20" x14ac:dyDescent="0.25">
      <c r="R3332">
        <f t="shared" si="54"/>
        <v>1</v>
      </c>
      <c r="S3332">
        <f>IF(T3332="",0,IFERROR(IF(VLOOKUP(T3332,T$38:T3331,1,0)&gt;0,0,0),1))</f>
        <v>0</v>
      </c>
      <c r="T3332" s="16">
        <f>IF(DATOS!J3295=P$39,DATOS!C3295,"")</f>
        <v>0</v>
      </c>
    </row>
    <row r="3333" spans="18:20" x14ac:dyDescent="0.25">
      <c r="R3333">
        <f t="shared" si="54"/>
        <v>1</v>
      </c>
      <c r="S3333">
        <f>IF(T3333="",0,IFERROR(IF(VLOOKUP(T3333,T$38:T3332,1,0)&gt;0,0,0),1))</f>
        <v>0</v>
      </c>
      <c r="T3333" s="16">
        <f>IF(DATOS!J3296=P$39,DATOS!C3296,"")</f>
        <v>0</v>
      </c>
    </row>
    <row r="3334" spans="18:20" x14ac:dyDescent="0.25">
      <c r="R3334">
        <f t="shared" si="54"/>
        <v>1</v>
      </c>
      <c r="S3334">
        <f>IF(T3334="",0,IFERROR(IF(VLOOKUP(T3334,T$38:T3333,1,0)&gt;0,0,0),1))</f>
        <v>0</v>
      </c>
      <c r="T3334" s="16">
        <f>IF(DATOS!J3297=P$39,DATOS!C3297,"")</f>
        <v>0</v>
      </c>
    </row>
    <row r="3335" spans="18:20" x14ac:dyDescent="0.25">
      <c r="R3335">
        <f t="shared" si="54"/>
        <v>1</v>
      </c>
      <c r="S3335">
        <f>IF(T3335="",0,IFERROR(IF(VLOOKUP(T3335,T$38:T3334,1,0)&gt;0,0,0),1))</f>
        <v>0</v>
      </c>
      <c r="T3335" s="16">
        <f>IF(DATOS!J3298=P$39,DATOS!C3298,"")</f>
        <v>0</v>
      </c>
    </row>
    <row r="3336" spans="18:20" x14ac:dyDescent="0.25">
      <c r="R3336">
        <f t="shared" si="54"/>
        <v>1</v>
      </c>
      <c r="S3336">
        <f>IF(T3336="",0,IFERROR(IF(VLOOKUP(T3336,T$38:T3335,1,0)&gt;0,0,0),1))</f>
        <v>0</v>
      </c>
      <c r="T3336" s="16">
        <f>IF(DATOS!J3299=P$39,DATOS!C3299,"")</f>
        <v>0</v>
      </c>
    </row>
    <row r="3337" spans="18:20" x14ac:dyDescent="0.25">
      <c r="R3337">
        <f t="shared" si="54"/>
        <v>1</v>
      </c>
      <c r="S3337">
        <f>IF(T3337="",0,IFERROR(IF(VLOOKUP(T3337,T$38:T3336,1,0)&gt;0,0,0),1))</f>
        <v>0</v>
      </c>
      <c r="T3337" s="16">
        <f>IF(DATOS!J3300=P$39,DATOS!C3300,"")</f>
        <v>0</v>
      </c>
    </row>
    <row r="3338" spans="18:20" x14ac:dyDescent="0.25">
      <c r="R3338">
        <f t="shared" si="54"/>
        <v>1</v>
      </c>
      <c r="S3338">
        <f>IF(T3338="",0,IFERROR(IF(VLOOKUP(T3338,T$38:T3337,1,0)&gt;0,0,0),1))</f>
        <v>0</v>
      </c>
      <c r="T3338" s="16">
        <f>IF(DATOS!J3301=P$39,DATOS!C3301,"")</f>
        <v>0</v>
      </c>
    </row>
    <row r="3339" spans="18:20" x14ac:dyDescent="0.25">
      <c r="R3339">
        <f t="shared" si="54"/>
        <v>1</v>
      </c>
      <c r="S3339">
        <f>IF(T3339="",0,IFERROR(IF(VLOOKUP(T3339,T$38:T3338,1,0)&gt;0,0,0),1))</f>
        <v>0</v>
      </c>
      <c r="T3339" s="16">
        <f>IF(DATOS!J3302=P$39,DATOS!C3302,"")</f>
        <v>0</v>
      </c>
    </row>
    <row r="3340" spans="18:20" x14ac:dyDescent="0.25">
      <c r="R3340">
        <f t="shared" si="54"/>
        <v>1</v>
      </c>
      <c r="S3340">
        <f>IF(T3340="",0,IFERROR(IF(VLOOKUP(T3340,T$38:T3339,1,0)&gt;0,0,0),1))</f>
        <v>0</v>
      </c>
      <c r="T3340" s="16">
        <f>IF(DATOS!J3303=P$39,DATOS!C3303,"")</f>
        <v>0</v>
      </c>
    </row>
    <row r="3341" spans="18:20" x14ac:dyDescent="0.25">
      <c r="R3341">
        <f t="shared" si="54"/>
        <v>1</v>
      </c>
      <c r="S3341">
        <f>IF(T3341="",0,IFERROR(IF(VLOOKUP(T3341,T$38:T3340,1,0)&gt;0,0,0),1))</f>
        <v>0</v>
      </c>
      <c r="T3341" s="16">
        <f>IF(DATOS!J3304=P$39,DATOS!C3304,"")</f>
        <v>0</v>
      </c>
    </row>
    <row r="3342" spans="18:20" x14ac:dyDescent="0.25">
      <c r="R3342">
        <f t="shared" si="54"/>
        <v>1</v>
      </c>
      <c r="S3342">
        <f>IF(T3342="",0,IFERROR(IF(VLOOKUP(T3342,T$38:T3341,1,0)&gt;0,0,0),1))</f>
        <v>0</v>
      </c>
      <c r="T3342" s="16">
        <f>IF(DATOS!J3305=P$39,DATOS!C3305,"")</f>
        <v>0</v>
      </c>
    </row>
    <row r="3343" spans="18:20" x14ac:dyDescent="0.25">
      <c r="R3343">
        <f t="shared" si="54"/>
        <v>1</v>
      </c>
      <c r="S3343">
        <f>IF(T3343="",0,IFERROR(IF(VLOOKUP(T3343,T$38:T3342,1,0)&gt;0,0,0),1))</f>
        <v>0</v>
      </c>
      <c r="T3343" s="16">
        <f>IF(DATOS!J3306=P$39,DATOS!C3306,"")</f>
        <v>0</v>
      </c>
    </row>
    <row r="3344" spans="18:20" x14ac:dyDescent="0.25">
      <c r="R3344">
        <f t="shared" si="54"/>
        <v>1</v>
      </c>
      <c r="S3344">
        <f>IF(T3344="",0,IFERROR(IF(VLOOKUP(T3344,T$38:T3343,1,0)&gt;0,0,0),1))</f>
        <v>0</v>
      </c>
      <c r="T3344" s="16">
        <f>IF(DATOS!J3307=P$39,DATOS!C3307,"")</f>
        <v>0</v>
      </c>
    </row>
    <row r="3345" spans="18:20" x14ac:dyDescent="0.25">
      <c r="R3345">
        <f t="shared" si="54"/>
        <v>1</v>
      </c>
      <c r="S3345">
        <f>IF(T3345="",0,IFERROR(IF(VLOOKUP(T3345,T$38:T3344,1,0)&gt;0,0,0),1))</f>
        <v>0</v>
      </c>
      <c r="T3345" s="16">
        <f>IF(DATOS!J3308=P$39,DATOS!C3308,"")</f>
        <v>0</v>
      </c>
    </row>
    <row r="3346" spans="18:20" x14ac:dyDescent="0.25">
      <c r="R3346">
        <f t="shared" si="54"/>
        <v>1</v>
      </c>
      <c r="S3346">
        <f>IF(T3346="",0,IFERROR(IF(VLOOKUP(T3346,T$38:T3345,1,0)&gt;0,0,0),1))</f>
        <v>0</v>
      </c>
      <c r="T3346" s="16">
        <f>IF(DATOS!J3309=P$39,DATOS!C3309,"")</f>
        <v>0</v>
      </c>
    </row>
    <row r="3347" spans="18:20" x14ac:dyDescent="0.25">
      <c r="R3347">
        <f t="shared" si="54"/>
        <v>1</v>
      </c>
      <c r="S3347">
        <f>IF(T3347="",0,IFERROR(IF(VLOOKUP(T3347,T$38:T3346,1,0)&gt;0,0,0),1))</f>
        <v>0</v>
      </c>
      <c r="T3347" s="16">
        <f>IF(DATOS!J3310=P$39,DATOS!C3310,"")</f>
        <v>0</v>
      </c>
    </row>
    <row r="3348" spans="18:20" x14ac:dyDescent="0.25">
      <c r="R3348">
        <f t="shared" si="54"/>
        <v>1</v>
      </c>
      <c r="S3348">
        <f>IF(T3348="",0,IFERROR(IF(VLOOKUP(T3348,T$38:T3347,1,0)&gt;0,0,0),1))</f>
        <v>0</v>
      </c>
      <c r="T3348" s="16">
        <f>IF(DATOS!J3311=P$39,DATOS!C3311,"")</f>
        <v>0</v>
      </c>
    </row>
    <row r="3349" spans="18:20" x14ac:dyDescent="0.25">
      <c r="R3349">
        <f t="shared" si="54"/>
        <v>1</v>
      </c>
      <c r="S3349">
        <f>IF(T3349="",0,IFERROR(IF(VLOOKUP(T3349,T$38:T3348,1,0)&gt;0,0,0),1))</f>
        <v>0</v>
      </c>
      <c r="T3349" s="16">
        <f>IF(DATOS!J3312=P$39,DATOS!C3312,"")</f>
        <v>0</v>
      </c>
    </row>
    <row r="3350" spans="18:20" x14ac:dyDescent="0.25">
      <c r="R3350">
        <f t="shared" si="54"/>
        <v>1</v>
      </c>
      <c r="S3350">
        <f>IF(T3350="",0,IFERROR(IF(VLOOKUP(T3350,T$38:T3349,1,0)&gt;0,0,0),1))</f>
        <v>0</v>
      </c>
      <c r="T3350" s="16">
        <f>IF(DATOS!J3313=P$39,DATOS!C3313,"")</f>
        <v>0</v>
      </c>
    </row>
    <row r="3351" spans="18:20" x14ac:dyDescent="0.25">
      <c r="R3351">
        <f t="shared" si="54"/>
        <v>1</v>
      </c>
      <c r="S3351">
        <f>IF(T3351="",0,IFERROR(IF(VLOOKUP(T3351,T$38:T3350,1,0)&gt;0,0,0),1))</f>
        <v>0</v>
      </c>
      <c r="T3351" s="16">
        <f>IF(DATOS!J3314=P$39,DATOS!C3314,"")</f>
        <v>0</v>
      </c>
    </row>
    <row r="3352" spans="18:20" x14ac:dyDescent="0.25">
      <c r="R3352">
        <f t="shared" si="54"/>
        <v>1</v>
      </c>
      <c r="S3352">
        <f>IF(T3352="",0,IFERROR(IF(VLOOKUP(T3352,T$38:T3351,1,0)&gt;0,0,0),1))</f>
        <v>0</v>
      </c>
      <c r="T3352" s="16">
        <f>IF(DATOS!J3315=P$39,DATOS!C3315,"")</f>
        <v>0</v>
      </c>
    </row>
    <row r="3353" spans="18:20" x14ac:dyDescent="0.25">
      <c r="R3353">
        <f t="shared" si="54"/>
        <v>1</v>
      </c>
      <c r="S3353">
        <f>IF(T3353="",0,IFERROR(IF(VLOOKUP(T3353,T$38:T3352,1,0)&gt;0,0,0),1))</f>
        <v>0</v>
      </c>
      <c r="T3353" s="16">
        <f>IF(DATOS!J3316=P$39,DATOS!C3316,"")</f>
        <v>0</v>
      </c>
    </row>
    <row r="3354" spans="18:20" x14ac:dyDescent="0.25">
      <c r="R3354">
        <f t="shared" si="54"/>
        <v>1</v>
      </c>
      <c r="S3354">
        <f>IF(T3354="",0,IFERROR(IF(VLOOKUP(T3354,T$38:T3353,1,0)&gt;0,0,0),1))</f>
        <v>0</v>
      </c>
      <c r="T3354" s="16">
        <f>IF(DATOS!J3317=P$39,DATOS!C3317,"")</f>
        <v>0</v>
      </c>
    </row>
    <row r="3355" spans="18:20" x14ac:dyDescent="0.25">
      <c r="R3355">
        <f t="shared" si="54"/>
        <v>1</v>
      </c>
      <c r="S3355">
        <f>IF(T3355="",0,IFERROR(IF(VLOOKUP(T3355,T$38:T3354,1,0)&gt;0,0,0),1))</f>
        <v>0</v>
      </c>
      <c r="T3355" s="16">
        <f>IF(DATOS!J3318=P$39,DATOS!C3318,"")</f>
        <v>0</v>
      </c>
    </row>
    <row r="3356" spans="18:20" x14ac:dyDescent="0.25">
      <c r="R3356">
        <f t="shared" si="54"/>
        <v>1</v>
      </c>
      <c r="S3356">
        <f>IF(T3356="",0,IFERROR(IF(VLOOKUP(T3356,T$38:T3355,1,0)&gt;0,0,0),1))</f>
        <v>0</v>
      </c>
      <c r="T3356" s="16">
        <f>IF(DATOS!J3319=P$39,DATOS!C3319,"")</f>
        <v>0</v>
      </c>
    </row>
    <row r="3357" spans="18:20" x14ac:dyDescent="0.25">
      <c r="R3357">
        <f t="shared" si="54"/>
        <v>1</v>
      </c>
      <c r="S3357">
        <f>IF(T3357="",0,IFERROR(IF(VLOOKUP(T3357,T$38:T3356,1,0)&gt;0,0,0),1))</f>
        <v>0</v>
      </c>
      <c r="T3357" s="16">
        <f>IF(DATOS!J3320=P$39,DATOS!C3320,"")</f>
        <v>0</v>
      </c>
    </row>
    <row r="3358" spans="18:20" x14ac:dyDescent="0.25">
      <c r="R3358">
        <f t="shared" si="54"/>
        <v>1</v>
      </c>
      <c r="S3358">
        <f>IF(T3358="",0,IFERROR(IF(VLOOKUP(T3358,T$38:T3357,1,0)&gt;0,0,0),1))</f>
        <v>0</v>
      </c>
      <c r="T3358" s="16">
        <f>IF(DATOS!J3321=P$39,DATOS!C3321,"")</f>
        <v>0</v>
      </c>
    </row>
    <row r="3359" spans="18:20" x14ac:dyDescent="0.25">
      <c r="R3359">
        <f t="shared" si="54"/>
        <v>1</v>
      </c>
      <c r="S3359">
        <f>IF(T3359="",0,IFERROR(IF(VLOOKUP(T3359,T$38:T3358,1,0)&gt;0,0,0),1))</f>
        <v>0</v>
      </c>
      <c r="T3359" s="16">
        <f>IF(DATOS!J3322=P$39,DATOS!C3322,"")</f>
        <v>0</v>
      </c>
    </row>
    <row r="3360" spans="18:20" x14ac:dyDescent="0.25">
      <c r="R3360">
        <f t="shared" si="54"/>
        <v>1</v>
      </c>
      <c r="S3360">
        <f>IF(T3360="",0,IFERROR(IF(VLOOKUP(T3360,T$38:T3359,1,0)&gt;0,0,0),1))</f>
        <v>0</v>
      </c>
      <c r="T3360" s="16">
        <f>IF(DATOS!J3323=P$39,DATOS!C3323,"")</f>
        <v>0</v>
      </c>
    </row>
    <row r="3361" spans="18:20" x14ac:dyDescent="0.25">
      <c r="R3361">
        <f t="shared" si="54"/>
        <v>1</v>
      </c>
      <c r="S3361">
        <f>IF(T3361="",0,IFERROR(IF(VLOOKUP(T3361,T$38:T3360,1,0)&gt;0,0,0),1))</f>
        <v>0</v>
      </c>
      <c r="T3361" s="16">
        <f>IF(DATOS!J3324=P$39,DATOS!C3324,"")</f>
        <v>0</v>
      </c>
    </row>
    <row r="3362" spans="18:20" x14ac:dyDescent="0.25">
      <c r="R3362">
        <f t="shared" si="54"/>
        <v>1</v>
      </c>
      <c r="S3362">
        <f>IF(T3362="",0,IFERROR(IF(VLOOKUP(T3362,T$38:T3361,1,0)&gt;0,0,0),1))</f>
        <v>0</v>
      </c>
      <c r="T3362" s="16">
        <f>IF(DATOS!J3325=P$39,DATOS!C3325,"")</f>
        <v>0</v>
      </c>
    </row>
    <row r="3363" spans="18:20" x14ac:dyDescent="0.25">
      <c r="R3363">
        <f t="shared" si="54"/>
        <v>1</v>
      </c>
      <c r="S3363">
        <f>IF(T3363="",0,IFERROR(IF(VLOOKUP(T3363,T$38:T3362,1,0)&gt;0,0,0),1))</f>
        <v>0</v>
      </c>
      <c r="T3363" s="16">
        <f>IF(DATOS!J3326=P$39,DATOS!C3326,"")</f>
        <v>0</v>
      </c>
    </row>
    <row r="3364" spans="18:20" x14ac:dyDescent="0.25">
      <c r="R3364">
        <f t="shared" si="54"/>
        <v>1</v>
      </c>
      <c r="S3364">
        <f>IF(T3364="",0,IFERROR(IF(VLOOKUP(T3364,T$38:T3363,1,0)&gt;0,0,0),1))</f>
        <v>0</v>
      </c>
      <c r="T3364" s="16">
        <f>IF(DATOS!J3327=P$39,DATOS!C3327,"")</f>
        <v>0</v>
      </c>
    </row>
    <row r="3365" spans="18:20" x14ac:dyDescent="0.25">
      <c r="R3365">
        <f t="shared" si="54"/>
        <v>1</v>
      </c>
      <c r="S3365">
        <f>IF(T3365="",0,IFERROR(IF(VLOOKUP(T3365,T$38:T3364,1,0)&gt;0,0,0),1))</f>
        <v>0</v>
      </c>
      <c r="T3365" s="16">
        <f>IF(DATOS!J3328=P$39,DATOS!C3328,"")</f>
        <v>0</v>
      </c>
    </row>
    <row r="3366" spans="18:20" x14ac:dyDescent="0.25">
      <c r="R3366">
        <f t="shared" si="54"/>
        <v>1</v>
      </c>
      <c r="S3366">
        <f>IF(T3366="",0,IFERROR(IF(VLOOKUP(T3366,T$38:T3365,1,0)&gt;0,0,0),1))</f>
        <v>0</v>
      </c>
      <c r="T3366" s="16">
        <f>IF(DATOS!J3329=P$39,DATOS!C3329,"")</f>
        <v>0</v>
      </c>
    </row>
    <row r="3367" spans="18:20" x14ac:dyDescent="0.25">
      <c r="R3367">
        <f>R3366+S3367</f>
        <v>1</v>
      </c>
      <c r="S3367">
        <f>IF(T3367="",0,IFERROR(IF(VLOOKUP(T3367,T$38:T3366,1,0)&gt;0,0,0),1))</f>
        <v>0</v>
      </c>
      <c r="T3367" s="16">
        <f>IF(DATOS!J3330=P$39,DATOS!C3330,"")</f>
        <v>0</v>
      </c>
    </row>
    <row r="3368" spans="18:20" x14ac:dyDescent="0.25">
      <c r="R3368">
        <f>R3367+S3368</f>
        <v>1</v>
      </c>
      <c r="S3368">
        <f>IF(T3368="",0,IFERROR(IF(VLOOKUP(T3368,T$38:T3367,1,0)&gt;0,0,0),1))</f>
        <v>0</v>
      </c>
      <c r="T3368" s="16">
        <f>IF(DATOS!J3331=P$39,DATOS!C3331,"")</f>
        <v>0</v>
      </c>
    </row>
    <row r="3369" spans="18:20" x14ac:dyDescent="0.25">
      <c r="R3369">
        <f>R3368+S3369</f>
        <v>1</v>
      </c>
      <c r="S3369">
        <f>IF(T3369="",0,IFERROR(IF(VLOOKUP(T3369,T$38:T3368,1,0)&gt;0,0,0),1))</f>
        <v>0</v>
      </c>
      <c r="T3369" s="16">
        <f>IF(DATOS!J3332=P$39,DATOS!C3332,"")</f>
        <v>0</v>
      </c>
    </row>
    <row r="3370" spans="18:20" x14ac:dyDescent="0.25">
      <c r="R3370">
        <f>R3369+S3370</f>
        <v>1</v>
      </c>
      <c r="S3370">
        <f>IF(T3370="",0,IFERROR(IF(VLOOKUP(T3370,T$38:T3369,1,0)&gt;0,0,0),1))</f>
        <v>0</v>
      </c>
      <c r="T3370" s="16">
        <f>IF(DATOS!J3333=P$39,DATOS!C3333,"")</f>
        <v>0</v>
      </c>
    </row>
    <row r="3371" spans="18:20" x14ac:dyDescent="0.25">
      <c r="R3371">
        <f>R3370+S3371</f>
        <v>1</v>
      </c>
      <c r="S3371">
        <f>IF(T3371="",0,IFERROR(IF(VLOOKUP(T3371,T$38:T3370,1,0)&gt;0,0,0),1))</f>
        <v>0</v>
      </c>
      <c r="T3371" s="16">
        <f>IF(DATOS!J3334=P$39,DATOS!C3334,"")</f>
        <v>0</v>
      </c>
    </row>
    <row r="3372" spans="18:20" x14ac:dyDescent="0.25">
      <c r="T3372" t="str">
        <f>IF(DATOS!J3335=P$39,P$39,"")</f>
        <v/>
      </c>
    </row>
    <row r="3373" spans="18:20" x14ac:dyDescent="0.25">
      <c r="T3373" t="str">
        <f>IF(DATOS!J3336=P$39,P$39,"")</f>
        <v/>
      </c>
    </row>
    <row r="3374" spans="18:20" x14ac:dyDescent="0.25">
      <c r="T3374" t="str">
        <f>IF(DATOS!J3337=P$39,P$39,"")</f>
        <v/>
      </c>
    </row>
    <row r="3375" spans="18:20" x14ac:dyDescent="0.25">
      <c r="T3375" t="str">
        <f>IF(DATOS!J3338=P$39,P$39,"")</f>
        <v/>
      </c>
    </row>
    <row r="3376" spans="18:20" x14ac:dyDescent="0.25">
      <c r="T3376" t="str">
        <f>IF(DATOS!J3339=P$39,P$39,"")</f>
        <v/>
      </c>
    </row>
    <row r="3377" spans="20:20" x14ac:dyDescent="0.25">
      <c r="T3377" t="str">
        <f>IF(DATOS!J3340=P$39,P$39,"")</f>
        <v/>
      </c>
    </row>
    <row r="3378" spans="20:20" x14ac:dyDescent="0.25">
      <c r="T3378" t="str">
        <f>IF(DATOS!J3341=P$39,P$39,"")</f>
        <v/>
      </c>
    </row>
    <row r="3379" spans="20:20" x14ac:dyDescent="0.25">
      <c r="T3379" t="str">
        <f>IF(DATOS!J3342=P$39,P$39,"")</f>
        <v/>
      </c>
    </row>
  </sheetData>
  <sheetProtection sort="0" autoFilter="0" pivotTables="0"/>
  <mergeCells count="21">
    <mergeCell ref="H2:L2"/>
    <mergeCell ref="C9:F9"/>
    <mergeCell ref="J9:L9"/>
    <mergeCell ref="J10:L10"/>
    <mergeCell ref="C10:F10"/>
    <mergeCell ref="F3:L3"/>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s>
  <conditionalFormatting sqref="B17">
    <cfRule type="containsText" dxfId="154" priority="3" operator="containsText" text="X">
      <formula>NOT(ISERROR(SEARCH("X",B17)))</formula>
    </cfRule>
    <cfRule type="containsText" dxfId="153" priority="125" operator="containsText" text="E">
      <formula>NOT(ISERROR(SEARCH("E",B17)))</formula>
    </cfRule>
    <cfRule type="containsText" dxfId="152" priority="126" operator="containsText" text="A">
      <formula>NOT(ISERROR(SEARCH("A",B17)))</formula>
    </cfRule>
  </conditionalFormatting>
  <conditionalFormatting sqref="B23">
    <cfRule type="containsText" dxfId="151" priority="122" operator="containsText" text="E">
      <formula>NOT(ISERROR(SEARCH("E",B23)))</formula>
    </cfRule>
    <cfRule type="containsText" dxfId="150" priority="123" operator="containsText" text="A">
      <formula>NOT(ISERROR(SEARCH("A",B23)))</formula>
    </cfRule>
  </conditionalFormatting>
  <conditionalFormatting sqref="G23">
    <cfRule type="containsText" dxfId="149" priority="119" operator="containsText" text="E">
      <formula>NOT(ISERROR(SEARCH("E",G23)))</formula>
    </cfRule>
    <cfRule type="containsText" dxfId="148" priority="120" operator="containsText" text="A">
      <formula>NOT(ISERROR(SEARCH("A",G23)))</formula>
    </cfRule>
  </conditionalFormatting>
  <conditionalFormatting sqref="G20">
    <cfRule type="containsText" dxfId="147" priority="2" operator="containsText" text="O">
      <formula>NOT(ISERROR(SEARCH("O",G20)))</formula>
    </cfRule>
    <cfRule type="containsText" dxfId="146" priority="116" operator="containsText" text="E">
      <formula>NOT(ISERROR(SEARCH("E",G20)))</formula>
    </cfRule>
    <cfRule type="containsText" dxfId="145" priority="117" operator="containsText" text="A">
      <formula>NOT(ISERROR(SEARCH("A",G20)))</formula>
    </cfRule>
  </conditionalFormatting>
  <conditionalFormatting sqref="J20">
    <cfRule type="containsText" dxfId="144" priority="113" operator="containsText" text="E">
      <formula>NOT(ISERROR(SEARCH("E",J20)))</formula>
    </cfRule>
    <cfRule type="containsText" dxfId="143" priority="114" operator="containsText" text="A">
      <formula>NOT(ISERROR(SEARCH("A",J20)))</formula>
    </cfRule>
  </conditionalFormatting>
  <conditionalFormatting sqref="B20">
    <cfRule type="containsText" dxfId="142" priority="107" operator="containsText" text="E">
      <formula>NOT(ISERROR(SEARCH("E",B20)))</formula>
    </cfRule>
    <cfRule type="containsText" dxfId="141" priority="108" operator="containsText" text="A">
      <formula>NOT(ISERROR(SEARCH("A",B20)))</formula>
    </cfRule>
  </conditionalFormatting>
  <conditionalFormatting sqref="J17">
    <cfRule type="containsText" dxfId="140" priority="104" operator="containsText" text="E">
      <formula>NOT(ISERROR(SEARCH("E",J17)))</formula>
    </cfRule>
    <cfRule type="containsText" dxfId="139" priority="105" operator="containsText" text="A">
      <formula>NOT(ISERROR(SEARCH("A",J17)))</formula>
    </cfRule>
  </conditionalFormatting>
  <conditionalFormatting sqref="C12 C9:C10 I9:I10 I12 B13:F13">
    <cfRule type="expression" dxfId="138" priority="96">
      <formula>$AG$1=1</formula>
    </cfRule>
  </conditionalFormatting>
  <conditionalFormatting sqref="C11">
    <cfRule type="expression" dxfId="137" priority="155">
      <formula>$AG$1=1</formula>
    </cfRule>
  </conditionalFormatting>
  <conditionalFormatting sqref="C11">
    <cfRule type="expression" dxfId="136" priority="94">
      <formula>$AG$1=1</formula>
    </cfRule>
  </conditionalFormatting>
  <conditionalFormatting sqref="C10">
    <cfRule type="expression" dxfId="135" priority="153">
      <formula>$B$10="RPU:"</formula>
    </cfRule>
  </conditionalFormatting>
  <conditionalFormatting sqref="C10">
    <cfRule type="expression" dxfId="134" priority="154">
      <formula>$B$10=""</formula>
    </cfRule>
  </conditionalFormatting>
  <conditionalFormatting sqref="C11:C12 I9:I10 I12 B13:F13">
    <cfRule type="expression" dxfId="133" priority="157">
      <formula>$B$12="CARPETA:"</formula>
    </cfRule>
  </conditionalFormatting>
  <conditionalFormatting sqref="B10">
    <cfRule type="expression" dxfId="132" priority="84">
      <formula>$AG$1=1</formula>
    </cfRule>
  </conditionalFormatting>
  <conditionalFormatting sqref="B10">
    <cfRule type="expression" dxfId="131" priority="85">
      <formula>$B$10="RPU:"</formula>
    </cfRule>
  </conditionalFormatting>
  <conditionalFormatting sqref="B10">
    <cfRule type="expression" dxfId="130" priority="86">
      <formula>$B$10=""</formula>
    </cfRule>
  </conditionalFormatting>
  <conditionalFormatting sqref="B11">
    <cfRule type="expression" dxfId="129" priority="69">
      <formula>$AG$1=1</formula>
    </cfRule>
  </conditionalFormatting>
  <conditionalFormatting sqref="B11">
    <cfRule type="expression" dxfId="128" priority="71">
      <formula>$B$12="CARPETA:"</formula>
    </cfRule>
  </conditionalFormatting>
  <conditionalFormatting sqref="B9">
    <cfRule type="expression" dxfId="127" priority="65">
      <formula>$AG$1=1</formula>
    </cfRule>
  </conditionalFormatting>
  <conditionalFormatting sqref="B9">
    <cfRule type="expression" dxfId="126" priority="64">
      <formula>$AG$1=1</formula>
    </cfRule>
  </conditionalFormatting>
  <conditionalFormatting sqref="B9">
    <cfRule type="expression" dxfId="125" priority="66">
      <formula>$B$12="CARPETA:"</formula>
    </cfRule>
  </conditionalFormatting>
  <conditionalFormatting sqref="B12">
    <cfRule type="expression" dxfId="124" priority="60">
      <formula>$AG$1=1</formula>
    </cfRule>
  </conditionalFormatting>
  <conditionalFormatting sqref="B12">
    <cfRule type="expression" dxfId="123" priority="59">
      <formula>$AG$1=1</formula>
    </cfRule>
  </conditionalFormatting>
  <conditionalFormatting sqref="B12">
    <cfRule type="expression" dxfId="122" priority="61">
      <formula>$B$12="CARPETA:"</formula>
    </cfRule>
  </conditionalFormatting>
  <conditionalFormatting sqref="J9">
    <cfRule type="expression" dxfId="121" priority="48">
      <formula>$AG$1=1</formula>
    </cfRule>
  </conditionalFormatting>
  <conditionalFormatting sqref="J9">
    <cfRule type="expression" dxfId="120" priority="49">
      <formula>$B$12="CARPETA:"</formula>
    </cfRule>
  </conditionalFormatting>
  <conditionalFormatting sqref="J10">
    <cfRule type="expression" dxfId="119" priority="46">
      <formula>$AG$1=1</formula>
    </cfRule>
  </conditionalFormatting>
  <conditionalFormatting sqref="J10">
    <cfRule type="expression" dxfId="118" priority="47">
      <formula>$B$12="CARPETA:"</formula>
    </cfRule>
  </conditionalFormatting>
  <conditionalFormatting sqref="J12">
    <cfRule type="expression" dxfId="117" priority="44">
      <formula>$AG$1=1</formula>
    </cfRule>
  </conditionalFormatting>
  <conditionalFormatting sqref="J12">
    <cfRule type="expression" dxfId="116" priority="45">
      <formula>$B$12="CARPETA:"</formula>
    </cfRule>
  </conditionalFormatting>
  <conditionalFormatting sqref="C13">
    <cfRule type="expression" dxfId="115" priority="42">
      <formula>$AG$1=1</formula>
    </cfRule>
  </conditionalFormatting>
  <conditionalFormatting sqref="C13">
    <cfRule type="expression" dxfId="114" priority="43">
      <formula>$B$12="CARPETA:"</formula>
    </cfRule>
  </conditionalFormatting>
  <conditionalFormatting sqref="B10:F10">
    <cfRule type="expression" dxfId="113" priority="40">
      <formula>$B$10=""</formula>
    </cfRule>
  </conditionalFormatting>
  <conditionalFormatting sqref="B11">
    <cfRule type="expression" dxfId="112" priority="191">
      <formula>$N$8=1</formula>
    </cfRule>
    <cfRule type="expression" dxfId="111" priority="192">
      <formula>$AG$1=1</formula>
    </cfRule>
  </conditionalFormatting>
  <conditionalFormatting sqref="C11:G11">
    <cfRule type="expression" dxfId="110" priority="193">
      <formula>$N$8=1</formula>
    </cfRule>
    <cfRule type="expression" dxfId="109" priority="194">
      <formula>$O$16=23</formula>
    </cfRule>
    <cfRule type="expression" dxfId="108" priority="195">
      <formula>$O$16=12</formula>
    </cfRule>
    <cfRule type="expression" dxfId="107" priority="196">
      <formula>$O$8="no"</formula>
    </cfRule>
    <cfRule type="expression" dxfId="106" priority="197">
      <formula>$B$11=""</formula>
    </cfRule>
    <cfRule type="expression" dxfId="105" priority="198">
      <formula>$O$8="no"</formula>
    </cfRule>
    <cfRule type="expression" dxfId="104" priority="199">
      <formula>$N$8=1</formula>
    </cfRule>
  </conditionalFormatting>
  <conditionalFormatting sqref="A11:F11">
    <cfRule type="expression" dxfId="103" priority="31">
      <formula>$N$8=1</formula>
    </cfRule>
  </conditionalFormatting>
  <conditionalFormatting sqref="J23">
    <cfRule type="containsText" dxfId="102" priority="25" operator="containsText" text="E">
      <formula>NOT(ISERROR(SEARCH("E",J23)))</formula>
    </cfRule>
    <cfRule type="containsText" dxfId="101" priority="26" operator="containsText" text="A">
      <formula>NOT(ISERROR(SEARCH("A",J23)))</formula>
    </cfRule>
  </conditionalFormatting>
  <conditionalFormatting sqref="G26:G29 H27">
    <cfRule type="containsText" dxfId="100" priority="22" operator="containsText" text="E">
      <formula>NOT(ISERROR(SEARCH("E",G26)))</formula>
    </cfRule>
    <cfRule type="containsText" dxfId="99" priority="23" operator="containsText" text="A">
      <formula>NOT(ISERROR(SEARCH("A",G26)))</formula>
    </cfRule>
  </conditionalFormatting>
  <conditionalFormatting sqref="I11">
    <cfRule type="expression" dxfId="98" priority="20">
      <formula>$AG$1=1</formula>
    </cfRule>
  </conditionalFormatting>
  <conditionalFormatting sqref="I11">
    <cfRule type="expression" dxfId="97" priority="21">
      <formula>$B$12="CARPETA:"</formula>
    </cfRule>
  </conditionalFormatting>
  <conditionalFormatting sqref="J11">
    <cfRule type="expression" dxfId="96" priority="18">
      <formula>$AG$1=1</formula>
    </cfRule>
  </conditionalFormatting>
  <conditionalFormatting sqref="J11">
    <cfRule type="expression" dxfId="95" priority="19">
      <formula>$B$12="CARPETA:"</formula>
    </cfRule>
  </conditionalFormatting>
  <conditionalFormatting sqref="I13">
    <cfRule type="expression" dxfId="94" priority="16">
      <formula>$AG$1=1</formula>
    </cfRule>
  </conditionalFormatting>
  <conditionalFormatting sqref="I13">
    <cfRule type="expression" dxfId="93" priority="17">
      <formula>$B$12="CARPETA:"</formula>
    </cfRule>
  </conditionalFormatting>
  <conditionalFormatting sqref="G17">
    <cfRule type="containsText" dxfId="92" priority="11" operator="containsText" text="E">
      <formula>NOT(ISERROR(SEARCH("E",G17)))</formula>
    </cfRule>
    <cfRule type="containsText" dxfId="91" priority="12" operator="containsText" text="A">
      <formula>NOT(ISERROR(SEARCH("A",G17)))</formula>
    </cfRule>
  </conditionalFormatting>
  <conditionalFormatting sqref="B26:B27 B29">
    <cfRule type="containsText" dxfId="90" priority="8" operator="containsText" text="E">
      <formula>NOT(ISERROR(SEARCH("E",B26)))</formula>
    </cfRule>
    <cfRule type="containsText" dxfId="89" priority="9" operator="containsText" text="A">
      <formula>NOT(ISERROR(SEARCH("A",B26)))</formula>
    </cfRule>
  </conditionalFormatting>
  <conditionalFormatting sqref="E13">
    <cfRule type="expression" dxfId="88" priority="6">
      <formula>$AG$1=1</formula>
    </cfRule>
  </conditionalFormatting>
  <conditionalFormatting sqref="E13">
    <cfRule type="expression" dxfId="87" priority="7">
      <formula>$B$12="CARPETA:"</formula>
    </cfRule>
  </conditionalFormatting>
  <conditionalFormatting sqref="J13:L13">
    <cfRule type="expression" dxfId="86" priority="4">
      <formula>$AG$1=1</formula>
    </cfRule>
  </conditionalFormatting>
  <conditionalFormatting sqref="J13:L13">
    <cfRule type="expression" dxfId="85" priority="5">
      <formula>$B$12="CARPETA:"</formula>
    </cfRule>
  </conditionalFormatting>
  <dataValidations disablePrompts="1"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hyperlinks>
    <hyperlink ref="AN10" r:id="rId1" display="Ejecutar Macro"/>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E3" sqref="E3"/>
    </sheetView>
  </sheetViews>
  <sheetFormatPr baseColWidth="10" defaultRowHeight="15" x14ac:dyDescent="0.3"/>
  <cols>
    <col min="1" max="2" width="11.42578125" style="114" hidden="1" customWidth="1"/>
    <col min="3" max="3" width="23.28515625" style="114" hidden="1" customWidth="1"/>
    <col min="4" max="4" width="7.5703125" style="118" customWidth="1"/>
    <col min="5" max="5" width="2.28515625" style="118" customWidth="1"/>
    <col min="6" max="6" width="5.7109375" style="114" customWidth="1"/>
    <col min="7" max="7" width="1.42578125" style="118" customWidth="1"/>
    <col min="8" max="8" width="2.28515625" style="114" customWidth="1"/>
    <col min="9" max="10" width="7.7109375" style="114" customWidth="1"/>
    <col min="11" max="11" width="2" style="114" customWidth="1"/>
    <col min="12" max="12" width="3.85546875" style="114" customWidth="1"/>
    <col min="13" max="13" width="6.28515625" style="114" customWidth="1"/>
    <col min="14" max="14" width="6.5703125" style="114" customWidth="1"/>
    <col min="15" max="15" width="11.28515625" style="114" customWidth="1"/>
    <col min="16" max="16" width="10.42578125" style="114" customWidth="1"/>
    <col min="17" max="17" width="3.85546875" style="114" customWidth="1"/>
    <col min="18" max="18" width="7" style="114" customWidth="1"/>
    <col min="19" max="19" width="10.140625" style="114" customWidth="1"/>
    <col min="20" max="20" width="11.85546875" style="114" customWidth="1"/>
    <col min="21" max="21" width="11.42578125" style="114" customWidth="1"/>
    <col min="22" max="22" width="14.28515625" style="114" hidden="1" customWidth="1"/>
    <col min="23" max="24" width="11.42578125" style="114" hidden="1" customWidth="1"/>
    <col min="25" max="25" width="14.42578125" style="114" hidden="1" customWidth="1"/>
    <col min="26" max="28" width="11.42578125" style="114" hidden="1" customWidth="1"/>
    <col min="29" max="29" width="18.7109375" style="114" hidden="1" customWidth="1"/>
    <col min="30" max="34" width="11.42578125" style="114" hidden="1" customWidth="1"/>
    <col min="35" max="35" width="8.85546875" style="114" hidden="1" customWidth="1"/>
    <col min="36" max="36" width="36.28515625" style="114" hidden="1" customWidth="1"/>
    <col min="37" max="47" width="11.42578125" style="114" hidden="1" customWidth="1"/>
    <col min="48" max="49" width="11.42578125" style="114" customWidth="1"/>
    <col min="50" max="59" width="11.42578125" style="114" hidden="1" customWidth="1"/>
    <col min="60" max="60" width="24.5703125" style="114" hidden="1" customWidth="1"/>
    <col min="61" max="61" width="12.28515625" style="114" hidden="1" customWidth="1"/>
    <col min="62" max="64" width="11.42578125" style="114" hidden="1" customWidth="1"/>
    <col min="65" max="103" width="11.42578125" style="114" customWidth="1"/>
    <col min="104" max="16384" width="11.42578125" style="114"/>
  </cols>
  <sheetData>
    <row r="1" spans="1:43" hidden="1" x14ac:dyDescent="0.3">
      <c r="A1" s="114">
        <v>2</v>
      </c>
      <c r="B1" s="117" t="s">
        <v>10457</v>
      </c>
      <c r="C1" s="114" t="s">
        <v>10458</v>
      </c>
    </row>
    <row r="2" spans="1:43" ht="26.25" customHeight="1" x14ac:dyDescent="0.3">
      <c r="B2" s="117"/>
      <c r="D2" s="114"/>
      <c r="E2" s="114"/>
      <c r="G2" s="114"/>
      <c r="P2" s="119"/>
      <c r="Q2" s="119"/>
      <c r="R2" s="119"/>
      <c r="S2" s="119"/>
      <c r="T2" s="119"/>
      <c r="U2" s="120"/>
      <c r="V2" s="120"/>
      <c r="W2" s="120"/>
      <c r="X2" s="120"/>
      <c r="AM2" s="114" t="s">
        <v>10559</v>
      </c>
    </row>
    <row r="3" spans="1:43" ht="16.5" customHeight="1" x14ac:dyDescent="0.3">
      <c r="D3" s="114"/>
      <c r="E3" s="114"/>
      <c r="G3" s="114"/>
      <c r="U3" s="120"/>
      <c r="V3" s="120"/>
      <c r="W3" s="120"/>
      <c r="X3" s="120"/>
    </row>
    <row r="4" spans="1:43" ht="45" customHeight="1" x14ac:dyDescent="0.3">
      <c r="C4" s="121"/>
      <c r="D4" s="114"/>
      <c r="E4" s="114"/>
      <c r="G4" s="114"/>
      <c r="P4" s="195" t="str">
        <f>"Representación Estatal en "&amp; PROPER(ESTADO)</f>
        <v>Representación Estatal en Nuevo León</v>
      </c>
      <c r="Q4" s="195"/>
      <c r="R4" s="195"/>
      <c r="S4" s="195"/>
      <c r="T4" s="195"/>
      <c r="U4" s="120"/>
      <c r="V4" s="120"/>
      <c r="W4" s="120"/>
      <c r="X4" s="120"/>
    </row>
    <row r="5" spans="1:43" ht="15" customHeight="1" x14ac:dyDescent="0.3">
      <c r="C5" s="121"/>
      <c r="H5" s="196" t="s">
        <v>10552</v>
      </c>
      <c r="I5" s="196"/>
      <c r="J5" s="196"/>
      <c r="K5" s="196"/>
      <c r="L5" s="196"/>
      <c r="M5" s="196"/>
      <c r="N5" s="196"/>
      <c r="O5" s="196"/>
      <c r="P5" s="196"/>
      <c r="Q5" s="196"/>
      <c r="R5" s="196"/>
      <c r="S5" s="196"/>
      <c r="T5" s="196"/>
      <c r="U5" s="120"/>
      <c r="V5" s="120"/>
      <c r="W5" s="120"/>
      <c r="X5" s="120"/>
    </row>
    <row r="6" spans="1:43" ht="15" customHeight="1" x14ac:dyDescent="0.3">
      <c r="C6" s="121"/>
      <c r="D6" s="198" t="s">
        <v>10439</v>
      </c>
      <c r="E6" s="198"/>
      <c r="F6" s="198"/>
      <c r="G6" s="198"/>
      <c r="H6" s="198"/>
      <c r="I6" s="198"/>
      <c r="J6" s="198"/>
      <c r="K6" s="198"/>
      <c r="L6" s="198"/>
      <c r="M6" s="198"/>
      <c r="N6" s="198"/>
      <c r="O6" s="198"/>
      <c r="P6" s="198"/>
      <c r="Q6" s="198"/>
      <c r="R6" s="198"/>
      <c r="S6" s="198"/>
      <c r="T6" s="198"/>
      <c r="U6" s="120"/>
      <c r="V6" s="120"/>
      <c r="W6" s="120"/>
      <c r="X6" s="120"/>
    </row>
    <row r="7" spans="1:43" ht="15" customHeight="1" x14ac:dyDescent="0.3">
      <c r="C7" s="121"/>
      <c r="D7" s="199" t="str">
        <f ca="1">PROPER(CADER)&amp;", Estado de "&amp;PROPER(ESTADO)&amp;" a "&amp;AL13&amp;" de "&amp;AL14&amp;" de "&amp;AL15</f>
        <v>Linares, Estado de Nuevo León a 7 de mayo de 2024</v>
      </c>
      <c r="E7" s="199"/>
      <c r="F7" s="199"/>
      <c r="G7" s="199"/>
      <c r="H7" s="199"/>
      <c r="I7" s="199"/>
      <c r="J7" s="199"/>
      <c r="K7" s="199"/>
      <c r="L7" s="199"/>
      <c r="M7" s="199"/>
      <c r="N7" s="199"/>
      <c r="O7" s="199"/>
      <c r="P7" s="199"/>
      <c r="Q7" s="199"/>
      <c r="R7" s="199"/>
      <c r="S7" s="199"/>
      <c r="T7" s="199"/>
      <c r="U7" s="120"/>
      <c r="V7" s="120"/>
      <c r="W7" s="120"/>
      <c r="X7" s="120"/>
    </row>
    <row r="8" spans="1:43" ht="26.45" customHeight="1" x14ac:dyDescent="0.3">
      <c r="C8" s="121"/>
      <c r="D8" s="116" t="str">
        <f>UPPER(ENCARGADO_DE_LA_VENTANILLA)</f>
        <v>C ABIEL FERNANDO PERALES MARIN</v>
      </c>
      <c r="E8" s="114"/>
      <c r="G8" s="114"/>
      <c r="R8" s="114" t="s">
        <v>10485</v>
      </c>
      <c r="U8" s="121"/>
      <c r="V8" s="122"/>
      <c r="W8" s="122" t="s">
        <v>157</v>
      </c>
      <c r="X8" s="122"/>
      <c r="AQ8" s="114" t="str">
        <f>IFERROR(IF(VLOOKUP(VALUE(#REF!),AC:AC,1,0)=0,"si","si"),"no")</f>
        <v>no</v>
      </c>
    </row>
    <row r="9" spans="1:43" ht="15" customHeight="1" x14ac:dyDescent="0.3">
      <c r="C9" s="121"/>
      <c r="D9" s="116" t="s">
        <v>10440</v>
      </c>
      <c r="E9" s="114"/>
      <c r="G9" s="114"/>
      <c r="U9" s="123"/>
      <c r="V9" s="121"/>
    </row>
    <row r="10" spans="1:43" ht="15" customHeight="1" x14ac:dyDescent="0.3">
      <c r="C10" s="121"/>
      <c r="D10" s="116" t="s">
        <v>10441</v>
      </c>
      <c r="E10" s="114"/>
      <c r="G10" s="124"/>
      <c r="H10" s="124"/>
      <c r="I10" s="124"/>
      <c r="J10" s="118"/>
      <c r="K10" s="118"/>
      <c r="L10" s="118"/>
      <c r="S10" s="125"/>
      <c r="T10" s="118"/>
      <c r="U10" s="126"/>
    </row>
    <row r="11" spans="1:43" ht="15" customHeight="1" x14ac:dyDescent="0.3">
      <c r="C11" s="127"/>
      <c r="D11" s="186" t="s">
        <v>10483</v>
      </c>
      <c r="E11" s="186"/>
      <c r="F11" s="186"/>
      <c r="G11" s="186"/>
      <c r="H11" s="186"/>
      <c r="I11" s="153"/>
    </row>
    <row r="12" spans="1:43" ht="7.5" customHeight="1" x14ac:dyDescent="0.3">
      <c r="D12" s="114"/>
      <c r="E12" s="114"/>
      <c r="G12" s="114"/>
      <c r="AK12" s="128"/>
      <c r="AL12" s="129"/>
      <c r="AM12" s="128"/>
    </row>
    <row r="13" spans="1:43" x14ac:dyDescent="0.3">
      <c r="D13" s="200" t="s">
        <v>10568</v>
      </c>
      <c r="E13" s="200"/>
      <c r="F13" s="200"/>
      <c r="G13" s="200"/>
      <c r="H13" s="200"/>
      <c r="I13" s="200"/>
      <c r="J13" s="200"/>
      <c r="K13" s="200"/>
      <c r="L13" s="200"/>
      <c r="M13" s="200"/>
      <c r="N13" s="200"/>
      <c r="O13" s="200"/>
      <c r="P13" s="200"/>
      <c r="Q13" s="200"/>
      <c r="R13" s="200"/>
      <c r="S13" s="200"/>
      <c r="T13" s="200"/>
      <c r="AK13" s="128"/>
      <c r="AL13" s="130">
        <f ca="1">DAY(TODAY())</f>
        <v>7</v>
      </c>
      <c r="AM13" s="128"/>
    </row>
    <row r="14" spans="1:43" ht="93.95" customHeight="1" x14ac:dyDescent="0.3">
      <c r="D14" s="200"/>
      <c r="E14" s="200"/>
      <c r="F14" s="200"/>
      <c r="G14" s="200"/>
      <c r="H14" s="200"/>
      <c r="I14" s="200"/>
      <c r="J14" s="200"/>
      <c r="K14" s="200"/>
      <c r="L14" s="200"/>
      <c r="M14" s="200"/>
      <c r="N14" s="200"/>
      <c r="O14" s="200"/>
      <c r="P14" s="200"/>
      <c r="Q14" s="200"/>
      <c r="R14" s="200"/>
      <c r="S14" s="200"/>
      <c r="T14" s="200"/>
      <c r="U14" s="125"/>
      <c r="AK14" s="128"/>
      <c r="AL14" s="130" t="str">
        <f ca="1">VLOOKUP(MONTH(TODAY()),AK17:AL28,2,0)</f>
        <v>mayo</v>
      </c>
      <c r="AM14" s="128"/>
    </row>
    <row r="15" spans="1:43" ht="11.45" customHeight="1" x14ac:dyDescent="0.3">
      <c r="D15" s="120"/>
      <c r="E15" s="120"/>
      <c r="G15" s="114"/>
      <c r="P15" s="124"/>
      <c r="Q15" s="124"/>
      <c r="R15" s="124"/>
      <c r="S15" s="124"/>
      <c r="V15" s="117"/>
      <c r="AK15" s="128"/>
      <c r="AL15" s="128">
        <f ca="1">YEAR(TODAY())</f>
        <v>2024</v>
      </c>
      <c r="AM15" s="128"/>
    </row>
    <row r="16" spans="1:43" ht="15.75" customHeight="1" x14ac:dyDescent="0.3">
      <c r="D16" s="190" t="s">
        <v>10442</v>
      </c>
      <c r="E16" s="190"/>
      <c r="F16" s="190"/>
      <c r="G16" s="190"/>
      <c r="H16" s="190"/>
      <c r="I16" s="190"/>
      <c r="J16" s="190"/>
      <c r="K16" s="190"/>
      <c r="L16" s="190"/>
      <c r="M16" s="190"/>
      <c r="N16" s="190"/>
      <c r="O16" s="190"/>
      <c r="P16" s="190"/>
      <c r="Q16" s="190"/>
      <c r="R16" s="190"/>
      <c r="S16" s="190"/>
      <c r="T16" s="190"/>
      <c r="U16" s="117"/>
      <c r="V16" s="117"/>
      <c r="AJ16" s="128"/>
      <c r="AK16" s="128"/>
      <c r="AL16" s="128"/>
      <c r="AM16" s="128"/>
    </row>
    <row r="17" spans="4:58" x14ac:dyDescent="0.3">
      <c r="D17" s="131"/>
      <c r="E17" s="131"/>
      <c r="F17" s="128"/>
      <c r="G17" s="132"/>
      <c r="H17" s="128"/>
      <c r="I17" s="128"/>
      <c r="J17" s="128"/>
      <c r="K17" s="128"/>
      <c r="L17" s="128"/>
      <c r="M17" s="133"/>
      <c r="N17" s="133"/>
      <c r="O17" s="128"/>
      <c r="P17" s="128"/>
      <c r="Q17" s="128"/>
      <c r="R17" s="128"/>
      <c r="S17" s="128"/>
      <c r="T17" s="128"/>
      <c r="U17" s="128"/>
      <c r="V17" s="128"/>
      <c r="W17" s="128"/>
      <c r="X17" s="128"/>
      <c r="AJ17" s="128"/>
      <c r="AK17" s="128">
        <v>1</v>
      </c>
      <c r="AL17" s="128" t="s">
        <v>183</v>
      </c>
      <c r="AM17" s="128"/>
    </row>
    <row r="18" spans="4:58" x14ac:dyDescent="0.3">
      <c r="D18" s="191" t="s">
        <v>10459</v>
      </c>
      <c r="E18" s="191"/>
      <c r="F18" s="191"/>
      <c r="G18" s="191"/>
      <c r="H18" s="184" t="s">
        <v>157</v>
      </c>
      <c r="I18" s="184"/>
      <c r="J18" s="184"/>
      <c r="K18" s="184"/>
      <c r="L18" s="184"/>
      <c r="M18" s="184"/>
      <c r="N18" s="184"/>
      <c r="O18" s="134">
        <f>IFERROR(IF(VLOOKUP(VALUE(H18),Y40:Y82,1,0)=1,"",""),1)</f>
        <v>1</v>
      </c>
      <c r="P18" s="191" t="e">
        <f>HYPERLINK("#"&amp;"DATOS!C"&amp;MATCH(VALUE(carp),DATOS!B:B,0),"PEUA:")</f>
        <v>#VALUE!</v>
      </c>
      <c r="Q18" s="191"/>
      <c r="R18" s="184" t="str">
        <f>AL31</f>
        <v/>
      </c>
      <c r="S18" s="184"/>
      <c r="T18" s="184"/>
      <c r="U18" s="135"/>
      <c r="V18" s="135"/>
      <c r="AJ18" s="128"/>
      <c r="AK18" s="128">
        <v>2</v>
      </c>
      <c r="AL18" s="128" t="s">
        <v>184</v>
      </c>
      <c r="AM18" s="128"/>
    </row>
    <row r="19" spans="4:58" x14ac:dyDescent="0.3">
      <c r="D19" s="192" t="s">
        <v>10460</v>
      </c>
      <c r="E19" s="192"/>
      <c r="F19" s="192"/>
      <c r="G19" s="192"/>
      <c r="H19" s="185" t="str">
        <f>AL29</f>
        <v/>
      </c>
      <c r="I19" s="185"/>
      <c r="J19" s="185"/>
      <c r="K19" s="185"/>
      <c r="L19" s="185"/>
      <c r="M19" s="185"/>
      <c r="N19" s="185"/>
      <c r="O19" s="128"/>
      <c r="P19" s="191" t="str">
        <f>"RUTA/CUENTA:"</f>
        <v>RUTA/CUENTA:</v>
      </c>
      <c r="Q19" s="191"/>
      <c r="R19" s="185" t="str">
        <f>AL33</f>
        <v/>
      </c>
      <c r="S19" s="185"/>
      <c r="T19" s="185"/>
      <c r="AJ19" s="128"/>
      <c r="AK19" s="128">
        <v>3</v>
      </c>
      <c r="AL19" s="128" t="s">
        <v>185</v>
      </c>
      <c r="AM19" s="128"/>
    </row>
    <row r="20" spans="4:58" x14ac:dyDescent="0.3">
      <c r="D20" s="132"/>
      <c r="E20" s="132"/>
      <c r="F20" s="128"/>
      <c r="G20" s="132"/>
      <c r="H20" s="128"/>
      <c r="I20" s="128"/>
      <c r="J20" s="128"/>
      <c r="K20" s="128"/>
      <c r="L20" s="128"/>
      <c r="M20" s="128"/>
      <c r="N20" s="128"/>
      <c r="O20" s="128"/>
      <c r="P20" s="128"/>
      <c r="Q20" s="128"/>
      <c r="R20" s="128"/>
      <c r="S20" s="128"/>
      <c r="T20" s="128"/>
      <c r="U20" s="117"/>
      <c r="V20" s="117"/>
      <c r="AJ20" s="128"/>
      <c r="AK20" s="128">
        <v>4</v>
      </c>
      <c r="AL20" s="128" t="s">
        <v>186</v>
      </c>
      <c r="AM20" s="128"/>
    </row>
    <row r="21" spans="4:58" ht="15" customHeight="1" x14ac:dyDescent="0.3">
      <c r="D21" s="192" t="s">
        <v>10461</v>
      </c>
      <c r="E21" s="192"/>
      <c r="F21" s="192"/>
      <c r="G21" s="192"/>
      <c r="H21" s="192"/>
      <c r="I21" s="192"/>
      <c r="J21" s="192"/>
      <c r="K21" s="192"/>
      <c r="L21" s="192"/>
      <c r="M21" s="184" t="str">
        <f>V21</f>
        <v/>
      </c>
      <c r="N21" s="187"/>
      <c r="O21" s="187"/>
      <c r="P21" s="187"/>
      <c r="Q21" s="187"/>
      <c r="R21" s="187"/>
      <c r="S21" s="187"/>
      <c r="T21" s="187"/>
      <c r="U21" s="117"/>
      <c r="V21" s="117" t="str">
        <f>PROPER(AL35)</f>
        <v/>
      </c>
      <c r="AJ21" s="128"/>
      <c r="AK21" s="128">
        <v>5</v>
      </c>
      <c r="AL21" s="128" t="s">
        <v>187</v>
      </c>
      <c r="AM21" s="128"/>
    </row>
    <row r="22" spans="4:58" x14ac:dyDescent="0.3">
      <c r="D22" s="192" t="s">
        <v>10462</v>
      </c>
      <c r="E22" s="192"/>
      <c r="F22" s="192"/>
      <c r="G22" s="192"/>
      <c r="H22" s="192"/>
      <c r="I22" s="192"/>
      <c r="J22" s="192"/>
      <c r="K22" s="192"/>
      <c r="L22" s="192"/>
      <c r="M22" s="192"/>
      <c r="N22" s="188" t="str">
        <f>V22</f>
        <v/>
      </c>
      <c r="O22" s="185"/>
      <c r="P22" s="185"/>
      <c r="Q22" s="185"/>
      <c r="R22" s="185"/>
      <c r="S22" s="185"/>
      <c r="T22" s="185"/>
      <c r="U22" s="117"/>
      <c r="V22" s="117" t="str">
        <f>IF(AL46=0,"",PROPER(AL46))</f>
        <v/>
      </c>
      <c r="AJ22" s="128"/>
      <c r="AK22" s="128">
        <v>6</v>
      </c>
      <c r="AL22" s="128" t="s">
        <v>188</v>
      </c>
      <c r="AM22" s="128"/>
    </row>
    <row r="23" spans="4:58" x14ac:dyDescent="0.3">
      <c r="D23" s="154" t="s">
        <v>10463</v>
      </c>
      <c r="E23" s="154"/>
      <c r="F23" s="154"/>
      <c r="G23" s="154"/>
      <c r="H23" s="146"/>
      <c r="I23" s="184" t="str">
        <f>V23</f>
        <v/>
      </c>
      <c r="J23" s="184"/>
      <c r="K23" s="184"/>
      <c r="L23" s="184"/>
      <c r="M23" s="184"/>
      <c r="N23" s="184"/>
      <c r="O23" s="184"/>
      <c r="P23" s="184"/>
      <c r="Q23" s="184"/>
      <c r="R23" s="184"/>
      <c r="S23" s="184"/>
      <c r="T23" s="184"/>
      <c r="V23" s="117" t="str">
        <f>PROPER(AL36)</f>
        <v/>
      </c>
      <c r="AJ23" s="128"/>
      <c r="AK23" s="128">
        <v>7</v>
      </c>
      <c r="AL23" s="128" t="s">
        <v>189</v>
      </c>
      <c r="AM23" s="128"/>
    </row>
    <row r="24" spans="4:58" x14ac:dyDescent="0.3">
      <c r="D24" s="192" t="s">
        <v>10464</v>
      </c>
      <c r="E24" s="192"/>
      <c r="F24" s="184" t="str">
        <f>V24</f>
        <v/>
      </c>
      <c r="G24" s="187"/>
      <c r="H24" s="187"/>
      <c r="I24" s="187"/>
      <c r="J24" s="187"/>
      <c r="K24" s="187"/>
      <c r="L24" s="187"/>
      <c r="M24" s="187"/>
      <c r="N24" s="187"/>
      <c r="O24" s="128"/>
      <c r="P24" s="136" t="s">
        <v>10469</v>
      </c>
      <c r="Q24" s="188" t="str">
        <f>V25</f>
        <v/>
      </c>
      <c r="R24" s="185"/>
      <c r="S24" s="185"/>
      <c r="T24" s="185"/>
      <c r="U24" s="117"/>
      <c r="V24" s="117" t="str">
        <f>PROPER(AL38)</f>
        <v/>
      </c>
      <c r="AJ24" s="128"/>
      <c r="AK24" s="128">
        <v>8</v>
      </c>
      <c r="AL24" s="128" t="s">
        <v>190</v>
      </c>
      <c r="AM24" s="128"/>
    </row>
    <row r="25" spans="4:58" ht="15" customHeight="1" x14ac:dyDescent="0.3">
      <c r="D25" s="192" t="s">
        <v>10465</v>
      </c>
      <c r="E25" s="192"/>
      <c r="F25" s="192"/>
      <c r="G25" s="192"/>
      <c r="H25" s="192"/>
      <c r="I25" s="192"/>
      <c r="J25" s="185" t="str">
        <f>AL39</f>
        <v/>
      </c>
      <c r="K25" s="185"/>
      <c r="L25" s="185"/>
      <c r="M25" s="185"/>
      <c r="N25" s="185"/>
      <c r="O25" s="128"/>
      <c r="P25" s="137" t="s">
        <v>10470</v>
      </c>
      <c r="Q25" s="189" t="str">
        <f>IF(AL40=0,"",AL40)</f>
        <v/>
      </c>
      <c r="R25" s="189"/>
      <c r="S25" s="189"/>
      <c r="T25" s="189"/>
      <c r="U25" s="117"/>
      <c r="V25" s="117" t="str">
        <f>PROPER(AL37)</f>
        <v/>
      </c>
      <c r="AJ25" s="128"/>
      <c r="AK25" s="128">
        <v>9</v>
      </c>
      <c r="AL25" s="128" t="s">
        <v>192</v>
      </c>
      <c r="AM25" s="128"/>
    </row>
    <row r="26" spans="4:58" ht="15" customHeight="1" x14ac:dyDescent="0.3">
      <c r="D26" s="208" t="s">
        <v>10466</v>
      </c>
      <c r="E26" s="208"/>
      <c r="F26" s="208"/>
      <c r="G26" s="208"/>
      <c r="H26" s="208"/>
      <c r="I26" s="208"/>
      <c r="J26" s="208"/>
      <c r="K26" s="185" t="str">
        <f>AL44</f>
        <v/>
      </c>
      <c r="L26" s="185"/>
      <c r="M26" s="185"/>
      <c r="N26" s="185"/>
      <c r="O26" s="128"/>
      <c r="P26" s="192" t="s">
        <v>10471</v>
      </c>
      <c r="Q26" s="192"/>
      <c r="R26" s="192"/>
      <c r="S26" s="192"/>
      <c r="T26" s="138" t="str">
        <f>V26</f>
        <v/>
      </c>
      <c r="V26" s="117" t="str">
        <f>IF(AL45=0,"",AL45)</f>
        <v/>
      </c>
      <c r="AJ26" s="128"/>
      <c r="AK26" s="128">
        <v>10</v>
      </c>
      <c r="AL26" s="128" t="s">
        <v>191</v>
      </c>
      <c r="AM26" s="128"/>
      <c r="BE26" s="114">
        <v>1</v>
      </c>
      <c r="BF26" s="114" t="s">
        <v>183</v>
      </c>
    </row>
    <row r="27" spans="4:58" x14ac:dyDescent="0.3">
      <c r="D27" s="139" t="s">
        <v>10467</v>
      </c>
      <c r="E27" s="210" t="str">
        <f>AL41</f>
        <v/>
      </c>
      <c r="F27" s="210"/>
      <c r="G27" s="210"/>
      <c r="H27" s="210"/>
      <c r="I27" s="210"/>
      <c r="J27" s="194" t="s">
        <v>10468</v>
      </c>
      <c r="K27" s="194"/>
      <c r="L27" s="203" t="str">
        <f>AL42</f>
        <v/>
      </c>
      <c r="M27" s="203"/>
      <c r="N27" s="203"/>
      <c r="O27" s="133"/>
      <c r="P27" s="193" t="s">
        <v>10554</v>
      </c>
      <c r="Q27" s="193"/>
      <c r="R27" s="193"/>
      <c r="S27" s="204" t="str">
        <f>AL43</f>
        <v/>
      </c>
      <c r="T27" s="204"/>
      <c r="U27" s="117"/>
      <c r="V27" s="117" t="str">
        <f>IF(AL32=0,"",AL32&amp;" HP")</f>
        <v xml:space="preserve"> HP</v>
      </c>
      <c r="AJ27" s="128"/>
      <c r="AK27" s="128">
        <v>11</v>
      </c>
      <c r="AL27" s="128" t="s">
        <v>193</v>
      </c>
      <c r="AM27" s="128"/>
      <c r="BE27" s="114">
        <v>2</v>
      </c>
      <c r="BF27" s="114" t="s">
        <v>184</v>
      </c>
    </row>
    <row r="28" spans="4:58" ht="15" customHeight="1" x14ac:dyDescent="0.3">
      <c r="D28" s="114"/>
      <c r="E28" s="114"/>
      <c r="G28" s="114"/>
      <c r="J28" s="133"/>
      <c r="K28" s="133"/>
      <c r="L28" s="133"/>
      <c r="V28" s="117" t="e">
        <f>INDEX(DATOS!B:B,MATCH(VALUE(H18),DATOS!C:C,0),1)</f>
        <v>#VALUE!</v>
      </c>
      <c r="W28" s="114" t="str">
        <f>IFERROR(ROW(INDEX(DATOS!B:B, MATCH(carp, DATOS!B:B, 0))),"")</f>
        <v/>
      </c>
      <c r="AJ28" s="128"/>
      <c r="AK28" s="128">
        <v>12</v>
      </c>
      <c r="AL28" s="128" t="s">
        <v>194</v>
      </c>
      <c r="AM28" s="128"/>
      <c r="BE28" s="114">
        <v>3</v>
      </c>
      <c r="BF28" s="114" t="s">
        <v>185</v>
      </c>
    </row>
    <row r="29" spans="4:58" x14ac:dyDescent="0.3">
      <c r="D29" s="190" t="s">
        <v>10443</v>
      </c>
      <c r="E29" s="190"/>
      <c r="F29" s="190"/>
      <c r="G29" s="190"/>
      <c r="H29" s="190"/>
      <c r="I29" s="190"/>
      <c r="J29" s="190"/>
      <c r="K29" s="190"/>
      <c r="L29" s="190"/>
      <c r="M29" s="190"/>
      <c r="N29" s="190"/>
      <c r="O29" s="190"/>
      <c r="P29" s="190"/>
      <c r="Q29" s="190"/>
      <c r="R29" s="190"/>
      <c r="S29" s="190"/>
      <c r="T29" s="190"/>
      <c r="U29" s="117"/>
      <c r="V29" s="117"/>
      <c r="AJ29" s="128"/>
      <c r="AK29" s="128"/>
      <c r="AL29" s="128" t="str">
        <f>IFERROR(IF(INDEX(DATOS!E:E,MATCH(VALUE(REINSCRIPCION!H18),DATOS!C:C,0),1)=0,"",INDEX(DATOS!E:E,MATCH(VALUE(REINSCRIPCION!H18),DATOS!C:C,0),1)),"")</f>
        <v/>
      </c>
      <c r="AM29" s="128"/>
      <c r="BE29" s="114">
        <v>4</v>
      </c>
      <c r="BF29" s="114" t="s">
        <v>186</v>
      </c>
    </row>
    <row r="30" spans="4:58" ht="15" hidden="1" customHeight="1" x14ac:dyDescent="0.3">
      <c r="D30" s="114"/>
      <c r="E30" s="114"/>
      <c r="G30" s="114"/>
      <c r="M30" s="118"/>
      <c r="N30" s="118"/>
      <c r="O30" s="140"/>
      <c r="P30" s="140"/>
      <c r="Q30" s="140"/>
      <c r="R30" s="140"/>
      <c r="S30" s="140"/>
      <c r="T30" s="140"/>
      <c r="U30" s="117"/>
      <c r="V30" s="117"/>
      <c r="AJ30" s="128"/>
      <c r="AK30" s="128"/>
      <c r="AL30" s="128" t="str">
        <f>IFERROR(IF(INDEX(DATOS!D:D,MATCH(VALUE(REINSCRIPCION!H18),DATOS!C:C,0),1)=0,"",INDEX(DATOS!D:D,MATCH(VALUE(REINSCRIPCION!H18),DATOS!C:C,0),1)),"")</f>
        <v/>
      </c>
      <c r="AM30" s="128"/>
      <c r="BE30" s="114">
        <v>5</v>
      </c>
      <c r="BF30" s="114" t="s">
        <v>187</v>
      </c>
    </row>
    <row r="31" spans="4:58" ht="15" customHeight="1" x14ac:dyDescent="0.3">
      <c r="D31" s="156" t="s">
        <v>10555</v>
      </c>
      <c r="E31" s="156"/>
      <c r="F31" s="156"/>
      <c r="G31" s="156"/>
      <c r="H31" s="146"/>
      <c r="I31" s="130" t="str">
        <f>AK35</f>
        <v/>
      </c>
      <c r="O31" s="140"/>
      <c r="P31" s="140"/>
      <c r="Q31" s="140"/>
      <c r="R31" s="140"/>
      <c r="S31" s="140"/>
      <c r="T31" s="140"/>
      <c r="U31" s="117"/>
      <c r="V31" s="117"/>
      <c r="AJ31" s="128"/>
      <c r="AK31" s="128"/>
      <c r="AL31" s="128" t="str">
        <f>IFERROR(IF(INDEX(DATOS!H:H,MATCH(VALUE(REINSCRIPCION!H18),DATOS!C:C,0),1)=0,"",INDEX(DATOS!H:H,MATCH(VALUE(REINSCRIPCION!H18),DATOS!C:C,0),1)),"")</f>
        <v/>
      </c>
      <c r="AM31" s="128"/>
      <c r="BE31" s="114">
        <v>6</v>
      </c>
      <c r="BF31" s="114" t="s">
        <v>188</v>
      </c>
    </row>
    <row r="32" spans="4:58" x14ac:dyDescent="0.3">
      <c r="D32" s="128"/>
      <c r="E32" s="128"/>
      <c r="F32" s="128"/>
      <c r="G32" s="128"/>
      <c r="O32" s="140"/>
      <c r="P32" s="140"/>
      <c r="Q32" s="140"/>
      <c r="R32" s="140"/>
      <c r="S32" s="140"/>
      <c r="T32" s="140"/>
      <c r="U32" s="141"/>
      <c r="V32" s="141"/>
      <c r="W32" s="141"/>
      <c r="X32" s="141"/>
      <c r="AJ32" s="128"/>
      <c r="AK32" s="128"/>
      <c r="AL32" s="128" t="str">
        <f>IFERROR(INDEX(DATOS!Y:Y,MATCH(VALUE(REINSCRIPCION!H18),DATOS!C:C,0),1),"")</f>
        <v/>
      </c>
      <c r="AM32" s="142" t="str">
        <f>IF(AL32="","",(AL32*0.746*365*24)*0.75+438)</f>
        <v/>
      </c>
      <c r="BE32" s="114">
        <v>7</v>
      </c>
      <c r="BF32" s="114" t="s">
        <v>189</v>
      </c>
    </row>
    <row r="33" spans="4:58" x14ac:dyDescent="0.3">
      <c r="D33" s="183" t="str">
        <f>AK34</f>
        <v/>
      </c>
      <c r="E33" s="183"/>
      <c r="F33" s="183"/>
      <c r="G33" s="183"/>
      <c r="H33" s="183"/>
      <c r="I33" s="183"/>
      <c r="J33" s="183"/>
      <c r="K33" s="183"/>
      <c r="L33" s="183"/>
      <c r="M33" s="183"/>
      <c r="N33" s="183"/>
      <c r="O33" s="183"/>
      <c r="P33" s="183"/>
      <c r="Q33" s="183"/>
      <c r="R33" s="183"/>
      <c r="S33" s="183"/>
      <c r="T33" s="183"/>
      <c r="AJ33" s="128"/>
      <c r="AK33" s="128"/>
      <c r="AL33" s="128" t="str">
        <f>IFERROR(IF(INDEX(DATOS!D:D,MATCH(VALUE(REINSCRIPCION!H18),DATOS!C:C,0),1)=0,"",INDEX(DATOS!D:D,MATCH(VALUE(REINSCRIPCION!H18),DATOS!C:C,0),1)),"")</f>
        <v/>
      </c>
      <c r="AM33" s="128"/>
      <c r="BE33" s="114">
        <v>8</v>
      </c>
      <c r="BF33" s="114" t="s">
        <v>190</v>
      </c>
    </row>
    <row r="34" spans="4:58" x14ac:dyDescent="0.3">
      <c r="D34" s="183"/>
      <c r="E34" s="183"/>
      <c r="F34" s="183"/>
      <c r="G34" s="183"/>
      <c r="H34" s="183"/>
      <c r="I34" s="183"/>
      <c r="J34" s="183"/>
      <c r="K34" s="183"/>
      <c r="L34" s="183"/>
      <c r="M34" s="183"/>
      <c r="N34" s="183"/>
      <c r="O34" s="183"/>
      <c r="P34" s="183"/>
      <c r="Q34" s="183"/>
      <c r="R34" s="183"/>
      <c r="S34" s="183"/>
      <c r="T34" s="183"/>
      <c r="U34" s="117"/>
      <c r="V34" s="117"/>
      <c r="AJ34" s="117"/>
      <c r="AK34" s="114" t="str">
        <f>IFERROR(IF(INDEX(DATOS!AU:AU,MATCH(VALUE(REINSCRIPCION!H18),DATOS!C:C,0),1)="","",INDEX(DATOS!AU:AU,MATCH(VALUE(REINSCRIPCION!H18),DATOS!C:C,0),1)),"")</f>
        <v/>
      </c>
      <c r="AL34" s="128" t="str">
        <f>IFERROR(INDEX(DATOS!U:U,MATCH(VALUE(REINSCRIPCION!H18),DATOS!C:C,0),1)&amp; " Has.","")</f>
        <v/>
      </c>
      <c r="BE34" s="114">
        <v>9</v>
      </c>
      <c r="BF34" s="114" t="s">
        <v>192</v>
      </c>
    </row>
    <row r="35" spans="4:58" ht="15" customHeight="1" x14ac:dyDescent="0.3">
      <c r="D35" s="183"/>
      <c r="E35" s="183"/>
      <c r="F35" s="183"/>
      <c r="G35" s="183"/>
      <c r="H35" s="183"/>
      <c r="I35" s="183"/>
      <c r="J35" s="183"/>
      <c r="K35" s="183"/>
      <c r="L35" s="183"/>
      <c r="M35" s="183"/>
      <c r="N35" s="183"/>
      <c r="O35" s="183"/>
      <c r="P35" s="183"/>
      <c r="Q35" s="183"/>
      <c r="R35" s="183"/>
      <c r="S35" s="183"/>
      <c r="T35" s="183"/>
      <c r="U35" s="117"/>
      <c r="V35" s="117"/>
      <c r="AK35" s="114" t="str">
        <f>IFERROR(IF(INDEX(DATOS!X:X,MATCH(VALUE(REINSCRIPCION!H18),DATOS!C:C,0),1)="","",INDEX(DATOS!X:X,MATCH(VALUE(REINSCRIPCION!H18),DATOS!C:C,0),1)),"")</f>
        <v/>
      </c>
      <c r="AL35" s="114" t="str">
        <f>IFERROR(INDEX(DATOS!K:K,MATCH(VALUE(REINSCRIPCION!H18),DATOS!C:C,0),1),"")</f>
        <v/>
      </c>
      <c r="BE35" s="114">
        <v>10</v>
      </c>
      <c r="BF35" s="114" t="s">
        <v>191</v>
      </c>
    </row>
    <row r="36" spans="4:58" ht="42.75" customHeight="1" x14ac:dyDescent="0.3">
      <c r="D36" s="183"/>
      <c r="E36" s="183"/>
      <c r="F36" s="183"/>
      <c r="G36" s="183"/>
      <c r="H36" s="183"/>
      <c r="I36" s="183"/>
      <c r="J36" s="183"/>
      <c r="K36" s="183"/>
      <c r="L36" s="183"/>
      <c r="M36" s="183"/>
      <c r="N36" s="183"/>
      <c r="O36" s="183"/>
      <c r="P36" s="183"/>
      <c r="Q36" s="183"/>
      <c r="R36" s="183"/>
      <c r="S36" s="183"/>
      <c r="T36" s="183"/>
      <c r="U36" s="117"/>
      <c r="V36" s="117"/>
      <c r="AK36" s="114" t="str">
        <f>IFERROR(IF(INDEX(DATOS!AG:AG,MATCH(VALUE(REINSCRIPCION!H18),DATOS!C:C,0),1)=0,"",INDEX(DATOS!AG:AG,MATCH(VALUE(REINSCRIPCION!H18),DATOS!C:C,0),1)),"")</f>
        <v/>
      </c>
      <c r="AL36" s="114" t="str">
        <f>IFERROR(INDEX(DATOS!T:T,MATCH(VALUE(REINSCRIPCION!H18),DATOS!C:C,0),1),"")</f>
        <v/>
      </c>
      <c r="BE36" s="114">
        <v>11</v>
      </c>
      <c r="BF36" s="114" t="s">
        <v>193</v>
      </c>
    </row>
    <row r="37" spans="4:58" ht="8.25" customHeight="1" x14ac:dyDescent="0.3">
      <c r="D37" s="114"/>
      <c r="E37" s="114"/>
      <c r="G37" s="114"/>
      <c r="U37" s="117"/>
      <c r="V37" s="117"/>
      <c r="AA37" s="114">
        <v>0</v>
      </c>
      <c r="AC37" s="114" t="s">
        <v>106</v>
      </c>
      <c r="AK37" s="114" t="str">
        <f>IFERROR(IF(INDEX(DATOS!AH:AH,MATCH(VALUE(REINSCRIPCION!H18),DATOS!C:C,0),1)=0,"",INDEX(DATOS!AH:AH,MATCH(VALUE(REINSCRIPCION!H18),DATOS!C:C,0),1)),"")</f>
        <v/>
      </c>
      <c r="AL37" s="114" t="str">
        <f>IFERROR(INDEX(DATOS!R:R,MATCH(VALUE(REINSCRIPCION!H18),DATOS!C:C,0),1),"")</f>
        <v/>
      </c>
      <c r="BE37" s="114">
        <v>12</v>
      </c>
      <c r="BF37" s="114" t="s">
        <v>194</v>
      </c>
    </row>
    <row r="38" spans="4:58" ht="15" customHeight="1" x14ac:dyDescent="0.3">
      <c r="D38" s="209" t="s">
        <v>10556</v>
      </c>
      <c r="E38" s="209"/>
      <c r="F38" s="209"/>
      <c r="G38" s="184" t="str">
        <f>V27</f>
        <v xml:space="preserve"> HP</v>
      </c>
      <c r="H38" s="184"/>
      <c r="I38" s="184"/>
      <c r="J38" s="128"/>
      <c r="K38" s="128"/>
      <c r="L38" s="128"/>
      <c r="M38" s="128"/>
      <c r="U38" s="117"/>
      <c r="V38" s="117"/>
      <c r="AA38" s="114">
        <f t="shared" ref="AA38:AA101" si="0">AA37+AB38</f>
        <v>1</v>
      </c>
      <c r="AB38" s="114">
        <f>IF(AC38="",0,1)</f>
        <v>1</v>
      </c>
      <c r="AC38" s="117">
        <f>IF(DATOS!J2=Y$39,DATOS!C2,"")</f>
        <v>0</v>
      </c>
      <c r="AL38" s="114" t="str">
        <f>IFERROR(INDEX(DATOS!S:S,MATCH(VALUE(REINSCRIPCION!H18),DATOS!C:C,0),1),"")</f>
        <v/>
      </c>
    </row>
    <row r="39" spans="4:58" ht="15" customHeight="1" x14ac:dyDescent="0.3">
      <c r="D39" s="143" t="str">
        <f>"Cuota energética calculada:  "&amp;IF(G38="","",AM32&amp;" Kw/h")</f>
        <v>Cuota energética calculada:   Kw/h</v>
      </c>
      <c r="E39" s="143"/>
      <c r="F39" s="143"/>
      <c r="G39" s="143"/>
      <c r="H39" s="143"/>
      <c r="I39" s="143"/>
      <c r="J39" s="157"/>
      <c r="K39" s="157"/>
      <c r="L39" s="157"/>
      <c r="M39" s="157"/>
      <c r="U39" s="117"/>
      <c r="V39" s="117"/>
      <c r="Y39" s="114" t="str">
        <f>D49</f>
        <v/>
      </c>
      <c r="AA39" s="114">
        <f t="shared" si="0"/>
        <v>1</v>
      </c>
      <c r="AB39" s="114">
        <f>IF(AC39="",0,IFERROR(IF(VLOOKUP(AC39,AC$38:AC38,1,0)&gt;0,0,0),1))</f>
        <v>0</v>
      </c>
      <c r="AC39" s="117">
        <f>IF(DATOS!J3=Y$39,DATOS!C3,"")</f>
        <v>0</v>
      </c>
      <c r="AL39" s="114" t="str">
        <f>IF(OR(AM40=1,AM40=2,AM40=3,AM40=4),IFERROR(IF(INDEX(DATOS!BE:BE,MATCH(VALUE(REINSCRIPCION!H18),DATOS!C:C,0),1)=0,"",INDEX(DATOS!BE:BE,MATCH(VALUE(REINSCRIPCION!H18),DATOS!C:C,0),1)),""),"")</f>
        <v/>
      </c>
    </row>
    <row r="40" spans="4:58" x14ac:dyDescent="0.3">
      <c r="D40" s="128"/>
      <c r="E40" s="114"/>
      <c r="G40" s="114"/>
      <c r="U40" s="117"/>
      <c r="V40" s="117"/>
      <c r="X40" s="114">
        <v>1</v>
      </c>
      <c r="Y40" s="117">
        <f t="shared" ref="Y40:Y103" si="1">IFERROR(VLOOKUP(X40,AA$38:AC$3370,3,0),"")</f>
        <v>0</v>
      </c>
      <c r="AA40" s="114">
        <f>AA39+AB40</f>
        <v>1</v>
      </c>
      <c r="AB40" s="114">
        <f>IF(AC40="",0,IFERROR(IF(VLOOKUP(AC40,AC$38:AC39,1,0)&gt;0,0,0),1))</f>
        <v>0</v>
      </c>
      <c r="AC40" s="117">
        <f>IF(DATOS!J4=Y$39,DATOS!C4,"")</f>
        <v>0</v>
      </c>
      <c r="AL40" s="114" t="str">
        <f>IF(OR(AM40=1,AM40=2,AM40=3,AM40=4),IFERROR(INDEX(DATOS!BF:BF,MATCH(VALUE(REINSCRIPCION!H18),DATOS!C:C,0),1),""),"")</f>
        <v/>
      </c>
      <c r="AM40" s="114" t="str">
        <f>IFERROR(INDEX(DATOS!BB:BB,MATCH(VALUE(REINSCRIPCION!H18),DATOS!C:C,0),1),"")</f>
        <v/>
      </c>
      <c r="AN40" s="114" t="str">
        <f>IFERROR(INDEX(DATOS!BI:BI,MATCH(VALUE(REINSCRIPCION!H18),DATOS!C:C,0),1),"")</f>
        <v/>
      </c>
    </row>
    <row r="41" spans="4:58" ht="15" customHeight="1" x14ac:dyDescent="0.3">
      <c r="D41" s="114" t="s">
        <v>10444</v>
      </c>
      <c r="E41" s="114"/>
      <c r="G41" s="114"/>
      <c r="U41" s="117"/>
      <c r="V41" s="117"/>
      <c r="X41" s="114">
        <v>2</v>
      </c>
      <c r="Y41" s="117" t="str">
        <f t="shared" si="1"/>
        <v/>
      </c>
      <c r="AA41" s="114">
        <f t="shared" si="0"/>
        <v>1</v>
      </c>
      <c r="AB41" s="114">
        <f>IF(AC41="",0,IFERROR(IF(VLOOKUP(AC41,AC$38:AC40,1,0)&gt;0,0,0),1))</f>
        <v>0</v>
      </c>
      <c r="AC41" s="117">
        <f>IF(DATOS!J5=Y$39,DATOS!C5,"")</f>
        <v>0</v>
      </c>
      <c r="AL41" s="114" t="str">
        <f>IFERROR(IF(INDEX(DATOS!BG:BG,MATCH(VALUE(REINSCRIPCION!H18),DATOS!C:C,0),1)=0,"",INDEX(DATOS!BG:BG,MATCH(VALUE(REINSCRIPCION!H18),DATOS!C:C,0),1)),"")</f>
        <v/>
      </c>
    </row>
    <row r="42" spans="4:58" x14ac:dyDescent="0.3">
      <c r="D42" s="144" t="s">
        <v>10472</v>
      </c>
      <c r="E42" s="145"/>
      <c r="F42" s="145"/>
      <c r="G42" s="145"/>
      <c r="H42" s="145"/>
      <c r="I42" s="145"/>
      <c r="J42" s="145"/>
      <c r="K42" s="128"/>
      <c r="L42" s="128"/>
      <c r="M42" s="128"/>
      <c r="N42" s="128"/>
      <c r="O42" s="128"/>
      <c r="P42" s="144" t="s">
        <v>10473</v>
      </c>
      <c r="Q42" s="145"/>
      <c r="R42" s="145"/>
      <c r="S42" s="145"/>
      <c r="T42" s="145"/>
      <c r="U42" s="117"/>
      <c r="V42" s="117"/>
      <c r="X42" s="114">
        <v>3</v>
      </c>
      <c r="Y42" s="117" t="str">
        <f t="shared" si="1"/>
        <v/>
      </c>
      <c r="AA42" s="114">
        <f t="shared" si="0"/>
        <v>1</v>
      </c>
      <c r="AB42" s="114">
        <f>IF(AC42="",0,IFERROR(IF(VLOOKUP(AC42,AC$38:AC41,1,0)&gt;0,0,0),1))</f>
        <v>0</v>
      </c>
      <c r="AC42" s="117">
        <f>IF(DATOS!J6=Y$39,DATOS!C6,"")</f>
        <v>0</v>
      </c>
      <c r="AH42" s="117"/>
      <c r="AL42" s="114" t="str">
        <f>IFERROR(IF(INDEX(DATOS!BH:BH,MATCH(VALUE(REINSCRIPCION!H18),DATOS!C:C,0),1)=0,"",INDEX(DATOS!BH:BH,MATCH(VALUE(REINSCRIPCION!H18),DATOS!C:C,0),1)),"")</f>
        <v/>
      </c>
    </row>
    <row r="43" spans="4:58" x14ac:dyDescent="0.3">
      <c r="D43" s="205" t="str">
        <f>AK36</f>
        <v/>
      </c>
      <c r="E43" s="206"/>
      <c r="F43" s="206"/>
      <c r="G43" s="206"/>
      <c r="H43" s="206"/>
      <c r="I43" s="206"/>
      <c r="J43" s="207"/>
      <c r="P43" s="205" t="str">
        <f>AK37</f>
        <v/>
      </c>
      <c r="Q43" s="206"/>
      <c r="R43" s="206"/>
      <c r="S43" s="206"/>
      <c r="T43" s="207"/>
      <c r="U43" s="117"/>
      <c r="V43" s="117"/>
      <c r="X43" s="114">
        <v>4</v>
      </c>
      <c r="Y43" s="117" t="str">
        <f t="shared" si="1"/>
        <v/>
      </c>
      <c r="AA43" s="114">
        <f t="shared" si="0"/>
        <v>1</v>
      </c>
      <c r="AB43" s="114">
        <f>IF(AC43="",0,IFERROR(IF(VLOOKUP(AC43,AC$38:AC42,1,0)&gt;0,0,0),1))</f>
        <v>0</v>
      </c>
      <c r="AC43" s="117">
        <f>IF(DATOS!J7=Y$39,DATOS!C7,"")</f>
        <v>0</v>
      </c>
      <c r="AL43" s="114" t="str">
        <f>IFERROR(INDEX(DATOS!F:F,MATCH(VALUE(REINSCRIPCION!H18),DATOS!C:C,0),1),"")</f>
        <v/>
      </c>
    </row>
    <row r="44" spans="4:58" x14ac:dyDescent="0.3">
      <c r="D44" s="146" t="s">
        <v>10445</v>
      </c>
      <c r="E44" s="146"/>
      <c r="F44" s="118"/>
      <c r="H44" s="118"/>
      <c r="I44" s="155"/>
      <c r="Q44" s="118"/>
      <c r="S44" s="118"/>
      <c r="U44" s="117"/>
      <c r="V44" s="117"/>
      <c r="X44" s="114">
        <v>5</v>
      </c>
      <c r="Y44" s="117" t="str">
        <f t="shared" si="1"/>
        <v/>
      </c>
      <c r="AA44" s="114">
        <f t="shared" si="0"/>
        <v>1</v>
      </c>
      <c r="AB44" s="114">
        <f>IF(AC44="",0,IFERROR(IF(VLOOKUP(AC44,AC$38:AC43,1,0)&gt;0,0,0),1))</f>
        <v>0</v>
      </c>
      <c r="AC44" s="117">
        <f>IF(DATOS!J8=Y$39,DATOS!C8,"")</f>
        <v>0</v>
      </c>
      <c r="AL44" s="114" t="str">
        <f>IFERROR(INDEX(DATOS!V:V,MATCH(VALUE(REINSCRIPCION!H18),DATOS!C:C,0),1)&amp;" Has.","")</f>
        <v/>
      </c>
    </row>
    <row r="45" spans="4:58" x14ac:dyDescent="0.3">
      <c r="D45" s="114"/>
      <c r="E45" s="114"/>
      <c r="F45" s="140"/>
      <c r="G45" s="140"/>
      <c r="H45" s="140"/>
      <c r="I45" s="140"/>
      <c r="Q45" s="118"/>
      <c r="S45" s="118"/>
      <c r="U45" s="117"/>
      <c r="V45" s="117"/>
      <c r="X45" s="114">
        <v>6</v>
      </c>
      <c r="Y45" s="117" t="str">
        <f t="shared" si="1"/>
        <v/>
      </c>
      <c r="AA45" s="114">
        <f t="shared" si="0"/>
        <v>1</v>
      </c>
      <c r="AB45" s="114">
        <f>IF(AC45="",0,IFERROR(IF(VLOOKUP(AC45,AC$38:AC44,1,0)&gt;0,0,0),1))</f>
        <v>0</v>
      </c>
      <c r="AC45" s="117">
        <f>IF(DATOS!J9=Y$39,DATOS!C9,"")</f>
        <v>0</v>
      </c>
      <c r="AL45" s="114" t="str">
        <f>IFERROR(INDEX(DATOS!O:O,MATCH(VALUE(REINSCRIPCION!H18),DATOS!C:C,0),1),"")</f>
        <v/>
      </c>
    </row>
    <row r="46" spans="4:58" ht="15" customHeight="1" x14ac:dyDescent="0.3">
      <c r="D46" s="186" t="s">
        <v>10446</v>
      </c>
      <c r="E46" s="186"/>
      <c r="F46" s="186"/>
      <c r="G46" s="186"/>
      <c r="H46" s="186"/>
      <c r="I46" s="186"/>
      <c r="J46" s="186"/>
      <c r="K46" s="146"/>
      <c r="L46" s="146"/>
      <c r="U46" s="117"/>
      <c r="V46" s="117"/>
      <c r="X46" s="114">
        <v>7</v>
      </c>
      <c r="Y46" s="117" t="str">
        <f t="shared" si="1"/>
        <v/>
      </c>
      <c r="AA46" s="114">
        <f t="shared" si="0"/>
        <v>1</v>
      </c>
      <c r="AB46" s="114">
        <f>IF(AC46="",0,IFERROR(IF(VLOOKUP(AC46,AC$38:AC45,1,0)&gt;0,0,0),1))</f>
        <v>0</v>
      </c>
      <c r="AC46" s="117">
        <f>IF(DATOS!J10=Y$39,DATOS!C10,"")</f>
        <v>0</v>
      </c>
      <c r="AL46" s="114"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3">
      <c r="H47" s="201"/>
      <c r="I47" s="201"/>
      <c r="J47" s="201"/>
      <c r="K47" s="201"/>
      <c r="L47" s="201"/>
      <c r="M47" s="201"/>
      <c r="V47" s="117"/>
      <c r="X47" s="114">
        <v>8</v>
      </c>
      <c r="Y47" s="117" t="str">
        <f t="shared" si="1"/>
        <v/>
      </c>
      <c r="AA47" s="114">
        <f t="shared" si="0"/>
        <v>1</v>
      </c>
      <c r="AB47" s="114">
        <f>IF(AC47="",0,IFERROR(IF(VLOOKUP(AC47,AC$38:AC46,1,0)&gt;0,0,0),1))</f>
        <v>0</v>
      </c>
      <c r="AC47" s="117">
        <f>IF(DATOS!J11=Y$39,DATOS!C11,"")</f>
        <v>0</v>
      </c>
    </row>
    <row r="48" spans="4:58" ht="20.100000000000001" customHeight="1" x14ac:dyDescent="0.3">
      <c r="D48" s="147"/>
      <c r="E48" s="147"/>
      <c r="F48" s="115"/>
      <c r="G48" s="147"/>
      <c r="H48" s="115"/>
      <c r="I48" s="115"/>
      <c r="J48" s="115"/>
      <c r="K48" s="115"/>
      <c r="L48" s="115"/>
      <c r="M48" s="115"/>
      <c r="N48" s="115"/>
      <c r="U48" s="117"/>
      <c r="V48" s="117"/>
      <c r="X48" s="114">
        <v>9</v>
      </c>
      <c r="Y48" s="117" t="str">
        <f t="shared" si="1"/>
        <v/>
      </c>
      <c r="AA48" s="114">
        <f t="shared" si="0"/>
        <v>1</v>
      </c>
      <c r="AB48" s="114">
        <f>IF(AC48="",0,IFERROR(IF(VLOOKUP(AC48,AC$38:AC47,1,0)&gt;0,0,0),1))</f>
        <v>0</v>
      </c>
      <c r="AC48" s="117">
        <f>IF(DATOS!J12=Y$39,DATOS!C12,"")</f>
        <v>0</v>
      </c>
      <c r="AM48" s="140"/>
      <c r="AN48" s="182"/>
      <c r="AO48" s="182"/>
      <c r="AP48" s="182"/>
      <c r="AS48" s="134" t="str">
        <f>IFERROR(IF(INDEX(DATOS!AF:AF,MATCH(#REF!,DATOS!J:J,0),1)=0,"",INDEX(DATOS!AF:AF,MATCH(#REF!,DATOS!J:J,0),1)),"")</f>
        <v/>
      </c>
    </row>
    <row r="49" spans="1:48" ht="15" customHeight="1" x14ac:dyDescent="0.3">
      <c r="D49" s="202" t="s">
        <v>157</v>
      </c>
      <c r="E49" s="202"/>
      <c r="F49" s="202"/>
      <c r="G49" s="202"/>
      <c r="H49" s="202"/>
      <c r="I49" s="202"/>
      <c r="J49" s="202"/>
      <c r="K49" s="202"/>
      <c r="L49" s="202"/>
      <c r="M49" s="202"/>
      <c r="N49" s="202"/>
      <c r="O49" s="116"/>
      <c r="U49" s="197"/>
      <c r="V49" s="197"/>
      <c r="X49" s="114">
        <v>10</v>
      </c>
      <c r="Y49" s="117" t="str">
        <f t="shared" si="1"/>
        <v/>
      </c>
      <c r="AA49" s="114">
        <f t="shared" si="0"/>
        <v>1</v>
      </c>
      <c r="AB49" s="114">
        <f>IF(AC49="",0,IFERROR(IF(VLOOKUP(AC49,AC$38:AC48,1,0)&gt;0,0,0),1))</f>
        <v>0</v>
      </c>
      <c r="AC49" s="117">
        <f>IF(DATOS!J13=Y$39,DATOS!C13,"")</f>
        <v>0</v>
      </c>
      <c r="AM49" s="140"/>
      <c r="AN49" s="182"/>
      <c r="AO49" s="182"/>
      <c r="AP49" s="182"/>
      <c r="AS49" s="134" t="str">
        <f>IFERROR(IF(INDEX(DATOS!AD:AD,MATCH(#REF!,DATOS!J:J,0),1)=0,"",INDEX(DATOS!AD:AD,MATCH(#REF!,DATOS!J:J,0),1)),"")</f>
        <v/>
      </c>
    </row>
    <row r="50" spans="1:48" ht="25.7" customHeight="1" x14ac:dyDescent="0.3">
      <c r="X50" s="114">
        <v>11</v>
      </c>
      <c r="Y50" s="117" t="str">
        <f t="shared" si="1"/>
        <v/>
      </c>
      <c r="AA50" s="114">
        <f t="shared" si="0"/>
        <v>1</v>
      </c>
      <c r="AB50" s="114">
        <f>IF(AC50="",0,IFERROR(IF(VLOOKUP(AC50,AC$38:AC49,1,0)&gt;0,0,0),1))</f>
        <v>0</v>
      </c>
      <c r="AC50" s="117">
        <f>IF(DATOS!J14=Y$39,DATOS!C14,"")</f>
        <v>0</v>
      </c>
      <c r="AM50" s="182"/>
      <c r="AN50" s="182"/>
      <c r="AO50" s="182"/>
      <c r="AP50" s="182"/>
      <c r="AS50" s="134" t="str">
        <f>IFERROR(IF(LEN(INDEX(DATOS!M:M,MATCH(VALUE(H18),DATOS!C:C,0),1))&gt;6,INDEX(DATOS!M:M,MATCH(VALUE(H18),DATOS!C:C,0),1),""),"")</f>
        <v/>
      </c>
    </row>
    <row r="51" spans="1:48" x14ac:dyDescent="0.3">
      <c r="A51" s="128"/>
      <c r="B51" s="128"/>
      <c r="C51" s="128"/>
      <c r="D51" s="132"/>
      <c r="E51" s="132"/>
      <c r="F51" s="128"/>
      <c r="G51" s="132"/>
      <c r="H51" s="128"/>
      <c r="I51" s="128"/>
      <c r="J51" s="128"/>
      <c r="K51" s="128"/>
      <c r="L51" s="128"/>
      <c r="M51" s="128"/>
      <c r="N51" s="128"/>
      <c r="O51" s="128"/>
      <c r="P51" s="128"/>
      <c r="Q51" s="128"/>
      <c r="R51" s="128"/>
      <c r="S51" s="128"/>
      <c r="T51" s="128"/>
      <c r="X51" s="128">
        <v>12</v>
      </c>
      <c r="Y51" s="133" t="str">
        <f t="shared" si="1"/>
        <v/>
      </c>
      <c r="Z51" s="128"/>
      <c r="AA51" s="128">
        <f t="shared" si="0"/>
        <v>1</v>
      </c>
      <c r="AB51" s="128">
        <f>IF(AC51="",0,IFERROR(IF(VLOOKUP(AC51,AC$38:AC50,1,0)&gt;0,0,0),1))</f>
        <v>0</v>
      </c>
      <c r="AC51" s="133">
        <f>IF(DATOS!J15=Y$39,DATOS!C15,"")</f>
        <v>0</v>
      </c>
      <c r="AD51" s="128"/>
      <c r="AE51" s="128"/>
      <c r="AF51" s="128"/>
    </row>
    <row r="52" spans="1:48" x14ac:dyDescent="0.3">
      <c r="A52" s="128"/>
      <c r="B52" s="128"/>
      <c r="C52" s="128"/>
      <c r="D52" s="128"/>
      <c r="E52" s="128"/>
      <c r="F52" s="128"/>
      <c r="G52" s="128"/>
      <c r="H52" s="128"/>
      <c r="I52" s="128"/>
      <c r="J52" s="128"/>
      <c r="K52" s="128"/>
      <c r="L52" s="128"/>
      <c r="M52" s="128"/>
      <c r="N52" s="128"/>
      <c r="O52" s="128"/>
      <c r="P52" s="128"/>
      <c r="Q52" s="128"/>
      <c r="R52" s="128"/>
      <c r="S52" s="128"/>
      <c r="T52" s="128"/>
      <c r="U52" s="134" t="s">
        <v>10452</v>
      </c>
      <c r="V52" s="134" t="s">
        <v>10456</v>
      </c>
      <c r="W52" s="134"/>
      <c r="X52" s="128">
        <v>13</v>
      </c>
      <c r="Y52" s="133" t="str">
        <f t="shared" si="1"/>
        <v/>
      </c>
      <c r="Z52" s="128"/>
      <c r="AA52" s="128">
        <f t="shared" si="0"/>
        <v>1</v>
      </c>
      <c r="AB52" s="128">
        <f>IF(AC52="",0,IFERROR(IF(VLOOKUP(AC52,AC$38:AC51,1,0)&gt;0,0,0),1))</f>
        <v>0</v>
      </c>
      <c r="AC52" s="133">
        <f>IF(DATOS!J16=Y$39,DATOS!C16,"")</f>
        <v>0</v>
      </c>
      <c r="AD52" s="128"/>
      <c r="AE52" s="128"/>
      <c r="AF52" s="128"/>
      <c r="AG52" s="134"/>
      <c r="AH52" s="134"/>
      <c r="AI52" s="134"/>
      <c r="AJ52" s="134"/>
    </row>
    <row r="53" spans="1:48" x14ac:dyDescent="0.3">
      <c r="A53" s="128"/>
      <c r="B53" s="128"/>
      <c r="C53" s="128"/>
      <c r="D53" s="133"/>
      <c r="E53" s="128"/>
      <c r="F53" s="128"/>
      <c r="G53" s="128"/>
      <c r="H53" s="128"/>
      <c r="I53" s="128"/>
      <c r="J53" s="128"/>
      <c r="K53" s="128"/>
      <c r="L53" s="128"/>
      <c r="M53" s="128"/>
      <c r="N53" s="128"/>
      <c r="O53" s="128"/>
      <c r="P53" s="128"/>
      <c r="Q53" s="128"/>
      <c r="R53" s="128"/>
      <c r="S53" s="128"/>
      <c r="T53" s="128"/>
      <c r="U53" s="134" t="str">
        <f>D43</f>
        <v/>
      </c>
      <c r="V53" s="134" t="str">
        <f>P43</f>
        <v/>
      </c>
      <c r="W53" s="134"/>
      <c r="X53" s="128">
        <v>14</v>
      </c>
      <c r="Y53" s="133" t="str">
        <f t="shared" si="1"/>
        <v/>
      </c>
      <c r="Z53" s="128"/>
      <c r="AA53" s="128">
        <f t="shared" si="0"/>
        <v>1</v>
      </c>
      <c r="AB53" s="128">
        <f>IF(AC53="",0,IFERROR(IF(VLOOKUP(AC53,AC$38:AC52,1,0)&gt;0,0,0),1))</f>
        <v>0</v>
      </c>
      <c r="AC53" s="133">
        <f>IF(DATOS!J17=Y$39,DATOS!C17,"")</f>
        <v>0</v>
      </c>
      <c r="AD53" s="128"/>
      <c r="AE53" s="128"/>
      <c r="AF53" s="128"/>
      <c r="AG53" s="134"/>
      <c r="AH53" s="134"/>
      <c r="AI53" s="134"/>
      <c r="AJ53" s="134"/>
    </row>
    <row r="54" spans="1:48" x14ac:dyDescent="0.3">
      <c r="A54" s="128"/>
      <c r="B54" s="128"/>
      <c r="C54" s="128"/>
      <c r="M54" s="128"/>
      <c r="N54" s="128"/>
      <c r="O54" s="128"/>
      <c r="P54" s="128"/>
      <c r="Q54" s="128"/>
      <c r="R54" s="128"/>
      <c r="S54" s="128"/>
      <c r="T54" s="128"/>
      <c r="U54" s="128"/>
      <c r="V54" s="128"/>
      <c r="W54" s="128"/>
      <c r="X54" s="128">
        <v>15</v>
      </c>
      <c r="Y54" s="133" t="str">
        <f t="shared" si="1"/>
        <v/>
      </c>
      <c r="Z54" s="128"/>
      <c r="AA54" s="128">
        <f t="shared" si="0"/>
        <v>1</v>
      </c>
      <c r="AB54" s="128">
        <f>IF(AC54="",0,IFERROR(IF(VLOOKUP(AC54,AC$38:AC53,1,0)&gt;0,0,0),1))</f>
        <v>0</v>
      </c>
      <c r="AC54" s="133">
        <f>IF(DATOS!J18=Y$39,DATOS!C18,"")</f>
        <v>0</v>
      </c>
      <c r="AD54" s="128"/>
      <c r="AE54" s="128"/>
      <c r="AF54" s="128"/>
      <c r="AG54" s="134"/>
      <c r="AH54" s="134"/>
      <c r="AI54" s="134"/>
      <c r="AJ54" s="134"/>
      <c r="AL54" s="132"/>
      <c r="AM54" s="128"/>
      <c r="AN54" s="132"/>
      <c r="AO54" s="128"/>
      <c r="AP54" s="128"/>
      <c r="AQ54" s="128"/>
      <c r="AR54" s="128"/>
      <c r="AS54" s="128"/>
      <c r="AT54" s="128"/>
      <c r="AU54" s="128"/>
      <c r="AV54" s="128"/>
    </row>
    <row r="55" spans="1:48" x14ac:dyDescent="0.3">
      <c r="A55" s="148"/>
      <c r="B55" s="128"/>
      <c r="C55" s="128"/>
      <c r="M55" s="128"/>
      <c r="N55" s="128"/>
      <c r="O55" s="128"/>
      <c r="P55" s="128"/>
      <c r="Q55" s="128"/>
      <c r="R55" s="128"/>
      <c r="S55" s="128"/>
      <c r="T55" s="128"/>
      <c r="U55" s="128"/>
      <c r="V55" s="128"/>
      <c r="W55" s="128"/>
      <c r="X55" s="128">
        <v>16</v>
      </c>
      <c r="Y55" s="133" t="str">
        <f t="shared" si="1"/>
        <v/>
      </c>
      <c r="Z55" s="128"/>
      <c r="AA55" s="128">
        <f t="shared" si="0"/>
        <v>1</v>
      </c>
      <c r="AB55" s="128">
        <f>IF(AC55="",0,IFERROR(IF(VLOOKUP(AC55,AC$38:AC54,1,0)&gt;0,0,0),1))</f>
        <v>0</v>
      </c>
      <c r="AC55" s="133">
        <f>IF(DATOS!J19=Y$39,DATOS!C19,"")</f>
        <v>0</v>
      </c>
      <c r="AD55" s="128"/>
      <c r="AE55" s="128"/>
      <c r="AF55" s="128"/>
      <c r="AG55" s="134"/>
      <c r="AH55" s="134"/>
      <c r="AI55" s="134"/>
      <c r="AJ55" s="134"/>
      <c r="AL55" s="132"/>
      <c r="AM55" s="128"/>
      <c r="AN55" s="132"/>
      <c r="AO55" s="128"/>
      <c r="AP55" s="128"/>
      <c r="AQ55" s="128"/>
      <c r="AR55" s="128"/>
      <c r="AS55" s="128"/>
      <c r="AT55" s="128"/>
      <c r="AU55" s="128"/>
      <c r="AV55" s="128"/>
    </row>
    <row r="56" spans="1:48" x14ac:dyDescent="0.3">
      <c r="M56" s="128"/>
      <c r="N56" s="128"/>
      <c r="O56" s="128"/>
      <c r="P56" s="128"/>
      <c r="Q56" s="128"/>
      <c r="R56" s="128"/>
      <c r="S56" s="128"/>
      <c r="T56" s="128"/>
      <c r="U56" s="128"/>
      <c r="V56" s="128"/>
      <c r="W56" s="128"/>
      <c r="X56" s="128">
        <v>17</v>
      </c>
      <c r="Y56" s="133" t="str">
        <f t="shared" si="1"/>
        <v/>
      </c>
      <c r="Z56" s="128"/>
      <c r="AA56" s="128">
        <f t="shared" si="0"/>
        <v>1</v>
      </c>
      <c r="AB56" s="128">
        <f>IF(AC56="",0,IFERROR(IF(VLOOKUP(AC56,AC$38:AC55,1,0)&gt;0,0,0),1))</f>
        <v>0</v>
      </c>
      <c r="AC56" s="133">
        <f>IF(DATOS!J20=Y$39,DATOS!C20,"")</f>
        <v>0</v>
      </c>
      <c r="AD56" s="128"/>
      <c r="AE56" s="128"/>
      <c r="AF56" s="128"/>
      <c r="AG56" s="134"/>
      <c r="AH56" s="134"/>
      <c r="AI56" s="134"/>
      <c r="AJ56" s="134"/>
    </row>
    <row r="57" spans="1:48" x14ac:dyDescent="0.3">
      <c r="D57" s="132"/>
      <c r="E57" s="132"/>
      <c r="F57" s="128"/>
      <c r="G57" s="132"/>
      <c r="H57" s="128"/>
      <c r="I57" s="128"/>
      <c r="J57" s="128"/>
      <c r="K57" s="128"/>
      <c r="L57" s="128"/>
      <c r="M57" s="128"/>
      <c r="N57" s="128"/>
      <c r="O57" s="128"/>
      <c r="P57" s="128"/>
      <c r="Q57" s="128"/>
      <c r="R57" s="128"/>
      <c r="S57" s="128"/>
      <c r="T57" s="128"/>
      <c r="U57" s="128"/>
      <c r="V57" s="128"/>
      <c r="W57" s="128"/>
      <c r="X57" s="128">
        <v>18</v>
      </c>
      <c r="Y57" s="133" t="str">
        <f t="shared" si="1"/>
        <v/>
      </c>
      <c r="Z57" s="128"/>
      <c r="AA57" s="128">
        <f t="shared" si="0"/>
        <v>1</v>
      </c>
      <c r="AB57" s="128">
        <f>IF(AC57="",0,IFERROR(IF(VLOOKUP(AC57,AC$38:AC56,1,0)&gt;0,0,0),1))</f>
        <v>0</v>
      </c>
      <c r="AC57" s="133">
        <f>IF(DATOS!J21=Y$39,DATOS!C21,"")</f>
        <v>0</v>
      </c>
      <c r="AD57" s="128"/>
      <c r="AE57" s="128"/>
      <c r="AF57" s="128"/>
      <c r="AG57" s="134"/>
      <c r="AH57" s="134"/>
      <c r="AI57" s="134"/>
      <c r="AJ57" s="134"/>
    </row>
    <row r="58" spans="1:48" x14ac:dyDescent="0.3">
      <c r="D58" s="132"/>
      <c r="E58" s="132"/>
      <c r="F58" s="128"/>
      <c r="G58" s="132"/>
      <c r="H58" s="132"/>
      <c r="I58" s="151"/>
      <c r="J58" s="128"/>
      <c r="K58" s="128"/>
      <c r="L58" s="128"/>
      <c r="M58" s="128"/>
      <c r="N58" s="128"/>
      <c r="O58" s="128"/>
      <c r="P58" s="128"/>
      <c r="Q58" s="128"/>
      <c r="R58" s="128"/>
      <c r="S58" s="128"/>
      <c r="T58" s="128"/>
      <c r="U58" s="128"/>
      <c r="V58" s="128"/>
      <c r="W58" s="128"/>
      <c r="X58" s="128">
        <v>19</v>
      </c>
      <c r="Y58" s="133" t="str">
        <f t="shared" si="1"/>
        <v/>
      </c>
      <c r="Z58" s="128"/>
      <c r="AA58" s="128">
        <f t="shared" si="0"/>
        <v>1</v>
      </c>
      <c r="AB58" s="128">
        <f>IF(AC58="",0,IFERROR(IF(VLOOKUP(AC58,AC$38:AC57,1,0)&gt;0,0,0),1))</f>
        <v>0</v>
      </c>
      <c r="AC58" s="133">
        <f>IF(DATOS!J22=Y$39,DATOS!C22,"")</f>
        <v>0</v>
      </c>
      <c r="AD58" s="128"/>
      <c r="AE58" s="128"/>
      <c r="AF58" s="128"/>
      <c r="AS58" s="128"/>
      <c r="AT58" s="128"/>
    </row>
    <row r="59" spans="1:48" x14ac:dyDescent="0.3">
      <c r="D59" s="149"/>
      <c r="E59" s="180"/>
      <c r="F59" s="180"/>
      <c r="G59" s="180"/>
      <c r="H59" s="132"/>
      <c r="I59" s="151"/>
      <c r="J59" s="128"/>
      <c r="K59" s="180"/>
      <c r="L59" s="180"/>
      <c r="M59" s="180"/>
      <c r="N59" s="180"/>
      <c r="O59" s="150"/>
      <c r="P59" s="181"/>
      <c r="Q59" s="181"/>
      <c r="R59" s="181"/>
      <c r="S59" s="128"/>
      <c r="T59" s="128" t="str">
        <f t="shared" ref="T59:T88" si="2">IF(H59="","","S/n")</f>
        <v/>
      </c>
      <c r="U59" s="128"/>
      <c r="V59" s="128"/>
      <c r="W59" s="128"/>
      <c r="X59" s="128">
        <v>20</v>
      </c>
      <c r="Y59" s="133" t="str">
        <f t="shared" si="1"/>
        <v/>
      </c>
      <c r="Z59" s="128"/>
      <c r="AA59" s="128">
        <f t="shared" si="0"/>
        <v>1</v>
      </c>
      <c r="AB59" s="128">
        <f>IF(AC59="",0,IFERROR(IF(VLOOKUP(AC59,AC$38:AC58,1,0)&gt;0,0,0),1))</f>
        <v>0</v>
      </c>
      <c r="AC59" s="133">
        <f>IF(DATOS!J23=Y$39,DATOS!C23,"")</f>
        <v>0</v>
      </c>
      <c r="AD59" s="128"/>
      <c r="AE59" s="128"/>
      <c r="AF59" s="128"/>
      <c r="AS59" s="128"/>
      <c r="AT59" s="128"/>
    </row>
    <row r="60" spans="1:48" x14ac:dyDescent="0.3">
      <c r="D60" s="149"/>
      <c r="E60" s="180"/>
      <c r="F60" s="180"/>
      <c r="G60" s="180"/>
      <c r="H60" s="132"/>
      <c r="I60" s="151"/>
      <c r="J60" s="128"/>
      <c r="K60" s="180"/>
      <c r="L60" s="180"/>
      <c r="M60" s="180"/>
      <c r="N60" s="180"/>
      <c r="O60" s="150"/>
      <c r="P60" s="181"/>
      <c r="Q60" s="181"/>
      <c r="R60" s="181"/>
      <c r="S60" s="128"/>
      <c r="T60" s="128" t="str">
        <f t="shared" si="2"/>
        <v/>
      </c>
      <c r="U60" s="128"/>
      <c r="V60" s="128"/>
      <c r="W60" s="128"/>
      <c r="X60" s="128">
        <v>21</v>
      </c>
      <c r="Y60" s="133" t="str">
        <f t="shared" si="1"/>
        <v/>
      </c>
      <c r="Z60" s="128"/>
      <c r="AA60" s="128">
        <f t="shared" si="0"/>
        <v>1</v>
      </c>
      <c r="AB60" s="128">
        <f>IF(AC60="",0,IFERROR(IF(VLOOKUP(AC60,AC$38:AC59,1,0)&gt;0,0,0),1))</f>
        <v>0</v>
      </c>
      <c r="AC60" s="133">
        <f>IF(DATOS!J24=Y$39,DATOS!C24,"")</f>
        <v>0</v>
      </c>
      <c r="AD60" s="128"/>
      <c r="AE60" s="128"/>
      <c r="AF60" s="128"/>
      <c r="AS60" s="128"/>
      <c r="AT60" s="128"/>
    </row>
    <row r="61" spans="1:48" x14ac:dyDescent="0.3">
      <c r="D61" s="149"/>
      <c r="E61" s="180"/>
      <c r="F61" s="180"/>
      <c r="G61" s="180"/>
      <c r="H61" s="132"/>
      <c r="I61" s="151"/>
      <c r="J61" s="128"/>
      <c r="K61" s="180"/>
      <c r="L61" s="180"/>
      <c r="M61" s="180"/>
      <c r="N61" s="180"/>
      <c r="O61" s="150"/>
      <c r="P61" s="181"/>
      <c r="Q61" s="181"/>
      <c r="R61" s="181"/>
      <c r="S61" s="128"/>
      <c r="T61" s="128" t="str">
        <f t="shared" si="2"/>
        <v/>
      </c>
      <c r="U61" s="128"/>
      <c r="V61" s="128"/>
      <c r="W61" s="128"/>
      <c r="X61" s="128">
        <v>22</v>
      </c>
      <c r="Y61" s="117" t="str">
        <f t="shared" si="1"/>
        <v/>
      </c>
      <c r="AA61" s="114">
        <f t="shared" si="0"/>
        <v>1</v>
      </c>
      <c r="AB61" s="114">
        <f>IF(AC61="",0,IFERROR(IF(VLOOKUP(AC61,AC$38:AC60,1,0)&gt;0,0,0),1))</f>
        <v>0</v>
      </c>
      <c r="AC61" s="117">
        <f>IF(DATOS!J25=Y$39,DATOS!C25,"")</f>
        <v>0</v>
      </c>
      <c r="AS61" s="128"/>
      <c r="AT61" s="128"/>
    </row>
    <row r="62" spans="1:48" x14ac:dyDescent="0.3">
      <c r="D62" s="149"/>
      <c r="E62" s="180"/>
      <c r="F62" s="180"/>
      <c r="G62" s="180"/>
      <c r="H62" s="132"/>
      <c r="I62" s="151"/>
      <c r="J62" s="128"/>
      <c r="K62" s="180"/>
      <c r="L62" s="180"/>
      <c r="M62" s="180"/>
      <c r="N62" s="180"/>
      <c r="O62" s="150"/>
      <c r="P62" s="181"/>
      <c r="Q62" s="181"/>
      <c r="R62" s="181"/>
      <c r="S62" s="128"/>
      <c r="T62" s="128" t="str">
        <f t="shared" si="2"/>
        <v/>
      </c>
      <c r="X62" s="114">
        <v>23</v>
      </c>
      <c r="Y62" s="117" t="str">
        <f t="shared" si="1"/>
        <v/>
      </c>
      <c r="AA62" s="114">
        <f t="shared" si="0"/>
        <v>1</v>
      </c>
      <c r="AB62" s="114">
        <f>IF(AC62="",0,IFERROR(IF(VLOOKUP(AC62,AC$38:AC61,1,0)&gt;0,0,0),1))</f>
        <v>0</v>
      </c>
      <c r="AC62" s="117">
        <f>IF(DATOS!J26=Y$39,DATOS!C26,"")</f>
        <v>0</v>
      </c>
      <c r="AS62" s="128"/>
      <c r="AT62" s="128"/>
    </row>
    <row r="63" spans="1:48" x14ac:dyDescent="0.3">
      <c r="D63" s="149"/>
      <c r="E63" s="180"/>
      <c r="F63" s="180"/>
      <c r="G63" s="180"/>
      <c r="H63" s="132"/>
      <c r="I63" s="151"/>
      <c r="J63" s="128"/>
      <c r="K63" s="180"/>
      <c r="L63" s="180"/>
      <c r="M63" s="180"/>
      <c r="N63" s="180"/>
      <c r="O63" s="150"/>
      <c r="P63" s="181"/>
      <c r="Q63" s="181"/>
      <c r="R63" s="181"/>
      <c r="S63" s="128"/>
      <c r="T63" s="128" t="str">
        <f t="shared" si="2"/>
        <v/>
      </c>
      <c r="X63" s="114">
        <v>24</v>
      </c>
      <c r="Y63" s="117" t="str">
        <f t="shared" si="1"/>
        <v/>
      </c>
      <c r="AA63" s="114">
        <f t="shared" si="0"/>
        <v>1</v>
      </c>
      <c r="AB63" s="114">
        <f>IF(AC63="",0,IFERROR(IF(VLOOKUP(AC63,AC$38:AC62,1,0)&gt;0,0,0),1))</f>
        <v>0</v>
      </c>
      <c r="AC63" s="117">
        <f>IF(DATOS!J27=Y$39,DATOS!C27,"")</f>
        <v>0</v>
      </c>
      <c r="AS63" s="128"/>
      <c r="AT63" s="128"/>
    </row>
    <row r="64" spans="1:48" x14ac:dyDescent="0.3">
      <c r="D64" s="149"/>
      <c r="E64" s="180"/>
      <c r="F64" s="180"/>
      <c r="G64" s="180"/>
      <c r="H64" s="132"/>
      <c r="I64" s="151"/>
      <c r="J64" s="128"/>
      <c r="K64" s="180"/>
      <c r="L64" s="180"/>
      <c r="M64" s="180"/>
      <c r="N64" s="180"/>
      <c r="O64" s="150"/>
      <c r="P64" s="181"/>
      <c r="Q64" s="181"/>
      <c r="R64" s="181"/>
      <c r="S64" s="128"/>
      <c r="T64" s="128" t="str">
        <f t="shared" si="2"/>
        <v/>
      </c>
      <c r="X64" s="114">
        <v>25</v>
      </c>
      <c r="Y64" s="117" t="str">
        <f t="shared" si="1"/>
        <v/>
      </c>
      <c r="AA64" s="114">
        <f t="shared" si="0"/>
        <v>1</v>
      </c>
      <c r="AB64" s="114">
        <f>IF(AC64="",0,IFERROR(IF(VLOOKUP(AC64,AC$38:AC63,1,0)&gt;0,0,0),1))</f>
        <v>0</v>
      </c>
      <c r="AC64" s="117">
        <f>IF(DATOS!J28=Y$39,DATOS!C28,"")</f>
        <v>0</v>
      </c>
      <c r="AS64" s="128"/>
      <c r="AT64" s="128"/>
    </row>
    <row r="65" spans="4:73" x14ac:dyDescent="0.3">
      <c r="D65" s="149"/>
      <c r="E65" s="180"/>
      <c r="F65" s="180"/>
      <c r="G65" s="180"/>
      <c r="H65" s="132"/>
      <c r="I65" s="151"/>
      <c r="J65" s="128"/>
      <c r="K65" s="180"/>
      <c r="L65" s="180"/>
      <c r="M65" s="180"/>
      <c r="N65" s="180"/>
      <c r="O65" s="150"/>
      <c r="P65" s="181"/>
      <c r="Q65" s="181"/>
      <c r="R65" s="181"/>
      <c r="S65" s="128"/>
      <c r="T65" s="128" t="str">
        <f t="shared" si="2"/>
        <v/>
      </c>
      <c r="U65" s="128"/>
      <c r="V65" s="128"/>
      <c r="W65" s="128"/>
      <c r="X65" s="128">
        <v>26</v>
      </c>
      <c r="Y65" s="117" t="str">
        <f t="shared" si="1"/>
        <v/>
      </c>
      <c r="AA65" s="114">
        <f t="shared" si="0"/>
        <v>1</v>
      </c>
      <c r="AB65" s="114">
        <f>IF(AC65="",0,IFERROR(IF(VLOOKUP(AC65,AC$38:AC64,1,0)&gt;0,0,0),1))</f>
        <v>0</v>
      </c>
      <c r="AC65" s="117">
        <f>IF(DATOS!J29=Y$39,DATOS!C29,"")</f>
        <v>0</v>
      </c>
      <c r="AS65" s="128"/>
      <c r="AT65" s="128"/>
    </row>
    <row r="66" spans="4:73" x14ac:dyDescent="0.3">
      <c r="D66" s="149"/>
      <c r="E66" s="180"/>
      <c r="F66" s="180"/>
      <c r="G66" s="180"/>
      <c r="H66" s="132"/>
      <c r="I66" s="151"/>
      <c r="J66" s="128"/>
      <c r="K66" s="180"/>
      <c r="L66" s="180"/>
      <c r="M66" s="180"/>
      <c r="N66" s="180"/>
      <c r="O66" s="150"/>
      <c r="P66" s="181"/>
      <c r="Q66" s="181"/>
      <c r="R66" s="181"/>
      <c r="S66" s="128"/>
      <c r="T66" s="128" t="str">
        <f t="shared" si="2"/>
        <v/>
      </c>
      <c r="U66" s="128"/>
      <c r="V66" s="128"/>
      <c r="W66" s="128"/>
      <c r="X66" s="128">
        <v>27</v>
      </c>
      <c r="Y66" s="117" t="str">
        <f t="shared" si="1"/>
        <v/>
      </c>
      <c r="AA66" s="114">
        <f t="shared" si="0"/>
        <v>1</v>
      </c>
      <c r="AB66" s="114">
        <f>IF(AC66="",0,IFERROR(IF(VLOOKUP(AC66,AC$38:AC65,1,0)&gt;0,0,0),1))</f>
        <v>0</v>
      </c>
      <c r="AC66" s="117">
        <f>IF(DATOS!J30=Y$39,DATOS!C30,"")</f>
        <v>0</v>
      </c>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c r="BS66" s="128"/>
      <c r="BT66" s="128"/>
      <c r="BU66" s="128"/>
    </row>
    <row r="67" spans="4:73" x14ac:dyDescent="0.3">
      <c r="D67" s="149"/>
      <c r="E67" s="180"/>
      <c r="F67" s="180"/>
      <c r="G67" s="180"/>
      <c r="H67" s="132"/>
      <c r="I67" s="151"/>
      <c r="J67" s="128"/>
      <c r="K67" s="180"/>
      <c r="L67" s="180"/>
      <c r="M67" s="180"/>
      <c r="N67" s="180"/>
      <c r="O67" s="150"/>
      <c r="P67" s="181"/>
      <c r="Q67" s="181"/>
      <c r="R67" s="181"/>
      <c r="S67" s="128"/>
      <c r="T67" s="128" t="str">
        <f t="shared" si="2"/>
        <v/>
      </c>
      <c r="U67" s="128"/>
      <c r="V67" s="128"/>
      <c r="W67" s="128"/>
      <c r="X67" s="128">
        <v>28</v>
      </c>
      <c r="Y67" s="117" t="str">
        <f t="shared" si="1"/>
        <v/>
      </c>
      <c r="AA67" s="114">
        <f t="shared" si="0"/>
        <v>1</v>
      </c>
      <c r="AB67" s="114">
        <f>IF(AC67="",0,IFERROR(IF(VLOOKUP(AC67,AC$38:AC66,1,0)&gt;0,0,0),1))</f>
        <v>0</v>
      </c>
      <c r="AC67" s="117">
        <f>IF(DATOS!J31=Y$39,DATOS!C31,"")</f>
        <v>0</v>
      </c>
      <c r="AR67" s="128"/>
      <c r="AS67" s="128"/>
      <c r="AT67" s="128"/>
      <c r="AU67" s="128"/>
      <c r="AV67" s="128"/>
      <c r="AW67" s="128"/>
      <c r="AX67" s="128"/>
      <c r="AY67" s="128"/>
      <c r="AZ67" s="128"/>
      <c r="BA67" s="128"/>
      <c r="BB67" s="128"/>
      <c r="BC67" s="128"/>
      <c r="BD67" s="128"/>
      <c r="BE67" s="128"/>
      <c r="BF67" s="128"/>
      <c r="BG67" s="128"/>
      <c r="BH67" s="128"/>
      <c r="BI67" s="128"/>
      <c r="BJ67" s="128"/>
      <c r="BK67" s="128"/>
      <c r="BL67" s="128"/>
      <c r="BM67" s="128"/>
      <c r="BN67" s="128"/>
      <c r="BO67" s="128"/>
      <c r="BP67" s="128"/>
      <c r="BQ67" s="128"/>
      <c r="BR67" s="128"/>
      <c r="BS67" s="128"/>
      <c r="BT67" s="128"/>
      <c r="BU67" s="128"/>
    </row>
    <row r="68" spans="4:73" x14ac:dyDescent="0.3">
      <c r="D68" s="149"/>
      <c r="E68" s="180"/>
      <c r="F68" s="180"/>
      <c r="G68" s="180"/>
      <c r="H68" s="132"/>
      <c r="I68" s="151"/>
      <c r="J68" s="128"/>
      <c r="K68" s="180"/>
      <c r="L68" s="180"/>
      <c r="M68" s="180"/>
      <c r="N68" s="180"/>
      <c r="O68" s="150"/>
      <c r="P68" s="181"/>
      <c r="Q68" s="181"/>
      <c r="R68" s="181"/>
      <c r="S68" s="128"/>
      <c r="T68" s="128" t="str">
        <f t="shared" si="2"/>
        <v/>
      </c>
      <c r="U68" s="128"/>
      <c r="V68" s="128"/>
      <c r="W68" s="128"/>
      <c r="X68" s="128">
        <v>29</v>
      </c>
      <c r="Y68" s="117" t="str">
        <f t="shared" si="1"/>
        <v/>
      </c>
      <c r="AA68" s="114">
        <f t="shared" si="0"/>
        <v>1</v>
      </c>
      <c r="AB68" s="114">
        <f>IF(AC68="",0,IFERROR(IF(VLOOKUP(AC68,AC$38:AC67,1,0)&gt;0,0,0),1))</f>
        <v>0</v>
      </c>
      <c r="AC68" s="117">
        <f>IF(DATOS!J32=Y$39,DATOS!C32,"")</f>
        <v>0</v>
      </c>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c r="BS68" s="128"/>
      <c r="BT68" s="128"/>
      <c r="BU68" s="128"/>
    </row>
    <row r="69" spans="4:73" x14ac:dyDescent="0.3">
      <c r="D69" s="149"/>
      <c r="E69" s="180"/>
      <c r="F69" s="180"/>
      <c r="G69" s="180"/>
      <c r="H69" s="132"/>
      <c r="I69" s="151"/>
      <c r="J69" s="128"/>
      <c r="K69" s="180"/>
      <c r="L69" s="180"/>
      <c r="M69" s="180"/>
      <c r="N69" s="180"/>
      <c r="O69" s="150"/>
      <c r="P69" s="181"/>
      <c r="Q69" s="181"/>
      <c r="R69" s="181"/>
      <c r="S69" s="128"/>
      <c r="T69" s="128" t="str">
        <f t="shared" si="2"/>
        <v/>
      </c>
      <c r="U69" s="128"/>
      <c r="V69" s="128"/>
      <c r="W69" s="128"/>
      <c r="X69" s="128">
        <v>30</v>
      </c>
      <c r="Y69" s="117" t="str">
        <f t="shared" si="1"/>
        <v/>
      </c>
      <c r="AA69" s="114">
        <f t="shared" si="0"/>
        <v>1</v>
      </c>
      <c r="AB69" s="114">
        <f>IF(AC69="",0,IFERROR(IF(VLOOKUP(AC69,AC$38:AC68,1,0)&gt;0,0,0),1))</f>
        <v>0</v>
      </c>
      <c r="AC69" s="117">
        <f>IF(DATOS!J33=Y$39,DATOS!C33,"")</f>
        <v>0</v>
      </c>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c r="BS69" s="128"/>
      <c r="BT69" s="128"/>
      <c r="BU69" s="128"/>
    </row>
    <row r="70" spans="4:73" x14ac:dyDescent="0.3">
      <c r="D70" s="149"/>
      <c r="E70" s="180"/>
      <c r="F70" s="180"/>
      <c r="G70" s="180"/>
      <c r="H70" s="132"/>
      <c r="I70" s="151"/>
      <c r="J70" s="128"/>
      <c r="K70" s="180"/>
      <c r="L70" s="180"/>
      <c r="M70" s="180"/>
      <c r="N70" s="180"/>
      <c r="O70" s="150"/>
      <c r="P70" s="181"/>
      <c r="Q70" s="181"/>
      <c r="R70" s="181"/>
      <c r="S70" s="128"/>
      <c r="T70" s="128" t="str">
        <f t="shared" si="2"/>
        <v/>
      </c>
      <c r="U70" s="128"/>
      <c r="V70" s="128"/>
      <c r="W70" s="128"/>
      <c r="X70" s="128">
        <v>31</v>
      </c>
      <c r="Y70" s="117" t="str">
        <f t="shared" si="1"/>
        <v/>
      </c>
      <c r="AA70" s="114">
        <f t="shared" si="0"/>
        <v>1</v>
      </c>
      <c r="AB70" s="114">
        <f>IF(AC70="",0,IFERROR(IF(VLOOKUP(AC70,AC$38:AC69,1,0)&gt;0,0,0),1))</f>
        <v>0</v>
      </c>
      <c r="AC70" s="117">
        <f>IF(DATOS!J34=Y$39,DATOS!C34,"")</f>
        <v>0</v>
      </c>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c r="BS70" s="128"/>
      <c r="BT70" s="128"/>
      <c r="BU70" s="128"/>
    </row>
    <row r="71" spans="4:73" x14ac:dyDescent="0.3">
      <c r="D71" s="149"/>
      <c r="E71" s="180"/>
      <c r="F71" s="180"/>
      <c r="G71" s="180"/>
      <c r="H71" s="132"/>
      <c r="I71" s="151"/>
      <c r="J71" s="128"/>
      <c r="K71" s="180"/>
      <c r="L71" s="180"/>
      <c r="M71" s="180"/>
      <c r="N71" s="180"/>
      <c r="O71" s="150"/>
      <c r="P71" s="181"/>
      <c r="Q71" s="181"/>
      <c r="R71" s="181"/>
      <c r="S71" s="128"/>
      <c r="T71" s="128" t="str">
        <f t="shared" si="2"/>
        <v/>
      </c>
      <c r="U71" s="128"/>
      <c r="V71" s="128"/>
      <c r="W71" s="128"/>
      <c r="X71" s="128">
        <v>32</v>
      </c>
      <c r="Y71" s="117" t="str">
        <f t="shared" si="1"/>
        <v/>
      </c>
      <c r="AA71" s="114">
        <f t="shared" si="0"/>
        <v>1</v>
      </c>
      <c r="AB71" s="114">
        <f>IF(AC71="",0,IFERROR(IF(VLOOKUP(AC71,AC$38:AC70,1,0)&gt;0,0,0),1))</f>
        <v>0</v>
      </c>
      <c r="AC71" s="117">
        <f>IF(DATOS!J35=Y$39,DATOS!C35,"")</f>
        <v>0</v>
      </c>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c r="BS71" s="128"/>
      <c r="BT71" s="128"/>
      <c r="BU71" s="128"/>
    </row>
    <row r="72" spans="4:73" x14ac:dyDescent="0.3">
      <c r="D72" s="149"/>
      <c r="E72" s="180"/>
      <c r="F72" s="180"/>
      <c r="G72" s="180"/>
      <c r="H72" s="132"/>
      <c r="I72" s="151"/>
      <c r="J72" s="128"/>
      <c r="K72" s="180"/>
      <c r="L72" s="180"/>
      <c r="M72" s="180"/>
      <c r="N72" s="180"/>
      <c r="O72" s="150"/>
      <c r="P72" s="181"/>
      <c r="Q72" s="181"/>
      <c r="R72" s="181"/>
      <c r="S72" s="128"/>
      <c r="T72" s="128" t="str">
        <f t="shared" si="2"/>
        <v/>
      </c>
      <c r="U72" s="128"/>
      <c r="V72" s="128"/>
      <c r="W72" s="128"/>
      <c r="X72" s="128">
        <v>33</v>
      </c>
      <c r="Y72" s="117" t="str">
        <f t="shared" si="1"/>
        <v/>
      </c>
      <c r="AA72" s="114">
        <f t="shared" si="0"/>
        <v>1</v>
      </c>
      <c r="AB72" s="114">
        <f>IF(AC72="",0,IFERROR(IF(VLOOKUP(AC72,AC$38:AC71,1,0)&gt;0,0,0),1))</f>
        <v>0</v>
      </c>
      <c r="AC72" s="117">
        <f>IF(DATOS!J36=Y$39,DATOS!C36,"")</f>
        <v>0</v>
      </c>
      <c r="AR72" s="128"/>
      <c r="AS72" s="128"/>
      <c r="AT72" s="128"/>
      <c r="AU72" s="12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c r="BS72" s="128"/>
      <c r="BT72" s="128"/>
      <c r="BU72" s="128"/>
    </row>
    <row r="73" spans="4:73" x14ac:dyDescent="0.3">
      <c r="D73" s="149"/>
      <c r="E73" s="180"/>
      <c r="F73" s="180"/>
      <c r="G73" s="180"/>
      <c r="H73" s="132"/>
      <c r="I73" s="151"/>
      <c r="J73" s="128"/>
      <c r="K73" s="180"/>
      <c r="L73" s="180"/>
      <c r="M73" s="180"/>
      <c r="N73" s="180"/>
      <c r="O73" s="150"/>
      <c r="P73" s="181"/>
      <c r="Q73" s="181"/>
      <c r="R73" s="181"/>
      <c r="S73" s="128"/>
      <c r="T73" s="128" t="str">
        <f t="shared" si="2"/>
        <v/>
      </c>
      <c r="U73" s="128"/>
      <c r="V73" s="128"/>
      <c r="W73" s="128"/>
      <c r="X73" s="128">
        <v>34</v>
      </c>
      <c r="Y73" s="117" t="str">
        <f t="shared" si="1"/>
        <v/>
      </c>
      <c r="AA73" s="114">
        <f t="shared" si="0"/>
        <v>1</v>
      </c>
      <c r="AB73" s="114">
        <f>IF(AC73="",0,IFERROR(IF(VLOOKUP(AC73,AC$38:AC72,1,0)&gt;0,0,0),1))</f>
        <v>0</v>
      </c>
      <c r="AC73" s="117">
        <f>IF(DATOS!J37=Y$39,DATOS!C37,"")</f>
        <v>0</v>
      </c>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row>
    <row r="74" spans="4:73" x14ac:dyDescent="0.3">
      <c r="D74" s="149"/>
      <c r="E74" s="180"/>
      <c r="F74" s="180"/>
      <c r="G74" s="180"/>
      <c r="H74" s="132"/>
      <c r="I74" s="151"/>
      <c r="J74" s="128"/>
      <c r="K74" s="180"/>
      <c r="L74" s="180"/>
      <c r="M74" s="180"/>
      <c r="N74" s="180"/>
      <c r="O74" s="150"/>
      <c r="P74" s="181"/>
      <c r="Q74" s="181"/>
      <c r="R74" s="181"/>
      <c r="S74" s="128"/>
      <c r="T74" s="128" t="str">
        <f t="shared" si="2"/>
        <v/>
      </c>
      <c r="U74" s="128"/>
      <c r="V74" s="128"/>
      <c r="W74" s="128"/>
      <c r="X74" s="128">
        <v>35</v>
      </c>
      <c r="Y74" s="117" t="str">
        <f t="shared" si="1"/>
        <v/>
      </c>
      <c r="AA74" s="114">
        <f t="shared" si="0"/>
        <v>1</v>
      </c>
      <c r="AB74" s="114">
        <f>IF(AC74="",0,IFERROR(IF(VLOOKUP(AC74,AC$38:AC73,1,0)&gt;0,0,0),1))</f>
        <v>0</v>
      </c>
      <c r="AC74" s="117">
        <f>IF(DATOS!J38=Y$39,DATOS!C38,"")</f>
        <v>0</v>
      </c>
      <c r="AR74" s="128"/>
      <c r="AS74" s="128"/>
      <c r="AT74" s="128"/>
      <c r="AU74" s="128"/>
      <c r="AV74" s="128"/>
      <c r="AW74" s="128"/>
      <c r="AX74" s="128"/>
      <c r="AY74" s="128"/>
      <c r="AZ74" s="128"/>
      <c r="BA74" s="128"/>
      <c r="BB74" s="128"/>
      <c r="BC74" s="128"/>
      <c r="BD74" s="128"/>
      <c r="BE74" s="128"/>
      <c r="BF74" s="128"/>
      <c r="BG74" s="128"/>
      <c r="BH74" s="128"/>
      <c r="BI74" s="128"/>
      <c r="BJ74" s="128"/>
      <c r="BK74" s="128"/>
      <c r="BL74" s="128"/>
      <c r="BM74" s="128"/>
      <c r="BN74" s="128"/>
      <c r="BO74" s="128"/>
      <c r="BP74" s="128"/>
      <c r="BQ74" s="128"/>
      <c r="BR74" s="128"/>
      <c r="BS74" s="128"/>
      <c r="BT74" s="128"/>
      <c r="BU74" s="128"/>
    </row>
    <row r="75" spans="4:73" x14ac:dyDescent="0.3">
      <c r="D75" s="149"/>
      <c r="E75" s="180"/>
      <c r="F75" s="180"/>
      <c r="G75" s="180"/>
      <c r="H75" s="132"/>
      <c r="I75" s="151"/>
      <c r="J75" s="128"/>
      <c r="K75" s="180"/>
      <c r="L75" s="180"/>
      <c r="M75" s="180"/>
      <c r="N75" s="180"/>
      <c r="O75" s="150"/>
      <c r="P75" s="181"/>
      <c r="Q75" s="181"/>
      <c r="R75" s="181"/>
      <c r="S75" s="128"/>
      <c r="T75" s="128" t="str">
        <f t="shared" si="2"/>
        <v/>
      </c>
      <c r="U75" s="128"/>
      <c r="V75" s="128"/>
      <c r="W75" s="128"/>
      <c r="X75" s="128">
        <v>36</v>
      </c>
      <c r="Y75" s="117" t="str">
        <f t="shared" si="1"/>
        <v/>
      </c>
      <c r="AA75" s="114">
        <f t="shared" si="0"/>
        <v>1</v>
      </c>
      <c r="AB75" s="114">
        <f>IF(AC75="",0,IFERROR(IF(VLOOKUP(AC75,AC$38:AC74,1,0)&gt;0,0,0),1))</f>
        <v>0</v>
      </c>
      <c r="AC75" s="117">
        <f>IF(DATOS!J39=Y$39,DATOS!C39,"")</f>
        <v>0</v>
      </c>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c r="BS75" s="128"/>
      <c r="BT75" s="128"/>
      <c r="BU75" s="128"/>
    </row>
    <row r="76" spans="4:73" x14ac:dyDescent="0.3">
      <c r="D76" s="149"/>
      <c r="E76" s="180"/>
      <c r="F76" s="180"/>
      <c r="G76" s="180"/>
      <c r="H76" s="132"/>
      <c r="I76" s="151"/>
      <c r="J76" s="128"/>
      <c r="K76" s="180"/>
      <c r="L76" s="180"/>
      <c r="M76" s="180"/>
      <c r="N76" s="180"/>
      <c r="O76" s="150"/>
      <c r="P76" s="181"/>
      <c r="Q76" s="181"/>
      <c r="R76" s="181"/>
      <c r="S76" s="128"/>
      <c r="T76" s="128" t="str">
        <f t="shared" si="2"/>
        <v/>
      </c>
      <c r="U76" s="128"/>
      <c r="V76" s="128"/>
      <c r="W76" s="128"/>
      <c r="X76" s="128">
        <v>37</v>
      </c>
      <c r="Y76" s="117" t="str">
        <f t="shared" si="1"/>
        <v/>
      </c>
      <c r="AA76" s="114">
        <f t="shared" si="0"/>
        <v>1</v>
      </c>
      <c r="AB76" s="114">
        <f>IF(AC76="",0,IFERROR(IF(VLOOKUP(AC76,AC$38:AC75,1,0)&gt;0,0,0),1))</f>
        <v>0</v>
      </c>
      <c r="AC76" s="117">
        <f>IF(DATOS!J40=Y$39,DATOS!C40,"")</f>
        <v>0</v>
      </c>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c r="BS76" s="128"/>
      <c r="BT76" s="128"/>
      <c r="BU76" s="128"/>
    </row>
    <row r="77" spans="4:73" x14ac:dyDescent="0.3">
      <c r="D77" s="149"/>
      <c r="E77" s="180"/>
      <c r="F77" s="180"/>
      <c r="G77" s="180"/>
      <c r="H77" s="132"/>
      <c r="I77" s="151"/>
      <c r="J77" s="128"/>
      <c r="K77" s="180"/>
      <c r="L77" s="180"/>
      <c r="M77" s="180"/>
      <c r="N77" s="180"/>
      <c r="O77" s="150"/>
      <c r="P77" s="181"/>
      <c r="Q77" s="181"/>
      <c r="R77" s="181"/>
      <c r="S77" s="128"/>
      <c r="T77" s="128" t="str">
        <f t="shared" si="2"/>
        <v/>
      </c>
      <c r="U77" s="128"/>
      <c r="V77" s="128"/>
      <c r="W77" s="128"/>
      <c r="X77" s="128">
        <v>38</v>
      </c>
      <c r="Y77" s="117" t="str">
        <f t="shared" si="1"/>
        <v/>
      </c>
      <c r="AA77" s="114">
        <f t="shared" si="0"/>
        <v>1</v>
      </c>
      <c r="AB77" s="114">
        <f>IF(AC77="",0,IFERROR(IF(VLOOKUP(AC77,AC$38:AC76,1,0)&gt;0,0,0),1))</f>
        <v>0</v>
      </c>
      <c r="AC77" s="117">
        <f>IF(DATOS!J41=Y$39,DATOS!C41,"")</f>
        <v>0</v>
      </c>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c r="BS77" s="128"/>
      <c r="BT77" s="128"/>
      <c r="BU77" s="128"/>
    </row>
    <row r="78" spans="4:73" x14ac:dyDescent="0.3">
      <c r="D78" s="149"/>
      <c r="E78" s="180"/>
      <c r="F78" s="180"/>
      <c r="G78" s="180"/>
      <c r="H78" s="132"/>
      <c r="I78" s="151"/>
      <c r="J78" s="128"/>
      <c r="K78" s="180"/>
      <c r="L78" s="180"/>
      <c r="M78" s="180"/>
      <c r="N78" s="180"/>
      <c r="O78" s="150"/>
      <c r="P78" s="181"/>
      <c r="Q78" s="181"/>
      <c r="R78" s="181"/>
      <c r="S78" s="128"/>
      <c r="T78" s="128" t="str">
        <f t="shared" si="2"/>
        <v/>
      </c>
      <c r="U78" s="128"/>
      <c r="V78" s="128"/>
      <c r="W78" s="128"/>
      <c r="X78" s="128">
        <v>39</v>
      </c>
      <c r="Y78" s="117" t="str">
        <f t="shared" si="1"/>
        <v/>
      </c>
      <c r="AA78" s="114">
        <f t="shared" si="0"/>
        <v>1</v>
      </c>
      <c r="AB78" s="114">
        <f>IF(AC78="",0,IFERROR(IF(VLOOKUP(AC78,AC$38:AC77,1,0)&gt;0,0,0),1))</f>
        <v>0</v>
      </c>
      <c r="AC78" s="117">
        <f>IF(DATOS!J42=Y$39,DATOS!C42,"")</f>
        <v>0</v>
      </c>
      <c r="AR78" s="128"/>
      <c r="AS78" s="128"/>
      <c r="AT78" s="128"/>
      <c r="AU78" s="128"/>
      <c r="AV78" s="128"/>
      <c r="AW78" s="128"/>
      <c r="AX78" s="128"/>
      <c r="AY78" s="128"/>
      <c r="AZ78" s="128"/>
      <c r="BA78" s="128"/>
      <c r="BB78" s="128"/>
      <c r="BC78" s="128"/>
      <c r="BD78" s="128"/>
      <c r="BE78" s="128"/>
      <c r="BF78" s="128"/>
      <c r="BG78" s="128"/>
      <c r="BH78" s="128"/>
      <c r="BI78" s="128"/>
      <c r="BJ78" s="128"/>
      <c r="BK78" s="128"/>
      <c r="BL78" s="128"/>
      <c r="BM78" s="128"/>
      <c r="BN78" s="128"/>
      <c r="BO78" s="128"/>
      <c r="BP78" s="128"/>
      <c r="BQ78" s="128"/>
      <c r="BR78" s="128"/>
      <c r="BS78" s="128"/>
      <c r="BT78" s="128"/>
      <c r="BU78" s="128"/>
    </row>
    <row r="79" spans="4:73" x14ac:dyDescent="0.3">
      <c r="D79" s="149"/>
      <c r="E79" s="180"/>
      <c r="F79" s="180"/>
      <c r="G79" s="180"/>
      <c r="H79" s="132"/>
      <c r="I79" s="151"/>
      <c r="J79" s="128"/>
      <c r="K79" s="180"/>
      <c r="L79" s="180"/>
      <c r="M79" s="180"/>
      <c r="N79" s="180"/>
      <c r="O79" s="150"/>
      <c r="P79" s="181"/>
      <c r="Q79" s="181"/>
      <c r="R79" s="181"/>
      <c r="S79" s="128"/>
      <c r="T79" s="128" t="str">
        <f t="shared" si="2"/>
        <v/>
      </c>
      <c r="U79" s="128"/>
      <c r="V79" s="128"/>
      <c r="W79" s="128"/>
      <c r="X79" s="128">
        <v>40</v>
      </c>
      <c r="Y79" s="117" t="str">
        <f t="shared" si="1"/>
        <v/>
      </c>
      <c r="AA79" s="114">
        <f t="shared" si="0"/>
        <v>1</v>
      </c>
      <c r="AB79" s="114">
        <f>IF(AC79="",0,IFERROR(IF(VLOOKUP(AC79,AC$38:AC78,1,0)&gt;0,0,0),1))</f>
        <v>0</v>
      </c>
      <c r="AC79" s="117">
        <f>IF(DATOS!J43=Y$39,DATOS!C43,"")</f>
        <v>0</v>
      </c>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c r="BS79" s="128"/>
      <c r="BT79" s="128"/>
      <c r="BU79" s="128"/>
    </row>
    <row r="80" spans="4:73" x14ac:dyDescent="0.3">
      <c r="D80" s="132"/>
      <c r="E80" s="180"/>
      <c r="F80" s="180"/>
      <c r="G80" s="180"/>
      <c r="H80" s="132"/>
      <c r="I80" s="151"/>
      <c r="J80" s="128"/>
      <c r="K80" s="180"/>
      <c r="L80" s="180"/>
      <c r="M80" s="180"/>
      <c r="N80" s="180"/>
      <c r="O80" s="150"/>
      <c r="P80" s="181"/>
      <c r="Q80" s="181"/>
      <c r="R80" s="181"/>
      <c r="S80" s="128"/>
      <c r="T80" s="128" t="str">
        <f t="shared" si="2"/>
        <v/>
      </c>
      <c r="U80" s="128"/>
      <c r="V80" s="128"/>
      <c r="W80" s="128"/>
      <c r="X80" s="128">
        <v>41</v>
      </c>
      <c r="Y80" s="117" t="str">
        <f t="shared" ref="Y80:Y85" si="3">IFERROR(VLOOKUP(X80,AA$38:AC$3370,3,0),"")</f>
        <v/>
      </c>
      <c r="AA80" s="114">
        <f t="shared" ref="AA80:AA85" si="4">AA79+AB80</f>
        <v>1</v>
      </c>
      <c r="AB80" s="114">
        <f>IF(AC80="",0,IFERROR(IF(VLOOKUP(AC80,AC$38:AC79,1,0)&gt;0,0,0),1))</f>
        <v>0</v>
      </c>
      <c r="AC80" s="117">
        <f>IF(DATOS!J44=Y$39,DATOS!C44,"")</f>
        <v>0</v>
      </c>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c r="BS80" s="128"/>
      <c r="BT80" s="128"/>
      <c r="BU80" s="128"/>
    </row>
    <row r="81" spans="4:73" x14ac:dyDescent="0.3">
      <c r="D81" s="132"/>
      <c r="E81" s="180"/>
      <c r="F81" s="180"/>
      <c r="G81" s="180"/>
      <c r="H81" s="132"/>
      <c r="I81" s="151"/>
      <c r="J81" s="128"/>
      <c r="K81" s="180"/>
      <c r="L81" s="180"/>
      <c r="M81" s="180"/>
      <c r="N81" s="180"/>
      <c r="O81" s="150"/>
      <c r="P81" s="181"/>
      <c r="Q81" s="181"/>
      <c r="R81" s="181"/>
      <c r="S81" s="128"/>
      <c r="T81" s="128" t="str">
        <f t="shared" si="2"/>
        <v/>
      </c>
      <c r="U81" s="128"/>
      <c r="V81" s="128"/>
      <c r="W81" s="128"/>
      <c r="X81" s="128">
        <v>42</v>
      </c>
      <c r="Y81" s="117" t="str">
        <f t="shared" si="3"/>
        <v/>
      </c>
      <c r="AA81" s="114">
        <f t="shared" si="4"/>
        <v>1</v>
      </c>
      <c r="AB81" s="114">
        <f>IF(AC81="",0,IFERROR(IF(VLOOKUP(AC81,AC$38:AC80,1,0)&gt;0,0,0),1))</f>
        <v>0</v>
      </c>
      <c r="AC81" s="117">
        <f>IF(DATOS!J45=Y$39,DATOS!C45,"")</f>
        <v>0</v>
      </c>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c r="BS81" s="128"/>
      <c r="BT81" s="128"/>
      <c r="BU81" s="128"/>
    </row>
    <row r="82" spans="4:73" x14ac:dyDescent="0.3">
      <c r="D82" s="132"/>
      <c r="E82" s="180"/>
      <c r="F82" s="180"/>
      <c r="G82" s="180"/>
      <c r="H82" s="132"/>
      <c r="I82" s="151"/>
      <c r="J82" s="128"/>
      <c r="K82" s="180"/>
      <c r="L82" s="180"/>
      <c r="M82" s="180"/>
      <c r="N82" s="180"/>
      <c r="O82" s="150"/>
      <c r="P82" s="181"/>
      <c r="Q82" s="181"/>
      <c r="R82" s="181"/>
      <c r="S82" s="128"/>
      <c r="T82" s="128" t="str">
        <f t="shared" si="2"/>
        <v/>
      </c>
      <c r="U82" s="128"/>
      <c r="V82" s="128"/>
      <c r="W82" s="128"/>
      <c r="X82" s="128">
        <v>43</v>
      </c>
      <c r="Y82" s="117" t="str">
        <f t="shared" si="3"/>
        <v/>
      </c>
      <c r="AA82" s="114">
        <f t="shared" si="4"/>
        <v>1</v>
      </c>
      <c r="AB82" s="114">
        <f>IF(AC82="",0,IFERROR(IF(VLOOKUP(AC82,AC$38:AC81,1,0)&gt;0,0,0),1))</f>
        <v>0</v>
      </c>
      <c r="AC82" s="117">
        <f>IF(DATOS!J46=Y$39,DATOS!C46,"")</f>
        <v>0</v>
      </c>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c r="BS82" s="128"/>
      <c r="BT82" s="128"/>
      <c r="BU82" s="128"/>
    </row>
    <row r="83" spans="4:73" x14ac:dyDescent="0.3">
      <c r="D83" s="132"/>
      <c r="E83" s="180"/>
      <c r="F83" s="180"/>
      <c r="G83" s="180"/>
      <c r="H83" s="132"/>
      <c r="I83" s="151"/>
      <c r="J83" s="128"/>
      <c r="K83" s="180"/>
      <c r="L83" s="180"/>
      <c r="M83" s="180"/>
      <c r="N83" s="180"/>
      <c r="O83" s="150"/>
      <c r="P83" s="181"/>
      <c r="Q83" s="181"/>
      <c r="R83" s="181"/>
      <c r="S83" s="128"/>
      <c r="T83" s="128" t="str">
        <f t="shared" si="2"/>
        <v/>
      </c>
      <c r="U83" s="128"/>
      <c r="V83" s="128"/>
      <c r="W83" s="128"/>
      <c r="X83" s="128">
        <v>44</v>
      </c>
      <c r="Y83" s="117" t="str">
        <f t="shared" si="3"/>
        <v/>
      </c>
      <c r="AA83" s="114">
        <f t="shared" si="4"/>
        <v>1</v>
      </c>
      <c r="AB83" s="114">
        <f>IF(AC83="",0,IFERROR(IF(VLOOKUP(AC83,AC$38:AC82,1,0)&gt;0,0,0),1))</f>
        <v>0</v>
      </c>
      <c r="AC83" s="117">
        <f>IF(DATOS!J47=Y$39,DATOS!C47,"")</f>
        <v>0</v>
      </c>
      <c r="AR83" s="128"/>
      <c r="AS83" s="128"/>
      <c r="AT83" s="128"/>
      <c r="AU83" s="128"/>
      <c r="AV83" s="128"/>
      <c r="AW83" s="128"/>
      <c r="AX83" s="128"/>
      <c r="AY83" s="128"/>
      <c r="AZ83" s="128"/>
      <c r="BA83" s="128"/>
      <c r="BB83" s="128"/>
      <c r="BC83" s="128"/>
      <c r="BD83" s="128"/>
      <c r="BE83" s="128"/>
      <c r="BF83" s="128"/>
      <c r="BG83" s="128"/>
      <c r="BH83" s="128"/>
      <c r="BI83" s="128"/>
      <c r="BJ83" s="128"/>
      <c r="BK83" s="128"/>
      <c r="BL83" s="128"/>
      <c r="BM83" s="128"/>
      <c r="BN83" s="128"/>
      <c r="BO83" s="128"/>
      <c r="BP83" s="128"/>
      <c r="BQ83" s="128"/>
      <c r="BR83" s="128"/>
      <c r="BS83" s="128"/>
      <c r="BT83" s="128"/>
      <c r="BU83" s="128"/>
    </row>
    <row r="84" spans="4:73" x14ac:dyDescent="0.3">
      <c r="D84" s="132"/>
      <c r="E84" s="180"/>
      <c r="F84" s="180"/>
      <c r="G84" s="180"/>
      <c r="H84" s="132"/>
      <c r="I84" s="151"/>
      <c r="J84" s="128"/>
      <c r="K84" s="180"/>
      <c r="L84" s="180"/>
      <c r="M84" s="180"/>
      <c r="N84" s="180"/>
      <c r="O84" s="150"/>
      <c r="P84" s="181"/>
      <c r="Q84" s="181"/>
      <c r="R84" s="181"/>
      <c r="S84" s="128"/>
      <c r="T84" s="128" t="str">
        <f t="shared" si="2"/>
        <v/>
      </c>
      <c r="U84" s="128"/>
      <c r="V84" s="128"/>
      <c r="W84" s="128"/>
      <c r="X84" s="128">
        <v>45</v>
      </c>
      <c r="Y84" s="117" t="str">
        <f t="shared" si="3"/>
        <v/>
      </c>
      <c r="AA84" s="114">
        <f t="shared" si="4"/>
        <v>1</v>
      </c>
      <c r="AB84" s="114">
        <f>IF(AC84="",0,IFERROR(IF(VLOOKUP(AC84,AC$38:AC83,1,0)&gt;0,0,0),1))</f>
        <v>0</v>
      </c>
      <c r="AC84" s="117">
        <f>IF(DATOS!J48=Y$39,DATOS!C48,"")</f>
        <v>0</v>
      </c>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c r="BS84" s="128"/>
      <c r="BT84" s="128"/>
      <c r="BU84" s="128"/>
    </row>
    <row r="85" spans="4:73" x14ac:dyDescent="0.3">
      <c r="D85" s="132"/>
      <c r="E85" s="180"/>
      <c r="F85" s="180"/>
      <c r="G85" s="180"/>
      <c r="H85" s="132"/>
      <c r="I85" s="151"/>
      <c r="J85" s="128"/>
      <c r="K85" s="180"/>
      <c r="L85" s="180"/>
      <c r="M85" s="180"/>
      <c r="N85" s="180"/>
      <c r="O85" s="150"/>
      <c r="P85" s="181"/>
      <c r="Q85" s="181"/>
      <c r="R85" s="181"/>
      <c r="S85" s="128"/>
      <c r="T85" s="128" t="str">
        <f t="shared" si="2"/>
        <v/>
      </c>
      <c r="U85" s="128"/>
      <c r="V85" s="128"/>
      <c r="W85" s="128"/>
      <c r="X85" s="128">
        <v>46</v>
      </c>
      <c r="Y85" s="117" t="str">
        <f t="shared" si="3"/>
        <v/>
      </c>
      <c r="AA85" s="114">
        <f t="shared" si="4"/>
        <v>1</v>
      </c>
      <c r="AB85" s="114">
        <f>IF(AC85="",0,IFERROR(IF(VLOOKUP(AC85,AC$38:AC84,1,0)&gt;0,0,0),1))</f>
        <v>0</v>
      </c>
      <c r="AC85" s="117">
        <f>IF(DATOS!J49=Y$39,DATOS!C49,"")</f>
        <v>0</v>
      </c>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c r="BS85" s="128"/>
      <c r="BT85" s="128"/>
      <c r="BU85" s="128"/>
    </row>
    <row r="86" spans="4:73" x14ac:dyDescent="0.3">
      <c r="D86" s="132"/>
      <c r="E86" s="180"/>
      <c r="F86" s="180"/>
      <c r="G86" s="180"/>
      <c r="H86" s="132"/>
      <c r="I86" s="151"/>
      <c r="J86" s="128"/>
      <c r="K86" s="180"/>
      <c r="L86" s="180"/>
      <c r="M86" s="180"/>
      <c r="N86" s="180"/>
      <c r="O86" s="150"/>
      <c r="P86" s="181"/>
      <c r="Q86" s="181"/>
      <c r="R86" s="181"/>
      <c r="S86" s="128"/>
      <c r="T86" s="128" t="str">
        <f t="shared" si="2"/>
        <v/>
      </c>
      <c r="U86" s="128"/>
      <c r="V86" s="128"/>
      <c r="W86" s="128"/>
      <c r="X86" s="128">
        <v>47</v>
      </c>
      <c r="Y86" s="117" t="str">
        <f>IFERROR(VLOOKUP(X86,AA$38:AC$3370,3,0),"")</f>
        <v/>
      </c>
      <c r="AA86" s="114">
        <f>AA85+AB86</f>
        <v>1</v>
      </c>
      <c r="AB86" s="114">
        <f>IF(AC86="",0,IFERROR(IF(VLOOKUP(AC86,AC$38:AC85,1,0)&gt;0,0,0),1))</f>
        <v>0</v>
      </c>
      <c r="AC86" s="117">
        <f>IF(DATOS!J50=Y$39,DATOS!C50,"")</f>
        <v>0</v>
      </c>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c r="BS86" s="128"/>
      <c r="BT86" s="128"/>
      <c r="BU86" s="128"/>
    </row>
    <row r="87" spans="4:73" x14ac:dyDescent="0.3">
      <c r="D87" s="132"/>
      <c r="E87" s="180"/>
      <c r="F87" s="180"/>
      <c r="G87" s="180"/>
      <c r="H87" s="132"/>
      <c r="I87" s="151"/>
      <c r="J87" s="128"/>
      <c r="K87" s="180"/>
      <c r="L87" s="180"/>
      <c r="M87" s="180"/>
      <c r="N87" s="180"/>
      <c r="O87" s="150"/>
      <c r="P87" s="181"/>
      <c r="Q87" s="181"/>
      <c r="R87" s="181"/>
      <c r="S87" s="128"/>
      <c r="T87" s="128" t="str">
        <f t="shared" si="2"/>
        <v/>
      </c>
      <c r="U87" s="128"/>
      <c r="V87" s="128"/>
      <c r="W87" s="128"/>
      <c r="X87" s="128">
        <v>48</v>
      </c>
      <c r="Y87" s="117" t="str">
        <f>IFERROR(VLOOKUP(X87,AA$38:AC$3370,3,0),"")</f>
        <v/>
      </c>
      <c r="AA87" s="114">
        <f>AA86+AB87</f>
        <v>1</v>
      </c>
      <c r="AB87" s="114">
        <f>IF(AC87="",0,IFERROR(IF(VLOOKUP(AC87,AC$38:AC86,1,0)&gt;0,0,0),1))</f>
        <v>0</v>
      </c>
      <c r="AC87" s="117">
        <f>IF(DATOS!J51=Y$39,DATOS!C51,"")</f>
        <v>0</v>
      </c>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c r="BS87" s="128"/>
      <c r="BT87" s="128"/>
      <c r="BU87" s="128"/>
    </row>
    <row r="88" spans="4:73" x14ac:dyDescent="0.3">
      <c r="D88" s="132"/>
      <c r="E88" s="180"/>
      <c r="F88" s="180"/>
      <c r="G88" s="180"/>
      <c r="H88" s="132"/>
      <c r="I88" s="151"/>
      <c r="J88" s="128"/>
      <c r="K88" s="180"/>
      <c r="L88" s="180"/>
      <c r="M88" s="180"/>
      <c r="N88" s="180"/>
      <c r="O88" s="150"/>
      <c r="P88" s="181"/>
      <c r="Q88" s="181"/>
      <c r="R88" s="181"/>
      <c r="S88" s="128"/>
      <c r="T88" s="128" t="str">
        <f t="shared" si="2"/>
        <v/>
      </c>
      <c r="U88" s="128"/>
      <c r="V88" s="128"/>
      <c r="W88" s="128"/>
      <c r="X88" s="128">
        <v>49</v>
      </c>
      <c r="Y88" s="117" t="str">
        <f>IFERROR(VLOOKUP(X88,AA$38:AC$3370,3,0),"")</f>
        <v/>
      </c>
      <c r="AA88" s="114">
        <f>AA87+AB88</f>
        <v>1</v>
      </c>
      <c r="AB88" s="114">
        <f>IF(AC88="",0,IFERROR(IF(VLOOKUP(AC88,AC$38:AC87,1,0)&gt;0,0,0),1))</f>
        <v>0</v>
      </c>
      <c r="AC88" s="117">
        <f>IF(DATOS!J52=Y$39,DATOS!C52,"")</f>
        <v>0</v>
      </c>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c r="BS88" s="128"/>
      <c r="BT88" s="128"/>
      <c r="BU88" s="128"/>
    </row>
    <row r="89" spans="4:73" x14ac:dyDescent="0.3">
      <c r="D89" s="132"/>
      <c r="E89" s="180"/>
      <c r="F89" s="180"/>
      <c r="G89" s="180"/>
      <c r="H89" s="132"/>
      <c r="I89" s="151"/>
      <c r="J89" s="128"/>
      <c r="K89" s="180"/>
      <c r="L89" s="180"/>
      <c r="M89" s="180"/>
      <c r="N89" s="180"/>
      <c r="O89" s="150"/>
      <c r="P89" s="181"/>
      <c r="Q89" s="181"/>
      <c r="R89" s="181"/>
      <c r="S89" s="128"/>
      <c r="T89" s="128" t="str">
        <f>IF(H89="","","S/n")</f>
        <v/>
      </c>
      <c r="U89" s="128"/>
      <c r="V89" s="128"/>
      <c r="W89" s="128"/>
      <c r="X89" s="128">
        <v>50</v>
      </c>
      <c r="Y89" s="117" t="str">
        <f>IFERROR(VLOOKUP(X89,AA$38:AC$3370,3,0),"")</f>
        <v/>
      </c>
      <c r="AA89" s="114">
        <f>AA88+AB89</f>
        <v>1</v>
      </c>
      <c r="AB89" s="114">
        <f>IF(AC89="",0,IFERROR(IF(VLOOKUP(AC89,AC$38:AC88,1,0)&gt;0,0,0),1))</f>
        <v>0</v>
      </c>
      <c r="AC89" s="117">
        <f>IF(DATOS!J53=Y$39,DATOS!C53,"")</f>
        <v>0</v>
      </c>
      <c r="AR89" s="128"/>
      <c r="AS89" s="128"/>
      <c r="AT89" s="128"/>
      <c r="AU89" s="128"/>
      <c r="AV89" s="128"/>
      <c r="AW89" s="128"/>
      <c r="AX89" s="128"/>
      <c r="AY89" s="128"/>
      <c r="AZ89" s="128"/>
      <c r="BA89" s="128"/>
      <c r="BB89" s="128"/>
      <c r="BC89" s="128"/>
      <c r="BD89" s="128"/>
      <c r="BE89" s="128"/>
      <c r="BF89" s="128"/>
      <c r="BG89" s="128"/>
      <c r="BH89" s="128"/>
      <c r="BI89" s="128"/>
      <c r="BJ89" s="128"/>
      <c r="BK89" s="128"/>
      <c r="BL89" s="128"/>
      <c r="BM89" s="128"/>
      <c r="BN89" s="128"/>
      <c r="BO89" s="128"/>
      <c r="BP89" s="128"/>
      <c r="BQ89" s="128"/>
      <c r="BR89" s="128"/>
      <c r="BS89" s="128"/>
      <c r="BT89" s="128"/>
      <c r="BU89" s="128"/>
    </row>
    <row r="90" spans="4:73" x14ac:dyDescent="0.3">
      <c r="D90" s="132"/>
      <c r="E90" s="132"/>
      <c r="F90" s="128"/>
      <c r="G90" s="132"/>
      <c r="H90" s="128"/>
      <c r="I90" s="128"/>
      <c r="J90" s="128"/>
      <c r="K90" s="128"/>
      <c r="L90" s="128"/>
      <c r="M90" s="128"/>
      <c r="N90" s="128"/>
      <c r="O90" s="128"/>
      <c r="P90" s="128"/>
      <c r="Q90" s="128"/>
      <c r="R90" s="128"/>
      <c r="S90" s="128"/>
      <c r="T90" s="128"/>
      <c r="U90" s="128"/>
      <c r="V90" s="128"/>
      <c r="W90" s="128"/>
      <c r="X90" s="128">
        <v>51</v>
      </c>
      <c r="Y90" s="117" t="str">
        <f t="shared" si="1"/>
        <v/>
      </c>
      <c r="AA90" s="114">
        <f t="shared" si="0"/>
        <v>1</v>
      </c>
      <c r="AB90" s="114">
        <f>IF(AC90="",0,IFERROR(IF(VLOOKUP(AC90,AC$38:AC89,1,0)&gt;0,0,0),1))</f>
        <v>0</v>
      </c>
      <c r="AC90" s="117">
        <f>IF(DATOS!J54=Y$39,DATOS!C54,"")</f>
        <v>0</v>
      </c>
      <c r="AR90" s="128"/>
      <c r="AS90" s="128"/>
      <c r="AT90" s="128"/>
      <c r="AU90" s="128"/>
      <c r="AV90" s="128"/>
      <c r="AW90" s="128"/>
      <c r="AX90" s="128"/>
      <c r="AY90" s="128"/>
      <c r="AZ90" s="128"/>
      <c r="BA90" s="128"/>
      <c r="BB90" s="128"/>
      <c r="BC90" s="128"/>
      <c r="BD90" s="128"/>
      <c r="BE90" s="128"/>
      <c r="BF90" s="128"/>
      <c r="BG90" s="128"/>
      <c r="BH90" s="128"/>
      <c r="BI90" s="128"/>
      <c r="BJ90" s="128"/>
      <c r="BK90" s="128"/>
      <c r="BL90" s="128"/>
      <c r="BM90" s="128"/>
      <c r="BN90" s="128"/>
      <c r="BO90" s="128"/>
      <c r="BP90" s="128"/>
      <c r="BQ90" s="128"/>
      <c r="BR90" s="128"/>
      <c r="BS90" s="128"/>
      <c r="BT90" s="128"/>
      <c r="BU90" s="128"/>
    </row>
    <row r="91" spans="4:73" x14ac:dyDescent="0.3">
      <c r="D91" s="132"/>
      <c r="E91" s="132"/>
      <c r="F91" s="128"/>
      <c r="G91" s="132"/>
      <c r="H91" s="128"/>
      <c r="I91" s="128"/>
      <c r="J91" s="128"/>
      <c r="K91" s="128"/>
      <c r="L91" s="128"/>
      <c r="M91" s="128"/>
      <c r="N91" s="128"/>
      <c r="O91" s="128"/>
      <c r="P91" s="128"/>
      <c r="Q91" s="128"/>
      <c r="R91" s="128"/>
      <c r="S91" s="128"/>
      <c r="T91" s="128"/>
      <c r="U91" s="128"/>
      <c r="V91" s="128"/>
      <c r="W91" s="128"/>
      <c r="X91" s="128">
        <v>52</v>
      </c>
      <c r="Y91" s="117" t="str">
        <f t="shared" si="1"/>
        <v/>
      </c>
      <c r="AA91" s="114">
        <f t="shared" si="0"/>
        <v>1</v>
      </c>
      <c r="AB91" s="114">
        <f>IF(AC91="",0,IFERROR(IF(VLOOKUP(AC91,AC$38:AC90,1,0)&gt;0,0,0),1))</f>
        <v>0</v>
      </c>
      <c r="AC91" s="117">
        <f>IF(DATOS!J55=Y$39,DATOS!C55,"")</f>
        <v>0</v>
      </c>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c r="BS91" s="128"/>
      <c r="BT91" s="128"/>
      <c r="BU91" s="128"/>
    </row>
    <row r="92" spans="4:73" x14ac:dyDescent="0.3">
      <c r="D92" s="132"/>
      <c r="E92" s="132"/>
      <c r="F92" s="128"/>
      <c r="G92" s="132"/>
      <c r="H92" s="128"/>
      <c r="I92" s="128"/>
      <c r="J92" s="128"/>
      <c r="K92" s="128"/>
      <c r="L92" s="128"/>
      <c r="M92" s="128"/>
      <c r="N92" s="128"/>
      <c r="O92" s="128"/>
      <c r="P92" s="128"/>
      <c r="Q92" s="128"/>
      <c r="R92" s="128"/>
      <c r="S92" s="128"/>
      <c r="T92" s="128"/>
      <c r="U92" s="128"/>
      <c r="V92" s="128"/>
      <c r="W92" s="128"/>
      <c r="X92" s="128">
        <v>53</v>
      </c>
      <c r="Y92" s="117" t="str">
        <f t="shared" si="1"/>
        <v/>
      </c>
      <c r="AA92" s="114">
        <f t="shared" si="0"/>
        <v>1</v>
      </c>
      <c r="AB92" s="114">
        <f>IF(AC92="",0,IFERROR(IF(VLOOKUP(AC92,AC$38:AC91,1,0)&gt;0,0,0),1))</f>
        <v>0</v>
      </c>
      <c r="AC92" s="117">
        <f>IF(DATOS!J56=Y$39,DATOS!C56,"")</f>
        <v>0</v>
      </c>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c r="BS92" s="128"/>
      <c r="BT92" s="128"/>
      <c r="BU92" s="128"/>
    </row>
    <row r="93" spans="4:73" x14ac:dyDescent="0.3">
      <c r="D93" s="132"/>
      <c r="E93" s="132"/>
      <c r="F93" s="128"/>
      <c r="G93" s="132"/>
      <c r="H93" s="128"/>
      <c r="I93" s="128"/>
      <c r="J93" s="128"/>
      <c r="K93" s="128"/>
      <c r="L93" s="128"/>
      <c r="M93" s="128"/>
      <c r="N93" s="128"/>
      <c r="O93" s="128"/>
      <c r="P93" s="128"/>
      <c r="Q93" s="128"/>
      <c r="R93" s="128"/>
      <c r="S93" s="128"/>
      <c r="T93" s="128"/>
      <c r="U93" s="128"/>
      <c r="V93" s="128"/>
      <c r="W93" s="128"/>
      <c r="X93" s="128">
        <v>54</v>
      </c>
      <c r="Y93" s="117" t="str">
        <f t="shared" si="1"/>
        <v/>
      </c>
      <c r="AA93" s="114">
        <f t="shared" si="0"/>
        <v>1</v>
      </c>
      <c r="AB93" s="114">
        <f>IF(AC93="",0,IFERROR(IF(VLOOKUP(AC93,AC$38:AC92,1,0)&gt;0,0,0),1))</f>
        <v>0</v>
      </c>
      <c r="AC93" s="117">
        <f>IF(DATOS!J57=Y$39,DATOS!C57,"")</f>
        <v>0</v>
      </c>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c r="BS93" s="128"/>
      <c r="BT93" s="128"/>
      <c r="BU93" s="128"/>
    </row>
    <row r="94" spans="4:73" x14ac:dyDescent="0.3">
      <c r="D94" s="132"/>
      <c r="E94" s="132"/>
      <c r="F94" s="128"/>
      <c r="G94" s="132"/>
      <c r="H94" s="128"/>
      <c r="I94" s="128"/>
      <c r="J94" s="128"/>
      <c r="K94" s="128"/>
      <c r="L94" s="128"/>
      <c r="M94" s="128"/>
      <c r="N94" s="128"/>
      <c r="O94" s="128"/>
      <c r="P94" s="128"/>
      <c r="Q94" s="128"/>
      <c r="R94" s="128"/>
      <c r="S94" s="128"/>
      <c r="T94" s="128"/>
      <c r="U94" s="128"/>
      <c r="V94" s="128"/>
      <c r="W94" s="128"/>
      <c r="X94" s="128">
        <v>55</v>
      </c>
      <c r="Y94" s="117" t="str">
        <f t="shared" si="1"/>
        <v/>
      </c>
      <c r="AA94" s="114">
        <f t="shared" si="0"/>
        <v>1</v>
      </c>
      <c r="AB94" s="114">
        <f>IF(AC94="",0,IFERROR(IF(VLOOKUP(AC94,AC$38:AC93,1,0)&gt;0,0,0),1))</f>
        <v>0</v>
      </c>
      <c r="AC94" s="117">
        <f>IF(DATOS!J58=Y$39,DATOS!C58,"")</f>
        <v>0</v>
      </c>
      <c r="AR94" s="128"/>
      <c r="AS94" s="128"/>
      <c r="AT94" s="128"/>
      <c r="AU94" s="128"/>
      <c r="AV94" s="128"/>
      <c r="AW94" s="128"/>
      <c r="AX94" s="128"/>
      <c r="AY94" s="128"/>
      <c r="AZ94" s="128"/>
      <c r="BA94" s="128"/>
      <c r="BB94" s="128"/>
      <c r="BC94" s="128"/>
      <c r="BD94" s="128"/>
      <c r="BE94" s="128"/>
      <c r="BF94" s="128"/>
      <c r="BG94" s="128"/>
      <c r="BH94" s="128"/>
      <c r="BI94" s="128"/>
      <c r="BJ94" s="128"/>
      <c r="BK94" s="128"/>
      <c r="BL94" s="128"/>
      <c r="BM94" s="128"/>
      <c r="BN94" s="128"/>
      <c r="BO94" s="128"/>
      <c r="BP94" s="128"/>
      <c r="BQ94" s="128"/>
      <c r="BR94" s="128"/>
      <c r="BS94" s="128"/>
      <c r="BT94" s="128"/>
      <c r="BU94" s="128"/>
    </row>
    <row r="95" spans="4:73" x14ac:dyDescent="0.3">
      <c r="D95" s="132"/>
      <c r="E95" s="132"/>
      <c r="F95" s="128"/>
      <c r="G95" s="132"/>
      <c r="H95" s="128"/>
      <c r="I95" s="128"/>
      <c r="J95" s="128"/>
      <c r="K95" s="128"/>
      <c r="L95" s="128"/>
      <c r="M95" s="128"/>
      <c r="N95" s="128"/>
      <c r="O95" s="128"/>
      <c r="P95" s="128"/>
      <c r="Q95" s="128"/>
      <c r="R95" s="128"/>
      <c r="S95" s="128"/>
      <c r="T95" s="128"/>
      <c r="U95" s="128"/>
      <c r="V95" s="128"/>
      <c r="W95" s="128"/>
      <c r="X95" s="128">
        <v>56</v>
      </c>
      <c r="Y95" s="117" t="str">
        <f t="shared" si="1"/>
        <v/>
      </c>
      <c r="AA95" s="114">
        <f t="shared" si="0"/>
        <v>1</v>
      </c>
      <c r="AB95" s="114">
        <f>IF(AC95="",0,IFERROR(IF(VLOOKUP(AC95,AC$38:AC94,1,0)&gt;0,0,0),1))</f>
        <v>0</v>
      </c>
      <c r="AC95" s="117">
        <f>IF(DATOS!J59=Y$39,DATOS!C59,"")</f>
        <v>0</v>
      </c>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c r="BS95" s="128"/>
      <c r="BT95" s="128"/>
      <c r="BU95" s="128"/>
    </row>
    <row r="96" spans="4:73" x14ac:dyDescent="0.3">
      <c r="D96" s="132"/>
      <c r="E96" s="132"/>
      <c r="F96" s="128"/>
      <c r="G96" s="132"/>
      <c r="H96" s="128"/>
      <c r="I96" s="128"/>
      <c r="J96" s="128"/>
      <c r="K96" s="128"/>
      <c r="L96" s="128"/>
      <c r="M96" s="128"/>
      <c r="N96" s="128"/>
      <c r="O96" s="128"/>
      <c r="P96" s="128"/>
      <c r="Q96" s="128"/>
      <c r="R96" s="128"/>
      <c r="S96" s="128"/>
      <c r="T96" s="128"/>
      <c r="U96" s="128"/>
      <c r="V96" s="128"/>
      <c r="W96" s="128"/>
      <c r="X96" s="128">
        <v>57</v>
      </c>
      <c r="Y96" s="117" t="str">
        <f t="shared" si="1"/>
        <v/>
      </c>
      <c r="AA96" s="114">
        <f t="shared" si="0"/>
        <v>1</v>
      </c>
      <c r="AB96" s="114">
        <f>IF(AC96="",0,IFERROR(IF(VLOOKUP(AC96,AC$38:AC95,1,0)&gt;0,0,0),1))</f>
        <v>0</v>
      </c>
      <c r="AC96" s="117">
        <f>IF(DATOS!J60=Y$39,DATOS!C60,"")</f>
        <v>0</v>
      </c>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c r="BS96" s="128"/>
      <c r="BT96" s="128"/>
      <c r="BU96" s="128"/>
    </row>
    <row r="97" spans="4:73" x14ac:dyDescent="0.3">
      <c r="D97" s="132"/>
      <c r="E97" s="132"/>
      <c r="F97" s="128"/>
      <c r="G97" s="132"/>
      <c r="H97" s="128"/>
      <c r="I97" s="128"/>
      <c r="J97" s="128"/>
      <c r="K97" s="128"/>
      <c r="L97" s="128"/>
      <c r="M97" s="128"/>
      <c r="N97" s="128"/>
      <c r="O97" s="128"/>
      <c r="P97" s="128"/>
      <c r="Q97" s="128"/>
      <c r="R97" s="128"/>
      <c r="S97" s="128"/>
      <c r="T97" s="128"/>
      <c r="U97" s="128"/>
      <c r="V97" s="128"/>
      <c r="W97" s="128"/>
      <c r="X97" s="128">
        <v>58</v>
      </c>
      <c r="Y97" s="117" t="str">
        <f t="shared" si="1"/>
        <v/>
      </c>
      <c r="AA97" s="114">
        <f t="shared" si="0"/>
        <v>1</v>
      </c>
      <c r="AB97" s="114">
        <f>IF(AC97="",0,IFERROR(IF(VLOOKUP(AC97,AC$38:AC96,1,0)&gt;0,0,0),1))</f>
        <v>0</v>
      </c>
      <c r="AC97" s="117">
        <f>IF(DATOS!J61=Y$39,DATOS!C61,"")</f>
        <v>0</v>
      </c>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c r="BS97" s="128"/>
      <c r="BT97" s="128"/>
      <c r="BU97" s="128"/>
    </row>
    <row r="98" spans="4:73" x14ac:dyDescent="0.3">
      <c r="D98" s="132"/>
      <c r="E98" s="132"/>
      <c r="F98" s="128"/>
      <c r="G98" s="132"/>
      <c r="H98" s="128"/>
      <c r="I98" s="128"/>
      <c r="J98" s="128"/>
      <c r="K98" s="128"/>
      <c r="L98" s="128"/>
      <c r="M98" s="128"/>
      <c r="N98" s="128"/>
      <c r="O98" s="128"/>
      <c r="P98" s="128"/>
      <c r="Q98" s="128"/>
      <c r="R98" s="128"/>
      <c r="S98" s="128"/>
      <c r="T98" s="128"/>
      <c r="U98" s="128"/>
      <c r="V98" s="128"/>
      <c r="W98" s="128"/>
      <c r="X98" s="128">
        <v>59</v>
      </c>
      <c r="Y98" s="117" t="str">
        <f t="shared" si="1"/>
        <v/>
      </c>
      <c r="AA98" s="114">
        <f t="shared" si="0"/>
        <v>1</v>
      </c>
      <c r="AB98" s="114">
        <f>IF(AC98="",0,IFERROR(IF(VLOOKUP(AC98,AC$38:AC97,1,0)&gt;0,0,0),1))</f>
        <v>0</v>
      </c>
      <c r="AC98" s="117">
        <f>IF(DATOS!J62=Y$39,DATOS!C62,"")</f>
        <v>0</v>
      </c>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c r="BS98" s="128"/>
      <c r="BT98" s="128"/>
      <c r="BU98" s="128"/>
    </row>
    <row r="99" spans="4:73" x14ac:dyDescent="0.3">
      <c r="D99" s="132"/>
      <c r="E99" s="132"/>
      <c r="F99" s="128"/>
      <c r="G99" s="132"/>
      <c r="H99" s="128"/>
      <c r="I99" s="128"/>
      <c r="J99" s="128"/>
      <c r="K99" s="128"/>
      <c r="L99" s="128"/>
      <c r="M99" s="128"/>
      <c r="N99" s="128"/>
      <c r="O99" s="128"/>
      <c r="P99" s="128"/>
      <c r="Q99" s="128"/>
      <c r="R99" s="128"/>
      <c r="S99" s="128"/>
      <c r="T99" s="128"/>
      <c r="U99" s="128"/>
      <c r="V99" s="128"/>
      <c r="W99" s="128"/>
      <c r="X99" s="128">
        <v>60</v>
      </c>
      <c r="Y99" s="117" t="str">
        <f t="shared" si="1"/>
        <v/>
      </c>
      <c r="AA99" s="114">
        <f t="shared" si="0"/>
        <v>1</v>
      </c>
      <c r="AB99" s="114">
        <f>IF(AC99="",0,IFERROR(IF(VLOOKUP(AC99,AC$38:AC98,1,0)&gt;0,0,0),1))</f>
        <v>0</v>
      </c>
      <c r="AC99" s="117">
        <f>IF(DATOS!J63=Y$39,DATOS!C63,"")</f>
        <v>0</v>
      </c>
      <c r="AR99" s="128"/>
      <c r="AS99" s="128"/>
      <c r="AT99" s="128"/>
      <c r="AU99" s="128"/>
      <c r="AV99" s="128"/>
      <c r="AW99" s="128"/>
      <c r="AX99" s="128"/>
      <c r="AY99" s="128"/>
      <c r="AZ99" s="128"/>
      <c r="BA99" s="128"/>
      <c r="BB99" s="128"/>
      <c r="BC99" s="128"/>
      <c r="BD99" s="128"/>
      <c r="BE99" s="128"/>
      <c r="BF99" s="128"/>
      <c r="BG99" s="128"/>
      <c r="BH99" s="128"/>
      <c r="BI99" s="128"/>
      <c r="BJ99" s="128"/>
      <c r="BK99" s="128"/>
      <c r="BL99" s="128"/>
      <c r="BM99" s="128"/>
      <c r="BN99" s="128"/>
      <c r="BO99" s="128"/>
      <c r="BP99" s="128"/>
      <c r="BQ99" s="128"/>
      <c r="BR99" s="128"/>
      <c r="BS99" s="128"/>
      <c r="BT99" s="128"/>
      <c r="BU99" s="128"/>
    </row>
    <row r="100" spans="4:73" x14ac:dyDescent="0.3">
      <c r="D100" s="132"/>
      <c r="E100" s="132"/>
      <c r="F100" s="128"/>
      <c r="G100" s="132"/>
      <c r="H100" s="128"/>
      <c r="I100" s="128"/>
      <c r="J100" s="128"/>
      <c r="K100" s="128"/>
      <c r="L100" s="128"/>
      <c r="M100" s="128"/>
      <c r="N100" s="128"/>
      <c r="O100" s="128"/>
      <c r="P100" s="128"/>
      <c r="Q100" s="128"/>
      <c r="R100" s="128"/>
      <c r="S100" s="128"/>
      <c r="T100" s="128"/>
      <c r="U100" s="128"/>
      <c r="V100" s="128"/>
      <c r="W100" s="128"/>
      <c r="X100" s="128">
        <v>61</v>
      </c>
      <c r="Y100" s="117" t="str">
        <f t="shared" si="1"/>
        <v/>
      </c>
      <c r="AA100" s="114">
        <f t="shared" si="0"/>
        <v>1</v>
      </c>
      <c r="AB100" s="114">
        <f>IF(AC100="",0,IFERROR(IF(VLOOKUP(AC100,AC$38:AC99,1,0)&gt;0,0,0),1))</f>
        <v>0</v>
      </c>
      <c r="AC100" s="117">
        <f>IF(DATOS!J64=Y$39,DATOS!C64,"")</f>
        <v>0</v>
      </c>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row>
    <row r="101" spans="4:73" x14ac:dyDescent="0.3">
      <c r="D101" s="132"/>
      <c r="E101" s="132"/>
      <c r="F101" s="128"/>
      <c r="G101" s="132"/>
      <c r="H101" s="128"/>
      <c r="I101" s="128"/>
      <c r="J101" s="128"/>
      <c r="K101" s="128"/>
      <c r="L101" s="128"/>
      <c r="M101" s="128"/>
      <c r="N101" s="128"/>
      <c r="O101" s="128"/>
      <c r="P101" s="128"/>
      <c r="Q101" s="128"/>
      <c r="R101" s="128"/>
      <c r="S101" s="128"/>
      <c r="T101" s="128"/>
      <c r="U101" s="128"/>
      <c r="V101" s="128"/>
      <c r="W101" s="128"/>
      <c r="X101" s="128">
        <v>62</v>
      </c>
      <c r="Y101" s="117" t="str">
        <f t="shared" si="1"/>
        <v/>
      </c>
      <c r="AA101" s="114">
        <f t="shared" si="0"/>
        <v>1</v>
      </c>
      <c r="AB101" s="114">
        <f>IF(AC101="",0,IFERROR(IF(VLOOKUP(AC101,AC$38:AC100,1,0)&gt;0,0,0),1))</f>
        <v>0</v>
      </c>
      <c r="AC101" s="117">
        <f>IF(DATOS!J65=Y$39,DATOS!C65,"")</f>
        <v>0</v>
      </c>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row>
    <row r="102" spans="4:73" x14ac:dyDescent="0.3">
      <c r="D102" s="132"/>
      <c r="E102" s="132"/>
      <c r="F102" s="128"/>
      <c r="G102" s="132"/>
      <c r="H102" s="128"/>
      <c r="I102" s="128"/>
      <c r="J102" s="128"/>
      <c r="K102" s="128"/>
      <c r="L102" s="128"/>
      <c r="M102" s="128"/>
      <c r="N102" s="128"/>
      <c r="O102" s="128"/>
      <c r="P102" s="128"/>
      <c r="Q102" s="128"/>
      <c r="R102" s="128"/>
      <c r="S102" s="128"/>
      <c r="T102" s="128"/>
      <c r="U102" s="128"/>
      <c r="V102" s="128"/>
      <c r="W102" s="128"/>
      <c r="X102" s="128">
        <v>63</v>
      </c>
      <c r="Y102" s="117" t="str">
        <f t="shared" si="1"/>
        <v/>
      </c>
      <c r="AA102" s="114">
        <f t="shared" ref="AA102:AA165" si="5">AA101+AB102</f>
        <v>1</v>
      </c>
      <c r="AB102" s="114">
        <f>IF(AC102="",0,IFERROR(IF(VLOOKUP(AC102,AC$38:AC101,1,0)&gt;0,0,0),1))</f>
        <v>0</v>
      </c>
      <c r="AC102" s="117">
        <f>IF(DATOS!J66=Y$39,DATOS!C66,"")</f>
        <v>0</v>
      </c>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row>
    <row r="103" spans="4:73" x14ac:dyDescent="0.3">
      <c r="D103" s="132"/>
      <c r="E103" s="132"/>
      <c r="F103" s="128"/>
      <c r="G103" s="132"/>
      <c r="H103" s="128"/>
      <c r="I103" s="128"/>
      <c r="J103" s="128"/>
      <c r="K103" s="128"/>
      <c r="L103" s="128"/>
      <c r="M103" s="128"/>
      <c r="N103" s="128"/>
      <c r="O103" s="128"/>
      <c r="P103" s="128"/>
      <c r="Q103" s="128"/>
      <c r="R103" s="128"/>
      <c r="S103" s="128"/>
      <c r="T103" s="128"/>
      <c r="U103" s="128"/>
      <c r="V103" s="128"/>
      <c r="W103" s="128"/>
      <c r="X103" s="128">
        <v>64</v>
      </c>
      <c r="Y103" s="117" t="str">
        <f t="shared" si="1"/>
        <v/>
      </c>
      <c r="AA103" s="114">
        <f t="shared" si="5"/>
        <v>1</v>
      </c>
      <c r="AB103" s="114">
        <f>IF(AC103="",0,IFERROR(IF(VLOOKUP(AC103,AC$38:AC102,1,0)&gt;0,0,0),1))</f>
        <v>0</v>
      </c>
      <c r="AC103" s="117">
        <f>IF(DATOS!J67=Y$39,DATOS!C67,"")</f>
        <v>0</v>
      </c>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row>
    <row r="104" spans="4:73" x14ac:dyDescent="0.3">
      <c r="D104" s="132"/>
      <c r="E104" s="132"/>
      <c r="F104" s="128"/>
      <c r="G104" s="132"/>
      <c r="H104" s="128"/>
      <c r="I104" s="128"/>
      <c r="J104" s="128"/>
      <c r="K104" s="128"/>
      <c r="L104" s="128"/>
      <c r="M104" s="128"/>
      <c r="N104" s="128"/>
      <c r="O104" s="128"/>
      <c r="P104" s="128"/>
      <c r="Q104" s="128"/>
      <c r="R104" s="128"/>
      <c r="S104" s="128"/>
      <c r="T104" s="128"/>
      <c r="U104" s="128"/>
      <c r="V104" s="128"/>
      <c r="W104" s="128"/>
      <c r="X104" s="128">
        <v>65</v>
      </c>
      <c r="Y104" s="117" t="str">
        <f t="shared" ref="Y104:Y124" si="6">IFERROR(VLOOKUP(X104,AA$38:AC$3370,3,0),"")</f>
        <v/>
      </c>
      <c r="AA104" s="114">
        <f t="shared" si="5"/>
        <v>1</v>
      </c>
      <c r="AB104" s="114">
        <f>IF(AC104="",0,IFERROR(IF(VLOOKUP(AC104,AC$38:AC103,1,0)&gt;0,0,0),1))</f>
        <v>0</v>
      </c>
      <c r="AC104" s="117">
        <f>IF(DATOS!J68=Y$39,DATOS!C68,"")</f>
        <v>0</v>
      </c>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row>
    <row r="105" spans="4:73" x14ac:dyDescent="0.3">
      <c r="D105" s="132"/>
      <c r="E105" s="132"/>
      <c r="F105" s="128"/>
      <c r="G105" s="132"/>
      <c r="H105" s="128"/>
      <c r="I105" s="128"/>
      <c r="J105" s="128"/>
      <c r="K105" s="128"/>
      <c r="L105" s="128"/>
      <c r="M105" s="128"/>
      <c r="N105" s="128"/>
      <c r="O105" s="128"/>
      <c r="P105" s="128"/>
      <c r="Q105" s="128"/>
      <c r="R105" s="128"/>
      <c r="S105" s="128"/>
      <c r="T105" s="128"/>
      <c r="U105" s="128"/>
      <c r="V105" s="128"/>
      <c r="W105" s="128"/>
      <c r="X105" s="128">
        <v>66</v>
      </c>
      <c r="Y105" s="117" t="str">
        <f t="shared" si="6"/>
        <v/>
      </c>
      <c r="AA105" s="114">
        <f t="shared" si="5"/>
        <v>1</v>
      </c>
      <c r="AB105" s="114">
        <f>IF(AC105="",0,IFERROR(IF(VLOOKUP(AC105,AC$38:AC104,1,0)&gt;0,0,0),1))</f>
        <v>0</v>
      </c>
      <c r="AC105" s="117">
        <f>IF(DATOS!J69=Y$39,DATOS!C69,"")</f>
        <v>0</v>
      </c>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row>
    <row r="106" spans="4:73" x14ac:dyDescent="0.3">
      <c r="D106" s="132"/>
      <c r="E106" s="132"/>
      <c r="F106" s="128"/>
      <c r="G106" s="132"/>
      <c r="H106" s="128"/>
      <c r="I106" s="128"/>
      <c r="J106" s="128"/>
      <c r="K106" s="128"/>
      <c r="L106" s="128"/>
      <c r="M106" s="128"/>
      <c r="N106" s="128"/>
      <c r="O106" s="128"/>
      <c r="P106" s="128"/>
      <c r="Q106" s="128"/>
      <c r="R106" s="128"/>
      <c r="S106" s="128"/>
      <c r="T106" s="128"/>
      <c r="U106" s="128"/>
      <c r="V106" s="128"/>
      <c r="W106" s="128"/>
      <c r="X106" s="128">
        <v>67</v>
      </c>
      <c r="Y106" s="117" t="str">
        <f t="shared" si="6"/>
        <v/>
      </c>
      <c r="AA106" s="114">
        <f t="shared" si="5"/>
        <v>1</v>
      </c>
      <c r="AB106" s="114">
        <f>IF(AC106="",0,IFERROR(IF(VLOOKUP(AC106,AC$38:AC105,1,0)&gt;0,0,0),1))</f>
        <v>0</v>
      </c>
      <c r="AC106" s="117">
        <f>IF(DATOS!J70=Y$39,DATOS!C70,"")</f>
        <v>0</v>
      </c>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row>
    <row r="107" spans="4:73" x14ac:dyDescent="0.3">
      <c r="D107" s="132"/>
      <c r="E107" s="132"/>
      <c r="F107" s="128"/>
      <c r="G107" s="132"/>
      <c r="H107" s="128"/>
      <c r="I107" s="128"/>
      <c r="J107" s="128"/>
      <c r="K107" s="128"/>
      <c r="L107" s="128"/>
      <c r="M107" s="128"/>
      <c r="N107" s="128"/>
      <c r="O107" s="128"/>
      <c r="P107" s="128"/>
      <c r="Q107" s="128"/>
      <c r="R107" s="128"/>
      <c r="S107" s="128"/>
      <c r="T107" s="128"/>
      <c r="U107" s="128"/>
      <c r="V107" s="128"/>
      <c r="W107" s="128"/>
      <c r="X107" s="128">
        <v>68</v>
      </c>
      <c r="Y107" s="117" t="str">
        <f t="shared" si="6"/>
        <v/>
      </c>
      <c r="AA107" s="114">
        <f t="shared" si="5"/>
        <v>1</v>
      </c>
      <c r="AB107" s="114">
        <f>IF(AC107="",0,IFERROR(IF(VLOOKUP(AC107,AC$38:AC106,1,0)&gt;0,0,0),1))</f>
        <v>0</v>
      </c>
      <c r="AC107" s="117">
        <f>IF(DATOS!J71=Y$39,DATOS!C71,"")</f>
        <v>0</v>
      </c>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row>
    <row r="108" spans="4:73" x14ac:dyDescent="0.3">
      <c r="D108" s="132"/>
      <c r="E108" s="132"/>
      <c r="F108" s="128"/>
      <c r="G108" s="132"/>
      <c r="H108" s="128"/>
      <c r="I108" s="128"/>
      <c r="J108" s="128"/>
      <c r="K108" s="128"/>
      <c r="L108" s="128"/>
      <c r="M108" s="128"/>
      <c r="N108" s="128"/>
      <c r="O108" s="128"/>
      <c r="P108" s="128"/>
      <c r="Q108" s="128"/>
      <c r="R108" s="128"/>
      <c r="S108" s="128"/>
      <c r="T108" s="128"/>
      <c r="U108" s="128"/>
      <c r="V108" s="128"/>
      <c r="W108" s="128"/>
      <c r="X108" s="128">
        <v>69</v>
      </c>
      <c r="Y108" s="117" t="str">
        <f t="shared" si="6"/>
        <v/>
      </c>
      <c r="AA108" s="114">
        <f t="shared" si="5"/>
        <v>1</v>
      </c>
      <c r="AB108" s="114">
        <f>IF(AC108="",0,IFERROR(IF(VLOOKUP(AC108,AC$38:AC107,1,0)&gt;0,0,0),1))</f>
        <v>0</v>
      </c>
      <c r="AC108" s="117">
        <f>IF(DATOS!J72=Y$39,DATOS!C72,"")</f>
        <v>0</v>
      </c>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row>
    <row r="109" spans="4:73" x14ac:dyDescent="0.3">
      <c r="D109" s="132"/>
      <c r="E109" s="132"/>
      <c r="F109" s="128"/>
      <c r="G109" s="132"/>
      <c r="H109" s="128"/>
      <c r="I109" s="128"/>
      <c r="J109" s="128"/>
      <c r="K109" s="128"/>
      <c r="L109" s="128"/>
      <c r="M109" s="128"/>
      <c r="N109" s="128"/>
      <c r="O109" s="128"/>
      <c r="P109" s="128"/>
      <c r="Q109" s="128"/>
      <c r="R109" s="128"/>
      <c r="S109" s="128"/>
      <c r="T109" s="128"/>
      <c r="U109" s="128"/>
      <c r="V109" s="128"/>
      <c r="W109" s="128"/>
      <c r="X109" s="128">
        <v>70</v>
      </c>
      <c r="Y109" s="117" t="str">
        <f t="shared" si="6"/>
        <v/>
      </c>
      <c r="AA109" s="114">
        <f t="shared" si="5"/>
        <v>1</v>
      </c>
      <c r="AB109" s="114">
        <f>IF(AC109="",0,IFERROR(IF(VLOOKUP(AC109,AC$38:AC108,1,0)&gt;0,0,0),1))</f>
        <v>0</v>
      </c>
      <c r="AC109" s="117">
        <f>IF(DATOS!J73=Y$39,DATOS!C73,"")</f>
        <v>0</v>
      </c>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row>
    <row r="110" spans="4:73" x14ac:dyDescent="0.3">
      <c r="D110" s="132"/>
      <c r="E110" s="132"/>
      <c r="F110" s="128"/>
      <c r="G110" s="132"/>
      <c r="H110" s="128"/>
      <c r="I110" s="128"/>
      <c r="J110" s="128"/>
      <c r="K110" s="128"/>
      <c r="L110" s="128"/>
      <c r="M110" s="128"/>
      <c r="N110" s="128"/>
      <c r="O110" s="128"/>
      <c r="P110" s="128"/>
      <c r="Q110" s="128"/>
      <c r="R110" s="128"/>
      <c r="S110" s="128"/>
      <c r="T110" s="128"/>
      <c r="U110" s="128"/>
      <c r="V110" s="128"/>
      <c r="W110" s="128"/>
      <c r="X110" s="128">
        <v>71</v>
      </c>
      <c r="Y110" s="117" t="str">
        <f t="shared" si="6"/>
        <v/>
      </c>
      <c r="AA110" s="114">
        <f t="shared" si="5"/>
        <v>1</v>
      </c>
      <c r="AB110" s="114">
        <f>IF(AC110="",0,IFERROR(IF(VLOOKUP(AC110,AC$38:AC109,1,0)&gt;0,0,0),1))</f>
        <v>0</v>
      </c>
      <c r="AC110" s="117">
        <f>IF(DATOS!J74=Y$39,DATOS!C74,"")</f>
        <v>0</v>
      </c>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row>
    <row r="111" spans="4:73" x14ac:dyDescent="0.3">
      <c r="D111" s="132"/>
      <c r="E111" s="132"/>
      <c r="F111" s="128"/>
      <c r="G111" s="132"/>
      <c r="H111" s="128"/>
      <c r="I111" s="128"/>
      <c r="J111" s="128"/>
      <c r="K111" s="128"/>
      <c r="L111" s="128"/>
      <c r="M111" s="128"/>
      <c r="N111" s="128"/>
      <c r="O111" s="128"/>
      <c r="P111" s="128"/>
      <c r="Q111" s="128"/>
      <c r="R111" s="128"/>
      <c r="S111" s="128"/>
      <c r="T111" s="128"/>
      <c r="U111" s="128"/>
      <c r="V111" s="128"/>
      <c r="W111" s="128"/>
      <c r="X111" s="128">
        <v>72</v>
      </c>
      <c r="Y111" s="117" t="str">
        <f t="shared" si="6"/>
        <v/>
      </c>
      <c r="AA111" s="114">
        <f t="shared" si="5"/>
        <v>1</v>
      </c>
      <c r="AB111" s="114">
        <f>IF(AC111="",0,IFERROR(IF(VLOOKUP(AC111,AC$38:AC110,1,0)&gt;0,0,0),1))</f>
        <v>0</v>
      </c>
      <c r="AC111" s="117">
        <f>IF(DATOS!J75=Y$39,DATOS!C75,"")</f>
        <v>0</v>
      </c>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row>
    <row r="112" spans="4:73" x14ac:dyDescent="0.3">
      <c r="D112" s="132"/>
      <c r="E112" s="132"/>
      <c r="F112" s="128"/>
      <c r="G112" s="132"/>
      <c r="H112" s="128"/>
      <c r="I112" s="128"/>
      <c r="J112" s="128"/>
      <c r="K112" s="128"/>
      <c r="L112" s="128"/>
      <c r="M112" s="128"/>
      <c r="N112" s="128"/>
      <c r="O112" s="128"/>
      <c r="P112" s="128"/>
      <c r="Q112" s="128"/>
      <c r="R112" s="128"/>
      <c r="S112" s="128"/>
      <c r="T112" s="128"/>
      <c r="U112" s="128"/>
      <c r="V112" s="128"/>
      <c r="W112" s="128"/>
      <c r="X112" s="128">
        <v>73</v>
      </c>
      <c r="Y112" s="117" t="str">
        <f t="shared" si="6"/>
        <v/>
      </c>
      <c r="AA112" s="114">
        <f t="shared" si="5"/>
        <v>1</v>
      </c>
      <c r="AB112" s="114">
        <f>IF(AC112="",0,IFERROR(IF(VLOOKUP(AC112,AC$38:AC111,1,0)&gt;0,0,0),1))</f>
        <v>0</v>
      </c>
      <c r="AC112" s="117">
        <f>IF(DATOS!J76=Y$39,DATOS!C76,"")</f>
        <v>0</v>
      </c>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row>
    <row r="113" spans="4:73" x14ac:dyDescent="0.3">
      <c r="D113" s="132"/>
      <c r="E113" s="132"/>
      <c r="F113" s="128"/>
      <c r="G113" s="132"/>
      <c r="H113" s="128"/>
      <c r="I113" s="128"/>
      <c r="J113" s="128"/>
      <c r="K113" s="128"/>
      <c r="L113" s="128"/>
      <c r="M113" s="128"/>
      <c r="N113" s="128"/>
      <c r="O113" s="128"/>
      <c r="P113" s="128"/>
      <c r="Q113" s="128"/>
      <c r="R113" s="128"/>
      <c r="S113" s="128"/>
      <c r="T113" s="128"/>
      <c r="U113" s="128"/>
      <c r="V113" s="128"/>
      <c r="W113" s="128"/>
      <c r="X113" s="128">
        <v>74</v>
      </c>
      <c r="Y113" s="117" t="str">
        <f t="shared" si="6"/>
        <v/>
      </c>
      <c r="AA113" s="114">
        <f t="shared" si="5"/>
        <v>1</v>
      </c>
      <c r="AB113" s="114">
        <f>IF(AC113="",0,IFERROR(IF(VLOOKUP(AC113,AC$38:AC112,1,0)&gt;0,0,0),1))</f>
        <v>0</v>
      </c>
      <c r="AC113" s="117">
        <f>IF(DATOS!J77=Y$39,DATOS!C77,"")</f>
        <v>0</v>
      </c>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row>
    <row r="114" spans="4:73" x14ac:dyDescent="0.3">
      <c r="D114" s="132"/>
      <c r="E114" s="132"/>
      <c r="F114" s="128"/>
      <c r="G114" s="132"/>
      <c r="H114" s="128"/>
      <c r="I114" s="128"/>
      <c r="J114" s="128"/>
      <c r="K114" s="128"/>
      <c r="L114" s="128"/>
      <c r="M114" s="128"/>
      <c r="N114" s="128"/>
      <c r="O114" s="128"/>
      <c r="P114" s="128"/>
      <c r="Q114" s="128"/>
      <c r="R114" s="128"/>
      <c r="S114" s="128"/>
      <c r="T114" s="128"/>
      <c r="U114" s="128"/>
      <c r="V114" s="128"/>
      <c r="W114" s="128"/>
      <c r="X114" s="128">
        <v>75</v>
      </c>
      <c r="Y114" s="117" t="str">
        <f t="shared" si="6"/>
        <v/>
      </c>
      <c r="AA114" s="114">
        <f t="shared" si="5"/>
        <v>1</v>
      </c>
      <c r="AB114" s="114">
        <f>IF(AC114="",0,IFERROR(IF(VLOOKUP(AC114,AC$38:AC113,1,0)&gt;0,0,0),1))</f>
        <v>0</v>
      </c>
      <c r="AC114" s="117">
        <f>IF(DATOS!J78=Y$39,DATOS!C78,"")</f>
        <v>0</v>
      </c>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row>
    <row r="115" spans="4:73" x14ac:dyDescent="0.3">
      <c r="D115" s="132"/>
      <c r="E115" s="132"/>
      <c r="F115" s="128"/>
      <c r="G115" s="132"/>
      <c r="H115" s="128"/>
      <c r="I115" s="128"/>
      <c r="J115" s="128"/>
      <c r="K115" s="128"/>
      <c r="L115" s="128"/>
      <c r="M115" s="128"/>
      <c r="N115" s="128"/>
      <c r="O115" s="128"/>
      <c r="P115" s="128"/>
      <c r="Q115" s="128"/>
      <c r="R115" s="128"/>
      <c r="S115" s="128"/>
      <c r="T115" s="128"/>
      <c r="U115" s="128"/>
      <c r="V115" s="128"/>
      <c r="W115" s="128"/>
      <c r="X115" s="128">
        <v>76</v>
      </c>
      <c r="Y115" s="117" t="str">
        <f t="shared" si="6"/>
        <v/>
      </c>
      <c r="AA115" s="114">
        <f t="shared" si="5"/>
        <v>1</v>
      </c>
      <c r="AB115" s="114">
        <f>IF(AC115="",0,IFERROR(IF(VLOOKUP(AC115,AC$38:AC114,1,0)&gt;0,0,0),1))</f>
        <v>0</v>
      </c>
      <c r="AC115" s="117">
        <f>IF(DATOS!J79=Y$39,DATOS!C79,"")</f>
        <v>0</v>
      </c>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row>
    <row r="116" spans="4:73" x14ac:dyDescent="0.3">
      <c r="D116" s="132"/>
      <c r="E116" s="132"/>
      <c r="F116" s="128"/>
      <c r="G116" s="132"/>
      <c r="H116" s="128"/>
      <c r="I116" s="128"/>
      <c r="J116" s="128"/>
      <c r="K116" s="128"/>
      <c r="L116" s="128"/>
      <c r="M116" s="128"/>
      <c r="N116" s="128"/>
      <c r="O116" s="128"/>
      <c r="P116" s="128"/>
      <c r="Q116" s="128"/>
      <c r="R116" s="128"/>
      <c r="S116" s="128"/>
      <c r="T116" s="128"/>
      <c r="U116" s="128"/>
      <c r="V116" s="128"/>
      <c r="W116" s="128"/>
      <c r="X116" s="128">
        <v>77</v>
      </c>
      <c r="Y116" s="117" t="str">
        <f t="shared" si="6"/>
        <v/>
      </c>
      <c r="AA116" s="114">
        <f t="shared" si="5"/>
        <v>1</v>
      </c>
      <c r="AB116" s="114">
        <f>IF(AC116="",0,IFERROR(IF(VLOOKUP(AC116,AC$38:AC115,1,0)&gt;0,0,0),1))</f>
        <v>0</v>
      </c>
      <c r="AC116" s="117">
        <f>IF(DATOS!J80=Y$39,DATOS!C80,"")</f>
        <v>0</v>
      </c>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row>
    <row r="117" spans="4:73" x14ac:dyDescent="0.3">
      <c r="D117" s="132"/>
      <c r="E117" s="132"/>
      <c r="F117" s="128"/>
      <c r="G117" s="132"/>
      <c r="H117" s="128"/>
      <c r="I117" s="128"/>
      <c r="J117" s="128"/>
      <c r="K117" s="128"/>
      <c r="L117" s="128"/>
      <c r="M117" s="128"/>
      <c r="N117" s="128"/>
      <c r="O117" s="128"/>
      <c r="P117" s="128"/>
      <c r="Q117" s="128"/>
      <c r="R117" s="128"/>
      <c r="S117" s="128"/>
      <c r="T117" s="128"/>
      <c r="U117" s="128"/>
      <c r="V117" s="128"/>
      <c r="W117" s="128"/>
      <c r="X117" s="128">
        <v>78</v>
      </c>
      <c r="Y117" s="117" t="str">
        <f t="shared" si="6"/>
        <v/>
      </c>
      <c r="AA117" s="114">
        <f t="shared" si="5"/>
        <v>1</v>
      </c>
      <c r="AB117" s="114">
        <f>IF(AC117="",0,IFERROR(IF(VLOOKUP(AC117,AC$38:AC116,1,0)&gt;0,0,0),1))</f>
        <v>0</v>
      </c>
      <c r="AC117" s="117">
        <f>IF(DATOS!J81=Y$39,DATOS!C81,"")</f>
        <v>0</v>
      </c>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row>
    <row r="118" spans="4:73" x14ac:dyDescent="0.3">
      <c r="D118" s="132"/>
      <c r="E118" s="132"/>
      <c r="F118" s="128"/>
      <c r="G118" s="132"/>
      <c r="H118" s="128"/>
      <c r="I118" s="128"/>
      <c r="J118" s="128"/>
      <c r="K118" s="128"/>
      <c r="L118" s="128"/>
      <c r="M118" s="128"/>
      <c r="N118" s="128"/>
      <c r="O118" s="128"/>
      <c r="P118" s="128"/>
      <c r="Q118" s="128"/>
      <c r="R118" s="128"/>
      <c r="S118" s="128"/>
      <c r="T118" s="128"/>
      <c r="U118" s="128"/>
      <c r="V118" s="128"/>
      <c r="W118" s="128"/>
      <c r="X118" s="128">
        <v>79</v>
      </c>
      <c r="Y118" s="117" t="str">
        <f t="shared" si="6"/>
        <v/>
      </c>
      <c r="AA118" s="114">
        <f t="shared" si="5"/>
        <v>1</v>
      </c>
      <c r="AB118" s="114">
        <f>IF(AC118="",0,IFERROR(IF(VLOOKUP(AC118,AC$38:AC117,1,0)&gt;0,0,0),1))</f>
        <v>0</v>
      </c>
      <c r="AC118" s="117">
        <f>IF(DATOS!J82=Y$39,DATOS!C82,"")</f>
        <v>0</v>
      </c>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row>
    <row r="119" spans="4:73" x14ac:dyDescent="0.3">
      <c r="D119" s="132"/>
      <c r="E119" s="132"/>
      <c r="F119" s="128"/>
      <c r="G119" s="132"/>
      <c r="H119" s="128"/>
      <c r="I119" s="128"/>
      <c r="J119" s="128"/>
      <c r="K119" s="128"/>
      <c r="L119" s="128"/>
      <c r="M119" s="128"/>
      <c r="N119" s="128"/>
      <c r="O119" s="128"/>
      <c r="P119" s="128"/>
      <c r="Q119" s="128"/>
      <c r="R119" s="128"/>
      <c r="S119" s="128"/>
      <c r="T119" s="128"/>
      <c r="U119" s="128"/>
      <c r="V119" s="128"/>
      <c r="W119" s="128"/>
      <c r="X119" s="128">
        <v>80</v>
      </c>
      <c r="Y119" s="117" t="str">
        <f t="shared" si="6"/>
        <v/>
      </c>
      <c r="AA119" s="114">
        <f t="shared" si="5"/>
        <v>1</v>
      </c>
      <c r="AB119" s="114">
        <f>IF(AC119="",0,IFERROR(IF(VLOOKUP(AC119,AC$38:AC118,1,0)&gt;0,0,0),1))</f>
        <v>0</v>
      </c>
      <c r="AC119" s="117">
        <f>IF(DATOS!J83=Y$39,DATOS!C83,"")</f>
        <v>0</v>
      </c>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row>
    <row r="120" spans="4:73" x14ac:dyDescent="0.3">
      <c r="D120" s="132"/>
      <c r="E120" s="132"/>
      <c r="F120" s="128"/>
      <c r="G120" s="132"/>
      <c r="H120" s="128"/>
      <c r="I120" s="128"/>
      <c r="J120" s="128"/>
      <c r="K120" s="128"/>
      <c r="L120" s="128"/>
      <c r="M120" s="128"/>
      <c r="N120" s="128"/>
      <c r="O120" s="128"/>
      <c r="P120" s="128"/>
      <c r="Q120" s="128"/>
      <c r="R120" s="128"/>
      <c r="S120" s="128"/>
      <c r="T120" s="128"/>
      <c r="U120" s="128"/>
      <c r="V120" s="128"/>
      <c r="W120" s="128"/>
      <c r="X120" s="128">
        <v>81</v>
      </c>
      <c r="Y120" s="117" t="str">
        <f t="shared" si="6"/>
        <v/>
      </c>
      <c r="AA120" s="114">
        <f t="shared" si="5"/>
        <v>1</v>
      </c>
      <c r="AB120" s="114">
        <f>IF(AC120="",0,IFERROR(IF(VLOOKUP(AC120,AC$38:AC119,1,0)&gt;0,0,0),1))</f>
        <v>0</v>
      </c>
      <c r="AC120" s="117">
        <f>IF(DATOS!J84=Y$39,DATOS!C84,"")</f>
        <v>0</v>
      </c>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row>
    <row r="121" spans="4:73" x14ac:dyDescent="0.3">
      <c r="D121" s="132"/>
      <c r="E121" s="132"/>
      <c r="F121" s="128"/>
      <c r="G121" s="132"/>
      <c r="H121" s="128"/>
      <c r="I121" s="128"/>
      <c r="J121" s="128"/>
      <c r="K121" s="128"/>
      <c r="L121" s="128"/>
      <c r="M121" s="128"/>
      <c r="N121" s="128"/>
      <c r="O121" s="128"/>
      <c r="P121" s="128"/>
      <c r="Q121" s="128"/>
      <c r="R121" s="128"/>
      <c r="S121" s="128"/>
      <c r="T121" s="128"/>
      <c r="U121" s="128"/>
      <c r="V121" s="128"/>
      <c r="W121" s="128"/>
      <c r="X121" s="128">
        <v>82</v>
      </c>
      <c r="Y121" s="117" t="str">
        <f t="shared" si="6"/>
        <v/>
      </c>
      <c r="AA121" s="114">
        <f t="shared" si="5"/>
        <v>1</v>
      </c>
      <c r="AB121" s="114">
        <f>IF(AC121="",0,IFERROR(IF(VLOOKUP(AC121,AC$38:AC120,1,0)&gt;0,0,0),1))</f>
        <v>0</v>
      </c>
      <c r="AC121" s="117">
        <f>IF(DATOS!J85=Y$39,DATOS!C85,"")</f>
        <v>0</v>
      </c>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row>
    <row r="122" spans="4:73" x14ac:dyDescent="0.3">
      <c r="D122" s="132"/>
      <c r="E122" s="132"/>
      <c r="F122" s="128"/>
      <c r="G122" s="132"/>
      <c r="H122" s="128"/>
      <c r="I122" s="128"/>
      <c r="J122" s="128"/>
      <c r="K122" s="128"/>
      <c r="L122" s="128"/>
      <c r="M122" s="128"/>
      <c r="N122" s="128"/>
      <c r="O122" s="128"/>
      <c r="P122" s="128"/>
      <c r="Q122" s="128"/>
      <c r="R122" s="128"/>
      <c r="S122" s="128"/>
      <c r="T122" s="128"/>
      <c r="U122" s="128"/>
      <c r="V122" s="128"/>
      <c r="W122" s="128"/>
      <c r="X122" s="128">
        <v>83</v>
      </c>
      <c r="Y122" s="117" t="str">
        <f t="shared" si="6"/>
        <v/>
      </c>
      <c r="AA122" s="114">
        <f t="shared" si="5"/>
        <v>1</v>
      </c>
      <c r="AB122" s="114">
        <f>IF(AC122="",0,IFERROR(IF(VLOOKUP(AC122,AC$38:AC121,1,0)&gt;0,0,0),1))</f>
        <v>0</v>
      </c>
      <c r="AC122" s="117">
        <f>IF(DATOS!J86=Y$39,DATOS!C86,"")</f>
        <v>0</v>
      </c>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row>
    <row r="123" spans="4:73" x14ac:dyDescent="0.3">
      <c r="D123" s="132"/>
      <c r="E123" s="132"/>
      <c r="F123" s="128"/>
      <c r="G123" s="132"/>
      <c r="H123" s="128"/>
      <c r="I123" s="128"/>
      <c r="J123" s="128"/>
      <c r="K123" s="128"/>
      <c r="L123" s="128"/>
      <c r="M123" s="128"/>
      <c r="N123" s="128"/>
      <c r="O123" s="128"/>
      <c r="P123" s="128"/>
      <c r="Q123" s="128"/>
      <c r="R123" s="128"/>
      <c r="S123" s="128"/>
      <c r="T123" s="128"/>
      <c r="U123" s="128"/>
      <c r="V123" s="128"/>
      <c r="W123" s="128"/>
      <c r="X123" s="128">
        <v>84</v>
      </c>
      <c r="Y123" s="117" t="str">
        <f t="shared" si="6"/>
        <v/>
      </c>
      <c r="AA123" s="114">
        <f t="shared" si="5"/>
        <v>1</v>
      </c>
      <c r="AB123" s="114">
        <f>IF(AC123="",0,IFERROR(IF(VLOOKUP(AC123,AC$38:AC122,1,0)&gt;0,0,0),1))</f>
        <v>0</v>
      </c>
      <c r="AC123" s="117">
        <f>IF(DATOS!J87=Y$39,DATOS!C87,"")</f>
        <v>0</v>
      </c>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row>
    <row r="124" spans="4:73" x14ac:dyDescent="0.3">
      <c r="D124" s="132"/>
      <c r="E124" s="132"/>
      <c r="F124" s="128"/>
      <c r="G124" s="132"/>
      <c r="H124" s="128"/>
      <c r="I124" s="128"/>
      <c r="J124" s="128"/>
      <c r="K124" s="128"/>
      <c r="L124" s="128"/>
      <c r="M124" s="128"/>
      <c r="N124" s="128"/>
      <c r="O124" s="128"/>
      <c r="P124" s="128"/>
      <c r="Q124" s="128"/>
      <c r="R124" s="128"/>
      <c r="S124" s="128"/>
      <c r="T124" s="128"/>
      <c r="U124" s="128"/>
      <c r="V124" s="128"/>
      <c r="W124" s="128"/>
      <c r="X124" s="128">
        <v>85</v>
      </c>
      <c r="Y124" s="117" t="str">
        <f t="shared" si="6"/>
        <v/>
      </c>
      <c r="AA124" s="114">
        <f t="shared" si="5"/>
        <v>1</v>
      </c>
      <c r="AB124" s="114">
        <f>IF(AC124="",0,IFERROR(IF(VLOOKUP(AC124,AC$38:AC123,1,0)&gt;0,0,0),1))</f>
        <v>0</v>
      </c>
      <c r="AC124" s="117">
        <f>IF(DATOS!J88=Y$39,DATOS!C88,"")</f>
        <v>0</v>
      </c>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row>
    <row r="125" spans="4:73" x14ac:dyDescent="0.3">
      <c r="D125" s="132"/>
      <c r="E125" s="132"/>
      <c r="F125" s="128"/>
      <c r="G125" s="132"/>
      <c r="H125" s="128"/>
      <c r="I125" s="128"/>
      <c r="J125" s="128"/>
      <c r="K125" s="128"/>
      <c r="L125" s="128"/>
      <c r="M125" s="128"/>
      <c r="N125" s="128"/>
      <c r="O125" s="128"/>
      <c r="P125" s="128"/>
      <c r="Q125" s="128"/>
      <c r="R125" s="128"/>
      <c r="S125" s="128"/>
      <c r="T125" s="128"/>
      <c r="U125" s="128"/>
      <c r="V125" s="128"/>
      <c r="W125" s="128"/>
      <c r="X125" s="128"/>
      <c r="AA125" s="114">
        <f t="shared" si="5"/>
        <v>1</v>
      </c>
      <c r="AB125" s="114">
        <f>IF(AC125="",0,IFERROR(IF(VLOOKUP(AC125,AC$38:AC124,1,0)&gt;0,0,0),1))</f>
        <v>0</v>
      </c>
      <c r="AC125" s="117">
        <f>IF(DATOS!J89=Y$39,DATOS!C89,"")</f>
        <v>0</v>
      </c>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row>
    <row r="126" spans="4:73" x14ac:dyDescent="0.3">
      <c r="D126" s="132"/>
      <c r="E126" s="132"/>
      <c r="F126" s="128"/>
      <c r="G126" s="132"/>
      <c r="H126" s="128"/>
      <c r="I126" s="128"/>
      <c r="J126" s="128"/>
      <c r="K126" s="128"/>
      <c r="L126" s="128"/>
      <c r="M126" s="128"/>
      <c r="N126" s="128"/>
      <c r="O126" s="128"/>
      <c r="P126" s="128"/>
      <c r="Q126" s="128"/>
      <c r="R126" s="128"/>
      <c r="S126" s="128"/>
      <c r="T126" s="128"/>
      <c r="U126" s="128"/>
      <c r="V126" s="128"/>
      <c r="W126" s="128"/>
      <c r="X126" s="128"/>
      <c r="AA126" s="114">
        <f t="shared" si="5"/>
        <v>1</v>
      </c>
      <c r="AB126" s="114">
        <f>IF(AC126="",0,IFERROR(IF(VLOOKUP(AC126,AC$38:AC125,1,0)&gt;0,0,0),1))</f>
        <v>0</v>
      </c>
      <c r="AC126" s="117">
        <f>IF(DATOS!J90=Y$39,DATOS!C90,"")</f>
        <v>0</v>
      </c>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row>
    <row r="127" spans="4:73" x14ac:dyDescent="0.3">
      <c r="D127" s="132"/>
      <c r="E127" s="132"/>
      <c r="F127" s="128"/>
      <c r="G127" s="132"/>
      <c r="H127" s="128"/>
      <c r="I127" s="128"/>
      <c r="J127" s="128"/>
      <c r="K127" s="128"/>
      <c r="L127" s="128"/>
      <c r="M127" s="128"/>
      <c r="N127" s="128"/>
      <c r="O127" s="128"/>
      <c r="P127" s="128"/>
      <c r="Q127" s="128"/>
      <c r="R127" s="128"/>
      <c r="S127" s="128"/>
      <c r="T127" s="128"/>
      <c r="U127" s="128"/>
      <c r="V127" s="128"/>
      <c r="W127" s="128"/>
      <c r="X127" s="128"/>
      <c r="AA127" s="114">
        <f t="shared" si="5"/>
        <v>1</v>
      </c>
      <c r="AB127" s="114">
        <f>IF(AC127="",0,IFERROR(IF(VLOOKUP(AC127,AC$38:AC126,1,0)&gt;0,0,0),1))</f>
        <v>0</v>
      </c>
      <c r="AC127" s="117">
        <f>IF(DATOS!J91=Y$39,DATOS!C91,"")</f>
        <v>0</v>
      </c>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row>
    <row r="128" spans="4:73" x14ac:dyDescent="0.3">
      <c r="D128" s="132"/>
      <c r="E128" s="132"/>
      <c r="F128" s="128"/>
      <c r="G128" s="132"/>
      <c r="H128" s="128"/>
      <c r="I128" s="128"/>
      <c r="J128" s="128"/>
      <c r="K128" s="128"/>
      <c r="L128" s="128"/>
      <c r="M128" s="128"/>
      <c r="N128" s="128"/>
      <c r="O128" s="128"/>
      <c r="P128" s="128"/>
      <c r="Q128" s="128"/>
      <c r="R128" s="128"/>
      <c r="S128" s="128"/>
      <c r="T128" s="128"/>
      <c r="U128" s="128"/>
      <c r="V128" s="128"/>
      <c r="W128" s="128"/>
      <c r="X128" s="128"/>
      <c r="AA128" s="114">
        <f t="shared" si="5"/>
        <v>1</v>
      </c>
      <c r="AB128" s="114">
        <f>IF(AC128="",0,IFERROR(IF(VLOOKUP(AC128,AC$38:AC127,1,0)&gt;0,0,0),1))</f>
        <v>0</v>
      </c>
      <c r="AC128" s="117">
        <f>IF(DATOS!J92=Y$39,DATOS!C92,"")</f>
        <v>0</v>
      </c>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row>
    <row r="129" spans="4:73" x14ac:dyDescent="0.3">
      <c r="D129" s="132"/>
      <c r="E129" s="132"/>
      <c r="F129" s="128"/>
      <c r="G129" s="132"/>
      <c r="H129" s="128"/>
      <c r="I129" s="128"/>
      <c r="J129" s="128"/>
      <c r="K129" s="128"/>
      <c r="L129" s="128"/>
      <c r="M129" s="128"/>
      <c r="N129" s="128"/>
      <c r="O129" s="128"/>
      <c r="P129" s="128"/>
      <c r="Q129" s="128"/>
      <c r="R129" s="128"/>
      <c r="S129" s="128"/>
      <c r="T129" s="128"/>
      <c r="U129" s="128"/>
      <c r="V129" s="128"/>
      <c r="W129" s="128"/>
      <c r="X129" s="128"/>
      <c r="AA129" s="114">
        <f t="shared" si="5"/>
        <v>1</v>
      </c>
      <c r="AB129" s="114">
        <f>IF(AC129="",0,IFERROR(IF(VLOOKUP(AC129,AC$38:AC128,1,0)&gt;0,0,0),1))</f>
        <v>0</v>
      </c>
      <c r="AC129" s="117">
        <f>IF(DATOS!J93=Y$39,DATOS!C93,"")</f>
        <v>0</v>
      </c>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row>
    <row r="130" spans="4:73" x14ac:dyDescent="0.3">
      <c r="D130" s="132"/>
      <c r="E130" s="132"/>
      <c r="F130" s="128"/>
      <c r="G130" s="132"/>
      <c r="H130" s="128"/>
      <c r="I130" s="128"/>
      <c r="J130" s="128"/>
      <c r="K130" s="128"/>
      <c r="L130" s="128"/>
      <c r="M130" s="128"/>
      <c r="N130" s="128"/>
      <c r="O130" s="128"/>
      <c r="P130" s="128"/>
      <c r="Q130" s="128"/>
      <c r="R130" s="128"/>
      <c r="S130" s="128"/>
      <c r="T130" s="128"/>
      <c r="U130" s="128"/>
      <c r="V130" s="128"/>
      <c r="W130" s="128"/>
      <c r="X130" s="128"/>
      <c r="AA130" s="114">
        <f t="shared" si="5"/>
        <v>1</v>
      </c>
      <c r="AB130" s="114">
        <f>IF(AC130="",0,IFERROR(IF(VLOOKUP(AC130,AC$38:AC129,1,0)&gt;0,0,0),1))</f>
        <v>0</v>
      </c>
      <c r="AC130" s="117">
        <f>IF(DATOS!J94=Y$39,DATOS!C94,"")</f>
        <v>0</v>
      </c>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row>
    <row r="131" spans="4:73" x14ac:dyDescent="0.3">
      <c r="D131" s="132"/>
      <c r="E131" s="132"/>
      <c r="F131" s="128"/>
      <c r="G131" s="132"/>
      <c r="H131" s="128"/>
      <c r="I131" s="128"/>
      <c r="J131" s="128"/>
      <c r="K131" s="128"/>
      <c r="L131" s="128"/>
      <c r="M131" s="128"/>
      <c r="N131" s="128"/>
      <c r="O131" s="128"/>
      <c r="P131" s="128"/>
      <c r="Q131" s="128"/>
      <c r="R131" s="128"/>
      <c r="S131" s="128"/>
      <c r="T131" s="128"/>
      <c r="U131" s="128"/>
      <c r="V131" s="128"/>
      <c r="W131" s="128"/>
      <c r="X131" s="128"/>
      <c r="AA131" s="114">
        <f t="shared" si="5"/>
        <v>1</v>
      </c>
      <c r="AB131" s="114">
        <f>IF(AC131="",0,IFERROR(IF(VLOOKUP(AC131,AC$38:AC130,1,0)&gt;0,0,0),1))</f>
        <v>0</v>
      </c>
      <c r="AC131" s="117">
        <f>IF(DATOS!J95=Y$39,DATOS!C95,"")</f>
        <v>0</v>
      </c>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row>
    <row r="132" spans="4:73" x14ac:dyDescent="0.3">
      <c r="D132" s="132"/>
      <c r="E132" s="132"/>
      <c r="F132" s="128"/>
      <c r="G132" s="132"/>
      <c r="H132" s="128"/>
      <c r="I132" s="128"/>
      <c r="J132" s="128"/>
      <c r="K132" s="128"/>
      <c r="L132" s="128"/>
      <c r="M132" s="128"/>
      <c r="N132" s="128"/>
      <c r="O132" s="128"/>
      <c r="P132" s="128"/>
      <c r="Q132" s="128"/>
      <c r="R132" s="128"/>
      <c r="S132" s="128"/>
      <c r="T132" s="128"/>
      <c r="U132" s="128"/>
      <c r="V132" s="128"/>
      <c r="W132" s="128"/>
      <c r="X132" s="128"/>
      <c r="AA132" s="114">
        <f t="shared" si="5"/>
        <v>1</v>
      </c>
      <c r="AB132" s="114">
        <f>IF(AC132="",0,IFERROR(IF(VLOOKUP(AC132,AC$38:AC131,1,0)&gt;0,0,0),1))</f>
        <v>0</v>
      </c>
      <c r="AC132" s="117">
        <f>IF(DATOS!J96=Y$39,DATOS!C96,"")</f>
        <v>0</v>
      </c>
      <c r="AR132" s="128"/>
      <c r="AS132" s="128"/>
      <c r="AT132" s="128"/>
      <c r="AU132" s="128"/>
      <c r="AV132" s="128"/>
      <c r="AW132" s="128"/>
      <c r="AX132" s="128"/>
      <c r="AY132" s="128"/>
      <c r="AZ132" s="128"/>
      <c r="BA132" s="128"/>
      <c r="BB132" s="128"/>
      <c r="BC132" s="128"/>
      <c r="BD132" s="128"/>
      <c r="BE132" s="128"/>
      <c r="BF132" s="128"/>
      <c r="BG132" s="128"/>
      <c r="BH132" s="128"/>
      <c r="BI132" s="128"/>
      <c r="BJ132" s="128"/>
      <c r="BK132" s="128"/>
      <c r="BL132" s="128"/>
      <c r="BM132" s="128"/>
      <c r="BN132" s="128"/>
      <c r="BO132" s="128"/>
      <c r="BP132" s="128"/>
      <c r="BQ132" s="128"/>
      <c r="BR132" s="128"/>
      <c r="BS132" s="128"/>
      <c r="BT132" s="128"/>
      <c r="BU132" s="128"/>
    </row>
    <row r="133" spans="4:73" x14ac:dyDescent="0.3">
      <c r="D133" s="132"/>
      <c r="E133" s="132"/>
      <c r="F133" s="128"/>
      <c r="G133" s="132"/>
      <c r="H133" s="128"/>
      <c r="I133" s="128"/>
      <c r="J133" s="128"/>
      <c r="K133" s="128"/>
      <c r="L133" s="128"/>
      <c r="M133" s="128"/>
      <c r="N133" s="128"/>
      <c r="O133" s="128"/>
      <c r="P133" s="128"/>
      <c r="Q133" s="128"/>
      <c r="R133" s="128"/>
      <c r="S133" s="128"/>
      <c r="T133" s="128"/>
      <c r="U133" s="128"/>
      <c r="V133" s="128"/>
      <c r="W133" s="128"/>
      <c r="X133" s="128"/>
      <c r="AA133" s="114">
        <f t="shared" si="5"/>
        <v>1</v>
      </c>
      <c r="AB133" s="114">
        <f>IF(AC133="",0,IFERROR(IF(VLOOKUP(AC133,AC$38:AC132,1,0)&gt;0,0,0),1))</f>
        <v>0</v>
      </c>
      <c r="AC133" s="117">
        <f>IF(DATOS!J97=Y$39,DATOS!C97,"")</f>
        <v>0</v>
      </c>
      <c r="AR133" s="128"/>
      <c r="AS133" s="128"/>
      <c r="AT133" s="128"/>
      <c r="AU133" s="128"/>
      <c r="AV133" s="128"/>
      <c r="AW133" s="128"/>
      <c r="AX133" s="128"/>
      <c r="AY133" s="128"/>
      <c r="AZ133" s="128"/>
      <c r="BA133" s="128"/>
      <c r="BB133" s="128"/>
      <c r="BC133" s="128"/>
      <c r="BD133" s="128"/>
      <c r="BE133" s="128"/>
      <c r="BF133" s="128"/>
      <c r="BG133" s="128"/>
      <c r="BH133" s="128"/>
      <c r="BI133" s="128"/>
      <c r="BJ133" s="128"/>
      <c r="BK133" s="128"/>
      <c r="BL133" s="128"/>
      <c r="BM133" s="128"/>
      <c r="BN133" s="128"/>
      <c r="BO133" s="128"/>
      <c r="BP133" s="128"/>
      <c r="BQ133" s="128"/>
      <c r="BR133" s="128"/>
      <c r="BS133" s="128"/>
      <c r="BT133" s="128"/>
      <c r="BU133" s="128"/>
    </row>
    <row r="134" spans="4:73" x14ac:dyDescent="0.3">
      <c r="D134" s="132"/>
      <c r="E134" s="132"/>
      <c r="F134" s="128"/>
      <c r="G134" s="132"/>
      <c r="H134" s="128"/>
      <c r="I134" s="128"/>
      <c r="J134" s="128"/>
      <c r="K134" s="128"/>
      <c r="L134" s="128"/>
      <c r="M134" s="128"/>
      <c r="N134" s="128"/>
      <c r="O134" s="128"/>
      <c r="P134" s="128"/>
      <c r="Q134" s="128"/>
      <c r="R134" s="128"/>
      <c r="S134" s="128"/>
      <c r="T134" s="128"/>
      <c r="U134" s="128"/>
      <c r="V134" s="128"/>
      <c r="W134" s="128"/>
      <c r="X134" s="128"/>
      <c r="AA134" s="114">
        <f t="shared" si="5"/>
        <v>1</v>
      </c>
      <c r="AB134" s="114">
        <f>IF(AC134="",0,IFERROR(IF(VLOOKUP(AC134,AC$38:AC133,1,0)&gt;0,0,0),1))</f>
        <v>0</v>
      </c>
      <c r="AC134" s="117">
        <f>IF(DATOS!J98=Y$39,DATOS!C98,"")</f>
        <v>0</v>
      </c>
      <c r="AR134" s="128"/>
      <c r="AS134" s="128"/>
      <c r="AT134" s="128"/>
      <c r="AU134" s="128"/>
      <c r="AV134" s="128"/>
      <c r="AW134" s="128"/>
      <c r="AX134" s="128"/>
      <c r="AY134" s="128"/>
      <c r="AZ134" s="128"/>
      <c r="BA134" s="128"/>
      <c r="BB134" s="128"/>
      <c r="BC134" s="128"/>
      <c r="BD134" s="128"/>
      <c r="BE134" s="128"/>
      <c r="BF134" s="128"/>
      <c r="BG134" s="128"/>
      <c r="BH134" s="128"/>
      <c r="BI134" s="128"/>
      <c r="BJ134" s="128"/>
      <c r="BK134" s="128"/>
      <c r="BL134" s="128"/>
      <c r="BM134" s="128"/>
      <c r="BN134" s="128"/>
      <c r="BO134" s="128"/>
      <c r="BP134" s="128"/>
      <c r="BQ134" s="128"/>
      <c r="BR134" s="128"/>
      <c r="BS134" s="128"/>
      <c r="BT134" s="128"/>
      <c r="BU134" s="128"/>
    </row>
    <row r="135" spans="4:73" x14ac:dyDescent="0.3">
      <c r="D135" s="132"/>
      <c r="E135" s="132"/>
      <c r="F135" s="128"/>
      <c r="G135" s="132"/>
      <c r="H135" s="128"/>
      <c r="I135" s="128"/>
      <c r="J135" s="128"/>
      <c r="K135" s="128"/>
      <c r="L135" s="128"/>
      <c r="M135" s="128"/>
      <c r="N135" s="128"/>
      <c r="O135" s="128"/>
      <c r="P135" s="128"/>
      <c r="Q135" s="128"/>
      <c r="R135" s="128"/>
      <c r="S135" s="128"/>
      <c r="T135" s="128"/>
      <c r="U135" s="128"/>
      <c r="V135" s="128"/>
      <c r="W135" s="128"/>
      <c r="X135" s="128"/>
      <c r="AA135" s="114">
        <f t="shared" si="5"/>
        <v>1</v>
      </c>
      <c r="AB135" s="114">
        <f>IF(AC135="",0,IFERROR(IF(VLOOKUP(AC135,AC$38:AC134,1,0)&gt;0,0,0),1))</f>
        <v>0</v>
      </c>
      <c r="AC135" s="117">
        <f>IF(DATOS!J99=Y$39,DATOS!C99,"")</f>
        <v>0</v>
      </c>
      <c r="AR135" s="128"/>
      <c r="AS135" s="128"/>
      <c r="AT135" s="128"/>
      <c r="AU135" s="128"/>
      <c r="AV135" s="128"/>
      <c r="AW135" s="128"/>
      <c r="AX135" s="128"/>
      <c r="AY135" s="128"/>
      <c r="AZ135" s="128"/>
      <c r="BA135" s="128"/>
      <c r="BB135" s="128"/>
      <c r="BC135" s="128"/>
      <c r="BD135" s="128"/>
      <c r="BE135" s="128"/>
      <c r="BF135" s="128"/>
      <c r="BG135" s="128"/>
      <c r="BH135" s="128"/>
      <c r="BI135" s="128"/>
      <c r="BJ135" s="128"/>
      <c r="BK135" s="128"/>
      <c r="BL135" s="128"/>
      <c r="BM135" s="128"/>
      <c r="BN135" s="128"/>
      <c r="BO135" s="128"/>
      <c r="BP135" s="128"/>
      <c r="BQ135" s="128"/>
      <c r="BR135" s="128"/>
      <c r="BS135" s="128"/>
      <c r="BT135" s="128"/>
      <c r="BU135" s="128"/>
    </row>
    <row r="136" spans="4:73" x14ac:dyDescent="0.3">
      <c r="D136" s="132"/>
      <c r="E136" s="132"/>
      <c r="F136" s="128"/>
      <c r="G136" s="132"/>
      <c r="H136" s="128"/>
      <c r="I136" s="128"/>
      <c r="J136" s="128"/>
      <c r="K136" s="128"/>
      <c r="L136" s="128"/>
      <c r="M136" s="128"/>
      <c r="N136" s="128"/>
      <c r="O136" s="128"/>
      <c r="P136" s="128"/>
      <c r="Q136" s="128"/>
      <c r="R136" s="128"/>
      <c r="S136" s="128"/>
      <c r="T136" s="128"/>
      <c r="U136" s="128"/>
      <c r="V136" s="128"/>
      <c r="W136" s="128"/>
      <c r="X136" s="128"/>
      <c r="AA136" s="114">
        <f t="shared" si="5"/>
        <v>1</v>
      </c>
      <c r="AB136" s="114">
        <f>IF(AC136="",0,IFERROR(IF(VLOOKUP(AC136,AC$38:AC135,1,0)&gt;0,0,0),1))</f>
        <v>0</v>
      </c>
      <c r="AC136" s="117">
        <f>IF(DATOS!J100=Y$39,DATOS!C100,"")</f>
        <v>0</v>
      </c>
      <c r="AR136" s="128"/>
      <c r="AS136" s="128"/>
      <c r="AT136" s="128"/>
      <c r="AU136" s="128"/>
      <c r="AV136" s="128"/>
      <c r="AW136" s="128"/>
      <c r="AX136" s="128"/>
      <c r="AY136" s="128"/>
      <c r="AZ136" s="128"/>
      <c r="BA136" s="128"/>
      <c r="BB136" s="128"/>
      <c r="BC136" s="128"/>
      <c r="BD136" s="128"/>
      <c r="BE136" s="128"/>
      <c r="BF136" s="128"/>
      <c r="BG136" s="128"/>
      <c r="BH136" s="128"/>
      <c r="BI136" s="128"/>
      <c r="BJ136" s="128"/>
      <c r="BK136" s="128"/>
      <c r="BL136" s="128"/>
      <c r="BM136" s="128"/>
      <c r="BN136" s="128"/>
      <c r="BO136" s="128"/>
      <c r="BP136" s="128"/>
      <c r="BQ136" s="128"/>
      <c r="BR136" s="128"/>
      <c r="BS136" s="128"/>
      <c r="BT136" s="128"/>
      <c r="BU136" s="128"/>
    </row>
    <row r="137" spans="4:73" x14ac:dyDescent="0.3">
      <c r="D137" s="132"/>
      <c r="E137" s="132"/>
      <c r="F137" s="128"/>
      <c r="G137" s="132"/>
      <c r="H137" s="128"/>
      <c r="I137" s="128"/>
      <c r="J137" s="128"/>
      <c r="K137" s="128"/>
      <c r="L137" s="128"/>
      <c r="M137" s="128"/>
      <c r="N137" s="128"/>
      <c r="O137" s="128"/>
      <c r="P137" s="128"/>
      <c r="Q137" s="128"/>
      <c r="R137" s="128"/>
      <c r="S137" s="128"/>
      <c r="T137" s="128"/>
      <c r="U137" s="128"/>
      <c r="V137" s="128"/>
      <c r="W137" s="128"/>
      <c r="X137" s="128"/>
      <c r="AA137" s="114">
        <f t="shared" si="5"/>
        <v>1</v>
      </c>
      <c r="AB137" s="114">
        <f>IF(AC137="",0,IFERROR(IF(VLOOKUP(AC137,AC$38:AC136,1,0)&gt;0,0,0),1))</f>
        <v>0</v>
      </c>
      <c r="AC137" s="117">
        <f>IF(DATOS!J101=Y$39,DATOS!C101,"")</f>
        <v>0</v>
      </c>
      <c r="AR137" s="128"/>
      <c r="AS137" s="128"/>
      <c r="AT137" s="128"/>
      <c r="AU137" s="128"/>
      <c r="AV137" s="128"/>
      <c r="AW137" s="128"/>
      <c r="AX137" s="128"/>
      <c r="AY137" s="128"/>
      <c r="AZ137" s="128"/>
      <c r="BA137" s="128"/>
      <c r="BB137" s="128"/>
      <c r="BC137" s="128"/>
      <c r="BD137" s="128"/>
      <c r="BE137" s="128"/>
      <c r="BF137" s="128"/>
      <c r="BG137" s="128"/>
      <c r="BH137" s="128"/>
      <c r="BI137" s="128"/>
      <c r="BJ137" s="128"/>
      <c r="BK137" s="128"/>
      <c r="BL137" s="128"/>
      <c r="BM137" s="128"/>
      <c r="BN137" s="128"/>
      <c r="BO137" s="128"/>
      <c r="BP137" s="128"/>
      <c r="BQ137" s="128"/>
      <c r="BR137" s="128"/>
      <c r="BS137" s="128"/>
      <c r="BT137" s="128"/>
      <c r="BU137" s="128"/>
    </row>
    <row r="138" spans="4:73" x14ac:dyDescent="0.3">
      <c r="D138" s="132"/>
      <c r="E138" s="132"/>
      <c r="F138" s="128"/>
      <c r="G138" s="132"/>
      <c r="H138" s="128"/>
      <c r="I138" s="128"/>
      <c r="J138" s="128"/>
      <c r="K138" s="128"/>
      <c r="L138" s="128"/>
      <c r="M138" s="128"/>
      <c r="N138" s="128"/>
      <c r="O138" s="128"/>
      <c r="P138" s="128"/>
      <c r="Q138" s="128"/>
      <c r="R138" s="128"/>
      <c r="S138" s="128"/>
      <c r="T138" s="128"/>
      <c r="U138" s="128"/>
      <c r="V138" s="128"/>
      <c r="W138" s="128"/>
      <c r="X138" s="128"/>
      <c r="AA138" s="114">
        <f t="shared" si="5"/>
        <v>1</v>
      </c>
      <c r="AB138" s="114">
        <f>IF(AC138="",0,IFERROR(IF(VLOOKUP(AC138,AC$38:AC137,1,0)&gt;0,0,0),1))</f>
        <v>0</v>
      </c>
      <c r="AC138" s="117">
        <f>IF(DATOS!J102=Y$39,DATOS!C102,"")</f>
        <v>0</v>
      </c>
      <c r="AR138" s="128"/>
      <c r="AS138" s="128"/>
      <c r="AT138" s="128"/>
      <c r="AU138" s="128"/>
      <c r="AV138" s="128"/>
      <c r="AW138" s="128"/>
      <c r="AX138" s="128"/>
      <c r="AY138" s="128"/>
      <c r="AZ138" s="128"/>
      <c r="BA138" s="128"/>
      <c r="BB138" s="128"/>
      <c r="BC138" s="128"/>
      <c r="BD138" s="128"/>
      <c r="BE138" s="128"/>
      <c r="BF138" s="128"/>
      <c r="BG138" s="128"/>
      <c r="BH138" s="128"/>
      <c r="BI138" s="128"/>
      <c r="BJ138" s="128"/>
      <c r="BK138" s="128"/>
      <c r="BL138" s="128"/>
      <c r="BM138" s="128"/>
      <c r="BN138" s="128"/>
      <c r="BO138" s="128"/>
      <c r="BP138" s="128"/>
      <c r="BQ138" s="128"/>
      <c r="BR138" s="128"/>
      <c r="BS138" s="128"/>
      <c r="BT138" s="128"/>
      <c r="BU138" s="128"/>
    </row>
    <row r="139" spans="4:73" x14ac:dyDescent="0.3">
      <c r="D139" s="132"/>
      <c r="E139" s="132"/>
      <c r="F139" s="128"/>
      <c r="G139" s="132"/>
      <c r="H139" s="128"/>
      <c r="I139" s="128"/>
      <c r="J139" s="128"/>
      <c r="K139" s="128"/>
      <c r="L139" s="128"/>
      <c r="M139" s="128"/>
      <c r="N139" s="128"/>
      <c r="O139" s="128"/>
      <c r="P139" s="128"/>
      <c r="Q139" s="128"/>
      <c r="R139" s="128"/>
      <c r="S139" s="128"/>
      <c r="T139" s="128"/>
      <c r="U139" s="128"/>
      <c r="V139" s="128"/>
      <c r="W139" s="128"/>
      <c r="X139" s="128"/>
      <c r="AA139" s="114">
        <f t="shared" si="5"/>
        <v>1</v>
      </c>
      <c r="AB139" s="114">
        <f>IF(AC139="",0,IFERROR(IF(VLOOKUP(AC139,AC$38:AC138,1,0)&gt;0,0,0),1))</f>
        <v>0</v>
      </c>
      <c r="AC139" s="117">
        <f>IF(DATOS!J103=Y$39,DATOS!C103,"")</f>
        <v>0</v>
      </c>
      <c r="AR139" s="128"/>
      <c r="AS139" s="128"/>
      <c r="AT139" s="128"/>
      <c r="AU139" s="128"/>
      <c r="AV139" s="128"/>
      <c r="AW139" s="128"/>
      <c r="AX139" s="128"/>
      <c r="AY139" s="128"/>
      <c r="AZ139" s="128"/>
      <c r="BA139" s="128"/>
      <c r="BB139" s="128"/>
      <c r="BC139" s="128"/>
      <c r="BD139" s="128"/>
      <c r="BE139" s="128"/>
      <c r="BF139" s="128"/>
      <c r="BG139" s="128"/>
      <c r="BH139" s="128"/>
      <c r="BI139" s="128"/>
      <c r="BJ139" s="128"/>
      <c r="BK139" s="128"/>
      <c r="BL139" s="128"/>
      <c r="BM139" s="128"/>
      <c r="BN139" s="128"/>
      <c r="BO139" s="128"/>
      <c r="BP139" s="128"/>
      <c r="BQ139" s="128"/>
      <c r="BR139" s="128"/>
      <c r="BS139" s="128"/>
      <c r="BT139" s="128"/>
      <c r="BU139" s="128"/>
    </row>
    <row r="140" spans="4:73" x14ac:dyDescent="0.3">
      <c r="D140" s="132"/>
      <c r="E140" s="132"/>
      <c r="F140" s="128"/>
      <c r="G140" s="132"/>
      <c r="H140" s="128"/>
      <c r="I140" s="128"/>
      <c r="J140" s="128"/>
      <c r="K140" s="128"/>
      <c r="L140" s="128"/>
      <c r="M140" s="128"/>
      <c r="N140" s="128"/>
      <c r="O140" s="128"/>
      <c r="P140" s="128"/>
      <c r="Q140" s="128"/>
      <c r="R140" s="128"/>
      <c r="S140" s="128"/>
      <c r="T140" s="128"/>
      <c r="U140" s="128"/>
      <c r="V140" s="128"/>
      <c r="W140" s="128"/>
      <c r="X140" s="128"/>
      <c r="AA140" s="114">
        <f t="shared" si="5"/>
        <v>1</v>
      </c>
      <c r="AB140" s="114">
        <f>IF(AC140="",0,IFERROR(IF(VLOOKUP(AC140,AC$38:AC139,1,0)&gt;0,0,0),1))</f>
        <v>0</v>
      </c>
      <c r="AC140" s="117">
        <f>IF(DATOS!J104=Y$39,DATOS!C104,"")</f>
        <v>0</v>
      </c>
      <c r="AR140" s="128"/>
      <c r="AS140" s="128"/>
      <c r="AT140" s="128"/>
      <c r="AU140" s="128"/>
      <c r="AV140" s="128"/>
      <c r="AW140" s="128"/>
      <c r="AX140" s="128"/>
      <c r="AY140" s="128"/>
      <c r="AZ140" s="128"/>
      <c r="BA140" s="128"/>
      <c r="BB140" s="128"/>
      <c r="BC140" s="128"/>
      <c r="BD140" s="128"/>
      <c r="BE140" s="128"/>
      <c r="BF140" s="128"/>
      <c r="BG140" s="128"/>
      <c r="BH140" s="128"/>
      <c r="BI140" s="128"/>
      <c r="BJ140" s="128"/>
      <c r="BK140" s="128"/>
      <c r="BL140" s="128"/>
      <c r="BM140" s="128"/>
      <c r="BN140" s="128"/>
      <c r="BO140" s="128"/>
      <c r="BP140" s="128"/>
      <c r="BQ140" s="128"/>
      <c r="BR140" s="128"/>
      <c r="BS140" s="128"/>
      <c r="BT140" s="128"/>
      <c r="BU140" s="128"/>
    </row>
    <row r="141" spans="4:73" x14ac:dyDescent="0.3">
      <c r="D141" s="132"/>
      <c r="E141" s="132"/>
      <c r="F141" s="128"/>
      <c r="G141" s="132"/>
      <c r="H141" s="128"/>
      <c r="I141" s="128"/>
      <c r="J141" s="128"/>
      <c r="K141" s="128"/>
      <c r="L141" s="128"/>
      <c r="M141" s="128"/>
      <c r="N141" s="128"/>
      <c r="O141" s="128"/>
      <c r="P141" s="128"/>
      <c r="Q141" s="128"/>
      <c r="R141" s="128"/>
      <c r="S141" s="128"/>
      <c r="T141" s="128"/>
      <c r="U141" s="128"/>
      <c r="V141" s="128"/>
      <c r="W141" s="128"/>
      <c r="X141" s="128"/>
      <c r="AA141" s="114">
        <f t="shared" si="5"/>
        <v>1</v>
      </c>
      <c r="AB141" s="114">
        <f>IF(AC141="",0,IFERROR(IF(VLOOKUP(AC141,AC$38:AC140,1,0)&gt;0,0,0),1))</f>
        <v>0</v>
      </c>
      <c r="AC141" s="117">
        <f>IF(DATOS!J105=Y$39,DATOS!C105,"")</f>
        <v>0</v>
      </c>
      <c r="AR141" s="128"/>
      <c r="AS141" s="128"/>
      <c r="AT141" s="128"/>
      <c r="AU141" s="128"/>
      <c r="AV141" s="128"/>
      <c r="AW141" s="128"/>
      <c r="AX141" s="128"/>
      <c r="AY141" s="128"/>
      <c r="AZ141" s="128"/>
      <c r="BA141" s="128"/>
      <c r="BB141" s="128"/>
      <c r="BC141" s="128"/>
      <c r="BD141" s="128"/>
      <c r="BE141" s="128"/>
      <c r="BF141" s="128"/>
      <c r="BG141" s="128"/>
      <c r="BH141" s="128"/>
      <c r="BI141" s="128"/>
      <c r="BJ141" s="128"/>
      <c r="BK141" s="128"/>
      <c r="BL141" s="128"/>
      <c r="BM141" s="128"/>
      <c r="BN141" s="128"/>
      <c r="BO141" s="128"/>
      <c r="BP141" s="128"/>
      <c r="BQ141" s="128"/>
      <c r="BR141" s="128"/>
      <c r="BS141" s="128"/>
      <c r="BT141" s="128"/>
      <c r="BU141" s="128"/>
    </row>
    <row r="142" spans="4:73" x14ac:dyDescent="0.3">
      <c r="D142" s="132"/>
      <c r="E142" s="132"/>
      <c r="F142" s="128"/>
      <c r="G142" s="132"/>
      <c r="H142" s="128"/>
      <c r="I142" s="128"/>
      <c r="J142" s="128"/>
      <c r="K142" s="128"/>
      <c r="L142" s="128"/>
      <c r="M142" s="128"/>
      <c r="N142" s="128"/>
      <c r="O142" s="128"/>
      <c r="P142" s="128"/>
      <c r="Q142" s="128"/>
      <c r="R142" s="128"/>
      <c r="S142" s="128"/>
      <c r="T142" s="128"/>
      <c r="U142" s="128"/>
      <c r="V142" s="128"/>
      <c r="W142" s="128"/>
      <c r="X142" s="128"/>
      <c r="AA142" s="114">
        <f t="shared" si="5"/>
        <v>1</v>
      </c>
      <c r="AB142" s="114">
        <f>IF(AC142="",0,IFERROR(IF(VLOOKUP(AC142,AC$38:AC141,1,0)&gt;0,0,0),1))</f>
        <v>0</v>
      </c>
      <c r="AC142" s="117">
        <f>IF(DATOS!J106=Y$39,DATOS!C106,"")</f>
        <v>0</v>
      </c>
      <c r="AR142" s="128"/>
      <c r="AS142" s="128"/>
      <c r="AT142" s="128"/>
      <c r="AU142" s="128"/>
      <c r="AV142" s="128"/>
      <c r="AW142" s="128"/>
      <c r="AX142" s="128"/>
      <c r="AY142" s="128"/>
      <c r="AZ142" s="128"/>
      <c r="BA142" s="128"/>
      <c r="BB142" s="128"/>
      <c r="BC142" s="128"/>
      <c r="BD142" s="128"/>
      <c r="BE142" s="128"/>
      <c r="BF142" s="128"/>
      <c r="BG142" s="128"/>
      <c r="BH142" s="128"/>
      <c r="BI142" s="128"/>
      <c r="BJ142" s="128"/>
      <c r="BK142" s="128"/>
      <c r="BL142" s="128"/>
      <c r="BM142" s="128"/>
      <c r="BN142" s="128"/>
      <c r="BO142" s="128"/>
      <c r="BP142" s="128"/>
      <c r="BQ142" s="128"/>
      <c r="BR142" s="128"/>
      <c r="BS142" s="128"/>
      <c r="BT142" s="128"/>
      <c r="BU142" s="128"/>
    </row>
    <row r="143" spans="4:73" x14ac:dyDescent="0.3">
      <c r="D143" s="132"/>
      <c r="E143" s="132"/>
      <c r="F143" s="128"/>
      <c r="G143" s="132"/>
      <c r="H143" s="128"/>
      <c r="I143" s="128"/>
      <c r="J143" s="128"/>
      <c r="K143" s="128"/>
      <c r="L143" s="128"/>
      <c r="M143" s="128"/>
      <c r="N143" s="128"/>
      <c r="O143" s="128"/>
      <c r="P143" s="128"/>
      <c r="Q143" s="128"/>
      <c r="R143" s="128"/>
      <c r="S143" s="128"/>
      <c r="T143" s="128"/>
      <c r="U143" s="128"/>
      <c r="V143" s="128"/>
      <c r="W143" s="128"/>
      <c r="X143" s="128"/>
      <c r="AA143" s="114">
        <f t="shared" si="5"/>
        <v>1</v>
      </c>
      <c r="AB143" s="114">
        <f>IF(AC143="",0,IFERROR(IF(VLOOKUP(AC143,AC$38:AC142,1,0)&gt;0,0,0),1))</f>
        <v>0</v>
      </c>
      <c r="AC143" s="117">
        <f>IF(DATOS!J107=Y$39,DATOS!C107,"")</f>
        <v>0</v>
      </c>
      <c r="AR143" s="128"/>
      <c r="AS143" s="128"/>
      <c r="AT143" s="128"/>
      <c r="AU143" s="128"/>
      <c r="AV143" s="128"/>
      <c r="AW143" s="128"/>
      <c r="AX143" s="128"/>
      <c r="AY143" s="128"/>
      <c r="AZ143" s="128"/>
      <c r="BA143" s="128"/>
      <c r="BB143" s="128"/>
      <c r="BC143" s="128"/>
      <c r="BD143" s="128"/>
      <c r="BE143" s="128"/>
      <c r="BF143" s="128"/>
      <c r="BG143" s="128"/>
      <c r="BH143" s="128"/>
      <c r="BI143" s="128"/>
      <c r="BJ143" s="128"/>
      <c r="BK143" s="128"/>
      <c r="BL143" s="128"/>
      <c r="BM143" s="128"/>
      <c r="BN143" s="128"/>
      <c r="BO143" s="128"/>
      <c r="BP143" s="128"/>
      <c r="BQ143" s="128"/>
      <c r="BR143" s="128"/>
      <c r="BS143" s="128"/>
      <c r="BT143" s="128"/>
      <c r="BU143" s="128"/>
    </row>
    <row r="144" spans="4:73" x14ac:dyDescent="0.3">
      <c r="D144" s="132"/>
      <c r="E144" s="132"/>
      <c r="F144" s="128"/>
      <c r="G144" s="132"/>
      <c r="H144" s="128"/>
      <c r="I144" s="128"/>
      <c r="J144" s="128"/>
      <c r="K144" s="128"/>
      <c r="L144" s="128"/>
      <c r="M144" s="128"/>
      <c r="N144" s="128"/>
      <c r="O144" s="128"/>
      <c r="P144" s="128"/>
      <c r="Q144" s="128"/>
      <c r="R144" s="128"/>
      <c r="S144" s="128"/>
      <c r="T144" s="128"/>
      <c r="U144" s="128"/>
      <c r="V144" s="128"/>
      <c r="W144" s="128"/>
      <c r="X144" s="128"/>
      <c r="AA144" s="114">
        <f t="shared" si="5"/>
        <v>1</v>
      </c>
      <c r="AB144" s="114">
        <f>IF(AC144="",0,IFERROR(IF(VLOOKUP(AC144,AC$38:AC143,1,0)&gt;0,0,0),1))</f>
        <v>0</v>
      </c>
      <c r="AC144" s="117">
        <f>IF(DATOS!J108=Y$39,DATOS!C108,"")</f>
        <v>0</v>
      </c>
      <c r="AR144" s="128"/>
      <c r="AS144" s="128"/>
      <c r="AT144" s="128"/>
      <c r="AU144" s="128"/>
      <c r="AV144" s="128"/>
      <c r="AW144" s="128"/>
      <c r="AX144" s="128"/>
      <c r="AY144" s="128"/>
      <c r="AZ144" s="128"/>
      <c r="BA144" s="128"/>
      <c r="BB144" s="128"/>
      <c r="BC144" s="128"/>
      <c r="BD144" s="128"/>
      <c r="BE144" s="128"/>
      <c r="BF144" s="128"/>
      <c r="BG144" s="128"/>
      <c r="BH144" s="128"/>
      <c r="BI144" s="128"/>
      <c r="BJ144" s="128"/>
      <c r="BK144" s="128"/>
      <c r="BL144" s="128"/>
      <c r="BM144" s="128"/>
      <c r="BN144" s="128"/>
      <c r="BO144" s="128"/>
      <c r="BP144" s="128"/>
      <c r="BQ144" s="128"/>
      <c r="BR144" s="128"/>
      <c r="BS144" s="128"/>
      <c r="BT144" s="128"/>
      <c r="BU144" s="128"/>
    </row>
    <row r="145" spans="4:73" x14ac:dyDescent="0.3">
      <c r="D145" s="132"/>
      <c r="E145" s="132"/>
      <c r="F145" s="128"/>
      <c r="G145" s="132"/>
      <c r="H145" s="128"/>
      <c r="I145" s="128"/>
      <c r="J145" s="128"/>
      <c r="K145" s="128"/>
      <c r="L145" s="128"/>
      <c r="M145" s="128"/>
      <c r="N145" s="128"/>
      <c r="O145" s="128"/>
      <c r="P145" s="128"/>
      <c r="Q145" s="128"/>
      <c r="R145" s="128"/>
      <c r="S145" s="128"/>
      <c r="T145" s="128"/>
      <c r="U145" s="128"/>
      <c r="V145" s="128"/>
      <c r="W145" s="128"/>
      <c r="X145" s="128"/>
      <c r="AA145" s="114">
        <f t="shared" si="5"/>
        <v>1</v>
      </c>
      <c r="AB145" s="114">
        <f>IF(AC145="",0,IFERROR(IF(VLOOKUP(AC145,AC$38:AC144,1,0)&gt;0,0,0),1))</f>
        <v>0</v>
      </c>
      <c r="AC145" s="117">
        <f>IF(DATOS!J109=Y$39,DATOS!C109,"")</f>
        <v>0</v>
      </c>
      <c r="AR145" s="128"/>
      <c r="AS145" s="128"/>
      <c r="AT145" s="128"/>
      <c r="AU145" s="128"/>
      <c r="AV145" s="128"/>
      <c r="AW145" s="128"/>
      <c r="AX145" s="128"/>
      <c r="AY145" s="128"/>
      <c r="AZ145" s="128"/>
      <c r="BA145" s="128"/>
      <c r="BB145" s="128"/>
      <c r="BC145" s="128"/>
      <c r="BD145" s="128"/>
      <c r="BE145" s="128"/>
      <c r="BF145" s="128"/>
      <c r="BG145" s="128"/>
      <c r="BH145" s="128"/>
      <c r="BI145" s="128"/>
      <c r="BJ145" s="128"/>
      <c r="BK145" s="128"/>
      <c r="BL145" s="128"/>
      <c r="BM145" s="128"/>
      <c r="BN145" s="128"/>
      <c r="BO145" s="128"/>
      <c r="BP145" s="128"/>
      <c r="BQ145" s="128"/>
      <c r="BR145" s="128"/>
      <c r="BS145" s="128"/>
      <c r="BT145" s="128"/>
      <c r="BU145" s="128"/>
    </row>
    <row r="146" spans="4:73" x14ac:dyDescent="0.3">
      <c r="D146" s="132"/>
      <c r="E146" s="132"/>
      <c r="F146" s="128"/>
      <c r="G146" s="132"/>
      <c r="H146" s="128"/>
      <c r="I146" s="128"/>
      <c r="J146" s="128"/>
      <c r="K146" s="128"/>
      <c r="L146" s="128"/>
      <c r="M146" s="128"/>
      <c r="N146" s="128"/>
      <c r="O146" s="128"/>
      <c r="P146" s="128"/>
      <c r="Q146" s="128"/>
      <c r="R146" s="128"/>
      <c r="S146" s="128"/>
      <c r="T146" s="128"/>
      <c r="U146" s="128"/>
      <c r="V146" s="128"/>
      <c r="W146" s="128"/>
      <c r="X146" s="128"/>
      <c r="AA146" s="114">
        <f t="shared" si="5"/>
        <v>1</v>
      </c>
      <c r="AB146" s="114">
        <f>IF(AC146="",0,IFERROR(IF(VLOOKUP(AC146,AC$38:AC145,1,0)&gt;0,0,0),1))</f>
        <v>0</v>
      </c>
      <c r="AC146" s="117">
        <f>IF(DATOS!J110=Y$39,DATOS!C110,"")</f>
        <v>0</v>
      </c>
      <c r="AR146" s="128"/>
      <c r="AS146" s="128"/>
      <c r="AT146" s="128"/>
      <c r="AU146" s="128"/>
      <c r="AV146" s="128"/>
      <c r="AW146" s="128"/>
      <c r="AX146" s="128"/>
      <c r="AY146" s="128"/>
      <c r="AZ146" s="128"/>
      <c r="BA146" s="128"/>
      <c r="BB146" s="128"/>
      <c r="BC146" s="128"/>
      <c r="BD146" s="128"/>
      <c r="BE146" s="128"/>
      <c r="BF146" s="128"/>
      <c r="BG146" s="128"/>
      <c r="BH146" s="128"/>
      <c r="BI146" s="128"/>
      <c r="BJ146" s="128"/>
      <c r="BK146" s="128"/>
      <c r="BL146" s="128"/>
      <c r="BM146" s="128"/>
      <c r="BN146" s="128"/>
      <c r="BO146" s="128"/>
      <c r="BP146" s="128"/>
      <c r="BQ146" s="128"/>
      <c r="BR146" s="128"/>
      <c r="BS146" s="128"/>
      <c r="BT146" s="128"/>
      <c r="BU146" s="128"/>
    </row>
    <row r="147" spans="4:73" x14ac:dyDescent="0.3">
      <c r="D147" s="132"/>
      <c r="E147" s="132"/>
      <c r="F147" s="128"/>
      <c r="G147" s="132"/>
      <c r="H147" s="128"/>
      <c r="I147" s="128"/>
      <c r="J147" s="128"/>
      <c r="K147" s="128"/>
      <c r="L147" s="128"/>
      <c r="M147" s="128"/>
      <c r="N147" s="128"/>
      <c r="O147" s="128"/>
      <c r="P147" s="128"/>
      <c r="Q147" s="128"/>
      <c r="R147" s="128"/>
      <c r="S147" s="128"/>
      <c r="T147" s="128"/>
      <c r="U147" s="128"/>
      <c r="V147" s="128"/>
      <c r="W147" s="128"/>
      <c r="X147" s="128"/>
      <c r="AA147" s="114">
        <f t="shared" si="5"/>
        <v>1</v>
      </c>
      <c r="AB147" s="114">
        <f>IF(AC147="",0,IFERROR(IF(VLOOKUP(AC147,AC$38:AC146,1,0)&gt;0,0,0),1))</f>
        <v>0</v>
      </c>
      <c r="AC147" s="117">
        <f>IF(DATOS!J111=Y$39,DATOS!C111,"")</f>
        <v>0</v>
      </c>
      <c r="AR147" s="128"/>
      <c r="AS147" s="128"/>
      <c r="AT147" s="128"/>
      <c r="AU147" s="128"/>
      <c r="AV147" s="128"/>
      <c r="AW147" s="128"/>
      <c r="AX147" s="128"/>
      <c r="AY147" s="128"/>
      <c r="AZ147" s="128"/>
      <c r="BA147" s="128"/>
      <c r="BB147" s="128"/>
      <c r="BC147" s="128"/>
      <c r="BD147" s="128"/>
      <c r="BE147" s="128"/>
      <c r="BF147" s="128"/>
      <c r="BG147" s="128"/>
      <c r="BH147" s="128"/>
      <c r="BI147" s="128"/>
      <c r="BJ147" s="128"/>
      <c r="BK147" s="128"/>
      <c r="BL147" s="128"/>
      <c r="BM147" s="128"/>
      <c r="BN147" s="128"/>
      <c r="BO147" s="128"/>
      <c r="BP147" s="128"/>
      <c r="BQ147" s="128"/>
      <c r="BR147" s="128"/>
      <c r="BS147" s="128"/>
      <c r="BT147" s="128"/>
      <c r="BU147" s="128"/>
    </row>
    <row r="148" spans="4:73" x14ac:dyDescent="0.3">
      <c r="D148" s="132"/>
      <c r="E148" s="132"/>
      <c r="F148" s="128"/>
      <c r="G148" s="132"/>
      <c r="H148" s="128"/>
      <c r="I148" s="128"/>
      <c r="J148" s="128"/>
      <c r="K148" s="128"/>
      <c r="L148" s="128"/>
      <c r="M148" s="128"/>
      <c r="N148" s="128"/>
      <c r="O148" s="128"/>
      <c r="P148" s="128"/>
      <c r="Q148" s="128"/>
      <c r="R148" s="128"/>
      <c r="S148" s="128"/>
      <c r="T148" s="128"/>
      <c r="U148" s="128"/>
      <c r="V148" s="128"/>
      <c r="W148" s="128"/>
      <c r="X148" s="128"/>
      <c r="AA148" s="114">
        <f t="shared" si="5"/>
        <v>1</v>
      </c>
      <c r="AB148" s="114">
        <f>IF(AC148="",0,IFERROR(IF(VLOOKUP(AC148,AC$38:AC147,1,0)&gt;0,0,0),1))</f>
        <v>0</v>
      </c>
      <c r="AC148" s="117">
        <f>IF(DATOS!J112=Y$39,DATOS!C112,"")</f>
        <v>0</v>
      </c>
      <c r="AR148" s="128"/>
      <c r="AS148" s="128"/>
      <c r="AT148" s="128"/>
      <c r="AU148" s="128"/>
      <c r="AV148" s="128"/>
      <c r="AW148" s="128"/>
      <c r="AX148" s="128"/>
      <c r="AY148" s="128"/>
      <c r="AZ148" s="128"/>
      <c r="BA148" s="128"/>
      <c r="BB148" s="128"/>
      <c r="BC148" s="128"/>
      <c r="BD148" s="128"/>
      <c r="BE148" s="128"/>
      <c r="BF148" s="128"/>
      <c r="BG148" s="128"/>
      <c r="BH148" s="128"/>
      <c r="BI148" s="128"/>
      <c r="BJ148" s="128"/>
      <c r="BK148" s="128"/>
      <c r="BL148" s="128"/>
      <c r="BM148" s="128"/>
      <c r="BN148" s="128"/>
      <c r="BO148" s="128"/>
      <c r="BP148" s="128"/>
      <c r="BQ148" s="128"/>
      <c r="BR148" s="128"/>
      <c r="BS148" s="128"/>
      <c r="BT148" s="128"/>
      <c r="BU148" s="128"/>
    </row>
    <row r="149" spans="4:73" x14ac:dyDescent="0.3">
      <c r="D149" s="132"/>
      <c r="E149" s="132"/>
      <c r="F149" s="128"/>
      <c r="G149" s="132"/>
      <c r="H149" s="128"/>
      <c r="I149" s="128"/>
      <c r="J149" s="128"/>
      <c r="K149" s="128"/>
      <c r="L149" s="128"/>
      <c r="M149" s="128"/>
      <c r="N149" s="128"/>
      <c r="O149" s="128"/>
      <c r="P149" s="128"/>
      <c r="Q149" s="128"/>
      <c r="R149" s="128"/>
      <c r="S149" s="128"/>
      <c r="T149" s="128"/>
      <c r="U149" s="128"/>
      <c r="V149" s="128"/>
      <c r="W149" s="128"/>
      <c r="X149" s="128"/>
      <c r="AA149" s="114">
        <f t="shared" si="5"/>
        <v>1</v>
      </c>
      <c r="AB149" s="114">
        <f>IF(AC149="",0,IFERROR(IF(VLOOKUP(AC149,AC$38:AC148,1,0)&gt;0,0,0),1))</f>
        <v>0</v>
      </c>
      <c r="AC149" s="117">
        <f>IF(DATOS!J113=Y$39,DATOS!C113,"")</f>
        <v>0</v>
      </c>
      <c r="AR149" s="128"/>
      <c r="AS149" s="128"/>
      <c r="AT149" s="128"/>
      <c r="AU149" s="128"/>
      <c r="AV149" s="128"/>
      <c r="AW149" s="128"/>
      <c r="AX149" s="128"/>
      <c r="AY149" s="128"/>
      <c r="AZ149" s="128"/>
      <c r="BA149" s="128"/>
      <c r="BB149" s="128"/>
      <c r="BC149" s="128"/>
      <c r="BD149" s="128"/>
      <c r="BE149" s="128"/>
      <c r="BF149" s="128"/>
      <c r="BG149" s="128"/>
      <c r="BH149" s="128"/>
      <c r="BI149" s="128"/>
      <c r="BJ149" s="128"/>
      <c r="BK149" s="128"/>
      <c r="BL149" s="128"/>
      <c r="BM149" s="128"/>
      <c r="BN149" s="128"/>
      <c r="BO149" s="128"/>
      <c r="BP149" s="128"/>
      <c r="BQ149" s="128"/>
      <c r="BR149" s="128"/>
      <c r="BS149" s="128"/>
      <c r="BT149" s="128"/>
      <c r="BU149" s="128"/>
    </row>
    <row r="150" spans="4:73" x14ac:dyDescent="0.3">
      <c r="D150" s="132"/>
      <c r="E150" s="132"/>
      <c r="F150" s="128"/>
      <c r="G150" s="132"/>
      <c r="H150" s="128"/>
      <c r="I150" s="128"/>
      <c r="J150" s="128"/>
      <c r="K150" s="128"/>
      <c r="L150" s="128"/>
      <c r="M150" s="128"/>
      <c r="N150" s="128"/>
      <c r="O150" s="128"/>
      <c r="P150" s="128"/>
      <c r="Q150" s="128"/>
      <c r="R150" s="128"/>
      <c r="S150" s="128"/>
      <c r="T150" s="128"/>
      <c r="U150" s="128"/>
      <c r="V150" s="128"/>
      <c r="W150" s="128"/>
      <c r="X150" s="128"/>
      <c r="AA150" s="114">
        <f t="shared" si="5"/>
        <v>1</v>
      </c>
      <c r="AB150" s="114">
        <f>IF(AC150="",0,IFERROR(IF(VLOOKUP(AC150,AC$38:AC149,1,0)&gt;0,0,0),1))</f>
        <v>0</v>
      </c>
      <c r="AC150" s="117">
        <f>IF(DATOS!J114=Y$39,DATOS!C114,"")</f>
        <v>0</v>
      </c>
      <c r="AR150" s="128"/>
      <c r="AS150" s="128"/>
      <c r="AT150" s="128"/>
      <c r="AU150" s="128"/>
      <c r="AV150" s="128"/>
      <c r="AW150" s="128"/>
      <c r="AX150" s="128"/>
      <c r="AY150" s="128"/>
      <c r="AZ150" s="128"/>
      <c r="BA150" s="128"/>
      <c r="BB150" s="128"/>
      <c r="BC150" s="128"/>
      <c r="BD150" s="128"/>
      <c r="BE150" s="128"/>
      <c r="BF150" s="128"/>
      <c r="BG150" s="128"/>
      <c r="BH150" s="128"/>
      <c r="BI150" s="128"/>
      <c r="BJ150" s="128"/>
      <c r="BK150" s="128"/>
      <c r="BL150" s="128"/>
      <c r="BM150" s="128"/>
      <c r="BN150" s="128"/>
      <c r="BO150" s="128"/>
      <c r="BP150" s="128"/>
      <c r="BQ150" s="128"/>
      <c r="BR150" s="128"/>
      <c r="BS150" s="128"/>
      <c r="BT150" s="128"/>
      <c r="BU150" s="128"/>
    </row>
    <row r="151" spans="4:73" x14ac:dyDescent="0.3">
      <c r="D151" s="132"/>
      <c r="E151" s="132"/>
      <c r="F151" s="128"/>
      <c r="G151" s="132"/>
      <c r="H151" s="128"/>
      <c r="I151" s="128"/>
      <c r="J151" s="128"/>
      <c r="K151" s="128"/>
      <c r="L151" s="128"/>
      <c r="M151" s="128"/>
      <c r="N151" s="128"/>
      <c r="O151" s="128"/>
      <c r="P151" s="128"/>
      <c r="Q151" s="128"/>
      <c r="R151" s="128"/>
      <c r="S151" s="128"/>
      <c r="T151" s="128"/>
      <c r="U151" s="128"/>
      <c r="V151" s="128"/>
      <c r="W151" s="128"/>
      <c r="X151" s="128"/>
      <c r="AA151" s="114">
        <f t="shared" si="5"/>
        <v>1</v>
      </c>
      <c r="AB151" s="114">
        <f>IF(AC151="",0,IFERROR(IF(VLOOKUP(AC151,AC$38:AC150,1,0)&gt;0,0,0),1))</f>
        <v>0</v>
      </c>
      <c r="AC151" s="117">
        <f>IF(DATOS!J115=Y$39,DATOS!C115,"")</f>
        <v>0</v>
      </c>
      <c r="AR151" s="128"/>
      <c r="AS151" s="128"/>
      <c r="AT151" s="128"/>
      <c r="AU151" s="128"/>
      <c r="AV151" s="128"/>
      <c r="AW151" s="128"/>
      <c r="AX151" s="128"/>
      <c r="AY151" s="128"/>
      <c r="AZ151" s="128"/>
      <c r="BA151" s="128"/>
      <c r="BB151" s="128"/>
      <c r="BC151" s="128"/>
      <c r="BD151" s="128"/>
      <c r="BE151" s="128"/>
      <c r="BF151" s="128"/>
      <c r="BG151" s="128"/>
      <c r="BH151" s="128"/>
      <c r="BI151" s="128"/>
      <c r="BJ151" s="128"/>
      <c r="BK151" s="128"/>
      <c r="BL151" s="128"/>
      <c r="BM151" s="128"/>
      <c r="BN151" s="128"/>
      <c r="BO151" s="128"/>
      <c r="BP151" s="128"/>
      <c r="BQ151" s="128"/>
      <c r="BR151" s="128"/>
      <c r="BS151" s="128"/>
      <c r="BT151" s="128"/>
      <c r="BU151" s="128"/>
    </row>
    <row r="152" spans="4:73" x14ac:dyDescent="0.3">
      <c r="D152" s="132"/>
      <c r="E152" s="132"/>
      <c r="F152" s="128"/>
      <c r="G152" s="132"/>
      <c r="H152" s="128"/>
      <c r="I152" s="128"/>
      <c r="J152" s="128"/>
      <c r="K152" s="128"/>
      <c r="L152" s="128"/>
      <c r="M152" s="128"/>
      <c r="N152" s="128"/>
      <c r="O152" s="128"/>
      <c r="P152" s="128"/>
      <c r="Q152" s="128"/>
      <c r="R152" s="128"/>
      <c r="S152" s="128"/>
      <c r="T152" s="128"/>
      <c r="U152" s="128"/>
      <c r="V152" s="128"/>
      <c r="W152" s="128"/>
      <c r="X152" s="128"/>
      <c r="AA152" s="114">
        <f t="shared" si="5"/>
        <v>1</v>
      </c>
      <c r="AB152" s="114">
        <f>IF(AC152="",0,IFERROR(IF(VLOOKUP(AC152,AC$38:AC151,1,0)&gt;0,0,0),1))</f>
        <v>0</v>
      </c>
      <c r="AC152" s="117">
        <f>IF(DATOS!J116=Y$39,DATOS!C116,"")</f>
        <v>0</v>
      </c>
      <c r="AR152" s="128"/>
      <c r="AS152" s="128"/>
      <c r="AT152" s="128"/>
      <c r="AU152" s="128"/>
      <c r="AV152" s="128"/>
      <c r="AW152" s="128"/>
      <c r="AX152" s="128"/>
      <c r="AY152" s="128"/>
      <c r="AZ152" s="128"/>
      <c r="BA152" s="128"/>
      <c r="BB152" s="128"/>
      <c r="BC152" s="128"/>
      <c r="BD152" s="128"/>
      <c r="BE152" s="128"/>
      <c r="BF152" s="128"/>
      <c r="BG152" s="128"/>
      <c r="BH152" s="128"/>
      <c r="BI152" s="128"/>
      <c r="BJ152" s="128"/>
      <c r="BK152" s="128"/>
      <c r="BL152" s="128"/>
      <c r="BM152" s="128"/>
      <c r="BN152" s="128"/>
      <c r="BO152" s="128"/>
      <c r="BP152" s="128"/>
      <c r="BQ152" s="128"/>
      <c r="BR152" s="128"/>
      <c r="BS152" s="128"/>
      <c r="BT152" s="128"/>
      <c r="BU152" s="128"/>
    </row>
    <row r="153" spans="4:73" x14ac:dyDescent="0.3">
      <c r="D153" s="132"/>
      <c r="E153" s="132"/>
      <c r="F153" s="128"/>
      <c r="G153" s="132"/>
      <c r="H153" s="128"/>
      <c r="I153" s="128"/>
      <c r="J153" s="128"/>
      <c r="K153" s="128"/>
      <c r="L153" s="128"/>
      <c r="M153" s="128"/>
      <c r="N153" s="128"/>
      <c r="O153" s="128"/>
      <c r="P153" s="128"/>
      <c r="Q153" s="128"/>
      <c r="R153" s="128"/>
      <c r="S153" s="128"/>
      <c r="T153" s="128"/>
      <c r="U153" s="128"/>
      <c r="V153" s="128"/>
      <c r="W153" s="128"/>
      <c r="X153" s="128"/>
      <c r="AA153" s="114">
        <f t="shared" si="5"/>
        <v>1</v>
      </c>
      <c r="AB153" s="114">
        <f>IF(AC153="",0,IFERROR(IF(VLOOKUP(AC153,AC$38:AC152,1,0)&gt;0,0,0),1))</f>
        <v>0</v>
      </c>
      <c r="AC153" s="117">
        <f>IF(DATOS!J117=Y$39,DATOS!C117,"")</f>
        <v>0</v>
      </c>
      <c r="AR153" s="128"/>
      <c r="AS153" s="128"/>
      <c r="AT153" s="128"/>
      <c r="AU153" s="128"/>
      <c r="AV153" s="128"/>
      <c r="AW153" s="128"/>
      <c r="AX153" s="128"/>
      <c r="AY153" s="128"/>
      <c r="AZ153" s="128"/>
      <c r="BA153" s="128"/>
      <c r="BB153" s="128"/>
      <c r="BC153" s="128"/>
      <c r="BD153" s="128"/>
      <c r="BE153" s="128"/>
      <c r="BF153" s="128"/>
      <c r="BG153" s="128"/>
      <c r="BH153" s="128"/>
      <c r="BI153" s="128"/>
      <c r="BJ153" s="128"/>
      <c r="BK153" s="128"/>
      <c r="BL153" s="128"/>
      <c r="BM153" s="128"/>
      <c r="BN153" s="128"/>
      <c r="BO153" s="128"/>
      <c r="BP153" s="128"/>
      <c r="BQ153" s="128"/>
      <c r="BR153" s="128"/>
      <c r="BS153" s="128"/>
      <c r="BT153" s="128"/>
      <c r="BU153" s="128"/>
    </row>
    <row r="154" spans="4:73" x14ac:dyDescent="0.3">
      <c r="D154" s="132"/>
      <c r="E154" s="132"/>
      <c r="F154" s="128"/>
      <c r="G154" s="132"/>
      <c r="H154" s="128"/>
      <c r="I154" s="128"/>
      <c r="J154" s="128"/>
      <c r="K154" s="128"/>
      <c r="L154" s="128"/>
      <c r="M154" s="128"/>
      <c r="N154" s="128"/>
      <c r="O154" s="128"/>
      <c r="P154" s="128"/>
      <c r="Q154" s="128"/>
      <c r="R154" s="128"/>
      <c r="S154" s="128"/>
      <c r="T154" s="128"/>
      <c r="U154" s="128"/>
      <c r="V154" s="128"/>
      <c r="W154" s="128"/>
      <c r="X154" s="128"/>
      <c r="AA154" s="114">
        <f t="shared" si="5"/>
        <v>1</v>
      </c>
      <c r="AB154" s="114">
        <f>IF(AC154="",0,IFERROR(IF(VLOOKUP(AC154,AC$38:AC153,1,0)&gt;0,0,0),1))</f>
        <v>0</v>
      </c>
      <c r="AC154" s="117">
        <f>IF(DATOS!J118=Y$39,DATOS!C118,"")</f>
        <v>0</v>
      </c>
      <c r="AR154" s="128"/>
      <c r="AS154" s="128"/>
      <c r="AT154" s="128"/>
      <c r="AU154" s="128"/>
      <c r="AV154" s="128"/>
      <c r="AW154" s="128"/>
      <c r="AX154" s="128"/>
      <c r="AY154" s="128"/>
      <c r="AZ154" s="128"/>
      <c r="BA154" s="128"/>
      <c r="BB154" s="128"/>
      <c r="BC154" s="128"/>
      <c r="BD154" s="128"/>
      <c r="BE154" s="128"/>
      <c r="BF154" s="128"/>
      <c r="BG154" s="128"/>
      <c r="BH154" s="128"/>
      <c r="BI154" s="128"/>
      <c r="BJ154" s="128"/>
      <c r="BK154" s="128"/>
      <c r="BL154" s="128"/>
      <c r="BM154" s="128"/>
      <c r="BN154" s="128"/>
      <c r="BO154" s="128"/>
      <c r="BP154" s="128"/>
      <c r="BQ154" s="128"/>
      <c r="BR154" s="128"/>
      <c r="BS154" s="128"/>
      <c r="BT154" s="128"/>
      <c r="BU154" s="128"/>
    </row>
    <row r="155" spans="4:73" x14ac:dyDescent="0.3">
      <c r="D155" s="132"/>
      <c r="E155" s="132"/>
      <c r="F155" s="128"/>
      <c r="G155" s="132"/>
      <c r="H155" s="128"/>
      <c r="I155" s="128"/>
      <c r="J155" s="128"/>
      <c r="K155" s="128"/>
      <c r="L155" s="128"/>
      <c r="M155" s="128"/>
      <c r="N155" s="128"/>
      <c r="O155" s="128"/>
      <c r="P155" s="128"/>
      <c r="Q155" s="128"/>
      <c r="R155" s="128"/>
      <c r="S155" s="128"/>
      <c r="T155" s="128"/>
      <c r="U155" s="128"/>
      <c r="V155" s="128"/>
      <c r="W155" s="128"/>
      <c r="X155" s="128"/>
      <c r="AA155" s="114">
        <f t="shared" si="5"/>
        <v>1</v>
      </c>
      <c r="AB155" s="114">
        <f>IF(AC155="",0,IFERROR(IF(VLOOKUP(AC155,AC$38:AC154,1,0)&gt;0,0,0),1))</f>
        <v>0</v>
      </c>
      <c r="AC155" s="117">
        <f>IF(DATOS!J119=Y$39,DATOS!C119,"")</f>
        <v>0</v>
      </c>
      <c r="AR155" s="128"/>
      <c r="AS155" s="128"/>
      <c r="AT155" s="128"/>
      <c r="AU155" s="128"/>
      <c r="AV155" s="128"/>
      <c r="AW155" s="128"/>
      <c r="AX155" s="128"/>
      <c r="AY155" s="128"/>
      <c r="AZ155" s="128"/>
      <c r="BA155" s="128"/>
      <c r="BB155" s="128"/>
      <c r="BC155" s="128"/>
      <c r="BD155" s="128"/>
      <c r="BE155" s="128"/>
      <c r="BF155" s="128"/>
      <c r="BG155" s="128"/>
      <c r="BH155" s="128"/>
      <c r="BI155" s="128"/>
      <c r="BJ155" s="128"/>
      <c r="BK155" s="128"/>
      <c r="BL155" s="128"/>
      <c r="BM155" s="128"/>
      <c r="BN155" s="128"/>
      <c r="BO155" s="128"/>
      <c r="BP155" s="128"/>
      <c r="BQ155" s="128"/>
      <c r="BR155" s="128"/>
      <c r="BS155" s="128"/>
      <c r="BT155" s="128"/>
      <c r="BU155" s="128"/>
    </row>
    <row r="156" spans="4:73" x14ac:dyDescent="0.3">
      <c r="D156" s="132"/>
      <c r="E156" s="132"/>
      <c r="F156" s="128"/>
      <c r="G156" s="132"/>
      <c r="H156" s="128"/>
      <c r="I156" s="128"/>
      <c r="J156" s="128"/>
      <c r="K156" s="128"/>
      <c r="L156" s="128"/>
      <c r="M156" s="128"/>
      <c r="N156" s="128"/>
      <c r="O156" s="128"/>
      <c r="P156" s="128"/>
      <c r="Q156" s="128"/>
      <c r="R156" s="128"/>
      <c r="S156" s="128"/>
      <c r="T156" s="128"/>
      <c r="U156" s="128"/>
      <c r="V156" s="128"/>
      <c r="W156" s="128"/>
      <c r="X156" s="128"/>
      <c r="AA156" s="114">
        <f t="shared" si="5"/>
        <v>1</v>
      </c>
      <c r="AB156" s="114">
        <f>IF(AC156="",0,IFERROR(IF(VLOOKUP(AC156,AC$38:AC155,1,0)&gt;0,0,0),1))</f>
        <v>0</v>
      </c>
      <c r="AC156" s="117">
        <f>IF(DATOS!J120=Y$39,DATOS!C120,"")</f>
        <v>0</v>
      </c>
      <c r="AR156" s="128"/>
      <c r="AS156" s="128"/>
      <c r="AT156" s="128"/>
      <c r="AU156" s="128"/>
      <c r="AV156" s="128"/>
      <c r="AW156" s="128"/>
      <c r="AX156" s="128"/>
      <c r="AY156" s="128"/>
      <c r="AZ156" s="128"/>
      <c r="BA156" s="128"/>
      <c r="BB156" s="128"/>
      <c r="BC156" s="128"/>
      <c r="BD156" s="128"/>
      <c r="BE156" s="128"/>
      <c r="BF156" s="128"/>
      <c r="BG156" s="128"/>
      <c r="BH156" s="128"/>
      <c r="BI156" s="128"/>
      <c r="BJ156" s="128"/>
      <c r="BK156" s="128"/>
      <c r="BL156" s="128"/>
      <c r="BM156" s="128"/>
      <c r="BN156" s="128"/>
      <c r="BO156" s="128"/>
      <c r="BP156" s="128"/>
      <c r="BQ156" s="128"/>
      <c r="BR156" s="128"/>
      <c r="BS156" s="128"/>
      <c r="BT156" s="128"/>
      <c r="BU156" s="128"/>
    </row>
    <row r="157" spans="4:73" x14ac:dyDescent="0.3">
      <c r="D157" s="132"/>
      <c r="E157" s="132"/>
      <c r="F157" s="128"/>
      <c r="G157" s="132"/>
      <c r="H157" s="128"/>
      <c r="I157" s="128"/>
      <c r="J157" s="128"/>
      <c r="K157" s="128"/>
      <c r="L157" s="128"/>
      <c r="M157" s="128"/>
      <c r="N157" s="128"/>
      <c r="O157" s="128"/>
      <c r="P157" s="128"/>
      <c r="Q157" s="128"/>
      <c r="R157" s="128"/>
      <c r="S157" s="128"/>
      <c r="T157" s="128"/>
      <c r="U157" s="128"/>
      <c r="V157" s="128"/>
      <c r="W157" s="128"/>
      <c r="X157" s="128"/>
      <c r="AA157" s="114">
        <f t="shared" si="5"/>
        <v>1</v>
      </c>
      <c r="AB157" s="114">
        <f>IF(AC157="",0,IFERROR(IF(VLOOKUP(AC157,AC$38:AC156,1,0)&gt;0,0,0),1))</f>
        <v>0</v>
      </c>
      <c r="AC157" s="117">
        <f>IF(DATOS!J121=Y$39,DATOS!C121,"")</f>
        <v>0</v>
      </c>
      <c r="AR157" s="128"/>
      <c r="AS157" s="128"/>
      <c r="AT157" s="128"/>
      <c r="AU157" s="128"/>
      <c r="AV157" s="128"/>
      <c r="AW157" s="128"/>
      <c r="AX157" s="128"/>
      <c r="AY157" s="128"/>
      <c r="AZ157" s="128"/>
      <c r="BA157" s="128"/>
      <c r="BB157" s="128"/>
      <c r="BC157" s="128"/>
      <c r="BD157" s="128"/>
      <c r="BE157" s="128"/>
      <c r="BF157" s="128"/>
      <c r="BG157" s="128"/>
      <c r="BH157" s="128"/>
      <c r="BI157" s="128"/>
      <c r="BJ157" s="128"/>
      <c r="BK157" s="128"/>
      <c r="BL157" s="128"/>
      <c r="BM157" s="128"/>
      <c r="BN157" s="128"/>
      <c r="BO157" s="128"/>
      <c r="BP157" s="128"/>
      <c r="BQ157" s="128"/>
      <c r="BR157" s="128"/>
      <c r="BS157" s="128"/>
      <c r="BT157" s="128"/>
      <c r="BU157" s="128"/>
    </row>
    <row r="158" spans="4:73" x14ac:dyDescent="0.3">
      <c r="D158" s="132"/>
      <c r="E158" s="132"/>
      <c r="F158" s="128"/>
      <c r="G158" s="132"/>
      <c r="H158" s="128"/>
      <c r="I158" s="128"/>
      <c r="J158" s="128"/>
      <c r="K158" s="128"/>
      <c r="L158" s="128"/>
      <c r="M158" s="128"/>
      <c r="N158" s="128"/>
      <c r="O158" s="128"/>
      <c r="P158" s="128"/>
      <c r="Q158" s="128"/>
      <c r="R158" s="128"/>
      <c r="S158" s="128"/>
      <c r="T158" s="128"/>
      <c r="U158" s="128"/>
      <c r="V158" s="128"/>
      <c r="W158" s="128"/>
      <c r="X158" s="128"/>
      <c r="AA158" s="114">
        <f t="shared" si="5"/>
        <v>1</v>
      </c>
      <c r="AB158" s="114">
        <f>IF(AC158="",0,IFERROR(IF(VLOOKUP(AC158,AC$38:AC157,1,0)&gt;0,0,0),1))</f>
        <v>0</v>
      </c>
      <c r="AC158" s="117">
        <f>IF(DATOS!J122=Y$39,DATOS!C122,"")</f>
        <v>0</v>
      </c>
      <c r="AR158" s="128"/>
      <c r="AS158" s="128"/>
      <c r="AT158" s="128"/>
      <c r="AU158" s="128"/>
      <c r="AV158" s="128"/>
      <c r="AW158" s="128"/>
      <c r="AX158" s="128"/>
      <c r="AY158" s="128"/>
      <c r="AZ158" s="128"/>
      <c r="BA158" s="128"/>
      <c r="BB158" s="128"/>
      <c r="BC158" s="128"/>
      <c r="BD158" s="128"/>
      <c r="BE158" s="128"/>
      <c r="BF158" s="128"/>
      <c r="BG158" s="128"/>
      <c r="BH158" s="128"/>
      <c r="BI158" s="128"/>
      <c r="BJ158" s="128"/>
      <c r="BK158" s="128"/>
      <c r="BL158" s="128"/>
      <c r="BM158" s="128"/>
      <c r="BN158" s="128"/>
      <c r="BO158" s="128"/>
      <c r="BP158" s="128"/>
      <c r="BQ158" s="128"/>
      <c r="BR158" s="128"/>
      <c r="BS158" s="128"/>
      <c r="BT158" s="128"/>
      <c r="BU158" s="128"/>
    </row>
    <row r="159" spans="4:73" x14ac:dyDescent="0.3">
      <c r="D159" s="132"/>
      <c r="E159" s="132"/>
      <c r="F159" s="128"/>
      <c r="G159" s="132"/>
      <c r="H159" s="128"/>
      <c r="I159" s="128"/>
      <c r="J159" s="128"/>
      <c r="K159" s="128"/>
      <c r="L159" s="128"/>
      <c r="M159" s="128"/>
      <c r="N159" s="128"/>
      <c r="O159" s="128"/>
      <c r="P159" s="128"/>
      <c r="Q159" s="128"/>
      <c r="R159" s="128"/>
      <c r="S159" s="128"/>
      <c r="T159" s="128"/>
      <c r="U159" s="128"/>
      <c r="V159" s="128"/>
      <c r="W159" s="128"/>
      <c r="X159" s="128"/>
      <c r="AA159" s="114">
        <f t="shared" si="5"/>
        <v>1</v>
      </c>
      <c r="AB159" s="114">
        <f>IF(AC159="",0,IFERROR(IF(VLOOKUP(AC159,AC$38:AC158,1,0)&gt;0,0,0),1))</f>
        <v>0</v>
      </c>
      <c r="AC159" s="117">
        <f>IF(DATOS!J123=Y$39,DATOS!C123,"")</f>
        <v>0</v>
      </c>
      <c r="AR159" s="128"/>
      <c r="AS159" s="128"/>
      <c r="AT159" s="128"/>
      <c r="AU159" s="128"/>
      <c r="AV159" s="128"/>
      <c r="AW159" s="128"/>
      <c r="AX159" s="128"/>
      <c r="AY159" s="128"/>
      <c r="AZ159" s="128"/>
      <c r="BA159" s="128"/>
      <c r="BB159" s="128"/>
      <c r="BC159" s="128"/>
      <c r="BD159" s="128"/>
      <c r="BE159" s="128"/>
      <c r="BF159" s="128"/>
      <c r="BG159" s="128"/>
      <c r="BH159" s="128"/>
      <c r="BI159" s="128"/>
      <c r="BJ159" s="128"/>
      <c r="BK159" s="128"/>
      <c r="BL159" s="128"/>
      <c r="BM159" s="128"/>
      <c r="BN159" s="128"/>
      <c r="BO159" s="128"/>
      <c r="BP159" s="128"/>
      <c r="BQ159" s="128"/>
      <c r="BR159" s="128"/>
      <c r="BS159" s="128"/>
      <c r="BT159" s="128"/>
      <c r="BU159" s="128"/>
    </row>
    <row r="160" spans="4:73" x14ac:dyDescent="0.3">
      <c r="D160" s="132"/>
      <c r="E160" s="132"/>
      <c r="F160" s="128"/>
      <c r="G160" s="132"/>
      <c r="H160" s="128"/>
      <c r="I160" s="128"/>
      <c r="J160" s="128"/>
      <c r="K160" s="128"/>
      <c r="L160" s="128"/>
      <c r="M160" s="128"/>
      <c r="N160" s="128"/>
      <c r="O160" s="128"/>
      <c r="P160" s="128"/>
      <c r="Q160" s="128"/>
      <c r="R160" s="128"/>
      <c r="S160" s="128"/>
      <c r="T160" s="128"/>
      <c r="U160" s="128"/>
      <c r="V160" s="128"/>
      <c r="W160" s="128"/>
      <c r="X160" s="128"/>
      <c r="AA160" s="114">
        <f t="shared" si="5"/>
        <v>1</v>
      </c>
      <c r="AB160" s="114">
        <f>IF(AC160="",0,IFERROR(IF(VLOOKUP(AC160,AC$38:AC159,1,0)&gt;0,0,0),1))</f>
        <v>0</v>
      </c>
      <c r="AC160" s="117">
        <f>IF(DATOS!J124=Y$39,DATOS!C124,"")</f>
        <v>0</v>
      </c>
      <c r="AR160" s="128"/>
      <c r="AS160" s="128"/>
      <c r="AT160" s="128"/>
      <c r="AU160" s="128"/>
      <c r="AV160" s="128"/>
      <c r="AW160" s="128"/>
      <c r="AX160" s="128"/>
      <c r="AY160" s="128"/>
      <c r="AZ160" s="128"/>
      <c r="BA160" s="128"/>
      <c r="BB160" s="128"/>
      <c r="BC160" s="128"/>
      <c r="BD160" s="128"/>
      <c r="BE160" s="128"/>
      <c r="BF160" s="128"/>
      <c r="BG160" s="128"/>
      <c r="BH160" s="128"/>
      <c r="BI160" s="128"/>
      <c r="BJ160" s="128"/>
      <c r="BK160" s="128"/>
      <c r="BL160" s="128"/>
      <c r="BM160" s="128"/>
      <c r="BN160" s="128"/>
      <c r="BO160" s="128"/>
      <c r="BP160" s="128"/>
      <c r="BQ160" s="128"/>
      <c r="BR160" s="128"/>
      <c r="BS160" s="128"/>
      <c r="BT160" s="128"/>
      <c r="BU160" s="128"/>
    </row>
    <row r="161" spans="4:73" x14ac:dyDescent="0.3">
      <c r="D161" s="132"/>
      <c r="E161" s="132"/>
      <c r="F161" s="128"/>
      <c r="G161" s="132"/>
      <c r="H161" s="128"/>
      <c r="I161" s="128"/>
      <c r="J161" s="128"/>
      <c r="K161" s="128"/>
      <c r="L161" s="128"/>
      <c r="M161" s="128"/>
      <c r="N161" s="128"/>
      <c r="O161" s="128"/>
      <c r="P161" s="128"/>
      <c r="Q161" s="128"/>
      <c r="R161" s="128"/>
      <c r="S161" s="128"/>
      <c r="T161" s="128"/>
      <c r="U161" s="128"/>
      <c r="V161" s="128"/>
      <c r="W161" s="128"/>
      <c r="X161" s="128"/>
      <c r="AA161" s="114">
        <f t="shared" si="5"/>
        <v>1</v>
      </c>
      <c r="AB161" s="114">
        <f>IF(AC161="",0,IFERROR(IF(VLOOKUP(AC161,AC$38:AC160,1,0)&gt;0,0,0),1))</f>
        <v>0</v>
      </c>
      <c r="AC161" s="117">
        <f>IF(DATOS!J125=Y$39,DATOS!C125,"")</f>
        <v>0</v>
      </c>
      <c r="AR161" s="128"/>
      <c r="AS161" s="128"/>
      <c r="AT161" s="128"/>
      <c r="AU161" s="128"/>
      <c r="AV161" s="128"/>
      <c r="AW161" s="128"/>
      <c r="AX161" s="128"/>
      <c r="AY161" s="128"/>
      <c r="AZ161" s="128"/>
      <c r="BA161" s="128"/>
      <c r="BB161" s="128"/>
      <c r="BC161" s="128"/>
      <c r="BD161" s="128"/>
      <c r="BE161" s="128"/>
      <c r="BF161" s="128"/>
      <c r="BG161" s="128"/>
      <c r="BH161" s="128"/>
      <c r="BI161" s="128"/>
      <c r="BJ161" s="128"/>
      <c r="BK161" s="128"/>
      <c r="BL161" s="128"/>
      <c r="BM161" s="128"/>
      <c r="BN161" s="128"/>
      <c r="BO161" s="128"/>
      <c r="BP161" s="128"/>
      <c r="BQ161" s="128"/>
      <c r="BR161" s="128"/>
      <c r="BS161" s="128"/>
      <c r="BT161" s="128"/>
      <c r="BU161" s="128"/>
    </row>
    <row r="162" spans="4:73" x14ac:dyDescent="0.3">
      <c r="D162" s="132"/>
      <c r="E162" s="132"/>
      <c r="F162" s="128"/>
      <c r="G162" s="132"/>
      <c r="H162" s="128"/>
      <c r="I162" s="128"/>
      <c r="J162" s="128"/>
      <c r="K162" s="128"/>
      <c r="L162" s="128"/>
      <c r="M162" s="128"/>
      <c r="N162" s="128"/>
      <c r="O162" s="128"/>
      <c r="P162" s="128"/>
      <c r="Q162" s="128"/>
      <c r="R162" s="128"/>
      <c r="S162" s="128"/>
      <c r="T162" s="128"/>
      <c r="U162" s="128"/>
      <c r="V162" s="128"/>
      <c r="W162" s="128"/>
      <c r="X162" s="128"/>
      <c r="AA162" s="114">
        <f t="shared" si="5"/>
        <v>1</v>
      </c>
      <c r="AB162" s="114">
        <f>IF(AC162="",0,IFERROR(IF(VLOOKUP(AC162,AC$38:AC161,1,0)&gt;0,0,0),1))</f>
        <v>0</v>
      </c>
      <c r="AC162" s="117">
        <f>IF(DATOS!J126=Y$39,DATOS!C126,"")</f>
        <v>0</v>
      </c>
      <c r="AR162" s="128"/>
      <c r="AS162" s="128"/>
      <c r="AT162" s="128"/>
      <c r="AU162" s="128"/>
      <c r="AV162" s="128"/>
      <c r="AW162" s="128"/>
      <c r="AX162" s="128"/>
      <c r="AY162" s="128"/>
      <c r="AZ162" s="128"/>
      <c r="BA162" s="128"/>
      <c r="BB162" s="128"/>
      <c r="BC162" s="128"/>
      <c r="BD162" s="128"/>
      <c r="BE162" s="128"/>
      <c r="BF162" s="128"/>
      <c r="BG162" s="128"/>
      <c r="BH162" s="128"/>
      <c r="BI162" s="128"/>
      <c r="BJ162" s="128"/>
      <c r="BK162" s="128"/>
      <c r="BL162" s="128"/>
      <c r="BM162" s="128"/>
      <c r="BN162" s="128"/>
      <c r="BO162" s="128"/>
      <c r="BP162" s="128"/>
      <c r="BQ162" s="128"/>
      <c r="BR162" s="128"/>
      <c r="BS162" s="128"/>
      <c r="BT162" s="128"/>
      <c r="BU162" s="128"/>
    </row>
    <row r="163" spans="4:73" x14ac:dyDescent="0.3">
      <c r="D163" s="132"/>
      <c r="E163" s="132"/>
      <c r="F163" s="128"/>
      <c r="G163" s="132"/>
      <c r="H163" s="128"/>
      <c r="I163" s="128"/>
      <c r="J163" s="128"/>
      <c r="K163" s="128"/>
      <c r="L163" s="128"/>
      <c r="M163" s="128"/>
      <c r="N163" s="128"/>
      <c r="O163" s="128"/>
      <c r="P163" s="128"/>
      <c r="Q163" s="128"/>
      <c r="R163" s="128"/>
      <c r="S163" s="128"/>
      <c r="T163" s="128"/>
      <c r="U163" s="128"/>
      <c r="V163" s="128"/>
      <c r="W163" s="128"/>
      <c r="X163" s="128"/>
      <c r="AA163" s="114">
        <f t="shared" si="5"/>
        <v>1</v>
      </c>
      <c r="AB163" s="114">
        <f>IF(AC163="",0,IFERROR(IF(VLOOKUP(AC163,AC$38:AC162,1,0)&gt;0,0,0),1))</f>
        <v>0</v>
      </c>
      <c r="AC163" s="117">
        <f>IF(DATOS!J127=Y$39,DATOS!C127,"")</f>
        <v>0</v>
      </c>
      <c r="AR163" s="128"/>
      <c r="AS163" s="128"/>
      <c r="AT163" s="128"/>
      <c r="AU163" s="128"/>
      <c r="AV163" s="128"/>
      <c r="AW163" s="128"/>
      <c r="AX163" s="128"/>
      <c r="AY163" s="128"/>
      <c r="AZ163" s="128"/>
      <c r="BA163" s="128"/>
      <c r="BB163" s="128"/>
      <c r="BC163" s="128"/>
      <c r="BD163" s="128"/>
      <c r="BE163" s="128"/>
      <c r="BF163" s="128"/>
      <c r="BG163" s="128"/>
      <c r="BH163" s="128"/>
      <c r="BI163" s="128"/>
      <c r="BJ163" s="128"/>
      <c r="BK163" s="128"/>
      <c r="BL163" s="128"/>
      <c r="BM163" s="128"/>
      <c r="BN163" s="128"/>
      <c r="BO163" s="128"/>
      <c r="BP163" s="128"/>
      <c r="BQ163" s="128"/>
      <c r="BR163" s="128"/>
      <c r="BS163" s="128"/>
      <c r="BT163" s="128"/>
      <c r="BU163" s="128"/>
    </row>
    <row r="164" spans="4:73" x14ac:dyDescent="0.3">
      <c r="D164" s="132"/>
      <c r="E164" s="132"/>
      <c r="F164" s="128"/>
      <c r="G164" s="132"/>
      <c r="H164" s="128"/>
      <c r="I164" s="128"/>
      <c r="J164" s="128"/>
      <c r="K164" s="128"/>
      <c r="L164" s="128"/>
      <c r="M164" s="128"/>
      <c r="N164" s="128"/>
      <c r="O164" s="128"/>
      <c r="P164" s="128"/>
      <c r="Q164" s="128"/>
      <c r="R164" s="128"/>
      <c r="S164" s="128"/>
      <c r="T164" s="128"/>
      <c r="U164" s="128"/>
      <c r="V164" s="128"/>
      <c r="W164" s="128"/>
      <c r="X164" s="128"/>
      <c r="AA164" s="114">
        <f t="shared" si="5"/>
        <v>1</v>
      </c>
      <c r="AB164" s="114">
        <f>IF(AC164="",0,IFERROR(IF(VLOOKUP(AC164,AC$38:AC163,1,0)&gt;0,0,0),1))</f>
        <v>0</v>
      </c>
      <c r="AC164" s="117">
        <f>IF(DATOS!J128=Y$39,DATOS!C128,"")</f>
        <v>0</v>
      </c>
      <c r="AR164" s="128"/>
      <c r="AS164" s="128"/>
      <c r="AT164" s="128"/>
      <c r="AU164" s="128"/>
      <c r="AV164" s="128"/>
      <c r="AW164" s="128"/>
      <c r="AX164" s="128"/>
      <c r="AY164" s="128"/>
      <c r="AZ164" s="128"/>
      <c r="BA164" s="128"/>
      <c r="BB164" s="128"/>
      <c r="BC164" s="128"/>
      <c r="BD164" s="128"/>
      <c r="BE164" s="128"/>
      <c r="BF164" s="128"/>
      <c r="BG164" s="128"/>
      <c r="BH164" s="128"/>
      <c r="BI164" s="128"/>
      <c r="BJ164" s="128"/>
      <c r="BK164" s="128"/>
      <c r="BL164" s="128"/>
      <c r="BM164" s="128"/>
      <c r="BN164" s="128"/>
      <c r="BO164" s="128"/>
      <c r="BP164" s="128"/>
      <c r="BQ164" s="128"/>
      <c r="BR164" s="128"/>
      <c r="BS164" s="128"/>
      <c r="BT164" s="128"/>
      <c r="BU164" s="128"/>
    </row>
    <row r="165" spans="4:73" x14ac:dyDescent="0.3">
      <c r="D165" s="132"/>
      <c r="E165" s="132"/>
      <c r="F165" s="128"/>
      <c r="G165" s="132"/>
      <c r="H165" s="128"/>
      <c r="I165" s="128"/>
      <c r="J165" s="128"/>
      <c r="K165" s="128"/>
      <c r="L165" s="128"/>
      <c r="M165" s="128"/>
      <c r="N165" s="128"/>
      <c r="O165" s="128"/>
      <c r="P165" s="128"/>
      <c r="Q165" s="128"/>
      <c r="R165" s="128"/>
      <c r="S165" s="128"/>
      <c r="T165" s="128"/>
      <c r="U165" s="128"/>
      <c r="V165" s="128"/>
      <c r="W165" s="128"/>
      <c r="X165" s="128"/>
      <c r="AA165" s="114">
        <f t="shared" si="5"/>
        <v>1</v>
      </c>
      <c r="AB165" s="114">
        <f>IF(AC165="",0,IFERROR(IF(VLOOKUP(AC165,AC$38:AC164,1,0)&gt;0,0,0),1))</f>
        <v>0</v>
      </c>
      <c r="AC165" s="117">
        <f>IF(DATOS!J129=Y$39,DATOS!C129,"")</f>
        <v>0</v>
      </c>
      <c r="AR165" s="128"/>
      <c r="AS165" s="128"/>
      <c r="AT165" s="128"/>
      <c r="AU165" s="128"/>
      <c r="AV165" s="128"/>
      <c r="AW165" s="128"/>
      <c r="AX165" s="128"/>
      <c r="AY165" s="128"/>
      <c r="AZ165" s="128"/>
      <c r="BA165" s="128"/>
      <c r="BB165" s="128"/>
      <c r="BC165" s="128"/>
      <c r="BD165" s="128"/>
      <c r="BE165" s="128"/>
      <c r="BF165" s="128"/>
      <c r="BG165" s="128"/>
      <c r="BH165" s="128"/>
      <c r="BI165" s="128"/>
      <c r="BJ165" s="128"/>
      <c r="BK165" s="128"/>
      <c r="BL165" s="128"/>
      <c r="BM165" s="128"/>
      <c r="BN165" s="128"/>
      <c r="BO165" s="128"/>
      <c r="BP165" s="128"/>
      <c r="BQ165" s="128"/>
      <c r="BR165" s="128"/>
      <c r="BS165" s="128"/>
      <c r="BT165" s="128"/>
      <c r="BU165" s="128"/>
    </row>
    <row r="166" spans="4:73" x14ac:dyDescent="0.3">
      <c r="D166" s="132"/>
      <c r="E166" s="132"/>
      <c r="F166" s="128"/>
      <c r="G166" s="132"/>
      <c r="H166" s="128"/>
      <c r="I166" s="128"/>
      <c r="J166" s="128"/>
      <c r="K166" s="128"/>
      <c r="L166" s="128"/>
      <c r="M166" s="128"/>
      <c r="N166" s="128"/>
      <c r="O166" s="128"/>
      <c r="P166" s="128"/>
      <c r="Q166" s="128"/>
      <c r="R166" s="128"/>
      <c r="S166" s="128"/>
      <c r="T166" s="128"/>
      <c r="U166" s="128"/>
      <c r="V166" s="128"/>
      <c r="W166" s="128"/>
      <c r="X166" s="128"/>
      <c r="AA166" s="114">
        <f t="shared" ref="AA166:AA229" si="7">AA165+AB166</f>
        <v>1</v>
      </c>
      <c r="AB166" s="114">
        <f>IF(AC166="",0,IFERROR(IF(VLOOKUP(AC166,AC$38:AC165,1,0)&gt;0,0,0),1))</f>
        <v>0</v>
      </c>
      <c r="AC166" s="117">
        <f>IF(DATOS!J130=Y$39,DATOS!C130,"")</f>
        <v>0</v>
      </c>
      <c r="AR166" s="128"/>
      <c r="AS166" s="128"/>
      <c r="AT166" s="128"/>
      <c r="AU166" s="128"/>
      <c r="AV166" s="128"/>
      <c r="AW166" s="128"/>
      <c r="AX166" s="128"/>
      <c r="AY166" s="128"/>
      <c r="AZ166" s="128"/>
      <c r="BA166" s="128"/>
      <c r="BB166" s="128"/>
      <c r="BC166" s="128"/>
      <c r="BD166" s="128"/>
      <c r="BE166" s="128"/>
      <c r="BF166" s="128"/>
      <c r="BG166" s="128"/>
      <c r="BH166" s="128"/>
      <c r="BI166" s="128"/>
      <c r="BJ166" s="128"/>
      <c r="BK166" s="128"/>
      <c r="BL166" s="128"/>
      <c r="BM166" s="128"/>
      <c r="BN166" s="128"/>
      <c r="BO166" s="128"/>
      <c r="BP166" s="128"/>
      <c r="BQ166" s="128"/>
      <c r="BR166" s="128"/>
      <c r="BS166" s="128"/>
      <c r="BT166" s="128"/>
      <c r="BU166" s="128"/>
    </row>
    <row r="167" spans="4:73" x14ac:dyDescent="0.3">
      <c r="D167" s="132"/>
      <c r="E167" s="132"/>
      <c r="F167" s="128"/>
      <c r="G167" s="132"/>
      <c r="H167" s="128"/>
      <c r="I167" s="128"/>
      <c r="J167" s="128"/>
      <c r="K167" s="128"/>
      <c r="L167" s="128"/>
      <c r="M167" s="128"/>
      <c r="N167" s="128"/>
      <c r="O167" s="128"/>
      <c r="P167" s="128"/>
      <c r="Q167" s="128"/>
      <c r="R167" s="128"/>
      <c r="S167" s="128"/>
      <c r="T167" s="128"/>
      <c r="U167" s="128"/>
      <c r="V167" s="128"/>
      <c r="W167" s="128"/>
      <c r="X167" s="128"/>
      <c r="AA167" s="114">
        <f t="shared" si="7"/>
        <v>1</v>
      </c>
      <c r="AB167" s="114">
        <f>IF(AC167="",0,IFERROR(IF(VLOOKUP(AC167,AC$38:AC166,1,0)&gt;0,0,0),1))</f>
        <v>0</v>
      </c>
      <c r="AC167" s="117">
        <f>IF(DATOS!J131=Y$39,DATOS!C131,"")</f>
        <v>0</v>
      </c>
      <c r="AR167" s="128"/>
      <c r="AS167" s="128"/>
      <c r="AT167" s="128"/>
      <c r="AU167" s="128"/>
      <c r="AV167" s="128"/>
      <c r="AW167" s="128"/>
      <c r="AX167" s="128"/>
      <c r="AY167" s="128"/>
      <c r="AZ167" s="128"/>
      <c r="BA167" s="128"/>
      <c r="BB167" s="128"/>
      <c r="BC167" s="128"/>
      <c r="BD167" s="128"/>
      <c r="BE167" s="128"/>
      <c r="BF167" s="128"/>
      <c r="BG167" s="128"/>
      <c r="BH167" s="128"/>
      <c r="BI167" s="128"/>
      <c r="BJ167" s="128"/>
      <c r="BK167" s="128"/>
      <c r="BL167" s="128"/>
      <c r="BM167" s="128"/>
      <c r="BN167" s="128"/>
      <c r="BO167" s="128"/>
      <c r="BP167" s="128"/>
      <c r="BQ167" s="128"/>
      <c r="BR167" s="128"/>
      <c r="BS167" s="128"/>
      <c r="BT167" s="128"/>
      <c r="BU167" s="128"/>
    </row>
    <row r="168" spans="4:73" x14ac:dyDescent="0.3">
      <c r="D168" s="132"/>
      <c r="E168" s="132"/>
      <c r="F168" s="128"/>
      <c r="G168" s="132"/>
      <c r="H168" s="128"/>
      <c r="I168" s="128"/>
      <c r="J168" s="128"/>
      <c r="K168" s="128"/>
      <c r="L168" s="128"/>
      <c r="M168" s="128"/>
      <c r="N168" s="128"/>
      <c r="O168" s="128"/>
      <c r="P168" s="128"/>
      <c r="Q168" s="128"/>
      <c r="R168" s="128"/>
      <c r="S168" s="128"/>
      <c r="T168" s="128"/>
      <c r="U168" s="128"/>
      <c r="V168" s="128"/>
      <c r="W168" s="128"/>
      <c r="X168" s="128"/>
      <c r="AA168" s="114">
        <f t="shared" si="7"/>
        <v>1</v>
      </c>
      <c r="AB168" s="114">
        <f>IF(AC168="",0,IFERROR(IF(VLOOKUP(AC168,AC$38:AC167,1,0)&gt;0,0,0),1))</f>
        <v>0</v>
      </c>
      <c r="AC168" s="117">
        <f>IF(DATOS!J132=Y$39,DATOS!C132,"")</f>
        <v>0</v>
      </c>
      <c r="AR168" s="128"/>
      <c r="AS168" s="128"/>
      <c r="AT168" s="128"/>
      <c r="AU168" s="128"/>
      <c r="AV168" s="128"/>
      <c r="AW168" s="128"/>
      <c r="AX168" s="128"/>
      <c r="AY168" s="128"/>
      <c r="AZ168" s="128"/>
      <c r="BA168" s="128"/>
      <c r="BB168" s="128"/>
      <c r="BC168" s="128"/>
      <c r="BD168" s="128"/>
      <c r="BE168" s="128"/>
      <c r="BF168" s="128"/>
      <c r="BG168" s="128"/>
      <c r="BH168" s="128"/>
      <c r="BI168" s="128"/>
      <c r="BJ168" s="128"/>
      <c r="BK168" s="128"/>
      <c r="BL168" s="128"/>
      <c r="BM168" s="128"/>
      <c r="BN168" s="128"/>
      <c r="BO168" s="128"/>
      <c r="BP168" s="128"/>
      <c r="BQ168" s="128"/>
      <c r="BR168" s="128"/>
      <c r="BS168" s="128"/>
      <c r="BT168" s="128"/>
      <c r="BU168" s="128"/>
    </row>
    <row r="169" spans="4:73" x14ac:dyDescent="0.3">
      <c r="D169" s="132"/>
      <c r="E169" s="132"/>
      <c r="F169" s="128"/>
      <c r="G169" s="132"/>
      <c r="H169" s="128"/>
      <c r="I169" s="128"/>
      <c r="J169" s="128"/>
      <c r="K169" s="128"/>
      <c r="L169" s="128"/>
      <c r="M169" s="128"/>
      <c r="N169" s="128"/>
      <c r="O169" s="128"/>
      <c r="P169" s="128"/>
      <c r="Q169" s="128"/>
      <c r="R169" s="128"/>
      <c r="S169" s="128"/>
      <c r="T169" s="128"/>
      <c r="U169" s="128"/>
      <c r="V169" s="128"/>
      <c r="W169" s="128"/>
      <c r="X169" s="128"/>
      <c r="AA169" s="114">
        <f t="shared" si="7"/>
        <v>1</v>
      </c>
      <c r="AB169" s="114">
        <f>IF(AC169="",0,IFERROR(IF(VLOOKUP(AC169,AC$38:AC168,1,0)&gt;0,0,0),1))</f>
        <v>0</v>
      </c>
      <c r="AC169" s="117">
        <f>IF(DATOS!J133=Y$39,DATOS!C133,"")</f>
        <v>0</v>
      </c>
      <c r="AR169" s="128"/>
      <c r="AS169" s="128"/>
      <c r="AT169" s="128"/>
      <c r="AU169" s="128"/>
      <c r="AV169" s="128"/>
      <c r="AW169" s="128"/>
      <c r="AX169" s="128"/>
      <c r="AY169" s="128"/>
      <c r="AZ169" s="128"/>
      <c r="BA169" s="128"/>
      <c r="BB169" s="128"/>
      <c r="BC169" s="128"/>
      <c r="BD169" s="128"/>
      <c r="BE169" s="128"/>
      <c r="BF169" s="128"/>
      <c r="BG169" s="128"/>
      <c r="BH169" s="128"/>
      <c r="BI169" s="128"/>
      <c r="BJ169" s="128"/>
      <c r="BK169" s="128"/>
      <c r="BL169" s="128"/>
      <c r="BM169" s="128"/>
      <c r="BN169" s="128"/>
      <c r="BO169" s="128"/>
      <c r="BP169" s="128"/>
      <c r="BQ169" s="128"/>
      <c r="BR169" s="128"/>
      <c r="BS169" s="128"/>
      <c r="BT169" s="128"/>
      <c r="BU169" s="128"/>
    </row>
    <row r="170" spans="4:73" x14ac:dyDescent="0.3">
      <c r="D170" s="132"/>
      <c r="E170" s="132"/>
      <c r="F170" s="128"/>
      <c r="G170" s="132"/>
      <c r="H170" s="128"/>
      <c r="I170" s="128"/>
      <c r="J170" s="128"/>
      <c r="K170" s="128"/>
      <c r="L170" s="128"/>
      <c r="M170" s="128"/>
      <c r="N170" s="128"/>
      <c r="O170" s="128"/>
      <c r="P170" s="128"/>
      <c r="Q170" s="128"/>
      <c r="R170" s="128"/>
      <c r="S170" s="128"/>
      <c r="T170" s="128"/>
      <c r="U170" s="128"/>
      <c r="V170" s="128"/>
      <c r="W170" s="128"/>
      <c r="X170" s="128"/>
      <c r="AA170" s="114">
        <f t="shared" si="7"/>
        <v>1</v>
      </c>
      <c r="AB170" s="114">
        <f>IF(AC170="",0,IFERROR(IF(VLOOKUP(AC170,AC$38:AC169,1,0)&gt;0,0,0),1))</f>
        <v>0</v>
      </c>
      <c r="AC170" s="117">
        <f>IF(DATOS!J134=Y$39,DATOS!C134,"")</f>
        <v>0</v>
      </c>
      <c r="AR170" s="128"/>
      <c r="AS170" s="128"/>
      <c r="AT170" s="128"/>
      <c r="AU170" s="128"/>
      <c r="AV170" s="128"/>
      <c r="AW170" s="128"/>
      <c r="AX170" s="128"/>
      <c r="AY170" s="128"/>
      <c r="AZ170" s="128"/>
      <c r="BA170" s="128"/>
      <c r="BB170" s="128"/>
      <c r="BC170" s="128"/>
      <c r="BD170" s="128"/>
      <c r="BE170" s="128"/>
      <c r="BF170" s="128"/>
      <c r="BG170" s="128"/>
      <c r="BH170" s="128"/>
      <c r="BI170" s="128"/>
      <c r="BJ170" s="128"/>
      <c r="BK170" s="128"/>
      <c r="BL170" s="128"/>
      <c r="BM170" s="128"/>
      <c r="BN170" s="128"/>
      <c r="BO170" s="128"/>
      <c r="BP170" s="128"/>
      <c r="BQ170" s="128"/>
      <c r="BR170" s="128"/>
      <c r="BS170" s="128"/>
      <c r="BT170" s="128"/>
      <c r="BU170" s="128"/>
    </row>
    <row r="171" spans="4:73" x14ac:dyDescent="0.3">
      <c r="D171" s="132"/>
      <c r="E171" s="132"/>
      <c r="F171" s="128"/>
      <c r="G171" s="132"/>
      <c r="H171" s="128"/>
      <c r="I171" s="128"/>
      <c r="J171" s="128"/>
      <c r="K171" s="128"/>
      <c r="L171" s="128"/>
      <c r="M171" s="128"/>
      <c r="N171" s="128"/>
      <c r="O171" s="128"/>
      <c r="P171" s="128"/>
      <c r="Q171" s="128"/>
      <c r="R171" s="128"/>
      <c r="S171" s="128"/>
      <c r="T171" s="128"/>
      <c r="U171" s="128"/>
      <c r="V171" s="128"/>
      <c r="W171" s="128"/>
      <c r="X171" s="128"/>
      <c r="AA171" s="114">
        <f t="shared" si="7"/>
        <v>1</v>
      </c>
      <c r="AB171" s="114">
        <f>IF(AC171="",0,IFERROR(IF(VLOOKUP(AC171,AC$38:AC170,1,0)&gt;0,0,0),1))</f>
        <v>0</v>
      </c>
      <c r="AC171" s="117">
        <f>IF(DATOS!J135=Y$39,DATOS!C135,"")</f>
        <v>0</v>
      </c>
      <c r="AR171" s="128"/>
      <c r="AS171" s="128"/>
      <c r="AT171" s="128"/>
      <c r="AU171" s="128"/>
      <c r="AV171" s="128"/>
      <c r="AW171" s="128"/>
      <c r="AX171" s="128"/>
      <c r="AY171" s="128"/>
      <c r="AZ171" s="128"/>
      <c r="BA171" s="128"/>
      <c r="BB171" s="128"/>
      <c r="BC171" s="128"/>
      <c r="BD171" s="128"/>
      <c r="BE171" s="128"/>
      <c r="BF171" s="128"/>
      <c r="BG171" s="128"/>
      <c r="BH171" s="128"/>
      <c r="BI171" s="128"/>
      <c r="BJ171" s="128"/>
      <c r="BK171" s="128"/>
      <c r="BL171" s="128"/>
      <c r="BM171" s="128"/>
      <c r="BN171" s="128"/>
      <c r="BO171" s="128"/>
      <c r="BP171" s="128"/>
      <c r="BQ171" s="128"/>
      <c r="BR171" s="128"/>
      <c r="BS171" s="128"/>
      <c r="BT171" s="128"/>
      <c r="BU171" s="128"/>
    </row>
    <row r="172" spans="4:73" x14ac:dyDescent="0.3">
      <c r="D172" s="132"/>
      <c r="E172" s="132"/>
      <c r="F172" s="128"/>
      <c r="G172" s="132"/>
      <c r="H172" s="128"/>
      <c r="I172" s="128"/>
      <c r="J172" s="128"/>
      <c r="K172" s="128"/>
      <c r="L172" s="128"/>
      <c r="M172" s="128"/>
      <c r="N172" s="128"/>
      <c r="O172" s="128"/>
      <c r="P172" s="128"/>
      <c r="Q172" s="128"/>
      <c r="R172" s="128"/>
      <c r="S172" s="128"/>
      <c r="T172" s="128"/>
      <c r="U172" s="128"/>
      <c r="V172" s="128"/>
      <c r="W172" s="128"/>
      <c r="X172" s="128"/>
      <c r="AA172" s="114">
        <f t="shared" si="7"/>
        <v>1</v>
      </c>
      <c r="AB172" s="114">
        <f>IF(AC172="",0,IFERROR(IF(VLOOKUP(AC172,AC$38:AC171,1,0)&gt;0,0,0),1))</f>
        <v>0</v>
      </c>
      <c r="AC172" s="117">
        <f>IF(DATOS!J136=Y$39,DATOS!C136,"")</f>
        <v>0</v>
      </c>
      <c r="AR172" s="128"/>
      <c r="AS172" s="128"/>
      <c r="AT172" s="128"/>
      <c r="AU172" s="128"/>
      <c r="AV172" s="128"/>
      <c r="AW172" s="128"/>
      <c r="AX172" s="128"/>
      <c r="AY172" s="128"/>
      <c r="AZ172" s="128"/>
      <c r="BA172" s="128"/>
      <c r="BB172" s="128"/>
      <c r="BC172" s="128"/>
      <c r="BD172" s="128"/>
      <c r="BE172" s="128"/>
      <c r="BF172" s="128"/>
      <c r="BG172" s="128"/>
      <c r="BH172" s="128"/>
      <c r="BI172" s="128"/>
      <c r="BJ172" s="128"/>
      <c r="BK172" s="128"/>
      <c r="BL172" s="128"/>
      <c r="BM172" s="128"/>
      <c r="BN172" s="128"/>
      <c r="BO172" s="128"/>
      <c r="BP172" s="128"/>
      <c r="BQ172" s="128"/>
      <c r="BR172" s="128"/>
      <c r="BS172" s="128"/>
      <c r="BT172" s="128"/>
      <c r="BU172" s="128"/>
    </row>
    <row r="173" spans="4:73" x14ac:dyDescent="0.3">
      <c r="D173" s="132"/>
      <c r="E173" s="132"/>
      <c r="F173" s="128"/>
      <c r="G173" s="132"/>
      <c r="H173" s="128"/>
      <c r="I173" s="128"/>
      <c r="J173" s="128"/>
      <c r="K173" s="128"/>
      <c r="L173" s="128"/>
      <c r="M173" s="128"/>
      <c r="N173" s="128"/>
      <c r="O173" s="128"/>
      <c r="P173" s="128"/>
      <c r="Q173" s="128"/>
      <c r="R173" s="128"/>
      <c r="S173" s="128"/>
      <c r="T173" s="128"/>
      <c r="U173" s="128"/>
      <c r="V173" s="128"/>
      <c r="W173" s="128"/>
      <c r="X173" s="128"/>
      <c r="AA173" s="114">
        <f t="shared" si="7"/>
        <v>1</v>
      </c>
      <c r="AB173" s="114">
        <f>IF(AC173="",0,IFERROR(IF(VLOOKUP(AC173,AC$38:AC172,1,0)&gt;0,0,0),1))</f>
        <v>0</v>
      </c>
      <c r="AC173" s="117">
        <f>IF(DATOS!J137=Y$39,DATOS!C137,"")</f>
        <v>0</v>
      </c>
      <c r="AR173" s="128"/>
      <c r="AS173" s="128"/>
      <c r="AT173" s="128"/>
      <c r="AU173" s="128"/>
      <c r="AV173" s="128"/>
      <c r="AW173" s="128"/>
      <c r="AX173" s="128"/>
      <c r="AY173" s="128"/>
      <c r="AZ173" s="128"/>
      <c r="BA173" s="128"/>
      <c r="BB173" s="128"/>
      <c r="BC173" s="128"/>
      <c r="BD173" s="128"/>
      <c r="BE173" s="128"/>
      <c r="BF173" s="128"/>
      <c r="BG173" s="128"/>
      <c r="BH173" s="128"/>
      <c r="BI173" s="128"/>
      <c r="BJ173" s="128"/>
      <c r="BK173" s="128"/>
      <c r="BL173" s="128"/>
      <c r="BM173" s="128"/>
      <c r="BN173" s="128"/>
      <c r="BO173" s="128"/>
      <c r="BP173" s="128"/>
      <c r="BQ173" s="128"/>
      <c r="BR173" s="128"/>
      <c r="BS173" s="128"/>
      <c r="BT173" s="128"/>
      <c r="BU173" s="128"/>
    </row>
    <row r="174" spans="4:73" x14ac:dyDescent="0.3">
      <c r="D174" s="132"/>
      <c r="E174" s="132"/>
      <c r="F174" s="128"/>
      <c r="G174" s="132"/>
      <c r="H174" s="128"/>
      <c r="I174" s="128"/>
      <c r="J174" s="128"/>
      <c r="K174" s="128"/>
      <c r="L174" s="128"/>
      <c r="M174" s="128"/>
      <c r="N174" s="128"/>
      <c r="O174" s="128"/>
      <c r="P174" s="128"/>
      <c r="Q174" s="128"/>
      <c r="R174" s="128"/>
      <c r="S174" s="128"/>
      <c r="T174" s="128"/>
      <c r="U174" s="128"/>
      <c r="V174" s="128"/>
      <c r="W174" s="128"/>
      <c r="X174" s="128"/>
      <c r="AA174" s="114">
        <f t="shared" si="7"/>
        <v>1</v>
      </c>
      <c r="AB174" s="114">
        <f>IF(AC174="",0,IFERROR(IF(VLOOKUP(AC174,AC$38:AC173,1,0)&gt;0,0,0),1))</f>
        <v>0</v>
      </c>
      <c r="AC174" s="117">
        <f>IF(DATOS!J138=Y$39,DATOS!C138,"")</f>
        <v>0</v>
      </c>
      <c r="AR174" s="128"/>
      <c r="AS174" s="128"/>
      <c r="AT174" s="128"/>
      <c r="AU174" s="128"/>
      <c r="AV174" s="128"/>
      <c r="AW174" s="128"/>
      <c r="AX174" s="128"/>
      <c r="AY174" s="128"/>
      <c r="AZ174" s="128"/>
      <c r="BA174" s="128"/>
      <c r="BB174" s="128"/>
      <c r="BC174" s="128"/>
      <c r="BD174" s="128"/>
      <c r="BE174" s="128"/>
      <c r="BF174" s="128"/>
      <c r="BG174" s="128"/>
      <c r="BH174" s="128"/>
      <c r="BI174" s="128"/>
      <c r="BJ174" s="128"/>
      <c r="BK174" s="128"/>
      <c r="BL174" s="128"/>
      <c r="BM174" s="128"/>
      <c r="BN174" s="128"/>
      <c r="BO174" s="128"/>
      <c r="BP174" s="128"/>
      <c r="BQ174" s="128"/>
      <c r="BR174" s="128"/>
      <c r="BS174" s="128"/>
      <c r="BT174" s="128"/>
      <c r="BU174" s="128"/>
    </row>
    <row r="175" spans="4:73" x14ac:dyDescent="0.3">
      <c r="D175" s="132"/>
      <c r="E175" s="132"/>
      <c r="F175" s="128"/>
      <c r="G175" s="132"/>
      <c r="H175" s="128"/>
      <c r="I175" s="128"/>
      <c r="J175" s="128"/>
      <c r="K175" s="128"/>
      <c r="L175" s="128"/>
      <c r="M175" s="128"/>
      <c r="N175" s="128"/>
      <c r="O175" s="128"/>
      <c r="P175" s="128"/>
      <c r="Q175" s="128"/>
      <c r="R175" s="128"/>
      <c r="S175" s="128"/>
      <c r="T175" s="128"/>
      <c r="U175" s="128"/>
      <c r="V175" s="128"/>
      <c r="W175" s="128"/>
      <c r="X175" s="128"/>
      <c r="AA175" s="114">
        <f t="shared" si="7"/>
        <v>1</v>
      </c>
      <c r="AB175" s="114">
        <f>IF(AC175="",0,IFERROR(IF(VLOOKUP(AC175,AC$38:AC174,1,0)&gt;0,0,0),1))</f>
        <v>0</v>
      </c>
      <c r="AC175" s="117">
        <f>IF(DATOS!J139=Y$39,DATOS!C139,"")</f>
        <v>0</v>
      </c>
      <c r="AR175" s="128"/>
      <c r="AS175" s="128"/>
      <c r="AT175" s="128"/>
      <c r="AU175" s="128"/>
      <c r="AV175" s="128"/>
      <c r="AW175" s="128"/>
      <c r="AX175" s="128"/>
      <c r="AY175" s="128"/>
      <c r="AZ175" s="128"/>
      <c r="BA175" s="128"/>
      <c r="BB175" s="128"/>
      <c r="BC175" s="128"/>
      <c r="BD175" s="128"/>
      <c r="BE175" s="128"/>
      <c r="BF175" s="128"/>
      <c r="BG175" s="128"/>
      <c r="BH175" s="128"/>
      <c r="BI175" s="128"/>
      <c r="BJ175" s="128"/>
      <c r="BK175" s="128"/>
      <c r="BL175" s="128"/>
      <c r="BM175" s="128"/>
      <c r="BN175" s="128"/>
      <c r="BO175" s="128"/>
      <c r="BP175" s="128"/>
      <c r="BQ175" s="128"/>
      <c r="BR175" s="128"/>
      <c r="BS175" s="128"/>
      <c r="BT175" s="128"/>
      <c r="BU175" s="128"/>
    </row>
    <row r="176" spans="4:73" x14ac:dyDescent="0.3">
      <c r="D176" s="132"/>
      <c r="E176" s="132"/>
      <c r="F176" s="128"/>
      <c r="G176" s="132"/>
      <c r="H176" s="128"/>
      <c r="I176" s="128"/>
      <c r="J176" s="128"/>
      <c r="K176" s="128"/>
      <c r="L176" s="128"/>
      <c r="M176" s="128"/>
      <c r="N176" s="128"/>
      <c r="O176" s="128"/>
      <c r="P176" s="128"/>
      <c r="Q176" s="128"/>
      <c r="R176" s="128"/>
      <c r="S176" s="128"/>
      <c r="T176" s="128"/>
      <c r="U176" s="128"/>
      <c r="V176" s="128"/>
      <c r="W176" s="128"/>
      <c r="X176" s="128"/>
      <c r="AA176" s="114">
        <f t="shared" si="7"/>
        <v>1</v>
      </c>
      <c r="AB176" s="114">
        <f>IF(AC176="",0,IFERROR(IF(VLOOKUP(AC176,AC$38:AC175,1,0)&gt;0,0,0),1))</f>
        <v>0</v>
      </c>
      <c r="AC176" s="117">
        <f>IF(DATOS!J140=Y$39,DATOS!C140,"")</f>
        <v>0</v>
      </c>
      <c r="AR176" s="128"/>
      <c r="AS176" s="128"/>
      <c r="AT176" s="128"/>
      <c r="AU176" s="128"/>
      <c r="AV176" s="128"/>
      <c r="AW176" s="128"/>
      <c r="AX176" s="128"/>
      <c r="AY176" s="128"/>
      <c r="AZ176" s="128"/>
      <c r="BA176" s="128"/>
      <c r="BB176" s="128"/>
      <c r="BC176" s="128"/>
      <c r="BD176" s="128"/>
      <c r="BE176" s="128"/>
      <c r="BF176" s="128"/>
      <c r="BG176" s="128"/>
      <c r="BH176" s="128"/>
      <c r="BI176" s="128"/>
      <c r="BJ176" s="128"/>
      <c r="BK176" s="128"/>
      <c r="BL176" s="128"/>
      <c r="BM176" s="128"/>
      <c r="BN176" s="128"/>
      <c r="BO176" s="128"/>
      <c r="BP176" s="128"/>
      <c r="BQ176" s="128"/>
      <c r="BR176" s="128"/>
      <c r="BS176" s="128"/>
      <c r="BT176" s="128"/>
      <c r="BU176" s="128"/>
    </row>
    <row r="177" spans="4:73" x14ac:dyDescent="0.3">
      <c r="D177" s="132"/>
      <c r="E177" s="132"/>
      <c r="F177" s="128"/>
      <c r="G177" s="132"/>
      <c r="H177" s="128"/>
      <c r="I177" s="128"/>
      <c r="J177" s="128"/>
      <c r="K177" s="128"/>
      <c r="L177" s="128"/>
      <c r="M177" s="128"/>
      <c r="N177" s="128"/>
      <c r="O177" s="128"/>
      <c r="P177" s="128"/>
      <c r="Q177" s="128"/>
      <c r="R177" s="128"/>
      <c r="S177" s="128"/>
      <c r="T177" s="128"/>
      <c r="U177" s="128"/>
      <c r="V177" s="128"/>
      <c r="W177" s="128"/>
      <c r="X177" s="128"/>
      <c r="AA177" s="114">
        <f t="shared" si="7"/>
        <v>1</v>
      </c>
      <c r="AB177" s="114">
        <f>IF(AC177="",0,IFERROR(IF(VLOOKUP(AC177,AC$38:AC176,1,0)&gt;0,0,0),1))</f>
        <v>0</v>
      </c>
      <c r="AC177" s="117">
        <f>IF(DATOS!J141=Y$39,DATOS!C141,"")</f>
        <v>0</v>
      </c>
      <c r="AR177" s="128"/>
      <c r="AS177" s="128"/>
      <c r="AT177" s="128"/>
      <c r="AU177" s="128"/>
      <c r="AV177" s="128"/>
      <c r="AW177" s="128"/>
      <c r="AX177" s="128"/>
      <c r="AY177" s="128"/>
      <c r="AZ177" s="128"/>
      <c r="BA177" s="128"/>
      <c r="BB177" s="128"/>
      <c r="BC177" s="128"/>
      <c r="BD177" s="128"/>
      <c r="BE177" s="128"/>
      <c r="BF177" s="128"/>
      <c r="BG177" s="128"/>
      <c r="BH177" s="128"/>
      <c r="BI177" s="128"/>
      <c r="BJ177" s="128"/>
      <c r="BK177" s="128"/>
      <c r="BL177" s="128"/>
      <c r="BM177" s="128"/>
      <c r="BN177" s="128"/>
      <c r="BO177" s="128"/>
      <c r="BP177" s="128"/>
      <c r="BQ177" s="128"/>
      <c r="BR177" s="128"/>
      <c r="BS177" s="128"/>
      <c r="BT177" s="128"/>
      <c r="BU177" s="128"/>
    </row>
    <row r="178" spans="4:73" x14ac:dyDescent="0.3">
      <c r="D178" s="132"/>
      <c r="E178" s="132"/>
      <c r="F178" s="128"/>
      <c r="G178" s="132"/>
      <c r="H178" s="128"/>
      <c r="I178" s="128"/>
      <c r="J178" s="128"/>
      <c r="K178" s="128"/>
      <c r="L178" s="128"/>
      <c r="M178" s="128"/>
      <c r="N178" s="128"/>
      <c r="O178" s="128"/>
      <c r="P178" s="128"/>
      <c r="Q178" s="128"/>
      <c r="R178" s="128"/>
      <c r="S178" s="128"/>
      <c r="T178" s="128"/>
      <c r="U178" s="128"/>
      <c r="V178" s="128"/>
      <c r="W178" s="128"/>
      <c r="X178" s="128"/>
      <c r="AA178" s="114">
        <f t="shared" si="7"/>
        <v>1</v>
      </c>
      <c r="AB178" s="114">
        <f>IF(AC178="",0,IFERROR(IF(VLOOKUP(AC178,AC$38:AC177,1,0)&gt;0,0,0),1))</f>
        <v>0</v>
      </c>
      <c r="AC178" s="117">
        <f>IF(DATOS!J142=Y$39,DATOS!C142,"")</f>
        <v>0</v>
      </c>
      <c r="AR178" s="128"/>
      <c r="AS178" s="128"/>
      <c r="AT178" s="128"/>
      <c r="AU178" s="128"/>
      <c r="AV178" s="128"/>
      <c r="AW178" s="128"/>
      <c r="AX178" s="128"/>
      <c r="AY178" s="128"/>
      <c r="AZ178" s="128"/>
      <c r="BA178" s="128"/>
      <c r="BB178" s="128"/>
      <c r="BC178" s="128"/>
      <c r="BD178" s="128"/>
      <c r="BE178" s="128"/>
      <c r="BF178" s="128"/>
      <c r="BG178" s="128"/>
      <c r="BH178" s="128"/>
      <c r="BI178" s="128"/>
      <c r="BJ178" s="128"/>
      <c r="BK178" s="128"/>
      <c r="BL178" s="128"/>
      <c r="BM178" s="128"/>
      <c r="BN178" s="128"/>
      <c r="BO178" s="128"/>
      <c r="BP178" s="128"/>
      <c r="BQ178" s="128"/>
      <c r="BR178" s="128"/>
      <c r="BS178" s="128"/>
      <c r="BT178" s="128"/>
      <c r="BU178" s="128"/>
    </row>
    <row r="179" spans="4:73" x14ac:dyDescent="0.3">
      <c r="D179" s="132"/>
      <c r="E179" s="132"/>
      <c r="F179" s="128"/>
      <c r="G179" s="132"/>
      <c r="H179" s="128"/>
      <c r="I179" s="128"/>
      <c r="J179" s="128"/>
      <c r="K179" s="128"/>
      <c r="L179" s="128"/>
      <c r="M179" s="128"/>
      <c r="N179" s="128"/>
      <c r="O179" s="128"/>
      <c r="P179" s="128"/>
      <c r="Q179" s="128"/>
      <c r="R179" s="128"/>
      <c r="S179" s="128"/>
      <c r="T179" s="128"/>
      <c r="U179" s="128"/>
      <c r="V179" s="128"/>
      <c r="W179" s="128"/>
      <c r="X179" s="128"/>
      <c r="AA179" s="114">
        <f t="shared" si="7"/>
        <v>1</v>
      </c>
      <c r="AB179" s="114">
        <f>IF(AC179="",0,IFERROR(IF(VLOOKUP(AC179,AC$38:AC178,1,0)&gt;0,0,0),1))</f>
        <v>0</v>
      </c>
      <c r="AC179" s="117">
        <f>IF(DATOS!J143=Y$39,DATOS!C143,"")</f>
        <v>0</v>
      </c>
      <c r="AR179" s="128"/>
      <c r="AS179" s="128"/>
      <c r="AT179" s="128"/>
      <c r="AU179" s="128"/>
      <c r="AV179" s="128"/>
      <c r="AW179" s="128"/>
      <c r="AX179" s="128"/>
      <c r="AY179" s="128"/>
      <c r="AZ179" s="128"/>
      <c r="BA179" s="128"/>
      <c r="BB179" s="128"/>
      <c r="BC179" s="128"/>
      <c r="BD179" s="128"/>
      <c r="BE179" s="128"/>
      <c r="BF179" s="128"/>
      <c r="BG179" s="128"/>
      <c r="BH179" s="128"/>
      <c r="BI179" s="128"/>
      <c r="BJ179" s="128"/>
      <c r="BK179" s="128"/>
      <c r="BL179" s="128"/>
      <c r="BM179" s="128"/>
      <c r="BN179" s="128"/>
      <c r="BO179" s="128"/>
      <c r="BP179" s="128"/>
      <c r="BQ179" s="128"/>
      <c r="BR179" s="128"/>
      <c r="BS179" s="128"/>
      <c r="BT179" s="128"/>
      <c r="BU179" s="128"/>
    </row>
    <row r="180" spans="4:73" x14ac:dyDescent="0.3">
      <c r="D180" s="114"/>
      <c r="E180" s="114"/>
      <c r="G180" s="114"/>
      <c r="J180" s="128"/>
      <c r="K180" s="128"/>
      <c r="L180" s="128"/>
      <c r="M180" s="128"/>
      <c r="N180" s="128"/>
      <c r="O180" s="128"/>
      <c r="P180" s="128"/>
      <c r="Q180" s="128"/>
      <c r="R180" s="128"/>
      <c r="S180" s="128"/>
      <c r="T180" s="128"/>
      <c r="U180" s="128"/>
      <c r="V180" s="128"/>
      <c r="W180" s="128"/>
      <c r="X180" s="128"/>
      <c r="AA180" s="114">
        <f t="shared" si="7"/>
        <v>1</v>
      </c>
      <c r="AB180" s="114">
        <f>IF(AC180="",0,IFERROR(IF(VLOOKUP(AC180,AC$38:AC179,1,0)&gt;0,0,0),1))</f>
        <v>0</v>
      </c>
      <c r="AC180" s="117">
        <f>IF(DATOS!J144=Y$39,DATOS!C144,"")</f>
        <v>0</v>
      </c>
      <c r="AR180" s="128"/>
      <c r="AS180" s="128"/>
      <c r="AT180" s="128"/>
      <c r="AU180" s="128"/>
      <c r="AV180" s="128"/>
      <c r="AW180" s="128"/>
      <c r="AX180" s="128"/>
      <c r="AY180" s="128"/>
      <c r="AZ180" s="128"/>
      <c r="BA180" s="128"/>
      <c r="BB180" s="128"/>
      <c r="BC180" s="128"/>
      <c r="BD180" s="128"/>
      <c r="BE180" s="128"/>
      <c r="BF180" s="128"/>
      <c r="BG180" s="128"/>
      <c r="BH180" s="128"/>
      <c r="BI180" s="128"/>
      <c r="BJ180" s="128"/>
      <c r="BK180" s="128"/>
      <c r="BL180" s="128"/>
      <c r="BM180" s="128"/>
      <c r="BN180" s="128"/>
      <c r="BO180" s="128"/>
      <c r="BP180" s="128"/>
      <c r="BQ180" s="128"/>
      <c r="BR180" s="128"/>
      <c r="BS180" s="128"/>
      <c r="BT180" s="128"/>
      <c r="BU180" s="128"/>
    </row>
    <row r="181" spans="4:73" x14ac:dyDescent="0.3">
      <c r="D181" s="132"/>
      <c r="E181" s="132"/>
      <c r="F181" s="128"/>
      <c r="G181" s="132"/>
      <c r="H181" s="128"/>
      <c r="I181" s="128"/>
      <c r="J181" s="128"/>
      <c r="K181" s="128"/>
      <c r="L181" s="128"/>
      <c r="M181" s="128"/>
      <c r="N181" s="128"/>
      <c r="O181" s="128"/>
      <c r="P181" s="128"/>
      <c r="Q181" s="128"/>
      <c r="R181" s="128"/>
      <c r="S181" s="128"/>
      <c r="T181" s="128"/>
      <c r="U181" s="128"/>
      <c r="V181" s="128"/>
      <c r="W181" s="128"/>
      <c r="X181" s="128"/>
      <c r="AA181" s="114">
        <f t="shared" si="7"/>
        <v>1</v>
      </c>
      <c r="AB181" s="114">
        <f>IF(AC181="",0,IFERROR(IF(VLOOKUP(AC181,AC$38:AC180,1,0)&gt;0,0,0),1))</f>
        <v>0</v>
      </c>
      <c r="AC181" s="117">
        <f>IF(DATOS!J145=Y$39,DATOS!C145,"")</f>
        <v>0</v>
      </c>
      <c r="AR181" s="128"/>
      <c r="AS181" s="128"/>
      <c r="AT181" s="128"/>
      <c r="AU181" s="128"/>
      <c r="AV181" s="128"/>
      <c r="AW181" s="128"/>
      <c r="AX181" s="128"/>
      <c r="AY181" s="128"/>
      <c r="AZ181" s="128"/>
      <c r="BA181" s="128"/>
      <c r="BB181" s="128"/>
      <c r="BC181" s="128"/>
      <c r="BD181" s="128"/>
      <c r="BE181" s="128"/>
      <c r="BF181" s="128"/>
      <c r="BG181" s="128"/>
      <c r="BH181" s="128"/>
      <c r="BI181" s="128"/>
      <c r="BJ181" s="128"/>
      <c r="BK181" s="128"/>
      <c r="BL181" s="128"/>
      <c r="BM181" s="128"/>
      <c r="BN181" s="128"/>
      <c r="BO181" s="128"/>
      <c r="BP181" s="128"/>
      <c r="BQ181" s="128"/>
      <c r="BR181" s="128"/>
      <c r="BS181" s="128"/>
      <c r="BT181" s="128"/>
      <c r="BU181" s="128"/>
    </row>
    <row r="182" spans="4:73" x14ac:dyDescent="0.3">
      <c r="D182" s="132"/>
      <c r="E182" s="132"/>
      <c r="F182" s="128"/>
      <c r="G182" s="132"/>
      <c r="H182" s="128"/>
      <c r="I182" s="128"/>
      <c r="J182" s="128"/>
      <c r="K182" s="128"/>
      <c r="L182" s="128"/>
      <c r="M182" s="128"/>
      <c r="N182" s="128"/>
      <c r="O182" s="128"/>
      <c r="P182" s="128"/>
      <c r="Q182" s="128"/>
      <c r="R182" s="128"/>
      <c r="S182" s="128"/>
      <c r="T182" s="128"/>
      <c r="U182" s="128"/>
      <c r="V182" s="128"/>
      <c r="W182" s="128"/>
      <c r="X182" s="128"/>
      <c r="AA182" s="114">
        <f t="shared" si="7"/>
        <v>1</v>
      </c>
      <c r="AB182" s="114">
        <f>IF(AC182="",0,IFERROR(IF(VLOOKUP(AC182,AC$38:AC181,1,0)&gt;0,0,0),1))</f>
        <v>0</v>
      </c>
      <c r="AC182" s="117">
        <f>IF(DATOS!J146=Y$39,DATOS!C146,"")</f>
        <v>0</v>
      </c>
      <c r="AR182" s="128"/>
      <c r="AS182" s="128"/>
      <c r="AT182" s="128"/>
      <c r="AU182" s="128"/>
      <c r="AV182" s="128"/>
      <c r="AW182" s="128"/>
      <c r="AX182" s="128"/>
      <c r="AY182" s="128"/>
      <c r="AZ182" s="128"/>
      <c r="BA182" s="128"/>
      <c r="BB182" s="128"/>
      <c r="BC182" s="128"/>
      <c r="BD182" s="128"/>
      <c r="BE182" s="128"/>
      <c r="BF182" s="128"/>
      <c r="BG182" s="128"/>
      <c r="BH182" s="128"/>
      <c r="BI182" s="128"/>
      <c r="BJ182" s="128"/>
      <c r="BK182" s="128"/>
      <c r="BL182" s="128"/>
      <c r="BM182" s="128"/>
      <c r="BN182" s="128"/>
      <c r="BO182" s="128"/>
      <c r="BP182" s="128"/>
      <c r="BQ182" s="128"/>
      <c r="BR182" s="128"/>
      <c r="BS182" s="128"/>
      <c r="BT182" s="128"/>
      <c r="BU182" s="128"/>
    </row>
    <row r="183" spans="4:73" x14ac:dyDescent="0.3">
      <c r="D183" s="132"/>
      <c r="E183" s="132"/>
      <c r="F183" s="128"/>
      <c r="G183" s="132"/>
      <c r="H183" s="128"/>
      <c r="I183" s="128"/>
      <c r="J183" s="128"/>
      <c r="K183" s="128"/>
      <c r="L183" s="128"/>
      <c r="M183" s="128"/>
      <c r="N183" s="128"/>
      <c r="O183" s="128"/>
      <c r="P183" s="128"/>
      <c r="Q183" s="128"/>
      <c r="R183" s="128"/>
      <c r="S183" s="128"/>
      <c r="T183" s="128"/>
      <c r="U183" s="128"/>
      <c r="V183" s="128"/>
      <c r="W183" s="128"/>
      <c r="X183" s="128"/>
      <c r="AA183" s="114">
        <f t="shared" si="7"/>
        <v>1</v>
      </c>
      <c r="AB183" s="114">
        <f>IF(AC183="",0,IFERROR(IF(VLOOKUP(AC183,AC$38:AC182,1,0)&gt;0,0,0),1))</f>
        <v>0</v>
      </c>
      <c r="AC183" s="117">
        <f>IF(DATOS!J147=Y$39,DATOS!C147,"")</f>
        <v>0</v>
      </c>
    </row>
    <row r="184" spans="4:73" x14ac:dyDescent="0.3">
      <c r="D184" s="132"/>
      <c r="E184" s="132"/>
      <c r="F184" s="128"/>
      <c r="G184" s="132"/>
      <c r="H184" s="128"/>
      <c r="I184" s="128"/>
      <c r="J184" s="128"/>
      <c r="K184" s="128"/>
      <c r="L184" s="128"/>
      <c r="M184" s="128"/>
      <c r="N184" s="128"/>
      <c r="O184" s="128"/>
      <c r="P184" s="128"/>
      <c r="Q184" s="128"/>
      <c r="R184" s="128"/>
      <c r="S184" s="128"/>
      <c r="T184" s="128"/>
      <c r="U184" s="128"/>
      <c r="V184" s="128"/>
      <c r="W184" s="128"/>
      <c r="X184" s="128"/>
      <c r="AA184" s="114">
        <f t="shared" si="7"/>
        <v>1</v>
      </c>
      <c r="AB184" s="114">
        <f>IF(AC184="",0,IFERROR(IF(VLOOKUP(AC184,AC$38:AC183,1,0)&gt;0,0,0),1))</f>
        <v>0</v>
      </c>
      <c r="AC184" s="117">
        <f>IF(DATOS!J148=Y$39,DATOS!C148,"")</f>
        <v>0</v>
      </c>
    </row>
    <row r="185" spans="4:73" x14ac:dyDescent="0.3">
      <c r="D185" s="132"/>
      <c r="E185" s="132"/>
      <c r="F185" s="128"/>
      <c r="G185" s="132"/>
      <c r="H185" s="128"/>
      <c r="I185" s="128"/>
      <c r="J185" s="128"/>
      <c r="K185" s="128"/>
      <c r="L185" s="128"/>
      <c r="M185" s="128"/>
      <c r="N185" s="128"/>
      <c r="O185" s="128"/>
      <c r="P185" s="128"/>
      <c r="Q185" s="128"/>
      <c r="R185" s="128"/>
      <c r="S185" s="128"/>
      <c r="T185" s="128"/>
      <c r="U185" s="128"/>
      <c r="V185" s="128"/>
      <c r="W185" s="128"/>
      <c r="X185" s="128"/>
      <c r="AA185" s="114">
        <f t="shared" si="7"/>
        <v>1</v>
      </c>
      <c r="AB185" s="114">
        <f>IF(AC185="",0,IFERROR(IF(VLOOKUP(AC185,AC$38:AC184,1,0)&gt;0,0,0),1))</f>
        <v>0</v>
      </c>
      <c r="AC185" s="117">
        <f>IF(DATOS!J149=Y$39,DATOS!C149,"")</f>
        <v>0</v>
      </c>
    </row>
    <row r="186" spans="4:73" x14ac:dyDescent="0.3">
      <c r="D186" s="132"/>
      <c r="E186" s="132"/>
      <c r="F186" s="128"/>
      <c r="G186" s="132"/>
      <c r="H186" s="128"/>
      <c r="I186" s="128"/>
      <c r="J186" s="128"/>
      <c r="K186" s="128"/>
      <c r="L186" s="128"/>
      <c r="M186" s="128"/>
      <c r="N186" s="128"/>
      <c r="O186" s="128"/>
      <c r="P186" s="128"/>
      <c r="Q186" s="128"/>
      <c r="R186" s="128"/>
      <c r="S186" s="128"/>
      <c r="T186" s="128"/>
      <c r="U186" s="128"/>
      <c r="V186" s="128"/>
      <c r="W186" s="128"/>
      <c r="X186" s="128"/>
      <c r="AA186" s="114">
        <f t="shared" si="7"/>
        <v>1</v>
      </c>
      <c r="AB186" s="114">
        <f>IF(AC186="",0,IFERROR(IF(VLOOKUP(AC186,AC$38:AC185,1,0)&gt;0,0,0),1))</f>
        <v>0</v>
      </c>
      <c r="AC186" s="117">
        <f>IF(DATOS!J150=Y$39,DATOS!C150,"")</f>
        <v>0</v>
      </c>
    </row>
    <row r="187" spans="4:73" x14ac:dyDescent="0.3">
      <c r="D187" s="132"/>
      <c r="E187" s="132"/>
      <c r="F187" s="128"/>
      <c r="G187" s="132"/>
      <c r="H187" s="128"/>
      <c r="I187" s="128"/>
      <c r="J187" s="128"/>
      <c r="K187" s="128"/>
      <c r="L187" s="128"/>
      <c r="M187" s="128"/>
      <c r="N187" s="128"/>
      <c r="O187" s="128"/>
      <c r="P187" s="128"/>
      <c r="Q187" s="128"/>
      <c r="R187" s="128"/>
      <c r="S187" s="128"/>
      <c r="T187" s="128"/>
      <c r="U187" s="128"/>
      <c r="V187" s="128"/>
      <c r="W187" s="128"/>
      <c r="X187" s="128"/>
      <c r="AA187" s="114">
        <f t="shared" si="7"/>
        <v>1</v>
      </c>
      <c r="AB187" s="114">
        <f>IF(AC187="",0,IFERROR(IF(VLOOKUP(AC187,AC$38:AC186,1,0)&gt;0,0,0),1))</f>
        <v>0</v>
      </c>
      <c r="AC187" s="117">
        <f>IF(DATOS!J151=Y$39,DATOS!C151,"")</f>
        <v>0</v>
      </c>
    </row>
    <row r="188" spans="4:73" x14ac:dyDescent="0.3">
      <c r="D188" s="132"/>
      <c r="E188" s="132"/>
      <c r="F188" s="128"/>
      <c r="G188" s="132"/>
      <c r="H188" s="128"/>
      <c r="I188" s="128"/>
      <c r="J188" s="128"/>
      <c r="K188" s="128"/>
      <c r="L188" s="128"/>
      <c r="M188" s="128"/>
      <c r="N188" s="128"/>
      <c r="O188" s="128"/>
      <c r="P188" s="128"/>
      <c r="Q188" s="128"/>
      <c r="R188" s="128"/>
      <c r="S188" s="128"/>
      <c r="T188" s="128"/>
      <c r="U188" s="128"/>
      <c r="V188" s="128"/>
      <c r="W188" s="128"/>
      <c r="X188" s="128"/>
      <c r="AA188" s="114">
        <f t="shared" si="7"/>
        <v>1</v>
      </c>
      <c r="AB188" s="114">
        <f>IF(AC188="",0,IFERROR(IF(VLOOKUP(AC188,AC$38:AC187,1,0)&gt;0,0,0),1))</f>
        <v>0</v>
      </c>
      <c r="AC188" s="117">
        <f>IF(DATOS!J152=Y$39,DATOS!C152,"")</f>
        <v>0</v>
      </c>
    </row>
    <row r="189" spans="4:73" x14ac:dyDescent="0.3">
      <c r="D189" s="132"/>
      <c r="E189" s="132"/>
      <c r="F189" s="128"/>
      <c r="G189" s="132"/>
      <c r="H189" s="128"/>
      <c r="I189" s="128"/>
      <c r="J189" s="128"/>
      <c r="K189" s="128"/>
      <c r="L189" s="128"/>
      <c r="M189" s="128"/>
      <c r="N189" s="128"/>
      <c r="O189" s="128"/>
      <c r="P189" s="128"/>
      <c r="Q189" s="128"/>
      <c r="R189" s="128"/>
      <c r="S189" s="128"/>
      <c r="T189" s="128"/>
      <c r="U189" s="128"/>
      <c r="V189" s="128"/>
      <c r="W189" s="128"/>
      <c r="X189" s="128"/>
      <c r="AA189" s="114">
        <f t="shared" si="7"/>
        <v>1</v>
      </c>
      <c r="AB189" s="114">
        <f>IF(AC189="",0,IFERROR(IF(VLOOKUP(AC189,AC$38:AC188,1,0)&gt;0,0,0),1))</f>
        <v>0</v>
      </c>
      <c r="AC189" s="117">
        <f>IF(DATOS!J153=Y$39,DATOS!C153,"")</f>
        <v>0</v>
      </c>
    </row>
    <row r="190" spans="4:73" x14ac:dyDescent="0.3">
      <c r="D190" s="132"/>
      <c r="E190" s="132"/>
      <c r="F190" s="128"/>
      <c r="G190" s="132"/>
      <c r="H190" s="128"/>
      <c r="I190" s="128"/>
      <c r="J190" s="128"/>
      <c r="K190" s="128"/>
      <c r="L190" s="128"/>
      <c r="M190" s="128"/>
      <c r="N190" s="128"/>
      <c r="O190" s="128"/>
      <c r="P190" s="128"/>
      <c r="Q190" s="128"/>
      <c r="R190" s="128"/>
      <c r="S190" s="128"/>
      <c r="T190" s="128"/>
      <c r="U190" s="128"/>
      <c r="V190" s="128"/>
      <c r="W190" s="128"/>
      <c r="X190" s="128"/>
      <c r="AA190" s="114">
        <f t="shared" si="7"/>
        <v>1</v>
      </c>
      <c r="AB190" s="114">
        <f>IF(AC190="",0,IFERROR(IF(VLOOKUP(AC190,AC$38:AC189,1,0)&gt;0,0,0),1))</f>
        <v>0</v>
      </c>
      <c r="AC190" s="117">
        <f>IF(DATOS!J154=Y$39,DATOS!C154,"")</f>
        <v>0</v>
      </c>
    </row>
    <row r="191" spans="4:73" x14ac:dyDescent="0.3">
      <c r="D191" s="132"/>
      <c r="E191" s="132"/>
      <c r="F191" s="128"/>
      <c r="G191" s="132"/>
      <c r="H191" s="128"/>
      <c r="I191" s="128"/>
      <c r="J191" s="128"/>
      <c r="K191" s="128"/>
      <c r="L191" s="128"/>
      <c r="M191" s="128"/>
      <c r="N191" s="128"/>
      <c r="O191" s="128"/>
      <c r="P191" s="128"/>
      <c r="Q191" s="128"/>
      <c r="R191" s="128"/>
      <c r="S191" s="128"/>
      <c r="T191" s="128"/>
      <c r="U191" s="128"/>
      <c r="V191" s="128"/>
      <c r="W191" s="128"/>
      <c r="X191" s="128"/>
      <c r="AA191" s="114">
        <f t="shared" si="7"/>
        <v>1</v>
      </c>
      <c r="AB191" s="114">
        <f>IF(AC191="",0,IFERROR(IF(VLOOKUP(AC191,AC$38:AC190,1,0)&gt;0,0,0),1))</f>
        <v>0</v>
      </c>
      <c r="AC191" s="117">
        <f>IF(DATOS!J155=Y$39,DATOS!C155,"")</f>
        <v>0</v>
      </c>
    </row>
    <row r="192" spans="4:73" x14ac:dyDescent="0.3">
      <c r="D192" s="132"/>
      <c r="E192" s="132"/>
      <c r="F192" s="128"/>
      <c r="G192" s="132"/>
      <c r="H192" s="128"/>
      <c r="I192" s="128"/>
      <c r="J192" s="128"/>
      <c r="K192" s="128"/>
      <c r="L192" s="128"/>
      <c r="M192" s="128"/>
      <c r="N192" s="128"/>
      <c r="O192" s="128"/>
      <c r="P192" s="128"/>
      <c r="Q192" s="128"/>
      <c r="R192" s="128"/>
      <c r="S192" s="128"/>
      <c r="T192" s="128"/>
      <c r="U192" s="128"/>
      <c r="V192" s="128"/>
      <c r="W192" s="128"/>
      <c r="X192" s="128"/>
      <c r="AA192" s="114">
        <f t="shared" si="7"/>
        <v>1</v>
      </c>
      <c r="AB192" s="114">
        <f>IF(AC192="",0,IFERROR(IF(VLOOKUP(AC192,AC$38:AC191,1,0)&gt;0,0,0),1))</f>
        <v>0</v>
      </c>
      <c r="AC192" s="117">
        <f>IF(DATOS!J156=Y$39,DATOS!C156,"")</f>
        <v>0</v>
      </c>
    </row>
    <row r="193" spans="4:29" x14ac:dyDescent="0.3">
      <c r="D193" s="132"/>
      <c r="E193" s="132"/>
      <c r="F193" s="128"/>
      <c r="G193" s="132"/>
      <c r="H193" s="128"/>
      <c r="I193" s="128"/>
      <c r="J193" s="128"/>
      <c r="K193" s="128"/>
      <c r="L193" s="128"/>
      <c r="M193" s="128"/>
      <c r="N193" s="128"/>
      <c r="O193" s="128"/>
      <c r="P193" s="128"/>
      <c r="Q193" s="128"/>
      <c r="R193" s="128"/>
      <c r="S193" s="128"/>
      <c r="T193" s="128"/>
      <c r="U193" s="128"/>
      <c r="V193" s="128"/>
      <c r="W193" s="128"/>
      <c r="X193" s="128"/>
      <c r="AA193" s="114">
        <f t="shared" si="7"/>
        <v>1</v>
      </c>
      <c r="AB193" s="114">
        <f>IF(AC193="",0,IFERROR(IF(VLOOKUP(AC193,AC$38:AC192,1,0)&gt;0,0,0),1))</f>
        <v>0</v>
      </c>
      <c r="AC193" s="117">
        <f>IF(DATOS!J157=Y$39,DATOS!C157,"")</f>
        <v>0</v>
      </c>
    </row>
    <row r="194" spans="4:29" x14ac:dyDescent="0.3">
      <c r="D194" s="132"/>
      <c r="E194" s="132"/>
      <c r="F194" s="128"/>
      <c r="G194" s="132"/>
      <c r="H194" s="128"/>
      <c r="I194" s="128"/>
      <c r="J194" s="128"/>
      <c r="K194" s="128"/>
      <c r="L194" s="128"/>
      <c r="M194" s="128"/>
      <c r="N194" s="128"/>
      <c r="O194" s="128"/>
      <c r="P194" s="128"/>
      <c r="Q194" s="128"/>
      <c r="R194" s="128"/>
      <c r="S194" s="128"/>
      <c r="T194" s="128"/>
      <c r="U194" s="128"/>
      <c r="V194" s="128"/>
      <c r="W194" s="128"/>
      <c r="X194" s="128"/>
      <c r="AA194" s="114">
        <f t="shared" si="7"/>
        <v>1</v>
      </c>
      <c r="AB194" s="114">
        <f>IF(AC194="",0,IFERROR(IF(VLOOKUP(AC194,AC$38:AC193,1,0)&gt;0,0,0),1))</f>
        <v>0</v>
      </c>
      <c r="AC194" s="117">
        <f>IF(DATOS!J158=Y$39,DATOS!C158,"")</f>
        <v>0</v>
      </c>
    </row>
    <row r="195" spans="4:29" x14ac:dyDescent="0.3">
      <c r="D195" s="132"/>
      <c r="E195" s="132"/>
      <c r="F195" s="128"/>
      <c r="G195" s="132"/>
      <c r="H195" s="128"/>
      <c r="I195" s="128"/>
      <c r="J195" s="128"/>
      <c r="K195" s="128"/>
      <c r="L195" s="128"/>
      <c r="M195" s="128"/>
      <c r="N195" s="128"/>
      <c r="O195" s="128"/>
      <c r="P195" s="128"/>
      <c r="Q195" s="128"/>
      <c r="R195" s="128"/>
      <c r="S195" s="128"/>
      <c r="T195" s="128"/>
      <c r="U195" s="128"/>
      <c r="V195" s="128"/>
      <c r="W195" s="128"/>
      <c r="X195" s="128"/>
      <c r="AA195" s="114">
        <f t="shared" si="7"/>
        <v>1</v>
      </c>
      <c r="AB195" s="114">
        <f>IF(AC195="",0,IFERROR(IF(VLOOKUP(AC195,AC$38:AC194,1,0)&gt;0,0,0),1))</f>
        <v>0</v>
      </c>
      <c r="AC195" s="117">
        <f>IF(DATOS!J159=Y$39,DATOS!C159,"")</f>
        <v>0</v>
      </c>
    </row>
    <row r="196" spans="4:29" x14ac:dyDescent="0.3">
      <c r="D196" s="132"/>
      <c r="E196" s="132"/>
      <c r="F196" s="128"/>
      <c r="G196" s="132"/>
      <c r="H196" s="128"/>
      <c r="I196" s="128"/>
      <c r="J196" s="128"/>
      <c r="K196" s="128"/>
      <c r="L196" s="128"/>
      <c r="M196" s="128"/>
      <c r="N196" s="128"/>
      <c r="O196" s="128"/>
      <c r="P196" s="128"/>
      <c r="Q196" s="128"/>
      <c r="R196" s="128"/>
      <c r="S196" s="128"/>
      <c r="T196" s="128"/>
      <c r="U196" s="128"/>
      <c r="V196" s="128"/>
      <c r="W196" s="128"/>
      <c r="X196" s="128"/>
      <c r="AA196" s="114">
        <f t="shared" si="7"/>
        <v>1</v>
      </c>
      <c r="AB196" s="114">
        <f>IF(AC196="",0,IFERROR(IF(VLOOKUP(AC196,AC$38:AC195,1,0)&gt;0,0,0),1))</f>
        <v>0</v>
      </c>
      <c r="AC196" s="117">
        <f>IF(DATOS!J160=Y$39,DATOS!C160,"")</f>
        <v>0</v>
      </c>
    </row>
    <row r="197" spans="4:29" x14ac:dyDescent="0.3">
      <c r="D197" s="132"/>
      <c r="E197" s="132"/>
      <c r="F197" s="128"/>
      <c r="G197" s="132"/>
      <c r="H197" s="128"/>
      <c r="I197" s="128"/>
      <c r="J197" s="128"/>
      <c r="K197" s="128"/>
      <c r="L197" s="128"/>
      <c r="M197" s="128"/>
      <c r="N197" s="128"/>
      <c r="O197" s="128"/>
      <c r="P197" s="128"/>
      <c r="Q197" s="128"/>
      <c r="R197" s="128"/>
      <c r="S197" s="128"/>
      <c r="T197" s="128"/>
      <c r="U197" s="128"/>
      <c r="V197" s="128"/>
      <c r="W197" s="128"/>
      <c r="X197" s="128"/>
      <c r="AA197" s="114">
        <f t="shared" si="7"/>
        <v>1</v>
      </c>
      <c r="AB197" s="114">
        <f>IF(AC197="",0,IFERROR(IF(VLOOKUP(AC197,AC$38:AC196,1,0)&gt;0,0,0),1))</f>
        <v>0</v>
      </c>
      <c r="AC197" s="117">
        <f>IF(DATOS!J161=Y$39,DATOS!C161,"")</f>
        <v>0</v>
      </c>
    </row>
    <row r="198" spans="4:29" x14ac:dyDescent="0.3">
      <c r="D198" s="132"/>
      <c r="E198" s="132"/>
      <c r="F198" s="128"/>
      <c r="G198" s="132"/>
      <c r="H198" s="128"/>
      <c r="I198" s="128"/>
      <c r="J198" s="128"/>
      <c r="K198" s="128"/>
      <c r="L198" s="128"/>
      <c r="M198" s="128"/>
      <c r="N198" s="128"/>
      <c r="O198" s="128"/>
      <c r="P198" s="128"/>
      <c r="Q198" s="128"/>
      <c r="R198" s="128"/>
      <c r="S198" s="128"/>
      <c r="T198" s="128"/>
      <c r="U198" s="128"/>
      <c r="V198" s="128"/>
      <c r="W198" s="128"/>
      <c r="X198" s="128"/>
      <c r="AA198" s="114">
        <f t="shared" si="7"/>
        <v>1</v>
      </c>
      <c r="AB198" s="114">
        <f>IF(AC198="",0,IFERROR(IF(VLOOKUP(AC198,AC$38:AC197,1,0)&gt;0,0,0),1))</f>
        <v>0</v>
      </c>
      <c r="AC198" s="117">
        <f>IF(DATOS!J162=Y$39,DATOS!C162,"")</f>
        <v>0</v>
      </c>
    </row>
    <row r="199" spans="4:29" x14ac:dyDescent="0.3">
      <c r="D199" s="132"/>
      <c r="E199" s="132"/>
      <c r="F199" s="128"/>
      <c r="G199" s="132"/>
      <c r="H199" s="128"/>
      <c r="I199" s="128"/>
      <c r="J199" s="128"/>
      <c r="K199" s="128"/>
      <c r="L199" s="128"/>
      <c r="M199" s="128"/>
      <c r="N199" s="128"/>
      <c r="O199" s="128"/>
      <c r="P199" s="128"/>
      <c r="Q199" s="128"/>
      <c r="R199" s="128"/>
      <c r="S199" s="128"/>
      <c r="T199" s="128"/>
      <c r="U199" s="128"/>
      <c r="V199" s="128"/>
      <c r="W199" s="128"/>
      <c r="X199" s="128"/>
      <c r="AA199" s="114">
        <f t="shared" si="7"/>
        <v>1</v>
      </c>
      <c r="AB199" s="114">
        <f>IF(AC199="",0,IFERROR(IF(VLOOKUP(AC199,AC$38:AC198,1,0)&gt;0,0,0),1))</f>
        <v>0</v>
      </c>
      <c r="AC199" s="117">
        <f>IF(DATOS!J163=Y$39,DATOS!C163,"")</f>
        <v>0</v>
      </c>
    </row>
    <row r="200" spans="4:29" x14ac:dyDescent="0.3">
      <c r="D200" s="132"/>
      <c r="E200" s="132"/>
      <c r="F200" s="128"/>
      <c r="G200" s="132"/>
      <c r="H200" s="128"/>
      <c r="I200" s="128"/>
      <c r="J200" s="128"/>
      <c r="K200" s="128"/>
      <c r="L200" s="128"/>
      <c r="M200" s="128"/>
      <c r="N200" s="128"/>
      <c r="O200" s="128"/>
      <c r="P200" s="128"/>
      <c r="Q200" s="128"/>
      <c r="R200" s="128"/>
      <c r="S200" s="128"/>
      <c r="T200" s="128"/>
      <c r="U200" s="128"/>
      <c r="V200" s="128"/>
      <c r="W200" s="128"/>
      <c r="X200" s="128"/>
      <c r="AA200" s="114">
        <f t="shared" si="7"/>
        <v>1</v>
      </c>
      <c r="AB200" s="114">
        <f>IF(AC200="",0,IFERROR(IF(VLOOKUP(AC200,AC$38:AC199,1,0)&gt;0,0,0),1))</f>
        <v>0</v>
      </c>
      <c r="AC200" s="117">
        <f>IF(DATOS!J164=Y$39,DATOS!C164,"")</f>
        <v>0</v>
      </c>
    </row>
    <row r="201" spans="4:29" x14ac:dyDescent="0.3">
      <c r="D201" s="132"/>
      <c r="E201" s="132"/>
      <c r="F201" s="128"/>
      <c r="G201" s="132"/>
      <c r="H201" s="128"/>
      <c r="I201" s="128"/>
      <c r="J201" s="128"/>
      <c r="K201" s="128"/>
      <c r="L201" s="128"/>
      <c r="M201" s="128"/>
      <c r="N201" s="128"/>
      <c r="O201" s="128"/>
      <c r="P201" s="128"/>
      <c r="Q201" s="128"/>
      <c r="R201" s="128"/>
      <c r="S201" s="128"/>
      <c r="T201" s="128"/>
      <c r="U201" s="128"/>
      <c r="V201" s="128"/>
      <c r="W201" s="128"/>
      <c r="X201" s="128"/>
      <c r="AA201" s="114">
        <f t="shared" si="7"/>
        <v>1</v>
      </c>
      <c r="AB201" s="114">
        <f>IF(AC201="",0,IFERROR(IF(VLOOKUP(AC201,AC$38:AC200,1,0)&gt;0,0,0),1))</f>
        <v>0</v>
      </c>
      <c r="AC201" s="117">
        <f>IF(DATOS!J165=Y$39,DATOS!C165,"")</f>
        <v>0</v>
      </c>
    </row>
    <row r="202" spans="4:29" x14ac:dyDescent="0.3">
      <c r="D202" s="132"/>
      <c r="E202" s="132"/>
      <c r="F202" s="128"/>
      <c r="G202" s="132"/>
      <c r="H202" s="128"/>
      <c r="I202" s="128"/>
      <c r="J202" s="128"/>
      <c r="K202" s="128"/>
      <c r="L202" s="128"/>
      <c r="M202" s="128"/>
      <c r="N202" s="128"/>
      <c r="O202" s="128"/>
      <c r="P202" s="128"/>
      <c r="Q202" s="128"/>
      <c r="R202" s="128"/>
      <c r="S202" s="128"/>
      <c r="T202" s="128"/>
      <c r="U202" s="128"/>
      <c r="V202" s="128"/>
      <c r="W202" s="128"/>
      <c r="X202" s="128"/>
      <c r="AA202" s="114">
        <f t="shared" si="7"/>
        <v>1</v>
      </c>
      <c r="AB202" s="114">
        <f>IF(AC202="",0,IFERROR(IF(VLOOKUP(AC202,AC$38:AC201,1,0)&gt;0,0,0),1))</f>
        <v>0</v>
      </c>
      <c r="AC202" s="117">
        <f>IF(DATOS!J166=Y$39,DATOS!C166,"")</f>
        <v>0</v>
      </c>
    </row>
    <row r="203" spans="4:29" x14ac:dyDescent="0.3">
      <c r="D203" s="132"/>
      <c r="E203" s="132"/>
      <c r="F203" s="128"/>
      <c r="G203" s="132"/>
      <c r="H203" s="128"/>
      <c r="I203" s="128"/>
      <c r="J203" s="128"/>
      <c r="K203" s="128"/>
      <c r="L203" s="128"/>
      <c r="M203" s="128"/>
      <c r="N203" s="128"/>
      <c r="O203" s="128"/>
      <c r="P203" s="128"/>
      <c r="Q203" s="128"/>
      <c r="R203" s="128"/>
      <c r="S203" s="128"/>
      <c r="T203" s="128"/>
      <c r="U203" s="128"/>
      <c r="V203" s="128"/>
      <c r="W203" s="128"/>
      <c r="X203" s="128"/>
      <c r="AA203" s="114">
        <f t="shared" si="7"/>
        <v>1</v>
      </c>
      <c r="AB203" s="114">
        <f>IF(AC203="",0,IFERROR(IF(VLOOKUP(AC203,AC$38:AC202,1,0)&gt;0,0,0),1))</f>
        <v>0</v>
      </c>
      <c r="AC203" s="117">
        <f>IF(DATOS!J167=Y$39,DATOS!C167,"")</f>
        <v>0</v>
      </c>
    </row>
    <row r="204" spans="4:29" x14ac:dyDescent="0.3">
      <c r="D204" s="132"/>
      <c r="E204" s="132"/>
      <c r="F204" s="128"/>
      <c r="G204" s="132"/>
      <c r="H204" s="128"/>
      <c r="I204" s="128"/>
      <c r="J204" s="128"/>
      <c r="K204" s="128"/>
      <c r="L204" s="128"/>
      <c r="M204" s="128"/>
      <c r="N204" s="128"/>
      <c r="O204" s="128"/>
      <c r="P204" s="128"/>
      <c r="Q204" s="128"/>
      <c r="R204" s="128"/>
      <c r="S204" s="128"/>
      <c r="T204" s="128"/>
      <c r="U204" s="128"/>
      <c r="V204" s="128"/>
      <c r="W204" s="128"/>
      <c r="X204" s="128"/>
      <c r="AA204" s="114">
        <f t="shared" si="7"/>
        <v>1</v>
      </c>
      <c r="AB204" s="114">
        <f>IF(AC204="",0,IFERROR(IF(VLOOKUP(AC204,AC$38:AC203,1,0)&gt;0,0,0),1))</f>
        <v>0</v>
      </c>
      <c r="AC204" s="117">
        <f>IF(DATOS!J168=Y$39,DATOS!C168,"")</f>
        <v>0</v>
      </c>
    </row>
    <row r="205" spans="4:29" x14ac:dyDescent="0.3">
      <c r="D205" s="132"/>
      <c r="E205" s="132"/>
      <c r="F205" s="128"/>
      <c r="G205" s="132"/>
      <c r="H205" s="128"/>
      <c r="I205" s="128"/>
      <c r="J205" s="128"/>
      <c r="K205" s="128"/>
      <c r="L205" s="128"/>
      <c r="M205" s="128"/>
      <c r="N205" s="128"/>
      <c r="O205" s="128"/>
      <c r="P205" s="128"/>
      <c r="Q205" s="128"/>
      <c r="R205" s="128"/>
      <c r="S205" s="128"/>
      <c r="T205" s="128"/>
      <c r="U205" s="128"/>
      <c r="V205" s="128"/>
      <c r="W205" s="128"/>
      <c r="X205" s="128"/>
      <c r="AA205" s="114">
        <f t="shared" si="7"/>
        <v>1</v>
      </c>
      <c r="AB205" s="114">
        <f>IF(AC205="",0,IFERROR(IF(VLOOKUP(AC205,AC$38:AC204,1,0)&gt;0,0,0),1))</f>
        <v>0</v>
      </c>
      <c r="AC205" s="117">
        <f>IF(DATOS!J169=Y$39,DATOS!C169,"")</f>
        <v>0</v>
      </c>
    </row>
    <row r="206" spans="4:29" x14ac:dyDescent="0.3">
      <c r="D206" s="132"/>
      <c r="E206" s="132"/>
      <c r="F206" s="128"/>
      <c r="G206" s="132"/>
      <c r="H206" s="128"/>
      <c r="I206" s="128"/>
      <c r="J206" s="128"/>
      <c r="K206" s="128"/>
      <c r="L206" s="128"/>
      <c r="M206" s="128"/>
      <c r="N206" s="128"/>
      <c r="O206" s="128"/>
      <c r="P206" s="128"/>
      <c r="Q206" s="128"/>
      <c r="R206" s="128"/>
      <c r="S206" s="128"/>
      <c r="T206" s="128"/>
      <c r="U206" s="128"/>
      <c r="V206" s="128"/>
      <c r="W206" s="128"/>
      <c r="X206" s="128"/>
      <c r="AA206" s="114">
        <f t="shared" si="7"/>
        <v>1</v>
      </c>
      <c r="AB206" s="114">
        <f>IF(AC206="",0,IFERROR(IF(VLOOKUP(AC206,AC$38:AC205,1,0)&gt;0,0,0),1))</f>
        <v>0</v>
      </c>
      <c r="AC206" s="117">
        <f>IF(DATOS!J170=Y$39,DATOS!C170,"")</f>
        <v>0</v>
      </c>
    </row>
    <row r="207" spans="4:29" x14ac:dyDescent="0.3">
      <c r="D207" s="132"/>
      <c r="E207" s="132"/>
      <c r="F207" s="128"/>
      <c r="G207" s="132"/>
      <c r="H207" s="128"/>
      <c r="I207" s="128"/>
      <c r="J207" s="128"/>
      <c r="K207" s="128"/>
      <c r="L207" s="128"/>
      <c r="M207" s="128"/>
      <c r="N207" s="128"/>
      <c r="O207" s="128"/>
      <c r="P207" s="128"/>
      <c r="Q207" s="128"/>
      <c r="R207" s="128"/>
      <c r="S207" s="128"/>
      <c r="T207" s="128"/>
      <c r="U207" s="128"/>
      <c r="V207" s="128"/>
      <c r="W207" s="128"/>
      <c r="X207" s="128"/>
      <c r="AA207" s="114">
        <f t="shared" si="7"/>
        <v>1</v>
      </c>
      <c r="AB207" s="114">
        <f>IF(AC207="",0,IFERROR(IF(VLOOKUP(AC207,AC$38:AC206,1,0)&gt;0,0,0),1))</f>
        <v>0</v>
      </c>
      <c r="AC207" s="117">
        <f>IF(DATOS!J171=Y$39,DATOS!C171,"")</f>
        <v>0</v>
      </c>
    </row>
    <row r="208" spans="4:29" x14ac:dyDescent="0.3">
      <c r="D208" s="132"/>
      <c r="E208" s="132"/>
      <c r="F208" s="128"/>
      <c r="G208" s="132"/>
      <c r="H208" s="128"/>
      <c r="I208" s="128"/>
      <c r="J208" s="128"/>
      <c r="K208" s="128"/>
      <c r="L208" s="128"/>
      <c r="M208" s="128"/>
      <c r="N208" s="128"/>
      <c r="O208" s="128"/>
      <c r="P208" s="128"/>
      <c r="Q208" s="128"/>
      <c r="R208" s="128"/>
      <c r="S208" s="128"/>
      <c r="T208" s="128"/>
      <c r="U208" s="128"/>
      <c r="V208" s="128"/>
      <c r="W208" s="128"/>
      <c r="X208" s="128"/>
      <c r="AA208" s="114">
        <f t="shared" si="7"/>
        <v>1</v>
      </c>
      <c r="AB208" s="114">
        <f>IF(AC208="",0,IFERROR(IF(VLOOKUP(AC208,AC$38:AC207,1,0)&gt;0,0,0),1))</f>
        <v>0</v>
      </c>
      <c r="AC208" s="117">
        <f>IF(DATOS!J172=Y$39,DATOS!C172,"")</f>
        <v>0</v>
      </c>
    </row>
    <row r="209" spans="4:29" x14ac:dyDescent="0.3">
      <c r="D209" s="132"/>
      <c r="E209" s="132"/>
      <c r="F209" s="128"/>
      <c r="G209" s="132"/>
      <c r="H209" s="128"/>
      <c r="I209" s="128"/>
      <c r="J209" s="128"/>
      <c r="K209" s="128"/>
      <c r="L209" s="128"/>
      <c r="M209" s="128"/>
      <c r="N209" s="128"/>
      <c r="O209" s="128"/>
      <c r="P209" s="128"/>
      <c r="Q209" s="128"/>
      <c r="R209" s="128"/>
      <c r="S209" s="128"/>
      <c r="T209" s="128"/>
      <c r="U209" s="128"/>
      <c r="V209" s="128"/>
      <c r="W209" s="128"/>
      <c r="X209" s="128"/>
      <c r="AA209" s="114">
        <f t="shared" si="7"/>
        <v>1</v>
      </c>
      <c r="AB209" s="114">
        <f>IF(AC209="",0,IFERROR(IF(VLOOKUP(AC209,AC$38:AC208,1,0)&gt;0,0,0),1))</f>
        <v>0</v>
      </c>
      <c r="AC209" s="117">
        <f>IF(DATOS!J173=Y$39,DATOS!C173,"")</f>
        <v>0</v>
      </c>
    </row>
    <row r="210" spans="4:29" x14ac:dyDescent="0.3">
      <c r="D210" s="132"/>
      <c r="E210" s="132"/>
      <c r="F210" s="128"/>
      <c r="G210" s="132"/>
      <c r="H210" s="128"/>
      <c r="I210" s="128"/>
      <c r="J210" s="128"/>
      <c r="K210" s="128"/>
      <c r="L210" s="128"/>
      <c r="M210" s="128"/>
      <c r="N210" s="128"/>
      <c r="O210" s="128"/>
      <c r="P210" s="128"/>
      <c r="Q210" s="128"/>
      <c r="R210" s="128"/>
      <c r="S210" s="128"/>
      <c r="T210" s="128"/>
      <c r="U210" s="128"/>
      <c r="V210" s="128"/>
      <c r="W210" s="128"/>
      <c r="X210" s="128"/>
      <c r="AA210" s="114">
        <f t="shared" si="7"/>
        <v>1</v>
      </c>
      <c r="AB210" s="114">
        <f>IF(AC210="",0,IFERROR(IF(VLOOKUP(AC210,AC$38:AC209,1,0)&gt;0,0,0),1))</f>
        <v>0</v>
      </c>
      <c r="AC210" s="117">
        <f>IF(DATOS!J174=Y$39,DATOS!C174,"")</f>
        <v>0</v>
      </c>
    </row>
    <row r="211" spans="4:29" x14ac:dyDescent="0.3">
      <c r="D211" s="132"/>
      <c r="E211" s="132"/>
      <c r="F211" s="128"/>
      <c r="G211" s="132"/>
      <c r="H211" s="128"/>
      <c r="I211" s="128"/>
      <c r="J211" s="128"/>
      <c r="K211" s="128"/>
      <c r="L211" s="128"/>
      <c r="M211" s="128"/>
      <c r="N211" s="128"/>
      <c r="O211" s="128"/>
      <c r="P211" s="128"/>
      <c r="Q211" s="128"/>
      <c r="R211" s="128"/>
      <c r="S211" s="128"/>
      <c r="T211" s="128"/>
      <c r="U211" s="128"/>
      <c r="V211" s="128"/>
      <c r="W211" s="128"/>
      <c r="X211" s="128"/>
      <c r="AA211" s="114">
        <f t="shared" si="7"/>
        <v>1</v>
      </c>
      <c r="AB211" s="114">
        <f>IF(AC211="",0,IFERROR(IF(VLOOKUP(AC211,AC$38:AC210,1,0)&gt;0,0,0),1))</f>
        <v>0</v>
      </c>
      <c r="AC211" s="117">
        <f>IF(DATOS!J175=Y$39,DATOS!C175,"")</f>
        <v>0</v>
      </c>
    </row>
    <row r="212" spans="4:29" x14ac:dyDescent="0.3">
      <c r="D212" s="132"/>
      <c r="E212" s="132"/>
      <c r="F212" s="128"/>
      <c r="G212" s="132"/>
      <c r="H212" s="128"/>
      <c r="I212" s="128"/>
      <c r="J212" s="128"/>
      <c r="K212" s="128"/>
      <c r="L212" s="128"/>
      <c r="M212" s="128"/>
      <c r="N212" s="128"/>
      <c r="O212" s="128"/>
      <c r="P212" s="128"/>
      <c r="Q212" s="128"/>
      <c r="R212" s="128"/>
      <c r="S212" s="128"/>
      <c r="T212" s="128"/>
      <c r="U212" s="128"/>
      <c r="V212" s="128"/>
      <c r="W212" s="128"/>
      <c r="X212" s="128"/>
      <c r="AA212" s="114">
        <f t="shared" si="7"/>
        <v>1</v>
      </c>
      <c r="AB212" s="114">
        <f>IF(AC212="",0,IFERROR(IF(VLOOKUP(AC212,AC$38:AC211,1,0)&gt;0,0,0),1))</f>
        <v>0</v>
      </c>
      <c r="AC212" s="117">
        <f>IF(DATOS!J176=Y$39,DATOS!C176,"")</f>
        <v>0</v>
      </c>
    </row>
    <row r="213" spans="4:29" x14ac:dyDescent="0.3">
      <c r="D213" s="132"/>
      <c r="E213" s="132"/>
      <c r="F213" s="128"/>
      <c r="G213" s="132"/>
      <c r="H213" s="128"/>
      <c r="I213" s="128"/>
      <c r="J213" s="128"/>
      <c r="K213" s="128"/>
      <c r="L213" s="128"/>
      <c r="M213" s="128"/>
      <c r="N213" s="128"/>
      <c r="O213" s="128"/>
      <c r="P213" s="128"/>
      <c r="Q213" s="128"/>
      <c r="R213" s="128"/>
      <c r="S213" s="128"/>
      <c r="T213" s="128"/>
      <c r="U213" s="128"/>
      <c r="V213" s="128"/>
      <c r="W213" s="128"/>
      <c r="X213" s="128"/>
      <c r="AA213" s="114">
        <f t="shared" si="7"/>
        <v>1</v>
      </c>
      <c r="AB213" s="114">
        <f>IF(AC213="",0,IFERROR(IF(VLOOKUP(AC213,AC$38:AC212,1,0)&gt;0,0,0),1))</f>
        <v>0</v>
      </c>
      <c r="AC213" s="117">
        <f>IF(DATOS!J177=Y$39,DATOS!C177,"")</f>
        <v>0</v>
      </c>
    </row>
    <row r="214" spans="4:29" x14ac:dyDescent="0.3">
      <c r="D214" s="132"/>
      <c r="E214" s="132"/>
      <c r="F214" s="128"/>
      <c r="G214" s="132"/>
      <c r="H214" s="128"/>
      <c r="I214" s="128"/>
      <c r="J214" s="128"/>
      <c r="K214" s="128"/>
      <c r="L214" s="128"/>
      <c r="M214" s="128"/>
      <c r="N214" s="128"/>
      <c r="O214" s="128"/>
      <c r="P214" s="128"/>
      <c r="Q214" s="128"/>
      <c r="R214" s="128"/>
      <c r="S214" s="128"/>
      <c r="T214" s="128"/>
      <c r="U214" s="128"/>
      <c r="V214" s="128"/>
      <c r="W214" s="128"/>
      <c r="X214" s="128"/>
      <c r="AA214" s="114">
        <f t="shared" si="7"/>
        <v>1</v>
      </c>
      <c r="AB214" s="114">
        <f>IF(AC214="",0,IFERROR(IF(VLOOKUP(AC214,AC$38:AC213,1,0)&gt;0,0,0),1))</f>
        <v>0</v>
      </c>
      <c r="AC214" s="117">
        <f>IF(DATOS!J178=Y$39,DATOS!C178,"")</f>
        <v>0</v>
      </c>
    </row>
    <row r="215" spans="4:29" x14ac:dyDescent="0.3">
      <c r="D215" s="132"/>
      <c r="E215" s="132"/>
      <c r="F215" s="128"/>
      <c r="G215" s="132"/>
      <c r="H215" s="128"/>
      <c r="I215" s="128"/>
      <c r="J215" s="128"/>
      <c r="K215" s="128"/>
      <c r="L215" s="128"/>
      <c r="M215" s="128"/>
      <c r="N215" s="128"/>
      <c r="O215" s="128"/>
      <c r="P215" s="128"/>
      <c r="Q215" s="128"/>
      <c r="R215" s="128"/>
      <c r="S215" s="128"/>
      <c r="T215" s="128"/>
      <c r="U215" s="128"/>
      <c r="V215" s="128"/>
      <c r="W215" s="128"/>
      <c r="X215" s="128"/>
      <c r="AA215" s="114">
        <f t="shared" si="7"/>
        <v>1</v>
      </c>
      <c r="AB215" s="114">
        <f>IF(AC215="",0,IFERROR(IF(VLOOKUP(AC215,AC$38:AC214,1,0)&gt;0,0,0),1))</f>
        <v>0</v>
      </c>
      <c r="AC215" s="117">
        <f>IF(DATOS!J179=Y$39,DATOS!C179,"")</f>
        <v>0</v>
      </c>
    </row>
    <row r="216" spans="4:29" x14ac:dyDescent="0.3">
      <c r="D216" s="132"/>
      <c r="E216" s="132"/>
      <c r="F216" s="128"/>
      <c r="G216" s="132"/>
      <c r="H216" s="128"/>
      <c r="I216" s="128"/>
      <c r="J216" s="128"/>
      <c r="K216" s="128"/>
      <c r="L216" s="128"/>
      <c r="M216" s="128"/>
      <c r="N216" s="128"/>
      <c r="O216" s="128"/>
      <c r="P216" s="128"/>
      <c r="Q216" s="128"/>
      <c r="R216" s="128"/>
      <c r="S216" s="128"/>
      <c r="T216" s="128"/>
      <c r="U216" s="128"/>
      <c r="V216" s="128"/>
      <c r="W216" s="128"/>
      <c r="X216" s="128"/>
      <c r="AA216" s="114">
        <f t="shared" si="7"/>
        <v>1</v>
      </c>
      <c r="AB216" s="114">
        <f>IF(AC216="",0,IFERROR(IF(VLOOKUP(AC216,AC$38:AC215,1,0)&gt;0,0,0),1))</f>
        <v>0</v>
      </c>
      <c r="AC216" s="117">
        <f>IF(DATOS!J180=Y$39,DATOS!C180,"")</f>
        <v>0</v>
      </c>
    </row>
    <row r="217" spans="4:29" x14ac:dyDescent="0.3">
      <c r="D217" s="132"/>
      <c r="E217" s="132"/>
      <c r="F217" s="128"/>
      <c r="G217" s="132"/>
      <c r="H217" s="128"/>
      <c r="I217" s="128"/>
      <c r="J217" s="128"/>
      <c r="K217" s="128"/>
      <c r="L217" s="128"/>
      <c r="M217" s="128"/>
      <c r="N217" s="128"/>
      <c r="O217" s="128"/>
      <c r="P217" s="128"/>
      <c r="Q217" s="128"/>
      <c r="R217" s="128"/>
      <c r="S217" s="128"/>
      <c r="T217" s="128"/>
      <c r="U217" s="128"/>
      <c r="V217" s="128"/>
      <c r="W217" s="128"/>
      <c r="X217" s="128"/>
      <c r="AA217" s="114">
        <f t="shared" si="7"/>
        <v>1</v>
      </c>
      <c r="AB217" s="114">
        <f>IF(AC217="",0,IFERROR(IF(VLOOKUP(AC217,AC$38:AC216,1,0)&gt;0,0,0),1))</f>
        <v>0</v>
      </c>
      <c r="AC217" s="117">
        <f>IF(DATOS!J181=Y$39,DATOS!C181,"")</f>
        <v>0</v>
      </c>
    </row>
    <row r="218" spans="4:29" x14ac:dyDescent="0.3">
      <c r="D218" s="132"/>
      <c r="E218" s="132"/>
      <c r="F218" s="128"/>
      <c r="G218" s="132"/>
      <c r="H218" s="128"/>
      <c r="I218" s="128"/>
      <c r="J218" s="128"/>
      <c r="K218" s="128"/>
      <c r="L218" s="128"/>
      <c r="M218" s="128"/>
      <c r="N218" s="128"/>
      <c r="O218" s="128"/>
      <c r="P218" s="128"/>
      <c r="Q218" s="128"/>
      <c r="R218" s="128"/>
      <c r="S218" s="128"/>
      <c r="T218" s="128"/>
      <c r="U218" s="128"/>
      <c r="V218" s="128"/>
      <c r="W218" s="128"/>
      <c r="X218" s="128"/>
      <c r="AA218" s="114">
        <f t="shared" si="7"/>
        <v>1</v>
      </c>
      <c r="AB218" s="114">
        <f>IF(AC218="",0,IFERROR(IF(VLOOKUP(AC218,AC$38:AC217,1,0)&gt;0,0,0),1))</f>
        <v>0</v>
      </c>
      <c r="AC218" s="117">
        <f>IF(DATOS!J182=Y$39,DATOS!C182,"")</f>
        <v>0</v>
      </c>
    </row>
    <row r="219" spans="4:29" x14ac:dyDescent="0.3">
      <c r="D219" s="132"/>
      <c r="E219" s="132"/>
      <c r="F219" s="128"/>
      <c r="G219" s="132"/>
      <c r="H219" s="128"/>
      <c r="I219" s="128"/>
      <c r="J219" s="128"/>
      <c r="K219" s="128"/>
      <c r="L219" s="128"/>
      <c r="M219" s="128"/>
      <c r="N219" s="128"/>
      <c r="O219" s="128"/>
      <c r="P219" s="128"/>
      <c r="Q219" s="128"/>
      <c r="R219" s="128"/>
      <c r="S219" s="128"/>
      <c r="T219" s="128"/>
      <c r="U219" s="128"/>
      <c r="V219" s="128"/>
      <c r="W219" s="128"/>
      <c r="X219" s="128"/>
      <c r="AA219" s="114">
        <f t="shared" si="7"/>
        <v>1</v>
      </c>
      <c r="AB219" s="114">
        <f>IF(AC219="",0,IFERROR(IF(VLOOKUP(AC219,AC$38:AC218,1,0)&gt;0,0,0),1))</f>
        <v>0</v>
      </c>
      <c r="AC219" s="117">
        <f>IF(DATOS!J183=Y$39,DATOS!C183,"")</f>
        <v>0</v>
      </c>
    </row>
    <row r="220" spans="4:29" x14ac:dyDescent="0.3">
      <c r="D220" s="132"/>
      <c r="E220" s="132"/>
      <c r="F220" s="128"/>
      <c r="G220" s="132"/>
      <c r="H220" s="128"/>
      <c r="I220" s="128"/>
      <c r="J220" s="128"/>
      <c r="K220" s="128"/>
      <c r="L220" s="128"/>
      <c r="M220" s="128"/>
      <c r="N220" s="128"/>
      <c r="O220" s="128"/>
      <c r="P220" s="128"/>
      <c r="Q220" s="128"/>
      <c r="R220" s="128"/>
      <c r="S220" s="128"/>
      <c r="T220" s="128"/>
      <c r="U220" s="128"/>
      <c r="V220" s="128"/>
      <c r="W220" s="128"/>
      <c r="X220" s="128"/>
      <c r="AA220" s="114">
        <f t="shared" si="7"/>
        <v>1</v>
      </c>
      <c r="AB220" s="114">
        <f>IF(AC220="",0,IFERROR(IF(VLOOKUP(AC220,AC$38:AC219,1,0)&gt;0,0,0),1))</f>
        <v>0</v>
      </c>
      <c r="AC220" s="117">
        <f>IF(DATOS!J184=Y$39,DATOS!C184,"")</f>
        <v>0</v>
      </c>
    </row>
    <row r="221" spans="4:29" x14ac:dyDescent="0.3">
      <c r="D221" s="132"/>
      <c r="E221" s="132"/>
      <c r="F221" s="128"/>
      <c r="G221" s="132"/>
      <c r="H221" s="128"/>
      <c r="I221" s="128"/>
      <c r="J221" s="128"/>
      <c r="K221" s="128"/>
      <c r="L221" s="128"/>
      <c r="M221" s="128"/>
      <c r="N221" s="128"/>
      <c r="O221" s="128"/>
      <c r="P221" s="128"/>
      <c r="Q221" s="128"/>
      <c r="R221" s="128"/>
      <c r="S221" s="128"/>
      <c r="T221" s="128"/>
      <c r="U221" s="128"/>
      <c r="V221" s="128"/>
      <c r="W221" s="128"/>
      <c r="X221" s="128"/>
      <c r="AA221" s="114">
        <f t="shared" si="7"/>
        <v>1</v>
      </c>
      <c r="AB221" s="114">
        <f>IF(AC221="",0,IFERROR(IF(VLOOKUP(AC221,AC$38:AC220,1,0)&gt;0,0,0),1))</f>
        <v>0</v>
      </c>
      <c r="AC221" s="117">
        <f>IF(DATOS!J185=Y$39,DATOS!C185,"")</f>
        <v>0</v>
      </c>
    </row>
    <row r="222" spans="4:29" x14ac:dyDescent="0.3">
      <c r="AA222" s="114">
        <f t="shared" si="7"/>
        <v>1</v>
      </c>
      <c r="AB222" s="114">
        <f>IF(AC222="",0,IFERROR(IF(VLOOKUP(AC222,AC$38:AC221,1,0)&gt;0,0,0),1))</f>
        <v>0</v>
      </c>
      <c r="AC222" s="117">
        <f>IF(DATOS!J186=Y$39,DATOS!C186,"")</f>
        <v>0</v>
      </c>
    </row>
    <row r="223" spans="4:29" x14ac:dyDescent="0.3">
      <c r="AA223" s="114">
        <f t="shared" si="7"/>
        <v>1</v>
      </c>
      <c r="AB223" s="114">
        <f>IF(AC223="",0,IFERROR(IF(VLOOKUP(AC223,AC$38:AC222,1,0)&gt;0,0,0),1))</f>
        <v>0</v>
      </c>
      <c r="AC223" s="117">
        <f>IF(DATOS!J187=Y$39,DATOS!C187,"")</f>
        <v>0</v>
      </c>
    </row>
    <row r="224" spans="4:29" x14ac:dyDescent="0.3">
      <c r="AA224" s="114">
        <f t="shared" si="7"/>
        <v>1</v>
      </c>
      <c r="AB224" s="114">
        <f>IF(AC224="",0,IFERROR(IF(VLOOKUP(AC224,AC$38:AC223,1,0)&gt;0,0,0),1))</f>
        <v>0</v>
      </c>
      <c r="AC224" s="117">
        <f>IF(DATOS!J188=Y$39,DATOS!C188,"")</f>
        <v>0</v>
      </c>
    </row>
    <row r="225" spans="27:29" x14ac:dyDescent="0.3">
      <c r="AA225" s="114">
        <f t="shared" si="7"/>
        <v>1</v>
      </c>
      <c r="AB225" s="114">
        <f>IF(AC225="",0,IFERROR(IF(VLOOKUP(AC225,AC$38:AC224,1,0)&gt;0,0,0),1))</f>
        <v>0</v>
      </c>
      <c r="AC225" s="117">
        <f>IF(DATOS!J189=Y$39,DATOS!C189,"")</f>
        <v>0</v>
      </c>
    </row>
    <row r="226" spans="27:29" x14ac:dyDescent="0.3">
      <c r="AA226" s="114">
        <f t="shared" si="7"/>
        <v>1</v>
      </c>
      <c r="AB226" s="114">
        <f>IF(AC226="",0,IFERROR(IF(VLOOKUP(AC226,AC$38:AC225,1,0)&gt;0,0,0),1))</f>
        <v>0</v>
      </c>
      <c r="AC226" s="117">
        <f>IF(DATOS!J190=Y$39,DATOS!C190,"")</f>
        <v>0</v>
      </c>
    </row>
    <row r="227" spans="27:29" x14ac:dyDescent="0.3">
      <c r="AA227" s="114">
        <f t="shared" si="7"/>
        <v>1</v>
      </c>
      <c r="AB227" s="114">
        <f>IF(AC227="",0,IFERROR(IF(VLOOKUP(AC227,AC$38:AC226,1,0)&gt;0,0,0),1))</f>
        <v>0</v>
      </c>
      <c r="AC227" s="117">
        <f>IF(DATOS!J191=Y$39,DATOS!C191,"")</f>
        <v>0</v>
      </c>
    </row>
    <row r="228" spans="27:29" x14ac:dyDescent="0.3">
      <c r="AA228" s="114">
        <f t="shared" si="7"/>
        <v>1</v>
      </c>
      <c r="AB228" s="114">
        <f>IF(AC228="",0,IFERROR(IF(VLOOKUP(AC228,AC$38:AC227,1,0)&gt;0,0,0),1))</f>
        <v>0</v>
      </c>
      <c r="AC228" s="117">
        <f>IF(DATOS!J192=Y$39,DATOS!C192,"")</f>
        <v>0</v>
      </c>
    </row>
    <row r="229" spans="27:29" x14ac:dyDescent="0.3">
      <c r="AA229" s="114">
        <f t="shared" si="7"/>
        <v>1</v>
      </c>
      <c r="AB229" s="114">
        <f>IF(AC229="",0,IFERROR(IF(VLOOKUP(AC229,AC$38:AC228,1,0)&gt;0,0,0),1))</f>
        <v>0</v>
      </c>
      <c r="AC229" s="117">
        <f>IF(DATOS!J193=Y$39,DATOS!C193,"")</f>
        <v>0</v>
      </c>
    </row>
    <row r="230" spans="27:29" x14ac:dyDescent="0.3">
      <c r="AA230" s="114">
        <f t="shared" ref="AA230:AA293" si="8">AA229+AB230</f>
        <v>1</v>
      </c>
      <c r="AB230" s="114">
        <f>IF(AC230="",0,IFERROR(IF(VLOOKUP(AC230,AC$38:AC229,1,0)&gt;0,0,0),1))</f>
        <v>0</v>
      </c>
      <c r="AC230" s="117">
        <f>IF(DATOS!J194=Y$39,DATOS!C194,"")</f>
        <v>0</v>
      </c>
    </row>
    <row r="231" spans="27:29" x14ac:dyDescent="0.3">
      <c r="AA231" s="114">
        <f t="shared" si="8"/>
        <v>1</v>
      </c>
      <c r="AB231" s="114">
        <f>IF(AC231="",0,IFERROR(IF(VLOOKUP(AC231,AC$38:AC230,1,0)&gt;0,0,0),1))</f>
        <v>0</v>
      </c>
      <c r="AC231" s="117">
        <f>IF(DATOS!J195=Y$39,DATOS!C195,"")</f>
        <v>0</v>
      </c>
    </row>
    <row r="232" spans="27:29" x14ac:dyDescent="0.3">
      <c r="AA232" s="114">
        <f t="shared" si="8"/>
        <v>1</v>
      </c>
      <c r="AB232" s="114">
        <f>IF(AC232="",0,IFERROR(IF(VLOOKUP(AC232,AC$38:AC231,1,0)&gt;0,0,0),1))</f>
        <v>0</v>
      </c>
      <c r="AC232" s="117">
        <f>IF(DATOS!J196=Y$39,DATOS!C196,"")</f>
        <v>0</v>
      </c>
    </row>
    <row r="233" spans="27:29" x14ac:dyDescent="0.3">
      <c r="AA233" s="114">
        <f t="shared" si="8"/>
        <v>1</v>
      </c>
      <c r="AB233" s="114">
        <f>IF(AC233="",0,IFERROR(IF(VLOOKUP(AC233,AC$38:AC232,1,0)&gt;0,0,0),1))</f>
        <v>0</v>
      </c>
      <c r="AC233" s="117">
        <f>IF(DATOS!J197=Y$39,DATOS!C197,"")</f>
        <v>0</v>
      </c>
    </row>
    <row r="234" spans="27:29" x14ac:dyDescent="0.3">
      <c r="AA234" s="114">
        <f t="shared" si="8"/>
        <v>1</v>
      </c>
      <c r="AB234" s="114">
        <f>IF(AC234="",0,IFERROR(IF(VLOOKUP(AC234,AC$38:AC233,1,0)&gt;0,0,0),1))</f>
        <v>0</v>
      </c>
      <c r="AC234" s="117">
        <f>IF(DATOS!J198=Y$39,DATOS!C198,"")</f>
        <v>0</v>
      </c>
    </row>
    <row r="235" spans="27:29" x14ac:dyDescent="0.3">
      <c r="AA235" s="114">
        <f t="shared" si="8"/>
        <v>1</v>
      </c>
      <c r="AB235" s="114">
        <f>IF(AC235="",0,IFERROR(IF(VLOOKUP(AC235,AC$38:AC234,1,0)&gt;0,0,0),1))</f>
        <v>0</v>
      </c>
      <c r="AC235" s="117">
        <f>IF(DATOS!J199=Y$39,DATOS!C199,"")</f>
        <v>0</v>
      </c>
    </row>
    <row r="236" spans="27:29" x14ac:dyDescent="0.3">
      <c r="AA236" s="114">
        <f t="shared" si="8"/>
        <v>1</v>
      </c>
      <c r="AB236" s="114">
        <f>IF(AC236="",0,IFERROR(IF(VLOOKUP(AC236,AC$38:AC235,1,0)&gt;0,0,0),1))</f>
        <v>0</v>
      </c>
      <c r="AC236" s="117">
        <f>IF(DATOS!J200=Y$39,DATOS!C200,"")</f>
        <v>0</v>
      </c>
    </row>
    <row r="237" spans="27:29" x14ac:dyDescent="0.3">
      <c r="AA237" s="114">
        <f t="shared" si="8"/>
        <v>1</v>
      </c>
      <c r="AB237" s="114">
        <f>IF(AC237="",0,IFERROR(IF(VLOOKUP(AC237,AC$38:AC236,1,0)&gt;0,0,0),1))</f>
        <v>0</v>
      </c>
      <c r="AC237" s="117">
        <f>IF(DATOS!J201=Y$39,DATOS!C201,"")</f>
        <v>0</v>
      </c>
    </row>
    <row r="238" spans="27:29" x14ac:dyDescent="0.3">
      <c r="AA238" s="114">
        <f t="shared" si="8"/>
        <v>1</v>
      </c>
      <c r="AB238" s="114">
        <f>IF(AC238="",0,IFERROR(IF(VLOOKUP(AC238,AC$38:AC237,1,0)&gt;0,0,0),1))</f>
        <v>0</v>
      </c>
      <c r="AC238" s="117">
        <f>IF(DATOS!J202=Y$39,DATOS!C202,"")</f>
        <v>0</v>
      </c>
    </row>
    <row r="239" spans="27:29" x14ac:dyDescent="0.3">
      <c r="AA239" s="114">
        <f t="shared" si="8"/>
        <v>1</v>
      </c>
      <c r="AB239" s="114">
        <f>IF(AC239="",0,IFERROR(IF(VLOOKUP(AC239,AC$38:AC238,1,0)&gt;0,0,0),1))</f>
        <v>0</v>
      </c>
      <c r="AC239" s="117">
        <f>IF(DATOS!J203=Y$39,DATOS!C203,"")</f>
        <v>0</v>
      </c>
    </row>
    <row r="240" spans="27:29" x14ac:dyDescent="0.3">
      <c r="AA240" s="114">
        <f t="shared" si="8"/>
        <v>1</v>
      </c>
      <c r="AB240" s="114">
        <f>IF(AC240="",0,IFERROR(IF(VLOOKUP(AC240,AC$38:AC239,1,0)&gt;0,0,0),1))</f>
        <v>0</v>
      </c>
      <c r="AC240" s="117">
        <f>IF(DATOS!J204=Y$39,DATOS!C204,"")</f>
        <v>0</v>
      </c>
    </row>
    <row r="241" spans="27:29" x14ac:dyDescent="0.3">
      <c r="AA241" s="114">
        <f t="shared" si="8"/>
        <v>1</v>
      </c>
      <c r="AB241" s="114">
        <f>IF(AC241="",0,IFERROR(IF(VLOOKUP(AC241,AC$38:AC240,1,0)&gt;0,0,0),1))</f>
        <v>0</v>
      </c>
      <c r="AC241" s="117">
        <f>IF(DATOS!J205=Y$39,DATOS!C205,"")</f>
        <v>0</v>
      </c>
    </row>
    <row r="242" spans="27:29" x14ac:dyDescent="0.3">
      <c r="AA242" s="114">
        <f t="shared" si="8"/>
        <v>1</v>
      </c>
      <c r="AB242" s="114">
        <f>IF(AC242="",0,IFERROR(IF(VLOOKUP(AC242,AC$38:AC241,1,0)&gt;0,0,0),1))</f>
        <v>0</v>
      </c>
      <c r="AC242" s="117">
        <f>IF(DATOS!J206=Y$39,DATOS!C206,"")</f>
        <v>0</v>
      </c>
    </row>
    <row r="243" spans="27:29" x14ac:dyDescent="0.3">
      <c r="AA243" s="114">
        <f t="shared" si="8"/>
        <v>1</v>
      </c>
      <c r="AB243" s="114">
        <f>IF(AC243="",0,IFERROR(IF(VLOOKUP(AC243,AC$38:AC242,1,0)&gt;0,0,0),1))</f>
        <v>0</v>
      </c>
      <c r="AC243" s="117">
        <f>IF(DATOS!J207=Y$39,DATOS!C207,"")</f>
        <v>0</v>
      </c>
    </row>
    <row r="244" spans="27:29" x14ac:dyDescent="0.3">
      <c r="AA244" s="114">
        <f t="shared" si="8"/>
        <v>1</v>
      </c>
      <c r="AB244" s="114">
        <f>IF(AC244="",0,IFERROR(IF(VLOOKUP(AC244,AC$38:AC243,1,0)&gt;0,0,0),1))</f>
        <v>0</v>
      </c>
      <c r="AC244" s="117">
        <f>IF(DATOS!J208=Y$39,DATOS!C208,"")</f>
        <v>0</v>
      </c>
    </row>
    <row r="245" spans="27:29" x14ac:dyDescent="0.3">
      <c r="AA245" s="114">
        <f t="shared" si="8"/>
        <v>1</v>
      </c>
      <c r="AB245" s="114">
        <f>IF(AC245="",0,IFERROR(IF(VLOOKUP(AC245,AC$38:AC244,1,0)&gt;0,0,0),1))</f>
        <v>0</v>
      </c>
      <c r="AC245" s="117">
        <f>IF(DATOS!J209=Y$39,DATOS!C209,"")</f>
        <v>0</v>
      </c>
    </row>
    <row r="246" spans="27:29" x14ac:dyDescent="0.3">
      <c r="AA246" s="114">
        <f t="shared" si="8"/>
        <v>1</v>
      </c>
      <c r="AB246" s="114">
        <f>IF(AC246="",0,IFERROR(IF(VLOOKUP(AC246,AC$38:AC245,1,0)&gt;0,0,0),1))</f>
        <v>0</v>
      </c>
      <c r="AC246" s="117">
        <f>IF(DATOS!J210=Y$39,DATOS!C210,"")</f>
        <v>0</v>
      </c>
    </row>
    <row r="247" spans="27:29" x14ac:dyDescent="0.3">
      <c r="AA247" s="114">
        <f t="shared" si="8"/>
        <v>1</v>
      </c>
      <c r="AB247" s="114">
        <f>IF(AC247="",0,IFERROR(IF(VLOOKUP(AC247,AC$38:AC246,1,0)&gt;0,0,0),1))</f>
        <v>0</v>
      </c>
      <c r="AC247" s="117">
        <f>IF(DATOS!J211=Y$39,DATOS!C211,"")</f>
        <v>0</v>
      </c>
    </row>
    <row r="248" spans="27:29" x14ac:dyDescent="0.3">
      <c r="AA248" s="114">
        <f t="shared" si="8"/>
        <v>1</v>
      </c>
      <c r="AB248" s="114">
        <f>IF(AC248="",0,IFERROR(IF(VLOOKUP(AC248,AC$38:AC247,1,0)&gt;0,0,0),1))</f>
        <v>0</v>
      </c>
      <c r="AC248" s="117">
        <f>IF(DATOS!J212=Y$39,DATOS!C212,"")</f>
        <v>0</v>
      </c>
    </row>
    <row r="249" spans="27:29" x14ac:dyDescent="0.3">
      <c r="AA249" s="114">
        <f t="shared" si="8"/>
        <v>1</v>
      </c>
      <c r="AB249" s="114">
        <f>IF(AC249="",0,IFERROR(IF(VLOOKUP(AC249,AC$38:AC248,1,0)&gt;0,0,0),1))</f>
        <v>0</v>
      </c>
      <c r="AC249" s="117">
        <f>IF(DATOS!J213=Y$39,DATOS!C213,"")</f>
        <v>0</v>
      </c>
    </row>
    <row r="250" spans="27:29" x14ac:dyDescent="0.3">
      <c r="AA250" s="114">
        <f t="shared" si="8"/>
        <v>1</v>
      </c>
      <c r="AB250" s="114">
        <f>IF(AC250="",0,IFERROR(IF(VLOOKUP(AC250,AC$38:AC249,1,0)&gt;0,0,0),1))</f>
        <v>0</v>
      </c>
      <c r="AC250" s="117">
        <f>IF(DATOS!J214=Y$39,DATOS!C214,"")</f>
        <v>0</v>
      </c>
    </row>
    <row r="251" spans="27:29" x14ac:dyDescent="0.3">
      <c r="AA251" s="114">
        <f t="shared" si="8"/>
        <v>1</v>
      </c>
      <c r="AB251" s="114">
        <f>IF(AC251="",0,IFERROR(IF(VLOOKUP(AC251,AC$38:AC250,1,0)&gt;0,0,0),1))</f>
        <v>0</v>
      </c>
      <c r="AC251" s="117">
        <f>IF(DATOS!J215=Y$39,DATOS!C215,"")</f>
        <v>0</v>
      </c>
    </row>
    <row r="252" spans="27:29" x14ac:dyDescent="0.3">
      <c r="AA252" s="114">
        <f t="shared" si="8"/>
        <v>1</v>
      </c>
      <c r="AB252" s="114">
        <f>IF(AC252="",0,IFERROR(IF(VLOOKUP(AC252,AC$38:AC251,1,0)&gt;0,0,0),1))</f>
        <v>0</v>
      </c>
      <c r="AC252" s="117">
        <f>IF(DATOS!J216=Y$39,DATOS!C216,"")</f>
        <v>0</v>
      </c>
    </row>
    <row r="253" spans="27:29" x14ac:dyDescent="0.3">
      <c r="AA253" s="114">
        <f t="shared" si="8"/>
        <v>1</v>
      </c>
      <c r="AB253" s="114">
        <f>IF(AC253="",0,IFERROR(IF(VLOOKUP(AC253,AC$38:AC252,1,0)&gt;0,0,0),1))</f>
        <v>0</v>
      </c>
      <c r="AC253" s="117">
        <f>IF(DATOS!J217=Y$39,DATOS!C217,"")</f>
        <v>0</v>
      </c>
    </row>
    <row r="254" spans="27:29" x14ac:dyDescent="0.3">
      <c r="AA254" s="114">
        <f t="shared" si="8"/>
        <v>1</v>
      </c>
      <c r="AB254" s="114">
        <f>IF(AC254="",0,IFERROR(IF(VLOOKUP(AC254,AC$38:AC253,1,0)&gt;0,0,0),1))</f>
        <v>0</v>
      </c>
      <c r="AC254" s="117">
        <f>IF(DATOS!J218=Y$39,DATOS!C218,"")</f>
        <v>0</v>
      </c>
    </row>
    <row r="255" spans="27:29" x14ac:dyDescent="0.3">
      <c r="AA255" s="114">
        <f t="shared" si="8"/>
        <v>1</v>
      </c>
      <c r="AB255" s="114">
        <f>IF(AC255="",0,IFERROR(IF(VLOOKUP(AC255,AC$38:AC254,1,0)&gt;0,0,0),1))</f>
        <v>0</v>
      </c>
      <c r="AC255" s="117">
        <f>IF(DATOS!J219=Y$39,DATOS!C219,"")</f>
        <v>0</v>
      </c>
    </row>
    <row r="256" spans="27:29" x14ac:dyDescent="0.3">
      <c r="AA256" s="114">
        <f t="shared" si="8"/>
        <v>1</v>
      </c>
      <c r="AB256" s="114">
        <f>IF(AC256="",0,IFERROR(IF(VLOOKUP(AC256,AC$38:AC255,1,0)&gt;0,0,0),1))</f>
        <v>0</v>
      </c>
      <c r="AC256" s="117">
        <f>IF(DATOS!J220=Y$39,DATOS!C220,"")</f>
        <v>0</v>
      </c>
    </row>
    <row r="257" spans="27:29" x14ac:dyDescent="0.3">
      <c r="AA257" s="114">
        <f t="shared" si="8"/>
        <v>1</v>
      </c>
      <c r="AB257" s="114">
        <f>IF(AC257="",0,IFERROR(IF(VLOOKUP(AC257,AC$38:AC256,1,0)&gt;0,0,0),1))</f>
        <v>0</v>
      </c>
      <c r="AC257" s="117">
        <f>IF(DATOS!J221=Y$39,DATOS!C221,"")</f>
        <v>0</v>
      </c>
    </row>
    <row r="258" spans="27:29" x14ac:dyDescent="0.3">
      <c r="AA258" s="114">
        <f t="shared" si="8"/>
        <v>1</v>
      </c>
      <c r="AB258" s="114">
        <f>IF(AC258="",0,IFERROR(IF(VLOOKUP(AC258,AC$38:AC257,1,0)&gt;0,0,0),1))</f>
        <v>0</v>
      </c>
      <c r="AC258" s="117">
        <f>IF(DATOS!J222=Y$39,DATOS!C222,"")</f>
        <v>0</v>
      </c>
    </row>
    <row r="259" spans="27:29" x14ac:dyDescent="0.3">
      <c r="AA259" s="114">
        <f t="shared" si="8"/>
        <v>1</v>
      </c>
      <c r="AB259" s="114">
        <f>IF(AC259="",0,IFERROR(IF(VLOOKUP(AC259,AC$38:AC258,1,0)&gt;0,0,0),1))</f>
        <v>0</v>
      </c>
      <c r="AC259" s="117">
        <f>IF(DATOS!J223=Y$39,DATOS!C223,"")</f>
        <v>0</v>
      </c>
    </row>
    <row r="260" spans="27:29" x14ac:dyDescent="0.3">
      <c r="AA260" s="114">
        <f t="shared" si="8"/>
        <v>1</v>
      </c>
      <c r="AB260" s="114">
        <f>IF(AC260="",0,IFERROR(IF(VLOOKUP(AC260,AC$38:AC259,1,0)&gt;0,0,0),1))</f>
        <v>0</v>
      </c>
      <c r="AC260" s="117">
        <f>IF(DATOS!J224=Y$39,DATOS!C224,"")</f>
        <v>0</v>
      </c>
    </row>
    <row r="261" spans="27:29" x14ac:dyDescent="0.3">
      <c r="AA261" s="114">
        <f t="shared" si="8"/>
        <v>1</v>
      </c>
      <c r="AB261" s="114">
        <f>IF(AC261="",0,IFERROR(IF(VLOOKUP(AC261,AC$38:AC260,1,0)&gt;0,0,0),1))</f>
        <v>0</v>
      </c>
      <c r="AC261" s="117">
        <f>IF(DATOS!J225=Y$39,DATOS!C225,"")</f>
        <v>0</v>
      </c>
    </row>
    <row r="262" spans="27:29" x14ac:dyDescent="0.3">
      <c r="AA262" s="114">
        <f t="shared" si="8"/>
        <v>1</v>
      </c>
      <c r="AB262" s="114">
        <f>IF(AC262="",0,IFERROR(IF(VLOOKUP(AC262,AC$38:AC261,1,0)&gt;0,0,0),1))</f>
        <v>0</v>
      </c>
      <c r="AC262" s="117">
        <f>IF(DATOS!J226=Y$39,DATOS!C226,"")</f>
        <v>0</v>
      </c>
    </row>
    <row r="263" spans="27:29" x14ac:dyDescent="0.3">
      <c r="AA263" s="114">
        <f t="shared" si="8"/>
        <v>1</v>
      </c>
      <c r="AB263" s="114">
        <f>IF(AC263="",0,IFERROR(IF(VLOOKUP(AC263,AC$38:AC262,1,0)&gt;0,0,0),1))</f>
        <v>0</v>
      </c>
      <c r="AC263" s="117">
        <f>IF(DATOS!J227=Y$39,DATOS!C227,"")</f>
        <v>0</v>
      </c>
    </row>
    <row r="264" spans="27:29" x14ac:dyDescent="0.3">
      <c r="AA264" s="114">
        <f t="shared" si="8"/>
        <v>1</v>
      </c>
      <c r="AB264" s="114">
        <f>IF(AC264="",0,IFERROR(IF(VLOOKUP(AC264,AC$38:AC263,1,0)&gt;0,0,0),1))</f>
        <v>0</v>
      </c>
      <c r="AC264" s="117">
        <f>IF(DATOS!J228=Y$39,DATOS!C228,"")</f>
        <v>0</v>
      </c>
    </row>
    <row r="265" spans="27:29" x14ac:dyDescent="0.3">
      <c r="AA265" s="114">
        <f t="shared" si="8"/>
        <v>1</v>
      </c>
      <c r="AB265" s="114">
        <f>IF(AC265="",0,IFERROR(IF(VLOOKUP(AC265,AC$38:AC264,1,0)&gt;0,0,0),1))</f>
        <v>0</v>
      </c>
      <c r="AC265" s="117">
        <f>IF(DATOS!J229=Y$39,DATOS!C229,"")</f>
        <v>0</v>
      </c>
    </row>
    <row r="266" spans="27:29" x14ac:dyDescent="0.3">
      <c r="AA266" s="114">
        <f t="shared" si="8"/>
        <v>1</v>
      </c>
      <c r="AB266" s="114">
        <f>IF(AC266="",0,IFERROR(IF(VLOOKUP(AC266,AC$38:AC265,1,0)&gt;0,0,0),1))</f>
        <v>0</v>
      </c>
      <c r="AC266" s="117">
        <f>IF(DATOS!J230=Y$39,DATOS!C230,"")</f>
        <v>0</v>
      </c>
    </row>
    <row r="267" spans="27:29" x14ac:dyDescent="0.3">
      <c r="AA267" s="114">
        <f t="shared" si="8"/>
        <v>1</v>
      </c>
      <c r="AB267" s="114">
        <f>IF(AC267="",0,IFERROR(IF(VLOOKUP(AC267,AC$38:AC266,1,0)&gt;0,0,0),1))</f>
        <v>0</v>
      </c>
      <c r="AC267" s="117">
        <f>IF(DATOS!J231=Y$39,DATOS!C231,"")</f>
        <v>0</v>
      </c>
    </row>
    <row r="268" spans="27:29" x14ac:dyDescent="0.3">
      <c r="AA268" s="114">
        <f t="shared" si="8"/>
        <v>1</v>
      </c>
      <c r="AB268" s="114">
        <f>IF(AC268="",0,IFERROR(IF(VLOOKUP(AC268,AC$38:AC267,1,0)&gt;0,0,0),1))</f>
        <v>0</v>
      </c>
      <c r="AC268" s="117">
        <f>IF(DATOS!J232=Y$39,DATOS!C232,"")</f>
        <v>0</v>
      </c>
    </row>
    <row r="269" spans="27:29" x14ac:dyDescent="0.3">
      <c r="AA269" s="114">
        <f t="shared" si="8"/>
        <v>1</v>
      </c>
      <c r="AB269" s="114">
        <f>IF(AC269="",0,IFERROR(IF(VLOOKUP(AC269,AC$38:AC268,1,0)&gt;0,0,0),1))</f>
        <v>0</v>
      </c>
      <c r="AC269" s="117">
        <f>IF(DATOS!J233=Y$39,DATOS!C233,"")</f>
        <v>0</v>
      </c>
    </row>
    <row r="270" spans="27:29" x14ac:dyDescent="0.3">
      <c r="AA270" s="114">
        <f t="shared" si="8"/>
        <v>1</v>
      </c>
      <c r="AB270" s="114">
        <f>IF(AC270="",0,IFERROR(IF(VLOOKUP(AC270,AC$38:AC269,1,0)&gt;0,0,0),1))</f>
        <v>0</v>
      </c>
      <c r="AC270" s="117">
        <f>IF(DATOS!J234=Y$39,DATOS!C234,"")</f>
        <v>0</v>
      </c>
    </row>
    <row r="271" spans="27:29" x14ac:dyDescent="0.3">
      <c r="AA271" s="114">
        <f t="shared" si="8"/>
        <v>1</v>
      </c>
      <c r="AB271" s="114">
        <f>IF(AC271="",0,IFERROR(IF(VLOOKUP(AC271,AC$38:AC270,1,0)&gt;0,0,0),1))</f>
        <v>0</v>
      </c>
      <c r="AC271" s="117">
        <f>IF(DATOS!J235=Y$39,DATOS!C235,"")</f>
        <v>0</v>
      </c>
    </row>
    <row r="272" spans="27:29" x14ac:dyDescent="0.3">
      <c r="AA272" s="114">
        <f t="shared" si="8"/>
        <v>1</v>
      </c>
      <c r="AB272" s="114">
        <f>IF(AC272="",0,IFERROR(IF(VLOOKUP(AC272,AC$38:AC271,1,0)&gt;0,0,0),1))</f>
        <v>0</v>
      </c>
      <c r="AC272" s="117">
        <f>IF(DATOS!J236=Y$39,DATOS!C236,"")</f>
        <v>0</v>
      </c>
    </row>
    <row r="273" spans="27:29" x14ac:dyDescent="0.3">
      <c r="AA273" s="114">
        <f t="shared" si="8"/>
        <v>1</v>
      </c>
      <c r="AB273" s="114">
        <f>IF(AC273="",0,IFERROR(IF(VLOOKUP(AC273,AC$38:AC272,1,0)&gt;0,0,0),1))</f>
        <v>0</v>
      </c>
      <c r="AC273" s="117">
        <f>IF(DATOS!J237=Y$39,DATOS!C237,"")</f>
        <v>0</v>
      </c>
    </row>
    <row r="274" spans="27:29" x14ac:dyDescent="0.3">
      <c r="AA274" s="114">
        <f t="shared" si="8"/>
        <v>1</v>
      </c>
      <c r="AB274" s="114">
        <f>IF(AC274="",0,IFERROR(IF(VLOOKUP(AC274,AC$38:AC273,1,0)&gt;0,0,0),1))</f>
        <v>0</v>
      </c>
      <c r="AC274" s="117">
        <f>IF(DATOS!J238=Y$39,DATOS!C238,"")</f>
        <v>0</v>
      </c>
    </row>
    <row r="275" spans="27:29" x14ac:dyDescent="0.3">
      <c r="AA275" s="114">
        <f t="shared" si="8"/>
        <v>1</v>
      </c>
      <c r="AB275" s="114">
        <f>IF(AC275="",0,IFERROR(IF(VLOOKUP(AC275,AC$38:AC274,1,0)&gt;0,0,0),1))</f>
        <v>0</v>
      </c>
      <c r="AC275" s="117">
        <f>IF(DATOS!J239=Y$39,DATOS!C239,"")</f>
        <v>0</v>
      </c>
    </row>
    <row r="276" spans="27:29" x14ac:dyDescent="0.3">
      <c r="AA276" s="114">
        <f t="shared" si="8"/>
        <v>1</v>
      </c>
      <c r="AB276" s="114">
        <f>IF(AC276="",0,IFERROR(IF(VLOOKUP(AC276,AC$38:AC275,1,0)&gt;0,0,0),1))</f>
        <v>0</v>
      </c>
      <c r="AC276" s="117">
        <f>IF(DATOS!J240=Y$39,DATOS!C240,"")</f>
        <v>0</v>
      </c>
    </row>
    <row r="277" spans="27:29" x14ac:dyDescent="0.3">
      <c r="AA277" s="114">
        <f t="shared" si="8"/>
        <v>1</v>
      </c>
      <c r="AB277" s="114">
        <f>IF(AC277="",0,IFERROR(IF(VLOOKUP(AC277,AC$38:AC276,1,0)&gt;0,0,0),1))</f>
        <v>0</v>
      </c>
      <c r="AC277" s="117">
        <f>IF(DATOS!J241=Y$39,DATOS!C241,"")</f>
        <v>0</v>
      </c>
    </row>
    <row r="278" spans="27:29" x14ac:dyDescent="0.3">
      <c r="AA278" s="114">
        <f t="shared" si="8"/>
        <v>1</v>
      </c>
      <c r="AB278" s="114">
        <f>IF(AC278="",0,IFERROR(IF(VLOOKUP(AC278,AC$38:AC277,1,0)&gt;0,0,0),1))</f>
        <v>0</v>
      </c>
      <c r="AC278" s="117">
        <f>IF(DATOS!J242=Y$39,DATOS!C242,"")</f>
        <v>0</v>
      </c>
    </row>
    <row r="279" spans="27:29" x14ac:dyDescent="0.3">
      <c r="AA279" s="114">
        <f t="shared" si="8"/>
        <v>1</v>
      </c>
      <c r="AB279" s="114">
        <f>IF(AC279="",0,IFERROR(IF(VLOOKUP(AC279,AC$38:AC278,1,0)&gt;0,0,0),1))</f>
        <v>0</v>
      </c>
      <c r="AC279" s="117">
        <f>IF(DATOS!J243=Y$39,DATOS!C243,"")</f>
        <v>0</v>
      </c>
    </row>
    <row r="280" spans="27:29" x14ac:dyDescent="0.3">
      <c r="AA280" s="114">
        <f t="shared" si="8"/>
        <v>1</v>
      </c>
      <c r="AB280" s="114">
        <f>IF(AC280="",0,IFERROR(IF(VLOOKUP(AC280,AC$38:AC279,1,0)&gt;0,0,0),1))</f>
        <v>0</v>
      </c>
      <c r="AC280" s="117">
        <f>IF(DATOS!J244=Y$39,DATOS!C244,"")</f>
        <v>0</v>
      </c>
    </row>
    <row r="281" spans="27:29" x14ac:dyDescent="0.3">
      <c r="AA281" s="114">
        <f t="shared" si="8"/>
        <v>1</v>
      </c>
      <c r="AB281" s="114">
        <f>IF(AC281="",0,IFERROR(IF(VLOOKUP(AC281,AC$38:AC280,1,0)&gt;0,0,0),1))</f>
        <v>0</v>
      </c>
      <c r="AC281" s="117">
        <f>IF(DATOS!J245=Y$39,DATOS!C245,"")</f>
        <v>0</v>
      </c>
    </row>
    <row r="282" spans="27:29" x14ac:dyDescent="0.3">
      <c r="AA282" s="114">
        <f t="shared" si="8"/>
        <v>1</v>
      </c>
      <c r="AB282" s="114">
        <f>IF(AC282="",0,IFERROR(IF(VLOOKUP(AC282,AC$38:AC281,1,0)&gt;0,0,0),1))</f>
        <v>0</v>
      </c>
      <c r="AC282" s="117">
        <f>IF(DATOS!J246=Y$39,DATOS!C246,"")</f>
        <v>0</v>
      </c>
    </row>
    <row r="283" spans="27:29" x14ac:dyDescent="0.3">
      <c r="AA283" s="114">
        <f t="shared" si="8"/>
        <v>1</v>
      </c>
      <c r="AB283" s="114">
        <f>IF(AC283="",0,IFERROR(IF(VLOOKUP(AC283,AC$38:AC282,1,0)&gt;0,0,0),1))</f>
        <v>0</v>
      </c>
      <c r="AC283" s="117">
        <f>IF(DATOS!J247=Y$39,DATOS!C247,"")</f>
        <v>0</v>
      </c>
    </row>
    <row r="284" spans="27:29" x14ac:dyDescent="0.3">
      <c r="AA284" s="114">
        <f t="shared" si="8"/>
        <v>1</v>
      </c>
      <c r="AB284" s="114">
        <f>IF(AC284="",0,IFERROR(IF(VLOOKUP(AC284,AC$38:AC283,1,0)&gt;0,0,0),1))</f>
        <v>0</v>
      </c>
      <c r="AC284" s="117">
        <f>IF(DATOS!J248=Y$39,DATOS!C248,"")</f>
        <v>0</v>
      </c>
    </row>
    <row r="285" spans="27:29" x14ac:dyDescent="0.3">
      <c r="AA285" s="114">
        <f t="shared" si="8"/>
        <v>1</v>
      </c>
      <c r="AB285" s="114">
        <f>IF(AC285="",0,IFERROR(IF(VLOOKUP(AC285,AC$38:AC284,1,0)&gt;0,0,0),1))</f>
        <v>0</v>
      </c>
      <c r="AC285" s="117">
        <f>IF(DATOS!J249=Y$39,DATOS!C249,"")</f>
        <v>0</v>
      </c>
    </row>
    <row r="286" spans="27:29" x14ac:dyDescent="0.3">
      <c r="AA286" s="114">
        <f t="shared" si="8"/>
        <v>1</v>
      </c>
      <c r="AB286" s="114">
        <f>IF(AC286="",0,IFERROR(IF(VLOOKUP(AC286,AC$38:AC285,1,0)&gt;0,0,0),1))</f>
        <v>0</v>
      </c>
      <c r="AC286" s="117">
        <f>IF(DATOS!J250=Y$39,DATOS!C250,"")</f>
        <v>0</v>
      </c>
    </row>
    <row r="287" spans="27:29" x14ac:dyDescent="0.3">
      <c r="AA287" s="114">
        <f t="shared" si="8"/>
        <v>1</v>
      </c>
      <c r="AB287" s="114">
        <f>IF(AC287="",0,IFERROR(IF(VLOOKUP(AC287,AC$38:AC286,1,0)&gt;0,0,0),1))</f>
        <v>0</v>
      </c>
      <c r="AC287" s="117">
        <f>IF(DATOS!J251=Y$39,DATOS!C251,"")</f>
        <v>0</v>
      </c>
    </row>
    <row r="288" spans="27:29" x14ac:dyDescent="0.3">
      <c r="AA288" s="114">
        <f t="shared" si="8"/>
        <v>1</v>
      </c>
      <c r="AB288" s="114">
        <f>IF(AC288="",0,IFERROR(IF(VLOOKUP(AC288,AC$38:AC287,1,0)&gt;0,0,0),1))</f>
        <v>0</v>
      </c>
      <c r="AC288" s="117">
        <f>IF(DATOS!J252=Y$39,DATOS!C252,"")</f>
        <v>0</v>
      </c>
    </row>
    <row r="289" spans="27:29" x14ac:dyDescent="0.3">
      <c r="AA289" s="114">
        <f t="shared" si="8"/>
        <v>1</v>
      </c>
      <c r="AB289" s="114">
        <f>IF(AC289="",0,IFERROR(IF(VLOOKUP(AC289,AC$38:AC288,1,0)&gt;0,0,0),1))</f>
        <v>0</v>
      </c>
      <c r="AC289" s="117">
        <f>IF(DATOS!J253=Y$39,DATOS!C253,"")</f>
        <v>0</v>
      </c>
    </row>
    <row r="290" spans="27:29" x14ac:dyDescent="0.3">
      <c r="AA290" s="114">
        <f t="shared" si="8"/>
        <v>1</v>
      </c>
      <c r="AB290" s="114">
        <f>IF(AC290="",0,IFERROR(IF(VLOOKUP(AC290,AC$38:AC289,1,0)&gt;0,0,0),1))</f>
        <v>0</v>
      </c>
      <c r="AC290" s="117">
        <f>IF(DATOS!J254=Y$39,DATOS!C254,"")</f>
        <v>0</v>
      </c>
    </row>
    <row r="291" spans="27:29" x14ac:dyDescent="0.3">
      <c r="AA291" s="114">
        <f t="shared" si="8"/>
        <v>1</v>
      </c>
      <c r="AB291" s="114">
        <f>IF(AC291="",0,IFERROR(IF(VLOOKUP(AC291,AC$38:AC290,1,0)&gt;0,0,0),1))</f>
        <v>0</v>
      </c>
      <c r="AC291" s="117">
        <f>IF(DATOS!J255=Y$39,DATOS!C255,"")</f>
        <v>0</v>
      </c>
    </row>
    <row r="292" spans="27:29" x14ac:dyDescent="0.3">
      <c r="AA292" s="114">
        <f t="shared" si="8"/>
        <v>1</v>
      </c>
      <c r="AB292" s="114">
        <f>IF(AC292="",0,IFERROR(IF(VLOOKUP(AC292,AC$38:AC291,1,0)&gt;0,0,0),1))</f>
        <v>0</v>
      </c>
      <c r="AC292" s="117">
        <f>IF(DATOS!J256=Y$39,DATOS!C256,"")</f>
        <v>0</v>
      </c>
    </row>
    <row r="293" spans="27:29" x14ac:dyDescent="0.3">
      <c r="AA293" s="114">
        <f t="shared" si="8"/>
        <v>1</v>
      </c>
      <c r="AB293" s="114">
        <f>IF(AC293="",0,IFERROR(IF(VLOOKUP(AC293,AC$38:AC292,1,0)&gt;0,0,0),1))</f>
        <v>0</v>
      </c>
      <c r="AC293" s="117">
        <f>IF(DATOS!J257=Y$39,DATOS!C257,"")</f>
        <v>0</v>
      </c>
    </row>
    <row r="294" spans="27:29" x14ac:dyDescent="0.3">
      <c r="AA294" s="114">
        <f t="shared" ref="AA294:AA357" si="9">AA293+AB294</f>
        <v>1</v>
      </c>
      <c r="AB294" s="114">
        <f>IF(AC294="",0,IFERROR(IF(VLOOKUP(AC294,AC$38:AC293,1,0)&gt;0,0,0),1))</f>
        <v>0</v>
      </c>
      <c r="AC294" s="117">
        <f>IF(DATOS!J258=Y$39,DATOS!C258,"")</f>
        <v>0</v>
      </c>
    </row>
    <row r="295" spans="27:29" x14ac:dyDescent="0.3">
      <c r="AA295" s="114">
        <f t="shared" si="9"/>
        <v>1</v>
      </c>
      <c r="AB295" s="114">
        <f>IF(AC295="",0,IFERROR(IF(VLOOKUP(AC295,AC$38:AC294,1,0)&gt;0,0,0),1))</f>
        <v>0</v>
      </c>
      <c r="AC295" s="117">
        <f>IF(DATOS!J259=Y$39,DATOS!C259,"")</f>
        <v>0</v>
      </c>
    </row>
    <row r="296" spans="27:29" x14ac:dyDescent="0.3">
      <c r="AA296" s="114">
        <f t="shared" si="9"/>
        <v>1</v>
      </c>
      <c r="AB296" s="114">
        <f>IF(AC296="",0,IFERROR(IF(VLOOKUP(AC296,AC$38:AC295,1,0)&gt;0,0,0),1))</f>
        <v>0</v>
      </c>
      <c r="AC296" s="117">
        <f>IF(DATOS!J260=Y$39,DATOS!C260,"")</f>
        <v>0</v>
      </c>
    </row>
    <row r="297" spans="27:29" x14ac:dyDescent="0.3">
      <c r="AA297" s="114">
        <f t="shared" si="9"/>
        <v>1</v>
      </c>
      <c r="AB297" s="114">
        <f>IF(AC297="",0,IFERROR(IF(VLOOKUP(AC297,AC$38:AC296,1,0)&gt;0,0,0),1))</f>
        <v>0</v>
      </c>
      <c r="AC297" s="117">
        <f>IF(DATOS!J261=Y$39,DATOS!C261,"")</f>
        <v>0</v>
      </c>
    </row>
    <row r="298" spans="27:29" x14ac:dyDescent="0.3">
      <c r="AA298" s="114">
        <f t="shared" si="9"/>
        <v>1</v>
      </c>
      <c r="AB298" s="114">
        <f>IF(AC298="",0,IFERROR(IF(VLOOKUP(AC298,AC$38:AC297,1,0)&gt;0,0,0),1))</f>
        <v>0</v>
      </c>
      <c r="AC298" s="117">
        <f>IF(DATOS!J262=Y$39,DATOS!C262,"")</f>
        <v>0</v>
      </c>
    </row>
    <row r="299" spans="27:29" x14ac:dyDescent="0.3">
      <c r="AA299" s="114">
        <f t="shared" si="9"/>
        <v>1</v>
      </c>
      <c r="AB299" s="114">
        <f>IF(AC299="",0,IFERROR(IF(VLOOKUP(AC299,AC$38:AC298,1,0)&gt;0,0,0),1))</f>
        <v>0</v>
      </c>
      <c r="AC299" s="117">
        <f>IF(DATOS!J263=Y$39,DATOS!C263,"")</f>
        <v>0</v>
      </c>
    </row>
    <row r="300" spans="27:29" x14ac:dyDescent="0.3">
      <c r="AA300" s="114">
        <f t="shared" si="9"/>
        <v>1</v>
      </c>
      <c r="AB300" s="114">
        <f>IF(AC300="",0,IFERROR(IF(VLOOKUP(AC300,AC$38:AC299,1,0)&gt;0,0,0),1))</f>
        <v>0</v>
      </c>
      <c r="AC300" s="117">
        <f>IF(DATOS!J264=Y$39,DATOS!C264,"")</f>
        <v>0</v>
      </c>
    </row>
    <row r="301" spans="27:29" x14ac:dyDescent="0.3">
      <c r="AA301" s="114">
        <f t="shared" si="9"/>
        <v>1</v>
      </c>
      <c r="AB301" s="114">
        <f>IF(AC301="",0,IFERROR(IF(VLOOKUP(AC301,AC$38:AC300,1,0)&gt;0,0,0),1))</f>
        <v>0</v>
      </c>
      <c r="AC301" s="117">
        <f>IF(DATOS!J265=Y$39,DATOS!C265,"")</f>
        <v>0</v>
      </c>
    </row>
    <row r="302" spans="27:29" x14ac:dyDescent="0.3">
      <c r="AA302" s="114">
        <f t="shared" si="9"/>
        <v>1</v>
      </c>
      <c r="AB302" s="114">
        <f>IF(AC302="",0,IFERROR(IF(VLOOKUP(AC302,AC$38:AC301,1,0)&gt;0,0,0),1))</f>
        <v>0</v>
      </c>
      <c r="AC302" s="117">
        <f>IF(DATOS!J266=Y$39,DATOS!C266,"")</f>
        <v>0</v>
      </c>
    </row>
    <row r="303" spans="27:29" x14ac:dyDescent="0.3">
      <c r="AA303" s="114">
        <f t="shared" si="9"/>
        <v>1</v>
      </c>
      <c r="AB303" s="114">
        <f>IF(AC303="",0,IFERROR(IF(VLOOKUP(AC303,AC$38:AC302,1,0)&gt;0,0,0),1))</f>
        <v>0</v>
      </c>
      <c r="AC303" s="117">
        <f>IF(DATOS!J267=Y$39,DATOS!C267,"")</f>
        <v>0</v>
      </c>
    </row>
    <row r="304" spans="27:29" x14ac:dyDescent="0.3">
      <c r="AA304" s="114">
        <f t="shared" si="9"/>
        <v>1</v>
      </c>
      <c r="AB304" s="114">
        <f>IF(AC304="",0,IFERROR(IF(VLOOKUP(AC304,AC$38:AC303,1,0)&gt;0,0,0),1))</f>
        <v>0</v>
      </c>
      <c r="AC304" s="117">
        <f>IF(DATOS!J268=Y$39,DATOS!C268,"")</f>
        <v>0</v>
      </c>
    </row>
    <row r="305" spans="27:29" x14ac:dyDescent="0.3">
      <c r="AA305" s="114">
        <f t="shared" si="9"/>
        <v>1</v>
      </c>
      <c r="AB305" s="114">
        <f>IF(AC305="",0,IFERROR(IF(VLOOKUP(AC305,AC$38:AC304,1,0)&gt;0,0,0),1))</f>
        <v>0</v>
      </c>
      <c r="AC305" s="117">
        <f>IF(DATOS!J269=Y$39,DATOS!C269,"")</f>
        <v>0</v>
      </c>
    </row>
    <row r="306" spans="27:29" x14ac:dyDescent="0.3">
      <c r="AA306" s="114">
        <f t="shared" si="9"/>
        <v>1</v>
      </c>
      <c r="AB306" s="114">
        <f>IF(AC306="",0,IFERROR(IF(VLOOKUP(AC306,AC$38:AC305,1,0)&gt;0,0,0),1))</f>
        <v>0</v>
      </c>
      <c r="AC306" s="117">
        <f>IF(DATOS!J270=Y$39,DATOS!C270,"")</f>
        <v>0</v>
      </c>
    </row>
    <row r="307" spans="27:29" x14ac:dyDescent="0.3">
      <c r="AA307" s="114">
        <f t="shared" si="9"/>
        <v>1</v>
      </c>
      <c r="AB307" s="114">
        <f>IF(AC307="",0,IFERROR(IF(VLOOKUP(AC307,AC$38:AC306,1,0)&gt;0,0,0),1))</f>
        <v>0</v>
      </c>
      <c r="AC307" s="117">
        <f>IF(DATOS!J271=Y$39,DATOS!C271,"")</f>
        <v>0</v>
      </c>
    </row>
    <row r="308" spans="27:29" x14ac:dyDescent="0.3">
      <c r="AA308" s="114">
        <f t="shared" si="9"/>
        <v>1</v>
      </c>
      <c r="AB308" s="114">
        <f>IF(AC308="",0,IFERROR(IF(VLOOKUP(AC308,AC$38:AC307,1,0)&gt;0,0,0),1))</f>
        <v>0</v>
      </c>
      <c r="AC308" s="117">
        <f>IF(DATOS!J272=Y$39,DATOS!C272,"")</f>
        <v>0</v>
      </c>
    </row>
    <row r="309" spans="27:29" x14ac:dyDescent="0.3">
      <c r="AA309" s="114">
        <f t="shared" si="9"/>
        <v>1</v>
      </c>
      <c r="AB309" s="114">
        <f>IF(AC309="",0,IFERROR(IF(VLOOKUP(AC309,AC$38:AC308,1,0)&gt;0,0,0),1))</f>
        <v>0</v>
      </c>
      <c r="AC309" s="117">
        <f>IF(DATOS!J273=Y$39,DATOS!C273,"")</f>
        <v>0</v>
      </c>
    </row>
    <row r="310" spans="27:29" x14ac:dyDescent="0.3">
      <c r="AA310" s="114">
        <f t="shared" si="9"/>
        <v>1</v>
      </c>
      <c r="AB310" s="114">
        <f>IF(AC310="",0,IFERROR(IF(VLOOKUP(AC310,AC$38:AC309,1,0)&gt;0,0,0),1))</f>
        <v>0</v>
      </c>
      <c r="AC310" s="117">
        <f>IF(DATOS!J274=Y$39,DATOS!C274,"")</f>
        <v>0</v>
      </c>
    </row>
    <row r="311" spans="27:29" x14ac:dyDescent="0.3">
      <c r="AA311" s="114">
        <f t="shared" si="9"/>
        <v>1</v>
      </c>
      <c r="AB311" s="114">
        <f>IF(AC311="",0,IFERROR(IF(VLOOKUP(AC311,AC$38:AC310,1,0)&gt;0,0,0),1))</f>
        <v>0</v>
      </c>
      <c r="AC311" s="117">
        <f>IF(DATOS!J275=Y$39,DATOS!C275,"")</f>
        <v>0</v>
      </c>
    </row>
    <row r="312" spans="27:29" x14ac:dyDescent="0.3">
      <c r="AA312" s="114">
        <f t="shared" si="9"/>
        <v>1</v>
      </c>
      <c r="AB312" s="114">
        <f>IF(AC312="",0,IFERROR(IF(VLOOKUP(AC312,AC$38:AC311,1,0)&gt;0,0,0),1))</f>
        <v>0</v>
      </c>
      <c r="AC312" s="117">
        <f>IF(DATOS!J276=Y$39,DATOS!C276,"")</f>
        <v>0</v>
      </c>
    </row>
    <row r="313" spans="27:29" x14ac:dyDescent="0.3">
      <c r="AA313" s="114">
        <f t="shared" si="9"/>
        <v>1</v>
      </c>
      <c r="AB313" s="114">
        <f>IF(AC313="",0,IFERROR(IF(VLOOKUP(AC313,AC$38:AC312,1,0)&gt;0,0,0),1))</f>
        <v>0</v>
      </c>
      <c r="AC313" s="117">
        <f>IF(DATOS!J277=Y$39,DATOS!C277,"")</f>
        <v>0</v>
      </c>
    </row>
    <row r="314" spans="27:29" x14ac:dyDescent="0.3">
      <c r="AA314" s="114">
        <f t="shared" si="9"/>
        <v>1</v>
      </c>
      <c r="AB314" s="114">
        <f>IF(AC314="",0,IFERROR(IF(VLOOKUP(AC314,AC$38:AC313,1,0)&gt;0,0,0),1))</f>
        <v>0</v>
      </c>
      <c r="AC314" s="117">
        <f>IF(DATOS!J278=Y$39,DATOS!C278,"")</f>
        <v>0</v>
      </c>
    </row>
    <row r="315" spans="27:29" x14ac:dyDescent="0.3">
      <c r="AA315" s="114">
        <f t="shared" si="9"/>
        <v>1</v>
      </c>
      <c r="AB315" s="114">
        <f>IF(AC315="",0,IFERROR(IF(VLOOKUP(AC315,AC$38:AC314,1,0)&gt;0,0,0),1))</f>
        <v>0</v>
      </c>
      <c r="AC315" s="117">
        <f>IF(DATOS!J279=Y$39,DATOS!C279,"")</f>
        <v>0</v>
      </c>
    </row>
    <row r="316" spans="27:29" x14ac:dyDescent="0.3">
      <c r="AA316" s="114">
        <f t="shared" si="9"/>
        <v>1</v>
      </c>
      <c r="AB316" s="114">
        <f>IF(AC316="",0,IFERROR(IF(VLOOKUP(AC316,AC$38:AC315,1,0)&gt;0,0,0),1))</f>
        <v>0</v>
      </c>
      <c r="AC316" s="117">
        <f>IF(DATOS!J280=Y$39,DATOS!C280,"")</f>
        <v>0</v>
      </c>
    </row>
    <row r="317" spans="27:29" x14ac:dyDescent="0.3">
      <c r="AA317" s="114">
        <f t="shared" si="9"/>
        <v>1</v>
      </c>
      <c r="AB317" s="114">
        <f>IF(AC317="",0,IFERROR(IF(VLOOKUP(AC317,AC$38:AC316,1,0)&gt;0,0,0),1))</f>
        <v>0</v>
      </c>
      <c r="AC317" s="117">
        <f>IF(DATOS!J281=Y$39,DATOS!C281,"")</f>
        <v>0</v>
      </c>
    </row>
    <row r="318" spans="27:29" x14ac:dyDescent="0.3">
      <c r="AA318" s="114">
        <f t="shared" si="9"/>
        <v>1</v>
      </c>
      <c r="AB318" s="114">
        <f>IF(AC318="",0,IFERROR(IF(VLOOKUP(AC318,AC$38:AC317,1,0)&gt;0,0,0),1))</f>
        <v>0</v>
      </c>
      <c r="AC318" s="117">
        <f>IF(DATOS!J282=Y$39,DATOS!C282,"")</f>
        <v>0</v>
      </c>
    </row>
    <row r="319" spans="27:29" x14ac:dyDescent="0.3">
      <c r="AA319" s="114">
        <f t="shared" si="9"/>
        <v>1</v>
      </c>
      <c r="AB319" s="114">
        <f>IF(AC319="",0,IFERROR(IF(VLOOKUP(AC319,AC$38:AC318,1,0)&gt;0,0,0),1))</f>
        <v>0</v>
      </c>
      <c r="AC319" s="117">
        <f>IF(DATOS!J283=Y$39,DATOS!C283,"")</f>
        <v>0</v>
      </c>
    </row>
    <row r="320" spans="27:29" x14ac:dyDescent="0.3">
      <c r="AA320" s="114">
        <f t="shared" si="9"/>
        <v>1</v>
      </c>
      <c r="AB320" s="114">
        <f>IF(AC320="",0,IFERROR(IF(VLOOKUP(AC320,AC$38:AC319,1,0)&gt;0,0,0),1))</f>
        <v>0</v>
      </c>
      <c r="AC320" s="117">
        <f>IF(DATOS!J284=Y$39,DATOS!C284,"")</f>
        <v>0</v>
      </c>
    </row>
    <row r="321" spans="27:29" x14ac:dyDescent="0.3">
      <c r="AA321" s="114">
        <f t="shared" si="9"/>
        <v>1</v>
      </c>
      <c r="AB321" s="114">
        <f>IF(AC321="",0,IFERROR(IF(VLOOKUP(AC321,AC$38:AC320,1,0)&gt;0,0,0),1))</f>
        <v>0</v>
      </c>
      <c r="AC321" s="117">
        <f>IF(DATOS!J285=Y$39,DATOS!C285,"")</f>
        <v>0</v>
      </c>
    </row>
    <row r="322" spans="27:29" x14ac:dyDescent="0.3">
      <c r="AA322" s="114">
        <f t="shared" si="9"/>
        <v>1</v>
      </c>
      <c r="AB322" s="114">
        <f>IF(AC322="",0,IFERROR(IF(VLOOKUP(AC322,AC$38:AC321,1,0)&gt;0,0,0),1))</f>
        <v>0</v>
      </c>
      <c r="AC322" s="117">
        <f>IF(DATOS!J286=Y$39,DATOS!C286,"")</f>
        <v>0</v>
      </c>
    </row>
    <row r="323" spans="27:29" x14ac:dyDescent="0.3">
      <c r="AA323" s="114">
        <f t="shared" si="9"/>
        <v>1</v>
      </c>
      <c r="AB323" s="114">
        <f>IF(AC323="",0,IFERROR(IF(VLOOKUP(AC323,AC$38:AC322,1,0)&gt;0,0,0),1))</f>
        <v>0</v>
      </c>
      <c r="AC323" s="117">
        <f>IF(DATOS!J287=Y$39,DATOS!C287,"")</f>
        <v>0</v>
      </c>
    </row>
    <row r="324" spans="27:29" x14ac:dyDescent="0.3">
      <c r="AA324" s="114">
        <f t="shared" si="9"/>
        <v>1</v>
      </c>
      <c r="AB324" s="114">
        <f>IF(AC324="",0,IFERROR(IF(VLOOKUP(AC324,AC$38:AC323,1,0)&gt;0,0,0),1))</f>
        <v>0</v>
      </c>
      <c r="AC324" s="117">
        <f>IF(DATOS!J288=Y$39,DATOS!C288,"")</f>
        <v>0</v>
      </c>
    </row>
    <row r="325" spans="27:29" x14ac:dyDescent="0.3">
      <c r="AA325" s="114">
        <f t="shared" si="9"/>
        <v>1</v>
      </c>
      <c r="AB325" s="114">
        <f>IF(AC325="",0,IFERROR(IF(VLOOKUP(AC325,AC$38:AC324,1,0)&gt;0,0,0),1))</f>
        <v>0</v>
      </c>
      <c r="AC325" s="117">
        <f>IF(DATOS!J289=Y$39,DATOS!C289,"")</f>
        <v>0</v>
      </c>
    </row>
    <row r="326" spans="27:29" x14ac:dyDescent="0.3">
      <c r="AA326" s="114">
        <f t="shared" si="9"/>
        <v>1</v>
      </c>
      <c r="AB326" s="114">
        <f>IF(AC326="",0,IFERROR(IF(VLOOKUP(AC326,AC$38:AC325,1,0)&gt;0,0,0),1))</f>
        <v>0</v>
      </c>
      <c r="AC326" s="117">
        <f>IF(DATOS!J290=Y$39,DATOS!C290,"")</f>
        <v>0</v>
      </c>
    </row>
    <row r="327" spans="27:29" x14ac:dyDescent="0.3">
      <c r="AA327" s="114">
        <f t="shared" si="9"/>
        <v>1</v>
      </c>
      <c r="AB327" s="114">
        <f>IF(AC327="",0,IFERROR(IF(VLOOKUP(AC327,AC$38:AC326,1,0)&gt;0,0,0),1))</f>
        <v>0</v>
      </c>
      <c r="AC327" s="117">
        <f>IF(DATOS!J291=Y$39,DATOS!C291,"")</f>
        <v>0</v>
      </c>
    </row>
    <row r="328" spans="27:29" x14ac:dyDescent="0.3">
      <c r="AA328" s="114">
        <f t="shared" si="9"/>
        <v>1</v>
      </c>
      <c r="AB328" s="114">
        <f>IF(AC328="",0,IFERROR(IF(VLOOKUP(AC328,AC$38:AC327,1,0)&gt;0,0,0),1))</f>
        <v>0</v>
      </c>
      <c r="AC328" s="117">
        <f>IF(DATOS!J292=Y$39,DATOS!C292,"")</f>
        <v>0</v>
      </c>
    </row>
    <row r="329" spans="27:29" x14ac:dyDescent="0.3">
      <c r="AA329" s="114">
        <f t="shared" si="9"/>
        <v>1</v>
      </c>
      <c r="AB329" s="114">
        <f>IF(AC329="",0,IFERROR(IF(VLOOKUP(AC329,AC$38:AC328,1,0)&gt;0,0,0),1))</f>
        <v>0</v>
      </c>
      <c r="AC329" s="117">
        <f>IF(DATOS!J293=Y$39,DATOS!C293,"")</f>
        <v>0</v>
      </c>
    </row>
    <row r="330" spans="27:29" x14ac:dyDescent="0.3">
      <c r="AA330" s="114">
        <f t="shared" si="9"/>
        <v>1</v>
      </c>
      <c r="AB330" s="114">
        <f>IF(AC330="",0,IFERROR(IF(VLOOKUP(AC330,AC$38:AC329,1,0)&gt;0,0,0),1))</f>
        <v>0</v>
      </c>
      <c r="AC330" s="117">
        <f>IF(DATOS!J294=Y$39,DATOS!C294,"")</f>
        <v>0</v>
      </c>
    </row>
    <row r="331" spans="27:29" x14ac:dyDescent="0.3">
      <c r="AA331" s="114">
        <f t="shared" si="9"/>
        <v>1</v>
      </c>
      <c r="AB331" s="114">
        <f>IF(AC331="",0,IFERROR(IF(VLOOKUP(AC331,AC$38:AC330,1,0)&gt;0,0,0),1))</f>
        <v>0</v>
      </c>
      <c r="AC331" s="117">
        <f>IF(DATOS!J295=Y$39,DATOS!C295,"")</f>
        <v>0</v>
      </c>
    </row>
    <row r="332" spans="27:29" x14ac:dyDescent="0.3">
      <c r="AA332" s="114">
        <f t="shared" si="9"/>
        <v>1</v>
      </c>
      <c r="AB332" s="114">
        <f>IF(AC332="",0,IFERROR(IF(VLOOKUP(AC332,AC$38:AC331,1,0)&gt;0,0,0),1))</f>
        <v>0</v>
      </c>
      <c r="AC332" s="117">
        <f>IF(DATOS!J296=Y$39,DATOS!C296,"")</f>
        <v>0</v>
      </c>
    </row>
    <row r="333" spans="27:29" x14ac:dyDescent="0.3">
      <c r="AA333" s="114">
        <f t="shared" si="9"/>
        <v>1</v>
      </c>
      <c r="AB333" s="114">
        <f>IF(AC333="",0,IFERROR(IF(VLOOKUP(AC333,AC$38:AC332,1,0)&gt;0,0,0),1))</f>
        <v>0</v>
      </c>
      <c r="AC333" s="117">
        <f>IF(DATOS!J297=Y$39,DATOS!C297,"")</f>
        <v>0</v>
      </c>
    </row>
    <row r="334" spans="27:29" x14ac:dyDescent="0.3">
      <c r="AA334" s="114">
        <f t="shared" si="9"/>
        <v>1</v>
      </c>
      <c r="AB334" s="114">
        <f>IF(AC334="",0,IFERROR(IF(VLOOKUP(AC334,AC$38:AC333,1,0)&gt;0,0,0),1))</f>
        <v>0</v>
      </c>
      <c r="AC334" s="117">
        <f>IF(DATOS!J298=Y$39,DATOS!C298,"")</f>
        <v>0</v>
      </c>
    </row>
    <row r="335" spans="27:29" x14ac:dyDescent="0.3">
      <c r="AA335" s="114">
        <f t="shared" si="9"/>
        <v>1</v>
      </c>
      <c r="AB335" s="114">
        <f>IF(AC335="",0,IFERROR(IF(VLOOKUP(AC335,AC$38:AC334,1,0)&gt;0,0,0),1))</f>
        <v>0</v>
      </c>
      <c r="AC335" s="117">
        <f>IF(DATOS!J299=Y$39,DATOS!C299,"")</f>
        <v>0</v>
      </c>
    </row>
    <row r="336" spans="27:29" x14ac:dyDescent="0.3">
      <c r="AA336" s="114">
        <f t="shared" si="9"/>
        <v>1</v>
      </c>
      <c r="AB336" s="114">
        <f>IF(AC336="",0,IFERROR(IF(VLOOKUP(AC336,AC$38:AC335,1,0)&gt;0,0,0),1))</f>
        <v>0</v>
      </c>
      <c r="AC336" s="117">
        <f>IF(DATOS!J300=Y$39,DATOS!C300,"")</f>
        <v>0</v>
      </c>
    </row>
    <row r="337" spans="27:29" x14ac:dyDescent="0.3">
      <c r="AA337" s="114">
        <f t="shared" si="9"/>
        <v>1</v>
      </c>
      <c r="AB337" s="114">
        <f>IF(AC337="",0,IFERROR(IF(VLOOKUP(AC337,AC$38:AC336,1,0)&gt;0,0,0),1))</f>
        <v>0</v>
      </c>
      <c r="AC337" s="117">
        <f>IF(DATOS!J301=Y$39,DATOS!C301,"")</f>
        <v>0</v>
      </c>
    </row>
    <row r="338" spans="27:29" x14ac:dyDescent="0.3">
      <c r="AA338" s="114">
        <f t="shared" si="9"/>
        <v>1</v>
      </c>
      <c r="AB338" s="114">
        <f>IF(AC338="",0,IFERROR(IF(VLOOKUP(AC338,AC$38:AC337,1,0)&gt;0,0,0),1))</f>
        <v>0</v>
      </c>
      <c r="AC338" s="117">
        <f>IF(DATOS!J302=Y$39,DATOS!C302,"")</f>
        <v>0</v>
      </c>
    </row>
    <row r="339" spans="27:29" x14ac:dyDescent="0.3">
      <c r="AA339" s="114">
        <f t="shared" si="9"/>
        <v>1</v>
      </c>
      <c r="AB339" s="114">
        <f>IF(AC339="",0,IFERROR(IF(VLOOKUP(AC339,AC$38:AC338,1,0)&gt;0,0,0),1))</f>
        <v>0</v>
      </c>
      <c r="AC339" s="117">
        <f>IF(DATOS!J303=Y$39,DATOS!C303,"")</f>
        <v>0</v>
      </c>
    </row>
    <row r="340" spans="27:29" x14ac:dyDescent="0.3">
      <c r="AA340" s="114">
        <f t="shared" si="9"/>
        <v>1</v>
      </c>
      <c r="AB340" s="114">
        <f>IF(AC340="",0,IFERROR(IF(VLOOKUP(AC340,AC$38:AC339,1,0)&gt;0,0,0),1))</f>
        <v>0</v>
      </c>
      <c r="AC340" s="117">
        <f>IF(DATOS!J304=Y$39,DATOS!C304,"")</f>
        <v>0</v>
      </c>
    </row>
    <row r="341" spans="27:29" x14ac:dyDescent="0.3">
      <c r="AA341" s="114">
        <f t="shared" si="9"/>
        <v>1</v>
      </c>
      <c r="AB341" s="114">
        <f>IF(AC341="",0,IFERROR(IF(VLOOKUP(AC341,AC$38:AC340,1,0)&gt;0,0,0),1))</f>
        <v>0</v>
      </c>
      <c r="AC341" s="117">
        <f>IF(DATOS!J305=Y$39,DATOS!C305,"")</f>
        <v>0</v>
      </c>
    </row>
    <row r="342" spans="27:29" x14ac:dyDescent="0.3">
      <c r="AA342" s="114">
        <f t="shared" si="9"/>
        <v>1</v>
      </c>
      <c r="AB342" s="114">
        <f>IF(AC342="",0,IFERROR(IF(VLOOKUP(AC342,AC$38:AC341,1,0)&gt;0,0,0),1))</f>
        <v>0</v>
      </c>
      <c r="AC342" s="117">
        <f>IF(DATOS!J306=Y$39,DATOS!C306,"")</f>
        <v>0</v>
      </c>
    </row>
    <row r="343" spans="27:29" x14ac:dyDescent="0.3">
      <c r="AA343" s="114">
        <f t="shared" si="9"/>
        <v>1</v>
      </c>
      <c r="AB343" s="114">
        <f>IF(AC343="",0,IFERROR(IF(VLOOKUP(AC343,AC$38:AC342,1,0)&gt;0,0,0),1))</f>
        <v>0</v>
      </c>
      <c r="AC343" s="117">
        <f>IF(DATOS!J307=Y$39,DATOS!C307,"")</f>
        <v>0</v>
      </c>
    </row>
    <row r="344" spans="27:29" x14ac:dyDescent="0.3">
      <c r="AA344" s="114">
        <f t="shared" si="9"/>
        <v>1</v>
      </c>
      <c r="AB344" s="114">
        <f>IF(AC344="",0,IFERROR(IF(VLOOKUP(AC344,AC$38:AC343,1,0)&gt;0,0,0),1))</f>
        <v>0</v>
      </c>
      <c r="AC344" s="117">
        <f>IF(DATOS!J308=Y$39,DATOS!C308,"")</f>
        <v>0</v>
      </c>
    </row>
    <row r="345" spans="27:29" x14ac:dyDescent="0.3">
      <c r="AA345" s="114">
        <f t="shared" si="9"/>
        <v>1</v>
      </c>
      <c r="AB345" s="114">
        <f>IF(AC345="",0,IFERROR(IF(VLOOKUP(AC345,AC$38:AC344,1,0)&gt;0,0,0),1))</f>
        <v>0</v>
      </c>
      <c r="AC345" s="117">
        <f>IF(DATOS!J309=Y$39,DATOS!C309,"")</f>
        <v>0</v>
      </c>
    </row>
    <row r="346" spans="27:29" x14ac:dyDescent="0.3">
      <c r="AA346" s="114">
        <f t="shared" si="9"/>
        <v>1</v>
      </c>
      <c r="AB346" s="114">
        <f>IF(AC346="",0,IFERROR(IF(VLOOKUP(AC346,AC$38:AC345,1,0)&gt;0,0,0),1))</f>
        <v>0</v>
      </c>
      <c r="AC346" s="117">
        <f>IF(DATOS!J310=Y$39,DATOS!C310,"")</f>
        <v>0</v>
      </c>
    </row>
    <row r="347" spans="27:29" x14ac:dyDescent="0.3">
      <c r="AA347" s="114">
        <f t="shared" si="9"/>
        <v>1</v>
      </c>
      <c r="AB347" s="114">
        <f>IF(AC347="",0,IFERROR(IF(VLOOKUP(AC347,AC$38:AC346,1,0)&gt;0,0,0),1))</f>
        <v>0</v>
      </c>
      <c r="AC347" s="117">
        <f>IF(DATOS!J311=Y$39,DATOS!C311,"")</f>
        <v>0</v>
      </c>
    </row>
    <row r="348" spans="27:29" x14ac:dyDescent="0.3">
      <c r="AA348" s="114">
        <f t="shared" si="9"/>
        <v>1</v>
      </c>
      <c r="AB348" s="114">
        <f>IF(AC348="",0,IFERROR(IF(VLOOKUP(AC348,AC$38:AC347,1,0)&gt;0,0,0),1))</f>
        <v>0</v>
      </c>
      <c r="AC348" s="117">
        <f>IF(DATOS!J312=Y$39,DATOS!C312,"")</f>
        <v>0</v>
      </c>
    </row>
    <row r="349" spans="27:29" x14ac:dyDescent="0.3">
      <c r="AA349" s="114">
        <f t="shared" si="9"/>
        <v>1</v>
      </c>
      <c r="AB349" s="114">
        <f>IF(AC349="",0,IFERROR(IF(VLOOKUP(AC349,AC$38:AC348,1,0)&gt;0,0,0),1))</f>
        <v>0</v>
      </c>
      <c r="AC349" s="117">
        <f>IF(DATOS!J313=Y$39,DATOS!C313,"")</f>
        <v>0</v>
      </c>
    </row>
    <row r="350" spans="27:29" x14ac:dyDescent="0.3">
      <c r="AA350" s="114">
        <f t="shared" si="9"/>
        <v>1</v>
      </c>
      <c r="AB350" s="114">
        <f>IF(AC350="",0,IFERROR(IF(VLOOKUP(AC350,AC$38:AC349,1,0)&gt;0,0,0),1))</f>
        <v>0</v>
      </c>
      <c r="AC350" s="117">
        <f>IF(DATOS!J314=Y$39,DATOS!C314,"")</f>
        <v>0</v>
      </c>
    </row>
    <row r="351" spans="27:29" x14ac:dyDescent="0.3">
      <c r="AA351" s="114">
        <f t="shared" si="9"/>
        <v>1</v>
      </c>
      <c r="AB351" s="114">
        <f>IF(AC351="",0,IFERROR(IF(VLOOKUP(AC351,AC$38:AC350,1,0)&gt;0,0,0),1))</f>
        <v>0</v>
      </c>
      <c r="AC351" s="117">
        <f>IF(DATOS!J315=Y$39,DATOS!C315,"")</f>
        <v>0</v>
      </c>
    </row>
    <row r="352" spans="27:29" x14ac:dyDescent="0.3">
      <c r="AA352" s="114">
        <f t="shared" si="9"/>
        <v>1</v>
      </c>
      <c r="AB352" s="114">
        <f>IF(AC352="",0,IFERROR(IF(VLOOKUP(AC352,AC$38:AC351,1,0)&gt;0,0,0),1))</f>
        <v>0</v>
      </c>
      <c r="AC352" s="117">
        <f>IF(DATOS!J316=Y$39,DATOS!C316,"")</f>
        <v>0</v>
      </c>
    </row>
    <row r="353" spans="27:29" x14ac:dyDescent="0.3">
      <c r="AA353" s="114">
        <f t="shared" si="9"/>
        <v>1</v>
      </c>
      <c r="AB353" s="114">
        <f>IF(AC353="",0,IFERROR(IF(VLOOKUP(AC353,AC$38:AC352,1,0)&gt;0,0,0),1))</f>
        <v>0</v>
      </c>
      <c r="AC353" s="117">
        <f>IF(DATOS!J317=Y$39,DATOS!C317,"")</f>
        <v>0</v>
      </c>
    </row>
    <row r="354" spans="27:29" x14ac:dyDescent="0.3">
      <c r="AA354" s="114">
        <f t="shared" si="9"/>
        <v>1</v>
      </c>
      <c r="AB354" s="114">
        <f>IF(AC354="",0,IFERROR(IF(VLOOKUP(AC354,AC$38:AC353,1,0)&gt;0,0,0),1))</f>
        <v>0</v>
      </c>
      <c r="AC354" s="117">
        <f>IF(DATOS!J318=Y$39,DATOS!C318,"")</f>
        <v>0</v>
      </c>
    </row>
    <row r="355" spans="27:29" x14ac:dyDescent="0.3">
      <c r="AA355" s="114">
        <f t="shared" si="9"/>
        <v>1</v>
      </c>
      <c r="AB355" s="114">
        <f>IF(AC355="",0,IFERROR(IF(VLOOKUP(AC355,AC$38:AC354,1,0)&gt;0,0,0),1))</f>
        <v>0</v>
      </c>
      <c r="AC355" s="117">
        <f>IF(DATOS!J319=Y$39,DATOS!C319,"")</f>
        <v>0</v>
      </c>
    </row>
    <row r="356" spans="27:29" x14ac:dyDescent="0.3">
      <c r="AA356" s="114">
        <f t="shared" si="9"/>
        <v>1</v>
      </c>
      <c r="AB356" s="114">
        <f>IF(AC356="",0,IFERROR(IF(VLOOKUP(AC356,AC$38:AC355,1,0)&gt;0,0,0),1))</f>
        <v>0</v>
      </c>
      <c r="AC356" s="117">
        <f>IF(DATOS!J320=Y$39,DATOS!C320,"")</f>
        <v>0</v>
      </c>
    </row>
    <row r="357" spans="27:29" x14ac:dyDescent="0.3">
      <c r="AA357" s="114">
        <f t="shared" si="9"/>
        <v>1</v>
      </c>
      <c r="AB357" s="114">
        <f>IF(AC357="",0,IFERROR(IF(VLOOKUP(AC357,AC$38:AC356,1,0)&gt;0,0,0),1))</f>
        <v>0</v>
      </c>
      <c r="AC357" s="117">
        <f>IF(DATOS!J321=Y$39,DATOS!C321,"")</f>
        <v>0</v>
      </c>
    </row>
    <row r="358" spans="27:29" x14ac:dyDescent="0.3">
      <c r="AA358" s="114">
        <f t="shared" ref="AA358:AA421" si="10">AA357+AB358</f>
        <v>1</v>
      </c>
      <c r="AB358" s="114">
        <f>IF(AC358="",0,IFERROR(IF(VLOOKUP(AC358,AC$38:AC357,1,0)&gt;0,0,0),1))</f>
        <v>0</v>
      </c>
      <c r="AC358" s="117">
        <f>IF(DATOS!J322=Y$39,DATOS!C322,"")</f>
        <v>0</v>
      </c>
    </row>
    <row r="359" spans="27:29" x14ac:dyDescent="0.3">
      <c r="AA359" s="114">
        <f t="shared" si="10"/>
        <v>1</v>
      </c>
      <c r="AB359" s="114">
        <f>IF(AC359="",0,IFERROR(IF(VLOOKUP(AC359,AC$38:AC358,1,0)&gt;0,0,0),1))</f>
        <v>0</v>
      </c>
      <c r="AC359" s="117">
        <f>IF(DATOS!J323=Y$39,DATOS!C323,"")</f>
        <v>0</v>
      </c>
    </row>
    <row r="360" spans="27:29" x14ac:dyDescent="0.3">
      <c r="AA360" s="114">
        <f t="shared" si="10"/>
        <v>1</v>
      </c>
      <c r="AB360" s="114">
        <f>IF(AC360="",0,IFERROR(IF(VLOOKUP(AC360,AC$38:AC359,1,0)&gt;0,0,0),1))</f>
        <v>0</v>
      </c>
      <c r="AC360" s="117">
        <f>IF(DATOS!J324=Y$39,DATOS!C324,"")</f>
        <v>0</v>
      </c>
    </row>
    <row r="361" spans="27:29" x14ac:dyDescent="0.3">
      <c r="AA361" s="114">
        <f t="shared" si="10"/>
        <v>1</v>
      </c>
      <c r="AB361" s="114">
        <f>IF(AC361="",0,IFERROR(IF(VLOOKUP(AC361,AC$38:AC360,1,0)&gt;0,0,0),1))</f>
        <v>0</v>
      </c>
      <c r="AC361" s="117">
        <f>IF(DATOS!J325=Y$39,DATOS!C325,"")</f>
        <v>0</v>
      </c>
    </row>
    <row r="362" spans="27:29" x14ac:dyDescent="0.3">
      <c r="AA362" s="114">
        <f t="shared" si="10"/>
        <v>1</v>
      </c>
      <c r="AB362" s="114">
        <f>IF(AC362="",0,IFERROR(IF(VLOOKUP(AC362,AC$38:AC361,1,0)&gt;0,0,0),1))</f>
        <v>0</v>
      </c>
      <c r="AC362" s="117">
        <f>IF(DATOS!J326=Y$39,DATOS!C326,"")</f>
        <v>0</v>
      </c>
    </row>
    <row r="363" spans="27:29" x14ac:dyDescent="0.3">
      <c r="AA363" s="114">
        <f t="shared" si="10"/>
        <v>1</v>
      </c>
      <c r="AB363" s="114">
        <f>IF(AC363="",0,IFERROR(IF(VLOOKUP(AC363,AC$38:AC362,1,0)&gt;0,0,0),1))</f>
        <v>0</v>
      </c>
      <c r="AC363" s="117">
        <f>IF(DATOS!J327=Y$39,DATOS!C327,"")</f>
        <v>0</v>
      </c>
    </row>
    <row r="364" spans="27:29" x14ac:dyDescent="0.3">
      <c r="AA364" s="114">
        <f t="shared" si="10"/>
        <v>1</v>
      </c>
      <c r="AB364" s="114">
        <f>IF(AC364="",0,IFERROR(IF(VLOOKUP(AC364,AC$38:AC363,1,0)&gt;0,0,0),1))</f>
        <v>0</v>
      </c>
      <c r="AC364" s="117">
        <f>IF(DATOS!J328=Y$39,DATOS!C328,"")</f>
        <v>0</v>
      </c>
    </row>
    <row r="365" spans="27:29" x14ac:dyDescent="0.3">
      <c r="AA365" s="114">
        <f t="shared" si="10"/>
        <v>1</v>
      </c>
      <c r="AB365" s="114">
        <f>IF(AC365="",0,IFERROR(IF(VLOOKUP(AC365,AC$38:AC364,1,0)&gt;0,0,0),1))</f>
        <v>0</v>
      </c>
      <c r="AC365" s="117">
        <f>IF(DATOS!J329=Y$39,DATOS!C329,"")</f>
        <v>0</v>
      </c>
    </row>
    <row r="366" spans="27:29" x14ac:dyDescent="0.3">
      <c r="AA366" s="114">
        <f t="shared" si="10"/>
        <v>1</v>
      </c>
      <c r="AB366" s="114">
        <f>IF(AC366="",0,IFERROR(IF(VLOOKUP(AC366,AC$38:AC365,1,0)&gt;0,0,0),1))</f>
        <v>0</v>
      </c>
      <c r="AC366" s="117">
        <f>IF(DATOS!J330=Y$39,DATOS!C330,"")</f>
        <v>0</v>
      </c>
    </row>
    <row r="367" spans="27:29" x14ac:dyDescent="0.3">
      <c r="AA367" s="114">
        <f t="shared" si="10"/>
        <v>1</v>
      </c>
      <c r="AB367" s="114">
        <f>IF(AC367="",0,IFERROR(IF(VLOOKUP(AC367,AC$38:AC366,1,0)&gt;0,0,0),1))</f>
        <v>0</v>
      </c>
      <c r="AC367" s="117">
        <f>IF(DATOS!J331=Y$39,DATOS!C331,"")</f>
        <v>0</v>
      </c>
    </row>
    <row r="368" spans="27:29" x14ac:dyDescent="0.3">
      <c r="AA368" s="114">
        <f t="shared" si="10"/>
        <v>1</v>
      </c>
      <c r="AB368" s="114">
        <f>IF(AC368="",0,IFERROR(IF(VLOOKUP(AC368,AC$38:AC367,1,0)&gt;0,0,0),1))</f>
        <v>0</v>
      </c>
      <c r="AC368" s="117">
        <f>IF(DATOS!J332=Y$39,DATOS!C332,"")</f>
        <v>0</v>
      </c>
    </row>
    <row r="369" spans="27:29" x14ac:dyDescent="0.3">
      <c r="AA369" s="114">
        <f t="shared" si="10"/>
        <v>1</v>
      </c>
      <c r="AB369" s="114">
        <f>IF(AC369="",0,IFERROR(IF(VLOOKUP(AC369,AC$38:AC368,1,0)&gt;0,0,0),1))</f>
        <v>0</v>
      </c>
      <c r="AC369" s="117">
        <f>IF(DATOS!J333=Y$39,DATOS!C333,"")</f>
        <v>0</v>
      </c>
    </row>
    <row r="370" spans="27:29" x14ac:dyDescent="0.3">
      <c r="AA370" s="114">
        <f t="shared" si="10"/>
        <v>1</v>
      </c>
      <c r="AB370" s="114">
        <f>IF(AC370="",0,IFERROR(IF(VLOOKUP(AC370,AC$38:AC369,1,0)&gt;0,0,0),1))</f>
        <v>0</v>
      </c>
      <c r="AC370" s="117">
        <f>IF(DATOS!J334=Y$39,DATOS!C334,"")</f>
        <v>0</v>
      </c>
    </row>
    <row r="371" spans="27:29" x14ac:dyDescent="0.3">
      <c r="AA371" s="114">
        <f t="shared" si="10"/>
        <v>1</v>
      </c>
      <c r="AB371" s="114">
        <f>IF(AC371="",0,IFERROR(IF(VLOOKUP(AC371,AC$38:AC370,1,0)&gt;0,0,0),1))</f>
        <v>0</v>
      </c>
      <c r="AC371" s="117">
        <f>IF(DATOS!J335=Y$39,DATOS!C335,"")</f>
        <v>0</v>
      </c>
    </row>
    <row r="372" spans="27:29" x14ac:dyDescent="0.3">
      <c r="AA372" s="114">
        <f t="shared" si="10"/>
        <v>1</v>
      </c>
      <c r="AB372" s="114">
        <f>IF(AC372="",0,IFERROR(IF(VLOOKUP(AC372,AC$38:AC371,1,0)&gt;0,0,0),1))</f>
        <v>0</v>
      </c>
      <c r="AC372" s="117">
        <f>IF(DATOS!J336=Y$39,DATOS!C336,"")</f>
        <v>0</v>
      </c>
    </row>
    <row r="373" spans="27:29" x14ac:dyDescent="0.3">
      <c r="AA373" s="114">
        <f t="shared" si="10"/>
        <v>1</v>
      </c>
      <c r="AB373" s="114">
        <f>IF(AC373="",0,IFERROR(IF(VLOOKUP(AC373,AC$38:AC372,1,0)&gt;0,0,0),1))</f>
        <v>0</v>
      </c>
      <c r="AC373" s="117">
        <f>IF(DATOS!J337=Y$39,DATOS!C337,"")</f>
        <v>0</v>
      </c>
    </row>
    <row r="374" spans="27:29" x14ac:dyDescent="0.3">
      <c r="AA374" s="114">
        <f t="shared" si="10"/>
        <v>1</v>
      </c>
      <c r="AB374" s="114">
        <f>IF(AC374="",0,IFERROR(IF(VLOOKUP(AC374,AC$38:AC373,1,0)&gt;0,0,0),1))</f>
        <v>0</v>
      </c>
      <c r="AC374" s="117">
        <f>IF(DATOS!J338=Y$39,DATOS!C338,"")</f>
        <v>0</v>
      </c>
    </row>
    <row r="375" spans="27:29" x14ac:dyDescent="0.3">
      <c r="AA375" s="114">
        <f t="shared" si="10"/>
        <v>1</v>
      </c>
      <c r="AB375" s="114">
        <f>IF(AC375="",0,IFERROR(IF(VLOOKUP(AC375,AC$38:AC374,1,0)&gt;0,0,0),1))</f>
        <v>0</v>
      </c>
      <c r="AC375" s="117">
        <f>IF(DATOS!J339=Y$39,DATOS!C339,"")</f>
        <v>0</v>
      </c>
    </row>
    <row r="376" spans="27:29" x14ac:dyDescent="0.3">
      <c r="AA376" s="114">
        <f t="shared" si="10"/>
        <v>1</v>
      </c>
      <c r="AB376" s="114">
        <f>IF(AC376="",0,IFERROR(IF(VLOOKUP(AC376,AC$38:AC375,1,0)&gt;0,0,0),1))</f>
        <v>0</v>
      </c>
      <c r="AC376" s="117">
        <f>IF(DATOS!J340=Y$39,DATOS!C340,"")</f>
        <v>0</v>
      </c>
    </row>
    <row r="377" spans="27:29" x14ac:dyDescent="0.3">
      <c r="AA377" s="114">
        <f t="shared" si="10"/>
        <v>1</v>
      </c>
      <c r="AB377" s="114">
        <f>IF(AC377="",0,IFERROR(IF(VLOOKUP(AC377,AC$38:AC376,1,0)&gt;0,0,0),1))</f>
        <v>0</v>
      </c>
      <c r="AC377" s="117">
        <f>IF(DATOS!J341=Y$39,DATOS!C341,"")</f>
        <v>0</v>
      </c>
    </row>
    <row r="378" spans="27:29" x14ac:dyDescent="0.3">
      <c r="AA378" s="114">
        <f t="shared" si="10"/>
        <v>1</v>
      </c>
      <c r="AB378" s="114">
        <f>IF(AC378="",0,IFERROR(IF(VLOOKUP(AC378,AC$38:AC377,1,0)&gt;0,0,0),1))</f>
        <v>0</v>
      </c>
      <c r="AC378" s="117">
        <f>IF(DATOS!J342=Y$39,DATOS!C342,"")</f>
        <v>0</v>
      </c>
    </row>
    <row r="379" spans="27:29" x14ac:dyDescent="0.3">
      <c r="AA379" s="114">
        <f t="shared" si="10"/>
        <v>1</v>
      </c>
      <c r="AB379" s="114">
        <f>IF(AC379="",0,IFERROR(IF(VLOOKUP(AC379,AC$38:AC378,1,0)&gt;0,0,0),1))</f>
        <v>0</v>
      </c>
      <c r="AC379" s="117">
        <f>IF(DATOS!J343=Y$39,DATOS!C343,"")</f>
        <v>0</v>
      </c>
    </row>
    <row r="380" spans="27:29" x14ac:dyDescent="0.3">
      <c r="AA380" s="114">
        <f t="shared" si="10"/>
        <v>1</v>
      </c>
      <c r="AB380" s="114">
        <f>IF(AC380="",0,IFERROR(IF(VLOOKUP(AC380,AC$38:AC379,1,0)&gt;0,0,0),1))</f>
        <v>0</v>
      </c>
      <c r="AC380" s="117">
        <f>IF(DATOS!J344=Y$39,DATOS!C344,"")</f>
        <v>0</v>
      </c>
    </row>
    <row r="381" spans="27:29" x14ac:dyDescent="0.3">
      <c r="AA381" s="114">
        <f t="shared" si="10"/>
        <v>1</v>
      </c>
      <c r="AB381" s="114">
        <f>IF(AC381="",0,IFERROR(IF(VLOOKUP(AC381,AC$38:AC380,1,0)&gt;0,0,0),1))</f>
        <v>0</v>
      </c>
      <c r="AC381" s="117">
        <f>IF(DATOS!J345=Y$39,DATOS!C345,"")</f>
        <v>0</v>
      </c>
    </row>
    <row r="382" spans="27:29" x14ac:dyDescent="0.3">
      <c r="AA382" s="114">
        <f t="shared" si="10"/>
        <v>1</v>
      </c>
      <c r="AB382" s="114">
        <f>IF(AC382="",0,IFERROR(IF(VLOOKUP(AC382,AC$38:AC381,1,0)&gt;0,0,0),1))</f>
        <v>0</v>
      </c>
      <c r="AC382" s="117">
        <f>IF(DATOS!J346=Y$39,DATOS!C346,"")</f>
        <v>0</v>
      </c>
    </row>
    <row r="383" spans="27:29" x14ac:dyDescent="0.3">
      <c r="AA383" s="114">
        <f t="shared" si="10"/>
        <v>1</v>
      </c>
      <c r="AB383" s="114">
        <f>IF(AC383="",0,IFERROR(IF(VLOOKUP(AC383,AC$38:AC382,1,0)&gt;0,0,0),1))</f>
        <v>0</v>
      </c>
      <c r="AC383" s="117">
        <f>IF(DATOS!J347=Y$39,DATOS!C347,"")</f>
        <v>0</v>
      </c>
    </row>
    <row r="384" spans="27:29" x14ac:dyDescent="0.3">
      <c r="AA384" s="114">
        <f t="shared" si="10"/>
        <v>1</v>
      </c>
      <c r="AB384" s="114">
        <f>IF(AC384="",0,IFERROR(IF(VLOOKUP(AC384,AC$38:AC383,1,0)&gt;0,0,0),1))</f>
        <v>0</v>
      </c>
      <c r="AC384" s="117">
        <f>IF(DATOS!J348=Y$39,DATOS!C348,"")</f>
        <v>0</v>
      </c>
    </row>
    <row r="385" spans="27:29" x14ac:dyDescent="0.3">
      <c r="AA385" s="114">
        <f t="shared" si="10"/>
        <v>1</v>
      </c>
      <c r="AB385" s="114">
        <f>IF(AC385="",0,IFERROR(IF(VLOOKUP(AC385,AC$38:AC384,1,0)&gt;0,0,0),1))</f>
        <v>0</v>
      </c>
      <c r="AC385" s="117">
        <f>IF(DATOS!J349=Y$39,DATOS!C349,"")</f>
        <v>0</v>
      </c>
    </row>
    <row r="386" spans="27:29" x14ac:dyDescent="0.3">
      <c r="AA386" s="114">
        <f t="shared" si="10"/>
        <v>1</v>
      </c>
      <c r="AB386" s="114">
        <f>IF(AC386="",0,IFERROR(IF(VLOOKUP(AC386,AC$38:AC385,1,0)&gt;0,0,0),1))</f>
        <v>0</v>
      </c>
      <c r="AC386" s="117">
        <f>IF(DATOS!J350=Y$39,DATOS!C350,"")</f>
        <v>0</v>
      </c>
    </row>
    <row r="387" spans="27:29" x14ac:dyDescent="0.3">
      <c r="AA387" s="114">
        <f t="shared" si="10"/>
        <v>1</v>
      </c>
      <c r="AB387" s="114">
        <f>IF(AC387="",0,IFERROR(IF(VLOOKUP(AC387,AC$38:AC386,1,0)&gt;0,0,0),1))</f>
        <v>0</v>
      </c>
      <c r="AC387" s="117">
        <f>IF(DATOS!J351=Y$39,DATOS!C351,"")</f>
        <v>0</v>
      </c>
    </row>
    <row r="388" spans="27:29" x14ac:dyDescent="0.3">
      <c r="AA388" s="114">
        <f t="shared" si="10"/>
        <v>1</v>
      </c>
      <c r="AB388" s="114">
        <f>IF(AC388="",0,IFERROR(IF(VLOOKUP(AC388,AC$38:AC387,1,0)&gt;0,0,0),1))</f>
        <v>0</v>
      </c>
      <c r="AC388" s="117">
        <f>IF(DATOS!J352=Y$39,DATOS!C352,"")</f>
        <v>0</v>
      </c>
    </row>
    <row r="389" spans="27:29" x14ac:dyDescent="0.3">
      <c r="AA389" s="114">
        <f t="shared" si="10"/>
        <v>1</v>
      </c>
      <c r="AB389" s="114">
        <f>IF(AC389="",0,IFERROR(IF(VLOOKUP(AC389,AC$38:AC388,1,0)&gt;0,0,0),1))</f>
        <v>0</v>
      </c>
      <c r="AC389" s="117">
        <f>IF(DATOS!J353=Y$39,DATOS!C353,"")</f>
        <v>0</v>
      </c>
    </row>
    <row r="390" spans="27:29" x14ac:dyDescent="0.3">
      <c r="AA390" s="114">
        <f t="shared" si="10"/>
        <v>1</v>
      </c>
      <c r="AB390" s="114">
        <f>IF(AC390="",0,IFERROR(IF(VLOOKUP(AC390,AC$38:AC389,1,0)&gt;0,0,0),1))</f>
        <v>0</v>
      </c>
      <c r="AC390" s="117">
        <f>IF(DATOS!J354=Y$39,DATOS!C354,"")</f>
        <v>0</v>
      </c>
    </row>
    <row r="391" spans="27:29" x14ac:dyDescent="0.3">
      <c r="AA391" s="114">
        <f t="shared" si="10"/>
        <v>1</v>
      </c>
      <c r="AB391" s="114">
        <f>IF(AC391="",0,IFERROR(IF(VLOOKUP(AC391,AC$38:AC390,1,0)&gt;0,0,0),1))</f>
        <v>0</v>
      </c>
      <c r="AC391" s="117">
        <f>IF(DATOS!J355=Y$39,DATOS!C355,"")</f>
        <v>0</v>
      </c>
    </row>
    <row r="392" spans="27:29" x14ac:dyDescent="0.3">
      <c r="AA392" s="114">
        <f t="shared" si="10"/>
        <v>1</v>
      </c>
      <c r="AB392" s="114">
        <f>IF(AC392="",0,IFERROR(IF(VLOOKUP(AC392,AC$38:AC391,1,0)&gt;0,0,0),1))</f>
        <v>0</v>
      </c>
      <c r="AC392" s="117">
        <f>IF(DATOS!J356=Y$39,DATOS!C356,"")</f>
        <v>0</v>
      </c>
    </row>
    <row r="393" spans="27:29" x14ac:dyDescent="0.3">
      <c r="AA393" s="114">
        <f t="shared" si="10"/>
        <v>1</v>
      </c>
      <c r="AB393" s="114">
        <f>IF(AC393="",0,IFERROR(IF(VLOOKUP(AC393,AC$38:AC392,1,0)&gt;0,0,0),1))</f>
        <v>0</v>
      </c>
      <c r="AC393" s="117">
        <f>IF(DATOS!J357=Y$39,DATOS!C357,"")</f>
        <v>0</v>
      </c>
    </row>
    <row r="394" spans="27:29" x14ac:dyDescent="0.3">
      <c r="AA394" s="114">
        <f t="shared" si="10"/>
        <v>1</v>
      </c>
      <c r="AB394" s="114">
        <f>IF(AC394="",0,IFERROR(IF(VLOOKUP(AC394,AC$38:AC393,1,0)&gt;0,0,0),1))</f>
        <v>0</v>
      </c>
      <c r="AC394" s="117">
        <f>IF(DATOS!J358=Y$39,DATOS!C358,"")</f>
        <v>0</v>
      </c>
    </row>
    <row r="395" spans="27:29" x14ac:dyDescent="0.3">
      <c r="AA395" s="114">
        <f t="shared" si="10"/>
        <v>1</v>
      </c>
      <c r="AB395" s="114">
        <f>IF(AC395="",0,IFERROR(IF(VLOOKUP(AC395,AC$38:AC394,1,0)&gt;0,0,0),1))</f>
        <v>0</v>
      </c>
      <c r="AC395" s="117">
        <f>IF(DATOS!J359=Y$39,DATOS!C359,"")</f>
        <v>0</v>
      </c>
    </row>
    <row r="396" spans="27:29" x14ac:dyDescent="0.3">
      <c r="AA396" s="114">
        <f t="shared" si="10"/>
        <v>1</v>
      </c>
      <c r="AB396" s="114">
        <f>IF(AC396="",0,IFERROR(IF(VLOOKUP(AC396,AC$38:AC395,1,0)&gt;0,0,0),1))</f>
        <v>0</v>
      </c>
      <c r="AC396" s="117">
        <f>IF(DATOS!J360=Y$39,DATOS!C360,"")</f>
        <v>0</v>
      </c>
    </row>
    <row r="397" spans="27:29" x14ac:dyDescent="0.3">
      <c r="AA397" s="114">
        <f t="shared" si="10"/>
        <v>1</v>
      </c>
      <c r="AB397" s="114">
        <f>IF(AC397="",0,IFERROR(IF(VLOOKUP(AC397,AC$38:AC396,1,0)&gt;0,0,0),1))</f>
        <v>0</v>
      </c>
      <c r="AC397" s="117">
        <f>IF(DATOS!J361=Y$39,DATOS!C361,"")</f>
        <v>0</v>
      </c>
    </row>
    <row r="398" spans="27:29" x14ac:dyDescent="0.3">
      <c r="AA398" s="114">
        <f t="shared" si="10"/>
        <v>1</v>
      </c>
      <c r="AB398" s="114">
        <f>IF(AC398="",0,IFERROR(IF(VLOOKUP(AC398,AC$38:AC397,1,0)&gt;0,0,0),1))</f>
        <v>0</v>
      </c>
      <c r="AC398" s="117">
        <f>IF(DATOS!J362=Y$39,DATOS!C362,"")</f>
        <v>0</v>
      </c>
    </row>
    <row r="399" spans="27:29" x14ac:dyDescent="0.3">
      <c r="AA399" s="114">
        <f t="shared" si="10"/>
        <v>1</v>
      </c>
      <c r="AB399" s="114">
        <f>IF(AC399="",0,IFERROR(IF(VLOOKUP(AC399,AC$38:AC398,1,0)&gt;0,0,0),1))</f>
        <v>0</v>
      </c>
      <c r="AC399" s="117">
        <f>IF(DATOS!J363=Y$39,DATOS!C363,"")</f>
        <v>0</v>
      </c>
    </row>
    <row r="400" spans="27:29" x14ac:dyDescent="0.3">
      <c r="AA400" s="114">
        <f t="shared" si="10"/>
        <v>1</v>
      </c>
      <c r="AB400" s="114">
        <f>IF(AC400="",0,IFERROR(IF(VLOOKUP(AC400,AC$38:AC399,1,0)&gt;0,0,0),1))</f>
        <v>0</v>
      </c>
      <c r="AC400" s="117">
        <f>IF(DATOS!J364=Y$39,DATOS!C364,"")</f>
        <v>0</v>
      </c>
    </row>
    <row r="401" spans="27:29" x14ac:dyDescent="0.3">
      <c r="AA401" s="114">
        <f t="shared" si="10"/>
        <v>1</v>
      </c>
      <c r="AB401" s="114">
        <f>IF(AC401="",0,IFERROR(IF(VLOOKUP(AC401,AC$38:AC400,1,0)&gt;0,0,0),1))</f>
        <v>0</v>
      </c>
      <c r="AC401" s="117">
        <f>IF(DATOS!J365=Y$39,DATOS!C365,"")</f>
        <v>0</v>
      </c>
    </row>
    <row r="402" spans="27:29" x14ac:dyDescent="0.3">
      <c r="AA402" s="114">
        <f t="shared" si="10"/>
        <v>1</v>
      </c>
      <c r="AB402" s="114">
        <f>IF(AC402="",0,IFERROR(IF(VLOOKUP(AC402,AC$38:AC401,1,0)&gt;0,0,0),1))</f>
        <v>0</v>
      </c>
      <c r="AC402" s="117">
        <f>IF(DATOS!J366=Y$39,DATOS!C366,"")</f>
        <v>0</v>
      </c>
    </row>
    <row r="403" spans="27:29" x14ac:dyDescent="0.3">
      <c r="AA403" s="114">
        <f t="shared" si="10"/>
        <v>1</v>
      </c>
      <c r="AB403" s="114">
        <f>IF(AC403="",0,IFERROR(IF(VLOOKUP(AC403,AC$38:AC402,1,0)&gt;0,0,0),1))</f>
        <v>0</v>
      </c>
      <c r="AC403" s="117">
        <f>IF(DATOS!J367=Y$39,DATOS!C367,"")</f>
        <v>0</v>
      </c>
    </row>
    <row r="404" spans="27:29" x14ac:dyDescent="0.3">
      <c r="AA404" s="114">
        <f t="shared" si="10"/>
        <v>1</v>
      </c>
      <c r="AB404" s="114">
        <f>IF(AC404="",0,IFERROR(IF(VLOOKUP(AC404,AC$38:AC403,1,0)&gt;0,0,0),1))</f>
        <v>0</v>
      </c>
      <c r="AC404" s="117">
        <f>IF(DATOS!J368=Y$39,DATOS!C368,"")</f>
        <v>0</v>
      </c>
    </row>
    <row r="405" spans="27:29" x14ac:dyDescent="0.3">
      <c r="AA405" s="114">
        <f t="shared" si="10"/>
        <v>1</v>
      </c>
      <c r="AB405" s="114">
        <f>IF(AC405="",0,IFERROR(IF(VLOOKUP(AC405,AC$38:AC404,1,0)&gt;0,0,0),1))</f>
        <v>0</v>
      </c>
      <c r="AC405" s="117">
        <f>IF(DATOS!J369=Y$39,DATOS!C369,"")</f>
        <v>0</v>
      </c>
    </row>
    <row r="406" spans="27:29" x14ac:dyDescent="0.3">
      <c r="AA406" s="114">
        <f t="shared" si="10"/>
        <v>1</v>
      </c>
      <c r="AB406" s="114">
        <f>IF(AC406="",0,IFERROR(IF(VLOOKUP(AC406,AC$38:AC405,1,0)&gt;0,0,0),1))</f>
        <v>0</v>
      </c>
      <c r="AC406" s="117">
        <f>IF(DATOS!J370=Y$39,DATOS!C370,"")</f>
        <v>0</v>
      </c>
    </row>
    <row r="407" spans="27:29" x14ac:dyDescent="0.3">
      <c r="AA407" s="114">
        <f t="shared" si="10"/>
        <v>1</v>
      </c>
      <c r="AB407" s="114">
        <f>IF(AC407="",0,IFERROR(IF(VLOOKUP(AC407,AC$38:AC406,1,0)&gt;0,0,0),1))</f>
        <v>0</v>
      </c>
      <c r="AC407" s="117">
        <f>IF(DATOS!J371=Y$39,DATOS!C371,"")</f>
        <v>0</v>
      </c>
    </row>
    <row r="408" spans="27:29" x14ac:dyDescent="0.3">
      <c r="AA408" s="114">
        <f t="shared" si="10"/>
        <v>1</v>
      </c>
      <c r="AB408" s="114">
        <f>IF(AC408="",0,IFERROR(IF(VLOOKUP(AC408,AC$38:AC407,1,0)&gt;0,0,0),1))</f>
        <v>0</v>
      </c>
      <c r="AC408" s="117">
        <f>IF(DATOS!J372=Y$39,DATOS!C372,"")</f>
        <v>0</v>
      </c>
    </row>
    <row r="409" spans="27:29" x14ac:dyDescent="0.3">
      <c r="AA409" s="114">
        <f t="shared" si="10"/>
        <v>1</v>
      </c>
      <c r="AB409" s="114">
        <f>IF(AC409="",0,IFERROR(IF(VLOOKUP(AC409,AC$38:AC408,1,0)&gt;0,0,0),1))</f>
        <v>0</v>
      </c>
      <c r="AC409" s="117">
        <f>IF(DATOS!J373=Y$39,DATOS!C373,"")</f>
        <v>0</v>
      </c>
    </row>
    <row r="410" spans="27:29" x14ac:dyDescent="0.3">
      <c r="AA410" s="114">
        <f t="shared" si="10"/>
        <v>1</v>
      </c>
      <c r="AB410" s="114">
        <f>IF(AC410="",0,IFERROR(IF(VLOOKUP(AC410,AC$38:AC409,1,0)&gt;0,0,0),1))</f>
        <v>0</v>
      </c>
      <c r="AC410" s="117">
        <f>IF(DATOS!J374=Y$39,DATOS!C374,"")</f>
        <v>0</v>
      </c>
    </row>
    <row r="411" spans="27:29" x14ac:dyDescent="0.3">
      <c r="AA411" s="114">
        <f t="shared" si="10"/>
        <v>1</v>
      </c>
      <c r="AB411" s="114">
        <f>IF(AC411="",0,IFERROR(IF(VLOOKUP(AC411,AC$38:AC410,1,0)&gt;0,0,0),1))</f>
        <v>0</v>
      </c>
      <c r="AC411" s="117">
        <f>IF(DATOS!J375=Y$39,DATOS!C375,"")</f>
        <v>0</v>
      </c>
    </row>
    <row r="412" spans="27:29" x14ac:dyDescent="0.3">
      <c r="AA412" s="114">
        <f t="shared" si="10"/>
        <v>1</v>
      </c>
      <c r="AB412" s="114">
        <f>IF(AC412="",0,IFERROR(IF(VLOOKUP(AC412,AC$38:AC411,1,0)&gt;0,0,0),1))</f>
        <v>0</v>
      </c>
      <c r="AC412" s="117">
        <f>IF(DATOS!J376=Y$39,DATOS!C376,"")</f>
        <v>0</v>
      </c>
    </row>
    <row r="413" spans="27:29" x14ac:dyDescent="0.3">
      <c r="AA413" s="114">
        <f t="shared" si="10"/>
        <v>1</v>
      </c>
      <c r="AB413" s="114">
        <f>IF(AC413="",0,IFERROR(IF(VLOOKUP(AC413,AC$38:AC412,1,0)&gt;0,0,0),1))</f>
        <v>0</v>
      </c>
      <c r="AC413" s="117">
        <f>IF(DATOS!J377=Y$39,DATOS!C377,"")</f>
        <v>0</v>
      </c>
    </row>
    <row r="414" spans="27:29" x14ac:dyDescent="0.3">
      <c r="AA414" s="114">
        <f t="shared" si="10"/>
        <v>1</v>
      </c>
      <c r="AB414" s="114">
        <f>IF(AC414="",0,IFERROR(IF(VLOOKUP(AC414,AC$38:AC413,1,0)&gt;0,0,0),1))</f>
        <v>0</v>
      </c>
      <c r="AC414" s="117">
        <f>IF(DATOS!J378=Y$39,DATOS!C378,"")</f>
        <v>0</v>
      </c>
    </row>
    <row r="415" spans="27:29" x14ac:dyDescent="0.3">
      <c r="AA415" s="114">
        <f t="shared" si="10"/>
        <v>1</v>
      </c>
      <c r="AB415" s="114">
        <f>IF(AC415="",0,IFERROR(IF(VLOOKUP(AC415,AC$38:AC414,1,0)&gt;0,0,0),1))</f>
        <v>0</v>
      </c>
      <c r="AC415" s="117">
        <f>IF(DATOS!J379=Y$39,DATOS!C379,"")</f>
        <v>0</v>
      </c>
    </row>
    <row r="416" spans="27:29" x14ac:dyDescent="0.3">
      <c r="AA416" s="114">
        <f t="shared" si="10"/>
        <v>1</v>
      </c>
      <c r="AB416" s="114">
        <f>IF(AC416="",0,IFERROR(IF(VLOOKUP(AC416,AC$38:AC415,1,0)&gt;0,0,0),1))</f>
        <v>0</v>
      </c>
      <c r="AC416" s="117">
        <f>IF(DATOS!J380=Y$39,DATOS!C380,"")</f>
        <v>0</v>
      </c>
    </row>
    <row r="417" spans="27:29" x14ac:dyDescent="0.3">
      <c r="AA417" s="114">
        <f t="shared" si="10"/>
        <v>1</v>
      </c>
      <c r="AB417" s="114">
        <f>IF(AC417="",0,IFERROR(IF(VLOOKUP(AC417,AC$38:AC416,1,0)&gt;0,0,0),1))</f>
        <v>0</v>
      </c>
      <c r="AC417" s="117">
        <f>IF(DATOS!J381=Y$39,DATOS!C381,"")</f>
        <v>0</v>
      </c>
    </row>
    <row r="418" spans="27:29" x14ac:dyDescent="0.3">
      <c r="AA418" s="114">
        <f t="shared" si="10"/>
        <v>1</v>
      </c>
      <c r="AB418" s="114">
        <f>IF(AC418="",0,IFERROR(IF(VLOOKUP(AC418,AC$38:AC417,1,0)&gt;0,0,0),1))</f>
        <v>0</v>
      </c>
      <c r="AC418" s="117">
        <f>IF(DATOS!J382=Y$39,DATOS!C382,"")</f>
        <v>0</v>
      </c>
    </row>
    <row r="419" spans="27:29" x14ac:dyDescent="0.3">
      <c r="AA419" s="114">
        <f t="shared" si="10"/>
        <v>1</v>
      </c>
      <c r="AB419" s="114">
        <f>IF(AC419="",0,IFERROR(IF(VLOOKUP(AC419,AC$38:AC418,1,0)&gt;0,0,0),1))</f>
        <v>0</v>
      </c>
      <c r="AC419" s="117">
        <f>IF(DATOS!J383=Y$39,DATOS!C383,"")</f>
        <v>0</v>
      </c>
    </row>
    <row r="420" spans="27:29" x14ac:dyDescent="0.3">
      <c r="AA420" s="114">
        <f t="shared" si="10"/>
        <v>1</v>
      </c>
      <c r="AB420" s="114">
        <f>IF(AC420="",0,IFERROR(IF(VLOOKUP(AC420,AC$38:AC419,1,0)&gt;0,0,0),1))</f>
        <v>0</v>
      </c>
      <c r="AC420" s="117">
        <f>IF(DATOS!J384=Y$39,DATOS!C384,"")</f>
        <v>0</v>
      </c>
    </row>
    <row r="421" spans="27:29" x14ac:dyDescent="0.3">
      <c r="AA421" s="114">
        <f t="shared" si="10"/>
        <v>1</v>
      </c>
      <c r="AB421" s="114">
        <f>IF(AC421="",0,IFERROR(IF(VLOOKUP(AC421,AC$38:AC420,1,0)&gt;0,0,0),1))</f>
        <v>0</v>
      </c>
      <c r="AC421" s="117">
        <f>IF(DATOS!J385=Y$39,DATOS!C385,"")</f>
        <v>0</v>
      </c>
    </row>
    <row r="422" spans="27:29" x14ac:dyDescent="0.3">
      <c r="AA422" s="114">
        <f t="shared" ref="AA422:AA485" si="11">AA421+AB422</f>
        <v>1</v>
      </c>
      <c r="AB422" s="114">
        <f>IF(AC422="",0,IFERROR(IF(VLOOKUP(AC422,AC$38:AC421,1,0)&gt;0,0,0),1))</f>
        <v>0</v>
      </c>
      <c r="AC422" s="117">
        <f>IF(DATOS!J386=Y$39,DATOS!C386,"")</f>
        <v>0</v>
      </c>
    </row>
    <row r="423" spans="27:29" x14ac:dyDescent="0.3">
      <c r="AA423" s="114">
        <f t="shared" si="11"/>
        <v>1</v>
      </c>
      <c r="AB423" s="114">
        <f>IF(AC423="",0,IFERROR(IF(VLOOKUP(AC423,AC$38:AC422,1,0)&gt;0,0,0),1))</f>
        <v>0</v>
      </c>
      <c r="AC423" s="117">
        <f>IF(DATOS!J387=Y$39,DATOS!C387,"")</f>
        <v>0</v>
      </c>
    </row>
    <row r="424" spans="27:29" x14ac:dyDescent="0.3">
      <c r="AA424" s="114">
        <f t="shared" si="11"/>
        <v>1</v>
      </c>
      <c r="AB424" s="114">
        <f>IF(AC424="",0,IFERROR(IF(VLOOKUP(AC424,AC$38:AC423,1,0)&gt;0,0,0),1))</f>
        <v>0</v>
      </c>
      <c r="AC424" s="117">
        <f>IF(DATOS!J388=Y$39,DATOS!C388,"")</f>
        <v>0</v>
      </c>
    </row>
    <row r="425" spans="27:29" x14ac:dyDescent="0.3">
      <c r="AA425" s="114">
        <f t="shared" si="11"/>
        <v>1</v>
      </c>
      <c r="AB425" s="114">
        <f>IF(AC425="",0,IFERROR(IF(VLOOKUP(AC425,AC$38:AC424,1,0)&gt;0,0,0),1))</f>
        <v>0</v>
      </c>
      <c r="AC425" s="117">
        <f>IF(DATOS!J389=Y$39,DATOS!C389,"")</f>
        <v>0</v>
      </c>
    </row>
    <row r="426" spans="27:29" x14ac:dyDescent="0.3">
      <c r="AA426" s="114">
        <f t="shared" si="11"/>
        <v>1</v>
      </c>
      <c r="AB426" s="114">
        <f>IF(AC426="",0,IFERROR(IF(VLOOKUP(AC426,AC$38:AC425,1,0)&gt;0,0,0),1))</f>
        <v>0</v>
      </c>
      <c r="AC426" s="117">
        <f>IF(DATOS!J390=Y$39,DATOS!C390,"")</f>
        <v>0</v>
      </c>
    </row>
    <row r="427" spans="27:29" x14ac:dyDescent="0.3">
      <c r="AA427" s="114">
        <f t="shared" si="11"/>
        <v>1</v>
      </c>
      <c r="AB427" s="114">
        <f>IF(AC427="",0,IFERROR(IF(VLOOKUP(AC427,AC$38:AC426,1,0)&gt;0,0,0),1))</f>
        <v>0</v>
      </c>
      <c r="AC427" s="117">
        <f>IF(DATOS!J391=Y$39,DATOS!C391,"")</f>
        <v>0</v>
      </c>
    </row>
    <row r="428" spans="27:29" x14ac:dyDescent="0.3">
      <c r="AA428" s="114">
        <f t="shared" si="11"/>
        <v>1</v>
      </c>
      <c r="AB428" s="114">
        <f>IF(AC428="",0,IFERROR(IF(VLOOKUP(AC428,AC$38:AC427,1,0)&gt;0,0,0),1))</f>
        <v>0</v>
      </c>
      <c r="AC428" s="117">
        <f>IF(DATOS!J392=Y$39,DATOS!C392,"")</f>
        <v>0</v>
      </c>
    </row>
    <row r="429" spans="27:29" x14ac:dyDescent="0.3">
      <c r="AA429" s="114">
        <f t="shared" si="11"/>
        <v>1</v>
      </c>
      <c r="AB429" s="114">
        <f>IF(AC429="",0,IFERROR(IF(VLOOKUP(AC429,AC$38:AC428,1,0)&gt;0,0,0),1))</f>
        <v>0</v>
      </c>
      <c r="AC429" s="117">
        <f>IF(DATOS!J393=Y$39,DATOS!C393,"")</f>
        <v>0</v>
      </c>
    </row>
    <row r="430" spans="27:29" x14ac:dyDescent="0.3">
      <c r="AA430" s="114">
        <f t="shared" si="11"/>
        <v>1</v>
      </c>
      <c r="AB430" s="114">
        <f>IF(AC430="",0,IFERROR(IF(VLOOKUP(AC430,AC$38:AC429,1,0)&gt;0,0,0),1))</f>
        <v>0</v>
      </c>
      <c r="AC430" s="117">
        <f>IF(DATOS!J394=Y$39,DATOS!C394,"")</f>
        <v>0</v>
      </c>
    </row>
    <row r="431" spans="27:29" x14ac:dyDescent="0.3">
      <c r="AA431" s="114">
        <f t="shared" si="11"/>
        <v>1</v>
      </c>
      <c r="AB431" s="114">
        <f>IF(AC431="",0,IFERROR(IF(VLOOKUP(AC431,AC$38:AC430,1,0)&gt;0,0,0),1))</f>
        <v>0</v>
      </c>
      <c r="AC431" s="117">
        <f>IF(DATOS!J395=Y$39,DATOS!C395,"")</f>
        <v>0</v>
      </c>
    </row>
    <row r="432" spans="27:29" x14ac:dyDescent="0.3">
      <c r="AA432" s="114">
        <f t="shared" si="11"/>
        <v>1</v>
      </c>
      <c r="AB432" s="114">
        <f>IF(AC432="",0,IFERROR(IF(VLOOKUP(AC432,AC$38:AC431,1,0)&gt;0,0,0),1))</f>
        <v>0</v>
      </c>
      <c r="AC432" s="117">
        <f>IF(DATOS!J396=Y$39,DATOS!C396,"")</f>
        <v>0</v>
      </c>
    </row>
    <row r="433" spans="27:29" x14ac:dyDescent="0.3">
      <c r="AA433" s="114">
        <f t="shared" si="11"/>
        <v>1</v>
      </c>
      <c r="AB433" s="114">
        <f>IF(AC433="",0,IFERROR(IF(VLOOKUP(AC433,AC$38:AC432,1,0)&gt;0,0,0),1))</f>
        <v>0</v>
      </c>
      <c r="AC433" s="117">
        <f>IF(DATOS!J397=Y$39,DATOS!C397,"")</f>
        <v>0</v>
      </c>
    </row>
    <row r="434" spans="27:29" x14ac:dyDescent="0.3">
      <c r="AA434" s="114">
        <f t="shared" si="11"/>
        <v>1</v>
      </c>
      <c r="AB434" s="114">
        <f>IF(AC434="",0,IFERROR(IF(VLOOKUP(AC434,AC$38:AC433,1,0)&gt;0,0,0),1))</f>
        <v>0</v>
      </c>
      <c r="AC434" s="117">
        <f>IF(DATOS!J398=Y$39,DATOS!C398,"")</f>
        <v>0</v>
      </c>
    </row>
    <row r="435" spans="27:29" x14ac:dyDescent="0.3">
      <c r="AA435" s="114">
        <f t="shared" si="11"/>
        <v>1</v>
      </c>
      <c r="AB435" s="114">
        <f>IF(AC435="",0,IFERROR(IF(VLOOKUP(AC435,AC$38:AC434,1,0)&gt;0,0,0),1))</f>
        <v>0</v>
      </c>
      <c r="AC435" s="117">
        <f>IF(DATOS!J399=Y$39,DATOS!C399,"")</f>
        <v>0</v>
      </c>
    </row>
    <row r="436" spans="27:29" x14ac:dyDescent="0.3">
      <c r="AA436" s="114">
        <f t="shared" si="11"/>
        <v>1</v>
      </c>
      <c r="AB436" s="114">
        <f>IF(AC436="",0,IFERROR(IF(VLOOKUP(AC436,AC$38:AC435,1,0)&gt;0,0,0),1))</f>
        <v>0</v>
      </c>
      <c r="AC436" s="117">
        <f>IF(DATOS!J400=Y$39,DATOS!C400,"")</f>
        <v>0</v>
      </c>
    </row>
    <row r="437" spans="27:29" x14ac:dyDescent="0.3">
      <c r="AA437" s="114">
        <f t="shared" si="11"/>
        <v>1</v>
      </c>
      <c r="AB437" s="114">
        <f>IF(AC437="",0,IFERROR(IF(VLOOKUP(AC437,AC$38:AC436,1,0)&gt;0,0,0),1))</f>
        <v>0</v>
      </c>
      <c r="AC437" s="117">
        <f>IF(DATOS!J401=Y$39,DATOS!C401,"")</f>
        <v>0</v>
      </c>
    </row>
    <row r="438" spans="27:29" x14ac:dyDescent="0.3">
      <c r="AA438" s="114">
        <f t="shared" si="11"/>
        <v>1</v>
      </c>
      <c r="AB438" s="114">
        <f>IF(AC438="",0,IFERROR(IF(VLOOKUP(AC438,AC$38:AC437,1,0)&gt;0,0,0),1))</f>
        <v>0</v>
      </c>
      <c r="AC438" s="117">
        <f>IF(DATOS!J402=Y$39,DATOS!C402,"")</f>
        <v>0</v>
      </c>
    </row>
    <row r="439" spans="27:29" x14ac:dyDescent="0.3">
      <c r="AA439" s="114">
        <f t="shared" si="11"/>
        <v>1</v>
      </c>
      <c r="AB439" s="114">
        <f>IF(AC439="",0,IFERROR(IF(VLOOKUP(AC439,AC$38:AC438,1,0)&gt;0,0,0),1))</f>
        <v>0</v>
      </c>
      <c r="AC439" s="117">
        <f>IF(DATOS!J403=Y$39,DATOS!C403,"")</f>
        <v>0</v>
      </c>
    </row>
    <row r="440" spans="27:29" x14ac:dyDescent="0.3">
      <c r="AA440" s="114">
        <f t="shared" si="11"/>
        <v>1</v>
      </c>
      <c r="AB440" s="114">
        <f>IF(AC440="",0,IFERROR(IF(VLOOKUP(AC440,AC$38:AC439,1,0)&gt;0,0,0),1))</f>
        <v>0</v>
      </c>
      <c r="AC440" s="117">
        <f>IF(DATOS!J404=Y$39,DATOS!C404,"")</f>
        <v>0</v>
      </c>
    </row>
    <row r="441" spans="27:29" x14ac:dyDescent="0.3">
      <c r="AA441" s="114">
        <f t="shared" si="11"/>
        <v>1</v>
      </c>
      <c r="AB441" s="114">
        <f>IF(AC441="",0,IFERROR(IF(VLOOKUP(AC441,AC$38:AC440,1,0)&gt;0,0,0),1))</f>
        <v>0</v>
      </c>
      <c r="AC441" s="117">
        <f>IF(DATOS!J405=Y$39,DATOS!C405,"")</f>
        <v>0</v>
      </c>
    </row>
    <row r="442" spans="27:29" x14ac:dyDescent="0.3">
      <c r="AA442" s="114">
        <f t="shared" si="11"/>
        <v>1</v>
      </c>
      <c r="AB442" s="114">
        <f>IF(AC442="",0,IFERROR(IF(VLOOKUP(AC442,AC$38:AC441,1,0)&gt;0,0,0),1))</f>
        <v>0</v>
      </c>
      <c r="AC442" s="117">
        <f>IF(DATOS!J406=Y$39,DATOS!C406,"")</f>
        <v>0</v>
      </c>
    </row>
    <row r="443" spans="27:29" x14ac:dyDescent="0.3">
      <c r="AA443" s="114">
        <f t="shared" si="11"/>
        <v>1</v>
      </c>
      <c r="AB443" s="114">
        <f>IF(AC443="",0,IFERROR(IF(VLOOKUP(AC443,AC$38:AC442,1,0)&gt;0,0,0),1))</f>
        <v>0</v>
      </c>
      <c r="AC443" s="117">
        <f>IF(DATOS!J407=Y$39,DATOS!C407,"")</f>
        <v>0</v>
      </c>
    </row>
    <row r="444" spans="27:29" x14ac:dyDescent="0.3">
      <c r="AA444" s="114">
        <f t="shared" si="11"/>
        <v>1</v>
      </c>
      <c r="AB444" s="114">
        <f>IF(AC444="",0,IFERROR(IF(VLOOKUP(AC444,AC$38:AC443,1,0)&gt;0,0,0),1))</f>
        <v>0</v>
      </c>
      <c r="AC444" s="117">
        <f>IF(DATOS!J408=Y$39,DATOS!C408,"")</f>
        <v>0</v>
      </c>
    </row>
    <row r="445" spans="27:29" x14ac:dyDescent="0.3">
      <c r="AA445" s="114">
        <f t="shared" si="11"/>
        <v>1</v>
      </c>
      <c r="AB445" s="114">
        <f>IF(AC445="",0,IFERROR(IF(VLOOKUP(AC445,AC$38:AC444,1,0)&gt;0,0,0),1))</f>
        <v>0</v>
      </c>
      <c r="AC445" s="117">
        <f>IF(DATOS!J409=Y$39,DATOS!C409,"")</f>
        <v>0</v>
      </c>
    </row>
    <row r="446" spans="27:29" x14ac:dyDescent="0.3">
      <c r="AA446" s="114">
        <f t="shared" si="11"/>
        <v>1</v>
      </c>
      <c r="AB446" s="114">
        <f>IF(AC446="",0,IFERROR(IF(VLOOKUP(AC446,AC$38:AC445,1,0)&gt;0,0,0),1))</f>
        <v>0</v>
      </c>
      <c r="AC446" s="117">
        <f>IF(DATOS!J410=Y$39,DATOS!C410,"")</f>
        <v>0</v>
      </c>
    </row>
    <row r="447" spans="27:29" x14ac:dyDescent="0.3">
      <c r="AA447" s="114">
        <f t="shared" si="11"/>
        <v>1</v>
      </c>
      <c r="AB447" s="114">
        <f>IF(AC447="",0,IFERROR(IF(VLOOKUP(AC447,AC$38:AC446,1,0)&gt;0,0,0),1))</f>
        <v>0</v>
      </c>
      <c r="AC447" s="117">
        <f>IF(DATOS!J411=Y$39,DATOS!C411,"")</f>
        <v>0</v>
      </c>
    </row>
    <row r="448" spans="27:29" x14ac:dyDescent="0.3">
      <c r="AA448" s="114">
        <f t="shared" si="11"/>
        <v>1</v>
      </c>
      <c r="AB448" s="114">
        <f>IF(AC448="",0,IFERROR(IF(VLOOKUP(AC448,AC$38:AC447,1,0)&gt;0,0,0),1))</f>
        <v>0</v>
      </c>
      <c r="AC448" s="117">
        <f>IF(DATOS!J412=Y$39,DATOS!C412,"")</f>
        <v>0</v>
      </c>
    </row>
    <row r="449" spans="27:29" x14ac:dyDescent="0.3">
      <c r="AA449" s="114">
        <f t="shared" si="11"/>
        <v>1</v>
      </c>
      <c r="AB449" s="114">
        <f>IF(AC449="",0,IFERROR(IF(VLOOKUP(AC449,AC$38:AC448,1,0)&gt;0,0,0),1))</f>
        <v>0</v>
      </c>
      <c r="AC449" s="117">
        <f>IF(DATOS!J413=Y$39,DATOS!C413,"")</f>
        <v>0</v>
      </c>
    </row>
    <row r="450" spans="27:29" x14ac:dyDescent="0.3">
      <c r="AA450" s="114">
        <f t="shared" si="11"/>
        <v>1</v>
      </c>
      <c r="AB450" s="114">
        <f>IF(AC450="",0,IFERROR(IF(VLOOKUP(AC450,AC$38:AC449,1,0)&gt;0,0,0),1))</f>
        <v>0</v>
      </c>
      <c r="AC450" s="117">
        <f>IF(DATOS!J414=Y$39,DATOS!C414,"")</f>
        <v>0</v>
      </c>
    </row>
    <row r="451" spans="27:29" x14ac:dyDescent="0.3">
      <c r="AA451" s="114">
        <f t="shared" si="11"/>
        <v>1</v>
      </c>
      <c r="AB451" s="114">
        <f>IF(AC451="",0,IFERROR(IF(VLOOKUP(AC451,AC$38:AC450,1,0)&gt;0,0,0),1))</f>
        <v>0</v>
      </c>
      <c r="AC451" s="117">
        <f>IF(DATOS!J415=Y$39,DATOS!C415,"")</f>
        <v>0</v>
      </c>
    </row>
    <row r="452" spans="27:29" x14ac:dyDescent="0.3">
      <c r="AA452" s="114">
        <f t="shared" si="11"/>
        <v>1</v>
      </c>
      <c r="AB452" s="114">
        <f>IF(AC452="",0,IFERROR(IF(VLOOKUP(AC452,AC$38:AC451,1,0)&gt;0,0,0),1))</f>
        <v>0</v>
      </c>
      <c r="AC452" s="117">
        <f>IF(DATOS!J416=Y$39,DATOS!C416,"")</f>
        <v>0</v>
      </c>
    </row>
    <row r="453" spans="27:29" x14ac:dyDescent="0.3">
      <c r="AA453" s="114">
        <f t="shared" si="11"/>
        <v>1</v>
      </c>
      <c r="AB453" s="114">
        <f>IF(AC453="",0,IFERROR(IF(VLOOKUP(AC453,AC$38:AC452,1,0)&gt;0,0,0),1))</f>
        <v>0</v>
      </c>
      <c r="AC453" s="117">
        <f>IF(DATOS!J417=Y$39,DATOS!C417,"")</f>
        <v>0</v>
      </c>
    </row>
    <row r="454" spans="27:29" x14ac:dyDescent="0.3">
      <c r="AA454" s="114">
        <f t="shared" si="11"/>
        <v>1</v>
      </c>
      <c r="AB454" s="114">
        <f>IF(AC454="",0,IFERROR(IF(VLOOKUP(AC454,AC$38:AC453,1,0)&gt;0,0,0),1))</f>
        <v>0</v>
      </c>
      <c r="AC454" s="117">
        <f>IF(DATOS!J418=Y$39,DATOS!C418,"")</f>
        <v>0</v>
      </c>
    </row>
    <row r="455" spans="27:29" x14ac:dyDescent="0.3">
      <c r="AA455" s="114">
        <f t="shared" si="11"/>
        <v>1</v>
      </c>
      <c r="AB455" s="114">
        <f>IF(AC455="",0,IFERROR(IF(VLOOKUP(AC455,AC$38:AC454,1,0)&gt;0,0,0),1))</f>
        <v>0</v>
      </c>
      <c r="AC455" s="117">
        <f>IF(DATOS!J419=Y$39,DATOS!C419,"")</f>
        <v>0</v>
      </c>
    </row>
    <row r="456" spans="27:29" x14ac:dyDescent="0.3">
      <c r="AA456" s="114">
        <f t="shared" si="11"/>
        <v>1</v>
      </c>
      <c r="AB456" s="114">
        <f>IF(AC456="",0,IFERROR(IF(VLOOKUP(AC456,AC$38:AC455,1,0)&gt;0,0,0),1))</f>
        <v>0</v>
      </c>
      <c r="AC456" s="117">
        <f>IF(DATOS!J420=Y$39,DATOS!C420,"")</f>
        <v>0</v>
      </c>
    </row>
    <row r="457" spans="27:29" x14ac:dyDescent="0.3">
      <c r="AA457" s="114">
        <f t="shared" si="11"/>
        <v>1</v>
      </c>
      <c r="AB457" s="114">
        <f>IF(AC457="",0,IFERROR(IF(VLOOKUP(AC457,AC$38:AC456,1,0)&gt;0,0,0),1))</f>
        <v>0</v>
      </c>
      <c r="AC457" s="117">
        <f>IF(DATOS!J421=Y$39,DATOS!C421,"")</f>
        <v>0</v>
      </c>
    </row>
    <row r="458" spans="27:29" x14ac:dyDescent="0.3">
      <c r="AA458" s="114">
        <f t="shared" si="11"/>
        <v>1</v>
      </c>
      <c r="AB458" s="114">
        <f>IF(AC458="",0,IFERROR(IF(VLOOKUP(AC458,AC$38:AC457,1,0)&gt;0,0,0),1))</f>
        <v>0</v>
      </c>
      <c r="AC458" s="117">
        <f>IF(DATOS!J422=Y$39,DATOS!C422,"")</f>
        <v>0</v>
      </c>
    </row>
    <row r="459" spans="27:29" x14ac:dyDescent="0.3">
      <c r="AA459" s="114">
        <f t="shared" si="11"/>
        <v>1</v>
      </c>
      <c r="AB459" s="114">
        <f>IF(AC459="",0,IFERROR(IF(VLOOKUP(AC459,AC$38:AC458,1,0)&gt;0,0,0),1))</f>
        <v>0</v>
      </c>
      <c r="AC459" s="117">
        <f>IF(DATOS!J423=Y$39,DATOS!C423,"")</f>
        <v>0</v>
      </c>
    </row>
    <row r="460" spans="27:29" x14ac:dyDescent="0.3">
      <c r="AA460" s="114">
        <f t="shared" si="11"/>
        <v>1</v>
      </c>
      <c r="AB460" s="114">
        <f>IF(AC460="",0,IFERROR(IF(VLOOKUP(AC460,AC$38:AC459,1,0)&gt;0,0,0),1))</f>
        <v>0</v>
      </c>
      <c r="AC460" s="117">
        <f>IF(DATOS!J424=Y$39,DATOS!C424,"")</f>
        <v>0</v>
      </c>
    </row>
    <row r="461" spans="27:29" x14ac:dyDescent="0.3">
      <c r="AA461" s="114">
        <f t="shared" si="11"/>
        <v>1</v>
      </c>
      <c r="AB461" s="114">
        <f>IF(AC461="",0,IFERROR(IF(VLOOKUP(AC461,AC$38:AC460,1,0)&gt;0,0,0),1))</f>
        <v>0</v>
      </c>
      <c r="AC461" s="117">
        <f>IF(DATOS!J425=Y$39,DATOS!C425,"")</f>
        <v>0</v>
      </c>
    </row>
    <row r="462" spans="27:29" x14ac:dyDescent="0.3">
      <c r="AA462" s="114">
        <f t="shared" si="11"/>
        <v>1</v>
      </c>
      <c r="AB462" s="114">
        <f>IF(AC462="",0,IFERROR(IF(VLOOKUP(AC462,AC$38:AC461,1,0)&gt;0,0,0),1))</f>
        <v>0</v>
      </c>
      <c r="AC462" s="117">
        <f>IF(DATOS!J426=Y$39,DATOS!C426,"")</f>
        <v>0</v>
      </c>
    </row>
    <row r="463" spans="27:29" x14ac:dyDescent="0.3">
      <c r="AA463" s="114">
        <f t="shared" si="11"/>
        <v>1</v>
      </c>
      <c r="AB463" s="114">
        <f>IF(AC463="",0,IFERROR(IF(VLOOKUP(AC463,AC$38:AC462,1,0)&gt;0,0,0),1))</f>
        <v>0</v>
      </c>
      <c r="AC463" s="117">
        <f>IF(DATOS!J427=Y$39,DATOS!C427,"")</f>
        <v>0</v>
      </c>
    </row>
    <row r="464" spans="27:29" x14ac:dyDescent="0.3">
      <c r="AA464" s="114">
        <f t="shared" si="11"/>
        <v>1</v>
      </c>
      <c r="AB464" s="114">
        <f>IF(AC464="",0,IFERROR(IF(VLOOKUP(AC464,AC$38:AC463,1,0)&gt;0,0,0),1))</f>
        <v>0</v>
      </c>
      <c r="AC464" s="117">
        <f>IF(DATOS!J428=Y$39,DATOS!C428,"")</f>
        <v>0</v>
      </c>
    </row>
    <row r="465" spans="27:29" x14ac:dyDescent="0.3">
      <c r="AA465" s="114">
        <f t="shared" si="11"/>
        <v>1</v>
      </c>
      <c r="AB465" s="114">
        <f>IF(AC465="",0,IFERROR(IF(VLOOKUP(AC465,AC$38:AC464,1,0)&gt;0,0,0),1))</f>
        <v>0</v>
      </c>
      <c r="AC465" s="117">
        <f>IF(DATOS!J429=Y$39,DATOS!C429,"")</f>
        <v>0</v>
      </c>
    </row>
    <row r="466" spans="27:29" x14ac:dyDescent="0.3">
      <c r="AA466" s="114">
        <f t="shared" si="11"/>
        <v>1</v>
      </c>
      <c r="AB466" s="114">
        <f>IF(AC466="",0,IFERROR(IF(VLOOKUP(AC466,AC$38:AC465,1,0)&gt;0,0,0),1))</f>
        <v>0</v>
      </c>
      <c r="AC466" s="117">
        <f>IF(DATOS!J430=Y$39,DATOS!C430,"")</f>
        <v>0</v>
      </c>
    </row>
    <row r="467" spans="27:29" x14ac:dyDescent="0.3">
      <c r="AA467" s="114">
        <f t="shared" si="11"/>
        <v>1</v>
      </c>
      <c r="AB467" s="114">
        <f>IF(AC467="",0,IFERROR(IF(VLOOKUP(AC467,AC$38:AC466,1,0)&gt;0,0,0),1))</f>
        <v>0</v>
      </c>
      <c r="AC467" s="117">
        <f>IF(DATOS!J431=Y$39,DATOS!C431,"")</f>
        <v>0</v>
      </c>
    </row>
    <row r="468" spans="27:29" x14ac:dyDescent="0.3">
      <c r="AA468" s="114">
        <f t="shared" si="11"/>
        <v>1</v>
      </c>
      <c r="AB468" s="114">
        <f>IF(AC468="",0,IFERROR(IF(VLOOKUP(AC468,AC$38:AC467,1,0)&gt;0,0,0),1))</f>
        <v>0</v>
      </c>
      <c r="AC468" s="117">
        <f>IF(DATOS!J432=Y$39,DATOS!C432,"")</f>
        <v>0</v>
      </c>
    </row>
    <row r="469" spans="27:29" x14ac:dyDescent="0.3">
      <c r="AA469" s="114">
        <f t="shared" si="11"/>
        <v>1</v>
      </c>
      <c r="AB469" s="114">
        <f>IF(AC469="",0,IFERROR(IF(VLOOKUP(AC469,AC$38:AC468,1,0)&gt;0,0,0),1))</f>
        <v>0</v>
      </c>
      <c r="AC469" s="117">
        <f>IF(DATOS!J433=Y$39,DATOS!C433,"")</f>
        <v>0</v>
      </c>
    </row>
    <row r="470" spans="27:29" x14ac:dyDescent="0.3">
      <c r="AA470" s="114">
        <f t="shared" si="11"/>
        <v>1</v>
      </c>
      <c r="AB470" s="114">
        <f>IF(AC470="",0,IFERROR(IF(VLOOKUP(AC470,AC$38:AC469,1,0)&gt;0,0,0),1))</f>
        <v>0</v>
      </c>
      <c r="AC470" s="117">
        <f>IF(DATOS!J434=Y$39,DATOS!C434,"")</f>
        <v>0</v>
      </c>
    </row>
    <row r="471" spans="27:29" x14ac:dyDescent="0.3">
      <c r="AA471" s="114">
        <f t="shared" si="11"/>
        <v>1</v>
      </c>
      <c r="AB471" s="114">
        <f>IF(AC471="",0,IFERROR(IF(VLOOKUP(AC471,AC$38:AC470,1,0)&gt;0,0,0),1))</f>
        <v>0</v>
      </c>
      <c r="AC471" s="117">
        <f>IF(DATOS!J435=Y$39,DATOS!C435,"")</f>
        <v>0</v>
      </c>
    </row>
    <row r="472" spans="27:29" x14ac:dyDescent="0.3">
      <c r="AA472" s="114">
        <f t="shared" si="11"/>
        <v>1</v>
      </c>
      <c r="AB472" s="114">
        <f>IF(AC472="",0,IFERROR(IF(VLOOKUP(AC472,AC$38:AC471,1,0)&gt;0,0,0),1))</f>
        <v>0</v>
      </c>
      <c r="AC472" s="117">
        <f>IF(DATOS!J436=Y$39,DATOS!C436,"")</f>
        <v>0</v>
      </c>
    </row>
    <row r="473" spans="27:29" x14ac:dyDescent="0.3">
      <c r="AA473" s="114">
        <f t="shared" si="11"/>
        <v>1</v>
      </c>
      <c r="AB473" s="114">
        <f>IF(AC473="",0,IFERROR(IF(VLOOKUP(AC473,AC$38:AC472,1,0)&gt;0,0,0),1))</f>
        <v>0</v>
      </c>
      <c r="AC473" s="117">
        <f>IF(DATOS!J437=Y$39,DATOS!C437,"")</f>
        <v>0</v>
      </c>
    </row>
    <row r="474" spans="27:29" x14ac:dyDescent="0.3">
      <c r="AA474" s="114">
        <f t="shared" si="11"/>
        <v>1</v>
      </c>
      <c r="AB474" s="114">
        <f>IF(AC474="",0,IFERROR(IF(VLOOKUP(AC474,AC$38:AC473,1,0)&gt;0,0,0),1))</f>
        <v>0</v>
      </c>
      <c r="AC474" s="117">
        <f>IF(DATOS!J438=Y$39,DATOS!C438,"")</f>
        <v>0</v>
      </c>
    </row>
    <row r="475" spans="27:29" x14ac:dyDescent="0.3">
      <c r="AA475" s="114">
        <f t="shared" si="11"/>
        <v>1</v>
      </c>
      <c r="AB475" s="114">
        <f>IF(AC475="",0,IFERROR(IF(VLOOKUP(AC475,AC$38:AC474,1,0)&gt;0,0,0),1))</f>
        <v>0</v>
      </c>
      <c r="AC475" s="117">
        <f>IF(DATOS!J439=Y$39,DATOS!C439,"")</f>
        <v>0</v>
      </c>
    </row>
    <row r="476" spans="27:29" x14ac:dyDescent="0.3">
      <c r="AA476" s="114">
        <f t="shared" si="11"/>
        <v>1</v>
      </c>
      <c r="AB476" s="114">
        <f>IF(AC476="",0,IFERROR(IF(VLOOKUP(AC476,AC$38:AC475,1,0)&gt;0,0,0),1))</f>
        <v>0</v>
      </c>
      <c r="AC476" s="117">
        <f>IF(DATOS!J440=Y$39,DATOS!C440,"")</f>
        <v>0</v>
      </c>
    </row>
    <row r="477" spans="27:29" x14ac:dyDescent="0.3">
      <c r="AA477" s="114">
        <f t="shared" si="11"/>
        <v>1</v>
      </c>
      <c r="AB477" s="114">
        <f>IF(AC477="",0,IFERROR(IF(VLOOKUP(AC477,AC$38:AC476,1,0)&gt;0,0,0),1))</f>
        <v>0</v>
      </c>
      <c r="AC477" s="117">
        <f>IF(DATOS!J441=Y$39,DATOS!C441,"")</f>
        <v>0</v>
      </c>
    </row>
    <row r="478" spans="27:29" x14ac:dyDescent="0.3">
      <c r="AA478" s="114">
        <f t="shared" si="11"/>
        <v>1</v>
      </c>
      <c r="AB478" s="114">
        <f>IF(AC478="",0,IFERROR(IF(VLOOKUP(AC478,AC$38:AC477,1,0)&gt;0,0,0),1))</f>
        <v>0</v>
      </c>
      <c r="AC478" s="117">
        <f>IF(DATOS!J442=Y$39,DATOS!C442,"")</f>
        <v>0</v>
      </c>
    </row>
    <row r="479" spans="27:29" x14ac:dyDescent="0.3">
      <c r="AA479" s="114">
        <f t="shared" si="11"/>
        <v>1</v>
      </c>
      <c r="AB479" s="114">
        <f>IF(AC479="",0,IFERROR(IF(VLOOKUP(AC479,AC$38:AC478,1,0)&gt;0,0,0),1))</f>
        <v>0</v>
      </c>
      <c r="AC479" s="117">
        <f>IF(DATOS!J443=Y$39,DATOS!C443,"")</f>
        <v>0</v>
      </c>
    </row>
    <row r="480" spans="27:29" x14ac:dyDescent="0.3">
      <c r="AA480" s="114">
        <f t="shared" si="11"/>
        <v>1</v>
      </c>
      <c r="AB480" s="114">
        <f>IF(AC480="",0,IFERROR(IF(VLOOKUP(AC480,AC$38:AC479,1,0)&gt;0,0,0),1))</f>
        <v>0</v>
      </c>
      <c r="AC480" s="117">
        <f>IF(DATOS!J444=Y$39,DATOS!C444,"")</f>
        <v>0</v>
      </c>
    </row>
    <row r="481" spans="27:29" x14ac:dyDescent="0.3">
      <c r="AA481" s="114">
        <f t="shared" si="11"/>
        <v>1</v>
      </c>
      <c r="AB481" s="114">
        <f>IF(AC481="",0,IFERROR(IF(VLOOKUP(AC481,AC$38:AC480,1,0)&gt;0,0,0),1))</f>
        <v>0</v>
      </c>
      <c r="AC481" s="117">
        <f>IF(DATOS!J445=Y$39,DATOS!C445,"")</f>
        <v>0</v>
      </c>
    </row>
    <row r="482" spans="27:29" x14ac:dyDescent="0.3">
      <c r="AA482" s="114">
        <f t="shared" si="11"/>
        <v>1</v>
      </c>
      <c r="AB482" s="114">
        <f>IF(AC482="",0,IFERROR(IF(VLOOKUP(AC482,AC$38:AC481,1,0)&gt;0,0,0),1))</f>
        <v>0</v>
      </c>
      <c r="AC482" s="117">
        <f>IF(DATOS!J446=Y$39,DATOS!C446,"")</f>
        <v>0</v>
      </c>
    </row>
    <row r="483" spans="27:29" x14ac:dyDescent="0.3">
      <c r="AA483" s="114">
        <f t="shared" si="11"/>
        <v>1</v>
      </c>
      <c r="AB483" s="114">
        <f>IF(AC483="",0,IFERROR(IF(VLOOKUP(AC483,AC$38:AC482,1,0)&gt;0,0,0),1))</f>
        <v>0</v>
      </c>
      <c r="AC483" s="117">
        <f>IF(DATOS!J447=Y$39,DATOS!C447,"")</f>
        <v>0</v>
      </c>
    </row>
    <row r="484" spans="27:29" x14ac:dyDescent="0.3">
      <c r="AA484" s="114">
        <f t="shared" si="11"/>
        <v>1</v>
      </c>
      <c r="AB484" s="114">
        <f>IF(AC484="",0,IFERROR(IF(VLOOKUP(AC484,AC$38:AC483,1,0)&gt;0,0,0),1))</f>
        <v>0</v>
      </c>
      <c r="AC484" s="117">
        <f>IF(DATOS!J448=Y$39,DATOS!C448,"")</f>
        <v>0</v>
      </c>
    </row>
    <row r="485" spans="27:29" x14ac:dyDescent="0.3">
      <c r="AA485" s="114">
        <f t="shared" si="11"/>
        <v>1</v>
      </c>
      <c r="AB485" s="114">
        <f>IF(AC485="",0,IFERROR(IF(VLOOKUP(AC485,AC$38:AC484,1,0)&gt;0,0,0),1))</f>
        <v>0</v>
      </c>
      <c r="AC485" s="117">
        <f>IF(DATOS!J449=Y$39,DATOS!C449,"")</f>
        <v>0</v>
      </c>
    </row>
    <row r="486" spans="27:29" x14ac:dyDescent="0.3">
      <c r="AA486" s="114">
        <f t="shared" ref="AA486:AA549" si="12">AA485+AB486</f>
        <v>1</v>
      </c>
      <c r="AB486" s="114">
        <f>IF(AC486="",0,IFERROR(IF(VLOOKUP(AC486,AC$38:AC485,1,0)&gt;0,0,0),1))</f>
        <v>0</v>
      </c>
      <c r="AC486" s="117">
        <f>IF(DATOS!J450=Y$39,DATOS!C450,"")</f>
        <v>0</v>
      </c>
    </row>
    <row r="487" spans="27:29" x14ac:dyDescent="0.3">
      <c r="AA487" s="114">
        <f t="shared" si="12"/>
        <v>1</v>
      </c>
      <c r="AB487" s="114">
        <f>IF(AC487="",0,IFERROR(IF(VLOOKUP(AC487,AC$38:AC486,1,0)&gt;0,0,0),1))</f>
        <v>0</v>
      </c>
      <c r="AC487" s="117">
        <f>IF(DATOS!J451=Y$39,DATOS!C451,"")</f>
        <v>0</v>
      </c>
    </row>
    <row r="488" spans="27:29" x14ac:dyDescent="0.3">
      <c r="AA488" s="114">
        <f t="shared" si="12"/>
        <v>1</v>
      </c>
      <c r="AB488" s="114">
        <f>IF(AC488="",0,IFERROR(IF(VLOOKUP(AC488,AC$38:AC487,1,0)&gt;0,0,0),1))</f>
        <v>0</v>
      </c>
      <c r="AC488" s="117">
        <f>IF(DATOS!J452=Y$39,DATOS!C452,"")</f>
        <v>0</v>
      </c>
    </row>
    <row r="489" spans="27:29" x14ac:dyDescent="0.3">
      <c r="AA489" s="114">
        <f t="shared" si="12"/>
        <v>1</v>
      </c>
      <c r="AB489" s="114">
        <f>IF(AC489="",0,IFERROR(IF(VLOOKUP(AC489,AC$38:AC488,1,0)&gt;0,0,0),1))</f>
        <v>0</v>
      </c>
      <c r="AC489" s="117">
        <f>IF(DATOS!J453=Y$39,DATOS!C453,"")</f>
        <v>0</v>
      </c>
    </row>
    <row r="490" spans="27:29" x14ac:dyDescent="0.3">
      <c r="AA490" s="114">
        <f t="shared" si="12"/>
        <v>1</v>
      </c>
      <c r="AB490" s="114">
        <f>IF(AC490="",0,IFERROR(IF(VLOOKUP(AC490,AC$38:AC489,1,0)&gt;0,0,0),1))</f>
        <v>0</v>
      </c>
      <c r="AC490" s="117">
        <f>IF(DATOS!J454=Y$39,DATOS!C454,"")</f>
        <v>0</v>
      </c>
    </row>
    <row r="491" spans="27:29" x14ac:dyDescent="0.3">
      <c r="AA491" s="114">
        <f t="shared" si="12"/>
        <v>1</v>
      </c>
      <c r="AB491" s="114">
        <f>IF(AC491="",0,IFERROR(IF(VLOOKUP(AC491,AC$38:AC490,1,0)&gt;0,0,0),1))</f>
        <v>0</v>
      </c>
      <c r="AC491" s="117">
        <f>IF(DATOS!J455=Y$39,DATOS!C455,"")</f>
        <v>0</v>
      </c>
    </row>
    <row r="492" spans="27:29" x14ac:dyDescent="0.3">
      <c r="AA492" s="114">
        <f t="shared" si="12"/>
        <v>1</v>
      </c>
      <c r="AB492" s="114">
        <f>IF(AC492="",0,IFERROR(IF(VLOOKUP(AC492,AC$38:AC491,1,0)&gt;0,0,0),1))</f>
        <v>0</v>
      </c>
      <c r="AC492" s="117">
        <f>IF(DATOS!J456=Y$39,DATOS!C456,"")</f>
        <v>0</v>
      </c>
    </row>
    <row r="493" spans="27:29" x14ac:dyDescent="0.3">
      <c r="AA493" s="114">
        <f t="shared" si="12"/>
        <v>1</v>
      </c>
      <c r="AB493" s="114">
        <f>IF(AC493="",0,IFERROR(IF(VLOOKUP(AC493,AC$38:AC492,1,0)&gt;0,0,0),1))</f>
        <v>0</v>
      </c>
      <c r="AC493" s="117">
        <f>IF(DATOS!J457=Y$39,DATOS!C457,"")</f>
        <v>0</v>
      </c>
    </row>
    <row r="494" spans="27:29" x14ac:dyDescent="0.3">
      <c r="AA494" s="114">
        <f t="shared" si="12"/>
        <v>1</v>
      </c>
      <c r="AB494" s="114">
        <f>IF(AC494="",0,IFERROR(IF(VLOOKUP(AC494,AC$38:AC493,1,0)&gt;0,0,0),1))</f>
        <v>0</v>
      </c>
      <c r="AC494" s="117">
        <f>IF(DATOS!J458=Y$39,DATOS!C458,"")</f>
        <v>0</v>
      </c>
    </row>
    <row r="495" spans="27:29" x14ac:dyDescent="0.3">
      <c r="AA495" s="114">
        <f t="shared" si="12"/>
        <v>1</v>
      </c>
      <c r="AB495" s="114">
        <f>IF(AC495="",0,IFERROR(IF(VLOOKUP(AC495,AC$38:AC494,1,0)&gt;0,0,0),1))</f>
        <v>0</v>
      </c>
      <c r="AC495" s="117">
        <f>IF(DATOS!J459=Y$39,DATOS!C459,"")</f>
        <v>0</v>
      </c>
    </row>
    <row r="496" spans="27:29" x14ac:dyDescent="0.3">
      <c r="AA496" s="114">
        <f t="shared" si="12"/>
        <v>1</v>
      </c>
      <c r="AB496" s="114">
        <f>IF(AC496="",0,IFERROR(IF(VLOOKUP(AC496,AC$38:AC495,1,0)&gt;0,0,0),1))</f>
        <v>0</v>
      </c>
      <c r="AC496" s="117">
        <f>IF(DATOS!J460=Y$39,DATOS!C460,"")</f>
        <v>0</v>
      </c>
    </row>
    <row r="497" spans="27:29" x14ac:dyDescent="0.3">
      <c r="AA497" s="114">
        <f t="shared" si="12"/>
        <v>1</v>
      </c>
      <c r="AB497" s="114">
        <f>IF(AC497="",0,IFERROR(IF(VLOOKUP(AC497,AC$38:AC496,1,0)&gt;0,0,0),1))</f>
        <v>0</v>
      </c>
      <c r="AC497" s="117">
        <f>IF(DATOS!J461=Y$39,DATOS!C461,"")</f>
        <v>0</v>
      </c>
    </row>
    <row r="498" spans="27:29" x14ac:dyDescent="0.3">
      <c r="AA498" s="114">
        <f t="shared" si="12"/>
        <v>1</v>
      </c>
      <c r="AB498" s="114">
        <f>IF(AC498="",0,IFERROR(IF(VLOOKUP(AC498,AC$38:AC497,1,0)&gt;0,0,0),1))</f>
        <v>0</v>
      </c>
      <c r="AC498" s="117">
        <f>IF(DATOS!J462=Y$39,DATOS!C462,"")</f>
        <v>0</v>
      </c>
    </row>
    <row r="499" spans="27:29" x14ac:dyDescent="0.3">
      <c r="AA499" s="114">
        <f t="shared" si="12"/>
        <v>1</v>
      </c>
      <c r="AB499" s="114">
        <f>IF(AC499="",0,IFERROR(IF(VLOOKUP(AC499,AC$38:AC498,1,0)&gt;0,0,0),1))</f>
        <v>0</v>
      </c>
      <c r="AC499" s="117">
        <f>IF(DATOS!J463=Y$39,DATOS!C463,"")</f>
        <v>0</v>
      </c>
    </row>
    <row r="500" spans="27:29" x14ac:dyDescent="0.3">
      <c r="AA500" s="114">
        <f t="shared" si="12"/>
        <v>1</v>
      </c>
      <c r="AB500" s="114">
        <f>IF(AC500="",0,IFERROR(IF(VLOOKUP(AC500,AC$38:AC499,1,0)&gt;0,0,0),1))</f>
        <v>0</v>
      </c>
      <c r="AC500" s="117">
        <f>IF(DATOS!J464=Y$39,DATOS!C464,"")</f>
        <v>0</v>
      </c>
    </row>
    <row r="501" spans="27:29" x14ac:dyDescent="0.3">
      <c r="AA501" s="114">
        <f t="shared" si="12"/>
        <v>1</v>
      </c>
      <c r="AB501" s="114">
        <f>IF(AC501="",0,IFERROR(IF(VLOOKUP(AC501,AC$38:AC500,1,0)&gt;0,0,0),1))</f>
        <v>0</v>
      </c>
      <c r="AC501" s="117">
        <f>IF(DATOS!J465=Y$39,DATOS!C465,"")</f>
        <v>0</v>
      </c>
    </row>
    <row r="502" spans="27:29" x14ac:dyDescent="0.3">
      <c r="AA502" s="114">
        <f t="shared" si="12"/>
        <v>1</v>
      </c>
      <c r="AB502" s="114">
        <f>IF(AC502="",0,IFERROR(IF(VLOOKUP(AC502,AC$38:AC501,1,0)&gt;0,0,0),1))</f>
        <v>0</v>
      </c>
      <c r="AC502" s="117">
        <f>IF(DATOS!J466=Y$39,DATOS!C466,"")</f>
        <v>0</v>
      </c>
    </row>
    <row r="503" spans="27:29" x14ac:dyDescent="0.3">
      <c r="AA503" s="114">
        <f t="shared" si="12"/>
        <v>1</v>
      </c>
      <c r="AB503" s="114">
        <f>IF(AC503="",0,IFERROR(IF(VLOOKUP(AC503,AC$38:AC502,1,0)&gt;0,0,0),1))</f>
        <v>0</v>
      </c>
      <c r="AC503" s="117">
        <f>IF(DATOS!J467=Y$39,DATOS!C467,"")</f>
        <v>0</v>
      </c>
    </row>
    <row r="504" spans="27:29" x14ac:dyDescent="0.3">
      <c r="AA504" s="114">
        <f t="shared" si="12"/>
        <v>1</v>
      </c>
      <c r="AB504" s="114">
        <f>IF(AC504="",0,IFERROR(IF(VLOOKUP(AC504,AC$38:AC503,1,0)&gt;0,0,0),1))</f>
        <v>0</v>
      </c>
      <c r="AC504" s="117">
        <f>IF(DATOS!J468=Y$39,DATOS!C468,"")</f>
        <v>0</v>
      </c>
    </row>
    <row r="505" spans="27:29" x14ac:dyDescent="0.3">
      <c r="AA505" s="114">
        <f t="shared" si="12"/>
        <v>1</v>
      </c>
      <c r="AB505" s="114">
        <f>IF(AC505="",0,IFERROR(IF(VLOOKUP(AC505,AC$38:AC504,1,0)&gt;0,0,0),1))</f>
        <v>0</v>
      </c>
      <c r="AC505" s="117">
        <f>IF(DATOS!J469=Y$39,DATOS!C469,"")</f>
        <v>0</v>
      </c>
    </row>
    <row r="506" spans="27:29" x14ac:dyDescent="0.3">
      <c r="AA506" s="114">
        <f t="shared" si="12"/>
        <v>1</v>
      </c>
      <c r="AB506" s="114">
        <f>IF(AC506="",0,IFERROR(IF(VLOOKUP(AC506,AC$38:AC505,1,0)&gt;0,0,0),1))</f>
        <v>0</v>
      </c>
      <c r="AC506" s="117">
        <f>IF(DATOS!J470=Y$39,DATOS!C470,"")</f>
        <v>0</v>
      </c>
    </row>
    <row r="507" spans="27:29" x14ac:dyDescent="0.3">
      <c r="AA507" s="114">
        <f t="shared" si="12"/>
        <v>1</v>
      </c>
      <c r="AB507" s="114">
        <f>IF(AC507="",0,IFERROR(IF(VLOOKUP(AC507,AC$38:AC506,1,0)&gt;0,0,0),1))</f>
        <v>0</v>
      </c>
      <c r="AC507" s="117">
        <f>IF(DATOS!J471=Y$39,DATOS!C471,"")</f>
        <v>0</v>
      </c>
    </row>
    <row r="508" spans="27:29" x14ac:dyDescent="0.3">
      <c r="AA508" s="114">
        <f t="shared" si="12"/>
        <v>1</v>
      </c>
      <c r="AB508" s="114">
        <f>IF(AC508="",0,IFERROR(IF(VLOOKUP(AC508,AC$38:AC507,1,0)&gt;0,0,0),1))</f>
        <v>0</v>
      </c>
      <c r="AC508" s="117">
        <f>IF(DATOS!J472=Y$39,DATOS!C472,"")</f>
        <v>0</v>
      </c>
    </row>
    <row r="509" spans="27:29" x14ac:dyDescent="0.3">
      <c r="AA509" s="114">
        <f t="shared" si="12"/>
        <v>1</v>
      </c>
      <c r="AB509" s="114">
        <f>IF(AC509="",0,IFERROR(IF(VLOOKUP(AC509,AC$38:AC508,1,0)&gt;0,0,0),1))</f>
        <v>0</v>
      </c>
      <c r="AC509" s="117">
        <f>IF(DATOS!J473=Y$39,DATOS!C473,"")</f>
        <v>0</v>
      </c>
    </row>
    <row r="510" spans="27:29" x14ac:dyDescent="0.3">
      <c r="AA510" s="114">
        <f t="shared" si="12"/>
        <v>1</v>
      </c>
      <c r="AB510" s="114">
        <f>IF(AC510="",0,IFERROR(IF(VLOOKUP(AC510,AC$38:AC509,1,0)&gt;0,0,0),1))</f>
        <v>0</v>
      </c>
      <c r="AC510" s="117">
        <f>IF(DATOS!J474=Y$39,DATOS!C474,"")</f>
        <v>0</v>
      </c>
    </row>
    <row r="511" spans="27:29" x14ac:dyDescent="0.3">
      <c r="AA511" s="114">
        <f t="shared" si="12"/>
        <v>1</v>
      </c>
      <c r="AB511" s="114">
        <f>IF(AC511="",0,IFERROR(IF(VLOOKUP(AC511,AC$38:AC510,1,0)&gt;0,0,0),1))</f>
        <v>0</v>
      </c>
      <c r="AC511" s="117">
        <f>IF(DATOS!J475=Y$39,DATOS!C475,"")</f>
        <v>0</v>
      </c>
    </row>
    <row r="512" spans="27:29" x14ac:dyDescent="0.3">
      <c r="AA512" s="114">
        <f t="shared" si="12"/>
        <v>1</v>
      </c>
      <c r="AB512" s="114">
        <f>IF(AC512="",0,IFERROR(IF(VLOOKUP(AC512,AC$38:AC511,1,0)&gt;0,0,0),1))</f>
        <v>0</v>
      </c>
      <c r="AC512" s="117">
        <f>IF(DATOS!J476=Y$39,DATOS!C476,"")</f>
        <v>0</v>
      </c>
    </row>
    <row r="513" spans="27:29" x14ac:dyDescent="0.3">
      <c r="AA513" s="114">
        <f t="shared" si="12"/>
        <v>1</v>
      </c>
      <c r="AB513" s="114">
        <f>IF(AC513="",0,IFERROR(IF(VLOOKUP(AC513,AC$38:AC512,1,0)&gt;0,0,0),1))</f>
        <v>0</v>
      </c>
      <c r="AC513" s="117">
        <f>IF(DATOS!J477=Y$39,DATOS!C477,"")</f>
        <v>0</v>
      </c>
    </row>
    <row r="514" spans="27:29" x14ac:dyDescent="0.3">
      <c r="AA514" s="114">
        <f t="shared" si="12"/>
        <v>1</v>
      </c>
      <c r="AB514" s="114">
        <f>IF(AC514="",0,IFERROR(IF(VLOOKUP(AC514,AC$38:AC513,1,0)&gt;0,0,0),1))</f>
        <v>0</v>
      </c>
      <c r="AC514" s="117">
        <f>IF(DATOS!J478=Y$39,DATOS!C478,"")</f>
        <v>0</v>
      </c>
    </row>
    <row r="515" spans="27:29" x14ac:dyDescent="0.3">
      <c r="AA515" s="114">
        <f t="shared" si="12"/>
        <v>1</v>
      </c>
      <c r="AB515" s="114">
        <f>IF(AC515="",0,IFERROR(IF(VLOOKUP(AC515,AC$38:AC514,1,0)&gt;0,0,0),1))</f>
        <v>0</v>
      </c>
      <c r="AC515" s="117">
        <f>IF(DATOS!J479=Y$39,DATOS!C479,"")</f>
        <v>0</v>
      </c>
    </row>
    <row r="516" spans="27:29" x14ac:dyDescent="0.3">
      <c r="AA516" s="114">
        <f t="shared" si="12"/>
        <v>1</v>
      </c>
      <c r="AB516" s="114">
        <f>IF(AC516="",0,IFERROR(IF(VLOOKUP(AC516,AC$38:AC515,1,0)&gt;0,0,0),1))</f>
        <v>0</v>
      </c>
      <c r="AC516" s="117">
        <f>IF(DATOS!J480=Y$39,DATOS!C480,"")</f>
        <v>0</v>
      </c>
    </row>
    <row r="517" spans="27:29" x14ac:dyDescent="0.3">
      <c r="AA517" s="114">
        <f t="shared" si="12"/>
        <v>1</v>
      </c>
      <c r="AB517" s="114">
        <f>IF(AC517="",0,IFERROR(IF(VLOOKUP(AC517,AC$38:AC516,1,0)&gt;0,0,0),1))</f>
        <v>0</v>
      </c>
      <c r="AC517" s="117">
        <f>IF(DATOS!J481=Y$39,DATOS!C481,"")</f>
        <v>0</v>
      </c>
    </row>
    <row r="518" spans="27:29" x14ac:dyDescent="0.3">
      <c r="AA518" s="114">
        <f t="shared" si="12"/>
        <v>1</v>
      </c>
      <c r="AB518" s="114">
        <f>IF(AC518="",0,IFERROR(IF(VLOOKUP(AC518,AC$38:AC517,1,0)&gt;0,0,0),1))</f>
        <v>0</v>
      </c>
      <c r="AC518" s="117">
        <f>IF(DATOS!J482=Y$39,DATOS!C482,"")</f>
        <v>0</v>
      </c>
    </row>
    <row r="519" spans="27:29" x14ac:dyDescent="0.3">
      <c r="AA519" s="114">
        <f t="shared" si="12"/>
        <v>1</v>
      </c>
      <c r="AB519" s="114">
        <f>IF(AC519="",0,IFERROR(IF(VLOOKUP(AC519,AC$38:AC518,1,0)&gt;0,0,0),1))</f>
        <v>0</v>
      </c>
      <c r="AC519" s="117">
        <f>IF(DATOS!J483=Y$39,DATOS!C483,"")</f>
        <v>0</v>
      </c>
    </row>
    <row r="520" spans="27:29" x14ac:dyDescent="0.3">
      <c r="AA520" s="114">
        <f t="shared" si="12"/>
        <v>1</v>
      </c>
      <c r="AB520" s="114">
        <f>IF(AC520="",0,IFERROR(IF(VLOOKUP(AC520,AC$38:AC519,1,0)&gt;0,0,0),1))</f>
        <v>0</v>
      </c>
      <c r="AC520" s="117">
        <f>IF(DATOS!J484=Y$39,DATOS!C484,"")</f>
        <v>0</v>
      </c>
    </row>
    <row r="521" spans="27:29" x14ac:dyDescent="0.3">
      <c r="AA521" s="114">
        <f t="shared" si="12"/>
        <v>1</v>
      </c>
      <c r="AB521" s="114">
        <f>IF(AC521="",0,IFERROR(IF(VLOOKUP(AC521,AC$38:AC520,1,0)&gt;0,0,0),1))</f>
        <v>0</v>
      </c>
      <c r="AC521" s="117">
        <f>IF(DATOS!J485=Y$39,DATOS!C485,"")</f>
        <v>0</v>
      </c>
    </row>
    <row r="522" spans="27:29" x14ac:dyDescent="0.3">
      <c r="AA522" s="114">
        <f t="shared" si="12"/>
        <v>1</v>
      </c>
      <c r="AB522" s="114">
        <f>IF(AC522="",0,IFERROR(IF(VLOOKUP(AC522,AC$38:AC521,1,0)&gt;0,0,0),1))</f>
        <v>0</v>
      </c>
      <c r="AC522" s="117">
        <f>IF(DATOS!J486=Y$39,DATOS!C486,"")</f>
        <v>0</v>
      </c>
    </row>
    <row r="523" spans="27:29" x14ac:dyDescent="0.3">
      <c r="AA523" s="114">
        <f t="shared" si="12"/>
        <v>1</v>
      </c>
      <c r="AB523" s="114">
        <f>IF(AC523="",0,IFERROR(IF(VLOOKUP(AC523,AC$38:AC522,1,0)&gt;0,0,0),1))</f>
        <v>0</v>
      </c>
      <c r="AC523" s="117">
        <f>IF(DATOS!J487=Y$39,DATOS!C487,"")</f>
        <v>0</v>
      </c>
    </row>
    <row r="524" spans="27:29" x14ac:dyDescent="0.3">
      <c r="AA524" s="114">
        <f t="shared" si="12"/>
        <v>1</v>
      </c>
      <c r="AB524" s="114">
        <f>IF(AC524="",0,IFERROR(IF(VLOOKUP(AC524,AC$38:AC523,1,0)&gt;0,0,0),1))</f>
        <v>0</v>
      </c>
      <c r="AC524" s="117">
        <f>IF(DATOS!J488=Y$39,DATOS!C488,"")</f>
        <v>0</v>
      </c>
    </row>
    <row r="525" spans="27:29" x14ac:dyDescent="0.3">
      <c r="AA525" s="114">
        <f t="shared" si="12"/>
        <v>1</v>
      </c>
      <c r="AB525" s="114">
        <f>IF(AC525="",0,IFERROR(IF(VLOOKUP(AC525,AC$38:AC524,1,0)&gt;0,0,0),1))</f>
        <v>0</v>
      </c>
      <c r="AC525" s="117">
        <f>IF(DATOS!J489=Y$39,DATOS!C489,"")</f>
        <v>0</v>
      </c>
    </row>
    <row r="526" spans="27:29" x14ac:dyDescent="0.3">
      <c r="AA526" s="114">
        <f t="shared" si="12"/>
        <v>1</v>
      </c>
      <c r="AB526" s="114">
        <f>IF(AC526="",0,IFERROR(IF(VLOOKUP(AC526,AC$38:AC525,1,0)&gt;0,0,0),1))</f>
        <v>0</v>
      </c>
      <c r="AC526" s="117">
        <f>IF(DATOS!J490=Y$39,DATOS!C490,"")</f>
        <v>0</v>
      </c>
    </row>
    <row r="527" spans="27:29" x14ac:dyDescent="0.3">
      <c r="AA527" s="114">
        <f t="shared" si="12"/>
        <v>1</v>
      </c>
      <c r="AB527" s="114">
        <f>IF(AC527="",0,IFERROR(IF(VLOOKUP(AC527,AC$38:AC526,1,0)&gt;0,0,0),1))</f>
        <v>0</v>
      </c>
      <c r="AC527" s="117">
        <f>IF(DATOS!J491=Y$39,DATOS!C491,"")</f>
        <v>0</v>
      </c>
    </row>
    <row r="528" spans="27:29" x14ac:dyDescent="0.3">
      <c r="AA528" s="114">
        <f t="shared" si="12"/>
        <v>1</v>
      </c>
      <c r="AB528" s="114">
        <f>IF(AC528="",0,IFERROR(IF(VLOOKUP(AC528,AC$38:AC527,1,0)&gt;0,0,0),1))</f>
        <v>0</v>
      </c>
      <c r="AC528" s="117">
        <f>IF(DATOS!J492=Y$39,DATOS!C492,"")</f>
        <v>0</v>
      </c>
    </row>
    <row r="529" spans="27:29" x14ac:dyDescent="0.3">
      <c r="AA529" s="114">
        <f t="shared" si="12"/>
        <v>1</v>
      </c>
      <c r="AB529" s="114">
        <f>IF(AC529="",0,IFERROR(IF(VLOOKUP(AC529,AC$38:AC528,1,0)&gt;0,0,0),1))</f>
        <v>0</v>
      </c>
      <c r="AC529" s="117">
        <f>IF(DATOS!J493=Y$39,DATOS!C493,"")</f>
        <v>0</v>
      </c>
    </row>
    <row r="530" spans="27:29" x14ac:dyDescent="0.3">
      <c r="AA530" s="114">
        <f t="shared" si="12"/>
        <v>1</v>
      </c>
      <c r="AB530" s="114">
        <f>IF(AC530="",0,IFERROR(IF(VLOOKUP(AC530,AC$38:AC529,1,0)&gt;0,0,0),1))</f>
        <v>0</v>
      </c>
      <c r="AC530" s="117">
        <f>IF(DATOS!J494=Y$39,DATOS!C494,"")</f>
        <v>0</v>
      </c>
    </row>
    <row r="531" spans="27:29" x14ac:dyDescent="0.3">
      <c r="AA531" s="114">
        <f t="shared" si="12"/>
        <v>1</v>
      </c>
      <c r="AB531" s="114">
        <f>IF(AC531="",0,IFERROR(IF(VLOOKUP(AC531,AC$38:AC530,1,0)&gt;0,0,0),1))</f>
        <v>0</v>
      </c>
      <c r="AC531" s="117">
        <f>IF(DATOS!J495=Y$39,DATOS!C495,"")</f>
        <v>0</v>
      </c>
    </row>
    <row r="532" spans="27:29" x14ac:dyDescent="0.3">
      <c r="AA532" s="114">
        <f t="shared" si="12"/>
        <v>1</v>
      </c>
      <c r="AB532" s="114">
        <f>IF(AC532="",0,IFERROR(IF(VLOOKUP(AC532,AC$38:AC531,1,0)&gt;0,0,0),1))</f>
        <v>0</v>
      </c>
      <c r="AC532" s="117">
        <f>IF(DATOS!J496=Y$39,DATOS!C496,"")</f>
        <v>0</v>
      </c>
    </row>
    <row r="533" spans="27:29" x14ac:dyDescent="0.3">
      <c r="AA533" s="114">
        <f t="shared" si="12"/>
        <v>1</v>
      </c>
      <c r="AB533" s="114">
        <f>IF(AC533="",0,IFERROR(IF(VLOOKUP(AC533,AC$38:AC532,1,0)&gt;0,0,0),1))</f>
        <v>0</v>
      </c>
      <c r="AC533" s="117">
        <f>IF(DATOS!J497=Y$39,DATOS!C497,"")</f>
        <v>0</v>
      </c>
    </row>
    <row r="534" spans="27:29" x14ac:dyDescent="0.3">
      <c r="AA534" s="114">
        <f t="shared" si="12"/>
        <v>1</v>
      </c>
      <c r="AB534" s="114">
        <f>IF(AC534="",0,IFERROR(IF(VLOOKUP(AC534,AC$38:AC533,1,0)&gt;0,0,0),1))</f>
        <v>0</v>
      </c>
      <c r="AC534" s="117">
        <f>IF(DATOS!J498=Y$39,DATOS!C498,"")</f>
        <v>0</v>
      </c>
    </row>
    <row r="535" spans="27:29" x14ac:dyDescent="0.3">
      <c r="AA535" s="114">
        <f t="shared" si="12"/>
        <v>1</v>
      </c>
      <c r="AB535" s="114">
        <f>IF(AC535="",0,IFERROR(IF(VLOOKUP(AC535,AC$38:AC534,1,0)&gt;0,0,0),1))</f>
        <v>0</v>
      </c>
      <c r="AC535" s="117">
        <f>IF(DATOS!J499=Y$39,DATOS!C499,"")</f>
        <v>0</v>
      </c>
    </row>
    <row r="536" spans="27:29" x14ac:dyDescent="0.3">
      <c r="AA536" s="114">
        <f t="shared" si="12"/>
        <v>1</v>
      </c>
      <c r="AB536" s="114">
        <f>IF(AC536="",0,IFERROR(IF(VLOOKUP(AC536,AC$38:AC535,1,0)&gt;0,0,0),1))</f>
        <v>0</v>
      </c>
      <c r="AC536" s="117">
        <f>IF(DATOS!J500=Y$39,DATOS!C500,"")</f>
        <v>0</v>
      </c>
    </row>
    <row r="537" spans="27:29" x14ac:dyDescent="0.3">
      <c r="AA537" s="114">
        <f t="shared" si="12"/>
        <v>1</v>
      </c>
      <c r="AB537" s="114">
        <f>IF(AC537="",0,IFERROR(IF(VLOOKUP(AC537,AC$38:AC536,1,0)&gt;0,0,0),1))</f>
        <v>0</v>
      </c>
      <c r="AC537" s="117">
        <f>IF(DATOS!J501=Y$39,DATOS!C501,"")</f>
        <v>0</v>
      </c>
    </row>
    <row r="538" spans="27:29" x14ac:dyDescent="0.3">
      <c r="AA538" s="114">
        <f t="shared" si="12"/>
        <v>1</v>
      </c>
      <c r="AB538" s="114">
        <f>IF(AC538="",0,IFERROR(IF(VLOOKUP(AC538,AC$38:AC537,1,0)&gt;0,0,0),1))</f>
        <v>0</v>
      </c>
      <c r="AC538" s="117">
        <f>IF(DATOS!J502=Y$39,DATOS!C502,"")</f>
        <v>0</v>
      </c>
    </row>
    <row r="539" spans="27:29" x14ac:dyDescent="0.3">
      <c r="AA539" s="114">
        <f t="shared" si="12"/>
        <v>1</v>
      </c>
      <c r="AB539" s="114">
        <f>IF(AC539="",0,IFERROR(IF(VLOOKUP(AC539,AC$38:AC538,1,0)&gt;0,0,0),1))</f>
        <v>0</v>
      </c>
      <c r="AC539" s="117">
        <f>IF(DATOS!J503=Y$39,DATOS!C503,"")</f>
        <v>0</v>
      </c>
    </row>
    <row r="540" spans="27:29" x14ac:dyDescent="0.3">
      <c r="AA540" s="114">
        <f t="shared" si="12"/>
        <v>1</v>
      </c>
      <c r="AB540" s="114">
        <f>IF(AC540="",0,IFERROR(IF(VLOOKUP(AC540,AC$38:AC539,1,0)&gt;0,0,0),1))</f>
        <v>0</v>
      </c>
      <c r="AC540" s="117">
        <f>IF(DATOS!J504=Y$39,DATOS!C504,"")</f>
        <v>0</v>
      </c>
    </row>
    <row r="541" spans="27:29" x14ac:dyDescent="0.3">
      <c r="AA541" s="114">
        <f t="shared" si="12"/>
        <v>1</v>
      </c>
      <c r="AB541" s="114">
        <f>IF(AC541="",0,IFERROR(IF(VLOOKUP(AC541,AC$38:AC540,1,0)&gt;0,0,0),1))</f>
        <v>0</v>
      </c>
      <c r="AC541" s="117">
        <f>IF(DATOS!J505=Y$39,DATOS!C505,"")</f>
        <v>0</v>
      </c>
    </row>
    <row r="542" spans="27:29" x14ac:dyDescent="0.3">
      <c r="AA542" s="114">
        <f t="shared" si="12"/>
        <v>1</v>
      </c>
      <c r="AB542" s="114">
        <f>IF(AC542="",0,IFERROR(IF(VLOOKUP(AC542,AC$38:AC541,1,0)&gt;0,0,0),1))</f>
        <v>0</v>
      </c>
      <c r="AC542" s="117">
        <f>IF(DATOS!J506=Y$39,DATOS!C506,"")</f>
        <v>0</v>
      </c>
    </row>
    <row r="543" spans="27:29" x14ac:dyDescent="0.3">
      <c r="AA543" s="114">
        <f t="shared" si="12"/>
        <v>1</v>
      </c>
      <c r="AB543" s="114">
        <f>IF(AC543="",0,IFERROR(IF(VLOOKUP(AC543,AC$38:AC542,1,0)&gt;0,0,0),1))</f>
        <v>0</v>
      </c>
      <c r="AC543" s="117">
        <f>IF(DATOS!J507=Y$39,DATOS!C507,"")</f>
        <v>0</v>
      </c>
    </row>
    <row r="544" spans="27:29" x14ac:dyDescent="0.3">
      <c r="AA544" s="114">
        <f t="shared" si="12"/>
        <v>1</v>
      </c>
      <c r="AB544" s="114">
        <f>IF(AC544="",0,IFERROR(IF(VLOOKUP(AC544,AC$38:AC543,1,0)&gt;0,0,0),1))</f>
        <v>0</v>
      </c>
      <c r="AC544" s="117">
        <f>IF(DATOS!J508=Y$39,DATOS!C508,"")</f>
        <v>0</v>
      </c>
    </row>
    <row r="545" spans="27:29" x14ac:dyDescent="0.3">
      <c r="AA545" s="114">
        <f t="shared" si="12"/>
        <v>1</v>
      </c>
      <c r="AB545" s="114">
        <f>IF(AC545="",0,IFERROR(IF(VLOOKUP(AC545,AC$38:AC544,1,0)&gt;0,0,0),1))</f>
        <v>0</v>
      </c>
      <c r="AC545" s="117">
        <f>IF(DATOS!J509=Y$39,DATOS!C509,"")</f>
        <v>0</v>
      </c>
    </row>
    <row r="546" spans="27:29" x14ac:dyDescent="0.3">
      <c r="AA546" s="114">
        <f t="shared" si="12"/>
        <v>1</v>
      </c>
      <c r="AB546" s="114">
        <f>IF(AC546="",0,IFERROR(IF(VLOOKUP(AC546,AC$38:AC545,1,0)&gt;0,0,0),1))</f>
        <v>0</v>
      </c>
      <c r="AC546" s="117">
        <f>IF(DATOS!J510=Y$39,DATOS!C510,"")</f>
        <v>0</v>
      </c>
    </row>
    <row r="547" spans="27:29" x14ac:dyDescent="0.3">
      <c r="AA547" s="114">
        <f t="shared" si="12"/>
        <v>1</v>
      </c>
      <c r="AB547" s="114">
        <f>IF(AC547="",0,IFERROR(IF(VLOOKUP(AC547,AC$38:AC546,1,0)&gt;0,0,0),1))</f>
        <v>0</v>
      </c>
      <c r="AC547" s="117">
        <f>IF(DATOS!J511=Y$39,DATOS!C511,"")</f>
        <v>0</v>
      </c>
    </row>
    <row r="548" spans="27:29" x14ac:dyDescent="0.3">
      <c r="AA548" s="114">
        <f t="shared" si="12"/>
        <v>1</v>
      </c>
      <c r="AB548" s="114">
        <f>IF(AC548="",0,IFERROR(IF(VLOOKUP(AC548,AC$38:AC547,1,0)&gt;0,0,0),1))</f>
        <v>0</v>
      </c>
      <c r="AC548" s="117">
        <f>IF(DATOS!J512=Y$39,DATOS!C512,"")</f>
        <v>0</v>
      </c>
    </row>
    <row r="549" spans="27:29" x14ac:dyDescent="0.3">
      <c r="AA549" s="114">
        <f t="shared" si="12"/>
        <v>1</v>
      </c>
      <c r="AB549" s="114">
        <f>IF(AC549="",0,IFERROR(IF(VLOOKUP(AC549,AC$38:AC548,1,0)&gt;0,0,0),1))</f>
        <v>0</v>
      </c>
      <c r="AC549" s="117">
        <f>IF(DATOS!J513=Y$39,DATOS!C513,"")</f>
        <v>0</v>
      </c>
    </row>
    <row r="550" spans="27:29" x14ac:dyDescent="0.3">
      <c r="AA550" s="114">
        <f t="shared" ref="AA550:AA613" si="13">AA549+AB550</f>
        <v>1</v>
      </c>
      <c r="AB550" s="114">
        <f>IF(AC550="",0,IFERROR(IF(VLOOKUP(AC550,AC$38:AC549,1,0)&gt;0,0,0),1))</f>
        <v>0</v>
      </c>
      <c r="AC550" s="117">
        <f>IF(DATOS!J514=Y$39,DATOS!C514,"")</f>
        <v>0</v>
      </c>
    </row>
    <row r="551" spans="27:29" x14ac:dyDescent="0.3">
      <c r="AA551" s="114">
        <f t="shared" si="13"/>
        <v>1</v>
      </c>
      <c r="AB551" s="114">
        <f>IF(AC551="",0,IFERROR(IF(VLOOKUP(AC551,AC$38:AC550,1,0)&gt;0,0,0),1))</f>
        <v>0</v>
      </c>
      <c r="AC551" s="117">
        <f>IF(DATOS!J515=Y$39,DATOS!C515,"")</f>
        <v>0</v>
      </c>
    </row>
    <row r="552" spans="27:29" x14ac:dyDescent="0.3">
      <c r="AA552" s="114">
        <f t="shared" si="13"/>
        <v>1</v>
      </c>
      <c r="AB552" s="114">
        <f>IF(AC552="",0,IFERROR(IF(VLOOKUP(AC552,AC$38:AC551,1,0)&gt;0,0,0),1))</f>
        <v>0</v>
      </c>
      <c r="AC552" s="117">
        <f>IF(DATOS!J516=Y$39,DATOS!C516,"")</f>
        <v>0</v>
      </c>
    </row>
    <row r="553" spans="27:29" x14ac:dyDescent="0.3">
      <c r="AA553" s="114">
        <f t="shared" si="13"/>
        <v>1</v>
      </c>
      <c r="AB553" s="114">
        <f>IF(AC553="",0,IFERROR(IF(VLOOKUP(AC553,AC$38:AC552,1,0)&gt;0,0,0),1))</f>
        <v>0</v>
      </c>
      <c r="AC553" s="117">
        <f>IF(DATOS!J517=Y$39,DATOS!C517,"")</f>
        <v>0</v>
      </c>
    </row>
    <row r="554" spans="27:29" x14ac:dyDescent="0.3">
      <c r="AA554" s="114">
        <f t="shared" si="13"/>
        <v>1</v>
      </c>
      <c r="AB554" s="114">
        <f>IF(AC554="",0,IFERROR(IF(VLOOKUP(AC554,AC$38:AC553,1,0)&gt;0,0,0),1))</f>
        <v>0</v>
      </c>
      <c r="AC554" s="117">
        <f>IF(DATOS!J518=Y$39,DATOS!C518,"")</f>
        <v>0</v>
      </c>
    </row>
    <row r="555" spans="27:29" x14ac:dyDescent="0.3">
      <c r="AA555" s="114">
        <f t="shared" si="13"/>
        <v>1</v>
      </c>
      <c r="AB555" s="114">
        <f>IF(AC555="",0,IFERROR(IF(VLOOKUP(AC555,AC$38:AC554,1,0)&gt;0,0,0),1))</f>
        <v>0</v>
      </c>
      <c r="AC555" s="117">
        <f>IF(DATOS!J519=Y$39,DATOS!C519,"")</f>
        <v>0</v>
      </c>
    </row>
    <row r="556" spans="27:29" x14ac:dyDescent="0.3">
      <c r="AA556" s="114">
        <f t="shared" si="13"/>
        <v>1</v>
      </c>
      <c r="AB556" s="114">
        <f>IF(AC556="",0,IFERROR(IF(VLOOKUP(AC556,AC$38:AC555,1,0)&gt;0,0,0),1))</f>
        <v>0</v>
      </c>
      <c r="AC556" s="117">
        <f>IF(DATOS!J520=Y$39,DATOS!C520,"")</f>
        <v>0</v>
      </c>
    </row>
    <row r="557" spans="27:29" x14ac:dyDescent="0.3">
      <c r="AA557" s="114">
        <f t="shared" si="13"/>
        <v>1</v>
      </c>
      <c r="AB557" s="114">
        <f>IF(AC557="",0,IFERROR(IF(VLOOKUP(AC557,AC$38:AC556,1,0)&gt;0,0,0),1))</f>
        <v>0</v>
      </c>
      <c r="AC557" s="117">
        <f>IF(DATOS!J521=Y$39,DATOS!C521,"")</f>
        <v>0</v>
      </c>
    </row>
    <row r="558" spans="27:29" x14ac:dyDescent="0.3">
      <c r="AA558" s="114">
        <f t="shared" si="13"/>
        <v>1</v>
      </c>
      <c r="AB558" s="114">
        <f>IF(AC558="",0,IFERROR(IF(VLOOKUP(AC558,AC$38:AC557,1,0)&gt;0,0,0),1))</f>
        <v>0</v>
      </c>
      <c r="AC558" s="117">
        <f>IF(DATOS!J522=Y$39,DATOS!C522,"")</f>
        <v>0</v>
      </c>
    </row>
    <row r="559" spans="27:29" x14ac:dyDescent="0.3">
      <c r="AA559" s="114">
        <f t="shared" si="13"/>
        <v>1</v>
      </c>
      <c r="AB559" s="114">
        <f>IF(AC559="",0,IFERROR(IF(VLOOKUP(AC559,AC$38:AC558,1,0)&gt;0,0,0),1))</f>
        <v>0</v>
      </c>
      <c r="AC559" s="117">
        <f>IF(DATOS!J523=Y$39,DATOS!C523,"")</f>
        <v>0</v>
      </c>
    </row>
    <row r="560" spans="27:29" x14ac:dyDescent="0.3">
      <c r="AA560" s="114">
        <f t="shared" si="13"/>
        <v>1</v>
      </c>
      <c r="AB560" s="114">
        <f>IF(AC560="",0,IFERROR(IF(VLOOKUP(AC560,AC$38:AC559,1,0)&gt;0,0,0),1))</f>
        <v>0</v>
      </c>
      <c r="AC560" s="117">
        <f>IF(DATOS!J524=Y$39,DATOS!C524,"")</f>
        <v>0</v>
      </c>
    </row>
    <row r="561" spans="27:29" x14ac:dyDescent="0.3">
      <c r="AA561" s="114">
        <f t="shared" si="13"/>
        <v>1</v>
      </c>
      <c r="AB561" s="114">
        <f>IF(AC561="",0,IFERROR(IF(VLOOKUP(AC561,AC$38:AC560,1,0)&gt;0,0,0),1))</f>
        <v>0</v>
      </c>
      <c r="AC561" s="117">
        <f>IF(DATOS!J525=Y$39,DATOS!C525,"")</f>
        <v>0</v>
      </c>
    </row>
    <row r="562" spans="27:29" x14ac:dyDescent="0.3">
      <c r="AA562" s="114">
        <f t="shared" si="13"/>
        <v>1</v>
      </c>
      <c r="AB562" s="114">
        <f>IF(AC562="",0,IFERROR(IF(VLOOKUP(AC562,AC$38:AC561,1,0)&gt;0,0,0),1))</f>
        <v>0</v>
      </c>
      <c r="AC562" s="117">
        <f>IF(DATOS!J526=Y$39,DATOS!C526,"")</f>
        <v>0</v>
      </c>
    </row>
    <row r="563" spans="27:29" x14ac:dyDescent="0.3">
      <c r="AA563" s="114">
        <f t="shared" si="13"/>
        <v>1</v>
      </c>
      <c r="AB563" s="114">
        <f>IF(AC563="",0,IFERROR(IF(VLOOKUP(AC563,AC$38:AC562,1,0)&gt;0,0,0),1))</f>
        <v>0</v>
      </c>
      <c r="AC563" s="117">
        <f>IF(DATOS!J527=Y$39,DATOS!C527,"")</f>
        <v>0</v>
      </c>
    </row>
    <row r="564" spans="27:29" x14ac:dyDescent="0.3">
      <c r="AA564" s="114">
        <f t="shared" si="13"/>
        <v>1</v>
      </c>
      <c r="AB564" s="114">
        <f>IF(AC564="",0,IFERROR(IF(VLOOKUP(AC564,AC$38:AC563,1,0)&gt;0,0,0),1))</f>
        <v>0</v>
      </c>
      <c r="AC564" s="117">
        <f>IF(DATOS!J528=Y$39,DATOS!C528,"")</f>
        <v>0</v>
      </c>
    </row>
    <row r="565" spans="27:29" x14ac:dyDescent="0.3">
      <c r="AA565" s="114">
        <f t="shared" si="13"/>
        <v>1</v>
      </c>
      <c r="AB565" s="114">
        <f>IF(AC565="",0,IFERROR(IF(VLOOKUP(AC565,AC$38:AC564,1,0)&gt;0,0,0),1))</f>
        <v>0</v>
      </c>
      <c r="AC565" s="117">
        <f>IF(DATOS!J529=Y$39,DATOS!C529,"")</f>
        <v>0</v>
      </c>
    </row>
    <row r="566" spans="27:29" x14ac:dyDescent="0.3">
      <c r="AA566" s="114">
        <f t="shared" si="13"/>
        <v>1</v>
      </c>
      <c r="AB566" s="114">
        <f>IF(AC566="",0,IFERROR(IF(VLOOKUP(AC566,AC$38:AC565,1,0)&gt;0,0,0),1))</f>
        <v>0</v>
      </c>
      <c r="AC566" s="117">
        <f>IF(DATOS!J530=Y$39,DATOS!C530,"")</f>
        <v>0</v>
      </c>
    </row>
    <row r="567" spans="27:29" x14ac:dyDescent="0.3">
      <c r="AA567" s="114">
        <f t="shared" si="13"/>
        <v>1</v>
      </c>
      <c r="AB567" s="114">
        <f>IF(AC567="",0,IFERROR(IF(VLOOKUP(AC567,AC$38:AC566,1,0)&gt;0,0,0),1))</f>
        <v>0</v>
      </c>
      <c r="AC567" s="117">
        <f>IF(DATOS!J531=Y$39,DATOS!C531,"")</f>
        <v>0</v>
      </c>
    </row>
    <row r="568" spans="27:29" x14ac:dyDescent="0.3">
      <c r="AA568" s="114">
        <f t="shared" si="13"/>
        <v>1</v>
      </c>
      <c r="AB568" s="114">
        <f>IF(AC568="",0,IFERROR(IF(VLOOKUP(AC568,AC$38:AC567,1,0)&gt;0,0,0),1))</f>
        <v>0</v>
      </c>
      <c r="AC568" s="117">
        <f>IF(DATOS!J532=Y$39,DATOS!C532,"")</f>
        <v>0</v>
      </c>
    </row>
    <row r="569" spans="27:29" x14ac:dyDescent="0.3">
      <c r="AA569" s="114">
        <f t="shared" si="13"/>
        <v>1</v>
      </c>
      <c r="AB569" s="114">
        <f>IF(AC569="",0,IFERROR(IF(VLOOKUP(AC569,AC$38:AC568,1,0)&gt;0,0,0),1))</f>
        <v>0</v>
      </c>
      <c r="AC569" s="117">
        <f>IF(DATOS!J533=Y$39,DATOS!C533,"")</f>
        <v>0</v>
      </c>
    </row>
    <row r="570" spans="27:29" x14ac:dyDescent="0.3">
      <c r="AA570" s="114">
        <f t="shared" si="13"/>
        <v>1</v>
      </c>
      <c r="AB570" s="114">
        <f>IF(AC570="",0,IFERROR(IF(VLOOKUP(AC570,AC$38:AC569,1,0)&gt;0,0,0),1))</f>
        <v>0</v>
      </c>
      <c r="AC570" s="117">
        <f>IF(DATOS!J534=Y$39,DATOS!C534,"")</f>
        <v>0</v>
      </c>
    </row>
    <row r="571" spans="27:29" x14ac:dyDescent="0.3">
      <c r="AA571" s="114">
        <f t="shared" si="13"/>
        <v>1</v>
      </c>
      <c r="AB571" s="114">
        <f>IF(AC571="",0,IFERROR(IF(VLOOKUP(AC571,AC$38:AC570,1,0)&gt;0,0,0),1))</f>
        <v>0</v>
      </c>
      <c r="AC571" s="117">
        <f>IF(DATOS!J535=Y$39,DATOS!C535,"")</f>
        <v>0</v>
      </c>
    </row>
    <row r="572" spans="27:29" x14ac:dyDescent="0.3">
      <c r="AA572" s="114">
        <f t="shared" si="13"/>
        <v>1</v>
      </c>
      <c r="AB572" s="114">
        <f>IF(AC572="",0,IFERROR(IF(VLOOKUP(AC572,AC$38:AC571,1,0)&gt;0,0,0),1))</f>
        <v>0</v>
      </c>
      <c r="AC572" s="117">
        <f>IF(DATOS!J536=Y$39,DATOS!C536,"")</f>
        <v>0</v>
      </c>
    </row>
    <row r="573" spans="27:29" x14ac:dyDescent="0.3">
      <c r="AA573" s="114">
        <f t="shared" si="13"/>
        <v>1</v>
      </c>
      <c r="AB573" s="114">
        <f>IF(AC573="",0,IFERROR(IF(VLOOKUP(AC573,AC$38:AC572,1,0)&gt;0,0,0),1))</f>
        <v>0</v>
      </c>
      <c r="AC573" s="117">
        <f>IF(DATOS!J537=Y$39,DATOS!C537,"")</f>
        <v>0</v>
      </c>
    </row>
    <row r="574" spans="27:29" x14ac:dyDescent="0.3">
      <c r="AA574" s="114">
        <f t="shared" si="13"/>
        <v>1</v>
      </c>
      <c r="AB574" s="114">
        <f>IF(AC574="",0,IFERROR(IF(VLOOKUP(AC574,AC$38:AC573,1,0)&gt;0,0,0),1))</f>
        <v>0</v>
      </c>
      <c r="AC574" s="117">
        <f>IF(DATOS!J538=Y$39,DATOS!C538,"")</f>
        <v>0</v>
      </c>
    </row>
    <row r="575" spans="27:29" x14ac:dyDescent="0.3">
      <c r="AA575" s="114">
        <f t="shared" si="13"/>
        <v>1</v>
      </c>
      <c r="AB575" s="114">
        <f>IF(AC575="",0,IFERROR(IF(VLOOKUP(AC575,AC$38:AC574,1,0)&gt;0,0,0),1))</f>
        <v>0</v>
      </c>
      <c r="AC575" s="117">
        <f>IF(DATOS!J539=Y$39,DATOS!C539,"")</f>
        <v>0</v>
      </c>
    </row>
    <row r="576" spans="27:29" x14ac:dyDescent="0.3">
      <c r="AA576" s="114">
        <f t="shared" si="13"/>
        <v>1</v>
      </c>
      <c r="AB576" s="114">
        <f>IF(AC576="",0,IFERROR(IF(VLOOKUP(AC576,AC$38:AC575,1,0)&gt;0,0,0),1))</f>
        <v>0</v>
      </c>
      <c r="AC576" s="117">
        <f>IF(DATOS!J540=Y$39,DATOS!C540,"")</f>
        <v>0</v>
      </c>
    </row>
    <row r="577" spans="27:29" x14ac:dyDescent="0.3">
      <c r="AA577" s="114">
        <f t="shared" si="13"/>
        <v>1</v>
      </c>
      <c r="AB577" s="114">
        <f>IF(AC577="",0,IFERROR(IF(VLOOKUP(AC577,AC$38:AC576,1,0)&gt;0,0,0),1))</f>
        <v>0</v>
      </c>
      <c r="AC577" s="117">
        <f>IF(DATOS!J541=Y$39,DATOS!C541,"")</f>
        <v>0</v>
      </c>
    </row>
    <row r="578" spans="27:29" x14ac:dyDescent="0.3">
      <c r="AA578" s="114">
        <f t="shared" si="13"/>
        <v>1</v>
      </c>
      <c r="AB578" s="114">
        <f>IF(AC578="",0,IFERROR(IF(VLOOKUP(AC578,AC$38:AC577,1,0)&gt;0,0,0),1))</f>
        <v>0</v>
      </c>
      <c r="AC578" s="117">
        <f>IF(DATOS!J542=Y$39,DATOS!C542,"")</f>
        <v>0</v>
      </c>
    </row>
    <row r="579" spans="27:29" x14ac:dyDescent="0.3">
      <c r="AA579" s="114">
        <f t="shared" si="13"/>
        <v>1</v>
      </c>
      <c r="AB579" s="114">
        <f>IF(AC579="",0,IFERROR(IF(VLOOKUP(AC579,AC$38:AC578,1,0)&gt;0,0,0),1))</f>
        <v>0</v>
      </c>
      <c r="AC579" s="117">
        <f>IF(DATOS!J543=Y$39,DATOS!C543,"")</f>
        <v>0</v>
      </c>
    </row>
    <row r="580" spans="27:29" x14ac:dyDescent="0.3">
      <c r="AA580" s="114">
        <f t="shared" si="13"/>
        <v>1</v>
      </c>
      <c r="AB580" s="114">
        <f>IF(AC580="",0,IFERROR(IF(VLOOKUP(AC580,AC$38:AC579,1,0)&gt;0,0,0),1))</f>
        <v>0</v>
      </c>
      <c r="AC580" s="117">
        <f>IF(DATOS!J544=Y$39,DATOS!C544,"")</f>
        <v>0</v>
      </c>
    </row>
    <row r="581" spans="27:29" x14ac:dyDescent="0.3">
      <c r="AA581" s="114">
        <f t="shared" si="13"/>
        <v>1</v>
      </c>
      <c r="AB581" s="114">
        <f>IF(AC581="",0,IFERROR(IF(VLOOKUP(AC581,AC$38:AC580,1,0)&gt;0,0,0),1))</f>
        <v>0</v>
      </c>
      <c r="AC581" s="117">
        <f>IF(DATOS!J545=Y$39,DATOS!C545,"")</f>
        <v>0</v>
      </c>
    </row>
    <row r="582" spans="27:29" x14ac:dyDescent="0.3">
      <c r="AA582" s="114">
        <f t="shared" si="13"/>
        <v>1</v>
      </c>
      <c r="AB582" s="114">
        <f>IF(AC582="",0,IFERROR(IF(VLOOKUP(AC582,AC$38:AC581,1,0)&gt;0,0,0),1))</f>
        <v>0</v>
      </c>
      <c r="AC582" s="117">
        <f>IF(DATOS!J546=Y$39,DATOS!C546,"")</f>
        <v>0</v>
      </c>
    </row>
    <row r="583" spans="27:29" x14ac:dyDescent="0.3">
      <c r="AA583" s="114">
        <f t="shared" si="13"/>
        <v>1</v>
      </c>
      <c r="AB583" s="114">
        <f>IF(AC583="",0,IFERROR(IF(VLOOKUP(AC583,AC$38:AC582,1,0)&gt;0,0,0),1))</f>
        <v>0</v>
      </c>
      <c r="AC583" s="117">
        <f>IF(DATOS!J547=Y$39,DATOS!C547,"")</f>
        <v>0</v>
      </c>
    </row>
    <row r="584" spans="27:29" x14ac:dyDescent="0.3">
      <c r="AA584" s="114">
        <f t="shared" si="13"/>
        <v>1</v>
      </c>
      <c r="AB584" s="114">
        <f>IF(AC584="",0,IFERROR(IF(VLOOKUP(AC584,AC$38:AC583,1,0)&gt;0,0,0),1))</f>
        <v>0</v>
      </c>
      <c r="AC584" s="117">
        <f>IF(DATOS!J548=Y$39,DATOS!C548,"")</f>
        <v>0</v>
      </c>
    </row>
    <row r="585" spans="27:29" x14ac:dyDescent="0.3">
      <c r="AA585" s="114">
        <f t="shared" si="13"/>
        <v>1</v>
      </c>
      <c r="AB585" s="114">
        <f>IF(AC585="",0,IFERROR(IF(VLOOKUP(AC585,AC$38:AC584,1,0)&gt;0,0,0),1))</f>
        <v>0</v>
      </c>
      <c r="AC585" s="117">
        <f>IF(DATOS!J549=Y$39,DATOS!C549,"")</f>
        <v>0</v>
      </c>
    </row>
    <row r="586" spans="27:29" x14ac:dyDescent="0.3">
      <c r="AA586" s="114">
        <f t="shared" si="13"/>
        <v>1</v>
      </c>
      <c r="AB586" s="114">
        <f>IF(AC586="",0,IFERROR(IF(VLOOKUP(AC586,AC$38:AC585,1,0)&gt;0,0,0),1))</f>
        <v>0</v>
      </c>
      <c r="AC586" s="117">
        <f>IF(DATOS!J550=Y$39,DATOS!C550,"")</f>
        <v>0</v>
      </c>
    </row>
    <row r="587" spans="27:29" x14ac:dyDescent="0.3">
      <c r="AA587" s="114">
        <f t="shared" si="13"/>
        <v>1</v>
      </c>
      <c r="AB587" s="114">
        <f>IF(AC587="",0,IFERROR(IF(VLOOKUP(AC587,AC$38:AC586,1,0)&gt;0,0,0),1))</f>
        <v>0</v>
      </c>
      <c r="AC587" s="117">
        <f>IF(DATOS!J551=Y$39,DATOS!C551,"")</f>
        <v>0</v>
      </c>
    </row>
    <row r="588" spans="27:29" x14ac:dyDescent="0.3">
      <c r="AA588" s="114">
        <f t="shared" si="13"/>
        <v>1</v>
      </c>
      <c r="AB588" s="114">
        <f>IF(AC588="",0,IFERROR(IF(VLOOKUP(AC588,AC$38:AC587,1,0)&gt;0,0,0),1))</f>
        <v>0</v>
      </c>
      <c r="AC588" s="117">
        <f>IF(DATOS!J552=Y$39,DATOS!C552,"")</f>
        <v>0</v>
      </c>
    </row>
    <row r="589" spans="27:29" x14ac:dyDescent="0.3">
      <c r="AA589" s="114">
        <f t="shared" si="13"/>
        <v>1</v>
      </c>
      <c r="AB589" s="114">
        <f>IF(AC589="",0,IFERROR(IF(VLOOKUP(AC589,AC$38:AC588,1,0)&gt;0,0,0),1))</f>
        <v>0</v>
      </c>
      <c r="AC589" s="117">
        <f>IF(DATOS!J553=Y$39,DATOS!C553,"")</f>
        <v>0</v>
      </c>
    </row>
    <row r="590" spans="27:29" x14ac:dyDescent="0.3">
      <c r="AA590" s="114">
        <f t="shared" si="13"/>
        <v>1</v>
      </c>
      <c r="AB590" s="114">
        <f>IF(AC590="",0,IFERROR(IF(VLOOKUP(AC590,AC$38:AC589,1,0)&gt;0,0,0),1))</f>
        <v>0</v>
      </c>
      <c r="AC590" s="117">
        <f>IF(DATOS!J554=Y$39,DATOS!C554,"")</f>
        <v>0</v>
      </c>
    </row>
    <row r="591" spans="27:29" x14ac:dyDescent="0.3">
      <c r="AA591" s="114">
        <f t="shared" si="13"/>
        <v>1</v>
      </c>
      <c r="AB591" s="114">
        <f>IF(AC591="",0,IFERROR(IF(VLOOKUP(AC591,AC$38:AC590,1,0)&gt;0,0,0),1))</f>
        <v>0</v>
      </c>
      <c r="AC591" s="117">
        <f>IF(DATOS!J555=Y$39,DATOS!C555,"")</f>
        <v>0</v>
      </c>
    </row>
    <row r="592" spans="27:29" x14ac:dyDescent="0.3">
      <c r="AA592" s="114">
        <f t="shared" si="13"/>
        <v>1</v>
      </c>
      <c r="AB592" s="114">
        <f>IF(AC592="",0,IFERROR(IF(VLOOKUP(AC592,AC$38:AC591,1,0)&gt;0,0,0),1))</f>
        <v>0</v>
      </c>
      <c r="AC592" s="117">
        <f>IF(DATOS!J556=Y$39,DATOS!C556,"")</f>
        <v>0</v>
      </c>
    </row>
    <row r="593" spans="27:29" x14ac:dyDescent="0.3">
      <c r="AA593" s="114">
        <f t="shared" si="13"/>
        <v>1</v>
      </c>
      <c r="AB593" s="114">
        <f>IF(AC593="",0,IFERROR(IF(VLOOKUP(AC593,AC$38:AC592,1,0)&gt;0,0,0),1))</f>
        <v>0</v>
      </c>
      <c r="AC593" s="117">
        <f>IF(DATOS!J557=Y$39,DATOS!C557,"")</f>
        <v>0</v>
      </c>
    </row>
    <row r="594" spans="27:29" x14ac:dyDescent="0.3">
      <c r="AA594" s="114">
        <f t="shared" si="13"/>
        <v>1</v>
      </c>
      <c r="AB594" s="114">
        <f>IF(AC594="",0,IFERROR(IF(VLOOKUP(AC594,AC$38:AC593,1,0)&gt;0,0,0),1))</f>
        <v>0</v>
      </c>
      <c r="AC594" s="117">
        <f>IF(DATOS!J558=Y$39,DATOS!C558,"")</f>
        <v>0</v>
      </c>
    </row>
    <row r="595" spans="27:29" x14ac:dyDescent="0.3">
      <c r="AA595" s="114">
        <f t="shared" si="13"/>
        <v>1</v>
      </c>
      <c r="AB595" s="114">
        <f>IF(AC595="",0,IFERROR(IF(VLOOKUP(AC595,AC$38:AC594,1,0)&gt;0,0,0),1))</f>
        <v>0</v>
      </c>
      <c r="AC595" s="117">
        <f>IF(DATOS!J559=Y$39,DATOS!C559,"")</f>
        <v>0</v>
      </c>
    </row>
    <row r="596" spans="27:29" x14ac:dyDescent="0.3">
      <c r="AA596" s="114">
        <f t="shared" si="13"/>
        <v>1</v>
      </c>
      <c r="AB596" s="114">
        <f>IF(AC596="",0,IFERROR(IF(VLOOKUP(AC596,AC$38:AC595,1,0)&gt;0,0,0),1))</f>
        <v>0</v>
      </c>
      <c r="AC596" s="117">
        <f>IF(DATOS!J560=Y$39,DATOS!C560,"")</f>
        <v>0</v>
      </c>
    </row>
    <row r="597" spans="27:29" x14ac:dyDescent="0.3">
      <c r="AA597" s="114">
        <f t="shared" si="13"/>
        <v>1</v>
      </c>
      <c r="AB597" s="114">
        <f>IF(AC597="",0,IFERROR(IF(VLOOKUP(AC597,AC$38:AC596,1,0)&gt;0,0,0),1))</f>
        <v>0</v>
      </c>
      <c r="AC597" s="117">
        <f>IF(DATOS!J561=Y$39,DATOS!C561,"")</f>
        <v>0</v>
      </c>
    </row>
    <row r="598" spans="27:29" x14ac:dyDescent="0.3">
      <c r="AA598" s="114">
        <f t="shared" si="13"/>
        <v>1</v>
      </c>
      <c r="AB598" s="114">
        <f>IF(AC598="",0,IFERROR(IF(VLOOKUP(AC598,AC$38:AC597,1,0)&gt;0,0,0),1))</f>
        <v>0</v>
      </c>
      <c r="AC598" s="117">
        <f>IF(DATOS!J562=Y$39,DATOS!C562,"")</f>
        <v>0</v>
      </c>
    </row>
    <row r="599" spans="27:29" x14ac:dyDescent="0.3">
      <c r="AA599" s="114">
        <f t="shared" si="13"/>
        <v>1</v>
      </c>
      <c r="AB599" s="114">
        <f>IF(AC599="",0,IFERROR(IF(VLOOKUP(AC599,AC$38:AC598,1,0)&gt;0,0,0),1))</f>
        <v>0</v>
      </c>
      <c r="AC599" s="117">
        <f>IF(DATOS!J563=Y$39,DATOS!C563,"")</f>
        <v>0</v>
      </c>
    </row>
    <row r="600" spans="27:29" x14ac:dyDescent="0.3">
      <c r="AA600" s="114">
        <f t="shared" si="13"/>
        <v>1</v>
      </c>
      <c r="AB600" s="114">
        <f>IF(AC600="",0,IFERROR(IF(VLOOKUP(AC600,AC$38:AC599,1,0)&gt;0,0,0),1))</f>
        <v>0</v>
      </c>
      <c r="AC600" s="117">
        <f>IF(DATOS!J564=Y$39,DATOS!C564,"")</f>
        <v>0</v>
      </c>
    </row>
    <row r="601" spans="27:29" x14ac:dyDescent="0.3">
      <c r="AA601" s="114">
        <f t="shared" si="13"/>
        <v>1</v>
      </c>
      <c r="AB601" s="114">
        <f>IF(AC601="",0,IFERROR(IF(VLOOKUP(AC601,AC$38:AC600,1,0)&gt;0,0,0),1))</f>
        <v>0</v>
      </c>
      <c r="AC601" s="117">
        <f>IF(DATOS!J565=Y$39,DATOS!C565,"")</f>
        <v>0</v>
      </c>
    </row>
    <row r="602" spans="27:29" x14ac:dyDescent="0.3">
      <c r="AA602" s="114">
        <f t="shared" si="13"/>
        <v>1</v>
      </c>
      <c r="AB602" s="114">
        <f>IF(AC602="",0,IFERROR(IF(VLOOKUP(AC602,AC$38:AC601,1,0)&gt;0,0,0),1))</f>
        <v>0</v>
      </c>
      <c r="AC602" s="117">
        <f>IF(DATOS!J566=Y$39,DATOS!C566,"")</f>
        <v>0</v>
      </c>
    </row>
    <row r="603" spans="27:29" x14ac:dyDescent="0.3">
      <c r="AA603" s="114">
        <f t="shared" si="13"/>
        <v>1</v>
      </c>
      <c r="AB603" s="114">
        <f>IF(AC603="",0,IFERROR(IF(VLOOKUP(AC603,AC$38:AC602,1,0)&gt;0,0,0),1))</f>
        <v>0</v>
      </c>
      <c r="AC603" s="117">
        <f>IF(DATOS!J567=Y$39,DATOS!C567,"")</f>
        <v>0</v>
      </c>
    </row>
    <row r="604" spans="27:29" x14ac:dyDescent="0.3">
      <c r="AA604" s="114">
        <f t="shared" si="13"/>
        <v>1</v>
      </c>
      <c r="AB604" s="114">
        <f>IF(AC604="",0,IFERROR(IF(VLOOKUP(AC604,AC$38:AC603,1,0)&gt;0,0,0),1))</f>
        <v>0</v>
      </c>
      <c r="AC604" s="117">
        <f>IF(DATOS!J568=Y$39,DATOS!C568,"")</f>
        <v>0</v>
      </c>
    </row>
    <row r="605" spans="27:29" x14ac:dyDescent="0.3">
      <c r="AA605" s="114">
        <f t="shared" si="13"/>
        <v>1</v>
      </c>
      <c r="AB605" s="114">
        <f>IF(AC605="",0,IFERROR(IF(VLOOKUP(AC605,AC$38:AC604,1,0)&gt;0,0,0),1))</f>
        <v>0</v>
      </c>
      <c r="AC605" s="117">
        <f>IF(DATOS!J569=Y$39,DATOS!C569,"")</f>
        <v>0</v>
      </c>
    </row>
    <row r="606" spans="27:29" x14ac:dyDescent="0.3">
      <c r="AA606" s="114">
        <f t="shared" si="13"/>
        <v>1</v>
      </c>
      <c r="AB606" s="114">
        <f>IF(AC606="",0,IFERROR(IF(VLOOKUP(AC606,AC$38:AC605,1,0)&gt;0,0,0),1))</f>
        <v>0</v>
      </c>
      <c r="AC606" s="117">
        <f>IF(DATOS!J570=Y$39,DATOS!C570,"")</f>
        <v>0</v>
      </c>
    </row>
    <row r="607" spans="27:29" x14ac:dyDescent="0.3">
      <c r="AA607" s="114">
        <f t="shared" si="13"/>
        <v>1</v>
      </c>
      <c r="AB607" s="114">
        <f>IF(AC607="",0,IFERROR(IF(VLOOKUP(AC607,AC$38:AC606,1,0)&gt;0,0,0),1))</f>
        <v>0</v>
      </c>
      <c r="AC607" s="117">
        <f>IF(DATOS!J571=Y$39,DATOS!C571,"")</f>
        <v>0</v>
      </c>
    </row>
    <row r="608" spans="27:29" x14ac:dyDescent="0.3">
      <c r="AA608" s="114">
        <f t="shared" si="13"/>
        <v>1</v>
      </c>
      <c r="AB608" s="114">
        <f>IF(AC608="",0,IFERROR(IF(VLOOKUP(AC608,AC$38:AC607,1,0)&gt;0,0,0),1))</f>
        <v>0</v>
      </c>
      <c r="AC608" s="117">
        <f>IF(DATOS!J572=Y$39,DATOS!C572,"")</f>
        <v>0</v>
      </c>
    </row>
    <row r="609" spans="27:29" x14ac:dyDescent="0.3">
      <c r="AA609" s="114">
        <f t="shared" si="13"/>
        <v>1</v>
      </c>
      <c r="AB609" s="114">
        <f>IF(AC609="",0,IFERROR(IF(VLOOKUP(AC609,AC$38:AC608,1,0)&gt;0,0,0),1))</f>
        <v>0</v>
      </c>
      <c r="AC609" s="117">
        <f>IF(DATOS!J573=Y$39,DATOS!C573,"")</f>
        <v>0</v>
      </c>
    </row>
    <row r="610" spans="27:29" x14ac:dyDescent="0.3">
      <c r="AA610" s="114">
        <f t="shared" si="13"/>
        <v>1</v>
      </c>
      <c r="AB610" s="114">
        <f>IF(AC610="",0,IFERROR(IF(VLOOKUP(AC610,AC$38:AC609,1,0)&gt;0,0,0),1))</f>
        <v>0</v>
      </c>
      <c r="AC610" s="117">
        <f>IF(DATOS!J574=Y$39,DATOS!C574,"")</f>
        <v>0</v>
      </c>
    </row>
    <row r="611" spans="27:29" x14ac:dyDescent="0.3">
      <c r="AA611" s="114">
        <f t="shared" si="13"/>
        <v>1</v>
      </c>
      <c r="AB611" s="114">
        <f>IF(AC611="",0,IFERROR(IF(VLOOKUP(AC611,AC$38:AC610,1,0)&gt;0,0,0),1))</f>
        <v>0</v>
      </c>
      <c r="AC611" s="117">
        <f>IF(DATOS!J575=Y$39,DATOS!C575,"")</f>
        <v>0</v>
      </c>
    </row>
    <row r="612" spans="27:29" x14ac:dyDescent="0.3">
      <c r="AA612" s="114">
        <f t="shared" si="13"/>
        <v>1</v>
      </c>
      <c r="AB612" s="114">
        <f>IF(AC612="",0,IFERROR(IF(VLOOKUP(AC612,AC$38:AC611,1,0)&gt;0,0,0),1))</f>
        <v>0</v>
      </c>
      <c r="AC612" s="117">
        <f>IF(DATOS!J576=Y$39,DATOS!C576,"")</f>
        <v>0</v>
      </c>
    </row>
    <row r="613" spans="27:29" x14ac:dyDescent="0.3">
      <c r="AA613" s="114">
        <f t="shared" si="13"/>
        <v>1</v>
      </c>
      <c r="AB613" s="114">
        <f>IF(AC613="",0,IFERROR(IF(VLOOKUP(AC613,AC$38:AC612,1,0)&gt;0,0,0),1))</f>
        <v>0</v>
      </c>
      <c r="AC613" s="117">
        <f>IF(DATOS!J577=Y$39,DATOS!C577,"")</f>
        <v>0</v>
      </c>
    </row>
    <row r="614" spans="27:29" x14ac:dyDescent="0.3">
      <c r="AA614" s="114">
        <f t="shared" ref="AA614:AA677" si="14">AA613+AB614</f>
        <v>1</v>
      </c>
      <c r="AB614" s="114">
        <f>IF(AC614="",0,IFERROR(IF(VLOOKUP(AC614,AC$38:AC613,1,0)&gt;0,0,0),1))</f>
        <v>0</v>
      </c>
      <c r="AC614" s="117">
        <f>IF(DATOS!J578=Y$39,DATOS!C578,"")</f>
        <v>0</v>
      </c>
    </row>
    <row r="615" spans="27:29" x14ac:dyDescent="0.3">
      <c r="AA615" s="114">
        <f t="shared" si="14"/>
        <v>1</v>
      </c>
      <c r="AB615" s="114">
        <f>IF(AC615="",0,IFERROR(IF(VLOOKUP(AC615,AC$38:AC614,1,0)&gt;0,0,0),1))</f>
        <v>0</v>
      </c>
      <c r="AC615" s="117">
        <f>IF(DATOS!J579=Y$39,DATOS!C579,"")</f>
        <v>0</v>
      </c>
    </row>
    <row r="616" spans="27:29" x14ac:dyDescent="0.3">
      <c r="AA616" s="114">
        <f t="shared" si="14"/>
        <v>1</v>
      </c>
      <c r="AB616" s="114">
        <f>IF(AC616="",0,IFERROR(IF(VLOOKUP(AC616,AC$38:AC615,1,0)&gt;0,0,0),1))</f>
        <v>0</v>
      </c>
      <c r="AC616" s="117">
        <f>IF(DATOS!J580=Y$39,DATOS!C580,"")</f>
        <v>0</v>
      </c>
    </row>
    <row r="617" spans="27:29" x14ac:dyDescent="0.3">
      <c r="AA617" s="114">
        <f t="shared" si="14"/>
        <v>1</v>
      </c>
      <c r="AB617" s="114">
        <f>IF(AC617="",0,IFERROR(IF(VLOOKUP(AC617,AC$38:AC616,1,0)&gt;0,0,0),1))</f>
        <v>0</v>
      </c>
      <c r="AC617" s="117">
        <f>IF(DATOS!J581=Y$39,DATOS!C581,"")</f>
        <v>0</v>
      </c>
    </row>
    <row r="618" spans="27:29" x14ac:dyDescent="0.3">
      <c r="AA618" s="114">
        <f t="shared" si="14"/>
        <v>1</v>
      </c>
      <c r="AB618" s="114">
        <f>IF(AC618="",0,IFERROR(IF(VLOOKUP(AC618,AC$38:AC617,1,0)&gt;0,0,0),1))</f>
        <v>0</v>
      </c>
      <c r="AC618" s="117">
        <f>IF(DATOS!J582=Y$39,DATOS!C582,"")</f>
        <v>0</v>
      </c>
    </row>
    <row r="619" spans="27:29" x14ac:dyDescent="0.3">
      <c r="AA619" s="114">
        <f t="shared" si="14"/>
        <v>1</v>
      </c>
      <c r="AB619" s="114">
        <f>IF(AC619="",0,IFERROR(IF(VLOOKUP(AC619,AC$38:AC618,1,0)&gt;0,0,0),1))</f>
        <v>0</v>
      </c>
      <c r="AC619" s="117">
        <f>IF(DATOS!J583=Y$39,DATOS!C583,"")</f>
        <v>0</v>
      </c>
    </row>
    <row r="620" spans="27:29" x14ac:dyDescent="0.3">
      <c r="AA620" s="114">
        <f t="shared" si="14"/>
        <v>1</v>
      </c>
      <c r="AB620" s="114">
        <f>IF(AC620="",0,IFERROR(IF(VLOOKUP(AC620,AC$38:AC619,1,0)&gt;0,0,0),1))</f>
        <v>0</v>
      </c>
      <c r="AC620" s="117">
        <f>IF(DATOS!J584=Y$39,DATOS!C584,"")</f>
        <v>0</v>
      </c>
    </row>
    <row r="621" spans="27:29" x14ac:dyDescent="0.3">
      <c r="AA621" s="114">
        <f t="shared" si="14"/>
        <v>1</v>
      </c>
      <c r="AB621" s="114">
        <f>IF(AC621="",0,IFERROR(IF(VLOOKUP(AC621,AC$38:AC620,1,0)&gt;0,0,0),1))</f>
        <v>0</v>
      </c>
      <c r="AC621" s="117">
        <f>IF(DATOS!J585=Y$39,DATOS!C585,"")</f>
        <v>0</v>
      </c>
    </row>
    <row r="622" spans="27:29" x14ac:dyDescent="0.3">
      <c r="AA622" s="114">
        <f t="shared" si="14"/>
        <v>1</v>
      </c>
      <c r="AB622" s="114">
        <f>IF(AC622="",0,IFERROR(IF(VLOOKUP(AC622,AC$38:AC621,1,0)&gt;0,0,0),1))</f>
        <v>0</v>
      </c>
      <c r="AC622" s="117">
        <f>IF(DATOS!J586=Y$39,DATOS!C586,"")</f>
        <v>0</v>
      </c>
    </row>
    <row r="623" spans="27:29" x14ac:dyDescent="0.3">
      <c r="AA623" s="114">
        <f t="shared" si="14"/>
        <v>1</v>
      </c>
      <c r="AB623" s="114">
        <f>IF(AC623="",0,IFERROR(IF(VLOOKUP(AC623,AC$38:AC622,1,0)&gt;0,0,0),1))</f>
        <v>0</v>
      </c>
      <c r="AC623" s="117">
        <f>IF(DATOS!J587=Y$39,DATOS!C587,"")</f>
        <v>0</v>
      </c>
    </row>
    <row r="624" spans="27:29" x14ac:dyDescent="0.3">
      <c r="AA624" s="114">
        <f t="shared" si="14"/>
        <v>1</v>
      </c>
      <c r="AB624" s="114">
        <f>IF(AC624="",0,IFERROR(IF(VLOOKUP(AC624,AC$38:AC623,1,0)&gt;0,0,0),1))</f>
        <v>0</v>
      </c>
      <c r="AC624" s="117">
        <f>IF(DATOS!J588=Y$39,DATOS!C588,"")</f>
        <v>0</v>
      </c>
    </row>
    <row r="625" spans="27:29" x14ac:dyDescent="0.3">
      <c r="AA625" s="114">
        <f t="shared" si="14"/>
        <v>1</v>
      </c>
      <c r="AB625" s="114">
        <f>IF(AC625="",0,IFERROR(IF(VLOOKUP(AC625,AC$38:AC624,1,0)&gt;0,0,0),1))</f>
        <v>0</v>
      </c>
      <c r="AC625" s="117">
        <f>IF(DATOS!J589=Y$39,DATOS!C589,"")</f>
        <v>0</v>
      </c>
    </row>
    <row r="626" spans="27:29" x14ac:dyDescent="0.3">
      <c r="AA626" s="114">
        <f t="shared" si="14"/>
        <v>1</v>
      </c>
      <c r="AB626" s="114">
        <f>IF(AC626="",0,IFERROR(IF(VLOOKUP(AC626,AC$38:AC625,1,0)&gt;0,0,0),1))</f>
        <v>0</v>
      </c>
      <c r="AC626" s="117">
        <f>IF(DATOS!J590=Y$39,DATOS!C590,"")</f>
        <v>0</v>
      </c>
    </row>
    <row r="627" spans="27:29" x14ac:dyDescent="0.3">
      <c r="AA627" s="114">
        <f t="shared" si="14"/>
        <v>1</v>
      </c>
      <c r="AB627" s="114">
        <f>IF(AC627="",0,IFERROR(IF(VLOOKUP(AC627,AC$38:AC626,1,0)&gt;0,0,0),1))</f>
        <v>0</v>
      </c>
      <c r="AC627" s="117">
        <f>IF(DATOS!J591=Y$39,DATOS!C591,"")</f>
        <v>0</v>
      </c>
    </row>
    <row r="628" spans="27:29" x14ac:dyDescent="0.3">
      <c r="AA628" s="114">
        <f t="shared" si="14"/>
        <v>1</v>
      </c>
      <c r="AB628" s="114">
        <f>IF(AC628="",0,IFERROR(IF(VLOOKUP(AC628,AC$38:AC627,1,0)&gt;0,0,0),1))</f>
        <v>0</v>
      </c>
      <c r="AC628" s="117">
        <f>IF(DATOS!J592=Y$39,DATOS!C592,"")</f>
        <v>0</v>
      </c>
    </row>
    <row r="629" spans="27:29" x14ac:dyDescent="0.3">
      <c r="AA629" s="114">
        <f t="shared" si="14"/>
        <v>1</v>
      </c>
      <c r="AB629" s="114">
        <f>IF(AC629="",0,IFERROR(IF(VLOOKUP(AC629,AC$38:AC628,1,0)&gt;0,0,0),1))</f>
        <v>0</v>
      </c>
      <c r="AC629" s="117">
        <f>IF(DATOS!J593=Y$39,DATOS!C593,"")</f>
        <v>0</v>
      </c>
    </row>
    <row r="630" spans="27:29" x14ac:dyDescent="0.3">
      <c r="AA630" s="114">
        <f t="shared" si="14"/>
        <v>1</v>
      </c>
      <c r="AB630" s="114">
        <f>IF(AC630="",0,IFERROR(IF(VLOOKUP(AC630,AC$38:AC629,1,0)&gt;0,0,0),1))</f>
        <v>0</v>
      </c>
      <c r="AC630" s="117">
        <f>IF(DATOS!J594=Y$39,DATOS!C594,"")</f>
        <v>0</v>
      </c>
    </row>
    <row r="631" spans="27:29" x14ac:dyDescent="0.3">
      <c r="AA631" s="114">
        <f t="shared" si="14"/>
        <v>1</v>
      </c>
      <c r="AB631" s="114">
        <f>IF(AC631="",0,IFERROR(IF(VLOOKUP(AC631,AC$38:AC630,1,0)&gt;0,0,0),1))</f>
        <v>0</v>
      </c>
      <c r="AC631" s="117">
        <f>IF(DATOS!J595=Y$39,DATOS!C595,"")</f>
        <v>0</v>
      </c>
    </row>
    <row r="632" spans="27:29" x14ac:dyDescent="0.3">
      <c r="AA632" s="114">
        <f t="shared" si="14"/>
        <v>1</v>
      </c>
      <c r="AB632" s="114">
        <f>IF(AC632="",0,IFERROR(IF(VLOOKUP(AC632,AC$38:AC631,1,0)&gt;0,0,0),1))</f>
        <v>0</v>
      </c>
      <c r="AC632" s="117">
        <f>IF(DATOS!J596=Y$39,DATOS!C596,"")</f>
        <v>0</v>
      </c>
    </row>
    <row r="633" spans="27:29" x14ac:dyDescent="0.3">
      <c r="AA633" s="114">
        <f t="shared" si="14"/>
        <v>1</v>
      </c>
      <c r="AB633" s="114">
        <f>IF(AC633="",0,IFERROR(IF(VLOOKUP(AC633,AC$38:AC632,1,0)&gt;0,0,0),1))</f>
        <v>0</v>
      </c>
      <c r="AC633" s="117">
        <f>IF(DATOS!J597=Y$39,DATOS!C597,"")</f>
        <v>0</v>
      </c>
    </row>
    <row r="634" spans="27:29" x14ac:dyDescent="0.3">
      <c r="AA634" s="114">
        <f t="shared" si="14"/>
        <v>1</v>
      </c>
      <c r="AB634" s="114">
        <f>IF(AC634="",0,IFERROR(IF(VLOOKUP(AC634,AC$38:AC633,1,0)&gt;0,0,0),1))</f>
        <v>0</v>
      </c>
      <c r="AC634" s="117">
        <f>IF(DATOS!J598=Y$39,DATOS!C598,"")</f>
        <v>0</v>
      </c>
    </row>
    <row r="635" spans="27:29" x14ac:dyDescent="0.3">
      <c r="AA635" s="114">
        <f t="shared" si="14"/>
        <v>1</v>
      </c>
      <c r="AB635" s="114">
        <f>IF(AC635="",0,IFERROR(IF(VLOOKUP(AC635,AC$38:AC634,1,0)&gt;0,0,0),1))</f>
        <v>0</v>
      </c>
      <c r="AC635" s="117">
        <f>IF(DATOS!J599=Y$39,DATOS!C599,"")</f>
        <v>0</v>
      </c>
    </row>
    <row r="636" spans="27:29" x14ac:dyDescent="0.3">
      <c r="AA636" s="114">
        <f t="shared" si="14"/>
        <v>1</v>
      </c>
      <c r="AB636" s="114">
        <f>IF(AC636="",0,IFERROR(IF(VLOOKUP(AC636,AC$38:AC635,1,0)&gt;0,0,0),1))</f>
        <v>0</v>
      </c>
      <c r="AC636" s="117">
        <f>IF(DATOS!J600=Y$39,DATOS!C600,"")</f>
        <v>0</v>
      </c>
    </row>
    <row r="637" spans="27:29" x14ac:dyDescent="0.3">
      <c r="AA637" s="114">
        <f t="shared" si="14"/>
        <v>1</v>
      </c>
      <c r="AB637" s="114">
        <f>IF(AC637="",0,IFERROR(IF(VLOOKUP(AC637,AC$38:AC636,1,0)&gt;0,0,0),1))</f>
        <v>0</v>
      </c>
      <c r="AC637" s="117">
        <f>IF(DATOS!J601=Y$39,DATOS!C601,"")</f>
        <v>0</v>
      </c>
    </row>
    <row r="638" spans="27:29" x14ac:dyDescent="0.3">
      <c r="AA638" s="114">
        <f t="shared" si="14"/>
        <v>1</v>
      </c>
      <c r="AB638" s="114">
        <f>IF(AC638="",0,IFERROR(IF(VLOOKUP(AC638,AC$38:AC637,1,0)&gt;0,0,0),1))</f>
        <v>0</v>
      </c>
      <c r="AC638" s="117">
        <f>IF(DATOS!J602=Y$39,DATOS!C602,"")</f>
        <v>0</v>
      </c>
    </row>
    <row r="639" spans="27:29" x14ac:dyDescent="0.3">
      <c r="AA639" s="114">
        <f t="shared" si="14"/>
        <v>1</v>
      </c>
      <c r="AB639" s="114">
        <f>IF(AC639="",0,IFERROR(IF(VLOOKUP(AC639,AC$38:AC638,1,0)&gt;0,0,0),1))</f>
        <v>0</v>
      </c>
      <c r="AC639" s="117">
        <f>IF(DATOS!J603=Y$39,DATOS!C603,"")</f>
        <v>0</v>
      </c>
    </row>
    <row r="640" spans="27:29" x14ac:dyDescent="0.3">
      <c r="AA640" s="114">
        <f t="shared" si="14"/>
        <v>1</v>
      </c>
      <c r="AB640" s="114">
        <f>IF(AC640="",0,IFERROR(IF(VLOOKUP(AC640,AC$38:AC639,1,0)&gt;0,0,0),1))</f>
        <v>0</v>
      </c>
      <c r="AC640" s="117">
        <f>IF(DATOS!J604=Y$39,DATOS!C604,"")</f>
        <v>0</v>
      </c>
    </row>
    <row r="641" spans="27:29" x14ac:dyDescent="0.3">
      <c r="AA641" s="114">
        <f t="shared" si="14"/>
        <v>1</v>
      </c>
      <c r="AB641" s="114">
        <f>IF(AC641="",0,IFERROR(IF(VLOOKUP(AC641,AC$38:AC640,1,0)&gt;0,0,0),1))</f>
        <v>0</v>
      </c>
      <c r="AC641" s="117">
        <f>IF(DATOS!J605=Y$39,DATOS!C605,"")</f>
        <v>0</v>
      </c>
    </row>
    <row r="642" spans="27:29" x14ac:dyDescent="0.3">
      <c r="AA642" s="114">
        <f t="shared" si="14"/>
        <v>1</v>
      </c>
      <c r="AB642" s="114">
        <f>IF(AC642="",0,IFERROR(IF(VLOOKUP(AC642,AC$38:AC641,1,0)&gt;0,0,0),1))</f>
        <v>0</v>
      </c>
      <c r="AC642" s="117">
        <f>IF(DATOS!J606=Y$39,DATOS!C606,"")</f>
        <v>0</v>
      </c>
    </row>
    <row r="643" spans="27:29" x14ac:dyDescent="0.3">
      <c r="AA643" s="114">
        <f t="shared" si="14"/>
        <v>1</v>
      </c>
      <c r="AB643" s="114">
        <f>IF(AC643="",0,IFERROR(IF(VLOOKUP(AC643,AC$38:AC642,1,0)&gt;0,0,0),1))</f>
        <v>0</v>
      </c>
      <c r="AC643" s="117">
        <f>IF(DATOS!J607=Y$39,DATOS!C607,"")</f>
        <v>0</v>
      </c>
    </row>
    <row r="644" spans="27:29" x14ac:dyDescent="0.3">
      <c r="AA644" s="114">
        <f t="shared" si="14"/>
        <v>1</v>
      </c>
      <c r="AB644" s="114">
        <f>IF(AC644="",0,IFERROR(IF(VLOOKUP(AC644,AC$38:AC643,1,0)&gt;0,0,0),1))</f>
        <v>0</v>
      </c>
      <c r="AC644" s="117">
        <f>IF(DATOS!J608=Y$39,DATOS!C608,"")</f>
        <v>0</v>
      </c>
    </row>
    <row r="645" spans="27:29" x14ac:dyDescent="0.3">
      <c r="AA645" s="114">
        <f t="shared" si="14"/>
        <v>1</v>
      </c>
      <c r="AB645" s="114">
        <f>IF(AC645="",0,IFERROR(IF(VLOOKUP(AC645,AC$38:AC644,1,0)&gt;0,0,0),1))</f>
        <v>0</v>
      </c>
      <c r="AC645" s="117">
        <f>IF(DATOS!J609=Y$39,DATOS!C609,"")</f>
        <v>0</v>
      </c>
    </row>
    <row r="646" spans="27:29" x14ac:dyDescent="0.3">
      <c r="AA646" s="114">
        <f t="shared" si="14"/>
        <v>1</v>
      </c>
      <c r="AB646" s="114">
        <f>IF(AC646="",0,IFERROR(IF(VLOOKUP(AC646,AC$38:AC645,1,0)&gt;0,0,0),1))</f>
        <v>0</v>
      </c>
      <c r="AC646" s="117">
        <f>IF(DATOS!J610=Y$39,DATOS!C610,"")</f>
        <v>0</v>
      </c>
    </row>
    <row r="647" spans="27:29" x14ac:dyDescent="0.3">
      <c r="AA647" s="114">
        <f t="shared" si="14"/>
        <v>1</v>
      </c>
      <c r="AB647" s="114">
        <f>IF(AC647="",0,IFERROR(IF(VLOOKUP(AC647,AC$38:AC646,1,0)&gt;0,0,0),1))</f>
        <v>0</v>
      </c>
      <c r="AC647" s="117">
        <f>IF(DATOS!J611=Y$39,DATOS!C611,"")</f>
        <v>0</v>
      </c>
    </row>
    <row r="648" spans="27:29" x14ac:dyDescent="0.3">
      <c r="AA648" s="114">
        <f t="shared" si="14"/>
        <v>1</v>
      </c>
      <c r="AB648" s="114">
        <f>IF(AC648="",0,IFERROR(IF(VLOOKUP(AC648,AC$38:AC647,1,0)&gt;0,0,0),1))</f>
        <v>0</v>
      </c>
      <c r="AC648" s="117">
        <f>IF(DATOS!J612=Y$39,DATOS!C612,"")</f>
        <v>0</v>
      </c>
    </row>
    <row r="649" spans="27:29" x14ac:dyDescent="0.3">
      <c r="AA649" s="114">
        <f t="shared" si="14"/>
        <v>1</v>
      </c>
      <c r="AB649" s="114">
        <f>IF(AC649="",0,IFERROR(IF(VLOOKUP(AC649,AC$38:AC648,1,0)&gt;0,0,0),1))</f>
        <v>0</v>
      </c>
      <c r="AC649" s="117">
        <f>IF(DATOS!J613=Y$39,DATOS!C613,"")</f>
        <v>0</v>
      </c>
    </row>
    <row r="650" spans="27:29" x14ac:dyDescent="0.3">
      <c r="AA650" s="114">
        <f t="shared" si="14"/>
        <v>1</v>
      </c>
      <c r="AB650" s="114">
        <f>IF(AC650="",0,IFERROR(IF(VLOOKUP(AC650,AC$38:AC649,1,0)&gt;0,0,0),1))</f>
        <v>0</v>
      </c>
      <c r="AC650" s="117">
        <f>IF(DATOS!J614=Y$39,DATOS!C614,"")</f>
        <v>0</v>
      </c>
    </row>
    <row r="651" spans="27:29" x14ac:dyDescent="0.3">
      <c r="AA651" s="114">
        <f t="shared" si="14"/>
        <v>1</v>
      </c>
      <c r="AB651" s="114">
        <f>IF(AC651="",0,IFERROR(IF(VLOOKUP(AC651,AC$38:AC650,1,0)&gt;0,0,0),1))</f>
        <v>0</v>
      </c>
      <c r="AC651" s="117">
        <f>IF(DATOS!J615=Y$39,DATOS!C615,"")</f>
        <v>0</v>
      </c>
    </row>
    <row r="652" spans="27:29" x14ac:dyDescent="0.3">
      <c r="AA652" s="114">
        <f t="shared" si="14"/>
        <v>1</v>
      </c>
      <c r="AB652" s="114">
        <f>IF(AC652="",0,IFERROR(IF(VLOOKUP(AC652,AC$38:AC651,1,0)&gt;0,0,0),1))</f>
        <v>0</v>
      </c>
      <c r="AC652" s="117">
        <f>IF(DATOS!J616=Y$39,DATOS!C616,"")</f>
        <v>0</v>
      </c>
    </row>
    <row r="653" spans="27:29" x14ac:dyDescent="0.3">
      <c r="AA653" s="114">
        <f t="shared" si="14"/>
        <v>1</v>
      </c>
      <c r="AB653" s="114">
        <f>IF(AC653="",0,IFERROR(IF(VLOOKUP(AC653,AC$38:AC652,1,0)&gt;0,0,0),1))</f>
        <v>0</v>
      </c>
      <c r="AC653" s="117">
        <f>IF(DATOS!J617=Y$39,DATOS!C617,"")</f>
        <v>0</v>
      </c>
    </row>
    <row r="654" spans="27:29" x14ac:dyDescent="0.3">
      <c r="AA654" s="114">
        <f t="shared" si="14"/>
        <v>1</v>
      </c>
      <c r="AB654" s="114">
        <f>IF(AC654="",0,IFERROR(IF(VLOOKUP(AC654,AC$38:AC653,1,0)&gt;0,0,0),1))</f>
        <v>0</v>
      </c>
      <c r="AC654" s="117">
        <f>IF(DATOS!J618=Y$39,DATOS!C618,"")</f>
        <v>0</v>
      </c>
    </row>
    <row r="655" spans="27:29" x14ac:dyDescent="0.3">
      <c r="AA655" s="114">
        <f t="shared" si="14"/>
        <v>1</v>
      </c>
      <c r="AB655" s="114">
        <f>IF(AC655="",0,IFERROR(IF(VLOOKUP(AC655,AC$38:AC654,1,0)&gt;0,0,0),1))</f>
        <v>0</v>
      </c>
      <c r="AC655" s="117">
        <f>IF(DATOS!J619=Y$39,DATOS!C619,"")</f>
        <v>0</v>
      </c>
    </row>
    <row r="656" spans="27:29" x14ac:dyDescent="0.3">
      <c r="AA656" s="114">
        <f t="shared" si="14"/>
        <v>1</v>
      </c>
      <c r="AB656" s="114">
        <f>IF(AC656="",0,IFERROR(IF(VLOOKUP(AC656,AC$38:AC655,1,0)&gt;0,0,0),1))</f>
        <v>0</v>
      </c>
      <c r="AC656" s="117">
        <f>IF(DATOS!J620=Y$39,DATOS!C620,"")</f>
        <v>0</v>
      </c>
    </row>
    <row r="657" spans="27:29" x14ac:dyDescent="0.3">
      <c r="AA657" s="114">
        <f t="shared" si="14"/>
        <v>1</v>
      </c>
      <c r="AB657" s="114">
        <f>IF(AC657="",0,IFERROR(IF(VLOOKUP(AC657,AC$38:AC656,1,0)&gt;0,0,0),1))</f>
        <v>0</v>
      </c>
      <c r="AC657" s="117">
        <f>IF(DATOS!J621=Y$39,DATOS!C621,"")</f>
        <v>0</v>
      </c>
    </row>
    <row r="658" spans="27:29" x14ac:dyDescent="0.3">
      <c r="AA658" s="114">
        <f t="shared" si="14"/>
        <v>1</v>
      </c>
      <c r="AB658" s="114">
        <f>IF(AC658="",0,IFERROR(IF(VLOOKUP(AC658,AC$38:AC657,1,0)&gt;0,0,0),1))</f>
        <v>0</v>
      </c>
      <c r="AC658" s="117">
        <f>IF(DATOS!J622=Y$39,DATOS!C622,"")</f>
        <v>0</v>
      </c>
    </row>
    <row r="659" spans="27:29" x14ac:dyDescent="0.3">
      <c r="AA659" s="114">
        <f t="shared" si="14"/>
        <v>1</v>
      </c>
      <c r="AB659" s="114">
        <f>IF(AC659="",0,IFERROR(IF(VLOOKUP(AC659,AC$38:AC658,1,0)&gt;0,0,0),1))</f>
        <v>0</v>
      </c>
      <c r="AC659" s="117">
        <f>IF(DATOS!J623=Y$39,DATOS!C623,"")</f>
        <v>0</v>
      </c>
    </row>
    <row r="660" spans="27:29" x14ac:dyDescent="0.3">
      <c r="AA660" s="114">
        <f t="shared" si="14"/>
        <v>1</v>
      </c>
      <c r="AB660" s="114">
        <f>IF(AC660="",0,IFERROR(IF(VLOOKUP(AC660,AC$38:AC659,1,0)&gt;0,0,0),1))</f>
        <v>0</v>
      </c>
      <c r="AC660" s="117">
        <f>IF(DATOS!J624=Y$39,DATOS!C624,"")</f>
        <v>0</v>
      </c>
    </row>
    <row r="661" spans="27:29" x14ac:dyDescent="0.3">
      <c r="AA661" s="114">
        <f t="shared" si="14"/>
        <v>1</v>
      </c>
      <c r="AB661" s="114">
        <f>IF(AC661="",0,IFERROR(IF(VLOOKUP(AC661,AC$38:AC660,1,0)&gt;0,0,0),1))</f>
        <v>0</v>
      </c>
      <c r="AC661" s="117">
        <f>IF(DATOS!J625=Y$39,DATOS!C625,"")</f>
        <v>0</v>
      </c>
    </row>
    <row r="662" spans="27:29" x14ac:dyDescent="0.3">
      <c r="AA662" s="114">
        <f t="shared" si="14"/>
        <v>1</v>
      </c>
      <c r="AB662" s="114">
        <f>IF(AC662="",0,IFERROR(IF(VLOOKUP(AC662,AC$38:AC661,1,0)&gt;0,0,0),1))</f>
        <v>0</v>
      </c>
      <c r="AC662" s="117">
        <f>IF(DATOS!J626=Y$39,DATOS!C626,"")</f>
        <v>0</v>
      </c>
    </row>
    <row r="663" spans="27:29" x14ac:dyDescent="0.3">
      <c r="AA663" s="114">
        <f t="shared" si="14"/>
        <v>1</v>
      </c>
      <c r="AB663" s="114">
        <f>IF(AC663="",0,IFERROR(IF(VLOOKUP(AC663,AC$38:AC662,1,0)&gt;0,0,0),1))</f>
        <v>0</v>
      </c>
      <c r="AC663" s="117">
        <f>IF(DATOS!J627=Y$39,DATOS!C627,"")</f>
        <v>0</v>
      </c>
    </row>
    <row r="664" spans="27:29" x14ac:dyDescent="0.3">
      <c r="AA664" s="114">
        <f t="shared" si="14"/>
        <v>1</v>
      </c>
      <c r="AB664" s="114">
        <f>IF(AC664="",0,IFERROR(IF(VLOOKUP(AC664,AC$38:AC663,1,0)&gt;0,0,0),1))</f>
        <v>0</v>
      </c>
      <c r="AC664" s="117">
        <f>IF(DATOS!J628=Y$39,DATOS!C628,"")</f>
        <v>0</v>
      </c>
    </row>
    <row r="665" spans="27:29" x14ac:dyDescent="0.3">
      <c r="AA665" s="114">
        <f t="shared" si="14"/>
        <v>1</v>
      </c>
      <c r="AB665" s="114">
        <f>IF(AC665="",0,IFERROR(IF(VLOOKUP(AC665,AC$38:AC664,1,0)&gt;0,0,0),1))</f>
        <v>0</v>
      </c>
      <c r="AC665" s="117">
        <f>IF(DATOS!J629=Y$39,DATOS!C629,"")</f>
        <v>0</v>
      </c>
    </row>
    <row r="666" spans="27:29" x14ac:dyDescent="0.3">
      <c r="AA666" s="114">
        <f t="shared" si="14"/>
        <v>1</v>
      </c>
      <c r="AB666" s="114">
        <f>IF(AC666="",0,IFERROR(IF(VLOOKUP(AC666,AC$38:AC665,1,0)&gt;0,0,0),1))</f>
        <v>0</v>
      </c>
      <c r="AC666" s="117">
        <f>IF(DATOS!J630=Y$39,DATOS!C630,"")</f>
        <v>0</v>
      </c>
    </row>
    <row r="667" spans="27:29" x14ac:dyDescent="0.3">
      <c r="AA667" s="114">
        <f t="shared" si="14"/>
        <v>1</v>
      </c>
      <c r="AB667" s="114">
        <f>IF(AC667="",0,IFERROR(IF(VLOOKUP(AC667,AC$38:AC666,1,0)&gt;0,0,0),1))</f>
        <v>0</v>
      </c>
      <c r="AC667" s="117">
        <f>IF(DATOS!J631=Y$39,DATOS!C631,"")</f>
        <v>0</v>
      </c>
    </row>
    <row r="668" spans="27:29" x14ac:dyDescent="0.3">
      <c r="AA668" s="114">
        <f t="shared" si="14"/>
        <v>1</v>
      </c>
      <c r="AB668" s="114">
        <f>IF(AC668="",0,IFERROR(IF(VLOOKUP(AC668,AC$38:AC667,1,0)&gt;0,0,0),1))</f>
        <v>0</v>
      </c>
      <c r="AC668" s="117">
        <f>IF(DATOS!J632=Y$39,DATOS!C632,"")</f>
        <v>0</v>
      </c>
    </row>
    <row r="669" spans="27:29" x14ac:dyDescent="0.3">
      <c r="AA669" s="114">
        <f t="shared" si="14"/>
        <v>1</v>
      </c>
      <c r="AB669" s="114">
        <f>IF(AC669="",0,IFERROR(IF(VLOOKUP(AC669,AC$38:AC668,1,0)&gt;0,0,0),1))</f>
        <v>0</v>
      </c>
      <c r="AC669" s="117">
        <f>IF(DATOS!J633=Y$39,DATOS!C633,"")</f>
        <v>0</v>
      </c>
    </row>
    <row r="670" spans="27:29" x14ac:dyDescent="0.3">
      <c r="AA670" s="114">
        <f t="shared" si="14"/>
        <v>1</v>
      </c>
      <c r="AB670" s="114">
        <f>IF(AC670="",0,IFERROR(IF(VLOOKUP(AC670,AC$38:AC669,1,0)&gt;0,0,0),1))</f>
        <v>0</v>
      </c>
      <c r="AC670" s="117">
        <f>IF(DATOS!J634=Y$39,DATOS!C634,"")</f>
        <v>0</v>
      </c>
    </row>
    <row r="671" spans="27:29" x14ac:dyDescent="0.3">
      <c r="AA671" s="114">
        <f t="shared" si="14"/>
        <v>1</v>
      </c>
      <c r="AB671" s="114">
        <f>IF(AC671="",0,IFERROR(IF(VLOOKUP(AC671,AC$38:AC670,1,0)&gt;0,0,0),1))</f>
        <v>0</v>
      </c>
      <c r="AC671" s="117">
        <f>IF(DATOS!J635=Y$39,DATOS!C635,"")</f>
        <v>0</v>
      </c>
    </row>
    <row r="672" spans="27:29" x14ac:dyDescent="0.3">
      <c r="AA672" s="114">
        <f t="shared" si="14"/>
        <v>1</v>
      </c>
      <c r="AB672" s="114">
        <f>IF(AC672="",0,IFERROR(IF(VLOOKUP(AC672,AC$38:AC671,1,0)&gt;0,0,0),1))</f>
        <v>0</v>
      </c>
      <c r="AC672" s="117">
        <f>IF(DATOS!J636=Y$39,DATOS!C636,"")</f>
        <v>0</v>
      </c>
    </row>
    <row r="673" spans="27:29" x14ac:dyDescent="0.3">
      <c r="AA673" s="114">
        <f t="shared" si="14"/>
        <v>1</v>
      </c>
      <c r="AB673" s="114">
        <f>IF(AC673="",0,IFERROR(IF(VLOOKUP(AC673,AC$38:AC672,1,0)&gt;0,0,0),1))</f>
        <v>0</v>
      </c>
      <c r="AC673" s="117">
        <f>IF(DATOS!J637=Y$39,DATOS!C637,"")</f>
        <v>0</v>
      </c>
    </row>
    <row r="674" spans="27:29" x14ac:dyDescent="0.3">
      <c r="AA674" s="114">
        <f t="shared" si="14"/>
        <v>1</v>
      </c>
      <c r="AB674" s="114">
        <f>IF(AC674="",0,IFERROR(IF(VLOOKUP(AC674,AC$38:AC673,1,0)&gt;0,0,0),1))</f>
        <v>0</v>
      </c>
      <c r="AC674" s="117">
        <f>IF(DATOS!J638=Y$39,DATOS!C638,"")</f>
        <v>0</v>
      </c>
    </row>
    <row r="675" spans="27:29" x14ac:dyDescent="0.3">
      <c r="AA675" s="114">
        <f t="shared" si="14"/>
        <v>1</v>
      </c>
      <c r="AB675" s="114">
        <f>IF(AC675="",0,IFERROR(IF(VLOOKUP(AC675,AC$38:AC674,1,0)&gt;0,0,0),1))</f>
        <v>0</v>
      </c>
      <c r="AC675" s="117">
        <f>IF(DATOS!J639=Y$39,DATOS!C639,"")</f>
        <v>0</v>
      </c>
    </row>
    <row r="676" spans="27:29" x14ac:dyDescent="0.3">
      <c r="AA676" s="114">
        <f t="shared" si="14"/>
        <v>1</v>
      </c>
      <c r="AB676" s="114">
        <f>IF(AC676="",0,IFERROR(IF(VLOOKUP(AC676,AC$38:AC675,1,0)&gt;0,0,0),1))</f>
        <v>0</v>
      </c>
      <c r="AC676" s="117">
        <f>IF(DATOS!J640=Y$39,DATOS!C640,"")</f>
        <v>0</v>
      </c>
    </row>
    <row r="677" spans="27:29" x14ac:dyDescent="0.3">
      <c r="AA677" s="114">
        <f t="shared" si="14"/>
        <v>1</v>
      </c>
      <c r="AB677" s="114">
        <f>IF(AC677="",0,IFERROR(IF(VLOOKUP(AC677,AC$38:AC676,1,0)&gt;0,0,0),1))</f>
        <v>0</v>
      </c>
      <c r="AC677" s="117">
        <f>IF(DATOS!J641=Y$39,DATOS!C641,"")</f>
        <v>0</v>
      </c>
    </row>
    <row r="678" spans="27:29" x14ac:dyDescent="0.3">
      <c r="AA678" s="114">
        <f t="shared" ref="AA678:AA741" si="15">AA677+AB678</f>
        <v>1</v>
      </c>
      <c r="AB678" s="114">
        <f>IF(AC678="",0,IFERROR(IF(VLOOKUP(AC678,AC$38:AC677,1,0)&gt;0,0,0),1))</f>
        <v>0</v>
      </c>
      <c r="AC678" s="117">
        <f>IF(DATOS!J642=Y$39,DATOS!C642,"")</f>
        <v>0</v>
      </c>
    </row>
    <row r="679" spans="27:29" x14ac:dyDescent="0.3">
      <c r="AA679" s="114">
        <f t="shared" si="15"/>
        <v>1</v>
      </c>
      <c r="AB679" s="114">
        <f>IF(AC679="",0,IFERROR(IF(VLOOKUP(AC679,AC$38:AC678,1,0)&gt;0,0,0),1))</f>
        <v>0</v>
      </c>
      <c r="AC679" s="117">
        <f>IF(DATOS!J643=Y$39,DATOS!C643,"")</f>
        <v>0</v>
      </c>
    </row>
    <row r="680" spans="27:29" x14ac:dyDescent="0.3">
      <c r="AA680" s="114">
        <f t="shared" si="15"/>
        <v>1</v>
      </c>
      <c r="AB680" s="114">
        <f>IF(AC680="",0,IFERROR(IF(VLOOKUP(AC680,AC$38:AC679,1,0)&gt;0,0,0),1))</f>
        <v>0</v>
      </c>
      <c r="AC680" s="117">
        <f>IF(DATOS!J644=Y$39,DATOS!C644,"")</f>
        <v>0</v>
      </c>
    </row>
    <row r="681" spans="27:29" x14ac:dyDescent="0.3">
      <c r="AA681" s="114">
        <f t="shared" si="15"/>
        <v>1</v>
      </c>
      <c r="AB681" s="114">
        <f>IF(AC681="",0,IFERROR(IF(VLOOKUP(AC681,AC$38:AC680,1,0)&gt;0,0,0),1))</f>
        <v>0</v>
      </c>
      <c r="AC681" s="117">
        <f>IF(DATOS!J645=Y$39,DATOS!C645,"")</f>
        <v>0</v>
      </c>
    </row>
    <row r="682" spans="27:29" x14ac:dyDescent="0.3">
      <c r="AA682" s="114">
        <f t="shared" si="15"/>
        <v>1</v>
      </c>
      <c r="AB682" s="114">
        <f>IF(AC682="",0,IFERROR(IF(VLOOKUP(AC682,AC$38:AC681,1,0)&gt;0,0,0),1))</f>
        <v>0</v>
      </c>
      <c r="AC682" s="117">
        <f>IF(DATOS!J646=Y$39,DATOS!C646,"")</f>
        <v>0</v>
      </c>
    </row>
    <row r="683" spans="27:29" x14ac:dyDescent="0.3">
      <c r="AA683" s="114">
        <f t="shared" si="15"/>
        <v>1</v>
      </c>
      <c r="AB683" s="114">
        <f>IF(AC683="",0,IFERROR(IF(VLOOKUP(AC683,AC$38:AC682,1,0)&gt;0,0,0),1))</f>
        <v>0</v>
      </c>
      <c r="AC683" s="117">
        <f>IF(DATOS!J647=Y$39,DATOS!C647,"")</f>
        <v>0</v>
      </c>
    </row>
    <row r="684" spans="27:29" x14ac:dyDescent="0.3">
      <c r="AA684" s="114">
        <f t="shared" si="15"/>
        <v>1</v>
      </c>
      <c r="AB684" s="114">
        <f>IF(AC684="",0,IFERROR(IF(VLOOKUP(AC684,AC$38:AC683,1,0)&gt;0,0,0),1))</f>
        <v>0</v>
      </c>
      <c r="AC684" s="117">
        <f>IF(DATOS!J648=Y$39,DATOS!C648,"")</f>
        <v>0</v>
      </c>
    </row>
    <row r="685" spans="27:29" x14ac:dyDescent="0.3">
      <c r="AA685" s="114">
        <f t="shared" si="15"/>
        <v>1</v>
      </c>
      <c r="AB685" s="114">
        <f>IF(AC685="",0,IFERROR(IF(VLOOKUP(AC685,AC$38:AC684,1,0)&gt;0,0,0),1))</f>
        <v>0</v>
      </c>
      <c r="AC685" s="117">
        <f>IF(DATOS!J649=Y$39,DATOS!C649,"")</f>
        <v>0</v>
      </c>
    </row>
    <row r="686" spans="27:29" x14ac:dyDescent="0.3">
      <c r="AA686" s="114">
        <f t="shared" si="15"/>
        <v>1</v>
      </c>
      <c r="AB686" s="114">
        <f>IF(AC686="",0,IFERROR(IF(VLOOKUP(AC686,AC$38:AC685,1,0)&gt;0,0,0),1))</f>
        <v>0</v>
      </c>
      <c r="AC686" s="117">
        <f>IF(DATOS!J650=Y$39,DATOS!C650,"")</f>
        <v>0</v>
      </c>
    </row>
    <row r="687" spans="27:29" x14ac:dyDescent="0.3">
      <c r="AA687" s="114">
        <f t="shared" si="15"/>
        <v>1</v>
      </c>
      <c r="AB687" s="114">
        <f>IF(AC687="",0,IFERROR(IF(VLOOKUP(AC687,AC$38:AC686,1,0)&gt;0,0,0),1))</f>
        <v>0</v>
      </c>
      <c r="AC687" s="117">
        <f>IF(DATOS!J651=Y$39,DATOS!C651,"")</f>
        <v>0</v>
      </c>
    </row>
    <row r="688" spans="27:29" x14ac:dyDescent="0.3">
      <c r="AA688" s="114">
        <f t="shared" si="15"/>
        <v>1</v>
      </c>
      <c r="AB688" s="114">
        <f>IF(AC688="",0,IFERROR(IF(VLOOKUP(AC688,AC$38:AC687,1,0)&gt;0,0,0),1))</f>
        <v>0</v>
      </c>
      <c r="AC688" s="117">
        <f>IF(DATOS!J652=Y$39,DATOS!C652,"")</f>
        <v>0</v>
      </c>
    </row>
    <row r="689" spans="27:29" x14ac:dyDescent="0.3">
      <c r="AA689" s="114">
        <f t="shared" si="15"/>
        <v>1</v>
      </c>
      <c r="AB689" s="114">
        <f>IF(AC689="",0,IFERROR(IF(VLOOKUP(AC689,AC$38:AC688,1,0)&gt;0,0,0),1))</f>
        <v>0</v>
      </c>
      <c r="AC689" s="117">
        <f>IF(DATOS!J653=Y$39,DATOS!C653,"")</f>
        <v>0</v>
      </c>
    </row>
    <row r="690" spans="27:29" x14ac:dyDescent="0.3">
      <c r="AA690" s="114">
        <f t="shared" si="15"/>
        <v>1</v>
      </c>
      <c r="AB690" s="114">
        <f>IF(AC690="",0,IFERROR(IF(VLOOKUP(AC690,AC$38:AC689,1,0)&gt;0,0,0),1))</f>
        <v>0</v>
      </c>
      <c r="AC690" s="117">
        <f>IF(DATOS!J654=Y$39,DATOS!C654,"")</f>
        <v>0</v>
      </c>
    </row>
    <row r="691" spans="27:29" x14ac:dyDescent="0.3">
      <c r="AA691" s="114">
        <f t="shared" si="15"/>
        <v>1</v>
      </c>
      <c r="AB691" s="114">
        <f>IF(AC691="",0,IFERROR(IF(VLOOKUP(AC691,AC$38:AC690,1,0)&gt;0,0,0),1))</f>
        <v>0</v>
      </c>
      <c r="AC691" s="117">
        <f>IF(DATOS!J655=Y$39,DATOS!C655,"")</f>
        <v>0</v>
      </c>
    </row>
    <row r="692" spans="27:29" x14ac:dyDescent="0.3">
      <c r="AA692" s="114">
        <f t="shared" si="15"/>
        <v>1</v>
      </c>
      <c r="AB692" s="114">
        <f>IF(AC692="",0,IFERROR(IF(VLOOKUP(AC692,AC$38:AC691,1,0)&gt;0,0,0),1))</f>
        <v>0</v>
      </c>
      <c r="AC692" s="117">
        <f>IF(DATOS!J656=Y$39,DATOS!C656,"")</f>
        <v>0</v>
      </c>
    </row>
    <row r="693" spans="27:29" x14ac:dyDescent="0.3">
      <c r="AA693" s="114">
        <f t="shared" si="15"/>
        <v>1</v>
      </c>
      <c r="AB693" s="114">
        <f>IF(AC693="",0,IFERROR(IF(VLOOKUP(AC693,AC$38:AC692,1,0)&gt;0,0,0),1))</f>
        <v>0</v>
      </c>
      <c r="AC693" s="117">
        <f>IF(DATOS!J657=Y$39,DATOS!C657,"")</f>
        <v>0</v>
      </c>
    </row>
    <row r="694" spans="27:29" x14ac:dyDescent="0.3">
      <c r="AA694" s="114">
        <f t="shared" si="15"/>
        <v>1</v>
      </c>
      <c r="AB694" s="114">
        <f>IF(AC694="",0,IFERROR(IF(VLOOKUP(AC694,AC$38:AC693,1,0)&gt;0,0,0),1))</f>
        <v>0</v>
      </c>
      <c r="AC694" s="117">
        <f>IF(DATOS!J658=Y$39,DATOS!C658,"")</f>
        <v>0</v>
      </c>
    </row>
    <row r="695" spans="27:29" x14ac:dyDescent="0.3">
      <c r="AA695" s="114">
        <f t="shared" si="15"/>
        <v>1</v>
      </c>
      <c r="AB695" s="114">
        <f>IF(AC695="",0,IFERROR(IF(VLOOKUP(AC695,AC$38:AC694,1,0)&gt;0,0,0),1))</f>
        <v>0</v>
      </c>
      <c r="AC695" s="117">
        <f>IF(DATOS!J659=Y$39,DATOS!C659,"")</f>
        <v>0</v>
      </c>
    </row>
    <row r="696" spans="27:29" x14ac:dyDescent="0.3">
      <c r="AA696" s="114">
        <f t="shared" si="15"/>
        <v>1</v>
      </c>
      <c r="AB696" s="114">
        <f>IF(AC696="",0,IFERROR(IF(VLOOKUP(AC696,AC$38:AC695,1,0)&gt;0,0,0),1))</f>
        <v>0</v>
      </c>
      <c r="AC696" s="117">
        <f>IF(DATOS!J660=Y$39,DATOS!C660,"")</f>
        <v>0</v>
      </c>
    </row>
    <row r="697" spans="27:29" x14ac:dyDescent="0.3">
      <c r="AA697" s="114">
        <f t="shared" si="15"/>
        <v>1</v>
      </c>
      <c r="AB697" s="114">
        <f>IF(AC697="",0,IFERROR(IF(VLOOKUP(AC697,AC$38:AC696,1,0)&gt;0,0,0),1))</f>
        <v>0</v>
      </c>
      <c r="AC697" s="117">
        <f>IF(DATOS!J661=Y$39,DATOS!C661,"")</f>
        <v>0</v>
      </c>
    </row>
    <row r="698" spans="27:29" x14ac:dyDescent="0.3">
      <c r="AA698" s="114">
        <f t="shared" si="15"/>
        <v>1</v>
      </c>
      <c r="AB698" s="114">
        <f>IF(AC698="",0,IFERROR(IF(VLOOKUP(AC698,AC$38:AC697,1,0)&gt;0,0,0),1))</f>
        <v>0</v>
      </c>
      <c r="AC698" s="117">
        <f>IF(DATOS!J662=Y$39,DATOS!C662,"")</f>
        <v>0</v>
      </c>
    </row>
    <row r="699" spans="27:29" x14ac:dyDescent="0.3">
      <c r="AA699" s="114">
        <f t="shared" si="15"/>
        <v>1</v>
      </c>
      <c r="AB699" s="114">
        <f>IF(AC699="",0,IFERROR(IF(VLOOKUP(AC699,AC$38:AC698,1,0)&gt;0,0,0),1))</f>
        <v>0</v>
      </c>
      <c r="AC699" s="117">
        <f>IF(DATOS!J663=Y$39,DATOS!C663,"")</f>
        <v>0</v>
      </c>
    </row>
    <row r="700" spans="27:29" x14ac:dyDescent="0.3">
      <c r="AA700" s="114">
        <f t="shared" si="15"/>
        <v>1</v>
      </c>
      <c r="AB700" s="114">
        <f>IF(AC700="",0,IFERROR(IF(VLOOKUP(AC700,AC$38:AC699,1,0)&gt;0,0,0),1))</f>
        <v>0</v>
      </c>
      <c r="AC700" s="117">
        <f>IF(DATOS!J664=Y$39,DATOS!C664,"")</f>
        <v>0</v>
      </c>
    </row>
    <row r="701" spans="27:29" x14ac:dyDescent="0.3">
      <c r="AA701" s="114">
        <f t="shared" si="15"/>
        <v>1</v>
      </c>
      <c r="AB701" s="114">
        <f>IF(AC701="",0,IFERROR(IF(VLOOKUP(AC701,AC$38:AC700,1,0)&gt;0,0,0),1))</f>
        <v>0</v>
      </c>
      <c r="AC701" s="117">
        <f>IF(DATOS!J665=Y$39,DATOS!C665,"")</f>
        <v>0</v>
      </c>
    </row>
    <row r="702" spans="27:29" x14ac:dyDescent="0.3">
      <c r="AA702" s="114">
        <f t="shared" si="15"/>
        <v>1</v>
      </c>
      <c r="AB702" s="114">
        <f>IF(AC702="",0,IFERROR(IF(VLOOKUP(AC702,AC$38:AC701,1,0)&gt;0,0,0),1))</f>
        <v>0</v>
      </c>
      <c r="AC702" s="117">
        <f>IF(DATOS!J666=Y$39,DATOS!C666,"")</f>
        <v>0</v>
      </c>
    </row>
    <row r="703" spans="27:29" x14ac:dyDescent="0.3">
      <c r="AA703" s="114">
        <f t="shared" si="15"/>
        <v>1</v>
      </c>
      <c r="AB703" s="114">
        <f>IF(AC703="",0,IFERROR(IF(VLOOKUP(AC703,AC$38:AC702,1,0)&gt;0,0,0),1))</f>
        <v>0</v>
      </c>
      <c r="AC703" s="117">
        <f>IF(DATOS!J667=Y$39,DATOS!C667,"")</f>
        <v>0</v>
      </c>
    </row>
    <row r="704" spans="27:29" x14ac:dyDescent="0.3">
      <c r="AA704" s="114">
        <f t="shared" si="15"/>
        <v>1</v>
      </c>
      <c r="AB704" s="114">
        <f>IF(AC704="",0,IFERROR(IF(VLOOKUP(AC704,AC$38:AC703,1,0)&gt;0,0,0),1))</f>
        <v>0</v>
      </c>
      <c r="AC704" s="117">
        <f>IF(DATOS!J668=Y$39,DATOS!C668,"")</f>
        <v>0</v>
      </c>
    </row>
    <row r="705" spans="27:29" x14ac:dyDescent="0.3">
      <c r="AA705" s="114">
        <f t="shared" si="15"/>
        <v>1</v>
      </c>
      <c r="AB705" s="114">
        <f>IF(AC705="",0,IFERROR(IF(VLOOKUP(AC705,AC$38:AC704,1,0)&gt;0,0,0),1))</f>
        <v>0</v>
      </c>
      <c r="AC705" s="117">
        <f>IF(DATOS!J669=Y$39,DATOS!C669,"")</f>
        <v>0</v>
      </c>
    </row>
    <row r="706" spans="27:29" x14ac:dyDescent="0.3">
      <c r="AA706" s="114">
        <f t="shared" si="15"/>
        <v>1</v>
      </c>
      <c r="AB706" s="114">
        <f>IF(AC706="",0,IFERROR(IF(VLOOKUP(AC706,AC$38:AC705,1,0)&gt;0,0,0),1))</f>
        <v>0</v>
      </c>
      <c r="AC706" s="117">
        <f>IF(DATOS!J670=Y$39,DATOS!C670,"")</f>
        <v>0</v>
      </c>
    </row>
    <row r="707" spans="27:29" x14ac:dyDescent="0.3">
      <c r="AA707" s="114">
        <f t="shared" si="15"/>
        <v>1</v>
      </c>
      <c r="AB707" s="114">
        <f>IF(AC707="",0,IFERROR(IF(VLOOKUP(AC707,AC$38:AC706,1,0)&gt;0,0,0),1))</f>
        <v>0</v>
      </c>
      <c r="AC707" s="117">
        <f>IF(DATOS!J671=Y$39,DATOS!C671,"")</f>
        <v>0</v>
      </c>
    </row>
    <row r="708" spans="27:29" x14ac:dyDescent="0.3">
      <c r="AA708" s="114">
        <f t="shared" si="15"/>
        <v>1</v>
      </c>
      <c r="AB708" s="114">
        <f>IF(AC708="",0,IFERROR(IF(VLOOKUP(AC708,AC$38:AC707,1,0)&gt;0,0,0),1))</f>
        <v>0</v>
      </c>
      <c r="AC708" s="117">
        <f>IF(DATOS!J672=Y$39,DATOS!C672,"")</f>
        <v>0</v>
      </c>
    </row>
    <row r="709" spans="27:29" x14ac:dyDescent="0.3">
      <c r="AA709" s="114">
        <f t="shared" si="15"/>
        <v>1</v>
      </c>
      <c r="AB709" s="114">
        <f>IF(AC709="",0,IFERROR(IF(VLOOKUP(AC709,AC$38:AC708,1,0)&gt;0,0,0),1))</f>
        <v>0</v>
      </c>
      <c r="AC709" s="117">
        <f>IF(DATOS!J673=Y$39,DATOS!C673,"")</f>
        <v>0</v>
      </c>
    </row>
    <row r="710" spans="27:29" x14ac:dyDescent="0.3">
      <c r="AA710" s="114">
        <f t="shared" si="15"/>
        <v>1</v>
      </c>
      <c r="AB710" s="114">
        <f>IF(AC710="",0,IFERROR(IF(VLOOKUP(AC710,AC$38:AC709,1,0)&gt;0,0,0),1))</f>
        <v>0</v>
      </c>
      <c r="AC710" s="117">
        <f>IF(DATOS!J674=Y$39,DATOS!C674,"")</f>
        <v>0</v>
      </c>
    </row>
    <row r="711" spans="27:29" x14ac:dyDescent="0.3">
      <c r="AA711" s="114">
        <f t="shared" si="15"/>
        <v>1</v>
      </c>
      <c r="AB711" s="114">
        <f>IF(AC711="",0,IFERROR(IF(VLOOKUP(AC711,AC$38:AC710,1,0)&gt;0,0,0),1))</f>
        <v>0</v>
      </c>
      <c r="AC711" s="117">
        <f>IF(DATOS!J675=Y$39,DATOS!C675,"")</f>
        <v>0</v>
      </c>
    </row>
    <row r="712" spans="27:29" x14ac:dyDescent="0.3">
      <c r="AA712" s="114">
        <f t="shared" si="15"/>
        <v>1</v>
      </c>
      <c r="AB712" s="114">
        <f>IF(AC712="",0,IFERROR(IF(VLOOKUP(AC712,AC$38:AC711,1,0)&gt;0,0,0),1))</f>
        <v>0</v>
      </c>
      <c r="AC712" s="117">
        <f>IF(DATOS!J676=Y$39,DATOS!C676,"")</f>
        <v>0</v>
      </c>
    </row>
    <row r="713" spans="27:29" x14ac:dyDescent="0.3">
      <c r="AA713" s="114">
        <f t="shared" si="15"/>
        <v>1</v>
      </c>
      <c r="AB713" s="114">
        <f>IF(AC713="",0,IFERROR(IF(VLOOKUP(AC713,AC$38:AC712,1,0)&gt;0,0,0),1))</f>
        <v>0</v>
      </c>
      <c r="AC713" s="117">
        <f>IF(DATOS!J677=Y$39,DATOS!C677,"")</f>
        <v>0</v>
      </c>
    </row>
    <row r="714" spans="27:29" x14ac:dyDescent="0.3">
      <c r="AA714" s="114">
        <f t="shared" si="15"/>
        <v>1</v>
      </c>
      <c r="AB714" s="114">
        <f>IF(AC714="",0,IFERROR(IF(VLOOKUP(AC714,AC$38:AC713,1,0)&gt;0,0,0),1))</f>
        <v>0</v>
      </c>
      <c r="AC714" s="117">
        <f>IF(DATOS!J678=Y$39,DATOS!C678,"")</f>
        <v>0</v>
      </c>
    </row>
    <row r="715" spans="27:29" x14ac:dyDescent="0.3">
      <c r="AA715" s="114">
        <f t="shared" si="15"/>
        <v>1</v>
      </c>
      <c r="AB715" s="114">
        <f>IF(AC715="",0,IFERROR(IF(VLOOKUP(AC715,AC$38:AC714,1,0)&gt;0,0,0),1))</f>
        <v>0</v>
      </c>
      <c r="AC715" s="117">
        <f>IF(DATOS!J679=Y$39,DATOS!C679,"")</f>
        <v>0</v>
      </c>
    </row>
    <row r="716" spans="27:29" x14ac:dyDescent="0.3">
      <c r="AA716" s="114">
        <f t="shared" si="15"/>
        <v>1</v>
      </c>
      <c r="AB716" s="114">
        <f>IF(AC716="",0,IFERROR(IF(VLOOKUP(AC716,AC$38:AC715,1,0)&gt;0,0,0),1))</f>
        <v>0</v>
      </c>
      <c r="AC716" s="117">
        <f>IF(DATOS!J680=Y$39,DATOS!C680,"")</f>
        <v>0</v>
      </c>
    </row>
    <row r="717" spans="27:29" x14ac:dyDescent="0.3">
      <c r="AA717" s="114">
        <f t="shared" si="15"/>
        <v>1</v>
      </c>
      <c r="AB717" s="114">
        <f>IF(AC717="",0,IFERROR(IF(VLOOKUP(AC717,AC$38:AC716,1,0)&gt;0,0,0),1))</f>
        <v>0</v>
      </c>
      <c r="AC717" s="117">
        <f>IF(DATOS!J681=Y$39,DATOS!C681,"")</f>
        <v>0</v>
      </c>
    </row>
    <row r="718" spans="27:29" x14ac:dyDescent="0.3">
      <c r="AA718" s="114">
        <f t="shared" si="15"/>
        <v>1</v>
      </c>
      <c r="AB718" s="114">
        <f>IF(AC718="",0,IFERROR(IF(VLOOKUP(AC718,AC$38:AC717,1,0)&gt;0,0,0),1))</f>
        <v>0</v>
      </c>
      <c r="AC718" s="117">
        <f>IF(DATOS!J682=Y$39,DATOS!C682,"")</f>
        <v>0</v>
      </c>
    </row>
    <row r="719" spans="27:29" x14ac:dyDescent="0.3">
      <c r="AA719" s="114">
        <f t="shared" si="15"/>
        <v>1</v>
      </c>
      <c r="AB719" s="114">
        <f>IF(AC719="",0,IFERROR(IF(VLOOKUP(AC719,AC$38:AC718,1,0)&gt;0,0,0),1))</f>
        <v>0</v>
      </c>
      <c r="AC719" s="117">
        <f>IF(DATOS!J683=Y$39,DATOS!C683,"")</f>
        <v>0</v>
      </c>
    </row>
    <row r="720" spans="27:29" x14ac:dyDescent="0.3">
      <c r="AA720" s="114">
        <f t="shared" si="15"/>
        <v>1</v>
      </c>
      <c r="AB720" s="114">
        <f>IF(AC720="",0,IFERROR(IF(VLOOKUP(AC720,AC$38:AC719,1,0)&gt;0,0,0),1))</f>
        <v>0</v>
      </c>
      <c r="AC720" s="117">
        <f>IF(DATOS!J684=Y$39,DATOS!C684,"")</f>
        <v>0</v>
      </c>
    </row>
    <row r="721" spans="27:29" x14ac:dyDescent="0.3">
      <c r="AA721" s="114">
        <f t="shared" si="15"/>
        <v>1</v>
      </c>
      <c r="AB721" s="114">
        <f>IF(AC721="",0,IFERROR(IF(VLOOKUP(AC721,AC$38:AC720,1,0)&gt;0,0,0),1))</f>
        <v>0</v>
      </c>
      <c r="AC721" s="117">
        <f>IF(DATOS!J685=Y$39,DATOS!C685,"")</f>
        <v>0</v>
      </c>
    </row>
    <row r="722" spans="27:29" x14ac:dyDescent="0.3">
      <c r="AA722" s="114">
        <f t="shared" si="15"/>
        <v>1</v>
      </c>
      <c r="AB722" s="114">
        <f>IF(AC722="",0,IFERROR(IF(VLOOKUP(AC722,AC$38:AC721,1,0)&gt;0,0,0),1))</f>
        <v>0</v>
      </c>
      <c r="AC722" s="117">
        <f>IF(DATOS!J686=Y$39,DATOS!C686,"")</f>
        <v>0</v>
      </c>
    </row>
    <row r="723" spans="27:29" x14ac:dyDescent="0.3">
      <c r="AA723" s="114">
        <f t="shared" si="15"/>
        <v>1</v>
      </c>
      <c r="AB723" s="114">
        <f>IF(AC723="",0,IFERROR(IF(VLOOKUP(AC723,AC$38:AC722,1,0)&gt;0,0,0),1))</f>
        <v>0</v>
      </c>
      <c r="AC723" s="117">
        <f>IF(DATOS!J687=Y$39,DATOS!C687,"")</f>
        <v>0</v>
      </c>
    </row>
    <row r="724" spans="27:29" x14ac:dyDescent="0.3">
      <c r="AA724" s="114">
        <f t="shared" si="15"/>
        <v>1</v>
      </c>
      <c r="AB724" s="114">
        <f>IF(AC724="",0,IFERROR(IF(VLOOKUP(AC724,AC$38:AC723,1,0)&gt;0,0,0),1))</f>
        <v>0</v>
      </c>
      <c r="AC724" s="117">
        <f>IF(DATOS!J688=Y$39,DATOS!C688,"")</f>
        <v>0</v>
      </c>
    </row>
    <row r="725" spans="27:29" x14ac:dyDescent="0.3">
      <c r="AA725" s="114">
        <f t="shared" si="15"/>
        <v>1</v>
      </c>
      <c r="AB725" s="114">
        <f>IF(AC725="",0,IFERROR(IF(VLOOKUP(AC725,AC$38:AC724,1,0)&gt;0,0,0),1))</f>
        <v>0</v>
      </c>
      <c r="AC725" s="117">
        <f>IF(DATOS!J689=Y$39,DATOS!C689,"")</f>
        <v>0</v>
      </c>
    </row>
    <row r="726" spans="27:29" x14ac:dyDescent="0.3">
      <c r="AA726" s="114">
        <f t="shared" si="15"/>
        <v>1</v>
      </c>
      <c r="AB726" s="114">
        <f>IF(AC726="",0,IFERROR(IF(VLOOKUP(AC726,AC$38:AC725,1,0)&gt;0,0,0),1))</f>
        <v>0</v>
      </c>
      <c r="AC726" s="117">
        <f>IF(DATOS!J690=Y$39,DATOS!C690,"")</f>
        <v>0</v>
      </c>
    </row>
    <row r="727" spans="27:29" x14ac:dyDescent="0.3">
      <c r="AA727" s="114">
        <f t="shared" si="15"/>
        <v>1</v>
      </c>
      <c r="AB727" s="114">
        <f>IF(AC727="",0,IFERROR(IF(VLOOKUP(AC727,AC$38:AC726,1,0)&gt;0,0,0),1))</f>
        <v>0</v>
      </c>
      <c r="AC727" s="117">
        <f>IF(DATOS!J691=Y$39,DATOS!C691,"")</f>
        <v>0</v>
      </c>
    </row>
    <row r="728" spans="27:29" x14ac:dyDescent="0.3">
      <c r="AA728" s="114">
        <f t="shared" si="15"/>
        <v>1</v>
      </c>
      <c r="AB728" s="114">
        <f>IF(AC728="",0,IFERROR(IF(VLOOKUP(AC728,AC$38:AC727,1,0)&gt;0,0,0),1))</f>
        <v>0</v>
      </c>
      <c r="AC728" s="117">
        <f>IF(DATOS!J692=Y$39,DATOS!C692,"")</f>
        <v>0</v>
      </c>
    </row>
    <row r="729" spans="27:29" x14ac:dyDescent="0.3">
      <c r="AA729" s="114">
        <f t="shared" si="15"/>
        <v>1</v>
      </c>
      <c r="AB729" s="114">
        <f>IF(AC729="",0,IFERROR(IF(VLOOKUP(AC729,AC$38:AC728,1,0)&gt;0,0,0),1))</f>
        <v>0</v>
      </c>
      <c r="AC729" s="117">
        <f>IF(DATOS!J693=Y$39,DATOS!C693,"")</f>
        <v>0</v>
      </c>
    </row>
    <row r="730" spans="27:29" x14ac:dyDescent="0.3">
      <c r="AA730" s="114">
        <f t="shared" si="15"/>
        <v>1</v>
      </c>
      <c r="AB730" s="114">
        <f>IF(AC730="",0,IFERROR(IF(VLOOKUP(AC730,AC$38:AC729,1,0)&gt;0,0,0),1))</f>
        <v>0</v>
      </c>
      <c r="AC730" s="117">
        <f>IF(DATOS!J694=Y$39,DATOS!C694,"")</f>
        <v>0</v>
      </c>
    </row>
    <row r="731" spans="27:29" x14ac:dyDescent="0.3">
      <c r="AA731" s="114">
        <f t="shared" si="15"/>
        <v>1</v>
      </c>
      <c r="AB731" s="114">
        <f>IF(AC731="",0,IFERROR(IF(VLOOKUP(AC731,AC$38:AC730,1,0)&gt;0,0,0),1))</f>
        <v>0</v>
      </c>
      <c r="AC731" s="117">
        <f>IF(DATOS!J695=Y$39,DATOS!C695,"")</f>
        <v>0</v>
      </c>
    </row>
    <row r="732" spans="27:29" x14ac:dyDescent="0.3">
      <c r="AA732" s="114">
        <f t="shared" si="15"/>
        <v>1</v>
      </c>
      <c r="AB732" s="114">
        <f>IF(AC732="",0,IFERROR(IF(VLOOKUP(AC732,AC$38:AC731,1,0)&gt;0,0,0),1))</f>
        <v>0</v>
      </c>
      <c r="AC732" s="117">
        <f>IF(DATOS!J696=Y$39,DATOS!C696,"")</f>
        <v>0</v>
      </c>
    </row>
    <row r="733" spans="27:29" x14ac:dyDescent="0.3">
      <c r="AA733" s="114">
        <f t="shared" si="15"/>
        <v>1</v>
      </c>
      <c r="AB733" s="114">
        <f>IF(AC733="",0,IFERROR(IF(VLOOKUP(AC733,AC$38:AC732,1,0)&gt;0,0,0),1))</f>
        <v>0</v>
      </c>
      <c r="AC733" s="117">
        <f>IF(DATOS!J697=Y$39,DATOS!C697,"")</f>
        <v>0</v>
      </c>
    </row>
    <row r="734" spans="27:29" x14ac:dyDescent="0.3">
      <c r="AA734" s="114">
        <f t="shared" si="15"/>
        <v>1</v>
      </c>
      <c r="AB734" s="114">
        <f>IF(AC734="",0,IFERROR(IF(VLOOKUP(AC734,AC$38:AC733,1,0)&gt;0,0,0),1))</f>
        <v>0</v>
      </c>
      <c r="AC734" s="117">
        <f>IF(DATOS!J698=Y$39,DATOS!C698,"")</f>
        <v>0</v>
      </c>
    </row>
    <row r="735" spans="27:29" x14ac:dyDescent="0.3">
      <c r="AA735" s="114">
        <f t="shared" si="15"/>
        <v>1</v>
      </c>
      <c r="AB735" s="114">
        <f>IF(AC735="",0,IFERROR(IF(VLOOKUP(AC735,AC$38:AC734,1,0)&gt;0,0,0),1))</f>
        <v>0</v>
      </c>
      <c r="AC735" s="117">
        <f>IF(DATOS!J699=Y$39,DATOS!C699,"")</f>
        <v>0</v>
      </c>
    </row>
    <row r="736" spans="27:29" x14ac:dyDescent="0.3">
      <c r="AA736" s="114">
        <f t="shared" si="15"/>
        <v>1</v>
      </c>
      <c r="AB736" s="114">
        <f>IF(AC736="",0,IFERROR(IF(VLOOKUP(AC736,AC$38:AC735,1,0)&gt;0,0,0),1))</f>
        <v>0</v>
      </c>
      <c r="AC736" s="117">
        <f>IF(DATOS!J700=Y$39,DATOS!C700,"")</f>
        <v>0</v>
      </c>
    </row>
    <row r="737" spans="27:29" x14ac:dyDescent="0.3">
      <c r="AA737" s="114">
        <f t="shared" si="15"/>
        <v>1</v>
      </c>
      <c r="AB737" s="114">
        <f>IF(AC737="",0,IFERROR(IF(VLOOKUP(AC737,AC$38:AC736,1,0)&gt;0,0,0),1))</f>
        <v>0</v>
      </c>
      <c r="AC737" s="117">
        <f>IF(DATOS!J701=Y$39,DATOS!C701,"")</f>
        <v>0</v>
      </c>
    </row>
    <row r="738" spans="27:29" x14ac:dyDescent="0.3">
      <c r="AA738" s="114">
        <f t="shared" si="15"/>
        <v>1</v>
      </c>
      <c r="AB738" s="114">
        <f>IF(AC738="",0,IFERROR(IF(VLOOKUP(AC738,AC$38:AC737,1,0)&gt;0,0,0),1))</f>
        <v>0</v>
      </c>
      <c r="AC738" s="117">
        <f>IF(DATOS!J702=Y$39,DATOS!C702,"")</f>
        <v>0</v>
      </c>
    </row>
    <row r="739" spans="27:29" x14ac:dyDescent="0.3">
      <c r="AA739" s="114">
        <f t="shared" si="15"/>
        <v>1</v>
      </c>
      <c r="AB739" s="114">
        <f>IF(AC739="",0,IFERROR(IF(VLOOKUP(AC739,AC$38:AC738,1,0)&gt;0,0,0),1))</f>
        <v>0</v>
      </c>
      <c r="AC739" s="117">
        <f>IF(DATOS!J703=Y$39,DATOS!C703,"")</f>
        <v>0</v>
      </c>
    </row>
    <row r="740" spans="27:29" x14ac:dyDescent="0.3">
      <c r="AA740" s="114">
        <f t="shared" si="15"/>
        <v>1</v>
      </c>
      <c r="AB740" s="114">
        <f>IF(AC740="",0,IFERROR(IF(VLOOKUP(AC740,AC$38:AC739,1,0)&gt;0,0,0),1))</f>
        <v>0</v>
      </c>
      <c r="AC740" s="117">
        <f>IF(DATOS!J704=Y$39,DATOS!C704,"")</f>
        <v>0</v>
      </c>
    </row>
    <row r="741" spans="27:29" x14ac:dyDescent="0.3">
      <c r="AA741" s="114">
        <f t="shared" si="15"/>
        <v>1</v>
      </c>
      <c r="AB741" s="114">
        <f>IF(AC741="",0,IFERROR(IF(VLOOKUP(AC741,AC$38:AC740,1,0)&gt;0,0,0),1))</f>
        <v>0</v>
      </c>
      <c r="AC741" s="117">
        <f>IF(DATOS!J705=Y$39,DATOS!C705,"")</f>
        <v>0</v>
      </c>
    </row>
    <row r="742" spans="27:29" x14ac:dyDescent="0.3">
      <c r="AA742" s="114">
        <f t="shared" ref="AA742:AA805" si="16">AA741+AB742</f>
        <v>1</v>
      </c>
      <c r="AB742" s="114">
        <f>IF(AC742="",0,IFERROR(IF(VLOOKUP(AC742,AC$38:AC741,1,0)&gt;0,0,0),1))</f>
        <v>0</v>
      </c>
      <c r="AC742" s="117">
        <f>IF(DATOS!J706=Y$39,DATOS!C706,"")</f>
        <v>0</v>
      </c>
    </row>
    <row r="743" spans="27:29" x14ac:dyDescent="0.3">
      <c r="AA743" s="114">
        <f t="shared" si="16"/>
        <v>1</v>
      </c>
      <c r="AB743" s="114">
        <f>IF(AC743="",0,IFERROR(IF(VLOOKUP(AC743,AC$38:AC742,1,0)&gt;0,0,0),1))</f>
        <v>0</v>
      </c>
      <c r="AC743" s="117">
        <f>IF(DATOS!J707=Y$39,DATOS!C707,"")</f>
        <v>0</v>
      </c>
    </row>
    <row r="744" spans="27:29" x14ac:dyDescent="0.3">
      <c r="AA744" s="114">
        <f t="shared" si="16"/>
        <v>1</v>
      </c>
      <c r="AB744" s="114">
        <f>IF(AC744="",0,IFERROR(IF(VLOOKUP(AC744,AC$38:AC743,1,0)&gt;0,0,0),1))</f>
        <v>0</v>
      </c>
      <c r="AC744" s="117">
        <f>IF(DATOS!J708=Y$39,DATOS!C708,"")</f>
        <v>0</v>
      </c>
    </row>
    <row r="745" spans="27:29" x14ac:dyDescent="0.3">
      <c r="AA745" s="114">
        <f t="shared" si="16"/>
        <v>1</v>
      </c>
      <c r="AB745" s="114">
        <f>IF(AC745="",0,IFERROR(IF(VLOOKUP(AC745,AC$38:AC744,1,0)&gt;0,0,0),1))</f>
        <v>0</v>
      </c>
      <c r="AC745" s="117">
        <f>IF(DATOS!J709=Y$39,DATOS!C709,"")</f>
        <v>0</v>
      </c>
    </row>
    <row r="746" spans="27:29" x14ac:dyDescent="0.3">
      <c r="AA746" s="114">
        <f t="shared" si="16"/>
        <v>1</v>
      </c>
      <c r="AB746" s="114">
        <f>IF(AC746="",0,IFERROR(IF(VLOOKUP(AC746,AC$38:AC745,1,0)&gt;0,0,0),1))</f>
        <v>0</v>
      </c>
      <c r="AC746" s="117">
        <f>IF(DATOS!J710=Y$39,DATOS!C710,"")</f>
        <v>0</v>
      </c>
    </row>
    <row r="747" spans="27:29" x14ac:dyDescent="0.3">
      <c r="AA747" s="114">
        <f t="shared" si="16"/>
        <v>1</v>
      </c>
      <c r="AB747" s="114">
        <f>IF(AC747="",0,IFERROR(IF(VLOOKUP(AC747,AC$38:AC746,1,0)&gt;0,0,0),1))</f>
        <v>0</v>
      </c>
      <c r="AC747" s="117">
        <f>IF(DATOS!J711=Y$39,DATOS!C711,"")</f>
        <v>0</v>
      </c>
    </row>
    <row r="748" spans="27:29" x14ac:dyDescent="0.3">
      <c r="AA748" s="114">
        <f t="shared" si="16"/>
        <v>1</v>
      </c>
      <c r="AB748" s="114">
        <f>IF(AC748="",0,IFERROR(IF(VLOOKUP(AC748,AC$38:AC747,1,0)&gt;0,0,0),1))</f>
        <v>0</v>
      </c>
      <c r="AC748" s="117">
        <f>IF(DATOS!J712=Y$39,DATOS!C712,"")</f>
        <v>0</v>
      </c>
    </row>
    <row r="749" spans="27:29" x14ac:dyDescent="0.3">
      <c r="AA749" s="114">
        <f t="shared" si="16"/>
        <v>1</v>
      </c>
      <c r="AB749" s="114">
        <f>IF(AC749="",0,IFERROR(IF(VLOOKUP(AC749,AC$38:AC748,1,0)&gt;0,0,0),1))</f>
        <v>0</v>
      </c>
      <c r="AC749" s="117">
        <f>IF(DATOS!J713=Y$39,DATOS!C713,"")</f>
        <v>0</v>
      </c>
    </row>
    <row r="750" spans="27:29" x14ac:dyDescent="0.3">
      <c r="AA750" s="114">
        <f t="shared" si="16"/>
        <v>1</v>
      </c>
      <c r="AB750" s="114">
        <f>IF(AC750="",0,IFERROR(IF(VLOOKUP(AC750,AC$38:AC749,1,0)&gt;0,0,0),1))</f>
        <v>0</v>
      </c>
      <c r="AC750" s="117">
        <f>IF(DATOS!J714=Y$39,DATOS!C714,"")</f>
        <v>0</v>
      </c>
    </row>
    <row r="751" spans="27:29" x14ac:dyDescent="0.3">
      <c r="AA751" s="114">
        <f t="shared" si="16"/>
        <v>1</v>
      </c>
      <c r="AB751" s="114">
        <f>IF(AC751="",0,IFERROR(IF(VLOOKUP(AC751,AC$38:AC750,1,0)&gt;0,0,0),1))</f>
        <v>0</v>
      </c>
      <c r="AC751" s="117">
        <f>IF(DATOS!J715=Y$39,DATOS!C715,"")</f>
        <v>0</v>
      </c>
    </row>
    <row r="752" spans="27:29" x14ac:dyDescent="0.3">
      <c r="AA752" s="114">
        <f t="shared" si="16"/>
        <v>1</v>
      </c>
      <c r="AB752" s="114">
        <f>IF(AC752="",0,IFERROR(IF(VLOOKUP(AC752,AC$38:AC751,1,0)&gt;0,0,0),1))</f>
        <v>0</v>
      </c>
      <c r="AC752" s="117">
        <f>IF(DATOS!J716=Y$39,DATOS!C716,"")</f>
        <v>0</v>
      </c>
    </row>
    <row r="753" spans="27:29" x14ac:dyDescent="0.3">
      <c r="AA753" s="114">
        <f t="shared" si="16"/>
        <v>1</v>
      </c>
      <c r="AB753" s="114">
        <f>IF(AC753="",0,IFERROR(IF(VLOOKUP(AC753,AC$38:AC752,1,0)&gt;0,0,0),1))</f>
        <v>0</v>
      </c>
      <c r="AC753" s="117">
        <f>IF(DATOS!J717=Y$39,DATOS!C717,"")</f>
        <v>0</v>
      </c>
    </row>
    <row r="754" spans="27:29" x14ac:dyDescent="0.3">
      <c r="AA754" s="114">
        <f t="shared" si="16"/>
        <v>1</v>
      </c>
      <c r="AB754" s="114">
        <f>IF(AC754="",0,IFERROR(IF(VLOOKUP(AC754,AC$38:AC753,1,0)&gt;0,0,0),1))</f>
        <v>0</v>
      </c>
      <c r="AC754" s="117">
        <f>IF(DATOS!J718=Y$39,DATOS!C718,"")</f>
        <v>0</v>
      </c>
    </row>
    <row r="755" spans="27:29" x14ac:dyDescent="0.3">
      <c r="AA755" s="114">
        <f t="shared" si="16"/>
        <v>1</v>
      </c>
      <c r="AB755" s="114">
        <f>IF(AC755="",0,IFERROR(IF(VLOOKUP(AC755,AC$38:AC754,1,0)&gt;0,0,0),1))</f>
        <v>0</v>
      </c>
      <c r="AC755" s="117">
        <f>IF(DATOS!J719=Y$39,DATOS!C719,"")</f>
        <v>0</v>
      </c>
    </row>
    <row r="756" spans="27:29" x14ac:dyDescent="0.3">
      <c r="AA756" s="114">
        <f t="shared" si="16"/>
        <v>1</v>
      </c>
      <c r="AB756" s="114">
        <f>IF(AC756="",0,IFERROR(IF(VLOOKUP(AC756,AC$38:AC755,1,0)&gt;0,0,0),1))</f>
        <v>0</v>
      </c>
      <c r="AC756" s="117">
        <f>IF(DATOS!J720=Y$39,DATOS!C720,"")</f>
        <v>0</v>
      </c>
    </row>
    <row r="757" spans="27:29" x14ac:dyDescent="0.3">
      <c r="AA757" s="114">
        <f t="shared" si="16"/>
        <v>1</v>
      </c>
      <c r="AB757" s="114">
        <f>IF(AC757="",0,IFERROR(IF(VLOOKUP(AC757,AC$38:AC756,1,0)&gt;0,0,0),1))</f>
        <v>0</v>
      </c>
      <c r="AC757" s="117">
        <f>IF(DATOS!J721=Y$39,DATOS!C721,"")</f>
        <v>0</v>
      </c>
    </row>
    <row r="758" spans="27:29" x14ac:dyDescent="0.3">
      <c r="AA758" s="114">
        <f t="shared" si="16"/>
        <v>1</v>
      </c>
      <c r="AB758" s="114">
        <f>IF(AC758="",0,IFERROR(IF(VLOOKUP(AC758,AC$38:AC757,1,0)&gt;0,0,0),1))</f>
        <v>0</v>
      </c>
      <c r="AC758" s="117">
        <f>IF(DATOS!J722=Y$39,DATOS!C722,"")</f>
        <v>0</v>
      </c>
    </row>
    <row r="759" spans="27:29" x14ac:dyDescent="0.3">
      <c r="AA759" s="114">
        <f t="shared" si="16"/>
        <v>1</v>
      </c>
      <c r="AB759" s="114">
        <f>IF(AC759="",0,IFERROR(IF(VLOOKUP(AC759,AC$38:AC758,1,0)&gt;0,0,0),1))</f>
        <v>0</v>
      </c>
      <c r="AC759" s="117">
        <f>IF(DATOS!J723=Y$39,DATOS!C723,"")</f>
        <v>0</v>
      </c>
    </row>
    <row r="760" spans="27:29" x14ac:dyDescent="0.3">
      <c r="AA760" s="114">
        <f t="shared" si="16"/>
        <v>1</v>
      </c>
      <c r="AB760" s="114">
        <f>IF(AC760="",0,IFERROR(IF(VLOOKUP(AC760,AC$38:AC759,1,0)&gt;0,0,0),1))</f>
        <v>0</v>
      </c>
      <c r="AC760" s="117">
        <f>IF(DATOS!J724=Y$39,DATOS!C724,"")</f>
        <v>0</v>
      </c>
    </row>
    <row r="761" spans="27:29" x14ac:dyDescent="0.3">
      <c r="AA761" s="114">
        <f t="shared" si="16"/>
        <v>1</v>
      </c>
      <c r="AB761" s="114">
        <f>IF(AC761="",0,IFERROR(IF(VLOOKUP(AC761,AC$38:AC760,1,0)&gt;0,0,0),1))</f>
        <v>0</v>
      </c>
      <c r="AC761" s="117">
        <f>IF(DATOS!J725=Y$39,DATOS!C725,"")</f>
        <v>0</v>
      </c>
    </row>
    <row r="762" spans="27:29" x14ac:dyDescent="0.3">
      <c r="AA762" s="114">
        <f t="shared" si="16"/>
        <v>1</v>
      </c>
      <c r="AB762" s="114">
        <f>IF(AC762="",0,IFERROR(IF(VLOOKUP(AC762,AC$38:AC761,1,0)&gt;0,0,0),1))</f>
        <v>0</v>
      </c>
      <c r="AC762" s="117">
        <f>IF(DATOS!J726=Y$39,DATOS!C726,"")</f>
        <v>0</v>
      </c>
    </row>
    <row r="763" spans="27:29" x14ac:dyDescent="0.3">
      <c r="AA763" s="114">
        <f t="shared" si="16"/>
        <v>1</v>
      </c>
      <c r="AB763" s="114">
        <f>IF(AC763="",0,IFERROR(IF(VLOOKUP(AC763,AC$38:AC762,1,0)&gt;0,0,0),1))</f>
        <v>0</v>
      </c>
      <c r="AC763" s="117">
        <f>IF(DATOS!J727=Y$39,DATOS!C727,"")</f>
        <v>0</v>
      </c>
    </row>
    <row r="764" spans="27:29" x14ac:dyDescent="0.3">
      <c r="AA764" s="114">
        <f t="shared" si="16"/>
        <v>1</v>
      </c>
      <c r="AB764" s="114">
        <f>IF(AC764="",0,IFERROR(IF(VLOOKUP(AC764,AC$38:AC763,1,0)&gt;0,0,0),1))</f>
        <v>0</v>
      </c>
      <c r="AC764" s="117">
        <f>IF(DATOS!J728=Y$39,DATOS!C728,"")</f>
        <v>0</v>
      </c>
    </row>
    <row r="765" spans="27:29" x14ac:dyDescent="0.3">
      <c r="AA765" s="114">
        <f t="shared" si="16"/>
        <v>1</v>
      </c>
      <c r="AB765" s="114">
        <f>IF(AC765="",0,IFERROR(IF(VLOOKUP(AC765,AC$38:AC764,1,0)&gt;0,0,0),1))</f>
        <v>0</v>
      </c>
      <c r="AC765" s="117">
        <f>IF(DATOS!J729=Y$39,DATOS!C729,"")</f>
        <v>0</v>
      </c>
    </row>
    <row r="766" spans="27:29" x14ac:dyDescent="0.3">
      <c r="AA766" s="114">
        <f t="shared" si="16"/>
        <v>1</v>
      </c>
      <c r="AB766" s="114">
        <f>IF(AC766="",0,IFERROR(IF(VLOOKUP(AC766,AC$38:AC765,1,0)&gt;0,0,0),1))</f>
        <v>0</v>
      </c>
      <c r="AC766" s="117">
        <f>IF(DATOS!J730=Y$39,DATOS!C730,"")</f>
        <v>0</v>
      </c>
    </row>
    <row r="767" spans="27:29" x14ac:dyDescent="0.3">
      <c r="AA767" s="114">
        <f t="shared" si="16"/>
        <v>1</v>
      </c>
      <c r="AB767" s="114">
        <f>IF(AC767="",0,IFERROR(IF(VLOOKUP(AC767,AC$38:AC766,1,0)&gt;0,0,0),1))</f>
        <v>0</v>
      </c>
      <c r="AC767" s="117">
        <f>IF(DATOS!J731=Y$39,DATOS!C731,"")</f>
        <v>0</v>
      </c>
    </row>
    <row r="768" spans="27:29" x14ac:dyDescent="0.3">
      <c r="AA768" s="114">
        <f t="shared" si="16"/>
        <v>1</v>
      </c>
      <c r="AB768" s="114">
        <f>IF(AC768="",0,IFERROR(IF(VLOOKUP(AC768,AC$38:AC767,1,0)&gt;0,0,0),1))</f>
        <v>0</v>
      </c>
      <c r="AC768" s="117">
        <f>IF(DATOS!J732=Y$39,DATOS!C732,"")</f>
        <v>0</v>
      </c>
    </row>
    <row r="769" spans="27:29" x14ac:dyDescent="0.3">
      <c r="AA769" s="114">
        <f t="shared" si="16"/>
        <v>1</v>
      </c>
      <c r="AB769" s="114">
        <f>IF(AC769="",0,IFERROR(IF(VLOOKUP(AC769,AC$38:AC768,1,0)&gt;0,0,0),1))</f>
        <v>0</v>
      </c>
      <c r="AC769" s="117">
        <f>IF(DATOS!J733=Y$39,DATOS!C733,"")</f>
        <v>0</v>
      </c>
    </row>
    <row r="770" spans="27:29" x14ac:dyDescent="0.3">
      <c r="AA770" s="114">
        <f t="shared" si="16"/>
        <v>1</v>
      </c>
      <c r="AB770" s="114">
        <f>IF(AC770="",0,IFERROR(IF(VLOOKUP(AC770,AC$38:AC769,1,0)&gt;0,0,0),1))</f>
        <v>0</v>
      </c>
      <c r="AC770" s="117">
        <f>IF(DATOS!J734=Y$39,DATOS!C734,"")</f>
        <v>0</v>
      </c>
    </row>
    <row r="771" spans="27:29" x14ac:dyDescent="0.3">
      <c r="AA771" s="114">
        <f t="shared" si="16"/>
        <v>1</v>
      </c>
      <c r="AB771" s="114">
        <f>IF(AC771="",0,IFERROR(IF(VLOOKUP(AC771,AC$38:AC770,1,0)&gt;0,0,0),1))</f>
        <v>0</v>
      </c>
      <c r="AC771" s="117">
        <f>IF(DATOS!J735=Y$39,DATOS!C735,"")</f>
        <v>0</v>
      </c>
    </row>
    <row r="772" spans="27:29" x14ac:dyDescent="0.3">
      <c r="AA772" s="114">
        <f t="shared" si="16"/>
        <v>1</v>
      </c>
      <c r="AB772" s="114">
        <f>IF(AC772="",0,IFERROR(IF(VLOOKUP(AC772,AC$38:AC771,1,0)&gt;0,0,0),1))</f>
        <v>0</v>
      </c>
      <c r="AC772" s="117">
        <f>IF(DATOS!J736=Y$39,DATOS!C736,"")</f>
        <v>0</v>
      </c>
    </row>
    <row r="773" spans="27:29" x14ac:dyDescent="0.3">
      <c r="AA773" s="114">
        <f t="shared" si="16"/>
        <v>1</v>
      </c>
      <c r="AB773" s="114">
        <f>IF(AC773="",0,IFERROR(IF(VLOOKUP(AC773,AC$38:AC772,1,0)&gt;0,0,0),1))</f>
        <v>0</v>
      </c>
      <c r="AC773" s="117">
        <f>IF(DATOS!J737=Y$39,DATOS!C737,"")</f>
        <v>0</v>
      </c>
    </row>
    <row r="774" spans="27:29" x14ac:dyDescent="0.3">
      <c r="AA774" s="114">
        <f t="shared" si="16"/>
        <v>1</v>
      </c>
      <c r="AB774" s="114">
        <f>IF(AC774="",0,IFERROR(IF(VLOOKUP(AC774,AC$38:AC773,1,0)&gt;0,0,0),1))</f>
        <v>0</v>
      </c>
      <c r="AC774" s="117">
        <f>IF(DATOS!J738=Y$39,DATOS!C738,"")</f>
        <v>0</v>
      </c>
    </row>
    <row r="775" spans="27:29" x14ac:dyDescent="0.3">
      <c r="AA775" s="114">
        <f t="shared" si="16"/>
        <v>1</v>
      </c>
      <c r="AB775" s="114">
        <f>IF(AC775="",0,IFERROR(IF(VLOOKUP(AC775,AC$38:AC774,1,0)&gt;0,0,0),1))</f>
        <v>0</v>
      </c>
      <c r="AC775" s="117">
        <f>IF(DATOS!J739=Y$39,DATOS!C739,"")</f>
        <v>0</v>
      </c>
    </row>
    <row r="776" spans="27:29" x14ac:dyDescent="0.3">
      <c r="AA776" s="114">
        <f t="shared" si="16"/>
        <v>1</v>
      </c>
      <c r="AB776" s="114">
        <f>IF(AC776="",0,IFERROR(IF(VLOOKUP(AC776,AC$38:AC775,1,0)&gt;0,0,0),1))</f>
        <v>0</v>
      </c>
      <c r="AC776" s="117">
        <f>IF(DATOS!J740=Y$39,DATOS!C740,"")</f>
        <v>0</v>
      </c>
    </row>
    <row r="777" spans="27:29" x14ac:dyDescent="0.3">
      <c r="AA777" s="114">
        <f t="shared" si="16"/>
        <v>1</v>
      </c>
      <c r="AB777" s="114">
        <f>IF(AC777="",0,IFERROR(IF(VLOOKUP(AC777,AC$38:AC776,1,0)&gt;0,0,0),1))</f>
        <v>0</v>
      </c>
      <c r="AC777" s="117">
        <f>IF(DATOS!J741=Y$39,DATOS!C741,"")</f>
        <v>0</v>
      </c>
    </row>
    <row r="778" spans="27:29" x14ac:dyDescent="0.3">
      <c r="AA778" s="114">
        <f t="shared" si="16"/>
        <v>1</v>
      </c>
      <c r="AB778" s="114">
        <f>IF(AC778="",0,IFERROR(IF(VLOOKUP(AC778,AC$38:AC777,1,0)&gt;0,0,0),1))</f>
        <v>0</v>
      </c>
      <c r="AC778" s="117">
        <f>IF(DATOS!J742=Y$39,DATOS!C742,"")</f>
        <v>0</v>
      </c>
    </row>
    <row r="779" spans="27:29" x14ac:dyDescent="0.3">
      <c r="AA779" s="114">
        <f t="shared" si="16"/>
        <v>1</v>
      </c>
      <c r="AB779" s="114">
        <f>IF(AC779="",0,IFERROR(IF(VLOOKUP(AC779,AC$38:AC778,1,0)&gt;0,0,0),1))</f>
        <v>0</v>
      </c>
      <c r="AC779" s="117">
        <f>IF(DATOS!J743=Y$39,DATOS!C743,"")</f>
        <v>0</v>
      </c>
    </row>
    <row r="780" spans="27:29" x14ac:dyDescent="0.3">
      <c r="AA780" s="114">
        <f t="shared" si="16"/>
        <v>1</v>
      </c>
      <c r="AB780" s="114">
        <f>IF(AC780="",0,IFERROR(IF(VLOOKUP(AC780,AC$38:AC779,1,0)&gt;0,0,0),1))</f>
        <v>0</v>
      </c>
      <c r="AC780" s="117">
        <f>IF(DATOS!J744=Y$39,DATOS!C744,"")</f>
        <v>0</v>
      </c>
    </row>
    <row r="781" spans="27:29" x14ac:dyDescent="0.3">
      <c r="AA781" s="114">
        <f t="shared" si="16"/>
        <v>1</v>
      </c>
      <c r="AB781" s="114">
        <f>IF(AC781="",0,IFERROR(IF(VLOOKUP(AC781,AC$38:AC780,1,0)&gt;0,0,0),1))</f>
        <v>0</v>
      </c>
      <c r="AC781" s="117">
        <f>IF(DATOS!J745=Y$39,DATOS!C745,"")</f>
        <v>0</v>
      </c>
    </row>
    <row r="782" spans="27:29" x14ac:dyDescent="0.3">
      <c r="AA782" s="114">
        <f t="shared" si="16"/>
        <v>1</v>
      </c>
      <c r="AB782" s="114">
        <f>IF(AC782="",0,IFERROR(IF(VLOOKUP(AC782,AC$38:AC781,1,0)&gt;0,0,0),1))</f>
        <v>0</v>
      </c>
      <c r="AC782" s="117">
        <f>IF(DATOS!J746=Y$39,DATOS!C746,"")</f>
        <v>0</v>
      </c>
    </row>
    <row r="783" spans="27:29" x14ac:dyDescent="0.3">
      <c r="AA783" s="114">
        <f t="shared" si="16"/>
        <v>1</v>
      </c>
      <c r="AB783" s="114">
        <f>IF(AC783="",0,IFERROR(IF(VLOOKUP(AC783,AC$38:AC782,1,0)&gt;0,0,0),1))</f>
        <v>0</v>
      </c>
      <c r="AC783" s="117">
        <f>IF(DATOS!J747=Y$39,DATOS!C747,"")</f>
        <v>0</v>
      </c>
    </row>
    <row r="784" spans="27:29" x14ac:dyDescent="0.3">
      <c r="AA784" s="114">
        <f t="shared" si="16"/>
        <v>1</v>
      </c>
      <c r="AB784" s="114">
        <f>IF(AC784="",0,IFERROR(IF(VLOOKUP(AC784,AC$38:AC783,1,0)&gt;0,0,0),1))</f>
        <v>0</v>
      </c>
      <c r="AC784" s="117">
        <f>IF(DATOS!J748=Y$39,DATOS!C748,"")</f>
        <v>0</v>
      </c>
    </row>
    <row r="785" spans="27:29" x14ac:dyDescent="0.3">
      <c r="AA785" s="114">
        <f t="shared" si="16"/>
        <v>1</v>
      </c>
      <c r="AB785" s="114">
        <f>IF(AC785="",0,IFERROR(IF(VLOOKUP(AC785,AC$38:AC784,1,0)&gt;0,0,0),1))</f>
        <v>0</v>
      </c>
      <c r="AC785" s="117">
        <f>IF(DATOS!J749=Y$39,DATOS!C749,"")</f>
        <v>0</v>
      </c>
    </row>
    <row r="786" spans="27:29" x14ac:dyDescent="0.3">
      <c r="AA786" s="114">
        <f t="shared" si="16"/>
        <v>1</v>
      </c>
      <c r="AB786" s="114">
        <f>IF(AC786="",0,IFERROR(IF(VLOOKUP(AC786,AC$38:AC785,1,0)&gt;0,0,0),1))</f>
        <v>0</v>
      </c>
      <c r="AC786" s="117">
        <f>IF(DATOS!J750=Y$39,DATOS!C750,"")</f>
        <v>0</v>
      </c>
    </row>
    <row r="787" spans="27:29" x14ac:dyDescent="0.3">
      <c r="AA787" s="114">
        <f t="shared" si="16"/>
        <v>1</v>
      </c>
      <c r="AB787" s="114">
        <f>IF(AC787="",0,IFERROR(IF(VLOOKUP(AC787,AC$38:AC786,1,0)&gt;0,0,0),1))</f>
        <v>0</v>
      </c>
      <c r="AC787" s="117">
        <f>IF(DATOS!J751=Y$39,DATOS!C751,"")</f>
        <v>0</v>
      </c>
    </row>
    <row r="788" spans="27:29" x14ac:dyDescent="0.3">
      <c r="AA788" s="114">
        <f t="shared" si="16"/>
        <v>1</v>
      </c>
      <c r="AB788" s="114">
        <f>IF(AC788="",0,IFERROR(IF(VLOOKUP(AC788,AC$38:AC787,1,0)&gt;0,0,0),1))</f>
        <v>0</v>
      </c>
      <c r="AC788" s="117">
        <f>IF(DATOS!J752=Y$39,DATOS!C752,"")</f>
        <v>0</v>
      </c>
    </row>
    <row r="789" spans="27:29" x14ac:dyDescent="0.3">
      <c r="AA789" s="114">
        <f t="shared" si="16"/>
        <v>1</v>
      </c>
      <c r="AB789" s="114">
        <f>IF(AC789="",0,IFERROR(IF(VLOOKUP(AC789,AC$38:AC788,1,0)&gt;0,0,0),1))</f>
        <v>0</v>
      </c>
      <c r="AC789" s="117">
        <f>IF(DATOS!J753=Y$39,DATOS!C753,"")</f>
        <v>0</v>
      </c>
    </row>
    <row r="790" spans="27:29" x14ac:dyDescent="0.3">
      <c r="AA790" s="114">
        <f t="shared" si="16"/>
        <v>1</v>
      </c>
      <c r="AB790" s="114">
        <f>IF(AC790="",0,IFERROR(IF(VLOOKUP(AC790,AC$38:AC789,1,0)&gt;0,0,0),1))</f>
        <v>0</v>
      </c>
      <c r="AC790" s="117">
        <f>IF(DATOS!J754=Y$39,DATOS!C754,"")</f>
        <v>0</v>
      </c>
    </row>
    <row r="791" spans="27:29" x14ac:dyDescent="0.3">
      <c r="AA791" s="114">
        <f t="shared" si="16"/>
        <v>1</v>
      </c>
      <c r="AB791" s="114">
        <f>IF(AC791="",0,IFERROR(IF(VLOOKUP(AC791,AC$38:AC790,1,0)&gt;0,0,0),1))</f>
        <v>0</v>
      </c>
      <c r="AC791" s="117">
        <f>IF(DATOS!J755=Y$39,DATOS!C755,"")</f>
        <v>0</v>
      </c>
    </row>
    <row r="792" spans="27:29" x14ac:dyDescent="0.3">
      <c r="AA792" s="114">
        <f t="shared" si="16"/>
        <v>1</v>
      </c>
      <c r="AB792" s="114">
        <f>IF(AC792="",0,IFERROR(IF(VLOOKUP(AC792,AC$38:AC791,1,0)&gt;0,0,0),1))</f>
        <v>0</v>
      </c>
      <c r="AC792" s="117">
        <f>IF(DATOS!J756=Y$39,DATOS!C756,"")</f>
        <v>0</v>
      </c>
    </row>
    <row r="793" spans="27:29" x14ac:dyDescent="0.3">
      <c r="AA793" s="114">
        <f t="shared" si="16"/>
        <v>1</v>
      </c>
      <c r="AB793" s="114">
        <f>IF(AC793="",0,IFERROR(IF(VLOOKUP(AC793,AC$38:AC792,1,0)&gt;0,0,0),1))</f>
        <v>0</v>
      </c>
      <c r="AC793" s="117">
        <f>IF(DATOS!J757=Y$39,DATOS!C757,"")</f>
        <v>0</v>
      </c>
    </row>
    <row r="794" spans="27:29" x14ac:dyDescent="0.3">
      <c r="AA794" s="114">
        <f t="shared" si="16"/>
        <v>1</v>
      </c>
      <c r="AB794" s="114">
        <f>IF(AC794="",0,IFERROR(IF(VLOOKUP(AC794,AC$38:AC793,1,0)&gt;0,0,0),1))</f>
        <v>0</v>
      </c>
      <c r="AC794" s="117">
        <f>IF(DATOS!J758=Y$39,DATOS!C758,"")</f>
        <v>0</v>
      </c>
    </row>
    <row r="795" spans="27:29" x14ac:dyDescent="0.3">
      <c r="AA795" s="114">
        <f t="shared" si="16"/>
        <v>1</v>
      </c>
      <c r="AB795" s="114">
        <f>IF(AC795="",0,IFERROR(IF(VLOOKUP(AC795,AC$38:AC794,1,0)&gt;0,0,0),1))</f>
        <v>0</v>
      </c>
      <c r="AC795" s="117">
        <f>IF(DATOS!J759=Y$39,DATOS!C759,"")</f>
        <v>0</v>
      </c>
    </row>
    <row r="796" spans="27:29" x14ac:dyDescent="0.3">
      <c r="AA796" s="114">
        <f t="shared" si="16"/>
        <v>1</v>
      </c>
      <c r="AB796" s="114">
        <f>IF(AC796="",0,IFERROR(IF(VLOOKUP(AC796,AC$38:AC795,1,0)&gt;0,0,0),1))</f>
        <v>0</v>
      </c>
      <c r="AC796" s="117">
        <f>IF(DATOS!J760=Y$39,DATOS!C760,"")</f>
        <v>0</v>
      </c>
    </row>
    <row r="797" spans="27:29" x14ac:dyDescent="0.3">
      <c r="AA797" s="114">
        <f t="shared" si="16"/>
        <v>1</v>
      </c>
      <c r="AB797" s="114">
        <f>IF(AC797="",0,IFERROR(IF(VLOOKUP(AC797,AC$38:AC796,1,0)&gt;0,0,0),1))</f>
        <v>0</v>
      </c>
      <c r="AC797" s="117">
        <f>IF(DATOS!J761=Y$39,DATOS!C761,"")</f>
        <v>0</v>
      </c>
    </row>
    <row r="798" spans="27:29" x14ac:dyDescent="0.3">
      <c r="AA798" s="114">
        <f t="shared" si="16"/>
        <v>1</v>
      </c>
      <c r="AB798" s="114">
        <f>IF(AC798="",0,IFERROR(IF(VLOOKUP(AC798,AC$38:AC797,1,0)&gt;0,0,0),1))</f>
        <v>0</v>
      </c>
      <c r="AC798" s="117">
        <f>IF(DATOS!J762=Y$39,DATOS!C762,"")</f>
        <v>0</v>
      </c>
    </row>
    <row r="799" spans="27:29" x14ac:dyDescent="0.3">
      <c r="AA799" s="114">
        <f t="shared" si="16"/>
        <v>1</v>
      </c>
      <c r="AB799" s="114">
        <f>IF(AC799="",0,IFERROR(IF(VLOOKUP(AC799,AC$38:AC798,1,0)&gt;0,0,0),1))</f>
        <v>0</v>
      </c>
      <c r="AC799" s="117">
        <f>IF(DATOS!J763=Y$39,DATOS!C763,"")</f>
        <v>0</v>
      </c>
    </row>
    <row r="800" spans="27:29" x14ac:dyDescent="0.3">
      <c r="AA800" s="114">
        <f t="shared" si="16"/>
        <v>1</v>
      </c>
      <c r="AB800" s="114">
        <f>IF(AC800="",0,IFERROR(IF(VLOOKUP(AC800,AC$38:AC799,1,0)&gt;0,0,0),1))</f>
        <v>0</v>
      </c>
      <c r="AC800" s="117">
        <f>IF(DATOS!J764=Y$39,DATOS!C764,"")</f>
        <v>0</v>
      </c>
    </row>
    <row r="801" spans="27:29" x14ac:dyDescent="0.3">
      <c r="AA801" s="114">
        <f t="shared" si="16"/>
        <v>1</v>
      </c>
      <c r="AB801" s="114">
        <f>IF(AC801="",0,IFERROR(IF(VLOOKUP(AC801,AC$38:AC800,1,0)&gt;0,0,0),1))</f>
        <v>0</v>
      </c>
      <c r="AC801" s="117">
        <f>IF(DATOS!J765=Y$39,DATOS!C765,"")</f>
        <v>0</v>
      </c>
    </row>
    <row r="802" spans="27:29" x14ac:dyDescent="0.3">
      <c r="AA802" s="114">
        <f t="shared" si="16"/>
        <v>1</v>
      </c>
      <c r="AB802" s="114">
        <f>IF(AC802="",0,IFERROR(IF(VLOOKUP(AC802,AC$38:AC801,1,0)&gt;0,0,0),1))</f>
        <v>0</v>
      </c>
      <c r="AC802" s="117">
        <f>IF(DATOS!J766=Y$39,DATOS!C766,"")</f>
        <v>0</v>
      </c>
    </row>
    <row r="803" spans="27:29" x14ac:dyDescent="0.3">
      <c r="AA803" s="114">
        <f t="shared" si="16"/>
        <v>1</v>
      </c>
      <c r="AB803" s="114">
        <f>IF(AC803="",0,IFERROR(IF(VLOOKUP(AC803,AC$38:AC802,1,0)&gt;0,0,0),1))</f>
        <v>0</v>
      </c>
      <c r="AC803" s="117">
        <f>IF(DATOS!J767=Y$39,DATOS!C767,"")</f>
        <v>0</v>
      </c>
    </row>
    <row r="804" spans="27:29" x14ac:dyDescent="0.3">
      <c r="AA804" s="114">
        <f t="shared" si="16"/>
        <v>1</v>
      </c>
      <c r="AB804" s="114">
        <f>IF(AC804="",0,IFERROR(IF(VLOOKUP(AC804,AC$38:AC803,1,0)&gt;0,0,0),1))</f>
        <v>0</v>
      </c>
      <c r="AC804" s="117">
        <f>IF(DATOS!J768=Y$39,DATOS!C768,"")</f>
        <v>0</v>
      </c>
    </row>
    <row r="805" spans="27:29" x14ac:dyDescent="0.3">
      <c r="AA805" s="114">
        <f t="shared" si="16"/>
        <v>1</v>
      </c>
      <c r="AB805" s="114">
        <f>IF(AC805="",0,IFERROR(IF(VLOOKUP(AC805,AC$38:AC804,1,0)&gt;0,0,0),1))</f>
        <v>0</v>
      </c>
      <c r="AC805" s="117">
        <f>IF(DATOS!J769=Y$39,DATOS!C769,"")</f>
        <v>0</v>
      </c>
    </row>
    <row r="806" spans="27:29" x14ac:dyDescent="0.3">
      <c r="AA806" s="114">
        <f t="shared" ref="AA806:AA869" si="17">AA805+AB806</f>
        <v>1</v>
      </c>
      <c r="AB806" s="114">
        <f>IF(AC806="",0,IFERROR(IF(VLOOKUP(AC806,AC$38:AC805,1,0)&gt;0,0,0),1))</f>
        <v>0</v>
      </c>
      <c r="AC806" s="117">
        <f>IF(DATOS!J770=Y$39,DATOS!C770,"")</f>
        <v>0</v>
      </c>
    </row>
    <row r="807" spans="27:29" x14ac:dyDescent="0.3">
      <c r="AA807" s="114">
        <f t="shared" si="17"/>
        <v>1</v>
      </c>
      <c r="AB807" s="114">
        <f>IF(AC807="",0,IFERROR(IF(VLOOKUP(AC807,AC$38:AC806,1,0)&gt;0,0,0),1))</f>
        <v>0</v>
      </c>
      <c r="AC807" s="117">
        <f>IF(DATOS!J771=Y$39,DATOS!C771,"")</f>
        <v>0</v>
      </c>
    </row>
    <row r="808" spans="27:29" x14ac:dyDescent="0.3">
      <c r="AA808" s="114">
        <f t="shared" si="17"/>
        <v>1</v>
      </c>
      <c r="AB808" s="114">
        <f>IF(AC808="",0,IFERROR(IF(VLOOKUP(AC808,AC$38:AC807,1,0)&gt;0,0,0),1))</f>
        <v>0</v>
      </c>
      <c r="AC808" s="117">
        <f>IF(DATOS!J772=Y$39,DATOS!C772,"")</f>
        <v>0</v>
      </c>
    </row>
    <row r="809" spans="27:29" x14ac:dyDescent="0.3">
      <c r="AA809" s="114">
        <f t="shared" si="17"/>
        <v>1</v>
      </c>
      <c r="AB809" s="114">
        <f>IF(AC809="",0,IFERROR(IF(VLOOKUP(AC809,AC$38:AC808,1,0)&gt;0,0,0),1))</f>
        <v>0</v>
      </c>
      <c r="AC809" s="117">
        <f>IF(DATOS!J773=Y$39,DATOS!C773,"")</f>
        <v>0</v>
      </c>
    </row>
    <row r="810" spans="27:29" x14ac:dyDescent="0.3">
      <c r="AA810" s="114">
        <f t="shared" si="17"/>
        <v>1</v>
      </c>
      <c r="AB810" s="114">
        <f>IF(AC810="",0,IFERROR(IF(VLOOKUP(AC810,AC$38:AC809,1,0)&gt;0,0,0),1))</f>
        <v>0</v>
      </c>
      <c r="AC810" s="117">
        <f>IF(DATOS!J774=Y$39,DATOS!C774,"")</f>
        <v>0</v>
      </c>
    </row>
    <row r="811" spans="27:29" x14ac:dyDescent="0.3">
      <c r="AA811" s="114">
        <f t="shared" si="17"/>
        <v>1</v>
      </c>
      <c r="AB811" s="114">
        <f>IF(AC811="",0,IFERROR(IF(VLOOKUP(AC811,AC$38:AC810,1,0)&gt;0,0,0),1))</f>
        <v>0</v>
      </c>
      <c r="AC811" s="117">
        <f>IF(DATOS!J775=Y$39,DATOS!C775,"")</f>
        <v>0</v>
      </c>
    </row>
    <row r="812" spans="27:29" x14ac:dyDescent="0.3">
      <c r="AA812" s="114">
        <f t="shared" si="17"/>
        <v>1</v>
      </c>
      <c r="AB812" s="114">
        <f>IF(AC812="",0,IFERROR(IF(VLOOKUP(AC812,AC$38:AC811,1,0)&gt;0,0,0),1))</f>
        <v>0</v>
      </c>
      <c r="AC812" s="117">
        <f>IF(DATOS!J776=Y$39,DATOS!C776,"")</f>
        <v>0</v>
      </c>
    </row>
    <row r="813" spans="27:29" x14ac:dyDescent="0.3">
      <c r="AA813" s="114">
        <f t="shared" si="17"/>
        <v>1</v>
      </c>
      <c r="AB813" s="114">
        <f>IF(AC813="",0,IFERROR(IF(VLOOKUP(AC813,AC$38:AC812,1,0)&gt;0,0,0),1))</f>
        <v>0</v>
      </c>
      <c r="AC813" s="117">
        <f>IF(DATOS!J777=Y$39,DATOS!C777,"")</f>
        <v>0</v>
      </c>
    </row>
    <row r="814" spans="27:29" x14ac:dyDescent="0.3">
      <c r="AA814" s="114">
        <f t="shared" si="17"/>
        <v>1</v>
      </c>
      <c r="AB814" s="114">
        <f>IF(AC814="",0,IFERROR(IF(VLOOKUP(AC814,AC$38:AC813,1,0)&gt;0,0,0),1))</f>
        <v>0</v>
      </c>
      <c r="AC814" s="117">
        <f>IF(DATOS!J778=Y$39,DATOS!C778,"")</f>
        <v>0</v>
      </c>
    </row>
    <row r="815" spans="27:29" x14ac:dyDescent="0.3">
      <c r="AA815" s="114">
        <f t="shared" si="17"/>
        <v>1</v>
      </c>
      <c r="AB815" s="114">
        <f>IF(AC815="",0,IFERROR(IF(VLOOKUP(AC815,AC$38:AC814,1,0)&gt;0,0,0),1))</f>
        <v>0</v>
      </c>
      <c r="AC815" s="117">
        <f>IF(DATOS!J779=Y$39,DATOS!C779,"")</f>
        <v>0</v>
      </c>
    </row>
    <row r="816" spans="27:29" x14ac:dyDescent="0.3">
      <c r="AA816" s="114">
        <f t="shared" si="17"/>
        <v>1</v>
      </c>
      <c r="AB816" s="114">
        <f>IF(AC816="",0,IFERROR(IF(VLOOKUP(AC816,AC$38:AC815,1,0)&gt;0,0,0),1))</f>
        <v>0</v>
      </c>
      <c r="AC816" s="117">
        <f>IF(DATOS!J780=Y$39,DATOS!C780,"")</f>
        <v>0</v>
      </c>
    </row>
    <row r="817" spans="27:29" x14ac:dyDescent="0.3">
      <c r="AA817" s="114">
        <f t="shared" si="17"/>
        <v>1</v>
      </c>
      <c r="AB817" s="114">
        <f>IF(AC817="",0,IFERROR(IF(VLOOKUP(AC817,AC$38:AC816,1,0)&gt;0,0,0),1))</f>
        <v>0</v>
      </c>
      <c r="AC817" s="117">
        <f>IF(DATOS!J781=Y$39,DATOS!C781,"")</f>
        <v>0</v>
      </c>
    </row>
    <row r="818" spans="27:29" x14ac:dyDescent="0.3">
      <c r="AA818" s="114">
        <f t="shared" si="17"/>
        <v>1</v>
      </c>
      <c r="AB818" s="114">
        <f>IF(AC818="",0,IFERROR(IF(VLOOKUP(AC818,AC$38:AC817,1,0)&gt;0,0,0),1))</f>
        <v>0</v>
      </c>
      <c r="AC818" s="117">
        <f>IF(DATOS!J782=Y$39,DATOS!C782,"")</f>
        <v>0</v>
      </c>
    </row>
    <row r="819" spans="27:29" x14ac:dyDescent="0.3">
      <c r="AA819" s="114">
        <f t="shared" si="17"/>
        <v>1</v>
      </c>
      <c r="AB819" s="114">
        <f>IF(AC819="",0,IFERROR(IF(VLOOKUP(AC819,AC$38:AC818,1,0)&gt;0,0,0),1))</f>
        <v>0</v>
      </c>
      <c r="AC819" s="117">
        <f>IF(DATOS!J783=Y$39,DATOS!C783,"")</f>
        <v>0</v>
      </c>
    </row>
    <row r="820" spans="27:29" x14ac:dyDescent="0.3">
      <c r="AA820" s="114">
        <f t="shared" si="17"/>
        <v>1</v>
      </c>
      <c r="AB820" s="114">
        <f>IF(AC820="",0,IFERROR(IF(VLOOKUP(AC820,AC$38:AC819,1,0)&gt;0,0,0),1))</f>
        <v>0</v>
      </c>
      <c r="AC820" s="117">
        <f>IF(DATOS!J784=Y$39,DATOS!C784,"")</f>
        <v>0</v>
      </c>
    </row>
    <row r="821" spans="27:29" x14ac:dyDescent="0.3">
      <c r="AA821" s="114">
        <f t="shared" si="17"/>
        <v>1</v>
      </c>
      <c r="AB821" s="114">
        <f>IF(AC821="",0,IFERROR(IF(VLOOKUP(AC821,AC$38:AC820,1,0)&gt;0,0,0),1))</f>
        <v>0</v>
      </c>
      <c r="AC821" s="117">
        <f>IF(DATOS!J785=Y$39,DATOS!C785,"")</f>
        <v>0</v>
      </c>
    </row>
    <row r="822" spans="27:29" x14ac:dyDescent="0.3">
      <c r="AA822" s="114">
        <f t="shared" si="17"/>
        <v>1</v>
      </c>
      <c r="AB822" s="114">
        <f>IF(AC822="",0,IFERROR(IF(VLOOKUP(AC822,AC$38:AC821,1,0)&gt;0,0,0),1))</f>
        <v>0</v>
      </c>
      <c r="AC822" s="117">
        <f>IF(DATOS!J786=Y$39,DATOS!C786,"")</f>
        <v>0</v>
      </c>
    </row>
    <row r="823" spans="27:29" x14ac:dyDescent="0.3">
      <c r="AA823" s="114">
        <f t="shared" si="17"/>
        <v>1</v>
      </c>
      <c r="AB823" s="114">
        <f>IF(AC823="",0,IFERROR(IF(VLOOKUP(AC823,AC$38:AC822,1,0)&gt;0,0,0),1))</f>
        <v>0</v>
      </c>
      <c r="AC823" s="117">
        <f>IF(DATOS!J787=Y$39,DATOS!C787,"")</f>
        <v>0</v>
      </c>
    </row>
    <row r="824" spans="27:29" x14ac:dyDescent="0.3">
      <c r="AA824" s="114">
        <f t="shared" si="17"/>
        <v>1</v>
      </c>
      <c r="AB824" s="114">
        <f>IF(AC824="",0,IFERROR(IF(VLOOKUP(AC824,AC$38:AC823,1,0)&gt;0,0,0),1))</f>
        <v>0</v>
      </c>
      <c r="AC824" s="117">
        <f>IF(DATOS!J788=Y$39,DATOS!C788,"")</f>
        <v>0</v>
      </c>
    </row>
    <row r="825" spans="27:29" x14ac:dyDescent="0.3">
      <c r="AA825" s="114">
        <f t="shared" si="17"/>
        <v>1</v>
      </c>
      <c r="AB825" s="114">
        <f>IF(AC825="",0,IFERROR(IF(VLOOKUP(AC825,AC$38:AC824,1,0)&gt;0,0,0),1))</f>
        <v>0</v>
      </c>
      <c r="AC825" s="117">
        <f>IF(DATOS!J789=Y$39,DATOS!C789,"")</f>
        <v>0</v>
      </c>
    </row>
    <row r="826" spans="27:29" x14ac:dyDescent="0.3">
      <c r="AA826" s="114">
        <f t="shared" si="17"/>
        <v>1</v>
      </c>
      <c r="AB826" s="114">
        <f>IF(AC826="",0,IFERROR(IF(VLOOKUP(AC826,AC$38:AC825,1,0)&gt;0,0,0),1))</f>
        <v>0</v>
      </c>
      <c r="AC826" s="117">
        <f>IF(DATOS!J790=Y$39,DATOS!C790,"")</f>
        <v>0</v>
      </c>
    </row>
    <row r="827" spans="27:29" x14ac:dyDescent="0.3">
      <c r="AA827" s="114">
        <f t="shared" si="17"/>
        <v>1</v>
      </c>
      <c r="AB827" s="114">
        <f>IF(AC827="",0,IFERROR(IF(VLOOKUP(AC827,AC$38:AC826,1,0)&gt;0,0,0),1))</f>
        <v>0</v>
      </c>
      <c r="AC827" s="117">
        <f>IF(DATOS!J791=Y$39,DATOS!C791,"")</f>
        <v>0</v>
      </c>
    </row>
    <row r="828" spans="27:29" x14ac:dyDescent="0.3">
      <c r="AA828" s="114">
        <f t="shared" si="17"/>
        <v>1</v>
      </c>
      <c r="AB828" s="114">
        <f>IF(AC828="",0,IFERROR(IF(VLOOKUP(AC828,AC$38:AC827,1,0)&gt;0,0,0),1))</f>
        <v>0</v>
      </c>
      <c r="AC828" s="117">
        <f>IF(DATOS!J792=Y$39,DATOS!C792,"")</f>
        <v>0</v>
      </c>
    </row>
    <row r="829" spans="27:29" x14ac:dyDescent="0.3">
      <c r="AA829" s="114">
        <f t="shared" si="17"/>
        <v>1</v>
      </c>
      <c r="AB829" s="114">
        <f>IF(AC829="",0,IFERROR(IF(VLOOKUP(AC829,AC$38:AC828,1,0)&gt;0,0,0),1))</f>
        <v>0</v>
      </c>
      <c r="AC829" s="117">
        <f>IF(DATOS!J793=Y$39,DATOS!C793,"")</f>
        <v>0</v>
      </c>
    </row>
    <row r="830" spans="27:29" x14ac:dyDescent="0.3">
      <c r="AA830" s="114">
        <f t="shared" si="17"/>
        <v>1</v>
      </c>
      <c r="AB830" s="114">
        <f>IF(AC830="",0,IFERROR(IF(VLOOKUP(AC830,AC$38:AC829,1,0)&gt;0,0,0),1))</f>
        <v>0</v>
      </c>
      <c r="AC830" s="117">
        <f>IF(DATOS!J794=Y$39,DATOS!C794,"")</f>
        <v>0</v>
      </c>
    </row>
    <row r="831" spans="27:29" x14ac:dyDescent="0.3">
      <c r="AA831" s="114">
        <f t="shared" si="17"/>
        <v>1</v>
      </c>
      <c r="AB831" s="114">
        <f>IF(AC831="",0,IFERROR(IF(VLOOKUP(AC831,AC$38:AC830,1,0)&gt;0,0,0),1))</f>
        <v>0</v>
      </c>
      <c r="AC831" s="117">
        <f>IF(DATOS!J795=Y$39,DATOS!C795,"")</f>
        <v>0</v>
      </c>
    </row>
    <row r="832" spans="27:29" x14ac:dyDescent="0.3">
      <c r="AA832" s="114">
        <f t="shared" si="17"/>
        <v>1</v>
      </c>
      <c r="AB832" s="114">
        <f>IF(AC832="",0,IFERROR(IF(VLOOKUP(AC832,AC$38:AC831,1,0)&gt;0,0,0),1))</f>
        <v>0</v>
      </c>
      <c r="AC832" s="117">
        <f>IF(DATOS!J796=Y$39,DATOS!C796,"")</f>
        <v>0</v>
      </c>
    </row>
    <row r="833" spans="27:29" x14ac:dyDescent="0.3">
      <c r="AA833" s="114">
        <f t="shared" si="17"/>
        <v>1</v>
      </c>
      <c r="AB833" s="114">
        <f>IF(AC833="",0,IFERROR(IF(VLOOKUP(AC833,AC$38:AC832,1,0)&gt;0,0,0),1))</f>
        <v>0</v>
      </c>
      <c r="AC833" s="117">
        <f>IF(DATOS!J797=Y$39,DATOS!C797,"")</f>
        <v>0</v>
      </c>
    </row>
    <row r="834" spans="27:29" x14ac:dyDescent="0.3">
      <c r="AA834" s="114">
        <f t="shared" si="17"/>
        <v>1</v>
      </c>
      <c r="AB834" s="114">
        <f>IF(AC834="",0,IFERROR(IF(VLOOKUP(AC834,AC$38:AC833,1,0)&gt;0,0,0),1))</f>
        <v>0</v>
      </c>
      <c r="AC834" s="117">
        <f>IF(DATOS!J798=Y$39,DATOS!C798,"")</f>
        <v>0</v>
      </c>
    </row>
    <row r="835" spans="27:29" x14ac:dyDescent="0.3">
      <c r="AA835" s="114">
        <f t="shared" si="17"/>
        <v>1</v>
      </c>
      <c r="AB835" s="114">
        <f>IF(AC835="",0,IFERROR(IF(VLOOKUP(AC835,AC$38:AC834,1,0)&gt;0,0,0),1))</f>
        <v>0</v>
      </c>
      <c r="AC835" s="117">
        <f>IF(DATOS!J799=Y$39,DATOS!C799,"")</f>
        <v>0</v>
      </c>
    </row>
    <row r="836" spans="27:29" x14ac:dyDescent="0.3">
      <c r="AA836" s="114">
        <f t="shared" si="17"/>
        <v>1</v>
      </c>
      <c r="AB836" s="114">
        <f>IF(AC836="",0,IFERROR(IF(VLOOKUP(AC836,AC$38:AC835,1,0)&gt;0,0,0),1))</f>
        <v>0</v>
      </c>
      <c r="AC836" s="117">
        <f>IF(DATOS!J800=Y$39,DATOS!C800,"")</f>
        <v>0</v>
      </c>
    </row>
    <row r="837" spans="27:29" x14ac:dyDescent="0.3">
      <c r="AA837" s="114">
        <f t="shared" si="17"/>
        <v>1</v>
      </c>
      <c r="AB837" s="114">
        <f>IF(AC837="",0,IFERROR(IF(VLOOKUP(AC837,AC$38:AC836,1,0)&gt;0,0,0),1))</f>
        <v>0</v>
      </c>
      <c r="AC837" s="117">
        <f>IF(DATOS!J801=Y$39,DATOS!C801,"")</f>
        <v>0</v>
      </c>
    </row>
    <row r="838" spans="27:29" x14ac:dyDescent="0.3">
      <c r="AA838" s="114">
        <f t="shared" si="17"/>
        <v>1</v>
      </c>
      <c r="AB838" s="114">
        <f>IF(AC838="",0,IFERROR(IF(VLOOKUP(AC838,AC$38:AC837,1,0)&gt;0,0,0),1))</f>
        <v>0</v>
      </c>
      <c r="AC838" s="117">
        <f>IF(DATOS!J802=Y$39,DATOS!C802,"")</f>
        <v>0</v>
      </c>
    </row>
    <row r="839" spans="27:29" x14ac:dyDescent="0.3">
      <c r="AA839" s="114">
        <f t="shared" si="17"/>
        <v>1</v>
      </c>
      <c r="AB839" s="114">
        <f>IF(AC839="",0,IFERROR(IF(VLOOKUP(AC839,AC$38:AC838,1,0)&gt;0,0,0),1))</f>
        <v>0</v>
      </c>
      <c r="AC839" s="117">
        <f>IF(DATOS!J803=Y$39,DATOS!C803,"")</f>
        <v>0</v>
      </c>
    </row>
    <row r="840" spans="27:29" x14ac:dyDescent="0.3">
      <c r="AA840" s="114">
        <f t="shared" si="17"/>
        <v>1</v>
      </c>
      <c r="AB840" s="114">
        <f>IF(AC840="",0,IFERROR(IF(VLOOKUP(AC840,AC$38:AC839,1,0)&gt;0,0,0),1))</f>
        <v>0</v>
      </c>
      <c r="AC840" s="117">
        <f>IF(DATOS!J804=Y$39,DATOS!C804,"")</f>
        <v>0</v>
      </c>
    </row>
    <row r="841" spans="27:29" x14ac:dyDescent="0.3">
      <c r="AA841" s="114">
        <f t="shared" si="17"/>
        <v>1</v>
      </c>
      <c r="AB841" s="114">
        <f>IF(AC841="",0,IFERROR(IF(VLOOKUP(AC841,AC$38:AC840,1,0)&gt;0,0,0),1))</f>
        <v>0</v>
      </c>
      <c r="AC841" s="117">
        <f>IF(DATOS!J805=Y$39,DATOS!C805,"")</f>
        <v>0</v>
      </c>
    </row>
    <row r="842" spans="27:29" x14ac:dyDescent="0.3">
      <c r="AA842" s="114">
        <f t="shared" si="17"/>
        <v>1</v>
      </c>
      <c r="AB842" s="114">
        <f>IF(AC842="",0,IFERROR(IF(VLOOKUP(AC842,AC$38:AC841,1,0)&gt;0,0,0),1))</f>
        <v>0</v>
      </c>
      <c r="AC842" s="117">
        <f>IF(DATOS!J806=Y$39,DATOS!C806,"")</f>
        <v>0</v>
      </c>
    </row>
    <row r="843" spans="27:29" x14ac:dyDescent="0.3">
      <c r="AA843" s="114">
        <f t="shared" si="17"/>
        <v>1</v>
      </c>
      <c r="AB843" s="114">
        <f>IF(AC843="",0,IFERROR(IF(VLOOKUP(AC843,AC$38:AC842,1,0)&gt;0,0,0),1))</f>
        <v>0</v>
      </c>
      <c r="AC843" s="117">
        <f>IF(DATOS!J807=Y$39,DATOS!C807,"")</f>
        <v>0</v>
      </c>
    </row>
    <row r="844" spans="27:29" x14ac:dyDescent="0.3">
      <c r="AA844" s="114">
        <f t="shared" si="17"/>
        <v>1</v>
      </c>
      <c r="AB844" s="114">
        <f>IF(AC844="",0,IFERROR(IF(VLOOKUP(AC844,AC$38:AC843,1,0)&gt;0,0,0),1))</f>
        <v>0</v>
      </c>
      <c r="AC844" s="117">
        <f>IF(DATOS!J808=Y$39,DATOS!C808,"")</f>
        <v>0</v>
      </c>
    </row>
    <row r="845" spans="27:29" x14ac:dyDescent="0.3">
      <c r="AA845" s="114">
        <f t="shared" si="17"/>
        <v>1</v>
      </c>
      <c r="AB845" s="114">
        <f>IF(AC845="",0,IFERROR(IF(VLOOKUP(AC845,AC$38:AC844,1,0)&gt;0,0,0),1))</f>
        <v>0</v>
      </c>
      <c r="AC845" s="117">
        <f>IF(DATOS!J809=Y$39,DATOS!C809,"")</f>
        <v>0</v>
      </c>
    </row>
    <row r="846" spans="27:29" x14ac:dyDescent="0.3">
      <c r="AA846" s="114">
        <f t="shared" si="17"/>
        <v>1</v>
      </c>
      <c r="AB846" s="114">
        <f>IF(AC846="",0,IFERROR(IF(VLOOKUP(AC846,AC$38:AC845,1,0)&gt;0,0,0),1))</f>
        <v>0</v>
      </c>
      <c r="AC846" s="117">
        <f>IF(DATOS!J810=Y$39,DATOS!C810,"")</f>
        <v>0</v>
      </c>
    </row>
    <row r="847" spans="27:29" x14ac:dyDescent="0.3">
      <c r="AA847" s="114">
        <f t="shared" si="17"/>
        <v>1</v>
      </c>
      <c r="AB847" s="114">
        <f>IF(AC847="",0,IFERROR(IF(VLOOKUP(AC847,AC$38:AC846,1,0)&gt;0,0,0),1))</f>
        <v>0</v>
      </c>
      <c r="AC847" s="117">
        <f>IF(DATOS!J811=Y$39,DATOS!C811,"")</f>
        <v>0</v>
      </c>
    </row>
    <row r="848" spans="27:29" x14ac:dyDescent="0.3">
      <c r="AA848" s="114">
        <f t="shared" si="17"/>
        <v>1</v>
      </c>
      <c r="AB848" s="114">
        <f>IF(AC848="",0,IFERROR(IF(VLOOKUP(AC848,AC$38:AC847,1,0)&gt;0,0,0),1))</f>
        <v>0</v>
      </c>
      <c r="AC848" s="117">
        <f>IF(DATOS!J812=Y$39,DATOS!C812,"")</f>
        <v>0</v>
      </c>
    </row>
    <row r="849" spans="27:29" x14ac:dyDescent="0.3">
      <c r="AA849" s="114">
        <f t="shared" si="17"/>
        <v>1</v>
      </c>
      <c r="AB849" s="114">
        <f>IF(AC849="",0,IFERROR(IF(VLOOKUP(AC849,AC$38:AC848,1,0)&gt;0,0,0),1))</f>
        <v>0</v>
      </c>
      <c r="AC849" s="117">
        <f>IF(DATOS!J813=Y$39,DATOS!C813,"")</f>
        <v>0</v>
      </c>
    </row>
    <row r="850" spans="27:29" x14ac:dyDescent="0.3">
      <c r="AA850" s="114">
        <f t="shared" si="17"/>
        <v>1</v>
      </c>
      <c r="AB850" s="114">
        <f>IF(AC850="",0,IFERROR(IF(VLOOKUP(AC850,AC$38:AC849,1,0)&gt;0,0,0),1))</f>
        <v>0</v>
      </c>
      <c r="AC850" s="117">
        <f>IF(DATOS!J814=Y$39,DATOS!C814,"")</f>
        <v>0</v>
      </c>
    </row>
    <row r="851" spans="27:29" x14ac:dyDescent="0.3">
      <c r="AA851" s="114">
        <f t="shared" si="17"/>
        <v>1</v>
      </c>
      <c r="AB851" s="114">
        <f>IF(AC851="",0,IFERROR(IF(VLOOKUP(AC851,AC$38:AC850,1,0)&gt;0,0,0),1))</f>
        <v>0</v>
      </c>
      <c r="AC851" s="117">
        <f>IF(DATOS!J815=Y$39,DATOS!C815,"")</f>
        <v>0</v>
      </c>
    </row>
    <row r="852" spans="27:29" x14ac:dyDescent="0.3">
      <c r="AA852" s="114">
        <f t="shared" si="17"/>
        <v>1</v>
      </c>
      <c r="AB852" s="114">
        <f>IF(AC852="",0,IFERROR(IF(VLOOKUP(AC852,AC$38:AC851,1,0)&gt;0,0,0),1))</f>
        <v>0</v>
      </c>
      <c r="AC852" s="117">
        <f>IF(DATOS!J816=Y$39,DATOS!C816,"")</f>
        <v>0</v>
      </c>
    </row>
    <row r="853" spans="27:29" x14ac:dyDescent="0.3">
      <c r="AA853" s="114">
        <f t="shared" si="17"/>
        <v>1</v>
      </c>
      <c r="AB853" s="114">
        <f>IF(AC853="",0,IFERROR(IF(VLOOKUP(AC853,AC$38:AC852,1,0)&gt;0,0,0),1))</f>
        <v>0</v>
      </c>
      <c r="AC853" s="117">
        <f>IF(DATOS!J817=Y$39,DATOS!C817,"")</f>
        <v>0</v>
      </c>
    </row>
    <row r="854" spans="27:29" x14ac:dyDescent="0.3">
      <c r="AA854" s="114">
        <f t="shared" si="17"/>
        <v>1</v>
      </c>
      <c r="AB854" s="114">
        <f>IF(AC854="",0,IFERROR(IF(VLOOKUP(AC854,AC$38:AC853,1,0)&gt;0,0,0),1))</f>
        <v>0</v>
      </c>
      <c r="AC854" s="117">
        <f>IF(DATOS!J818=Y$39,DATOS!C818,"")</f>
        <v>0</v>
      </c>
    </row>
    <row r="855" spans="27:29" x14ac:dyDescent="0.3">
      <c r="AA855" s="114">
        <f t="shared" si="17"/>
        <v>1</v>
      </c>
      <c r="AB855" s="114">
        <f>IF(AC855="",0,IFERROR(IF(VLOOKUP(AC855,AC$38:AC854,1,0)&gt;0,0,0),1))</f>
        <v>0</v>
      </c>
      <c r="AC855" s="117">
        <f>IF(DATOS!J819=Y$39,DATOS!C819,"")</f>
        <v>0</v>
      </c>
    </row>
    <row r="856" spans="27:29" x14ac:dyDescent="0.3">
      <c r="AA856" s="114">
        <f t="shared" si="17"/>
        <v>1</v>
      </c>
      <c r="AB856" s="114">
        <f>IF(AC856="",0,IFERROR(IF(VLOOKUP(AC856,AC$38:AC855,1,0)&gt;0,0,0),1))</f>
        <v>0</v>
      </c>
      <c r="AC856" s="117">
        <f>IF(DATOS!J820=Y$39,DATOS!C820,"")</f>
        <v>0</v>
      </c>
    </row>
    <row r="857" spans="27:29" x14ac:dyDescent="0.3">
      <c r="AA857" s="114">
        <f t="shared" si="17"/>
        <v>1</v>
      </c>
      <c r="AB857" s="114">
        <f>IF(AC857="",0,IFERROR(IF(VLOOKUP(AC857,AC$38:AC856,1,0)&gt;0,0,0),1))</f>
        <v>0</v>
      </c>
      <c r="AC857" s="117">
        <f>IF(DATOS!J821=Y$39,DATOS!C821,"")</f>
        <v>0</v>
      </c>
    </row>
    <row r="858" spans="27:29" x14ac:dyDescent="0.3">
      <c r="AA858" s="114">
        <f t="shared" si="17"/>
        <v>1</v>
      </c>
      <c r="AB858" s="114">
        <f>IF(AC858="",0,IFERROR(IF(VLOOKUP(AC858,AC$38:AC857,1,0)&gt;0,0,0),1))</f>
        <v>0</v>
      </c>
      <c r="AC858" s="117">
        <f>IF(DATOS!J822=Y$39,DATOS!C822,"")</f>
        <v>0</v>
      </c>
    </row>
    <row r="859" spans="27:29" x14ac:dyDescent="0.3">
      <c r="AA859" s="114">
        <f t="shared" si="17"/>
        <v>1</v>
      </c>
      <c r="AB859" s="114">
        <f>IF(AC859="",0,IFERROR(IF(VLOOKUP(AC859,AC$38:AC858,1,0)&gt;0,0,0),1))</f>
        <v>0</v>
      </c>
      <c r="AC859" s="117">
        <f>IF(DATOS!J823=Y$39,DATOS!C823,"")</f>
        <v>0</v>
      </c>
    </row>
    <row r="860" spans="27:29" x14ac:dyDescent="0.3">
      <c r="AA860" s="114">
        <f t="shared" si="17"/>
        <v>1</v>
      </c>
      <c r="AB860" s="114">
        <f>IF(AC860="",0,IFERROR(IF(VLOOKUP(AC860,AC$38:AC859,1,0)&gt;0,0,0),1))</f>
        <v>0</v>
      </c>
      <c r="AC860" s="117">
        <f>IF(DATOS!J824=Y$39,DATOS!C824,"")</f>
        <v>0</v>
      </c>
    </row>
    <row r="861" spans="27:29" x14ac:dyDescent="0.3">
      <c r="AA861" s="114">
        <f t="shared" si="17"/>
        <v>1</v>
      </c>
      <c r="AB861" s="114">
        <f>IF(AC861="",0,IFERROR(IF(VLOOKUP(AC861,AC$38:AC860,1,0)&gt;0,0,0),1))</f>
        <v>0</v>
      </c>
      <c r="AC861" s="117">
        <f>IF(DATOS!J825=Y$39,DATOS!C825,"")</f>
        <v>0</v>
      </c>
    </row>
    <row r="862" spans="27:29" x14ac:dyDescent="0.3">
      <c r="AA862" s="114">
        <f t="shared" si="17"/>
        <v>1</v>
      </c>
      <c r="AB862" s="114">
        <f>IF(AC862="",0,IFERROR(IF(VLOOKUP(AC862,AC$38:AC861,1,0)&gt;0,0,0),1))</f>
        <v>0</v>
      </c>
      <c r="AC862" s="117">
        <f>IF(DATOS!J826=Y$39,DATOS!C826,"")</f>
        <v>0</v>
      </c>
    </row>
    <row r="863" spans="27:29" x14ac:dyDescent="0.3">
      <c r="AA863" s="114">
        <f t="shared" si="17"/>
        <v>1</v>
      </c>
      <c r="AB863" s="114">
        <f>IF(AC863="",0,IFERROR(IF(VLOOKUP(AC863,AC$38:AC862,1,0)&gt;0,0,0),1))</f>
        <v>0</v>
      </c>
      <c r="AC863" s="117">
        <f>IF(DATOS!J827=Y$39,DATOS!C827,"")</f>
        <v>0</v>
      </c>
    </row>
    <row r="864" spans="27:29" x14ac:dyDescent="0.3">
      <c r="AA864" s="114">
        <f t="shared" si="17"/>
        <v>1</v>
      </c>
      <c r="AB864" s="114">
        <f>IF(AC864="",0,IFERROR(IF(VLOOKUP(AC864,AC$38:AC863,1,0)&gt;0,0,0),1))</f>
        <v>0</v>
      </c>
      <c r="AC864" s="117">
        <f>IF(DATOS!J828=Y$39,DATOS!C828,"")</f>
        <v>0</v>
      </c>
    </row>
    <row r="865" spans="27:29" x14ac:dyDescent="0.3">
      <c r="AA865" s="114">
        <f t="shared" si="17"/>
        <v>1</v>
      </c>
      <c r="AB865" s="114">
        <f>IF(AC865="",0,IFERROR(IF(VLOOKUP(AC865,AC$38:AC864,1,0)&gt;0,0,0),1))</f>
        <v>0</v>
      </c>
      <c r="AC865" s="117">
        <f>IF(DATOS!J829=Y$39,DATOS!C829,"")</f>
        <v>0</v>
      </c>
    </row>
    <row r="866" spans="27:29" x14ac:dyDescent="0.3">
      <c r="AA866" s="114">
        <f t="shared" si="17"/>
        <v>1</v>
      </c>
      <c r="AB866" s="114">
        <f>IF(AC866="",0,IFERROR(IF(VLOOKUP(AC866,AC$38:AC865,1,0)&gt;0,0,0),1))</f>
        <v>0</v>
      </c>
      <c r="AC866" s="117">
        <f>IF(DATOS!J830=Y$39,DATOS!C830,"")</f>
        <v>0</v>
      </c>
    </row>
    <row r="867" spans="27:29" x14ac:dyDescent="0.3">
      <c r="AA867" s="114">
        <f t="shared" si="17"/>
        <v>1</v>
      </c>
      <c r="AB867" s="114">
        <f>IF(AC867="",0,IFERROR(IF(VLOOKUP(AC867,AC$38:AC866,1,0)&gt;0,0,0),1))</f>
        <v>0</v>
      </c>
      <c r="AC867" s="117">
        <f>IF(DATOS!J831=Y$39,DATOS!C831,"")</f>
        <v>0</v>
      </c>
    </row>
    <row r="868" spans="27:29" x14ac:dyDescent="0.3">
      <c r="AA868" s="114">
        <f t="shared" si="17"/>
        <v>1</v>
      </c>
      <c r="AB868" s="114">
        <f>IF(AC868="",0,IFERROR(IF(VLOOKUP(AC868,AC$38:AC867,1,0)&gt;0,0,0),1))</f>
        <v>0</v>
      </c>
      <c r="AC868" s="117">
        <f>IF(DATOS!J832=Y$39,DATOS!C832,"")</f>
        <v>0</v>
      </c>
    </row>
    <row r="869" spans="27:29" x14ac:dyDescent="0.3">
      <c r="AA869" s="114">
        <f t="shared" si="17"/>
        <v>1</v>
      </c>
      <c r="AB869" s="114">
        <f>IF(AC869="",0,IFERROR(IF(VLOOKUP(AC869,AC$38:AC868,1,0)&gt;0,0,0),1))</f>
        <v>0</v>
      </c>
      <c r="AC869" s="117">
        <f>IF(DATOS!J833=Y$39,DATOS!C833,"")</f>
        <v>0</v>
      </c>
    </row>
    <row r="870" spans="27:29" x14ac:dyDescent="0.3">
      <c r="AA870" s="114">
        <f t="shared" ref="AA870:AA933" si="18">AA869+AB870</f>
        <v>1</v>
      </c>
      <c r="AB870" s="114">
        <f>IF(AC870="",0,IFERROR(IF(VLOOKUP(AC870,AC$38:AC869,1,0)&gt;0,0,0),1))</f>
        <v>0</v>
      </c>
      <c r="AC870" s="117">
        <f>IF(DATOS!J834=Y$39,DATOS!C834,"")</f>
        <v>0</v>
      </c>
    </row>
    <row r="871" spans="27:29" x14ac:dyDescent="0.3">
      <c r="AA871" s="114">
        <f t="shared" si="18"/>
        <v>1</v>
      </c>
      <c r="AB871" s="114">
        <f>IF(AC871="",0,IFERROR(IF(VLOOKUP(AC871,AC$38:AC870,1,0)&gt;0,0,0),1))</f>
        <v>0</v>
      </c>
      <c r="AC871" s="117">
        <f>IF(DATOS!J835=Y$39,DATOS!C835,"")</f>
        <v>0</v>
      </c>
    </row>
    <row r="872" spans="27:29" x14ac:dyDescent="0.3">
      <c r="AA872" s="114">
        <f t="shared" si="18"/>
        <v>1</v>
      </c>
      <c r="AB872" s="114">
        <f>IF(AC872="",0,IFERROR(IF(VLOOKUP(AC872,AC$38:AC871,1,0)&gt;0,0,0),1))</f>
        <v>0</v>
      </c>
      <c r="AC872" s="117">
        <f>IF(DATOS!J836=Y$39,DATOS!C836,"")</f>
        <v>0</v>
      </c>
    </row>
    <row r="873" spans="27:29" x14ac:dyDescent="0.3">
      <c r="AA873" s="114">
        <f t="shared" si="18"/>
        <v>1</v>
      </c>
      <c r="AB873" s="114">
        <f>IF(AC873="",0,IFERROR(IF(VLOOKUP(AC873,AC$38:AC872,1,0)&gt;0,0,0),1))</f>
        <v>0</v>
      </c>
      <c r="AC873" s="117">
        <f>IF(DATOS!J837=Y$39,DATOS!C837,"")</f>
        <v>0</v>
      </c>
    </row>
    <row r="874" spans="27:29" x14ac:dyDescent="0.3">
      <c r="AA874" s="114">
        <f t="shared" si="18"/>
        <v>1</v>
      </c>
      <c r="AB874" s="114">
        <f>IF(AC874="",0,IFERROR(IF(VLOOKUP(AC874,AC$38:AC873,1,0)&gt;0,0,0),1))</f>
        <v>0</v>
      </c>
      <c r="AC874" s="117">
        <f>IF(DATOS!J838=Y$39,DATOS!C838,"")</f>
        <v>0</v>
      </c>
    </row>
    <row r="875" spans="27:29" x14ac:dyDescent="0.3">
      <c r="AA875" s="114">
        <f t="shared" si="18"/>
        <v>1</v>
      </c>
      <c r="AB875" s="114">
        <f>IF(AC875="",0,IFERROR(IF(VLOOKUP(AC875,AC$38:AC874,1,0)&gt;0,0,0),1))</f>
        <v>0</v>
      </c>
      <c r="AC875" s="117">
        <f>IF(DATOS!J839=Y$39,DATOS!C839,"")</f>
        <v>0</v>
      </c>
    </row>
    <row r="876" spans="27:29" x14ac:dyDescent="0.3">
      <c r="AA876" s="114">
        <f t="shared" si="18"/>
        <v>1</v>
      </c>
      <c r="AB876" s="114">
        <f>IF(AC876="",0,IFERROR(IF(VLOOKUP(AC876,AC$38:AC875,1,0)&gt;0,0,0),1))</f>
        <v>0</v>
      </c>
      <c r="AC876" s="117">
        <f>IF(DATOS!J840=Y$39,DATOS!C840,"")</f>
        <v>0</v>
      </c>
    </row>
    <row r="877" spans="27:29" x14ac:dyDescent="0.3">
      <c r="AA877" s="114">
        <f t="shared" si="18"/>
        <v>1</v>
      </c>
      <c r="AB877" s="114">
        <f>IF(AC877="",0,IFERROR(IF(VLOOKUP(AC877,AC$38:AC876,1,0)&gt;0,0,0),1))</f>
        <v>0</v>
      </c>
      <c r="AC877" s="117">
        <f>IF(DATOS!J841=Y$39,DATOS!C841,"")</f>
        <v>0</v>
      </c>
    </row>
    <row r="878" spans="27:29" x14ac:dyDescent="0.3">
      <c r="AA878" s="114">
        <f t="shared" si="18"/>
        <v>1</v>
      </c>
      <c r="AB878" s="114">
        <f>IF(AC878="",0,IFERROR(IF(VLOOKUP(AC878,AC$38:AC877,1,0)&gt;0,0,0),1))</f>
        <v>0</v>
      </c>
      <c r="AC878" s="117">
        <f>IF(DATOS!J842=Y$39,DATOS!C842,"")</f>
        <v>0</v>
      </c>
    </row>
    <row r="879" spans="27:29" x14ac:dyDescent="0.3">
      <c r="AA879" s="114">
        <f t="shared" si="18"/>
        <v>1</v>
      </c>
      <c r="AB879" s="114">
        <f>IF(AC879="",0,IFERROR(IF(VLOOKUP(AC879,AC$38:AC878,1,0)&gt;0,0,0),1))</f>
        <v>0</v>
      </c>
      <c r="AC879" s="117">
        <f>IF(DATOS!J843=Y$39,DATOS!C843,"")</f>
        <v>0</v>
      </c>
    </row>
    <row r="880" spans="27:29" x14ac:dyDescent="0.3">
      <c r="AA880" s="114">
        <f t="shared" si="18"/>
        <v>1</v>
      </c>
      <c r="AB880" s="114">
        <f>IF(AC880="",0,IFERROR(IF(VLOOKUP(AC880,AC$38:AC879,1,0)&gt;0,0,0),1))</f>
        <v>0</v>
      </c>
      <c r="AC880" s="117">
        <f>IF(DATOS!J844=Y$39,DATOS!C844,"")</f>
        <v>0</v>
      </c>
    </row>
    <row r="881" spans="27:29" x14ac:dyDescent="0.3">
      <c r="AA881" s="114">
        <f t="shared" si="18"/>
        <v>1</v>
      </c>
      <c r="AB881" s="114">
        <f>IF(AC881="",0,IFERROR(IF(VLOOKUP(AC881,AC$38:AC880,1,0)&gt;0,0,0),1))</f>
        <v>0</v>
      </c>
      <c r="AC881" s="117">
        <f>IF(DATOS!J845=Y$39,DATOS!C845,"")</f>
        <v>0</v>
      </c>
    </row>
    <row r="882" spans="27:29" x14ac:dyDescent="0.3">
      <c r="AA882" s="114">
        <f t="shared" si="18"/>
        <v>1</v>
      </c>
      <c r="AB882" s="114">
        <f>IF(AC882="",0,IFERROR(IF(VLOOKUP(AC882,AC$38:AC881,1,0)&gt;0,0,0),1))</f>
        <v>0</v>
      </c>
      <c r="AC882" s="117">
        <f>IF(DATOS!J846=Y$39,DATOS!C846,"")</f>
        <v>0</v>
      </c>
    </row>
    <row r="883" spans="27:29" x14ac:dyDescent="0.3">
      <c r="AA883" s="114">
        <f t="shared" si="18"/>
        <v>1</v>
      </c>
      <c r="AB883" s="114">
        <f>IF(AC883="",0,IFERROR(IF(VLOOKUP(AC883,AC$38:AC882,1,0)&gt;0,0,0),1))</f>
        <v>0</v>
      </c>
      <c r="AC883" s="117">
        <f>IF(DATOS!J847=Y$39,DATOS!C847,"")</f>
        <v>0</v>
      </c>
    </row>
    <row r="884" spans="27:29" x14ac:dyDescent="0.3">
      <c r="AA884" s="114">
        <f t="shared" si="18"/>
        <v>1</v>
      </c>
      <c r="AB884" s="114">
        <f>IF(AC884="",0,IFERROR(IF(VLOOKUP(AC884,AC$38:AC883,1,0)&gt;0,0,0),1))</f>
        <v>0</v>
      </c>
      <c r="AC884" s="117">
        <f>IF(DATOS!J848=Y$39,DATOS!C848,"")</f>
        <v>0</v>
      </c>
    </row>
    <row r="885" spans="27:29" x14ac:dyDescent="0.3">
      <c r="AA885" s="114">
        <f t="shared" si="18"/>
        <v>1</v>
      </c>
      <c r="AB885" s="114">
        <f>IF(AC885="",0,IFERROR(IF(VLOOKUP(AC885,AC$38:AC884,1,0)&gt;0,0,0),1))</f>
        <v>0</v>
      </c>
      <c r="AC885" s="117">
        <f>IF(DATOS!J849=Y$39,DATOS!C849,"")</f>
        <v>0</v>
      </c>
    </row>
    <row r="886" spans="27:29" x14ac:dyDescent="0.3">
      <c r="AA886" s="114">
        <f t="shared" si="18"/>
        <v>1</v>
      </c>
      <c r="AB886" s="114">
        <f>IF(AC886="",0,IFERROR(IF(VLOOKUP(AC886,AC$38:AC885,1,0)&gt;0,0,0),1))</f>
        <v>0</v>
      </c>
      <c r="AC886" s="117">
        <f>IF(DATOS!J850=Y$39,DATOS!C850,"")</f>
        <v>0</v>
      </c>
    </row>
    <row r="887" spans="27:29" x14ac:dyDescent="0.3">
      <c r="AA887" s="114">
        <f t="shared" si="18"/>
        <v>1</v>
      </c>
      <c r="AB887" s="114">
        <f>IF(AC887="",0,IFERROR(IF(VLOOKUP(AC887,AC$38:AC886,1,0)&gt;0,0,0),1))</f>
        <v>0</v>
      </c>
      <c r="AC887" s="117">
        <f>IF(DATOS!J851=Y$39,DATOS!C851,"")</f>
        <v>0</v>
      </c>
    </row>
    <row r="888" spans="27:29" x14ac:dyDescent="0.3">
      <c r="AA888" s="114">
        <f t="shared" si="18"/>
        <v>1</v>
      </c>
      <c r="AB888" s="114">
        <f>IF(AC888="",0,IFERROR(IF(VLOOKUP(AC888,AC$38:AC887,1,0)&gt;0,0,0),1))</f>
        <v>0</v>
      </c>
      <c r="AC888" s="117">
        <f>IF(DATOS!J852=Y$39,DATOS!C852,"")</f>
        <v>0</v>
      </c>
    </row>
    <row r="889" spans="27:29" x14ac:dyDescent="0.3">
      <c r="AA889" s="114">
        <f t="shared" si="18"/>
        <v>1</v>
      </c>
      <c r="AB889" s="114">
        <f>IF(AC889="",0,IFERROR(IF(VLOOKUP(AC889,AC$38:AC888,1,0)&gt;0,0,0),1))</f>
        <v>0</v>
      </c>
      <c r="AC889" s="117">
        <f>IF(DATOS!J853=Y$39,DATOS!C853,"")</f>
        <v>0</v>
      </c>
    </row>
    <row r="890" spans="27:29" x14ac:dyDescent="0.3">
      <c r="AA890" s="114">
        <f t="shared" si="18"/>
        <v>1</v>
      </c>
      <c r="AB890" s="114">
        <f>IF(AC890="",0,IFERROR(IF(VLOOKUP(AC890,AC$38:AC889,1,0)&gt;0,0,0),1))</f>
        <v>0</v>
      </c>
      <c r="AC890" s="117">
        <f>IF(DATOS!J854=Y$39,DATOS!C854,"")</f>
        <v>0</v>
      </c>
    </row>
    <row r="891" spans="27:29" x14ac:dyDescent="0.3">
      <c r="AA891" s="114">
        <f t="shared" si="18"/>
        <v>1</v>
      </c>
      <c r="AB891" s="114">
        <f>IF(AC891="",0,IFERROR(IF(VLOOKUP(AC891,AC$38:AC890,1,0)&gt;0,0,0),1))</f>
        <v>0</v>
      </c>
      <c r="AC891" s="117">
        <f>IF(DATOS!J855=Y$39,DATOS!C855,"")</f>
        <v>0</v>
      </c>
    </row>
    <row r="892" spans="27:29" x14ac:dyDescent="0.3">
      <c r="AA892" s="114">
        <f t="shared" si="18"/>
        <v>1</v>
      </c>
      <c r="AB892" s="114">
        <f>IF(AC892="",0,IFERROR(IF(VLOOKUP(AC892,AC$38:AC891,1,0)&gt;0,0,0),1))</f>
        <v>0</v>
      </c>
      <c r="AC892" s="117">
        <f>IF(DATOS!J856=Y$39,DATOS!C856,"")</f>
        <v>0</v>
      </c>
    </row>
    <row r="893" spans="27:29" x14ac:dyDescent="0.3">
      <c r="AA893" s="114">
        <f t="shared" si="18"/>
        <v>1</v>
      </c>
      <c r="AB893" s="114">
        <f>IF(AC893="",0,IFERROR(IF(VLOOKUP(AC893,AC$38:AC892,1,0)&gt;0,0,0),1))</f>
        <v>0</v>
      </c>
      <c r="AC893" s="117">
        <f>IF(DATOS!J857=Y$39,DATOS!C857,"")</f>
        <v>0</v>
      </c>
    </row>
    <row r="894" spans="27:29" x14ac:dyDescent="0.3">
      <c r="AA894" s="114">
        <f t="shared" si="18"/>
        <v>1</v>
      </c>
      <c r="AB894" s="114">
        <f>IF(AC894="",0,IFERROR(IF(VLOOKUP(AC894,AC$38:AC893,1,0)&gt;0,0,0),1))</f>
        <v>0</v>
      </c>
      <c r="AC894" s="117">
        <f>IF(DATOS!J858=Y$39,DATOS!C858,"")</f>
        <v>0</v>
      </c>
    </row>
    <row r="895" spans="27:29" x14ac:dyDescent="0.3">
      <c r="AA895" s="114">
        <f t="shared" si="18"/>
        <v>1</v>
      </c>
      <c r="AB895" s="114">
        <f>IF(AC895="",0,IFERROR(IF(VLOOKUP(AC895,AC$38:AC894,1,0)&gt;0,0,0),1))</f>
        <v>0</v>
      </c>
      <c r="AC895" s="117">
        <f>IF(DATOS!J859=Y$39,DATOS!C859,"")</f>
        <v>0</v>
      </c>
    </row>
    <row r="896" spans="27:29" x14ac:dyDescent="0.3">
      <c r="AA896" s="114">
        <f t="shared" si="18"/>
        <v>1</v>
      </c>
      <c r="AB896" s="114">
        <f>IF(AC896="",0,IFERROR(IF(VLOOKUP(AC896,AC$38:AC895,1,0)&gt;0,0,0),1))</f>
        <v>0</v>
      </c>
      <c r="AC896" s="117">
        <f>IF(DATOS!J860=Y$39,DATOS!C860,"")</f>
        <v>0</v>
      </c>
    </row>
    <row r="897" spans="27:29" x14ac:dyDescent="0.3">
      <c r="AA897" s="114">
        <f t="shared" si="18"/>
        <v>1</v>
      </c>
      <c r="AB897" s="114">
        <f>IF(AC897="",0,IFERROR(IF(VLOOKUP(AC897,AC$38:AC896,1,0)&gt;0,0,0),1))</f>
        <v>0</v>
      </c>
      <c r="AC897" s="117">
        <f>IF(DATOS!J861=Y$39,DATOS!C861,"")</f>
        <v>0</v>
      </c>
    </row>
    <row r="898" spans="27:29" x14ac:dyDescent="0.3">
      <c r="AA898" s="114">
        <f t="shared" si="18"/>
        <v>1</v>
      </c>
      <c r="AB898" s="114">
        <f>IF(AC898="",0,IFERROR(IF(VLOOKUP(AC898,AC$38:AC897,1,0)&gt;0,0,0),1))</f>
        <v>0</v>
      </c>
      <c r="AC898" s="117">
        <f>IF(DATOS!J862=Y$39,DATOS!C862,"")</f>
        <v>0</v>
      </c>
    </row>
    <row r="899" spans="27:29" x14ac:dyDescent="0.3">
      <c r="AA899" s="114">
        <f t="shared" si="18"/>
        <v>1</v>
      </c>
      <c r="AB899" s="114">
        <f>IF(AC899="",0,IFERROR(IF(VLOOKUP(AC899,AC$38:AC898,1,0)&gt;0,0,0),1))</f>
        <v>0</v>
      </c>
      <c r="AC899" s="117">
        <f>IF(DATOS!J863=Y$39,DATOS!C863,"")</f>
        <v>0</v>
      </c>
    </row>
    <row r="900" spans="27:29" x14ac:dyDescent="0.3">
      <c r="AA900" s="114">
        <f t="shared" si="18"/>
        <v>1</v>
      </c>
      <c r="AB900" s="114">
        <f>IF(AC900="",0,IFERROR(IF(VLOOKUP(AC900,AC$38:AC899,1,0)&gt;0,0,0),1))</f>
        <v>0</v>
      </c>
      <c r="AC900" s="117">
        <f>IF(DATOS!J864=Y$39,DATOS!C864,"")</f>
        <v>0</v>
      </c>
    </row>
    <row r="901" spans="27:29" x14ac:dyDescent="0.3">
      <c r="AA901" s="114">
        <f t="shared" si="18"/>
        <v>1</v>
      </c>
      <c r="AB901" s="114">
        <f>IF(AC901="",0,IFERROR(IF(VLOOKUP(AC901,AC$38:AC900,1,0)&gt;0,0,0),1))</f>
        <v>0</v>
      </c>
      <c r="AC901" s="117">
        <f>IF(DATOS!J865=Y$39,DATOS!C865,"")</f>
        <v>0</v>
      </c>
    </row>
    <row r="902" spans="27:29" x14ac:dyDescent="0.3">
      <c r="AA902" s="114">
        <f t="shared" si="18"/>
        <v>1</v>
      </c>
      <c r="AB902" s="114">
        <f>IF(AC902="",0,IFERROR(IF(VLOOKUP(AC902,AC$38:AC901,1,0)&gt;0,0,0),1))</f>
        <v>0</v>
      </c>
      <c r="AC902" s="117">
        <f>IF(DATOS!J866=Y$39,DATOS!C866,"")</f>
        <v>0</v>
      </c>
    </row>
    <row r="903" spans="27:29" x14ac:dyDescent="0.3">
      <c r="AA903" s="114">
        <f t="shared" si="18"/>
        <v>1</v>
      </c>
      <c r="AB903" s="114">
        <f>IF(AC903="",0,IFERROR(IF(VLOOKUP(AC903,AC$38:AC902,1,0)&gt;0,0,0),1))</f>
        <v>0</v>
      </c>
      <c r="AC903" s="117">
        <f>IF(DATOS!J867=Y$39,DATOS!C867,"")</f>
        <v>0</v>
      </c>
    </row>
    <row r="904" spans="27:29" x14ac:dyDescent="0.3">
      <c r="AA904" s="114">
        <f t="shared" si="18"/>
        <v>1</v>
      </c>
      <c r="AB904" s="114">
        <f>IF(AC904="",0,IFERROR(IF(VLOOKUP(AC904,AC$38:AC903,1,0)&gt;0,0,0),1))</f>
        <v>0</v>
      </c>
      <c r="AC904" s="117">
        <f>IF(DATOS!J868=Y$39,DATOS!C868,"")</f>
        <v>0</v>
      </c>
    </row>
    <row r="905" spans="27:29" x14ac:dyDescent="0.3">
      <c r="AA905" s="114">
        <f t="shared" si="18"/>
        <v>1</v>
      </c>
      <c r="AB905" s="114">
        <f>IF(AC905="",0,IFERROR(IF(VLOOKUP(AC905,AC$38:AC904,1,0)&gt;0,0,0),1))</f>
        <v>0</v>
      </c>
      <c r="AC905" s="117">
        <f>IF(DATOS!J869=Y$39,DATOS!C869,"")</f>
        <v>0</v>
      </c>
    </row>
    <row r="906" spans="27:29" x14ac:dyDescent="0.3">
      <c r="AA906" s="114">
        <f t="shared" si="18"/>
        <v>1</v>
      </c>
      <c r="AB906" s="114">
        <f>IF(AC906="",0,IFERROR(IF(VLOOKUP(AC906,AC$38:AC905,1,0)&gt;0,0,0),1))</f>
        <v>0</v>
      </c>
      <c r="AC906" s="117">
        <f>IF(DATOS!J870=Y$39,DATOS!C870,"")</f>
        <v>0</v>
      </c>
    </row>
    <row r="907" spans="27:29" x14ac:dyDescent="0.3">
      <c r="AA907" s="114">
        <f t="shared" si="18"/>
        <v>1</v>
      </c>
      <c r="AB907" s="114">
        <f>IF(AC907="",0,IFERROR(IF(VLOOKUP(AC907,AC$38:AC906,1,0)&gt;0,0,0),1))</f>
        <v>0</v>
      </c>
      <c r="AC907" s="117">
        <f>IF(DATOS!J871=Y$39,DATOS!C871,"")</f>
        <v>0</v>
      </c>
    </row>
    <row r="908" spans="27:29" x14ac:dyDescent="0.3">
      <c r="AA908" s="114">
        <f t="shared" si="18"/>
        <v>1</v>
      </c>
      <c r="AB908" s="114">
        <f>IF(AC908="",0,IFERROR(IF(VLOOKUP(AC908,AC$38:AC907,1,0)&gt;0,0,0),1))</f>
        <v>0</v>
      </c>
      <c r="AC908" s="117">
        <f>IF(DATOS!J872=Y$39,DATOS!C872,"")</f>
        <v>0</v>
      </c>
    </row>
    <row r="909" spans="27:29" x14ac:dyDescent="0.3">
      <c r="AA909" s="114">
        <f t="shared" si="18"/>
        <v>1</v>
      </c>
      <c r="AB909" s="114">
        <f>IF(AC909="",0,IFERROR(IF(VLOOKUP(AC909,AC$38:AC908,1,0)&gt;0,0,0),1))</f>
        <v>0</v>
      </c>
      <c r="AC909" s="117">
        <f>IF(DATOS!J873=Y$39,DATOS!C873,"")</f>
        <v>0</v>
      </c>
    </row>
    <row r="910" spans="27:29" x14ac:dyDescent="0.3">
      <c r="AA910" s="114">
        <f t="shared" si="18"/>
        <v>1</v>
      </c>
      <c r="AB910" s="114">
        <f>IF(AC910="",0,IFERROR(IF(VLOOKUP(AC910,AC$38:AC909,1,0)&gt;0,0,0),1))</f>
        <v>0</v>
      </c>
      <c r="AC910" s="117">
        <f>IF(DATOS!J874=Y$39,DATOS!C874,"")</f>
        <v>0</v>
      </c>
    </row>
    <row r="911" spans="27:29" x14ac:dyDescent="0.3">
      <c r="AA911" s="114">
        <f t="shared" si="18"/>
        <v>1</v>
      </c>
      <c r="AB911" s="114">
        <f>IF(AC911="",0,IFERROR(IF(VLOOKUP(AC911,AC$38:AC910,1,0)&gt;0,0,0),1))</f>
        <v>0</v>
      </c>
      <c r="AC911" s="117">
        <f>IF(DATOS!J875=Y$39,DATOS!C875,"")</f>
        <v>0</v>
      </c>
    </row>
    <row r="912" spans="27:29" x14ac:dyDescent="0.3">
      <c r="AA912" s="114">
        <f t="shared" si="18"/>
        <v>1</v>
      </c>
      <c r="AB912" s="114">
        <f>IF(AC912="",0,IFERROR(IF(VLOOKUP(AC912,AC$38:AC911,1,0)&gt;0,0,0),1))</f>
        <v>0</v>
      </c>
      <c r="AC912" s="117">
        <f>IF(DATOS!J876=Y$39,DATOS!C876,"")</f>
        <v>0</v>
      </c>
    </row>
    <row r="913" spans="27:29" x14ac:dyDescent="0.3">
      <c r="AA913" s="114">
        <f t="shared" si="18"/>
        <v>1</v>
      </c>
      <c r="AB913" s="114">
        <f>IF(AC913="",0,IFERROR(IF(VLOOKUP(AC913,AC$38:AC912,1,0)&gt;0,0,0),1))</f>
        <v>0</v>
      </c>
      <c r="AC913" s="117">
        <f>IF(DATOS!J877=Y$39,DATOS!C877,"")</f>
        <v>0</v>
      </c>
    </row>
    <row r="914" spans="27:29" x14ac:dyDescent="0.3">
      <c r="AA914" s="114">
        <f t="shared" si="18"/>
        <v>1</v>
      </c>
      <c r="AB914" s="114">
        <f>IF(AC914="",0,IFERROR(IF(VLOOKUP(AC914,AC$38:AC913,1,0)&gt;0,0,0),1))</f>
        <v>0</v>
      </c>
      <c r="AC914" s="117">
        <f>IF(DATOS!J878=Y$39,DATOS!C878,"")</f>
        <v>0</v>
      </c>
    </row>
    <row r="915" spans="27:29" x14ac:dyDescent="0.3">
      <c r="AA915" s="114">
        <f t="shared" si="18"/>
        <v>1</v>
      </c>
      <c r="AB915" s="114">
        <f>IF(AC915="",0,IFERROR(IF(VLOOKUP(AC915,AC$38:AC914,1,0)&gt;0,0,0),1))</f>
        <v>0</v>
      </c>
      <c r="AC915" s="117">
        <f>IF(DATOS!J879=Y$39,DATOS!C879,"")</f>
        <v>0</v>
      </c>
    </row>
    <row r="916" spans="27:29" x14ac:dyDescent="0.3">
      <c r="AA916" s="114">
        <f t="shared" si="18"/>
        <v>1</v>
      </c>
      <c r="AB916" s="114">
        <f>IF(AC916="",0,IFERROR(IF(VLOOKUP(AC916,AC$38:AC915,1,0)&gt;0,0,0),1))</f>
        <v>0</v>
      </c>
      <c r="AC916" s="117">
        <f>IF(DATOS!J880=Y$39,DATOS!C880,"")</f>
        <v>0</v>
      </c>
    </row>
    <row r="917" spans="27:29" x14ac:dyDescent="0.3">
      <c r="AA917" s="114">
        <f t="shared" si="18"/>
        <v>1</v>
      </c>
      <c r="AB917" s="114">
        <f>IF(AC917="",0,IFERROR(IF(VLOOKUP(AC917,AC$38:AC916,1,0)&gt;0,0,0),1))</f>
        <v>0</v>
      </c>
      <c r="AC917" s="117">
        <f>IF(DATOS!J881=Y$39,DATOS!C881,"")</f>
        <v>0</v>
      </c>
    </row>
    <row r="918" spans="27:29" x14ac:dyDescent="0.3">
      <c r="AA918" s="114">
        <f t="shared" si="18"/>
        <v>1</v>
      </c>
      <c r="AB918" s="114">
        <f>IF(AC918="",0,IFERROR(IF(VLOOKUP(AC918,AC$38:AC917,1,0)&gt;0,0,0),1))</f>
        <v>0</v>
      </c>
      <c r="AC918" s="117">
        <f>IF(DATOS!J882=Y$39,DATOS!C882,"")</f>
        <v>0</v>
      </c>
    </row>
    <row r="919" spans="27:29" x14ac:dyDescent="0.3">
      <c r="AA919" s="114">
        <f t="shared" si="18"/>
        <v>1</v>
      </c>
      <c r="AB919" s="114">
        <f>IF(AC919="",0,IFERROR(IF(VLOOKUP(AC919,AC$38:AC918,1,0)&gt;0,0,0),1))</f>
        <v>0</v>
      </c>
      <c r="AC919" s="117">
        <f>IF(DATOS!J883=Y$39,DATOS!C883,"")</f>
        <v>0</v>
      </c>
    </row>
    <row r="920" spans="27:29" x14ac:dyDescent="0.3">
      <c r="AA920" s="114">
        <f t="shared" si="18"/>
        <v>1</v>
      </c>
      <c r="AB920" s="114">
        <f>IF(AC920="",0,IFERROR(IF(VLOOKUP(AC920,AC$38:AC919,1,0)&gt;0,0,0),1))</f>
        <v>0</v>
      </c>
      <c r="AC920" s="117">
        <f>IF(DATOS!J884=Y$39,DATOS!C884,"")</f>
        <v>0</v>
      </c>
    </row>
    <row r="921" spans="27:29" x14ac:dyDescent="0.3">
      <c r="AA921" s="114">
        <f t="shared" si="18"/>
        <v>1</v>
      </c>
      <c r="AB921" s="114">
        <f>IF(AC921="",0,IFERROR(IF(VLOOKUP(AC921,AC$38:AC920,1,0)&gt;0,0,0),1))</f>
        <v>0</v>
      </c>
      <c r="AC921" s="117">
        <f>IF(DATOS!J885=Y$39,DATOS!C885,"")</f>
        <v>0</v>
      </c>
    </row>
    <row r="922" spans="27:29" x14ac:dyDescent="0.3">
      <c r="AA922" s="114">
        <f t="shared" si="18"/>
        <v>1</v>
      </c>
      <c r="AB922" s="114">
        <f>IF(AC922="",0,IFERROR(IF(VLOOKUP(AC922,AC$38:AC921,1,0)&gt;0,0,0),1))</f>
        <v>0</v>
      </c>
      <c r="AC922" s="117">
        <f>IF(DATOS!J886=Y$39,DATOS!C886,"")</f>
        <v>0</v>
      </c>
    </row>
    <row r="923" spans="27:29" x14ac:dyDescent="0.3">
      <c r="AA923" s="114">
        <f t="shared" si="18"/>
        <v>1</v>
      </c>
      <c r="AB923" s="114">
        <f>IF(AC923="",0,IFERROR(IF(VLOOKUP(AC923,AC$38:AC922,1,0)&gt;0,0,0),1))</f>
        <v>0</v>
      </c>
      <c r="AC923" s="117">
        <f>IF(DATOS!J887=Y$39,DATOS!C887,"")</f>
        <v>0</v>
      </c>
    </row>
    <row r="924" spans="27:29" x14ac:dyDescent="0.3">
      <c r="AA924" s="114">
        <f t="shared" si="18"/>
        <v>1</v>
      </c>
      <c r="AB924" s="114">
        <f>IF(AC924="",0,IFERROR(IF(VLOOKUP(AC924,AC$38:AC923,1,0)&gt;0,0,0),1))</f>
        <v>0</v>
      </c>
      <c r="AC924" s="117">
        <f>IF(DATOS!J888=Y$39,DATOS!C888,"")</f>
        <v>0</v>
      </c>
    </row>
    <row r="925" spans="27:29" x14ac:dyDescent="0.3">
      <c r="AA925" s="114">
        <f t="shared" si="18"/>
        <v>1</v>
      </c>
      <c r="AB925" s="114">
        <f>IF(AC925="",0,IFERROR(IF(VLOOKUP(AC925,AC$38:AC924,1,0)&gt;0,0,0),1))</f>
        <v>0</v>
      </c>
      <c r="AC925" s="117">
        <f>IF(DATOS!J889=Y$39,DATOS!C889,"")</f>
        <v>0</v>
      </c>
    </row>
    <row r="926" spans="27:29" x14ac:dyDescent="0.3">
      <c r="AA926" s="114">
        <f t="shared" si="18"/>
        <v>1</v>
      </c>
      <c r="AB926" s="114">
        <f>IF(AC926="",0,IFERROR(IF(VLOOKUP(AC926,AC$38:AC925,1,0)&gt;0,0,0),1))</f>
        <v>0</v>
      </c>
      <c r="AC926" s="117">
        <f>IF(DATOS!J890=Y$39,DATOS!C890,"")</f>
        <v>0</v>
      </c>
    </row>
    <row r="927" spans="27:29" x14ac:dyDescent="0.3">
      <c r="AA927" s="114">
        <f t="shared" si="18"/>
        <v>1</v>
      </c>
      <c r="AB927" s="114">
        <f>IF(AC927="",0,IFERROR(IF(VLOOKUP(AC927,AC$38:AC926,1,0)&gt;0,0,0),1))</f>
        <v>0</v>
      </c>
      <c r="AC927" s="117">
        <f>IF(DATOS!J891=Y$39,DATOS!C891,"")</f>
        <v>0</v>
      </c>
    </row>
    <row r="928" spans="27:29" x14ac:dyDescent="0.3">
      <c r="AA928" s="114">
        <f t="shared" si="18"/>
        <v>1</v>
      </c>
      <c r="AB928" s="114">
        <f>IF(AC928="",0,IFERROR(IF(VLOOKUP(AC928,AC$38:AC927,1,0)&gt;0,0,0),1))</f>
        <v>0</v>
      </c>
      <c r="AC928" s="117">
        <f>IF(DATOS!J892=Y$39,DATOS!C892,"")</f>
        <v>0</v>
      </c>
    </row>
    <row r="929" spans="27:29" x14ac:dyDescent="0.3">
      <c r="AA929" s="114">
        <f t="shared" si="18"/>
        <v>1</v>
      </c>
      <c r="AB929" s="114">
        <f>IF(AC929="",0,IFERROR(IF(VLOOKUP(AC929,AC$38:AC928,1,0)&gt;0,0,0),1))</f>
        <v>0</v>
      </c>
      <c r="AC929" s="117">
        <f>IF(DATOS!J893=Y$39,DATOS!C893,"")</f>
        <v>0</v>
      </c>
    </row>
    <row r="930" spans="27:29" x14ac:dyDescent="0.3">
      <c r="AA930" s="114">
        <f t="shared" si="18"/>
        <v>1</v>
      </c>
      <c r="AB930" s="114">
        <f>IF(AC930="",0,IFERROR(IF(VLOOKUP(AC930,AC$38:AC929,1,0)&gt;0,0,0),1))</f>
        <v>0</v>
      </c>
      <c r="AC930" s="117">
        <f>IF(DATOS!J894=Y$39,DATOS!C894,"")</f>
        <v>0</v>
      </c>
    </row>
    <row r="931" spans="27:29" x14ac:dyDescent="0.3">
      <c r="AA931" s="114">
        <f t="shared" si="18"/>
        <v>1</v>
      </c>
      <c r="AB931" s="114">
        <f>IF(AC931="",0,IFERROR(IF(VLOOKUP(AC931,AC$38:AC930,1,0)&gt;0,0,0),1))</f>
        <v>0</v>
      </c>
      <c r="AC931" s="117">
        <f>IF(DATOS!J895=Y$39,DATOS!C895,"")</f>
        <v>0</v>
      </c>
    </row>
    <row r="932" spans="27:29" x14ac:dyDescent="0.3">
      <c r="AA932" s="114">
        <f t="shared" si="18"/>
        <v>1</v>
      </c>
      <c r="AB932" s="114">
        <f>IF(AC932="",0,IFERROR(IF(VLOOKUP(AC932,AC$38:AC931,1,0)&gt;0,0,0),1))</f>
        <v>0</v>
      </c>
      <c r="AC932" s="117">
        <f>IF(DATOS!J896=Y$39,DATOS!C896,"")</f>
        <v>0</v>
      </c>
    </row>
    <row r="933" spans="27:29" x14ac:dyDescent="0.3">
      <c r="AA933" s="114">
        <f t="shared" si="18"/>
        <v>1</v>
      </c>
      <c r="AB933" s="114">
        <f>IF(AC933="",0,IFERROR(IF(VLOOKUP(AC933,AC$38:AC932,1,0)&gt;0,0,0),1))</f>
        <v>0</v>
      </c>
      <c r="AC933" s="117">
        <f>IF(DATOS!J897=Y$39,DATOS!C897,"")</f>
        <v>0</v>
      </c>
    </row>
    <row r="934" spans="27:29" x14ac:dyDescent="0.3">
      <c r="AA934" s="114">
        <f t="shared" ref="AA934:AA997" si="19">AA933+AB934</f>
        <v>1</v>
      </c>
      <c r="AB934" s="114">
        <f>IF(AC934="",0,IFERROR(IF(VLOOKUP(AC934,AC$38:AC933,1,0)&gt;0,0,0),1))</f>
        <v>0</v>
      </c>
      <c r="AC934" s="117">
        <f>IF(DATOS!J898=Y$39,DATOS!C898,"")</f>
        <v>0</v>
      </c>
    </row>
    <row r="935" spans="27:29" x14ac:dyDescent="0.3">
      <c r="AA935" s="114">
        <f t="shared" si="19"/>
        <v>1</v>
      </c>
      <c r="AB935" s="114">
        <f>IF(AC935="",0,IFERROR(IF(VLOOKUP(AC935,AC$38:AC934,1,0)&gt;0,0,0),1))</f>
        <v>0</v>
      </c>
      <c r="AC935" s="117">
        <f>IF(DATOS!J899=Y$39,DATOS!C899,"")</f>
        <v>0</v>
      </c>
    </row>
    <row r="936" spans="27:29" x14ac:dyDescent="0.3">
      <c r="AA936" s="114">
        <f t="shared" si="19"/>
        <v>1</v>
      </c>
      <c r="AB936" s="114">
        <f>IF(AC936="",0,IFERROR(IF(VLOOKUP(AC936,AC$38:AC935,1,0)&gt;0,0,0),1))</f>
        <v>0</v>
      </c>
      <c r="AC936" s="117">
        <f>IF(DATOS!J900=Y$39,DATOS!C900,"")</f>
        <v>0</v>
      </c>
    </row>
    <row r="937" spans="27:29" x14ac:dyDescent="0.3">
      <c r="AA937" s="114">
        <f t="shared" si="19"/>
        <v>1</v>
      </c>
      <c r="AB937" s="114">
        <f>IF(AC937="",0,IFERROR(IF(VLOOKUP(AC937,AC$38:AC936,1,0)&gt;0,0,0),1))</f>
        <v>0</v>
      </c>
      <c r="AC937" s="117">
        <f>IF(DATOS!J901=Y$39,DATOS!C901,"")</f>
        <v>0</v>
      </c>
    </row>
    <row r="938" spans="27:29" x14ac:dyDescent="0.3">
      <c r="AA938" s="114">
        <f t="shared" si="19"/>
        <v>1</v>
      </c>
      <c r="AB938" s="114">
        <f>IF(AC938="",0,IFERROR(IF(VLOOKUP(AC938,AC$38:AC937,1,0)&gt;0,0,0),1))</f>
        <v>0</v>
      </c>
      <c r="AC938" s="117">
        <f>IF(DATOS!J902=Y$39,DATOS!C902,"")</f>
        <v>0</v>
      </c>
    </row>
    <row r="939" spans="27:29" x14ac:dyDescent="0.3">
      <c r="AA939" s="114">
        <f t="shared" si="19"/>
        <v>1</v>
      </c>
      <c r="AB939" s="114">
        <f>IF(AC939="",0,IFERROR(IF(VLOOKUP(AC939,AC$38:AC938,1,0)&gt;0,0,0),1))</f>
        <v>0</v>
      </c>
      <c r="AC939" s="117">
        <f>IF(DATOS!J903=Y$39,DATOS!C903,"")</f>
        <v>0</v>
      </c>
    </row>
    <row r="940" spans="27:29" x14ac:dyDescent="0.3">
      <c r="AA940" s="114">
        <f t="shared" si="19"/>
        <v>1</v>
      </c>
      <c r="AB940" s="114">
        <f>IF(AC940="",0,IFERROR(IF(VLOOKUP(AC940,AC$38:AC939,1,0)&gt;0,0,0),1))</f>
        <v>0</v>
      </c>
      <c r="AC940" s="117">
        <f>IF(DATOS!J904=Y$39,DATOS!C904,"")</f>
        <v>0</v>
      </c>
    </row>
    <row r="941" spans="27:29" x14ac:dyDescent="0.3">
      <c r="AA941" s="114">
        <f t="shared" si="19"/>
        <v>1</v>
      </c>
      <c r="AB941" s="114">
        <f>IF(AC941="",0,IFERROR(IF(VLOOKUP(AC941,AC$38:AC940,1,0)&gt;0,0,0),1))</f>
        <v>0</v>
      </c>
      <c r="AC941" s="117">
        <f>IF(DATOS!J905=Y$39,DATOS!C905,"")</f>
        <v>0</v>
      </c>
    </row>
    <row r="942" spans="27:29" x14ac:dyDescent="0.3">
      <c r="AA942" s="114">
        <f t="shared" si="19"/>
        <v>1</v>
      </c>
      <c r="AB942" s="114">
        <f>IF(AC942="",0,IFERROR(IF(VLOOKUP(AC942,AC$38:AC941,1,0)&gt;0,0,0),1))</f>
        <v>0</v>
      </c>
      <c r="AC942" s="117">
        <f>IF(DATOS!J906=Y$39,DATOS!C906,"")</f>
        <v>0</v>
      </c>
    </row>
    <row r="943" spans="27:29" x14ac:dyDescent="0.3">
      <c r="AA943" s="114">
        <f t="shared" si="19"/>
        <v>1</v>
      </c>
      <c r="AB943" s="114">
        <f>IF(AC943="",0,IFERROR(IF(VLOOKUP(AC943,AC$38:AC942,1,0)&gt;0,0,0),1))</f>
        <v>0</v>
      </c>
      <c r="AC943" s="117">
        <f>IF(DATOS!J907=Y$39,DATOS!C907,"")</f>
        <v>0</v>
      </c>
    </row>
    <row r="944" spans="27:29" x14ac:dyDescent="0.3">
      <c r="AA944" s="114">
        <f t="shared" si="19"/>
        <v>1</v>
      </c>
      <c r="AB944" s="114">
        <f>IF(AC944="",0,IFERROR(IF(VLOOKUP(AC944,AC$38:AC943,1,0)&gt;0,0,0),1))</f>
        <v>0</v>
      </c>
      <c r="AC944" s="117">
        <f>IF(DATOS!J908=Y$39,DATOS!C908,"")</f>
        <v>0</v>
      </c>
    </row>
    <row r="945" spans="27:29" x14ac:dyDescent="0.3">
      <c r="AA945" s="114">
        <f t="shared" si="19"/>
        <v>1</v>
      </c>
      <c r="AB945" s="114">
        <f>IF(AC945="",0,IFERROR(IF(VLOOKUP(AC945,AC$38:AC944,1,0)&gt;0,0,0),1))</f>
        <v>0</v>
      </c>
      <c r="AC945" s="117">
        <f>IF(DATOS!J909=Y$39,DATOS!C909,"")</f>
        <v>0</v>
      </c>
    </row>
    <row r="946" spans="27:29" x14ac:dyDescent="0.3">
      <c r="AA946" s="114">
        <f t="shared" si="19"/>
        <v>1</v>
      </c>
      <c r="AB946" s="114">
        <f>IF(AC946="",0,IFERROR(IF(VLOOKUP(AC946,AC$38:AC945,1,0)&gt;0,0,0),1))</f>
        <v>0</v>
      </c>
      <c r="AC946" s="117">
        <f>IF(DATOS!J910=Y$39,DATOS!C910,"")</f>
        <v>0</v>
      </c>
    </row>
    <row r="947" spans="27:29" x14ac:dyDescent="0.3">
      <c r="AA947" s="114">
        <f t="shared" si="19"/>
        <v>1</v>
      </c>
      <c r="AB947" s="114">
        <f>IF(AC947="",0,IFERROR(IF(VLOOKUP(AC947,AC$38:AC946,1,0)&gt;0,0,0),1))</f>
        <v>0</v>
      </c>
      <c r="AC947" s="117">
        <f>IF(DATOS!J911=Y$39,DATOS!C911,"")</f>
        <v>0</v>
      </c>
    </row>
    <row r="948" spans="27:29" x14ac:dyDescent="0.3">
      <c r="AA948" s="114">
        <f t="shared" si="19"/>
        <v>1</v>
      </c>
      <c r="AB948" s="114">
        <f>IF(AC948="",0,IFERROR(IF(VLOOKUP(AC948,AC$38:AC947,1,0)&gt;0,0,0),1))</f>
        <v>0</v>
      </c>
      <c r="AC948" s="117">
        <f>IF(DATOS!J912=Y$39,DATOS!C912,"")</f>
        <v>0</v>
      </c>
    </row>
    <row r="949" spans="27:29" x14ac:dyDescent="0.3">
      <c r="AA949" s="114">
        <f t="shared" si="19"/>
        <v>1</v>
      </c>
      <c r="AB949" s="114">
        <f>IF(AC949="",0,IFERROR(IF(VLOOKUP(AC949,AC$38:AC948,1,0)&gt;0,0,0),1))</f>
        <v>0</v>
      </c>
      <c r="AC949" s="117">
        <f>IF(DATOS!J913=Y$39,DATOS!C913,"")</f>
        <v>0</v>
      </c>
    </row>
    <row r="950" spans="27:29" x14ac:dyDescent="0.3">
      <c r="AA950" s="114">
        <f t="shared" si="19"/>
        <v>1</v>
      </c>
      <c r="AB950" s="114">
        <f>IF(AC950="",0,IFERROR(IF(VLOOKUP(AC950,AC$38:AC949,1,0)&gt;0,0,0),1))</f>
        <v>0</v>
      </c>
      <c r="AC950" s="117">
        <f>IF(DATOS!J914=Y$39,DATOS!C914,"")</f>
        <v>0</v>
      </c>
    </row>
    <row r="951" spans="27:29" x14ac:dyDescent="0.3">
      <c r="AA951" s="114">
        <f t="shared" si="19"/>
        <v>1</v>
      </c>
      <c r="AB951" s="114">
        <f>IF(AC951="",0,IFERROR(IF(VLOOKUP(AC951,AC$38:AC950,1,0)&gt;0,0,0),1))</f>
        <v>0</v>
      </c>
      <c r="AC951" s="117">
        <f>IF(DATOS!J915=Y$39,DATOS!C915,"")</f>
        <v>0</v>
      </c>
    </row>
    <row r="952" spans="27:29" x14ac:dyDescent="0.3">
      <c r="AA952" s="114">
        <f t="shared" si="19"/>
        <v>1</v>
      </c>
      <c r="AB952" s="114">
        <f>IF(AC952="",0,IFERROR(IF(VLOOKUP(AC952,AC$38:AC951,1,0)&gt;0,0,0),1))</f>
        <v>0</v>
      </c>
      <c r="AC952" s="117">
        <f>IF(DATOS!J916=Y$39,DATOS!C916,"")</f>
        <v>0</v>
      </c>
    </row>
    <row r="953" spans="27:29" x14ac:dyDescent="0.3">
      <c r="AA953" s="114">
        <f t="shared" si="19"/>
        <v>1</v>
      </c>
      <c r="AB953" s="114">
        <f>IF(AC953="",0,IFERROR(IF(VLOOKUP(AC953,AC$38:AC952,1,0)&gt;0,0,0),1))</f>
        <v>0</v>
      </c>
      <c r="AC953" s="117">
        <f>IF(DATOS!J917=Y$39,DATOS!C917,"")</f>
        <v>0</v>
      </c>
    </row>
    <row r="954" spans="27:29" x14ac:dyDescent="0.3">
      <c r="AA954" s="114">
        <f t="shared" si="19"/>
        <v>1</v>
      </c>
      <c r="AB954" s="114">
        <f>IF(AC954="",0,IFERROR(IF(VLOOKUP(AC954,AC$38:AC953,1,0)&gt;0,0,0),1))</f>
        <v>0</v>
      </c>
      <c r="AC954" s="117">
        <f>IF(DATOS!J918=Y$39,DATOS!C918,"")</f>
        <v>0</v>
      </c>
    </row>
    <row r="955" spans="27:29" x14ac:dyDescent="0.3">
      <c r="AA955" s="114">
        <f t="shared" si="19"/>
        <v>1</v>
      </c>
      <c r="AB955" s="114">
        <f>IF(AC955="",0,IFERROR(IF(VLOOKUP(AC955,AC$38:AC954,1,0)&gt;0,0,0),1))</f>
        <v>0</v>
      </c>
      <c r="AC955" s="117">
        <f>IF(DATOS!J919=Y$39,DATOS!C919,"")</f>
        <v>0</v>
      </c>
    </row>
    <row r="956" spans="27:29" x14ac:dyDescent="0.3">
      <c r="AA956" s="114">
        <f t="shared" si="19"/>
        <v>1</v>
      </c>
      <c r="AB956" s="114">
        <f>IF(AC956="",0,IFERROR(IF(VLOOKUP(AC956,AC$38:AC955,1,0)&gt;0,0,0),1))</f>
        <v>0</v>
      </c>
      <c r="AC956" s="117">
        <f>IF(DATOS!J920=Y$39,DATOS!C920,"")</f>
        <v>0</v>
      </c>
    </row>
    <row r="957" spans="27:29" x14ac:dyDescent="0.3">
      <c r="AA957" s="114">
        <f t="shared" si="19"/>
        <v>1</v>
      </c>
      <c r="AB957" s="114">
        <f>IF(AC957="",0,IFERROR(IF(VLOOKUP(AC957,AC$38:AC956,1,0)&gt;0,0,0),1))</f>
        <v>0</v>
      </c>
      <c r="AC957" s="117">
        <f>IF(DATOS!J921=Y$39,DATOS!C921,"")</f>
        <v>0</v>
      </c>
    </row>
    <row r="958" spans="27:29" x14ac:dyDescent="0.3">
      <c r="AA958" s="114">
        <f t="shared" si="19"/>
        <v>1</v>
      </c>
      <c r="AB958" s="114">
        <f>IF(AC958="",0,IFERROR(IF(VLOOKUP(AC958,AC$38:AC957,1,0)&gt;0,0,0),1))</f>
        <v>0</v>
      </c>
      <c r="AC958" s="117">
        <f>IF(DATOS!J922=Y$39,DATOS!C922,"")</f>
        <v>0</v>
      </c>
    </row>
    <row r="959" spans="27:29" x14ac:dyDescent="0.3">
      <c r="AA959" s="114">
        <f t="shared" si="19"/>
        <v>1</v>
      </c>
      <c r="AB959" s="114">
        <f>IF(AC959="",0,IFERROR(IF(VLOOKUP(AC959,AC$38:AC958,1,0)&gt;0,0,0),1))</f>
        <v>0</v>
      </c>
      <c r="AC959" s="117">
        <f>IF(DATOS!J923=Y$39,DATOS!C923,"")</f>
        <v>0</v>
      </c>
    </row>
    <row r="960" spans="27:29" x14ac:dyDescent="0.3">
      <c r="AA960" s="114">
        <f t="shared" si="19"/>
        <v>1</v>
      </c>
      <c r="AB960" s="114">
        <f>IF(AC960="",0,IFERROR(IF(VLOOKUP(AC960,AC$38:AC959,1,0)&gt;0,0,0),1))</f>
        <v>0</v>
      </c>
      <c r="AC960" s="117">
        <f>IF(DATOS!J924=Y$39,DATOS!C924,"")</f>
        <v>0</v>
      </c>
    </row>
    <row r="961" spans="27:29" x14ac:dyDescent="0.3">
      <c r="AA961" s="114">
        <f t="shared" si="19"/>
        <v>1</v>
      </c>
      <c r="AB961" s="114">
        <f>IF(AC961="",0,IFERROR(IF(VLOOKUP(AC961,AC$38:AC960,1,0)&gt;0,0,0),1))</f>
        <v>0</v>
      </c>
      <c r="AC961" s="117">
        <f>IF(DATOS!J925=Y$39,DATOS!C925,"")</f>
        <v>0</v>
      </c>
    </row>
    <row r="962" spans="27:29" x14ac:dyDescent="0.3">
      <c r="AA962" s="114">
        <f t="shared" si="19"/>
        <v>1</v>
      </c>
      <c r="AB962" s="114">
        <f>IF(AC962="",0,IFERROR(IF(VLOOKUP(AC962,AC$38:AC961,1,0)&gt;0,0,0),1))</f>
        <v>0</v>
      </c>
      <c r="AC962" s="117">
        <f>IF(DATOS!J926=Y$39,DATOS!C926,"")</f>
        <v>0</v>
      </c>
    </row>
    <row r="963" spans="27:29" x14ac:dyDescent="0.3">
      <c r="AA963" s="114">
        <f t="shared" si="19"/>
        <v>1</v>
      </c>
      <c r="AB963" s="114">
        <f>IF(AC963="",0,IFERROR(IF(VLOOKUP(AC963,AC$38:AC962,1,0)&gt;0,0,0),1))</f>
        <v>0</v>
      </c>
      <c r="AC963" s="117">
        <f>IF(DATOS!J927=Y$39,DATOS!C927,"")</f>
        <v>0</v>
      </c>
    </row>
    <row r="964" spans="27:29" x14ac:dyDescent="0.3">
      <c r="AA964" s="114">
        <f t="shared" si="19"/>
        <v>1</v>
      </c>
      <c r="AB964" s="114">
        <f>IF(AC964="",0,IFERROR(IF(VLOOKUP(AC964,AC$38:AC963,1,0)&gt;0,0,0),1))</f>
        <v>0</v>
      </c>
      <c r="AC964" s="117">
        <f>IF(DATOS!J928=Y$39,DATOS!C928,"")</f>
        <v>0</v>
      </c>
    </row>
    <row r="965" spans="27:29" x14ac:dyDescent="0.3">
      <c r="AA965" s="114">
        <f t="shared" si="19"/>
        <v>1</v>
      </c>
      <c r="AB965" s="114">
        <f>IF(AC965="",0,IFERROR(IF(VLOOKUP(AC965,AC$38:AC964,1,0)&gt;0,0,0),1))</f>
        <v>0</v>
      </c>
      <c r="AC965" s="117">
        <f>IF(DATOS!J929=Y$39,DATOS!C929,"")</f>
        <v>0</v>
      </c>
    </row>
    <row r="966" spans="27:29" x14ac:dyDescent="0.3">
      <c r="AA966" s="114">
        <f t="shared" si="19"/>
        <v>1</v>
      </c>
      <c r="AB966" s="114">
        <f>IF(AC966="",0,IFERROR(IF(VLOOKUP(AC966,AC$38:AC965,1,0)&gt;0,0,0),1))</f>
        <v>0</v>
      </c>
      <c r="AC966" s="117">
        <f>IF(DATOS!J930=Y$39,DATOS!C930,"")</f>
        <v>0</v>
      </c>
    </row>
    <row r="967" spans="27:29" x14ac:dyDescent="0.3">
      <c r="AA967" s="114">
        <f t="shared" si="19"/>
        <v>1</v>
      </c>
      <c r="AB967" s="114">
        <f>IF(AC967="",0,IFERROR(IF(VLOOKUP(AC967,AC$38:AC966,1,0)&gt;0,0,0),1))</f>
        <v>0</v>
      </c>
      <c r="AC967" s="117">
        <f>IF(DATOS!J931=Y$39,DATOS!C931,"")</f>
        <v>0</v>
      </c>
    </row>
    <row r="968" spans="27:29" x14ac:dyDescent="0.3">
      <c r="AA968" s="114">
        <f t="shared" si="19"/>
        <v>1</v>
      </c>
      <c r="AB968" s="114">
        <f>IF(AC968="",0,IFERROR(IF(VLOOKUP(AC968,AC$38:AC967,1,0)&gt;0,0,0),1))</f>
        <v>0</v>
      </c>
      <c r="AC968" s="117">
        <f>IF(DATOS!J932=Y$39,DATOS!C932,"")</f>
        <v>0</v>
      </c>
    </row>
    <row r="969" spans="27:29" x14ac:dyDescent="0.3">
      <c r="AA969" s="114">
        <f t="shared" si="19"/>
        <v>1</v>
      </c>
      <c r="AB969" s="114">
        <f>IF(AC969="",0,IFERROR(IF(VLOOKUP(AC969,AC$38:AC968,1,0)&gt;0,0,0),1))</f>
        <v>0</v>
      </c>
      <c r="AC969" s="117">
        <f>IF(DATOS!J933=Y$39,DATOS!C933,"")</f>
        <v>0</v>
      </c>
    </row>
    <row r="970" spans="27:29" x14ac:dyDescent="0.3">
      <c r="AA970" s="114">
        <f t="shared" si="19"/>
        <v>1</v>
      </c>
      <c r="AB970" s="114">
        <f>IF(AC970="",0,IFERROR(IF(VLOOKUP(AC970,AC$38:AC969,1,0)&gt;0,0,0),1))</f>
        <v>0</v>
      </c>
      <c r="AC970" s="117">
        <f>IF(DATOS!J934=Y$39,DATOS!C934,"")</f>
        <v>0</v>
      </c>
    </row>
    <row r="971" spans="27:29" x14ac:dyDescent="0.3">
      <c r="AA971" s="114">
        <f t="shared" si="19"/>
        <v>1</v>
      </c>
      <c r="AB971" s="114">
        <f>IF(AC971="",0,IFERROR(IF(VLOOKUP(AC971,AC$38:AC970,1,0)&gt;0,0,0),1))</f>
        <v>0</v>
      </c>
      <c r="AC971" s="117">
        <f>IF(DATOS!J935=Y$39,DATOS!C935,"")</f>
        <v>0</v>
      </c>
    </row>
    <row r="972" spans="27:29" x14ac:dyDescent="0.3">
      <c r="AA972" s="114">
        <f t="shared" si="19"/>
        <v>1</v>
      </c>
      <c r="AB972" s="114">
        <f>IF(AC972="",0,IFERROR(IF(VLOOKUP(AC972,AC$38:AC971,1,0)&gt;0,0,0),1))</f>
        <v>0</v>
      </c>
      <c r="AC972" s="117">
        <f>IF(DATOS!J936=Y$39,DATOS!C936,"")</f>
        <v>0</v>
      </c>
    </row>
    <row r="973" spans="27:29" x14ac:dyDescent="0.3">
      <c r="AA973" s="114">
        <f t="shared" si="19"/>
        <v>1</v>
      </c>
      <c r="AB973" s="114">
        <f>IF(AC973="",0,IFERROR(IF(VLOOKUP(AC973,AC$38:AC972,1,0)&gt;0,0,0),1))</f>
        <v>0</v>
      </c>
      <c r="AC973" s="117">
        <f>IF(DATOS!J937=Y$39,DATOS!C937,"")</f>
        <v>0</v>
      </c>
    </row>
    <row r="974" spans="27:29" x14ac:dyDescent="0.3">
      <c r="AA974" s="114">
        <f t="shared" si="19"/>
        <v>1</v>
      </c>
      <c r="AB974" s="114">
        <f>IF(AC974="",0,IFERROR(IF(VLOOKUP(AC974,AC$38:AC973,1,0)&gt;0,0,0),1))</f>
        <v>0</v>
      </c>
      <c r="AC974" s="117">
        <f>IF(DATOS!J938=Y$39,DATOS!C938,"")</f>
        <v>0</v>
      </c>
    </row>
    <row r="975" spans="27:29" x14ac:dyDescent="0.3">
      <c r="AA975" s="114">
        <f t="shared" si="19"/>
        <v>1</v>
      </c>
      <c r="AB975" s="114">
        <f>IF(AC975="",0,IFERROR(IF(VLOOKUP(AC975,AC$38:AC974,1,0)&gt;0,0,0),1))</f>
        <v>0</v>
      </c>
      <c r="AC975" s="117">
        <f>IF(DATOS!J939=Y$39,DATOS!C939,"")</f>
        <v>0</v>
      </c>
    </row>
    <row r="976" spans="27:29" x14ac:dyDescent="0.3">
      <c r="AA976" s="114">
        <f t="shared" si="19"/>
        <v>1</v>
      </c>
      <c r="AB976" s="114">
        <f>IF(AC976="",0,IFERROR(IF(VLOOKUP(AC976,AC$38:AC975,1,0)&gt;0,0,0),1))</f>
        <v>0</v>
      </c>
      <c r="AC976" s="117">
        <f>IF(DATOS!J940=Y$39,DATOS!C940,"")</f>
        <v>0</v>
      </c>
    </row>
    <row r="977" spans="27:29" x14ac:dyDescent="0.3">
      <c r="AA977" s="114">
        <f t="shared" si="19"/>
        <v>1</v>
      </c>
      <c r="AB977" s="114">
        <f>IF(AC977="",0,IFERROR(IF(VLOOKUP(AC977,AC$38:AC976,1,0)&gt;0,0,0),1))</f>
        <v>0</v>
      </c>
      <c r="AC977" s="117">
        <f>IF(DATOS!J941=Y$39,DATOS!C941,"")</f>
        <v>0</v>
      </c>
    </row>
    <row r="978" spans="27:29" x14ac:dyDescent="0.3">
      <c r="AA978" s="114">
        <f t="shared" si="19"/>
        <v>1</v>
      </c>
      <c r="AB978" s="114">
        <f>IF(AC978="",0,IFERROR(IF(VLOOKUP(AC978,AC$38:AC977,1,0)&gt;0,0,0),1))</f>
        <v>0</v>
      </c>
      <c r="AC978" s="117">
        <f>IF(DATOS!J942=Y$39,DATOS!C942,"")</f>
        <v>0</v>
      </c>
    </row>
    <row r="979" spans="27:29" x14ac:dyDescent="0.3">
      <c r="AA979" s="114">
        <f t="shared" si="19"/>
        <v>1</v>
      </c>
      <c r="AB979" s="114">
        <f>IF(AC979="",0,IFERROR(IF(VLOOKUP(AC979,AC$38:AC978,1,0)&gt;0,0,0),1))</f>
        <v>0</v>
      </c>
      <c r="AC979" s="117">
        <f>IF(DATOS!J943=Y$39,DATOS!C943,"")</f>
        <v>0</v>
      </c>
    </row>
    <row r="980" spans="27:29" x14ac:dyDescent="0.3">
      <c r="AA980" s="114">
        <f t="shared" si="19"/>
        <v>1</v>
      </c>
      <c r="AB980" s="114">
        <f>IF(AC980="",0,IFERROR(IF(VLOOKUP(AC980,AC$38:AC979,1,0)&gt;0,0,0),1))</f>
        <v>0</v>
      </c>
      <c r="AC980" s="117">
        <f>IF(DATOS!J944=Y$39,DATOS!C944,"")</f>
        <v>0</v>
      </c>
    </row>
    <row r="981" spans="27:29" x14ac:dyDescent="0.3">
      <c r="AA981" s="114">
        <f t="shared" si="19"/>
        <v>1</v>
      </c>
      <c r="AB981" s="114">
        <f>IF(AC981="",0,IFERROR(IF(VLOOKUP(AC981,AC$38:AC980,1,0)&gt;0,0,0),1))</f>
        <v>0</v>
      </c>
      <c r="AC981" s="117">
        <f>IF(DATOS!J945=Y$39,DATOS!C945,"")</f>
        <v>0</v>
      </c>
    </row>
    <row r="982" spans="27:29" x14ac:dyDescent="0.3">
      <c r="AA982" s="114">
        <f t="shared" si="19"/>
        <v>1</v>
      </c>
      <c r="AB982" s="114">
        <f>IF(AC982="",0,IFERROR(IF(VLOOKUP(AC982,AC$38:AC981,1,0)&gt;0,0,0),1))</f>
        <v>0</v>
      </c>
      <c r="AC982" s="117">
        <f>IF(DATOS!J946=Y$39,DATOS!C946,"")</f>
        <v>0</v>
      </c>
    </row>
    <row r="983" spans="27:29" x14ac:dyDescent="0.3">
      <c r="AA983" s="114">
        <f t="shared" si="19"/>
        <v>1</v>
      </c>
      <c r="AB983" s="114">
        <f>IF(AC983="",0,IFERROR(IF(VLOOKUP(AC983,AC$38:AC982,1,0)&gt;0,0,0),1))</f>
        <v>0</v>
      </c>
      <c r="AC983" s="117">
        <f>IF(DATOS!J947=Y$39,DATOS!C947,"")</f>
        <v>0</v>
      </c>
    </row>
    <row r="984" spans="27:29" x14ac:dyDescent="0.3">
      <c r="AA984" s="114">
        <f t="shared" si="19"/>
        <v>1</v>
      </c>
      <c r="AB984" s="114">
        <f>IF(AC984="",0,IFERROR(IF(VLOOKUP(AC984,AC$38:AC983,1,0)&gt;0,0,0),1))</f>
        <v>0</v>
      </c>
      <c r="AC984" s="117">
        <f>IF(DATOS!J948=Y$39,DATOS!C948,"")</f>
        <v>0</v>
      </c>
    </row>
    <row r="985" spans="27:29" x14ac:dyDescent="0.3">
      <c r="AA985" s="114">
        <f t="shared" si="19"/>
        <v>1</v>
      </c>
      <c r="AB985" s="114">
        <f>IF(AC985="",0,IFERROR(IF(VLOOKUP(AC985,AC$38:AC984,1,0)&gt;0,0,0),1))</f>
        <v>0</v>
      </c>
      <c r="AC985" s="117">
        <f>IF(DATOS!J949=Y$39,DATOS!C949,"")</f>
        <v>0</v>
      </c>
    </row>
    <row r="986" spans="27:29" x14ac:dyDescent="0.3">
      <c r="AA986" s="114">
        <f t="shared" si="19"/>
        <v>1</v>
      </c>
      <c r="AB986" s="114">
        <f>IF(AC986="",0,IFERROR(IF(VLOOKUP(AC986,AC$38:AC985,1,0)&gt;0,0,0),1))</f>
        <v>0</v>
      </c>
      <c r="AC986" s="117">
        <f>IF(DATOS!J950=Y$39,DATOS!C950,"")</f>
        <v>0</v>
      </c>
    </row>
    <row r="987" spans="27:29" x14ac:dyDescent="0.3">
      <c r="AA987" s="114">
        <f t="shared" si="19"/>
        <v>1</v>
      </c>
      <c r="AB987" s="114">
        <f>IF(AC987="",0,IFERROR(IF(VLOOKUP(AC987,AC$38:AC986,1,0)&gt;0,0,0),1))</f>
        <v>0</v>
      </c>
      <c r="AC987" s="117">
        <f>IF(DATOS!J951=Y$39,DATOS!C951,"")</f>
        <v>0</v>
      </c>
    </row>
    <row r="988" spans="27:29" x14ac:dyDescent="0.3">
      <c r="AA988" s="114">
        <f t="shared" si="19"/>
        <v>1</v>
      </c>
      <c r="AB988" s="114">
        <f>IF(AC988="",0,IFERROR(IF(VLOOKUP(AC988,AC$38:AC987,1,0)&gt;0,0,0),1))</f>
        <v>0</v>
      </c>
      <c r="AC988" s="117">
        <f>IF(DATOS!J952=Y$39,DATOS!C952,"")</f>
        <v>0</v>
      </c>
    </row>
    <row r="989" spans="27:29" x14ac:dyDescent="0.3">
      <c r="AA989" s="114">
        <f t="shared" si="19"/>
        <v>1</v>
      </c>
      <c r="AB989" s="114">
        <f>IF(AC989="",0,IFERROR(IF(VLOOKUP(AC989,AC$38:AC988,1,0)&gt;0,0,0),1))</f>
        <v>0</v>
      </c>
      <c r="AC989" s="117">
        <f>IF(DATOS!J953=Y$39,DATOS!C953,"")</f>
        <v>0</v>
      </c>
    </row>
    <row r="990" spans="27:29" x14ac:dyDescent="0.3">
      <c r="AA990" s="114">
        <f t="shared" si="19"/>
        <v>1</v>
      </c>
      <c r="AB990" s="114">
        <f>IF(AC990="",0,IFERROR(IF(VLOOKUP(AC990,AC$38:AC989,1,0)&gt;0,0,0),1))</f>
        <v>0</v>
      </c>
      <c r="AC990" s="117">
        <f>IF(DATOS!J954=Y$39,DATOS!C954,"")</f>
        <v>0</v>
      </c>
    </row>
    <row r="991" spans="27:29" x14ac:dyDescent="0.3">
      <c r="AA991" s="114">
        <f t="shared" si="19"/>
        <v>1</v>
      </c>
      <c r="AB991" s="114">
        <f>IF(AC991="",0,IFERROR(IF(VLOOKUP(AC991,AC$38:AC990,1,0)&gt;0,0,0),1))</f>
        <v>0</v>
      </c>
      <c r="AC991" s="117">
        <f>IF(DATOS!J955=Y$39,DATOS!C955,"")</f>
        <v>0</v>
      </c>
    </row>
    <row r="992" spans="27:29" x14ac:dyDescent="0.3">
      <c r="AA992" s="114">
        <f t="shared" si="19"/>
        <v>1</v>
      </c>
      <c r="AB992" s="114">
        <f>IF(AC992="",0,IFERROR(IF(VLOOKUP(AC992,AC$38:AC991,1,0)&gt;0,0,0),1))</f>
        <v>0</v>
      </c>
      <c r="AC992" s="117">
        <f>IF(DATOS!J956=Y$39,DATOS!C956,"")</f>
        <v>0</v>
      </c>
    </row>
    <row r="993" spans="27:29" x14ac:dyDescent="0.3">
      <c r="AA993" s="114">
        <f t="shared" si="19"/>
        <v>1</v>
      </c>
      <c r="AB993" s="114">
        <f>IF(AC993="",0,IFERROR(IF(VLOOKUP(AC993,AC$38:AC992,1,0)&gt;0,0,0),1))</f>
        <v>0</v>
      </c>
      <c r="AC993" s="117">
        <f>IF(DATOS!J957=Y$39,DATOS!C957,"")</f>
        <v>0</v>
      </c>
    </row>
    <row r="994" spans="27:29" x14ac:dyDescent="0.3">
      <c r="AA994" s="114">
        <f t="shared" si="19"/>
        <v>1</v>
      </c>
      <c r="AB994" s="114">
        <f>IF(AC994="",0,IFERROR(IF(VLOOKUP(AC994,AC$38:AC993,1,0)&gt;0,0,0),1))</f>
        <v>0</v>
      </c>
      <c r="AC994" s="117">
        <f>IF(DATOS!J958=Y$39,DATOS!C958,"")</f>
        <v>0</v>
      </c>
    </row>
    <row r="995" spans="27:29" x14ac:dyDescent="0.3">
      <c r="AA995" s="114">
        <f t="shared" si="19"/>
        <v>1</v>
      </c>
      <c r="AB995" s="114">
        <f>IF(AC995="",0,IFERROR(IF(VLOOKUP(AC995,AC$38:AC994,1,0)&gt;0,0,0),1))</f>
        <v>0</v>
      </c>
      <c r="AC995" s="117">
        <f>IF(DATOS!J959=Y$39,DATOS!C959,"")</f>
        <v>0</v>
      </c>
    </row>
    <row r="996" spans="27:29" x14ac:dyDescent="0.3">
      <c r="AA996" s="114">
        <f t="shared" si="19"/>
        <v>1</v>
      </c>
      <c r="AB996" s="114">
        <f>IF(AC996="",0,IFERROR(IF(VLOOKUP(AC996,AC$38:AC995,1,0)&gt;0,0,0),1))</f>
        <v>0</v>
      </c>
      <c r="AC996" s="117">
        <f>IF(DATOS!J960=Y$39,DATOS!C960,"")</f>
        <v>0</v>
      </c>
    </row>
    <row r="997" spans="27:29" x14ac:dyDescent="0.3">
      <c r="AA997" s="114">
        <f t="shared" si="19"/>
        <v>1</v>
      </c>
      <c r="AB997" s="114">
        <f>IF(AC997="",0,IFERROR(IF(VLOOKUP(AC997,AC$38:AC996,1,0)&gt;0,0,0),1))</f>
        <v>0</v>
      </c>
      <c r="AC997" s="117">
        <f>IF(DATOS!J961=Y$39,DATOS!C961,"")</f>
        <v>0</v>
      </c>
    </row>
    <row r="998" spans="27:29" x14ac:dyDescent="0.3">
      <c r="AA998" s="114">
        <f t="shared" ref="AA998:AA1061" si="20">AA997+AB998</f>
        <v>1</v>
      </c>
      <c r="AB998" s="114">
        <f>IF(AC998="",0,IFERROR(IF(VLOOKUP(AC998,AC$38:AC997,1,0)&gt;0,0,0),1))</f>
        <v>0</v>
      </c>
      <c r="AC998" s="117">
        <f>IF(DATOS!J962=Y$39,DATOS!C962,"")</f>
        <v>0</v>
      </c>
    </row>
    <row r="999" spans="27:29" x14ac:dyDescent="0.3">
      <c r="AA999" s="114">
        <f t="shared" si="20"/>
        <v>1</v>
      </c>
      <c r="AB999" s="114">
        <f>IF(AC999="",0,IFERROR(IF(VLOOKUP(AC999,AC$38:AC998,1,0)&gt;0,0,0),1))</f>
        <v>0</v>
      </c>
      <c r="AC999" s="117">
        <f>IF(DATOS!J963=Y$39,DATOS!C963,"")</f>
        <v>0</v>
      </c>
    </row>
    <row r="1000" spans="27:29" x14ac:dyDescent="0.3">
      <c r="AA1000" s="114">
        <f t="shared" si="20"/>
        <v>1</v>
      </c>
      <c r="AB1000" s="114">
        <f>IF(AC1000="",0,IFERROR(IF(VLOOKUP(AC1000,AC$38:AC999,1,0)&gt;0,0,0),1))</f>
        <v>0</v>
      </c>
      <c r="AC1000" s="117">
        <f>IF(DATOS!J964=Y$39,DATOS!C964,"")</f>
        <v>0</v>
      </c>
    </row>
    <row r="1001" spans="27:29" x14ac:dyDescent="0.3">
      <c r="AA1001" s="114">
        <f t="shared" si="20"/>
        <v>1</v>
      </c>
      <c r="AB1001" s="114">
        <f>IF(AC1001="",0,IFERROR(IF(VLOOKUP(AC1001,AC$38:AC1000,1,0)&gt;0,0,0),1))</f>
        <v>0</v>
      </c>
      <c r="AC1001" s="117">
        <f>IF(DATOS!J965=Y$39,DATOS!C965,"")</f>
        <v>0</v>
      </c>
    </row>
    <row r="1002" spans="27:29" x14ac:dyDescent="0.3">
      <c r="AA1002" s="114">
        <f t="shared" si="20"/>
        <v>1</v>
      </c>
      <c r="AB1002" s="114">
        <f>IF(AC1002="",0,IFERROR(IF(VLOOKUP(AC1002,AC$38:AC1001,1,0)&gt;0,0,0),1))</f>
        <v>0</v>
      </c>
      <c r="AC1002" s="117">
        <f>IF(DATOS!J966=Y$39,DATOS!C966,"")</f>
        <v>0</v>
      </c>
    </row>
    <row r="1003" spans="27:29" x14ac:dyDescent="0.3">
      <c r="AA1003" s="114">
        <f t="shared" si="20"/>
        <v>1</v>
      </c>
      <c r="AB1003" s="114">
        <f>IF(AC1003="",0,IFERROR(IF(VLOOKUP(AC1003,AC$38:AC1002,1,0)&gt;0,0,0),1))</f>
        <v>0</v>
      </c>
      <c r="AC1003" s="117">
        <f>IF(DATOS!J967=Y$39,DATOS!C967,"")</f>
        <v>0</v>
      </c>
    </row>
    <row r="1004" spans="27:29" x14ac:dyDescent="0.3">
      <c r="AA1004" s="114">
        <f t="shared" si="20"/>
        <v>1</v>
      </c>
      <c r="AB1004" s="114">
        <f>IF(AC1004="",0,IFERROR(IF(VLOOKUP(AC1004,AC$38:AC1003,1,0)&gt;0,0,0),1))</f>
        <v>0</v>
      </c>
      <c r="AC1004" s="117">
        <f>IF(DATOS!J968=Y$39,DATOS!C968,"")</f>
        <v>0</v>
      </c>
    </row>
    <row r="1005" spans="27:29" x14ac:dyDescent="0.3">
      <c r="AA1005" s="114">
        <f t="shared" si="20"/>
        <v>1</v>
      </c>
      <c r="AB1005" s="114">
        <f>IF(AC1005="",0,IFERROR(IF(VLOOKUP(AC1005,AC$38:AC1004,1,0)&gt;0,0,0),1))</f>
        <v>0</v>
      </c>
      <c r="AC1005" s="117">
        <f>IF(DATOS!J969=Y$39,DATOS!C969,"")</f>
        <v>0</v>
      </c>
    </row>
    <row r="1006" spans="27:29" x14ac:dyDescent="0.3">
      <c r="AA1006" s="114">
        <f t="shared" si="20"/>
        <v>1</v>
      </c>
      <c r="AB1006" s="114">
        <f>IF(AC1006="",0,IFERROR(IF(VLOOKUP(AC1006,AC$38:AC1005,1,0)&gt;0,0,0),1))</f>
        <v>0</v>
      </c>
      <c r="AC1006" s="117">
        <f>IF(DATOS!J970=Y$39,DATOS!C970,"")</f>
        <v>0</v>
      </c>
    </row>
    <row r="1007" spans="27:29" x14ac:dyDescent="0.3">
      <c r="AA1007" s="114">
        <f t="shared" si="20"/>
        <v>1</v>
      </c>
      <c r="AB1007" s="114">
        <f>IF(AC1007="",0,IFERROR(IF(VLOOKUP(AC1007,AC$38:AC1006,1,0)&gt;0,0,0),1))</f>
        <v>0</v>
      </c>
      <c r="AC1007" s="117">
        <f>IF(DATOS!J971=Y$39,DATOS!C971,"")</f>
        <v>0</v>
      </c>
    </row>
    <row r="1008" spans="27:29" x14ac:dyDescent="0.3">
      <c r="AA1008" s="114">
        <f t="shared" si="20"/>
        <v>1</v>
      </c>
      <c r="AB1008" s="114">
        <f>IF(AC1008="",0,IFERROR(IF(VLOOKUP(AC1008,AC$38:AC1007,1,0)&gt;0,0,0),1))</f>
        <v>0</v>
      </c>
      <c r="AC1008" s="117">
        <f>IF(DATOS!J972=Y$39,DATOS!C972,"")</f>
        <v>0</v>
      </c>
    </row>
    <row r="1009" spans="27:29" x14ac:dyDescent="0.3">
      <c r="AA1009" s="114">
        <f t="shared" si="20"/>
        <v>1</v>
      </c>
      <c r="AB1009" s="114">
        <f>IF(AC1009="",0,IFERROR(IF(VLOOKUP(AC1009,AC$38:AC1008,1,0)&gt;0,0,0),1))</f>
        <v>0</v>
      </c>
      <c r="AC1009" s="117">
        <f>IF(DATOS!J973=Y$39,DATOS!C973,"")</f>
        <v>0</v>
      </c>
    </row>
    <row r="1010" spans="27:29" x14ac:dyDescent="0.3">
      <c r="AA1010" s="114">
        <f t="shared" si="20"/>
        <v>1</v>
      </c>
      <c r="AB1010" s="114">
        <f>IF(AC1010="",0,IFERROR(IF(VLOOKUP(AC1010,AC$38:AC1009,1,0)&gt;0,0,0),1))</f>
        <v>0</v>
      </c>
      <c r="AC1010" s="117">
        <f>IF(DATOS!J974=Y$39,DATOS!C974,"")</f>
        <v>0</v>
      </c>
    </row>
    <row r="1011" spans="27:29" x14ac:dyDescent="0.3">
      <c r="AA1011" s="114">
        <f t="shared" si="20"/>
        <v>1</v>
      </c>
      <c r="AB1011" s="114">
        <f>IF(AC1011="",0,IFERROR(IF(VLOOKUP(AC1011,AC$38:AC1010,1,0)&gt;0,0,0),1))</f>
        <v>0</v>
      </c>
      <c r="AC1011" s="117">
        <f>IF(DATOS!J975=Y$39,DATOS!C975,"")</f>
        <v>0</v>
      </c>
    </row>
    <row r="1012" spans="27:29" x14ac:dyDescent="0.3">
      <c r="AA1012" s="114">
        <f t="shared" si="20"/>
        <v>1</v>
      </c>
      <c r="AB1012" s="114">
        <f>IF(AC1012="",0,IFERROR(IF(VLOOKUP(AC1012,AC$38:AC1011,1,0)&gt;0,0,0),1))</f>
        <v>0</v>
      </c>
      <c r="AC1012" s="117">
        <f>IF(DATOS!J976=Y$39,DATOS!C976,"")</f>
        <v>0</v>
      </c>
    </row>
    <row r="1013" spans="27:29" x14ac:dyDescent="0.3">
      <c r="AA1013" s="114">
        <f t="shared" si="20"/>
        <v>1</v>
      </c>
      <c r="AB1013" s="114">
        <f>IF(AC1013="",0,IFERROR(IF(VLOOKUP(AC1013,AC$38:AC1012,1,0)&gt;0,0,0),1))</f>
        <v>0</v>
      </c>
      <c r="AC1013" s="117">
        <f>IF(DATOS!J977=Y$39,DATOS!C977,"")</f>
        <v>0</v>
      </c>
    </row>
    <row r="1014" spans="27:29" x14ac:dyDescent="0.3">
      <c r="AA1014" s="114">
        <f t="shared" si="20"/>
        <v>1</v>
      </c>
      <c r="AB1014" s="114">
        <f>IF(AC1014="",0,IFERROR(IF(VLOOKUP(AC1014,AC$38:AC1013,1,0)&gt;0,0,0),1))</f>
        <v>0</v>
      </c>
      <c r="AC1014" s="117">
        <f>IF(DATOS!J978=Y$39,DATOS!C978,"")</f>
        <v>0</v>
      </c>
    </row>
    <row r="1015" spans="27:29" x14ac:dyDescent="0.3">
      <c r="AA1015" s="114">
        <f t="shared" si="20"/>
        <v>1</v>
      </c>
      <c r="AB1015" s="114">
        <f>IF(AC1015="",0,IFERROR(IF(VLOOKUP(AC1015,AC$38:AC1014,1,0)&gt;0,0,0),1))</f>
        <v>0</v>
      </c>
      <c r="AC1015" s="117">
        <f>IF(DATOS!J979=Y$39,DATOS!C979,"")</f>
        <v>0</v>
      </c>
    </row>
    <row r="1016" spans="27:29" x14ac:dyDescent="0.3">
      <c r="AA1016" s="114">
        <f t="shared" si="20"/>
        <v>1</v>
      </c>
      <c r="AB1016" s="114">
        <f>IF(AC1016="",0,IFERROR(IF(VLOOKUP(AC1016,AC$38:AC1015,1,0)&gt;0,0,0),1))</f>
        <v>0</v>
      </c>
      <c r="AC1016" s="117">
        <f>IF(DATOS!J980=Y$39,DATOS!C980,"")</f>
        <v>0</v>
      </c>
    </row>
    <row r="1017" spans="27:29" x14ac:dyDescent="0.3">
      <c r="AA1017" s="114">
        <f t="shared" si="20"/>
        <v>1</v>
      </c>
      <c r="AB1017" s="114">
        <f>IF(AC1017="",0,IFERROR(IF(VLOOKUP(AC1017,AC$38:AC1016,1,0)&gt;0,0,0),1))</f>
        <v>0</v>
      </c>
      <c r="AC1017" s="117">
        <f>IF(DATOS!J981=Y$39,DATOS!C981,"")</f>
        <v>0</v>
      </c>
    </row>
    <row r="1018" spans="27:29" x14ac:dyDescent="0.3">
      <c r="AA1018" s="114">
        <f t="shared" si="20"/>
        <v>1</v>
      </c>
      <c r="AB1018" s="114">
        <f>IF(AC1018="",0,IFERROR(IF(VLOOKUP(AC1018,AC$38:AC1017,1,0)&gt;0,0,0),1))</f>
        <v>0</v>
      </c>
      <c r="AC1018" s="117">
        <f>IF(DATOS!J982=Y$39,DATOS!C982,"")</f>
        <v>0</v>
      </c>
    </row>
    <row r="1019" spans="27:29" x14ac:dyDescent="0.3">
      <c r="AA1019" s="114">
        <f t="shared" si="20"/>
        <v>1</v>
      </c>
      <c r="AB1019" s="114">
        <f>IF(AC1019="",0,IFERROR(IF(VLOOKUP(AC1019,AC$38:AC1018,1,0)&gt;0,0,0),1))</f>
        <v>0</v>
      </c>
      <c r="AC1019" s="117">
        <f>IF(DATOS!J983=Y$39,DATOS!C983,"")</f>
        <v>0</v>
      </c>
    </row>
    <row r="1020" spans="27:29" x14ac:dyDescent="0.3">
      <c r="AA1020" s="114">
        <f t="shared" si="20"/>
        <v>1</v>
      </c>
      <c r="AB1020" s="114">
        <f>IF(AC1020="",0,IFERROR(IF(VLOOKUP(AC1020,AC$38:AC1019,1,0)&gt;0,0,0),1))</f>
        <v>0</v>
      </c>
      <c r="AC1020" s="117">
        <f>IF(DATOS!J984=Y$39,DATOS!C984,"")</f>
        <v>0</v>
      </c>
    </row>
    <row r="1021" spans="27:29" x14ac:dyDescent="0.3">
      <c r="AA1021" s="114">
        <f t="shared" si="20"/>
        <v>1</v>
      </c>
      <c r="AB1021" s="114">
        <f>IF(AC1021="",0,IFERROR(IF(VLOOKUP(AC1021,AC$38:AC1020,1,0)&gt;0,0,0),1))</f>
        <v>0</v>
      </c>
      <c r="AC1021" s="117">
        <f>IF(DATOS!J985=Y$39,DATOS!C985,"")</f>
        <v>0</v>
      </c>
    </row>
    <row r="1022" spans="27:29" x14ac:dyDescent="0.3">
      <c r="AA1022" s="114">
        <f t="shared" si="20"/>
        <v>1</v>
      </c>
      <c r="AB1022" s="114">
        <f>IF(AC1022="",0,IFERROR(IF(VLOOKUP(AC1022,AC$38:AC1021,1,0)&gt;0,0,0),1))</f>
        <v>0</v>
      </c>
      <c r="AC1022" s="117">
        <f>IF(DATOS!J986=Y$39,DATOS!C986,"")</f>
        <v>0</v>
      </c>
    </row>
    <row r="1023" spans="27:29" x14ac:dyDescent="0.3">
      <c r="AA1023" s="114">
        <f t="shared" si="20"/>
        <v>1</v>
      </c>
      <c r="AB1023" s="114">
        <f>IF(AC1023="",0,IFERROR(IF(VLOOKUP(AC1023,AC$38:AC1022,1,0)&gt;0,0,0),1))</f>
        <v>0</v>
      </c>
      <c r="AC1023" s="117">
        <f>IF(DATOS!J987=Y$39,DATOS!C987,"")</f>
        <v>0</v>
      </c>
    </row>
    <row r="1024" spans="27:29" x14ac:dyDescent="0.3">
      <c r="AA1024" s="114">
        <f t="shared" si="20"/>
        <v>1</v>
      </c>
      <c r="AB1024" s="114">
        <f>IF(AC1024="",0,IFERROR(IF(VLOOKUP(AC1024,AC$38:AC1023,1,0)&gt;0,0,0),1))</f>
        <v>0</v>
      </c>
      <c r="AC1024" s="117">
        <f>IF(DATOS!J988=Y$39,DATOS!C988,"")</f>
        <v>0</v>
      </c>
    </row>
    <row r="1025" spans="27:29" x14ac:dyDescent="0.3">
      <c r="AA1025" s="114">
        <f t="shared" si="20"/>
        <v>1</v>
      </c>
      <c r="AB1025" s="114">
        <f>IF(AC1025="",0,IFERROR(IF(VLOOKUP(AC1025,AC$38:AC1024,1,0)&gt;0,0,0),1))</f>
        <v>0</v>
      </c>
      <c r="AC1025" s="117">
        <f>IF(DATOS!J989=Y$39,DATOS!C989,"")</f>
        <v>0</v>
      </c>
    </row>
    <row r="1026" spans="27:29" x14ac:dyDescent="0.3">
      <c r="AA1026" s="114">
        <f t="shared" si="20"/>
        <v>1</v>
      </c>
      <c r="AB1026" s="114">
        <f>IF(AC1026="",0,IFERROR(IF(VLOOKUP(AC1026,AC$38:AC1025,1,0)&gt;0,0,0),1))</f>
        <v>0</v>
      </c>
      <c r="AC1026" s="117">
        <f>IF(DATOS!J990=Y$39,DATOS!C990,"")</f>
        <v>0</v>
      </c>
    </row>
    <row r="1027" spans="27:29" x14ac:dyDescent="0.3">
      <c r="AA1027" s="114">
        <f t="shared" si="20"/>
        <v>1</v>
      </c>
      <c r="AB1027" s="114">
        <f>IF(AC1027="",0,IFERROR(IF(VLOOKUP(AC1027,AC$38:AC1026,1,0)&gt;0,0,0),1))</f>
        <v>0</v>
      </c>
      <c r="AC1027" s="117">
        <f>IF(DATOS!J991=Y$39,DATOS!C991,"")</f>
        <v>0</v>
      </c>
    </row>
    <row r="1028" spans="27:29" x14ac:dyDescent="0.3">
      <c r="AA1028" s="114">
        <f t="shared" si="20"/>
        <v>1</v>
      </c>
      <c r="AB1028" s="114">
        <f>IF(AC1028="",0,IFERROR(IF(VLOOKUP(AC1028,AC$38:AC1027,1,0)&gt;0,0,0),1))</f>
        <v>0</v>
      </c>
      <c r="AC1028" s="117">
        <f>IF(DATOS!J992=Y$39,DATOS!C992,"")</f>
        <v>0</v>
      </c>
    </row>
    <row r="1029" spans="27:29" x14ac:dyDescent="0.3">
      <c r="AA1029" s="114">
        <f t="shared" si="20"/>
        <v>1</v>
      </c>
      <c r="AB1029" s="114">
        <f>IF(AC1029="",0,IFERROR(IF(VLOOKUP(AC1029,AC$38:AC1028,1,0)&gt;0,0,0),1))</f>
        <v>0</v>
      </c>
      <c r="AC1029" s="117">
        <f>IF(DATOS!J993=Y$39,DATOS!C993,"")</f>
        <v>0</v>
      </c>
    </row>
    <row r="1030" spans="27:29" x14ac:dyDescent="0.3">
      <c r="AA1030" s="114">
        <f t="shared" si="20"/>
        <v>1</v>
      </c>
      <c r="AB1030" s="114">
        <f>IF(AC1030="",0,IFERROR(IF(VLOOKUP(AC1030,AC$38:AC1029,1,0)&gt;0,0,0),1))</f>
        <v>0</v>
      </c>
      <c r="AC1030" s="117">
        <f>IF(DATOS!J994=Y$39,DATOS!C994,"")</f>
        <v>0</v>
      </c>
    </row>
    <row r="1031" spans="27:29" x14ac:dyDescent="0.3">
      <c r="AA1031" s="114">
        <f t="shared" si="20"/>
        <v>1</v>
      </c>
      <c r="AB1031" s="114">
        <f>IF(AC1031="",0,IFERROR(IF(VLOOKUP(AC1031,AC$38:AC1030,1,0)&gt;0,0,0),1))</f>
        <v>0</v>
      </c>
      <c r="AC1031" s="117">
        <f>IF(DATOS!J995=Y$39,DATOS!C995,"")</f>
        <v>0</v>
      </c>
    </row>
    <row r="1032" spans="27:29" x14ac:dyDescent="0.3">
      <c r="AA1032" s="114">
        <f t="shared" si="20"/>
        <v>1</v>
      </c>
      <c r="AB1032" s="114">
        <f>IF(AC1032="",0,IFERROR(IF(VLOOKUP(AC1032,AC$38:AC1031,1,0)&gt;0,0,0),1))</f>
        <v>0</v>
      </c>
      <c r="AC1032" s="117">
        <f>IF(DATOS!J996=Y$39,DATOS!C996,"")</f>
        <v>0</v>
      </c>
    </row>
    <row r="1033" spans="27:29" x14ac:dyDescent="0.3">
      <c r="AA1033" s="114">
        <f t="shared" si="20"/>
        <v>1</v>
      </c>
      <c r="AB1033" s="114">
        <f>IF(AC1033="",0,IFERROR(IF(VLOOKUP(AC1033,AC$38:AC1032,1,0)&gt;0,0,0),1))</f>
        <v>0</v>
      </c>
      <c r="AC1033" s="117">
        <f>IF(DATOS!J997=Y$39,DATOS!C997,"")</f>
        <v>0</v>
      </c>
    </row>
    <row r="1034" spans="27:29" x14ac:dyDescent="0.3">
      <c r="AA1034" s="114">
        <f t="shared" si="20"/>
        <v>1</v>
      </c>
      <c r="AB1034" s="114">
        <f>IF(AC1034="",0,IFERROR(IF(VLOOKUP(AC1034,AC$38:AC1033,1,0)&gt;0,0,0),1))</f>
        <v>0</v>
      </c>
      <c r="AC1034" s="117">
        <f>IF(DATOS!J998=Y$39,DATOS!C998,"")</f>
        <v>0</v>
      </c>
    </row>
    <row r="1035" spans="27:29" x14ac:dyDescent="0.3">
      <c r="AA1035" s="114">
        <f t="shared" si="20"/>
        <v>1</v>
      </c>
      <c r="AB1035" s="114">
        <f>IF(AC1035="",0,IFERROR(IF(VLOOKUP(AC1035,AC$38:AC1034,1,0)&gt;0,0,0),1))</f>
        <v>0</v>
      </c>
      <c r="AC1035" s="117">
        <f>IF(DATOS!J999=Y$39,DATOS!C999,"")</f>
        <v>0</v>
      </c>
    </row>
    <row r="1036" spans="27:29" x14ac:dyDescent="0.3">
      <c r="AA1036" s="114">
        <f t="shared" si="20"/>
        <v>1</v>
      </c>
      <c r="AB1036" s="114">
        <f>IF(AC1036="",0,IFERROR(IF(VLOOKUP(AC1036,AC$38:AC1035,1,0)&gt;0,0,0),1))</f>
        <v>0</v>
      </c>
      <c r="AC1036" s="117">
        <f>IF(DATOS!J1000=Y$39,DATOS!C1000,"")</f>
        <v>0</v>
      </c>
    </row>
    <row r="1037" spans="27:29" x14ac:dyDescent="0.3">
      <c r="AA1037" s="114">
        <f t="shared" si="20"/>
        <v>1</v>
      </c>
      <c r="AB1037" s="114">
        <f>IF(AC1037="",0,IFERROR(IF(VLOOKUP(AC1037,AC$38:AC1036,1,0)&gt;0,0,0),1))</f>
        <v>0</v>
      </c>
      <c r="AC1037" s="117">
        <f>IF(DATOS!J1001=Y$39,DATOS!C1001,"")</f>
        <v>0</v>
      </c>
    </row>
    <row r="1038" spans="27:29" x14ac:dyDescent="0.3">
      <c r="AA1038" s="114">
        <f t="shared" si="20"/>
        <v>1</v>
      </c>
      <c r="AB1038" s="114">
        <f>IF(AC1038="",0,IFERROR(IF(VLOOKUP(AC1038,AC$38:AC1037,1,0)&gt;0,0,0),1))</f>
        <v>0</v>
      </c>
      <c r="AC1038" s="117">
        <f>IF(DATOS!J1002=Y$39,DATOS!C1002,"")</f>
        <v>0</v>
      </c>
    </row>
    <row r="1039" spans="27:29" x14ac:dyDescent="0.3">
      <c r="AA1039" s="114">
        <f t="shared" si="20"/>
        <v>1</v>
      </c>
      <c r="AB1039" s="114">
        <f>IF(AC1039="",0,IFERROR(IF(VLOOKUP(AC1039,AC$38:AC1038,1,0)&gt;0,0,0),1))</f>
        <v>0</v>
      </c>
      <c r="AC1039" s="117">
        <f>IF(DATOS!J1003=Y$39,DATOS!C1003,"")</f>
        <v>0</v>
      </c>
    </row>
    <row r="1040" spans="27:29" x14ac:dyDescent="0.3">
      <c r="AA1040" s="114">
        <f t="shared" si="20"/>
        <v>1</v>
      </c>
      <c r="AB1040" s="114">
        <f>IF(AC1040="",0,IFERROR(IF(VLOOKUP(AC1040,AC$38:AC1039,1,0)&gt;0,0,0),1))</f>
        <v>0</v>
      </c>
      <c r="AC1040" s="117">
        <f>IF(DATOS!J1004=Y$39,DATOS!C1004,"")</f>
        <v>0</v>
      </c>
    </row>
    <row r="1041" spans="27:29" x14ac:dyDescent="0.3">
      <c r="AA1041" s="114">
        <f t="shared" si="20"/>
        <v>1</v>
      </c>
      <c r="AB1041" s="114">
        <f>IF(AC1041="",0,IFERROR(IF(VLOOKUP(AC1041,AC$38:AC1040,1,0)&gt;0,0,0),1))</f>
        <v>0</v>
      </c>
      <c r="AC1041" s="117">
        <f>IF(DATOS!J1005=Y$39,DATOS!C1005,"")</f>
        <v>0</v>
      </c>
    </row>
    <row r="1042" spans="27:29" x14ac:dyDescent="0.3">
      <c r="AA1042" s="114">
        <f t="shared" si="20"/>
        <v>1</v>
      </c>
      <c r="AB1042" s="114">
        <f>IF(AC1042="",0,IFERROR(IF(VLOOKUP(AC1042,AC$38:AC1041,1,0)&gt;0,0,0),1))</f>
        <v>0</v>
      </c>
      <c r="AC1042" s="117">
        <f>IF(DATOS!J1006=Y$39,DATOS!C1006,"")</f>
        <v>0</v>
      </c>
    </row>
    <row r="1043" spans="27:29" x14ac:dyDescent="0.3">
      <c r="AA1043" s="114">
        <f t="shared" si="20"/>
        <v>1</v>
      </c>
      <c r="AB1043" s="114">
        <f>IF(AC1043="",0,IFERROR(IF(VLOOKUP(AC1043,AC$38:AC1042,1,0)&gt;0,0,0),1))</f>
        <v>0</v>
      </c>
      <c r="AC1043" s="117">
        <f>IF(DATOS!J1007=Y$39,DATOS!C1007,"")</f>
        <v>0</v>
      </c>
    </row>
    <row r="1044" spans="27:29" x14ac:dyDescent="0.3">
      <c r="AA1044" s="114">
        <f t="shared" si="20"/>
        <v>1</v>
      </c>
      <c r="AB1044" s="114">
        <f>IF(AC1044="",0,IFERROR(IF(VLOOKUP(AC1044,AC$38:AC1043,1,0)&gt;0,0,0),1))</f>
        <v>0</v>
      </c>
      <c r="AC1044" s="117">
        <f>IF(DATOS!J1008=Y$39,DATOS!C1008,"")</f>
        <v>0</v>
      </c>
    </row>
    <row r="1045" spans="27:29" x14ac:dyDescent="0.3">
      <c r="AA1045" s="114">
        <f t="shared" si="20"/>
        <v>1</v>
      </c>
      <c r="AB1045" s="114">
        <f>IF(AC1045="",0,IFERROR(IF(VLOOKUP(AC1045,AC$38:AC1044,1,0)&gt;0,0,0),1))</f>
        <v>0</v>
      </c>
      <c r="AC1045" s="117">
        <f>IF(DATOS!J1009=Y$39,DATOS!C1009,"")</f>
        <v>0</v>
      </c>
    </row>
    <row r="1046" spans="27:29" x14ac:dyDescent="0.3">
      <c r="AA1046" s="114">
        <f t="shared" si="20"/>
        <v>1</v>
      </c>
      <c r="AB1046" s="114">
        <f>IF(AC1046="",0,IFERROR(IF(VLOOKUP(AC1046,AC$38:AC1045,1,0)&gt;0,0,0),1))</f>
        <v>0</v>
      </c>
      <c r="AC1046" s="117">
        <f>IF(DATOS!J1010=Y$39,DATOS!C1010,"")</f>
        <v>0</v>
      </c>
    </row>
    <row r="1047" spans="27:29" x14ac:dyDescent="0.3">
      <c r="AA1047" s="114">
        <f t="shared" si="20"/>
        <v>1</v>
      </c>
      <c r="AB1047" s="114">
        <f>IF(AC1047="",0,IFERROR(IF(VLOOKUP(AC1047,AC$38:AC1046,1,0)&gt;0,0,0),1))</f>
        <v>0</v>
      </c>
      <c r="AC1047" s="117">
        <f>IF(DATOS!J1011=Y$39,DATOS!C1011,"")</f>
        <v>0</v>
      </c>
    </row>
    <row r="1048" spans="27:29" x14ac:dyDescent="0.3">
      <c r="AA1048" s="114">
        <f t="shared" si="20"/>
        <v>1</v>
      </c>
      <c r="AB1048" s="114">
        <f>IF(AC1048="",0,IFERROR(IF(VLOOKUP(AC1048,AC$38:AC1047,1,0)&gt;0,0,0),1))</f>
        <v>0</v>
      </c>
      <c r="AC1048" s="117">
        <f>IF(DATOS!J1012=Y$39,DATOS!C1012,"")</f>
        <v>0</v>
      </c>
    </row>
    <row r="1049" spans="27:29" x14ac:dyDescent="0.3">
      <c r="AA1049" s="114">
        <f t="shared" si="20"/>
        <v>1</v>
      </c>
      <c r="AB1049" s="114">
        <f>IF(AC1049="",0,IFERROR(IF(VLOOKUP(AC1049,AC$38:AC1048,1,0)&gt;0,0,0),1))</f>
        <v>0</v>
      </c>
      <c r="AC1049" s="117">
        <f>IF(DATOS!J1013=Y$39,DATOS!C1013,"")</f>
        <v>0</v>
      </c>
    </row>
    <row r="1050" spans="27:29" x14ac:dyDescent="0.3">
      <c r="AA1050" s="114">
        <f t="shared" si="20"/>
        <v>1</v>
      </c>
      <c r="AB1050" s="114">
        <f>IF(AC1050="",0,IFERROR(IF(VLOOKUP(AC1050,AC$38:AC1049,1,0)&gt;0,0,0),1))</f>
        <v>0</v>
      </c>
      <c r="AC1050" s="117">
        <f>IF(DATOS!J1014=Y$39,DATOS!C1014,"")</f>
        <v>0</v>
      </c>
    </row>
    <row r="1051" spans="27:29" x14ac:dyDescent="0.3">
      <c r="AA1051" s="114">
        <f t="shared" si="20"/>
        <v>1</v>
      </c>
      <c r="AB1051" s="114">
        <f>IF(AC1051="",0,IFERROR(IF(VLOOKUP(AC1051,AC$38:AC1050,1,0)&gt;0,0,0),1))</f>
        <v>0</v>
      </c>
      <c r="AC1051" s="117">
        <f>IF(DATOS!J1015=Y$39,DATOS!C1015,"")</f>
        <v>0</v>
      </c>
    </row>
    <row r="1052" spans="27:29" x14ac:dyDescent="0.3">
      <c r="AA1052" s="114">
        <f t="shared" si="20"/>
        <v>1</v>
      </c>
      <c r="AB1052" s="114">
        <f>IF(AC1052="",0,IFERROR(IF(VLOOKUP(AC1052,AC$38:AC1051,1,0)&gt;0,0,0),1))</f>
        <v>0</v>
      </c>
      <c r="AC1052" s="117">
        <f>IF(DATOS!J1016=Y$39,DATOS!C1016,"")</f>
        <v>0</v>
      </c>
    </row>
    <row r="1053" spans="27:29" x14ac:dyDescent="0.3">
      <c r="AA1053" s="114">
        <f t="shared" si="20"/>
        <v>1</v>
      </c>
      <c r="AB1053" s="114">
        <f>IF(AC1053="",0,IFERROR(IF(VLOOKUP(AC1053,AC$38:AC1052,1,0)&gt;0,0,0),1))</f>
        <v>0</v>
      </c>
      <c r="AC1053" s="117">
        <f>IF(DATOS!J1017=Y$39,DATOS!C1017,"")</f>
        <v>0</v>
      </c>
    </row>
    <row r="1054" spans="27:29" x14ac:dyDescent="0.3">
      <c r="AA1054" s="114">
        <f t="shared" si="20"/>
        <v>1</v>
      </c>
      <c r="AB1054" s="114">
        <f>IF(AC1054="",0,IFERROR(IF(VLOOKUP(AC1054,AC$38:AC1053,1,0)&gt;0,0,0),1))</f>
        <v>0</v>
      </c>
      <c r="AC1054" s="117">
        <f>IF(DATOS!J1018=Y$39,DATOS!C1018,"")</f>
        <v>0</v>
      </c>
    </row>
    <row r="1055" spans="27:29" x14ac:dyDescent="0.3">
      <c r="AA1055" s="114">
        <f t="shared" si="20"/>
        <v>1</v>
      </c>
      <c r="AB1055" s="114">
        <f>IF(AC1055="",0,IFERROR(IF(VLOOKUP(AC1055,AC$38:AC1054,1,0)&gt;0,0,0),1))</f>
        <v>0</v>
      </c>
      <c r="AC1055" s="117">
        <f>IF(DATOS!J1019=Y$39,DATOS!C1019,"")</f>
        <v>0</v>
      </c>
    </row>
    <row r="1056" spans="27:29" x14ac:dyDescent="0.3">
      <c r="AA1056" s="114">
        <f t="shared" si="20"/>
        <v>1</v>
      </c>
      <c r="AB1056" s="114">
        <f>IF(AC1056="",0,IFERROR(IF(VLOOKUP(AC1056,AC$38:AC1055,1,0)&gt;0,0,0),1))</f>
        <v>0</v>
      </c>
      <c r="AC1056" s="117">
        <f>IF(DATOS!J1020=Y$39,DATOS!C1020,"")</f>
        <v>0</v>
      </c>
    </row>
    <row r="1057" spans="27:29" x14ac:dyDescent="0.3">
      <c r="AA1057" s="114">
        <f t="shared" si="20"/>
        <v>1</v>
      </c>
      <c r="AB1057" s="114">
        <f>IF(AC1057="",0,IFERROR(IF(VLOOKUP(AC1057,AC$38:AC1056,1,0)&gt;0,0,0),1))</f>
        <v>0</v>
      </c>
      <c r="AC1057" s="117">
        <f>IF(DATOS!J1021=Y$39,DATOS!C1021,"")</f>
        <v>0</v>
      </c>
    </row>
    <row r="1058" spans="27:29" x14ac:dyDescent="0.3">
      <c r="AA1058" s="114">
        <f t="shared" si="20"/>
        <v>1</v>
      </c>
      <c r="AB1058" s="114">
        <f>IF(AC1058="",0,IFERROR(IF(VLOOKUP(AC1058,AC$38:AC1057,1,0)&gt;0,0,0),1))</f>
        <v>0</v>
      </c>
      <c r="AC1058" s="117">
        <f>IF(DATOS!J1022=Y$39,DATOS!C1022,"")</f>
        <v>0</v>
      </c>
    </row>
    <row r="1059" spans="27:29" x14ac:dyDescent="0.3">
      <c r="AA1059" s="114">
        <f t="shared" si="20"/>
        <v>1</v>
      </c>
      <c r="AB1059" s="114">
        <f>IF(AC1059="",0,IFERROR(IF(VLOOKUP(AC1059,AC$38:AC1058,1,0)&gt;0,0,0),1))</f>
        <v>0</v>
      </c>
      <c r="AC1059" s="117">
        <f>IF(DATOS!J1023=Y$39,DATOS!C1023,"")</f>
        <v>0</v>
      </c>
    </row>
    <row r="1060" spans="27:29" x14ac:dyDescent="0.3">
      <c r="AA1060" s="114">
        <f t="shared" si="20"/>
        <v>1</v>
      </c>
      <c r="AB1060" s="114">
        <f>IF(AC1060="",0,IFERROR(IF(VLOOKUP(AC1060,AC$38:AC1059,1,0)&gt;0,0,0),1))</f>
        <v>0</v>
      </c>
      <c r="AC1060" s="117">
        <f>IF(DATOS!J1024=Y$39,DATOS!C1024,"")</f>
        <v>0</v>
      </c>
    </row>
    <row r="1061" spans="27:29" x14ac:dyDescent="0.3">
      <c r="AA1061" s="114">
        <f t="shared" si="20"/>
        <v>1</v>
      </c>
      <c r="AB1061" s="114">
        <f>IF(AC1061="",0,IFERROR(IF(VLOOKUP(AC1061,AC$38:AC1060,1,0)&gt;0,0,0),1))</f>
        <v>0</v>
      </c>
      <c r="AC1061" s="117">
        <f>IF(DATOS!J1025=Y$39,DATOS!C1025,"")</f>
        <v>0</v>
      </c>
    </row>
    <row r="1062" spans="27:29" x14ac:dyDescent="0.3">
      <c r="AA1062" s="114">
        <f t="shared" ref="AA1062:AA1125" si="21">AA1061+AB1062</f>
        <v>1</v>
      </c>
      <c r="AB1062" s="114">
        <f>IF(AC1062="",0,IFERROR(IF(VLOOKUP(AC1062,AC$38:AC1061,1,0)&gt;0,0,0),1))</f>
        <v>0</v>
      </c>
      <c r="AC1062" s="117">
        <f>IF(DATOS!J1026=Y$39,DATOS!C1026,"")</f>
        <v>0</v>
      </c>
    </row>
    <row r="1063" spans="27:29" x14ac:dyDescent="0.3">
      <c r="AA1063" s="114">
        <f t="shared" si="21"/>
        <v>1</v>
      </c>
      <c r="AB1063" s="114">
        <f>IF(AC1063="",0,IFERROR(IF(VLOOKUP(AC1063,AC$38:AC1062,1,0)&gt;0,0,0),1))</f>
        <v>0</v>
      </c>
      <c r="AC1063" s="117">
        <f>IF(DATOS!J1027=Y$39,DATOS!C1027,"")</f>
        <v>0</v>
      </c>
    </row>
    <row r="1064" spans="27:29" x14ac:dyDescent="0.3">
      <c r="AA1064" s="114">
        <f t="shared" si="21"/>
        <v>1</v>
      </c>
      <c r="AB1064" s="114">
        <f>IF(AC1064="",0,IFERROR(IF(VLOOKUP(AC1064,AC$38:AC1063,1,0)&gt;0,0,0),1))</f>
        <v>0</v>
      </c>
      <c r="AC1064" s="117">
        <f>IF(DATOS!J1028=Y$39,DATOS!C1028,"")</f>
        <v>0</v>
      </c>
    </row>
    <row r="1065" spans="27:29" x14ac:dyDescent="0.3">
      <c r="AA1065" s="114">
        <f t="shared" si="21"/>
        <v>1</v>
      </c>
      <c r="AB1065" s="114">
        <f>IF(AC1065="",0,IFERROR(IF(VLOOKUP(AC1065,AC$38:AC1064,1,0)&gt;0,0,0),1))</f>
        <v>0</v>
      </c>
      <c r="AC1065" s="117">
        <f>IF(DATOS!J1029=Y$39,DATOS!C1029,"")</f>
        <v>0</v>
      </c>
    </row>
    <row r="1066" spans="27:29" x14ac:dyDescent="0.3">
      <c r="AA1066" s="114">
        <f t="shared" si="21"/>
        <v>1</v>
      </c>
      <c r="AB1066" s="114">
        <f>IF(AC1066="",0,IFERROR(IF(VLOOKUP(AC1066,AC$38:AC1065,1,0)&gt;0,0,0),1))</f>
        <v>0</v>
      </c>
      <c r="AC1066" s="117">
        <f>IF(DATOS!J1030=Y$39,DATOS!C1030,"")</f>
        <v>0</v>
      </c>
    </row>
    <row r="1067" spans="27:29" x14ac:dyDescent="0.3">
      <c r="AA1067" s="114">
        <f t="shared" si="21"/>
        <v>1</v>
      </c>
      <c r="AB1067" s="114">
        <f>IF(AC1067="",0,IFERROR(IF(VLOOKUP(AC1067,AC$38:AC1066,1,0)&gt;0,0,0),1))</f>
        <v>0</v>
      </c>
      <c r="AC1067" s="117">
        <f>IF(DATOS!J1031=Y$39,DATOS!C1031,"")</f>
        <v>0</v>
      </c>
    </row>
    <row r="1068" spans="27:29" x14ac:dyDescent="0.3">
      <c r="AA1068" s="114">
        <f t="shared" si="21"/>
        <v>1</v>
      </c>
      <c r="AB1068" s="114">
        <f>IF(AC1068="",0,IFERROR(IF(VLOOKUP(AC1068,AC$38:AC1067,1,0)&gt;0,0,0),1))</f>
        <v>0</v>
      </c>
      <c r="AC1068" s="117">
        <f>IF(DATOS!J1032=Y$39,DATOS!C1032,"")</f>
        <v>0</v>
      </c>
    </row>
    <row r="1069" spans="27:29" x14ac:dyDescent="0.3">
      <c r="AA1069" s="114">
        <f t="shared" si="21"/>
        <v>1</v>
      </c>
      <c r="AB1069" s="114">
        <f>IF(AC1069="",0,IFERROR(IF(VLOOKUP(AC1069,AC$38:AC1068,1,0)&gt;0,0,0),1))</f>
        <v>0</v>
      </c>
      <c r="AC1069" s="117">
        <f>IF(DATOS!J1033=Y$39,DATOS!C1033,"")</f>
        <v>0</v>
      </c>
    </row>
    <row r="1070" spans="27:29" x14ac:dyDescent="0.3">
      <c r="AA1070" s="114">
        <f t="shared" si="21"/>
        <v>1</v>
      </c>
      <c r="AB1070" s="114">
        <f>IF(AC1070="",0,IFERROR(IF(VLOOKUP(AC1070,AC$38:AC1069,1,0)&gt;0,0,0),1))</f>
        <v>0</v>
      </c>
      <c r="AC1070" s="117">
        <f>IF(DATOS!J1034=Y$39,DATOS!C1034,"")</f>
        <v>0</v>
      </c>
    </row>
    <row r="1071" spans="27:29" x14ac:dyDescent="0.3">
      <c r="AA1071" s="114">
        <f t="shared" si="21"/>
        <v>1</v>
      </c>
      <c r="AB1071" s="114">
        <f>IF(AC1071="",0,IFERROR(IF(VLOOKUP(AC1071,AC$38:AC1070,1,0)&gt;0,0,0),1))</f>
        <v>0</v>
      </c>
      <c r="AC1071" s="117">
        <f>IF(DATOS!J1035=Y$39,DATOS!C1035,"")</f>
        <v>0</v>
      </c>
    </row>
    <row r="1072" spans="27:29" x14ac:dyDescent="0.3">
      <c r="AA1072" s="114">
        <f t="shared" si="21"/>
        <v>1</v>
      </c>
      <c r="AB1072" s="114">
        <f>IF(AC1072="",0,IFERROR(IF(VLOOKUP(AC1072,AC$38:AC1071,1,0)&gt;0,0,0),1))</f>
        <v>0</v>
      </c>
      <c r="AC1072" s="117">
        <f>IF(DATOS!J1036=Y$39,DATOS!C1036,"")</f>
        <v>0</v>
      </c>
    </row>
    <row r="1073" spans="27:29" x14ac:dyDescent="0.3">
      <c r="AA1073" s="114">
        <f t="shared" si="21"/>
        <v>1</v>
      </c>
      <c r="AB1073" s="114">
        <f>IF(AC1073="",0,IFERROR(IF(VLOOKUP(AC1073,AC$38:AC1072,1,0)&gt;0,0,0),1))</f>
        <v>0</v>
      </c>
      <c r="AC1073" s="117">
        <f>IF(DATOS!J1037=Y$39,DATOS!C1037,"")</f>
        <v>0</v>
      </c>
    </row>
    <row r="1074" spans="27:29" x14ac:dyDescent="0.3">
      <c r="AA1074" s="114">
        <f t="shared" si="21"/>
        <v>1</v>
      </c>
      <c r="AB1074" s="114">
        <f>IF(AC1074="",0,IFERROR(IF(VLOOKUP(AC1074,AC$38:AC1073,1,0)&gt;0,0,0),1))</f>
        <v>0</v>
      </c>
      <c r="AC1074" s="117">
        <f>IF(DATOS!J1038=Y$39,DATOS!C1038,"")</f>
        <v>0</v>
      </c>
    </row>
    <row r="1075" spans="27:29" x14ac:dyDescent="0.3">
      <c r="AA1075" s="114">
        <f t="shared" si="21"/>
        <v>1</v>
      </c>
      <c r="AB1075" s="114">
        <f>IF(AC1075="",0,IFERROR(IF(VLOOKUP(AC1075,AC$38:AC1074,1,0)&gt;0,0,0),1))</f>
        <v>0</v>
      </c>
      <c r="AC1075" s="117">
        <f>IF(DATOS!J1039=Y$39,DATOS!C1039,"")</f>
        <v>0</v>
      </c>
    </row>
    <row r="1076" spans="27:29" x14ac:dyDescent="0.3">
      <c r="AA1076" s="114">
        <f t="shared" si="21"/>
        <v>1</v>
      </c>
      <c r="AB1076" s="114">
        <f>IF(AC1076="",0,IFERROR(IF(VLOOKUP(AC1076,AC$38:AC1075,1,0)&gt;0,0,0),1))</f>
        <v>0</v>
      </c>
      <c r="AC1076" s="117">
        <f>IF(DATOS!J1040=Y$39,DATOS!C1040,"")</f>
        <v>0</v>
      </c>
    </row>
    <row r="1077" spans="27:29" x14ac:dyDescent="0.3">
      <c r="AA1077" s="114">
        <f t="shared" si="21"/>
        <v>1</v>
      </c>
      <c r="AB1077" s="114">
        <f>IF(AC1077="",0,IFERROR(IF(VLOOKUP(AC1077,AC$38:AC1076,1,0)&gt;0,0,0),1))</f>
        <v>0</v>
      </c>
      <c r="AC1077" s="117">
        <f>IF(DATOS!J1041=Y$39,DATOS!C1041,"")</f>
        <v>0</v>
      </c>
    </row>
    <row r="1078" spans="27:29" x14ac:dyDescent="0.3">
      <c r="AA1078" s="114">
        <f t="shared" si="21"/>
        <v>1</v>
      </c>
      <c r="AB1078" s="114">
        <f>IF(AC1078="",0,IFERROR(IF(VLOOKUP(AC1078,AC$38:AC1077,1,0)&gt;0,0,0),1))</f>
        <v>0</v>
      </c>
      <c r="AC1078" s="117">
        <f>IF(DATOS!J1042=Y$39,DATOS!C1042,"")</f>
        <v>0</v>
      </c>
    </row>
    <row r="1079" spans="27:29" x14ac:dyDescent="0.3">
      <c r="AA1079" s="114">
        <f t="shared" si="21"/>
        <v>1</v>
      </c>
      <c r="AB1079" s="114">
        <f>IF(AC1079="",0,IFERROR(IF(VLOOKUP(AC1079,AC$38:AC1078,1,0)&gt;0,0,0),1))</f>
        <v>0</v>
      </c>
      <c r="AC1079" s="117">
        <f>IF(DATOS!J1043=Y$39,DATOS!C1043,"")</f>
        <v>0</v>
      </c>
    </row>
    <row r="1080" spans="27:29" x14ac:dyDescent="0.3">
      <c r="AA1080" s="114">
        <f t="shared" si="21"/>
        <v>1</v>
      </c>
      <c r="AB1080" s="114">
        <f>IF(AC1080="",0,IFERROR(IF(VLOOKUP(AC1080,AC$38:AC1079,1,0)&gt;0,0,0),1))</f>
        <v>0</v>
      </c>
      <c r="AC1080" s="117">
        <f>IF(DATOS!J1044=Y$39,DATOS!C1044,"")</f>
        <v>0</v>
      </c>
    </row>
    <row r="1081" spans="27:29" x14ac:dyDescent="0.3">
      <c r="AA1081" s="114">
        <f t="shared" si="21"/>
        <v>1</v>
      </c>
      <c r="AB1081" s="114">
        <f>IF(AC1081="",0,IFERROR(IF(VLOOKUP(AC1081,AC$38:AC1080,1,0)&gt;0,0,0),1))</f>
        <v>0</v>
      </c>
      <c r="AC1081" s="117">
        <f>IF(DATOS!J1045=Y$39,DATOS!C1045,"")</f>
        <v>0</v>
      </c>
    </row>
    <row r="1082" spans="27:29" x14ac:dyDescent="0.3">
      <c r="AA1082" s="114">
        <f t="shared" si="21"/>
        <v>1</v>
      </c>
      <c r="AB1082" s="114">
        <f>IF(AC1082="",0,IFERROR(IF(VLOOKUP(AC1082,AC$38:AC1081,1,0)&gt;0,0,0),1))</f>
        <v>0</v>
      </c>
      <c r="AC1082" s="117">
        <f>IF(DATOS!J1046=Y$39,DATOS!C1046,"")</f>
        <v>0</v>
      </c>
    </row>
    <row r="1083" spans="27:29" x14ac:dyDescent="0.3">
      <c r="AA1083" s="114">
        <f t="shared" si="21"/>
        <v>1</v>
      </c>
      <c r="AB1083" s="114">
        <f>IF(AC1083="",0,IFERROR(IF(VLOOKUP(AC1083,AC$38:AC1082,1,0)&gt;0,0,0),1))</f>
        <v>0</v>
      </c>
      <c r="AC1083" s="117">
        <f>IF(DATOS!J1047=Y$39,DATOS!C1047,"")</f>
        <v>0</v>
      </c>
    </row>
    <row r="1084" spans="27:29" x14ac:dyDescent="0.3">
      <c r="AA1084" s="114">
        <f t="shared" si="21"/>
        <v>1</v>
      </c>
      <c r="AB1084" s="114">
        <f>IF(AC1084="",0,IFERROR(IF(VLOOKUP(AC1084,AC$38:AC1083,1,0)&gt;0,0,0),1))</f>
        <v>0</v>
      </c>
      <c r="AC1084" s="117">
        <f>IF(DATOS!J1048=Y$39,DATOS!C1048,"")</f>
        <v>0</v>
      </c>
    </row>
    <row r="1085" spans="27:29" x14ac:dyDescent="0.3">
      <c r="AA1085" s="114">
        <f t="shared" si="21"/>
        <v>1</v>
      </c>
      <c r="AB1085" s="114">
        <f>IF(AC1085="",0,IFERROR(IF(VLOOKUP(AC1085,AC$38:AC1084,1,0)&gt;0,0,0),1))</f>
        <v>0</v>
      </c>
      <c r="AC1085" s="117">
        <f>IF(DATOS!J1049=Y$39,DATOS!C1049,"")</f>
        <v>0</v>
      </c>
    </row>
    <row r="1086" spans="27:29" x14ac:dyDescent="0.3">
      <c r="AA1086" s="114">
        <f t="shared" si="21"/>
        <v>1</v>
      </c>
      <c r="AB1086" s="114">
        <f>IF(AC1086="",0,IFERROR(IF(VLOOKUP(AC1086,AC$38:AC1085,1,0)&gt;0,0,0),1))</f>
        <v>0</v>
      </c>
      <c r="AC1086" s="117">
        <f>IF(DATOS!J1050=Y$39,DATOS!C1050,"")</f>
        <v>0</v>
      </c>
    </row>
    <row r="1087" spans="27:29" x14ac:dyDescent="0.3">
      <c r="AA1087" s="114">
        <f t="shared" si="21"/>
        <v>1</v>
      </c>
      <c r="AB1087" s="114">
        <f>IF(AC1087="",0,IFERROR(IF(VLOOKUP(AC1087,AC$38:AC1086,1,0)&gt;0,0,0),1))</f>
        <v>0</v>
      </c>
      <c r="AC1087" s="117">
        <f>IF(DATOS!J1051=Y$39,DATOS!C1051,"")</f>
        <v>0</v>
      </c>
    </row>
    <row r="1088" spans="27:29" x14ac:dyDescent="0.3">
      <c r="AA1088" s="114">
        <f t="shared" si="21"/>
        <v>1</v>
      </c>
      <c r="AB1088" s="114">
        <f>IF(AC1088="",0,IFERROR(IF(VLOOKUP(AC1088,AC$38:AC1087,1,0)&gt;0,0,0),1))</f>
        <v>0</v>
      </c>
      <c r="AC1088" s="117">
        <f>IF(DATOS!J1052=Y$39,DATOS!C1052,"")</f>
        <v>0</v>
      </c>
    </row>
    <row r="1089" spans="27:29" x14ac:dyDescent="0.3">
      <c r="AA1089" s="114">
        <f t="shared" si="21"/>
        <v>1</v>
      </c>
      <c r="AB1089" s="114">
        <f>IF(AC1089="",0,IFERROR(IF(VLOOKUP(AC1089,AC$38:AC1088,1,0)&gt;0,0,0),1))</f>
        <v>0</v>
      </c>
      <c r="AC1089" s="117">
        <f>IF(DATOS!J1053=Y$39,DATOS!C1053,"")</f>
        <v>0</v>
      </c>
    </row>
    <row r="1090" spans="27:29" x14ac:dyDescent="0.3">
      <c r="AA1090" s="114">
        <f t="shared" si="21"/>
        <v>1</v>
      </c>
      <c r="AB1090" s="114">
        <f>IF(AC1090="",0,IFERROR(IF(VLOOKUP(AC1090,AC$38:AC1089,1,0)&gt;0,0,0),1))</f>
        <v>0</v>
      </c>
      <c r="AC1090" s="117">
        <f>IF(DATOS!J1054=Y$39,DATOS!C1054,"")</f>
        <v>0</v>
      </c>
    </row>
    <row r="1091" spans="27:29" x14ac:dyDescent="0.3">
      <c r="AA1091" s="114">
        <f t="shared" si="21"/>
        <v>1</v>
      </c>
      <c r="AB1091" s="114">
        <f>IF(AC1091="",0,IFERROR(IF(VLOOKUP(AC1091,AC$38:AC1090,1,0)&gt;0,0,0),1))</f>
        <v>0</v>
      </c>
      <c r="AC1091" s="117">
        <f>IF(DATOS!J1055=Y$39,DATOS!C1055,"")</f>
        <v>0</v>
      </c>
    </row>
    <row r="1092" spans="27:29" x14ac:dyDescent="0.3">
      <c r="AA1092" s="114">
        <f t="shared" si="21"/>
        <v>1</v>
      </c>
      <c r="AB1092" s="114">
        <f>IF(AC1092="",0,IFERROR(IF(VLOOKUP(AC1092,AC$38:AC1091,1,0)&gt;0,0,0),1))</f>
        <v>0</v>
      </c>
      <c r="AC1092" s="117">
        <f>IF(DATOS!J1056=Y$39,DATOS!C1056,"")</f>
        <v>0</v>
      </c>
    </row>
    <row r="1093" spans="27:29" x14ac:dyDescent="0.3">
      <c r="AA1093" s="114">
        <f t="shared" si="21"/>
        <v>1</v>
      </c>
      <c r="AB1093" s="114">
        <f>IF(AC1093="",0,IFERROR(IF(VLOOKUP(AC1093,AC$38:AC1092,1,0)&gt;0,0,0),1))</f>
        <v>0</v>
      </c>
      <c r="AC1093" s="117">
        <f>IF(DATOS!J1057=Y$39,DATOS!C1057,"")</f>
        <v>0</v>
      </c>
    </row>
    <row r="1094" spans="27:29" x14ac:dyDescent="0.3">
      <c r="AA1094" s="114">
        <f t="shared" si="21"/>
        <v>1</v>
      </c>
      <c r="AB1094" s="114">
        <f>IF(AC1094="",0,IFERROR(IF(VLOOKUP(AC1094,AC$38:AC1093,1,0)&gt;0,0,0),1))</f>
        <v>0</v>
      </c>
      <c r="AC1094" s="117">
        <f>IF(DATOS!J1058=Y$39,DATOS!C1058,"")</f>
        <v>0</v>
      </c>
    </row>
    <row r="1095" spans="27:29" x14ac:dyDescent="0.3">
      <c r="AA1095" s="114">
        <f t="shared" si="21"/>
        <v>1</v>
      </c>
      <c r="AB1095" s="114">
        <f>IF(AC1095="",0,IFERROR(IF(VLOOKUP(AC1095,AC$38:AC1094,1,0)&gt;0,0,0),1))</f>
        <v>0</v>
      </c>
      <c r="AC1095" s="117">
        <f>IF(DATOS!J1059=Y$39,DATOS!C1059,"")</f>
        <v>0</v>
      </c>
    </row>
    <row r="1096" spans="27:29" x14ac:dyDescent="0.3">
      <c r="AA1096" s="114">
        <f t="shared" si="21"/>
        <v>1</v>
      </c>
      <c r="AB1096" s="114">
        <f>IF(AC1096="",0,IFERROR(IF(VLOOKUP(AC1096,AC$38:AC1095,1,0)&gt;0,0,0),1))</f>
        <v>0</v>
      </c>
      <c r="AC1096" s="117">
        <f>IF(DATOS!J1060=Y$39,DATOS!C1060,"")</f>
        <v>0</v>
      </c>
    </row>
    <row r="1097" spans="27:29" x14ac:dyDescent="0.3">
      <c r="AA1097" s="114">
        <f t="shared" si="21"/>
        <v>1</v>
      </c>
      <c r="AB1097" s="114">
        <f>IF(AC1097="",0,IFERROR(IF(VLOOKUP(AC1097,AC$38:AC1096,1,0)&gt;0,0,0),1))</f>
        <v>0</v>
      </c>
      <c r="AC1097" s="117">
        <f>IF(DATOS!J1061=Y$39,DATOS!C1061,"")</f>
        <v>0</v>
      </c>
    </row>
    <row r="1098" spans="27:29" x14ac:dyDescent="0.3">
      <c r="AA1098" s="114">
        <f t="shared" si="21"/>
        <v>1</v>
      </c>
      <c r="AB1098" s="114">
        <f>IF(AC1098="",0,IFERROR(IF(VLOOKUP(AC1098,AC$38:AC1097,1,0)&gt;0,0,0),1))</f>
        <v>0</v>
      </c>
      <c r="AC1098" s="117">
        <f>IF(DATOS!J1062=Y$39,DATOS!C1062,"")</f>
        <v>0</v>
      </c>
    </row>
    <row r="1099" spans="27:29" x14ac:dyDescent="0.3">
      <c r="AA1099" s="114">
        <f t="shared" si="21"/>
        <v>1</v>
      </c>
      <c r="AB1099" s="114">
        <f>IF(AC1099="",0,IFERROR(IF(VLOOKUP(AC1099,AC$38:AC1098,1,0)&gt;0,0,0),1))</f>
        <v>0</v>
      </c>
      <c r="AC1099" s="117">
        <f>IF(DATOS!J1063=Y$39,DATOS!C1063,"")</f>
        <v>0</v>
      </c>
    </row>
    <row r="1100" spans="27:29" x14ac:dyDescent="0.3">
      <c r="AA1100" s="114">
        <f t="shared" si="21"/>
        <v>1</v>
      </c>
      <c r="AB1100" s="114">
        <f>IF(AC1100="",0,IFERROR(IF(VLOOKUP(AC1100,AC$38:AC1099,1,0)&gt;0,0,0),1))</f>
        <v>0</v>
      </c>
      <c r="AC1100" s="117">
        <f>IF(DATOS!J1064=Y$39,DATOS!C1064,"")</f>
        <v>0</v>
      </c>
    </row>
    <row r="1101" spans="27:29" x14ac:dyDescent="0.3">
      <c r="AA1101" s="114">
        <f t="shared" si="21"/>
        <v>1</v>
      </c>
      <c r="AB1101" s="114">
        <f>IF(AC1101="",0,IFERROR(IF(VLOOKUP(AC1101,AC$38:AC1100,1,0)&gt;0,0,0),1))</f>
        <v>0</v>
      </c>
      <c r="AC1101" s="117">
        <f>IF(DATOS!J1065=Y$39,DATOS!C1065,"")</f>
        <v>0</v>
      </c>
    </row>
    <row r="1102" spans="27:29" x14ac:dyDescent="0.3">
      <c r="AA1102" s="114">
        <f t="shared" si="21"/>
        <v>1</v>
      </c>
      <c r="AB1102" s="114">
        <f>IF(AC1102="",0,IFERROR(IF(VLOOKUP(AC1102,AC$38:AC1101,1,0)&gt;0,0,0),1))</f>
        <v>0</v>
      </c>
      <c r="AC1102" s="117">
        <f>IF(DATOS!J1066=Y$39,DATOS!C1066,"")</f>
        <v>0</v>
      </c>
    </row>
    <row r="1103" spans="27:29" x14ac:dyDescent="0.3">
      <c r="AA1103" s="114">
        <f t="shared" si="21"/>
        <v>1</v>
      </c>
      <c r="AB1103" s="114">
        <f>IF(AC1103="",0,IFERROR(IF(VLOOKUP(AC1103,AC$38:AC1102,1,0)&gt;0,0,0),1))</f>
        <v>0</v>
      </c>
      <c r="AC1103" s="117">
        <f>IF(DATOS!J1067=Y$39,DATOS!C1067,"")</f>
        <v>0</v>
      </c>
    </row>
    <row r="1104" spans="27:29" x14ac:dyDescent="0.3">
      <c r="AA1104" s="114">
        <f t="shared" si="21"/>
        <v>1</v>
      </c>
      <c r="AB1104" s="114">
        <f>IF(AC1104="",0,IFERROR(IF(VLOOKUP(AC1104,AC$38:AC1103,1,0)&gt;0,0,0),1))</f>
        <v>0</v>
      </c>
      <c r="AC1104" s="117">
        <f>IF(DATOS!J1068=Y$39,DATOS!C1068,"")</f>
        <v>0</v>
      </c>
    </row>
    <row r="1105" spans="27:29" x14ac:dyDescent="0.3">
      <c r="AA1105" s="114">
        <f t="shared" si="21"/>
        <v>1</v>
      </c>
      <c r="AB1105" s="114">
        <f>IF(AC1105="",0,IFERROR(IF(VLOOKUP(AC1105,AC$38:AC1104,1,0)&gt;0,0,0),1))</f>
        <v>0</v>
      </c>
      <c r="AC1105" s="117">
        <f>IF(DATOS!J1069=Y$39,DATOS!C1069,"")</f>
        <v>0</v>
      </c>
    </row>
    <row r="1106" spans="27:29" x14ac:dyDescent="0.3">
      <c r="AA1106" s="114">
        <f t="shared" si="21"/>
        <v>1</v>
      </c>
      <c r="AB1106" s="114">
        <f>IF(AC1106="",0,IFERROR(IF(VLOOKUP(AC1106,AC$38:AC1105,1,0)&gt;0,0,0),1))</f>
        <v>0</v>
      </c>
      <c r="AC1106" s="117">
        <f>IF(DATOS!J1070=Y$39,DATOS!C1070,"")</f>
        <v>0</v>
      </c>
    </row>
    <row r="1107" spans="27:29" x14ac:dyDescent="0.3">
      <c r="AA1107" s="114">
        <f t="shared" si="21"/>
        <v>1</v>
      </c>
      <c r="AB1107" s="114">
        <f>IF(AC1107="",0,IFERROR(IF(VLOOKUP(AC1107,AC$38:AC1106,1,0)&gt;0,0,0),1))</f>
        <v>0</v>
      </c>
      <c r="AC1107" s="117">
        <f>IF(DATOS!J1071=Y$39,DATOS!C1071,"")</f>
        <v>0</v>
      </c>
    </row>
    <row r="1108" spans="27:29" x14ac:dyDescent="0.3">
      <c r="AA1108" s="114">
        <f t="shared" si="21"/>
        <v>1</v>
      </c>
      <c r="AB1108" s="114">
        <f>IF(AC1108="",0,IFERROR(IF(VLOOKUP(AC1108,AC$38:AC1107,1,0)&gt;0,0,0),1))</f>
        <v>0</v>
      </c>
      <c r="AC1108" s="117">
        <f>IF(DATOS!J1072=Y$39,DATOS!C1072,"")</f>
        <v>0</v>
      </c>
    </row>
    <row r="1109" spans="27:29" x14ac:dyDescent="0.3">
      <c r="AA1109" s="114">
        <f t="shared" si="21"/>
        <v>1</v>
      </c>
      <c r="AB1109" s="114">
        <f>IF(AC1109="",0,IFERROR(IF(VLOOKUP(AC1109,AC$38:AC1108,1,0)&gt;0,0,0),1))</f>
        <v>0</v>
      </c>
      <c r="AC1109" s="117">
        <f>IF(DATOS!J1073=Y$39,DATOS!C1073,"")</f>
        <v>0</v>
      </c>
    </row>
    <row r="1110" spans="27:29" x14ac:dyDescent="0.3">
      <c r="AA1110" s="114">
        <f t="shared" si="21"/>
        <v>1</v>
      </c>
      <c r="AB1110" s="114">
        <f>IF(AC1110="",0,IFERROR(IF(VLOOKUP(AC1110,AC$38:AC1109,1,0)&gt;0,0,0),1))</f>
        <v>0</v>
      </c>
      <c r="AC1110" s="117">
        <f>IF(DATOS!J1074=Y$39,DATOS!C1074,"")</f>
        <v>0</v>
      </c>
    </row>
    <row r="1111" spans="27:29" x14ac:dyDescent="0.3">
      <c r="AA1111" s="114">
        <f t="shared" si="21"/>
        <v>1</v>
      </c>
      <c r="AB1111" s="114">
        <f>IF(AC1111="",0,IFERROR(IF(VLOOKUP(AC1111,AC$38:AC1110,1,0)&gt;0,0,0),1))</f>
        <v>0</v>
      </c>
      <c r="AC1111" s="117">
        <f>IF(DATOS!J1075=Y$39,DATOS!C1075,"")</f>
        <v>0</v>
      </c>
    </row>
    <row r="1112" spans="27:29" x14ac:dyDescent="0.3">
      <c r="AA1112" s="114">
        <f t="shared" si="21"/>
        <v>1</v>
      </c>
      <c r="AB1112" s="114">
        <f>IF(AC1112="",0,IFERROR(IF(VLOOKUP(AC1112,AC$38:AC1111,1,0)&gt;0,0,0),1))</f>
        <v>0</v>
      </c>
      <c r="AC1112" s="117">
        <f>IF(DATOS!J1076=Y$39,DATOS!C1076,"")</f>
        <v>0</v>
      </c>
    </row>
    <row r="1113" spans="27:29" x14ac:dyDescent="0.3">
      <c r="AA1113" s="114">
        <f t="shared" si="21"/>
        <v>1</v>
      </c>
      <c r="AB1113" s="114">
        <f>IF(AC1113="",0,IFERROR(IF(VLOOKUP(AC1113,AC$38:AC1112,1,0)&gt;0,0,0),1))</f>
        <v>0</v>
      </c>
      <c r="AC1113" s="117">
        <f>IF(DATOS!J1077=Y$39,DATOS!C1077,"")</f>
        <v>0</v>
      </c>
    </row>
    <row r="1114" spans="27:29" x14ac:dyDescent="0.3">
      <c r="AA1114" s="114">
        <f t="shared" si="21"/>
        <v>1</v>
      </c>
      <c r="AB1114" s="114">
        <f>IF(AC1114="",0,IFERROR(IF(VLOOKUP(AC1114,AC$38:AC1113,1,0)&gt;0,0,0),1))</f>
        <v>0</v>
      </c>
      <c r="AC1114" s="117">
        <f>IF(DATOS!J1078=Y$39,DATOS!C1078,"")</f>
        <v>0</v>
      </c>
    </row>
    <row r="1115" spans="27:29" x14ac:dyDescent="0.3">
      <c r="AA1115" s="114">
        <f t="shared" si="21"/>
        <v>1</v>
      </c>
      <c r="AB1115" s="114">
        <f>IF(AC1115="",0,IFERROR(IF(VLOOKUP(AC1115,AC$38:AC1114,1,0)&gt;0,0,0),1))</f>
        <v>0</v>
      </c>
      <c r="AC1115" s="117">
        <f>IF(DATOS!J1079=Y$39,DATOS!C1079,"")</f>
        <v>0</v>
      </c>
    </row>
    <row r="1116" spans="27:29" x14ac:dyDescent="0.3">
      <c r="AA1116" s="114">
        <f t="shared" si="21"/>
        <v>1</v>
      </c>
      <c r="AB1116" s="114">
        <f>IF(AC1116="",0,IFERROR(IF(VLOOKUP(AC1116,AC$38:AC1115,1,0)&gt;0,0,0),1))</f>
        <v>0</v>
      </c>
      <c r="AC1116" s="117">
        <f>IF(DATOS!J1080=Y$39,DATOS!C1080,"")</f>
        <v>0</v>
      </c>
    </row>
    <row r="1117" spans="27:29" x14ac:dyDescent="0.3">
      <c r="AA1117" s="114">
        <f t="shared" si="21"/>
        <v>1</v>
      </c>
      <c r="AB1117" s="114">
        <f>IF(AC1117="",0,IFERROR(IF(VLOOKUP(AC1117,AC$38:AC1116,1,0)&gt;0,0,0),1))</f>
        <v>0</v>
      </c>
      <c r="AC1117" s="117">
        <f>IF(DATOS!J1081=Y$39,DATOS!C1081,"")</f>
        <v>0</v>
      </c>
    </row>
    <row r="1118" spans="27:29" x14ac:dyDescent="0.3">
      <c r="AA1118" s="114">
        <f t="shared" si="21"/>
        <v>1</v>
      </c>
      <c r="AB1118" s="114">
        <f>IF(AC1118="",0,IFERROR(IF(VLOOKUP(AC1118,AC$38:AC1117,1,0)&gt;0,0,0),1))</f>
        <v>0</v>
      </c>
      <c r="AC1118" s="117">
        <f>IF(DATOS!J1082=Y$39,DATOS!C1082,"")</f>
        <v>0</v>
      </c>
    </row>
    <row r="1119" spans="27:29" x14ac:dyDescent="0.3">
      <c r="AA1119" s="114">
        <f t="shared" si="21"/>
        <v>1</v>
      </c>
      <c r="AB1119" s="114">
        <f>IF(AC1119="",0,IFERROR(IF(VLOOKUP(AC1119,AC$38:AC1118,1,0)&gt;0,0,0),1))</f>
        <v>0</v>
      </c>
      <c r="AC1119" s="117">
        <f>IF(DATOS!J1083=Y$39,DATOS!C1083,"")</f>
        <v>0</v>
      </c>
    </row>
    <row r="1120" spans="27:29" x14ac:dyDescent="0.3">
      <c r="AA1120" s="114">
        <f t="shared" si="21"/>
        <v>1</v>
      </c>
      <c r="AB1120" s="114">
        <f>IF(AC1120="",0,IFERROR(IF(VLOOKUP(AC1120,AC$38:AC1119,1,0)&gt;0,0,0),1))</f>
        <v>0</v>
      </c>
      <c r="AC1120" s="117">
        <f>IF(DATOS!J1084=Y$39,DATOS!C1084,"")</f>
        <v>0</v>
      </c>
    </row>
    <row r="1121" spans="27:29" x14ac:dyDescent="0.3">
      <c r="AA1121" s="114">
        <f t="shared" si="21"/>
        <v>1</v>
      </c>
      <c r="AB1121" s="114">
        <f>IF(AC1121="",0,IFERROR(IF(VLOOKUP(AC1121,AC$38:AC1120,1,0)&gt;0,0,0),1))</f>
        <v>0</v>
      </c>
      <c r="AC1121" s="117">
        <f>IF(DATOS!J1085=Y$39,DATOS!C1085,"")</f>
        <v>0</v>
      </c>
    </row>
    <row r="1122" spans="27:29" x14ac:dyDescent="0.3">
      <c r="AA1122" s="114">
        <f t="shared" si="21"/>
        <v>1</v>
      </c>
      <c r="AB1122" s="114">
        <f>IF(AC1122="",0,IFERROR(IF(VLOOKUP(AC1122,AC$38:AC1121,1,0)&gt;0,0,0),1))</f>
        <v>0</v>
      </c>
      <c r="AC1122" s="117">
        <f>IF(DATOS!J1086=Y$39,DATOS!C1086,"")</f>
        <v>0</v>
      </c>
    </row>
    <row r="1123" spans="27:29" x14ac:dyDescent="0.3">
      <c r="AA1123" s="114">
        <f t="shared" si="21"/>
        <v>1</v>
      </c>
      <c r="AB1123" s="114">
        <f>IF(AC1123="",0,IFERROR(IF(VLOOKUP(AC1123,AC$38:AC1122,1,0)&gt;0,0,0),1))</f>
        <v>0</v>
      </c>
      <c r="AC1123" s="117">
        <f>IF(DATOS!J1087=Y$39,DATOS!C1087,"")</f>
        <v>0</v>
      </c>
    </row>
    <row r="1124" spans="27:29" x14ac:dyDescent="0.3">
      <c r="AA1124" s="114">
        <f t="shared" si="21"/>
        <v>1</v>
      </c>
      <c r="AB1124" s="114">
        <f>IF(AC1124="",0,IFERROR(IF(VLOOKUP(AC1124,AC$38:AC1123,1,0)&gt;0,0,0),1))</f>
        <v>0</v>
      </c>
      <c r="AC1124" s="117">
        <f>IF(DATOS!J1088=Y$39,DATOS!C1088,"")</f>
        <v>0</v>
      </c>
    </row>
    <row r="1125" spans="27:29" x14ac:dyDescent="0.3">
      <c r="AA1125" s="114">
        <f t="shared" si="21"/>
        <v>1</v>
      </c>
      <c r="AB1125" s="114">
        <f>IF(AC1125="",0,IFERROR(IF(VLOOKUP(AC1125,AC$38:AC1124,1,0)&gt;0,0,0),1))</f>
        <v>0</v>
      </c>
      <c r="AC1125" s="117">
        <f>IF(DATOS!J1089=Y$39,DATOS!C1089,"")</f>
        <v>0</v>
      </c>
    </row>
    <row r="1126" spans="27:29" x14ac:dyDescent="0.3">
      <c r="AA1126" s="114">
        <f t="shared" ref="AA1126:AA1189" si="22">AA1125+AB1126</f>
        <v>1</v>
      </c>
      <c r="AB1126" s="114">
        <f>IF(AC1126="",0,IFERROR(IF(VLOOKUP(AC1126,AC$38:AC1125,1,0)&gt;0,0,0),1))</f>
        <v>0</v>
      </c>
      <c r="AC1126" s="117">
        <f>IF(DATOS!J1090=Y$39,DATOS!C1090,"")</f>
        <v>0</v>
      </c>
    </row>
    <row r="1127" spans="27:29" x14ac:dyDescent="0.3">
      <c r="AA1127" s="114">
        <f t="shared" si="22"/>
        <v>1</v>
      </c>
      <c r="AB1127" s="114">
        <f>IF(AC1127="",0,IFERROR(IF(VLOOKUP(AC1127,AC$38:AC1126,1,0)&gt;0,0,0),1))</f>
        <v>0</v>
      </c>
      <c r="AC1127" s="117">
        <f>IF(DATOS!J1091=Y$39,DATOS!C1091,"")</f>
        <v>0</v>
      </c>
    </row>
    <row r="1128" spans="27:29" x14ac:dyDescent="0.3">
      <c r="AA1128" s="114">
        <f t="shared" si="22"/>
        <v>1</v>
      </c>
      <c r="AB1128" s="114">
        <f>IF(AC1128="",0,IFERROR(IF(VLOOKUP(AC1128,AC$38:AC1127,1,0)&gt;0,0,0),1))</f>
        <v>0</v>
      </c>
      <c r="AC1128" s="117">
        <f>IF(DATOS!J1092=Y$39,DATOS!C1092,"")</f>
        <v>0</v>
      </c>
    </row>
    <row r="1129" spans="27:29" x14ac:dyDescent="0.3">
      <c r="AA1129" s="114">
        <f t="shared" si="22"/>
        <v>1</v>
      </c>
      <c r="AB1129" s="114">
        <f>IF(AC1129="",0,IFERROR(IF(VLOOKUP(AC1129,AC$38:AC1128,1,0)&gt;0,0,0),1))</f>
        <v>0</v>
      </c>
      <c r="AC1129" s="117">
        <f>IF(DATOS!J1093=Y$39,DATOS!C1093,"")</f>
        <v>0</v>
      </c>
    </row>
    <row r="1130" spans="27:29" x14ac:dyDescent="0.3">
      <c r="AA1130" s="114">
        <f t="shared" si="22"/>
        <v>1</v>
      </c>
      <c r="AB1130" s="114">
        <f>IF(AC1130="",0,IFERROR(IF(VLOOKUP(AC1130,AC$38:AC1129,1,0)&gt;0,0,0),1))</f>
        <v>0</v>
      </c>
      <c r="AC1130" s="117">
        <f>IF(DATOS!J1094=Y$39,DATOS!C1094,"")</f>
        <v>0</v>
      </c>
    </row>
    <row r="1131" spans="27:29" x14ac:dyDescent="0.3">
      <c r="AA1131" s="114">
        <f t="shared" si="22"/>
        <v>1</v>
      </c>
      <c r="AB1131" s="114">
        <f>IF(AC1131="",0,IFERROR(IF(VLOOKUP(AC1131,AC$38:AC1130,1,0)&gt;0,0,0),1))</f>
        <v>0</v>
      </c>
      <c r="AC1131" s="117">
        <f>IF(DATOS!J1095=Y$39,DATOS!C1095,"")</f>
        <v>0</v>
      </c>
    </row>
    <row r="1132" spans="27:29" x14ac:dyDescent="0.3">
      <c r="AA1132" s="114">
        <f t="shared" si="22"/>
        <v>1</v>
      </c>
      <c r="AB1132" s="114">
        <f>IF(AC1132="",0,IFERROR(IF(VLOOKUP(AC1132,AC$38:AC1131,1,0)&gt;0,0,0),1))</f>
        <v>0</v>
      </c>
      <c r="AC1132" s="117">
        <f>IF(DATOS!J1096=Y$39,DATOS!C1096,"")</f>
        <v>0</v>
      </c>
    </row>
    <row r="1133" spans="27:29" x14ac:dyDescent="0.3">
      <c r="AA1133" s="114">
        <f t="shared" si="22"/>
        <v>1</v>
      </c>
      <c r="AB1133" s="114">
        <f>IF(AC1133="",0,IFERROR(IF(VLOOKUP(AC1133,AC$38:AC1132,1,0)&gt;0,0,0),1))</f>
        <v>0</v>
      </c>
      <c r="AC1133" s="117">
        <f>IF(DATOS!J1097=Y$39,DATOS!C1097,"")</f>
        <v>0</v>
      </c>
    </row>
    <row r="1134" spans="27:29" x14ac:dyDescent="0.3">
      <c r="AA1134" s="114">
        <f t="shared" si="22"/>
        <v>1</v>
      </c>
      <c r="AB1134" s="114">
        <f>IF(AC1134="",0,IFERROR(IF(VLOOKUP(AC1134,AC$38:AC1133,1,0)&gt;0,0,0),1))</f>
        <v>0</v>
      </c>
      <c r="AC1134" s="117">
        <f>IF(DATOS!J1098=Y$39,DATOS!C1098,"")</f>
        <v>0</v>
      </c>
    </row>
    <row r="1135" spans="27:29" x14ac:dyDescent="0.3">
      <c r="AA1135" s="114">
        <f t="shared" si="22"/>
        <v>1</v>
      </c>
      <c r="AB1135" s="114">
        <f>IF(AC1135="",0,IFERROR(IF(VLOOKUP(AC1135,AC$38:AC1134,1,0)&gt;0,0,0),1))</f>
        <v>0</v>
      </c>
      <c r="AC1135" s="117">
        <f>IF(DATOS!J1099=Y$39,DATOS!C1099,"")</f>
        <v>0</v>
      </c>
    </row>
    <row r="1136" spans="27:29" x14ac:dyDescent="0.3">
      <c r="AA1136" s="114">
        <f t="shared" si="22"/>
        <v>1</v>
      </c>
      <c r="AB1136" s="114">
        <f>IF(AC1136="",0,IFERROR(IF(VLOOKUP(AC1136,AC$38:AC1135,1,0)&gt;0,0,0),1))</f>
        <v>0</v>
      </c>
      <c r="AC1136" s="117">
        <f>IF(DATOS!J1100=Y$39,DATOS!C1100,"")</f>
        <v>0</v>
      </c>
    </row>
    <row r="1137" spans="27:29" x14ac:dyDescent="0.3">
      <c r="AA1137" s="114">
        <f t="shared" si="22"/>
        <v>1</v>
      </c>
      <c r="AB1137" s="114">
        <f>IF(AC1137="",0,IFERROR(IF(VLOOKUP(AC1137,AC$38:AC1136,1,0)&gt;0,0,0),1))</f>
        <v>0</v>
      </c>
      <c r="AC1137" s="117">
        <f>IF(DATOS!J1101=Y$39,DATOS!C1101,"")</f>
        <v>0</v>
      </c>
    </row>
    <row r="1138" spans="27:29" x14ac:dyDescent="0.3">
      <c r="AA1138" s="114">
        <f t="shared" si="22"/>
        <v>1</v>
      </c>
      <c r="AB1138" s="114">
        <f>IF(AC1138="",0,IFERROR(IF(VLOOKUP(AC1138,AC$38:AC1137,1,0)&gt;0,0,0),1))</f>
        <v>0</v>
      </c>
      <c r="AC1138" s="117">
        <f>IF(DATOS!J1102=Y$39,DATOS!C1102,"")</f>
        <v>0</v>
      </c>
    </row>
    <row r="1139" spans="27:29" x14ac:dyDescent="0.3">
      <c r="AA1139" s="114">
        <f t="shared" si="22"/>
        <v>1</v>
      </c>
      <c r="AB1139" s="114">
        <f>IF(AC1139="",0,IFERROR(IF(VLOOKUP(AC1139,AC$38:AC1138,1,0)&gt;0,0,0),1))</f>
        <v>0</v>
      </c>
      <c r="AC1139" s="117">
        <f>IF(DATOS!J1103=Y$39,DATOS!C1103,"")</f>
        <v>0</v>
      </c>
    </row>
    <row r="1140" spans="27:29" x14ac:dyDescent="0.3">
      <c r="AA1140" s="114">
        <f t="shared" si="22"/>
        <v>1</v>
      </c>
      <c r="AB1140" s="114">
        <f>IF(AC1140="",0,IFERROR(IF(VLOOKUP(AC1140,AC$38:AC1139,1,0)&gt;0,0,0),1))</f>
        <v>0</v>
      </c>
      <c r="AC1140" s="117">
        <f>IF(DATOS!J1104=Y$39,DATOS!C1104,"")</f>
        <v>0</v>
      </c>
    </row>
    <row r="1141" spans="27:29" x14ac:dyDescent="0.3">
      <c r="AA1141" s="114">
        <f t="shared" si="22"/>
        <v>1</v>
      </c>
      <c r="AB1141" s="114">
        <f>IF(AC1141="",0,IFERROR(IF(VLOOKUP(AC1141,AC$38:AC1140,1,0)&gt;0,0,0),1))</f>
        <v>0</v>
      </c>
      <c r="AC1141" s="117">
        <f>IF(DATOS!J1105=Y$39,DATOS!C1105,"")</f>
        <v>0</v>
      </c>
    </row>
    <row r="1142" spans="27:29" x14ac:dyDescent="0.3">
      <c r="AA1142" s="114">
        <f t="shared" si="22"/>
        <v>1</v>
      </c>
      <c r="AB1142" s="114">
        <f>IF(AC1142="",0,IFERROR(IF(VLOOKUP(AC1142,AC$38:AC1141,1,0)&gt;0,0,0),1))</f>
        <v>0</v>
      </c>
      <c r="AC1142" s="117">
        <f>IF(DATOS!J1106=Y$39,DATOS!C1106,"")</f>
        <v>0</v>
      </c>
    </row>
    <row r="1143" spans="27:29" x14ac:dyDescent="0.3">
      <c r="AA1143" s="114">
        <f t="shared" si="22"/>
        <v>1</v>
      </c>
      <c r="AB1143" s="114">
        <f>IF(AC1143="",0,IFERROR(IF(VLOOKUP(AC1143,AC$38:AC1142,1,0)&gt;0,0,0),1))</f>
        <v>0</v>
      </c>
      <c r="AC1143" s="117">
        <f>IF(DATOS!J1107=Y$39,DATOS!C1107,"")</f>
        <v>0</v>
      </c>
    </row>
    <row r="1144" spans="27:29" x14ac:dyDescent="0.3">
      <c r="AA1144" s="114">
        <f t="shared" si="22"/>
        <v>1</v>
      </c>
      <c r="AB1144" s="114">
        <f>IF(AC1144="",0,IFERROR(IF(VLOOKUP(AC1144,AC$38:AC1143,1,0)&gt;0,0,0),1))</f>
        <v>0</v>
      </c>
      <c r="AC1144" s="117">
        <f>IF(DATOS!J1108=Y$39,DATOS!C1108,"")</f>
        <v>0</v>
      </c>
    </row>
    <row r="1145" spans="27:29" x14ac:dyDescent="0.3">
      <c r="AA1145" s="114">
        <f t="shared" si="22"/>
        <v>1</v>
      </c>
      <c r="AB1145" s="114">
        <f>IF(AC1145="",0,IFERROR(IF(VLOOKUP(AC1145,AC$38:AC1144,1,0)&gt;0,0,0),1))</f>
        <v>0</v>
      </c>
      <c r="AC1145" s="117">
        <f>IF(DATOS!J1109=Y$39,DATOS!C1109,"")</f>
        <v>0</v>
      </c>
    </row>
    <row r="1146" spans="27:29" x14ac:dyDescent="0.3">
      <c r="AA1146" s="114">
        <f t="shared" si="22"/>
        <v>1</v>
      </c>
      <c r="AB1146" s="114">
        <f>IF(AC1146="",0,IFERROR(IF(VLOOKUP(AC1146,AC$38:AC1145,1,0)&gt;0,0,0),1))</f>
        <v>0</v>
      </c>
      <c r="AC1146" s="117">
        <f>IF(DATOS!J1110=Y$39,DATOS!C1110,"")</f>
        <v>0</v>
      </c>
    </row>
    <row r="1147" spans="27:29" x14ac:dyDescent="0.3">
      <c r="AA1147" s="114">
        <f t="shared" si="22"/>
        <v>1</v>
      </c>
      <c r="AB1147" s="114">
        <f>IF(AC1147="",0,IFERROR(IF(VLOOKUP(AC1147,AC$38:AC1146,1,0)&gt;0,0,0),1))</f>
        <v>0</v>
      </c>
      <c r="AC1147" s="117">
        <f>IF(DATOS!J1111=Y$39,DATOS!C1111,"")</f>
        <v>0</v>
      </c>
    </row>
    <row r="1148" spans="27:29" x14ac:dyDescent="0.3">
      <c r="AA1148" s="114">
        <f t="shared" si="22"/>
        <v>1</v>
      </c>
      <c r="AB1148" s="114">
        <f>IF(AC1148="",0,IFERROR(IF(VLOOKUP(AC1148,AC$38:AC1147,1,0)&gt;0,0,0),1))</f>
        <v>0</v>
      </c>
      <c r="AC1148" s="117">
        <f>IF(DATOS!J1112=Y$39,DATOS!C1112,"")</f>
        <v>0</v>
      </c>
    </row>
    <row r="1149" spans="27:29" x14ac:dyDescent="0.3">
      <c r="AA1149" s="114">
        <f t="shared" si="22"/>
        <v>1</v>
      </c>
      <c r="AB1149" s="114">
        <f>IF(AC1149="",0,IFERROR(IF(VLOOKUP(AC1149,AC$38:AC1148,1,0)&gt;0,0,0),1))</f>
        <v>0</v>
      </c>
      <c r="AC1149" s="117">
        <f>IF(DATOS!J1113=Y$39,DATOS!C1113,"")</f>
        <v>0</v>
      </c>
    </row>
    <row r="1150" spans="27:29" x14ac:dyDescent="0.3">
      <c r="AA1150" s="114">
        <f t="shared" si="22"/>
        <v>1</v>
      </c>
      <c r="AB1150" s="114">
        <f>IF(AC1150="",0,IFERROR(IF(VLOOKUP(AC1150,AC$38:AC1149,1,0)&gt;0,0,0),1))</f>
        <v>0</v>
      </c>
      <c r="AC1150" s="117">
        <f>IF(DATOS!J1114=Y$39,DATOS!C1114,"")</f>
        <v>0</v>
      </c>
    </row>
    <row r="1151" spans="27:29" x14ac:dyDescent="0.3">
      <c r="AA1151" s="114">
        <f t="shared" si="22"/>
        <v>1</v>
      </c>
      <c r="AB1151" s="114">
        <f>IF(AC1151="",0,IFERROR(IF(VLOOKUP(AC1151,AC$38:AC1150,1,0)&gt;0,0,0),1))</f>
        <v>0</v>
      </c>
      <c r="AC1151" s="117">
        <f>IF(DATOS!J1115=Y$39,DATOS!C1115,"")</f>
        <v>0</v>
      </c>
    </row>
    <row r="1152" spans="27:29" x14ac:dyDescent="0.3">
      <c r="AA1152" s="114">
        <f t="shared" si="22"/>
        <v>1</v>
      </c>
      <c r="AB1152" s="114">
        <f>IF(AC1152="",0,IFERROR(IF(VLOOKUP(AC1152,AC$38:AC1151,1,0)&gt;0,0,0),1))</f>
        <v>0</v>
      </c>
      <c r="AC1152" s="117">
        <f>IF(DATOS!J1116=Y$39,DATOS!C1116,"")</f>
        <v>0</v>
      </c>
    </row>
    <row r="1153" spans="27:29" x14ac:dyDescent="0.3">
      <c r="AA1153" s="114">
        <f t="shared" si="22"/>
        <v>1</v>
      </c>
      <c r="AB1153" s="114">
        <f>IF(AC1153="",0,IFERROR(IF(VLOOKUP(AC1153,AC$38:AC1152,1,0)&gt;0,0,0),1))</f>
        <v>0</v>
      </c>
      <c r="AC1153" s="117">
        <f>IF(DATOS!J1117=Y$39,DATOS!C1117,"")</f>
        <v>0</v>
      </c>
    </row>
    <row r="1154" spans="27:29" x14ac:dyDescent="0.3">
      <c r="AA1154" s="114">
        <f t="shared" si="22"/>
        <v>1</v>
      </c>
      <c r="AB1154" s="114">
        <f>IF(AC1154="",0,IFERROR(IF(VLOOKUP(AC1154,AC$38:AC1153,1,0)&gt;0,0,0),1))</f>
        <v>0</v>
      </c>
      <c r="AC1154" s="117">
        <f>IF(DATOS!J1118=Y$39,DATOS!C1118,"")</f>
        <v>0</v>
      </c>
    </row>
    <row r="1155" spans="27:29" x14ac:dyDescent="0.3">
      <c r="AA1155" s="114">
        <f t="shared" si="22"/>
        <v>1</v>
      </c>
      <c r="AB1155" s="114">
        <f>IF(AC1155="",0,IFERROR(IF(VLOOKUP(AC1155,AC$38:AC1154,1,0)&gt;0,0,0),1))</f>
        <v>0</v>
      </c>
      <c r="AC1155" s="117">
        <f>IF(DATOS!J1119=Y$39,DATOS!C1119,"")</f>
        <v>0</v>
      </c>
    </row>
    <row r="1156" spans="27:29" x14ac:dyDescent="0.3">
      <c r="AA1156" s="114">
        <f t="shared" si="22"/>
        <v>1</v>
      </c>
      <c r="AB1156" s="114">
        <f>IF(AC1156="",0,IFERROR(IF(VLOOKUP(AC1156,AC$38:AC1155,1,0)&gt;0,0,0),1))</f>
        <v>0</v>
      </c>
      <c r="AC1156" s="117">
        <f>IF(DATOS!J1120=Y$39,DATOS!C1120,"")</f>
        <v>0</v>
      </c>
    </row>
    <row r="1157" spans="27:29" x14ac:dyDescent="0.3">
      <c r="AA1157" s="114">
        <f t="shared" si="22"/>
        <v>1</v>
      </c>
      <c r="AB1157" s="114">
        <f>IF(AC1157="",0,IFERROR(IF(VLOOKUP(AC1157,AC$38:AC1156,1,0)&gt;0,0,0),1))</f>
        <v>0</v>
      </c>
      <c r="AC1157" s="117">
        <f>IF(DATOS!J1121=Y$39,DATOS!C1121,"")</f>
        <v>0</v>
      </c>
    </row>
    <row r="1158" spans="27:29" x14ac:dyDescent="0.3">
      <c r="AA1158" s="114">
        <f t="shared" si="22"/>
        <v>1</v>
      </c>
      <c r="AB1158" s="114">
        <f>IF(AC1158="",0,IFERROR(IF(VLOOKUP(AC1158,AC$38:AC1157,1,0)&gt;0,0,0),1))</f>
        <v>0</v>
      </c>
      <c r="AC1158" s="117">
        <f>IF(DATOS!J1122=Y$39,DATOS!C1122,"")</f>
        <v>0</v>
      </c>
    </row>
    <row r="1159" spans="27:29" x14ac:dyDescent="0.3">
      <c r="AA1159" s="114">
        <f t="shared" si="22"/>
        <v>1</v>
      </c>
      <c r="AB1159" s="114">
        <f>IF(AC1159="",0,IFERROR(IF(VLOOKUP(AC1159,AC$38:AC1158,1,0)&gt;0,0,0),1))</f>
        <v>0</v>
      </c>
      <c r="AC1159" s="117">
        <f>IF(DATOS!J1123=Y$39,DATOS!C1123,"")</f>
        <v>0</v>
      </c>
    </row>
    <row r="1160" spans="27:29" x14ac:dyDescent="0.3">
      <c r="AA1160" s="114">
        <f t="shared" si="22"/>
        <v>1</v>
      </c>
      <c r="AB1160" s="114">
        <f>IF(AC1160="",0,IFERROR(IF(VLOOKUP(AC1160,AC$38:AC1159,1,0)&gt;0,0,0),1))</f>
        <v>0</v>
      </c>
      <c r="AC1160" s="117">
        <f>IF(DATOS!J1124=Y$39,DATOS!C1124,"")</f>
        <v>0</v>
      </c>
    </row>
    <row r="1161" spans="27:29" x14ac:dyDescent="0.3">
      <c r="AA1161" s="114">
        <f t="shared" si="22"/>
        <v>1</v>
      </c>
      <c r="AB1161" s="114">
        <f>IF(AC1161="",0,IFERROR(IF(VLOOKUP(AC1161,AC$38:AC1160,1,0)&gt;0,0,0),1))</f>
        <v>0</v>
      </c>
      <c r="AC1161" s="117">
        <f>IF(DATOS!J1125=Y$39,DATOS!C1125,"")</f>
        <v>0</v>
      </c>
    </row>
    <row r="1162" spans="27:29" x14ac:dyDescent="0.3">
      <c r="AA1162" s="114">
        <f t="shared" si="22"/>
        <v>1</v>
      </c>
      <c r="AB1162" s="114">
        <f>IF(AC1162="",0,IFERROR(IF(VLOOKUP(AC1162,AC$38:AC1161,1,0)&gt;0,0,0),1))</f>
        <v>0</v>
      </c>
      <c r="AC1162" s="117">
        <f>IF(DATOS!J1126=Y$39,DATOS!C1126,"")</f>
        <v>0</v>
      </c>
    </row>
    <row r="1163" spans="27:29" x14ac:dyDescent="0.3">
      <c r="AA1163" s="114">
        <f t="shared" si="22"/>
        <v>1</v>
      </c>
      <c r="AB1163" s="114">
        <f>IF(AC1163="",0,IFERROR(IF(VLOOKUP(AC1163,AC$38:AC1162,1,0)&gt;0,0,0),1))</f>
        <v>0</v>
      </c>
      <c r="AC1163" s="117">
        <f>IF(DATOS!J1127=Y$39,DATOS!C1127,"")</f>
        <v>0</v>
      </c>
    </row>
    <row r="1164" spans="27:29" x14ac:dyDescent="0.3">
      <c r="AA1164" s="114">
        <f t="shared" si="22"/>
        <v>1</v>
      </c>
      <c r="AB1164" s="114">
        <f>IF(AC1164="",0,IFERROR(IF(VLOOKUP(AC1164,AC$38:AC1163,1,0)&gt;0,0,0),1))</f>
        <v>0</v>
      </c>
      <c r="AC1164" s="117">
        <f>IF(DATOS!J1128=Y$39,DATOS!C1128,"")</f>
        <v>0</v>
      </c>
    </row>
    <row r="1165" spans="27:29" x14ac:dyDescent="0.3">
      <c r="AA1165" s="114">
        <f t="shared" si="22"/>
        <v>1</v>
      </c>
      <c r="AB1165" s="114">
        <f>IF(AC1165="",0,IFERROR(IF(VLOOKUP(AC1165,AC$38:AC1164,1,0)&gt;0,0,0),1))</f>
        <v>0</v>
      </c>
      <c r="AC1165" s="117">
        <f>IF(DATOS!J1129=Y$39,DATOS!C1129,"")</f>
        <v>0</v>
      </c>
    </row>
    <row r="1166" spans="27:29" x14ac:dyDescent="0.3">
      <c r="AA1166" s="114">
        <f t="shared" si="22"/>
        <v>1</v>
      </c>
      <c r="AB1166" s="114">
        <f>IF(AC1166="",0,IFERROR(IF(VLOOKUP(AC1166,AC$38:AC1165,1,0)&gt;0,0,0),1))</f>
        <v>0</v>
      </c>
      <c r="AC1166" s="117">
        <f>IF(DATOS!J1130=Y$39,DATOS!C1130,"")</f>
        <v>0</v>
      </c>
    </row>
    <row r="1167" spans="27:29" x14ac:dyDescent="0.3">
      <c r="AA1167" s="114">
        <f t="shared" si="22"/>
        <v>1</v>
      </c>
      <c r="AB1167" s="114">
        <f>IF(AC1167="",0,IFERROR(IF(VLOOKUP(AC1167,AC$38:AC1166,1,0)&gt;0,0,0),1))</f>
        <v>0</v>
      </c>
      <c r="AC1167" s="117">
        <f>IF(DATOS!J1131=Y$39,DATOS!C1131,"")</f>
        <v>0</v>
      </c>
    </row>
    <row r="1168" spans="27:29" x14ac:dyDescent="0.3">
      <c r="AA1168" s="114">
        <f t="shared" si="22"/>
        <v>1</v>
      </c>
      <c r="AB1168" s="114">
        <f>IF(AC1168="",0,IFERROR(IF(VLOOKUP(AC1168,AC$38:AC1167,1,0)&gt;0,0,0),1))</f>
        <v>0</v>
      </c>
      <c r="AC1168" s="117">
        <f>IF(DATOS!J1132=Y$39,DATOS!C1132,"")</f>
        <v>0</v>
      </c>
    </row>
    <row r="1169" spans="27:29" x14ac:dyDescent="0.3">
      <c r="AA1169" s="114">
        <f t="shared" si="22"/>
        <v>1</v>
      </c>
      <c r="AB1169" s="114">
        <f>IF(AC1169="",0,IFERROR(IF(VLOOKUP(AC1169,AC$38:AC1168,1,0)&gt;0,0,0),1))</f>
        <v>0</v>
      </c>
      <c r="AC1169" s="117">
        <f>IF(DATOS!J1133=Y$39,DATOS!C1133,"")</f>
        <v>0</v>
      </c>
    </row>
    <row r="1170" spans="27:29" x14ac:dyDescent="0.3">
      <c r="AA1170" s="114">
        <f t="shared" si="22"/>
        <v>1</v>
      </c>
      <c r="AB1170" s="114">
        <f>IF(AC1170="",0,IFERROR(IF(VLOOKUP(AC1170,AC$38:AC1169,1,0)&gt;0,0,0),1))</f>
        <v>0</v>
      </c>
      <c r="AC1170" s="117">
        <f>IF(DATOS!J1134=Y$39,DATOS!C1134,"")</f>
        <v>0</v>
      </c>
    </row>
    <row r="1171" spans="27:29" x14ac:dyDescent="0.3">
      <c r="AA1171" s="114">
        <f t="shared" si="22"/>
        <v>1</v>
      </c>
      <c r="AB1171" s="114">
        <f>IF(AC1171="",0,IFERROR(IF(VLOOKUP(AC1171,AC$38:AC1170,1,0)&gt;0,0,0),1))</f>
        <v>0</v>
      </c>
      <c r="AC1171" s="117">
        <f>IF(DATOS!J1135=Y$39,DATOS!C1135,"")</f>
        <v>0</v>
      </c>
    </row>
    <row r="1172" spans="27:29" x14ac:dyDescent="0.3">
      <c r="AA1172" s="114">
        <f t="shared" si="22"/>
        <v>1</v>
      </c>
      <c r="AB1172" s="114">
        <f>IF(AC1172="",0,IFERROR(IF(VLOOKUP(AC1172,AC$38:AC1171,1,0)&gt;0,0,0),1))</f>
        <v>0</v>
      </c>
      <c r="AC1172" s="117">
        <f>IF(DATOS!J1136=Y$39,DATOS!C1136,"")</f>
        <v>0</v>
      </c>
    </row>
    <row r="1173" spans="27:29" x14ac:dyDescent="0.3">
      <c r="AA1173" s="114">
        <f t="shared" si="22"/>
        <v>1</v>
      </c>
      <c r="AB1173" s="114">
        <f>IF(AC1173="",0,IFERROR(IF(VLOOKUP(AC1173,AC$38:AC1172,1,0)&gt;0,0,0),1))</f>
        <v>0</v>
      </c>
      <c r="AC1173" s="117">
        <f>IF(DATOS!J1137=Y$39,DATOS!C1137,"")</f>
        <v>0</v>
      </c>
    </row>
    <row r="1174" spans="27:29" x14ac:dyDescent="0.3">
      <c r="AA1174" s="114">
        <f t="shared" si="22"/>
        <v>1</v>
      </c>
      <c r="AB1174" s="114">
        <f>IF(AC1174="",0,IFERROR(IF(VLOOKUP(AC1174,AC$38:AC1173,1,0)&gt;0,0,0),1))</f>
        <v>0</v>
      </c>
      <c r="AC1174" s="117">
        <f>IF(DATOS!J1138=Y$39,DATOS!C1138,"")</f>
        <v>0</v>
      </c>
    </row>
    <row r="1175" spans="27:29" x14ac:dyDescent="0.3">
      <c r="AA1175" s="114">
        <f t="shared" si="22"/>
        <v>1</v>
      </c>
      <c r="AB1175" s="114">
        <f>IF(AC1175="",0,IFERROR(IF(VLOOKUP(AC1175,AC$38:AC1174,1,0)&gt;0,0,0),1))</f>
        <v>0</v>
      </c>
      <c r="AC1175" s="117">
        <f>IF(DATOS!J1139=Y$39,DATOS!C1139,"")</f>
        <v>0</v>
      </c>
    </row>
    <row r="1176" spans="27:29" x14ac:dyDescent="0.3">
      <c r="AA1176" s="114">
        <f t="shared" si="22"/>
        <v>1</v>
      </c>
      <c r="AB1176" s="114">
        <f>IF(AC1176="",0,IFERROR(IF(VLOOKUP(AC1176,AC$38:AC1175,1,0)&gt;0,0,0),1))</f>
        <v>0</v>
      </c>
      <c r="AC1176" s="117">
        <f>IF(DATOS!J1140=Y$39,DATOS!C1140,"")</f>
        <v>0</v>
      </c>
    </row>
    <row r="1177" spans="27:29" x14ac:dyDescent="0.3">
      <c r="AA1177" s="114">
        <f t="shared" si="22"/>
        <v>1</v>
      </c>
      <c r="AB1177" s="114">
        <f>IF(AC1177="",0,IFERROR(IF(VLOOKUP(AC1177,AC$38:AC1176,1,0)&gt;0,0,0),1))</f>
        <v>0</v>
      </c>
      <c r="AC1177" s="117">
        <f>IF(DATOS!J1141=Y$39,DATOS!C1141,"")</f>
        <v>0</v>
      </c>
    </row>
    <row r="1178" spans="27:29" x14ac:dyDescent="0.3">
      <c r="AA1178" s="114">
        <f t="shared" si="22"/>
        <v>1</v>
      </c>
      <c r="AB1178" s="114">
        <f>IF(AC1178="",0,IFERROR(IF(VLOOKUP(AC1178,AC$38:AC1177,1,0)&gt;0,0,0),1))</f>
        <v>0</v>
      </c>
      <c r="AC1178" s="117">
        <f>IF(DATOS!J1142=Y$39,DATOS!C1142,"")</f>
        <v>0</v>
      </c>
    </row>
    <row r="1179" spans="27:29" x14ac:dyDescent="0.3">
      <c r="AA1179" s="114">
        <f t="shared" si="22"/>
        <v>1</v>
      </c>
      <c r="AB1179" s="114">
        <f>IF(AC1179="",0,IFERROR(IF(VLOOKUP(AC1179,AC$38:AC1178,1,0)&gt;0,0,0),1))</f>
        <v>0</v>
      </c>
      <c r="AC1179" s="117">
        <f>IF(DATOS!J1143=Y$39,DATOS!C1143,"")</f>
        <v>0</v>
      </c>
    </row>
    <row r="1180" spans="27:29" x14ac:dyDescent="0.3">
      <c r="AA1180" s="114">
        <f t="shared" si="22"/>
        <v>1</v>
      </c>
      <c r="AB1180" s="114">
        <f>IF(AC1180="",0,IFERROR(IF(VLOOKUP(AC1180,AC$38:AC1179,1,0)&gt;0,0,0),1))</f>
        <v>0</v>
      </c>
      <c r="AC1180" s="117">
        <f>IF(DATOS!J1144=Y$39,DATOS!C1144,"")</f>
        <v>0</v>
      </c>
    </row>
    <row r="1181" spans="27:29" x14ac:dyDescent="0.3">
      <c r="AA1181" s="114">
        <f t="shared" si="22"/>
        <v>1</v>
      </c>
      <c r="AB1181" s="114">
        <f>IF(AC1181="",0,IFERROR(IF(VLOOKUP(AC1181,AC$38:AC1180,1,0)&gt;0,0,0),1))</f>
        <v>0</v>
      </c>
      <c r="AC1181" s="117">
        <f>IF(DATOS!J1145=Y$39,DATOS!C1145,"")</f>
        <v>0</v>
      </c>
    </row>
    <row r="1182" spans="27:29" x14ac:dyDescent="0.3">
      <c r="AA1182" s="114">
        <f t="shared" si="22"/>
        <v>1</v>
      </c>
      <c r="AB1182" s="114">
        <f>IF(AC1182="",0,IFERROR(IF(VLOOKUP(AC1182,AC$38:AC1181,1,0)&gt;0,0,0),1))</f>
        <v>0</v>
      </c>
      <c r="AC1182" s="117">
        <f>IF(DATOS!J1146=Y$39,DATOS!C1146,"")</f>
        <v>0</v>
      </c>
    </row>
    <row r="1183" spans="27:29" x14ac:dyDescent="0.3">
      <c r="AA1183" s="114">
        <f t="shared" si="22"/>
        <v>1</v>
      </c>
      <c r="AB1183" s="114">
        <f>IF(AC1183="",0,IFERROR(IF(VLOOKUP(AC1183,AC$38:AC1182,1,0)&gt;0,0,0),1))</f>
        <v>0</v>
      </c>
      <c r="AC1183" s="117">
        <f>IF(DATOS!J1147=Y$39,DATOS!C1147,"")</f>
        <v>0</v>
      </c>
    </row>
    <row r="1184" spans="27:29" x14ac:dyDescent="0.3">
      <c r="AA1184" s="114">
        <f t="shared" si="22"/>
        <v>1</v>
      </c>
      <c r="AB1184" s="114">
        <f>IF(AC1184="",0,IFERROR(IF(VLOOKUP(AC1184,AC$38:AC1183,1,0)&gt;0,0,0),1))</f>
        <v>0</v>
      </c>
      <c r="AC1184" s="117">
        <f>IF(DATOS!J1148=Y$39,DATOS!C1148,"")</f>
        <v>0</v>
      </c>
    </row>
    <row r="1185" spans="27:29" x14ac:dyDescent="0.3">
      <c r="AA1185" s="114">
        <f t="shared" si="22"/>
        <v>1</v>
      </c>
      <c r="AB1185" s="114">
        <f>IF(AC1185="",0,IFERROR(IF(VLOOKUP(AC1185,AC$38:AC1184,1,0)&gt;0,0,0),1))</f>
        <v>0</v>
      </c>
      <c r="AC1185" s="117">
        <f>IF(DATOS!J1149=Y$39,DATOS!C1149,"")</f>
        <v>0</v>
      </c>
    </row>
    <row r="1186" spans="27:29" x14ac:dyDescent="0.3">
      <c r="AA1186" s="114">
        <f t="shared" si="22"/>
        <v>1</v>
      </c>
      <c r="AB1186" s="114">
        <f>IF(AC1186="",0,IFERROR(IF(VLOOKUP(AC1186,AC$38:AC1185,1,0)&gt;0,0,0),1))</f>
        <v>0</v>
      </c>
      <c r="AC1186" s="117">
        <f>IF(DATOS!J1150=Y$39,DATOS!C1150,"")</f>
        <v>0</v>
      </c>
    </row>
    <row r="1187" spans="27:29" x14ac:dyDescent="0.3">
      <c r="AA1187" s="114">
        <f t="shared" si="22"/>
        <v>1</v>
      </c>
      <c r="AB1187" s="114">
        <f>IF(AC1187="",0,IFERROR(IF(VLOOKUP(AC1187,AC$38:AC1186,1,0)&gt;0,0,0),1))</f>
        <v>0</v>
      </c>
      <c r="AC1187" s="117">
        <f>IF(DATOS!J1151=Y$39,DATOS!C1151,"")</f>
        <v>0</v>
      </c>
    </row>
    <row r="1188" spans="27:29" x14ac:dyDescent="0.3">
      <c r="AA1188" s="114">
        <f t="shared" si="22"/>
        <v>1</v>
      </c>
      <c r="AB1188" s="114">
        <f>IF(AC1188="",0,IFERROR(IF(VLOOKUP(AC1188,AC$38:AC1187,1,0)&gt;0,0,0),1))</f>
        <v>0</v>
      </c>
      <c r="AC1188" s="117">
        <f>IF(DATOS!J1152=Y$39,DATOS!C1152,"")</f>
        <v>0</v>
      </c>
    </row>
    <row r="1189" spans="27:29" x14ac:dyDescent="0.3">
      <c r="AA1189" s="114">
        <f t="shared" si="22"/>
        <v>1</v>
      </c>
      <c r="AB1189" s="114">
        <f>IF(AC1189="",0,IFERROR(IF(VLOOKUP(AC1189,AC$38:AC1188,1,0)&gt;0,0,0),1))</f>
        <v>0</v>
      </c>
      <c r="AC1189" s="117">
        <f>IF(DATOS!J1153=Y$39,DATOS!C1153,"")</f>
        <v>0</v>
      </c>
    </row>
    <row r="1190" spans="27:29" x14ac:dyDescent="0.3">
      <c r="AA1190" s="114">
        <f t="shared" ref="AA1190:AA1253" si="23">AA1189+AB1190</f>
        <v>1</v>
      </c>
      <c r="AB1190" s="114">
        <f>IF(AC1190="",0,IFERROR(IF(VLOOKUP(AC1190,AC$38:AC1189,1,0)&gt;0,0,0),1))</f>
        <v>0</v>
      </c>
      <c r="AC1190" s="117">
        <f>IF(DATOS!J1154=Y$39,DATOS!C1154,"")</f>
        <v>0</v>
      </c>
    </row>
    <row r="1191" spans="27:29" x14ac:dyDescent="0.3">
      <c r="AA1191" s="114">
        <f t="shared" si="23"/>
        <v>1</v>
      </c>
      <c r="AB1191" s="114">
        <f>IF(AC1191="",0,IFERROR(IF(VLOOKUP(AC1191,AC$38:AC1190,1,0)&gt;0,0,0),1))</f>
        <v>0</v>
      </c>
      <c r="AC1191" s="117">
        <f>IF(DATOS!J1155=Y$39,DATOS!C1155,"")</f>
        <v>0</v>
      </c>
    </row>
    <row r="1192" spans="27:29" x14ac:dyDescent="0.3">
      <c r="AA1192" s="114">
        <f t="shared" si="23"/>
        <v>1</v>
      </c>
      <c r="AB1192" s="114">
        <f>IF(AC1192="",0,IFERROR(IF(VLOOKUP(AC1192,AC$38:AC1191,1,0)&gt;0,0,0),1))</f>
        <v>0</v>
      </c>
      <c r="AC1192" s="117">
        <f>IF(DATOS!J1156=Y$39,DATOS!C1156,"")</f>
        <v>0</v>
      </c>
    </row>
    <row r="1193" spans="27:29" x14ac:dyDescent="0.3">
      <c r="AA1193" s="114">
        <f t="shared" si="23"/>
        <v>1</v>
      </c>
      <c r="AB1193" s="114">
        <f>IF(AC1193="",0,IFERROR(IF(VLOOKUP(AC1193,AC$38:AC1192,1,0)&gt;0,0,0),1))</f>
        <v>0</v>
      </c>
      <c r="AC1193" s="117">
        <f>IF(DATOS!J1157=Y$39,DATOS!C1157,"")</f>
        <v>0</v>
      </c>
    </row>
    <row r="1194" spans="27:29" x14ac:dyDescent="0.3">
      <c r="AA1194" s="114">
        <f t="shared" si="23"/>
        <v>1</v>
      </c>
      <c r="AB1194" s="114">
        <f>IF(AC1194="",0,IFERROR(IF(VLOOKUP(AC1194,AC$38:AC1193,1,0)&gt;0,0,0),1))</f>
        <v>0</v>
      </c>
      <c r="AC1194" s="117">
        <f>IF(DATOS!J1158=Y$39,DATOS!C1158,"")</f>
        <v>0</v>
      </c>
    </row>
    <row r="1195" spans="27:29" x14ac:dyDescent="0.3">
      <c r="AA1195" s="114">
        <f t="shared" si="23"/>
        <v>1</v>
      </c>
      <c r="AB1195" s="114">
        <f>IF(AC1195="",0,IFERROR(IF(VLOOKUP(AC1195,AC$38:AC1194,1,0)&gt;0,0,0),1))</f>
        <v>0</v>
      </c>
      <c r="AC1195" s="117">
        <f>IF(DATOS!J1159=Y$39,DATOS!C1159,"")</f>
        <v>0</v>
      </c>
    </row>
    <row r="1196" spans="27:29" x14ac:dyDescent="0.3">
      <c r="AA1196" s="114">
        <f t="shared" si="23"/>
        <v>1</v>
      </c>
      <c r="AB1196" s="114">
        <f>IF(AC1196="",0,IFERROR(IF(VLOOKUP(AC1196,AC$38:AC1195,1,0)&gt;0,0,0),1))</f>
        <v>0</v>
      </c>
      <c r="AC1196" s="117">
        <f>IF(DATOS!J1160=Y$39,DATOS!C1160,"")</f>
        <v>0</v>
      </c>
    </row>
    <row r="1197" spans="27:29" x14ac:dyDescent="0.3">
      <c r="AA1197" s="114">
        <f t="shared" si="23"/>
        <v>1</v>
      </c>
      <c r="AB1197" s="114">
        <f>IF(AC1197="",0,IFERROR(IF(VLOOKUP(AC1197,AC$38:AC1196,1,0)&gt;0,0,0),1))</f>
        <v>0</v>
      </c>
      <c r="AC1197" s="117">
        <f>IF(DATOS!J1161=Y$39,DATOS!C1161,"")</f>
        <v>0</v>
      </c>
    </row>
    <row r="1198" spans="27:29" x14ac:dyDescent="0.3">
      <c r="AA1198" s="114">
        <f t="shared" si="23"/>
        <v>1</v>
      </c>
      <c r="AB1198" s="114">
        <f>IF(AC1198="",0,IFERROR(IF(VLOOKUP(AC1198,AC$38:AC1197,1,0)&gt;0,0,0),1))</f>
        <v>0</v>
      </c>
      <c r="AC1198" s="117">
        <f>IF(DATOS!J1162=Y$39,DATOS!C1162,"")</f>
        <v>0</v>
      </c>
    </row>
    <row r="1199" spans="27:29" x14ac:dyDescent="0.3">
      <c r="AA1199" s="114">
        <f t="shared" si="23"/>
        <v>1</v>
      </c>
      <c r="AB1199" s="114">
        <f>IF(AC1199="",0,IFERROR(IF(VLOOKUP(AC1199,AC$38:AC1198,1,0)&gt;0,0,0),1))</f>
        <v>0</v>
      </c>
      <c r="AC1199" s="117">
        <f>IF(DATOS!J1163=Y$39,DATOS!C1163,"")</f>
        <v>0</v>
      </c>
    </row>
    <row r="1200" spans="27:29" x14ac:dyDescent="0.3">
      <c r="AA1200" s="114">
        <f t="shared" si="23"/>
        <v>1</v>
      </c>
      <c r="AB1200" s="114">
        <f>IF(AC1200="",0,IFERROR(IF(VLOOKUP(AC1200,AC$38:AC1199,1,0)&gt;0,0,0),1))</f>
        <v>0</v>
      </c>
      <c r="AC1200" s="117">
        <f>IF(DATOS!J1164=Y$39,DATOS!C1164,"")</f>
        <v>0</v>
      </c>
    </row>
    <row r="1201" spans="27:29" x14ac:dyDescent="0.3">
      <c r="AA1201" s="114">
        <f t="shared" si="23"/>
        <v>1</v>
      </c>
      <c r="AB1201" s="114">
        <f>IF(AC1201="",0,IFERROR(IF(VLOOKUP(AC1201,AC$38:AC1200,1,0)&gt;0,0,0),1))</f>
        <v>0</v>
      </c>
      <c r="AC1201" s="117">
        <f>IF(DATOS!J1165=Y$39,DATOS!C1165,"")</f>
        <v>0</v>
      </c>
    </row>
    <row r="1202" spans="27:29" x14ac:dyDescent="0.3">
      <c r="AA1202" s="114">
        <f t="shared" si="23"/>
        <v>1</v>
      </c>
      <c r="AB1202" s="114">
        <f>IF(AC1202="",0,IFERROR(IF(VLOOKUP(AC1202,AC$38:AC1201,1,0)&gt;0,0,0),1))</f>
        <v>0</v>
      </c>
      <c r="AC1202" s="117">
        <f>IF(DATOS!J1166=Y$39,DATOS!C1166,"")</f>
        <v>0</v>
      </c>
    </row>
    <row r="1203" spans="27:29" x14ac:dyDescent="0.3">
      <c r="AA1203" s="114">
        <f t="shared" si="23"/>
        <v>1</v>
      </c>
      <c r="AB1203" s="114">
        <f>IF(AC1203="",0,IFERROR(IF(VLOOKUP(AC1203,AC$38:AC1202,1,0)&gt;0,0,0),1))</f>
        <v>0</v>
      </c>
      <c r="AC1203" s="117">
        <f>IF(DATOS!J1167=Y$39,DATOS!C1167,"")</f>
        <v>0</v>
      </c>
    </row>
    <row r="1204" spans="27:29" x14ac:dyDescent="0.3">
      <c r="AA1204" s="114">
        <f t="shared" si="23"/>
        <v>1</v>
      </c>
      <c r="AB1204" s="114">
        <f>IF(AC1204="",0,IFERROR(IF(VLOOKUP(AC1204,AC$38:AC1203,1,0)&gt;0,0,0),1))</f>
        <v>0</v>
      </c>
      <c r="AC1204" s="117">
        <f>IF(DATOS!J1168=Y$39,DATOS!C1168,"")</f>
        <v>0</v>
      </c>
    </row>
    <row r="1205" spans="27:29" x14ac:dyDescent="0.3">
      <c r="AA1205" s="114">
        <f t="shared" si="23"/>
        <v>1</v>
      </c>
      <c r="AB1205" s="114">
        <f>IF(AC1205="",0,IFERROR(IF(VLOOKUP(AC1205,AC$38:AC1204,1,0)&gt;0,0,0),1))</f>
        <v>0</v>
      </c>
      <c r="AC1205" s="117">
        <f>IF(DATOS!J1169=Y$39,DATOS!C1169,"")</f>
        <v>0</v>
      </c>
    </row>
    <row r="1206" spans="27:29" x14ac:dyDescent="0.3">
      <c r="AA1206" s="114">
        <f t="shared" si="23"/>
        <v>1</v>
      </c>
      <c r="AB1206" s="114">
        <f>IF(AC1206="",0,IFERROR(IF(VLOOKUP(AC1206,AC$38:AC1205,1,0)&gt;0,0,0),1))</f>
        <v>0</v>
      </c>
      <c r="AC1206" s="117">
        <f>IF(DATOS!J1170=Y$39,DATOS!C1170,"")</f>
        <v>0</v>
      </c>
    </row>
    <row r="1207" spans="27:29" x14ac:dyDescent="0.3">
      <c r="AA1207" s="114">
        <f t="shared" si="23"/>
        <v>1</v>
      </c>
      <c r="AB1207" s="114">
        <f>IF(AC1207="",0,IFERROR(IF(VLOOKUP(AC1207,AC$38:AC1206,1,0)&gt;0,0,0),1))</f>
        <v>0</v>
      </c>
      <c r="AC1207" s="117">
        <f>IF(DATOS!J1171=Y$39,DATOS!C1171,"")</f>
        <v>0</v>
      </c>
    </row>
    <row r="1208" spans="27:29" x14ac:dyDescent="0.3">
      <c r="AA1208" s="114">
        <f t="shared" si="23"/>
        <v>1</v>
      </c>
      <c r="AB1208" s="114">
        <f>IF(AC1208="",0,IFERROR(IF(VLOOKUP(AC1208,AC$38:AC1207,1,0)&gt;0,0,0),1))</f>
        <v>0</v>
      </c>
      <c r="AC1208" s="117">
        <f>IF(DATOS!J1172=Y$39,DATOS!C1172,"")</f>
        <v>0</v>
      </c>
    </row>
    <row r="1209" spans="27:29" x14ac:dyDescent="0.3">
      <c r="AA1209" s="114">
        <f t="shared" si="23"/>
        <v>1</v>
      </c>
      <c r="AB1209" s="114">
        <f>IF(AC1209="",0,IFERROR(IF(VLOOKUP(AC1209,AC$38:AC1208,1,0)&gt;0,0,0),1))</f>
        <v>0</v>
      </c>
      <c r="AC1209" s="117">
        <f>IF(DATOS!J1173=Y$39,DATOS!C1173,"")</f>
        <v>0</v>
      </c>
    </row>
    <row r="1210" spans="27:29" x14ac:dyDescent="0.3">
      <c r="AA1210" s="114">
        <f t="shared" si="23"/>
        <v>1</v>
      </c>
      <c r="AB1210" s="114">
        <f>IF(AC1210="",0,IFERROR(IF(VLOOKUP(AC1210,AC$38:AC1209,1,0)&gt;0,0,0),1))</f>
        <v>0</v>
      </c>
      <c r="AC1210" s="117">
        <f>IF(DATOS!J1174=Y$39,DATOS!C1174,"")</f>
        <v>0</v>
      </c>
    </row>
    <row r="1211" spans="27:29" x14ac:dyDescent="0.3">
      <c r="AA1211" s="114">
        <f t="shared" si="23"/>
        <v>1</v>
      </c>
      <c r="AB1211" s="114">
        <f>IF(AC1211="",0,IFERROR(IF(VLOOKUP(AC1211,AC$38:AC1210,1,0)&gt;0,0,0),1))</f>
        <v>0</v>
      </c>
      <c r="AC1211" s="117">
        <f>IF(DATOS!J1175=Y$39,DATOS!C1175,"")</f>
        <v>0</v>
      </c>
    </row>
    <row r="1212" spans="27:29" x14ac:dyDescent="0.3">
      <c r="AA1212" s="114">
        <f t="shared" si="23"/>
        <v>1</v>
      </c>
      <c r="AB1212" s="114">
        <f>IF(AC1212="",0,IFERROR(IF(VLOOKUP(AC1212,AC$38:AC1211,1,0)&gt;0,0,0),1))</f>
        <v>0</v>
      </c>
      <c r="AC1212" s="117">
        <f>IF(DATOS!J1176=Y$39,DATOS!C1176,"")</f>
        <v>0</v>
      </c>
    </row>
    <row r="1213" spans="27:29" x14ac:dyDescent="0.3">
      <c r="AA1213" s="114">
        <f t="shared" si="23"/>
        <v>1</v>
      </c>
      <c r="AB1213" s="114">
        <f>IF(AC1213="",0,IFERROR(IF(VLOOKUP(AC1213,AC$38:AC1212,1,0)&gt;0,0,0),1))</f>
        <v>0</v>
      </c>
      <c r="AC1213" s="117">
        <f>IF(DATOS!J1177=Y$39,DATOS!C1177,"")</f>
        <v>0</v>
      </c>
    </row>
    <row r="1214" spans="27:29" x14ac:dyDescent="0.3">
      <c r="AA1214" s="114">
        <f t="shared" si="23"/>
        <v>1</v>
      </c>
      <c r="AB1214" s="114">
        <f>IF(AC1214="",0,IFERROR(IF(VLOOKUP(AC1214,AC$38:AC1213,1,0)&gt;0,0,0),1))</f>
        <v>0</v>
      </c>
      <c r="AC1214" s="117">
        <f>IF(DATOS!J1178=Y$39,DATOS!C1178,"")</f>
        <v>0</v>
      </c>
    </row>
    <row r="1215" spans="27:29" x14ac:dyDescent="0.3">
      <c r="AA1215" s="114">
        <f t="shared" si="23"/>
        <v>1</v>
      </c>
      <c r="AB1215" s="114">
        <f>IF(AC1215="",0,IFERROR(IF(VLOOKUP(AC1215,AC$38:AC1214,1,0)&gt;0,0,0),1))</f>
        <v>0</v>
      </c>
      <c r="AC1215" s="117">
        <f>IF(DATOS!J1179=Y$39,DATOS!C1179,"")</f>
        <v>0</v>
      </c>
    </row>
    <row r="1216" spans="27:29" x14ac:dyDescent="0.3">
      <c r="AA1216" s="114">
        <f t="shared" si="23"/>
        <v>1</v>
      </c>
      <c r="AB1216" s="114">
        <f>IF(AC1216="",0,IFERROR(IF(VLOOKUP(AC1216,AC$38:AC1215,1,0)&gt;0,0,0),1))</f>
        <v>0</v>
      </c>
      <c r="AC1216" s="117">
        <f>IF(DATOS!J1180=Y$39,DATOS!C1180,"")</f>
        <v>0</v>
      </c>
    </row>
    <row r="1217" spans="27:29" x14ac:dyDescent="0.3">
      <c r="AA1217" s="114">
        <f t="shared" si="23"/>
        <v>1</v>
      </c>
      <c r="AB1217" s="114">
        <f>IF(AC1217="",0,IFERROR(IF(VLOOKUP(AC1217,AC$38:AC1216,1,0)&gt;0,0,0),1))</f>
        <v>0</v>
      </c>
      <c r="AC1217" s="117">
        <f>IF(DATOS!J1181=Y$39,DATOS!C1181,"")</f>
        <v>0</v>
      </c>
    </row>
    <row r="1218" spans="27:29" x14ac:dyDescent="0.3">
      <c r="AA1218" s="114">
        <f t="shared" si="23"/>
        <v>1</v>
      </c>
      <c r="AB1218" s="114">
        <f>IF(AC1218="",0,IFERROR(IF(VLOOKUP(AC1218,AC$38:AC1217,1,0)&gt;0,0,0),1))</f>
        <v>0</v>
      </c>
      <c r="AC1218" s="117">
        <f>IF(DATOS!J1182=Y$39,DATOS!C1182,"")</f>
        <v>0</v>
      </c>
    </row>
    <row r="1219" spans="27:29" x14ac:dyDescent="0.3">
      <c r="AA1219" s="114">
        <f t="shared" si="23"/>
        <v>1</v>
      </c>
      <c r="AB1219" s="114">
        <f>IF(AC1219="",0,IFERROR(IF(VLOOKUP(AC1219,AC$38:AC1218,1,0)&gt;0,0,0),1))</f>
        <v>0</v>
      </c>
      <c r="AC1219" s="117">
        <f>IF(DATOS!J1183=Y$39,DATOS!C1183,"")</f>
        <v>0</v>
      </c>
    </row>
    <row r="1220" spans="27:29" x14ac:dyDescent="0.3">
      <c r="AA1220" s="114">
        <f t="shared" si="23"/>
        <v>1</v>
      </c>
      <c r="AB1220" s="114">
        <f>IF(AC1220="",0,IFERROR(IF(VLOOKUP(AC1220,AC$38:AC1219,1,0)&gt;0,0,0),1))</f>
        <v>0</v>
      </c>
      <c r="AC1220" s="117">
        <f>IF(DATOS!J1184=Y$39,DATOS!C1184,"")</f>
        <v>0</v>
      </c>
    </row>
    <row r="1221" spans="27:29" x14ac:dyDescent="0.3">
      <c r="AA1221" s="114">
        <f t="shared" si="23"/>
        <v>1</v>
      </c>
      <c r="AB1221" s="114">
        <f>IF(AC1221="",0,IFERROR(IF(VLOOKUP(AC1221,AC$38:AC1220,1,0)&gt;0,0,0),1))</f>
        <v>0</v>
      </c>
      <c r="AC1221" s="117">
        <f>IF(DATOS!J1185=Y$39,DATOS!C1185,"")</f>
        <v>0</v>
      </c>
    </row>
    <row r="1222" spans="27:29" x14ac:dyDescent="0.3">
      <c r="AA1222" s="114">
        <f t="shared" si="23"/>
        <v>1</v>
      </c>
      <c r="AB1222" s="114">
        <f>IF(AC1222="",0,IFERROR(IF(VLOOKUP(AC1222,AC$38:AC1221,1,0)&gt;0,0,0),1))</f>
        <v>0</v>
      </c>
      <c r="AC1222" s="117">
        <f>IF(DATOS!J1186=Y$39,DATOS!C1186,"")</f>
        <v>0</v>
      </c>
    </row>
    <row r="1223" spans="27:29" x14ac:dyDescent="0.3">
      <c r="AA1223" s="114">
        <f t="shared" si="23"/>
        <v>1</v>
      </c>
      <c r="AB1223" s="114">
        <f>IF(AC1223="",0,IFERROR(IF(VLOOKUP(AC1223,AC$38:AC1222,1,0)&gt;0,0,0),1))</f>
        <v>0</v>
      </c>
      <c r="AC1223" s="117">
        <f>IF(DATOS!J1187=Y$39,DATOS!C1187,"")</f>
        <v>0</v>
      </c>
    </row>
    <row r="1224" spans="27:29" x14ac:dyDescent="0.3">
      <c r="AA1224" s="114">
        <f t="shared" si="23"/>
        <v>1</v>
      </c>
      <c r="AB1224" s="114">
        <f>IF(AC1224="",0,IFERROR(IF(VLOOKUP(AC1224,AC$38:AC1223,1,0)&gt;0,0,0),1))</f>
        <v>0</v>
      </c>
      <c r="AC1224" s="117">
        <f>IF(DATOS!J1188=Y$39,DATOS!C1188,"")</f>
        <v>0</v>
      </c>
    </row>
    <row r="1225" spans="27:29" x14ac:dyDescent="0.3">
      <c r="AA1225" s="114">
        <f t="shared" si="23"/>
        <v>1</v>
      </c>
      <c r="AB1225" s="114">
        <f>IF(AC1225="",0,IFERROR(IF(VLOOKUP(AC1225,AC$38:AC1224,1,0)&gt;0,0,0),1))</f>
        <v>0</v>
      </c>
      <c r="AC1225" s="117">
        <f>IF(DATOS!J1189=Y$39,DATOS!C1189,"")</f>
        <v>0</v>
      </c>
    </row>
    <row r="1226" spans="27:29" x14ac:dyDescent="0.3">
      <c r="AA1226" s="114">
        <f t="shared" si="23"/>
        <v>1</v>
      </c>
      <c r="AB1226" s="114">
        <f>IF(AC1226="",0,IFERROR(IF(VLOOKUP(AC1226,AC$38:AC1225,1,0)&gt;0,0,0),1))</f>
        <v>0</v>
      </c>
      <c r="AC1226" s="117">
        <f>IF(DATOS!J1190=Y$39,DATOS!C1190,"")</f>
        <v>0</v>
      </c>
    </row>
    <row r="1227" spans="27:29" x14ac:dyDescent="0.3">
      <c r="AA1227" s="114">
        <f t="shared" si="23"/>
        <v>1</v>
      </c>
      <c r="AB1227" s="114">
        <f>IF(AC1227="",0,IFERROR(IF(VLOOKUP(AC1227,AC$38:AC1226,1,0)&gt;0,0,0),1))</f>
        <v>0</v>
      </c>
      <c r="AC1227" s="117">
        <f>IF(DATOS!J1191=Y$39,DATOS!C1191,"")</f>
        <v>0</v>
      </c>
    </row>
    <row r="1228" spans="27:29" x14ac:dyDescent="0.3">
      <c r="AA1228" s="114">
        <f t="shared" si="23"/>
        <v>1</v>
      </c>
      <c r="AB1228" s="114">
        <f>IF(AC1228="",0,IFERROR(IF(VLOOKUP(AC1228,AC$38:AC1227,1,0)&gt;0,0,0),1))</f>
        <v>0</v>
      </c>
      <c r="AC1228" s="117">
        <f>IF(DATOS!J1192=Y$39,DATOS!C1192,"")</f>
        <v>0</v>
      </c>
    </row>
    <row r="1229" spans="27:29" x14ac:dyDescent="0.3">
      <c r="AA1229" s="114">
        <f t="shared" si="23"/>
        <v>1</v>
      </c>
      <c r="AB1229" s="114">
        <f>IF(AC1229="",0,IFERROR(IF(VLOOKUP(AC1229,AC$38:AC1228,1,0)&gt;0,0,0),1))</f>
        <v>0</v>
      </c>
      <c r="AC1229" s="117">
        <f>IF(DATOS!J1193=Y$39,DATOS!C1193,"")</f>
        <v>0</v>
      </c>
    </row>
    <row r="1230" spans="27:29" x14ac:dyDescent="0.3">
      <c r="AA1230" s="114">
        <f t="shared" si="23"/>
        <v>1</v>
      </c>
      <c r="AB1230" s="114">
        <f>IF(AC1230="",0,IFERROR(IF(VLOOKUP(AC1230,AC$38:AC1229,1,0)&gt;0,0,0),1))</f>
        <v>0</v>
      </c>
      <c r="AC1230" s="117">
        <f>IF(DATOS!J1194=Y$39,DATOS!C1194,"")</f>
        <v>0</v>
      </c>
    </row>
    <row r="1231" spans="27:29" x14ac:dyDescent="0.3">
      <c r="AA1231" s="114">
        <f t="shared" si="23"/>
        <v>1</v>
      </c>
      <c r="AB1231" s="114">
        <f>IF(AC1231="",0,IFERROR(IF(VLOOKUP(AC1231,AC$38:AC1230,1,0)&gt;0,0,0),1))</f>
        <v>0</v>
      </c>
      <c r="AC1231" s="117">
        <f>IF(DATOS!J1195=Y$39,DATOS!C1195,"")</f>
        <v>0</v>
      </c>
    </row>
    <row r="1232" spans="27:29" x14ac:dyDescent="0.3">
      <c r="AA1232" s="114">
        <f t="shared" si="23"/>
        <v>1</v>
      </c>
      <c r="AB1232" s="114">
        <f>IF(AC1232="",0,IFERROR(IF(VLOOKUP(AC1232,AC$38:AC1231,1,0)&gt;0,0,0),1))</f>
        <v>0</v>
      </c>
      <c r="AC1232" s="117">
        <f>IF(DATOS!J1196=Y$39,DATOS!C1196,"")</f>
        <v>0</v>
      </c>
    </row>
    <row r="1233" spans="27:29" x14ac:dyDescent="0.3">
      <c r="AA1233" s="114">
        <f t="shared" si="23"/>
        <v>1</v>
      </c>
      <c r="AB1233" s="114">
        <f>IF(AC1233="",0,IFERROR(IF(VLOOKUP(AC1233,AC$38:AC1232,1,0)&gt;0,0,0),1))</f>
        <v>0</v>
      </c>
      <c r="AC1233" s="117">
        <f>IF(DATOS!J1197=Y$39,DATOS!C1197,"")</f>
        <v>0</v>
      </c>
    </row>
    <row r="1234" spans="27:29" x14ac:dyDescent="0.3">
      <c r="AA1234" s="114">
        <f t="shared" si="23"/>
        <v>1</v>
      </c>
      <c r="AB1234" s="114">
        <f>IF(AC1234="",0,IFERROR(IF(VLOOKUP(AC1234,AC$38:AC1233,1,0)&gt;0,0,0),1))</f>
        <v>0</v>
      </c>
      <c r="AC1234" s="117">
        <f>IF(DATOS!J1198=Y$39,DATOS!C1198,"")</f>
        <v>0</v>
      </c>
    </row>
    <row r="1235" spans="27:29" x14ac:dyDescent="0.3">
      <c r="AA1235" s="114">
        <f t="shared" si="23"/>
        <v>1</v>
      </c>
      <c r="AB1235" s="114">
        <f>IF(AC1235="",0,IFERROR(IF(VLOOKUP(AC1235,AC$38:AC1234,1,0)&gt;0,0,0),1))</f>
        <v>0</v>
      </c>
      <c r="AC1235" s="117">
        <f>IF(DATOS!J1199=Y$39,DATOS!C1199,"")</f>
        <v>0</v>
      </c>
    </row>
    <row r="1236" spans="27:29" x14ac:dyDescent="0.3">
      <c r="AA1236" s="114">
        <f t="shared" si="23"/>
        <v>1</v>
      </c>
      <c r="AB1236" s="114">
        <f>IF(AC1236="",0,IFERROR(IF(VLOOKUP(AC1236,AC$38:AC1235,1,0)&gt;0,0,0),1))</f>
        <v>0</v>
      </c>
      <c r="AC1236" s="117">
        <f>IF(DATOS!J1200=Y$39,DATOS!C1200,"")</f>
        <v>0</v>
      </c>
    </row>
    <row r="1237" spans="27:29" x14ac:dyDescent="0.3">
      <c r="AA1237" s="114">
        <f t="shared" si="23"/>
        <v>1</v>
      </c>
      <c r="AB1237" s="114">
        <f>IF(AC1237="",0,IFERROR(IF(VLOOKUP(AC1237,AC$38:AC1236,1,0)&gt;0,0,0),1))</f>
        <v>0</v>
      </c>
      <c r="AC1237" s="117">
        <f>IF(DATOS!J1201=Y$39,DATOS!C1201,"")</f>
        <v>0</v>
      </c>
    </row>
    <row r="1238" spans="27:29" x14ac:dyDescent="0.3">
      <c r="AA1238" s="114">
        <f t="shared" si="23"/>
        <v>1</v>
      </c>
      <c r="AB1238" s="114">
        <f>IF(AC1238="",0,IFERROR(IF(VLOOKUP(AC1238,AC$38:AC1237,1,0)&gt;0,0,0),1))</f>
        <v>0</v>
      </c>
      <c r="AC1238" s="117">
        <f>IF(DATOS!J1202=Y$39,DATOS!C1202,"")</f>
        <v>0</v>
      </c>
    </row>
    <row r="1239" spans="27:29" x14ac:dyDescent="0.3">
      <c r="AA1239" s="114">
        <f t="shared" si="23"/>
        <v>1</v>
      </c>
      <c r="AB1239" s="114">
        <f>IF(AC1239="",0,IFERROR(IF(VLOOKUP(AC1239,AC$38:AC1238,1,0)&gt;0,0,0),1))</f>
        <v>0</v>
      </c>
      <c r="AC1239" s="117">
        <f>IF(DATOS!J1203=Y$39,DATOS!C1203,"")</f>
        <v>0</v>
      </c>
    </row>
    <row r="1240" spans="27:29" x14ac:dyDescent="0.3">
      <c r="AA1240" s="114">
        <f t="shared" si="23"/>
        <v>1</v>
      </c>
      <c r="AB1240" s="114">
        <f>IF(AC1240="",0,IFERROR(IF(VLOOKUP(AC1240,AC$38:AC1239,1,0)&gt;0,0,0),1))</f>
        <v>0</v>
      </c>
      <c r="AC1240" s="117">
        <f>IF(DATOS!J1204=Y$39,DATOS!C1204,"")</f>
        <v>0</v>
      </c>
    </row>
    <row r="1241" spans="27:29" x14ac:dyDescent="0.3">
      <c r="AA1241" s="114">
        <f t="shared" si="23"/>
        <v>1</v>
      </c>
      <c r="AB1241" s="114">
        <f>IF(AC1241="",0,IFERROR(IF(VLOOKUP(AC1241,AC$38:AC1240,1,0)&gt;0,0,0),1))</f>
        <v>0</v>
      </c>
      <c r="AC1241" s="117">
        <f>IF(DATOS!J1205=Y$39,DATOS!C1205,"")</f>
        <v>0</v>
      </c>
    </row>
    <row r="1242" spans="27:29" x14ac:dyDescent="0.3">
      <c r="AA1242" s="114">
        <f t="shared" si="23"/>
        <v>1</v>
      </c>
      <c r="AB1242" s="114">
        <f>IF(AC1242="",0,IFERROR(IF(VLOOKUP(AC1242,AC$38:AC1241,1,0)&gt;0,0,0),1))</f>
        <v>0</v>
      </c>
      <c r="AC1242" s="117">
        <f>IF(DATOS!J1206=Y$39,DATOS!C1206,"")</f>
        <v>0</v>
      </c>
    </row>
    <row r="1243" spans="27:29" x14ac:dyDescent="0.3">
      <c r="AA1243" s="114">
        <f t="shared" si="23"/>
        <v>1</v>
      </c>
      <c r="AB1243" s="114">
        <f>IF(AC1243="",0,IFERROR(IF(VLOOKUP(AC1243,AC$38:AC1242,1,0)&gt;0,0,0),1))</f>
        <v>0</v>
      </c>
      <c r="AC1243" s="117">
        <f>IF(DATOS!J1207=Y$39,DATOS!C1207,"")</f>
        <v>0</v>
      </c>
    </row>
    <row r="1244" spans="27:29" x14ac:dyDescent="0.3">
      <c r="AA1244" s="114">
        <f t="shared" si="23"/>
        <v>1</v>
      </c>
      <c r="AB1244" s="114">
        <f>IF(AC1244="",0,IFERROR(IF(VLOOKUP(AC1244,AC$38:AC1243,1,0)&gt;0,0,0),1))</f>
        <v>0</v>
      </c>
      <c r="AC1244" s="117">
        <f>IF(DATOS!J1208=Y$39,DATOS!C1208,"")</f>
        <v>0</v>
      </c>
    </row>
    <row r="1245" spans="27:29" x14ac:dyDescent="0.3">
      <c r="AA1245" s="114">
        <f t="shared" si="23"/>
        <v>1</v>
      </c>
      <c r="AB1245" s="114">
        <f>IF(AC1245="",0,IFERROR(IF(VLOOKUP(AC1245,AC$38:AC1244,1,0)&gt;0,0,0),1))</f>
        <v>0</v>
      </c>
      <c r="AC1245" s="117">
        <f>IF(DATOS!J1209=Y$39,DATOS!C1209,"")</f>
        <v>0</v>
      </c>
    </row>
    <row r="1246" spans="27:29" x14ac:dyDescent="0.3">
      <c r="AA1246" s="114">
        <f t="shared" si="23"/>
        <v>1</v>
      </c>
      <c r="AB1246" s="114">
        <f>IF(AC1246="",0,IFERROR(IF(VLOOKUP(AC1246,AC$38:AC1245,1,0)&gt;0,0,0),1))</f>
        <v>0</v>
      </c>
      <c r="AC1246" s="117">
        <f>IF(DATOS!J1210=Y$39,DATOS!C1210,"")</f>
        <v>0</v>
      </c>
    </row>
    <row r="1247" spans="27:29" x14ac:dyDescent="0.3">
      <c r="AA1247" s="114">
        <f t="shared" si="23"/>
        <v>1</v>
      </c>
      <c r="AB1247" s="114">
        <f>IF(AC1247="",0,IFERROR(IF(VLOOKUP(AC1247,AC$38:AC1246,1,0)&gt;0,0,0),1))</f>
        <v>0</v>
      </c>
      <c r="AC1247" s="117">
        <f>IF(DATOS!J1211=Y$39,DATOS!C1211,"")</f>
        <v>0</v>
      </c>
    </row>
    <row r="1248" spans="27:29" x14ac:dyDescent="0.3">
      <c r="AA1248" s="114">
        <f t="shared" si="23"/>
        <v>1</v>
      </c>
      <c r="AB1248" s="114">
        <f>IF(AC1248="",0,IFERROR(IF(VLOOKUP(AC1248,AC$38:AC1247,1,0)&gt;0,0,0),1))</f>
        <v>0</v>
      </c>
      <c r="AC1248" s="117">
        <f>IF(DATOS!J1212=Y$39,DATOS!C1212,"")</f>
        <v>0</v>
      </c>
    </row>
    <row r="1249" spans="27:29" x14ac:dyDescent="0.3">
      <c r="AA1249" s="114">
        <f t="shared" si="23"/>
        <v>1</v>
      </c>
      <c r="AB1249" s="114">
        <f>IF(AC1249="",0,IFERROR(IF(VLOOKUP(AC1249,AC$38:AC1248,1,0)&gt;0,0,0),1))</f>
        <v>0</v>
      </c>
      <c r="AC1249" s="117">
        <f>IF(DATOS!J1213=Y$39,DATOS!C1213,"")</f>
        <v>0</v>
      </c>
    </row>
    <row r="1250" spans="27:29" x14ac:dyDescent="0.3">
      <c r="AA1250" s="114">
        <f t="shared" si="23"/>
        <v>1</v>
      </c>
      <c r="AB1250" s="114">
        <f>IF(AC1250="",0,IFERROR(IF(VLOOKUP(AC1250,AC$38:AC1249,1,0)&gt;0,0,0),1))</f>
        <v>0</v>
      </c>
      <c r="AC1250" s="117">
        <f>IF(DATOS!J1214=Y$39,DATOS!C1214,"")</f>
        <v>0</v>
      </c>
    </row>
    <row r="1251" spans="27:29" x14ac:dyDescent="0.3">
      <c r="AA1251" s="114">
        <f t="shared" si="23"/>
        <v>1</v>
      </c>
      <c r="AB1251" s="114">
        <f>IF(AC1251="",0,IFERROR(IF(VLOOKUP(AC1251,AC$38:AC1250,1,0)&gt;0,0,0),1))</f>
        <v>0</v>
      </c>
      <c r="AC1251" s="117">
        <f>IF(DATOS!J1215=Y$39,DATOS!C1215,"")</f>
        <v>0</v>
      </c>
    </row>
    <row r="1252" spans="27:29" x14ac:dyDescent="0.3">
      <c r="AA1252" s="114">
        <f t="shared" si="23"/>
        <v>1</v>
      </c>
      <c r="AB1252" s="114">
        <f>IF(AC1252="",0,IFERROR(IF(VLOOKUP(AC1252,AC$38:AC1251,1,0)&gt;0,0,0),1))</f>
        <v>0</v>
      </c>
      <c r="AC1252" s="117">
        <f>IF(DATOS!J1216=Y$39,DATOS!C1216,"")</f>
        <v>0</v>
      </c>
    </row>
    <row r="1253" spans="27:29" x14ac:dyDescent="0.3">
      <c r="AA1253" s="114">
        <f t="shared" si="23"/>
        <v>1</v>
      </c>
      <c r="AB1253" s="114">
        <f>IF(AC1253="",0,IFERROR(IF(VLOOKUP(AC1253,AC$38:AC1252,1,0)&gt;0,0,0),1))</f>
        <v>0</v>
      </c>
      <c r="AC1253" s="117">
        <f>IF(DATOS!J1217=Y$39,DATOS!C1217,"")</f>
        <v>0</v>
      </c>
    </row>
    <row r="1254" spans="27:29" x14ac:dyDescent="0.3">
      <c r="AA1254" s="114">
        <f t="shared" ref="AA1254:AA1317" si="24">AA1253+AB1254</f>
        <v>1</v>
      </c>
      <c r="AB1254" s="114">
        <f>IF(AC1254="",0,IFERROR(IF(VLOOKUP(AC1254,AC$38:AC1253,1,0)&gt;0,0,0),1))</f>
        <v>0</v>
      </c>
      <c r="AC1254" s="117">
        <f>IF(DATOS!J1218=Y$39,DATOS!C1218,"")</f>
        <v>0</v>
      </c>
    </row>
    <row r="1255" spans="27:29" x14ac:dyDescent="0.3">
      <c r="AA1255" s="114">
        <f t="shared" si="24"/>
        <v>1</v>
      </c>
      <c r="AB1255" s="114">
        <f>IF(AC1255="",0,IFERROR(IF(VLOOKUP(AC1255,AC$38:AC1254,1,0)&gt;0,0,0),1))</f>
        <v>0</v>
      </c>
      <c r="AC1255" s="117">
        <f>IF(DATOS!J1219=Y$39,DATOS!C1219,"")</f>
        <v>0</v>
      </c>
    </row>
    <row r="1256" spans="27:29" x14ac:dyDescent="0.3">
      <c r="AA1256" s="114">
        <f t="shared" si="24"/>
        <v>1</v>
      </c>
      <c r="AB1256" s="114">
        <f>IF(AC1256="",0,IFERROR(IF(VLOOKUP(AC1256,AC$38:AC1255,1,0)&gt;0,0,0),1))</f>
        <v>0</v>
      </c>
      <c r="AC1256" s="117">
        <f>IF(DATOS!J1220=Y$39,DATOS!C1220,"")</f>
        <v>0</v>
      </c>
    </row>
    <row r="1257" spans="27:29" x14ac:dyDescent="0.3">
      <c r="AA1257" s="114">
        <f t="shared" si="24"/>
        <v>1</v>
      </c>
      <c r="AB1257" s="114">
        <f>IF(AC1257="",0,IFERROR(IF(VLOOKUP(AC1257,AC$38:AC1256,1,0)&gt;0,0,0),1))</f>
        <v>0</v>
      </c>
      <c r="AC1257" s="117">
        <f>IF(DATOS!J1221=Y$39,DATOS!C1221,"")</f>
        <v>0</v>
      </c>
    </row>
    <row r="1258" spans="27:29" x14ac:dyDescent="0.3">
      <c r="AA1258" s="114">
        <f t="shared" si="24"/>
        <v>1</v>
      </c>
      <c r="AB1258" s="114">
        <f>IF(AC1258="",0,IFERROR(IF(VLOOKUP(AC1258,AC$38:AC1257,1,0)&gt;0,0,0),1))</f>
        <v>0</v>
      </c>
      <c r="AC1258" s="117">
        <f>IF(DATOS!J1222=Y$39,DATOS!C1222,"")</f>
        <v>0</v>
      </c>
    </row>
    <row r="1259" spans="27:29" x14ac:dyDescent="0.3">
      <c r="AA1259" s="114">
        <f t="shared" si="24"/>
        <v>1</v>
      </c>
      <c r="AB1259" s="114">
        <f>IF(AC1259="",0,IFERROR(IF(VLOOKUP(AC1259,AC$38:AC1258,1,0)&gt;0,0,0),1))</f>
        <v>0</v>
      </c>
      <c r="AC1259" s="117">
        <f>IF(DATOS!J1223=Y$39,DATOS!C1223,"")</f>
        <v>0</v>
      </c>
    </row>
    <row r="1260" spans="27:29" x14ac:dyDescent="0.3">
      <c r="AA1260" s="114">
        <f t="shared" si="24"/>
        <v>1</v>
      </c>
      <c r="AB1260" s="114">
        <f>IF(AC1260="",0,IFERROR(IF(VLOOKUP(AC1260,AC$38:AC1259,1,0)&gt;0,0,0),1))</f>
        <v>0</v>
      </c>
      <c r="AC1260" s="117">
        <f>IF(DATOS!J1224=Y$39,DATOS!C1224,"")</f>
        <v>0</v>
      </c>
    </row>
    <row r="1261" spans="27:29" x14ac:dyDescent="0.3">
      <c r="AA1261" s="114">
        <f t="shared" si="24"/>
        <v>1</v>
      </c>
      <c r="AB1261" s="114">
        <f>IF(AC1261="",0,IFERROR(IF(VLOOKUP(AC1261,AC$38:AC1260,1,0)&gt;0,0,0),1))</f>
        <v>0</v>
      </c>
      <c r="AC1261" s="117">
        <f>IF(DATOS!J1225=Y$39,DATOS!C1225,"")</f>
        <v>0</v>
      </c>
    </row>
    <row r="1262" spans="27:29" x14ac:dyDescent="0.3">
      <c r="AA1262" s="114">
        <f t="shared" si="24"/>
        <v>1</v>
      </c>
      <c r="AB1262" s="114">
        <f>IF(AC1262="",0,IFERROR(IF(VLOOKUP(AC1262,AC$38:AC1261,1,0)&gt;0,0,0),1))</f>
        <v>0</v>
      </c>
      <c r="AC1262" s="117">
        <f>IF(DATOS!J1226=Y$39,DATOS!C1226,"")</f>
        <v>0</v>
      </c>
    </row>
    <row r="1263" spans="27:29" x14ac:dyDescent="0.3">
      <c r="AA1263" s="114">
        <f t="shared" si="24"/>
        <v>1</v>
      </c>
      <c r="AB1263" s="114">
        <f>IF(AC1263="",0,IFERROR(IF(VLOOKUP(AC1263,AC$38:AC1262,1,0)&gt;0,0,0),1))</f>
        <v>0</v>
      </c>
      <c r="AC1263" s="117">
        <f>IF(DATOS!J1227=Y$39,DATOS!C1227,"")</f>
        <v>0</v>
      </c>
    </row>
    <row r="1264" spans="27:29" x14ac:dyDescent="0.3">
      <c r="AA1264" s="114">
        <f t="shared" si="24"/>
        <v>1</v>
      </c>
      <c r="AB1264" s="114">
        <f>IF(AC1264="",0,IFERROR(IF(VLOOKUP(AC1264,AC$38:AC1263,1,0)&gt;0,0,0),1))</f>
        <v>0</v>
      </c>
      <c r="AC1264" s="117">
        <f>IF(DATOS!J1228=Y$39,DATOS!C1228,"")</f>
        <v>0</v>
      </c>
    </row>
    <row r="1265" spans="27:29" x14ac:dyDescent="0.3">
      <c r="AA1265" s="114">
        <f t="shared" si="24"/>
        <v>1</v>
      </c>
      <c r="AB1265" s="114">
        <f>IF(AC1265="",0,IFERROR(IF(VLOOKUP(AC1265,AC$38:AC1264,1,0)&gt;0,0,0),1))</f>
        <v>0</v>
      </c>
      <c r="AC1265" s="117">
        <f>IF(DATOS!J1229=Y$39,DATOS!C1229,"")</f>
        <v>0</v>
      </c>
    </row>
    <row r="1266" spans="27:29" x14ac:dyDescent="0.3">
      <c r="AA1266" s="114">
        <f t="shared" si="24"/>
        <v>1</v>
      </c>
      <c r="AB1266" s="114">
        <f>IF(AC1266="",0,IFERROR(IF(VLOOKUP(AC1266,AC$38:AC1265,1,0)&gt;0,0,0),1))</f>
        <v>0</v>
      </c>
      <c r="AC1266" s="117">
        <f>IF(DATOS!J1230=Y$39,DATOS!C1230,"")</f>
        <v>0</v>
      </c>
    </row>
    <row r="1267" spans="27:29" x14ac:dyDescent="0.3">
      <c r="AA1267" s="114">
        <f t="shared" si="24"/>
        <v>1</v>
      </c>
      <c r="AB1267" s="114">
        <f>IF(AC1267="",0,IFERROR(IF(VLOOKUP(AC1267,AC$38:AC1266,1,0)&gt;0,0,0),1))</f>
        <v>0</v>
      </c>
      <c r="AC1267" s="117">
        <f>IF(DATOS!J1231=Y$39,DATOS!C1231,"")</f>
        <v>0</v>
      </c>
    </row>
    <row r="1268" spans="27:29" x14ac:dyDescent="0.3">
      <c r="AA1268" s="114">
        <f t="shared" si="24"/>
        <v>1</v>
      </c>
      <c r="AB1268" s="114">
        <f>IF(AC1268="",0,IFERROR(IF(VLOOKUP(AC1268,AC$38:AC1267,1,0)&gt;0,0,0),1))</f>
        <v>0</v>
      </c>
      <c r="AC1268" s="117">
        <f>IF(DATOS!J1232=Y$39,DATOS!C1232,"")</f>
        <v>0</v>
      </c>
    </row>
    <row r="1269" spans="27:29" x14ac:dyDescent="0.3">
      <c r="AA1269" s="114">
        <f t="shared" si="24"/>
        <v>1</v>
      </c>
      <c r="AB1269" s="114">
        <f>IF(AC1269="",0,IFERROR(IF(VLOOKUP(AC1269,AC$38:AC1268,1,0)&gt;0,0,0),1))</f>
        <v>0</v>
      </c>
      <c r="AC1269" s="117">
        <f>IF(DATOS!J1233=Y$39,DATOS!C1233,"")</f>
        <v>0</v>
      </c>
    </row>
    <row r="1270" spans="27:29" x14ac:dyDescent="0.3">
      <c r="AA1270" s="114">
        <f t="shared" si="24"/>
        <v>1</v>
      </c>
      <c r="AB1270" s="114">
        <f>IF(AC1270="",0,IFERROR(IF(VLOOKUP(AC1270,AC$38:AC1269,1,0)&gt;0,0,0),1))</f>
        <v>0</v>
      </c>
      <c r="AC1270" s="117">
        <f>IF(DATOS!J1234=Y$39,DATOS!C1234,"")</f>
        <v>0</v>
      </c>
    </row>
    <row r="1271" spans="27:29" x14ac:dyDescent="0.3">
      <c r="AA1271" s="114">
        <f t="shared" si="24"/>
        <v>1</v>
      </c>
      <c r="AB1271" s="114">
        <f>IF(AC1271="",0,IFERROR(IF(VLOOKUP(AC1271,AC$38:AC1270,1,0)&gt;0,0,0),1))</f>
        <v>0</v>
      </c>
      <c r="AC1271" s="117">
        <f>IF(DATOS!J1235=Y$39,DATOS!C1235,"")</f>
        <v>0</v>
      </c>
    </row>
    <row r="1272" spans="27:29" x14ac:dyDescent="0.3">
      <c r="AA1272" s="114">
        <f t="shared" si="24"/>
        <v>1</v>
      </c>
      <c r="AB1272" s="114">
        <f>IF(AC1272="",0,IFERROR(IF(VLOOKUP(AC1272,AC$38:AC1271,1,0)&gt;0,0,0),1))</f>
        <v>0</v>
      </c>
      <c r="AC1272" s="117">
        <f>IF(DATOS!J1236=Y$39,DATOS!C1236,"")</f>
        <v>0</v>
      </c>
    </row>
    <row r="1273" spans="27:29" x14ac:dyDescent="0.3">
      <c r="AA1273" s="114">
        <f t="shared" si="24"/>
        <v>1</v>
      </c>
      <c r="AB1273" s="114">
        <f>IF(AC1273="",0,IFERROR(IF(VLOOKUP(AC1273,AC$38:AC1272,1,0)&gt;0,0,0),1))</f>
        <v>0</v>
      </c>
      <c r="AC1273" s="117">
        <f>IF(DATOS!J1237=Y$39,DATOS!C1237,"")</f>
        <v>0</v>
      </c>
    </row>
    <row r="1274" spans="27:29" x14ac:dyDescent="0.3">
      <c r="AA1274" s="114">
        <f t="shared" si="24"/>
        <v>1</v>
      </c>
      <c r="AB1274" s="114">
        <f>IF(AC1274="",0,IFERROR(IF(VLOOKUP(AC1274,AC$38:AC1273,1,0)&gt;0,0,0),1))</f>
        <v>0</v>
      </c>
      <c r="AC1274" s="117">
        <f>IF(DATOS!J1238=Y$39,DATOS!C1238,"")</f>
        <v>0</v>
      </c>
    </row>
    <row r="1275" spans="27:29" x14ac:dyDescent="0.3">
      <c r="AA1275" s="114">
        <f t="shared" si="24"/>
        <v>1</v>
      </c>
      <c r="AB1275" s="114">
        <f>IF(AC1275="",0,IFERROR(IF(VLOOKUP(AC1275,AC$38:AC1274,1,0)&gt;0,0,0),1))</f>
        <v>0</v>
      </c>
      <c r="AC1275" s="117">
        <f>IF(DATOS!J1239=Y$39,DATOS!C1239,"")</f>
        <v>0</v>
      </c>
    </row>
    <row r="1276" spans="27:29" x14ac:dyDescent="0.3">
      <c r="AA1276" s="114">
        <f t="shared" si="24"/>
        <v>1</v>
      </c>
      <c r="AB1276" s="114">
        <f>IF(AC1276="",0,IFERROR(IF(VLOOKUP(AC1276,AC$38:AC1275,1,0)&gt;0,0,0),1))</f>
        <v>0</v>
      </c>
      <c r="AC1276" s="117">
        <f>IF(DATOS!J1240=Y$39,DATOS!C1240,"")</f>
        <v>0</v>
      </c>
    </row>
    <row r="1277" spans="27:29" x14ac:dyDescent="0.3">
      <c r="AA1277" s="114">
        <f t="shared" si="24"/>
        <v>1</v>
      </c>
      <c r="AB1277" s="114">
        <f>IF(AC1277="",0,IFERROR(IF(VLOOKUP(AC1277,AC$38:AC1276,1,0)&gt;0,0,0),1))</f>
        <v>0</v>
      </c>
      <c r="AC1277" s="117">
        <f>IF(DATOS!J1241=Y$39,DATOS!C1241,"")</f>
        <v>0</v>
      </c>
    </row>
    <row r="1278" spans="27:29" x14ac:dyDescent="0.3">
      <c r="AA1278" s="114">
        <f t="shared" si="24"/>
        <v>1</v>
      </c>
      <c r="AB1278" s="114">
        <f>IF(AC1278="",0,IFERROR(IF(VLOOKUP(AC1278,AC$38:AC1277,1,0)&gt;0,0,0),1))</f>
        <v>0</v>
      </c>
      <c r="AC1278" s="117">
        <f>IF(DATOS!J1242=Y$39,DATOS!C1242,"")</f>
        <v>0</v>
      </c>
    </row>
    <row r="1279" spans="27:29" x14ac:dyDescent="0.3">
      <c r="AA1279" s="114">
        <f t="shared" si="24"/>
        <v>1</v>
      </c>
      <c r="AB1279" s="114">
        <f>IF(AC1279="",0,IFERROR(IF(VLOOKUP(AC1279,AC$38:AC1278,1,0)&gt;0,0,0),1))</f>
        <v>0</v>
      </c>
      <c r="AC1279" s="117">
        <f>IF(DATOS!J1243=Y$39,DATOS!C1243,"")</f>
        <v>0</v>
      </c>
    </row>
    <row r="1280" spans="27:29" x14ac:dyDescent="0.3">
      <c r="AA1280" s="114">
        <f t="shared" si="24"/>
        <v>1</v>
      </c>
      <c r="AB1280" s="114">
        <f>IF(AC1280="",0,IFERROR(IF(VLOOKUP(AC1280,AC$38:AC1279,1,0)&gt;0,0,0),1))</f>
        <v>0</v>
      </c>
      <c r="AC1280" s="117">
        <f>IF(DATOS!J1244=Y$39,DATOS!C1244,"")</f>
        <v>0</v>
      </c>
    </row>
    <row r="1281" spans="27:29" x14ac:dyDescent="0.3">
      <c r="AA1281" s="114">
        <f t="shared" si="24"/>
        <v>1</v>
      </c>
      <c r="AB1281" s="114">
        <f>IF(AC1281="",0,IFERROR(IF(VLOOKUP(AC1281,AC$38:AC1280,1,0)&gt;0,0,0),1))</f>
        <v>0</v>
      </c>
      <c r="AC1281" s="117">
        <f>IF(DATOS!J1245=Y$39,DATOS!C1245,"")</f>
        <v>0</v>
      </c>
    </row>
    <row r="1282" spans="27:29" x14ac:dyDescent="0.3">
      <c r="AA1282" s="114">
        <f t="shared" si="24"/>
        <v>1</v>
      </c>
      <c r="AB1282" s="114">
        <f>IF(AC1282="",0,IFERROR(IF(VLOOKUP(AC1282,AC$38:AC1281,1,0)&gt;0,0,0),1))</f>
        <v>0</v>
      </c>
      <c r="AC1282" s="117">
        <f>IF(DATOS!J1246=Y$39,DATOS!C1246,"")</f>
        <v>0</v>
      </c>
    </row>
    <row r="1283" spans="27:29" x14ac:dyDescent="0.3">
      <c r="AA1283" s="114">
        <f t="shared" si="24"/>
        <v>1</v>
      </c>
      <c r="AB1283" s="114">
        <f>IF(AC1283="",0,IFERROR(IF(VLOOKUP(AC1283,AC$38:AC1282,1,0)&gt;0,0,0),1))</f>
        <v>0</v>
      </c>
      <c r="AC1283" s="117">
        <f>IF(DATOS!J1247=Y$39,DATOS!C1247,"")</f>
        <v>0</v>
      </c>
    </row>
    <row r="1284" spans="27:29" x14ac:dyDescent="0.3">
      <c r="AA1284" s="114">
        <f t="shared" si="24"/>
        <v>1</v>
      </c>
      <c r="AB1284" s="114">
        <f>IF(AC1284="",0,IFERROR(IF(VLOOKUP(AC1284,AC$38:AC1283,1,0)&gt;0,0,0),1))</f>
        <v>0</v>
      </c>
      <c r="AC1284" s="117">
        <f>IF(DATOS!J1248=Y$39,DATOS!C1248,"")</f>
        <v>0</v>
      </c>
    </row>
    <row r="1285" spans="27:29" x14ac:dyDescent="0.3">
      <c r="AA1285" s="114">
        <f t="shared" si="24"/>
        <v>1</v>
      </c>
      <c r="AB1285" s="114">
        <f>IF(AC1285="",0,IFERROR(IF(VLOOKUP(AC1285,AC$38:AC1284,1,0)&gt;0,0,0),1))</f>
        <v>0</v>
      </c>
      <c r="AC1285" s="117">
        <f>IF(DATOS!J1249=Y$39,DATOS!C1249,"")</f>
        <v>0</v>
      </c>
    </row>
    <row r="1286" spans="27:29" x14ac:dyDescent="0.3">
      <c r="AA1286" s="114">
        <f t="shared" si="24"/>
        <v>1</v>
      </c>
      <c r="AB1286" s="114">
        <f>IF(AC1286="",0,IFERROR(IF(VLOOKUP(AC1286,AC$38:AC1285,1,0)&gt;0,0,0),1))</f>
        <v>0</v>
      </c>
      <c r="AC1286" s="117">
        <f>IF(DATOS!J1250=Y$39,DATOS!C1250,"")</f>
        <v>0</v>
      </c>
    </row>
    <row r="1287" spans="27:29" x14ac:dyDescent="0.3">
      <c r="AA1287" s="114">
        <f t="shared" si="24"/>
        <v>1</v>
      </c>
      <c r="AB1287" s="114">
        <f>IF(AC1287="",0,IFERROR(IF(VLOOKUP(AC1287,AC$38:AC1286,1,0)&gt;0,0,0),1))</f>
        <v>0</v>
      </c>
      <c r="AC1287" s="117">
        <f>IF(DATOS!J1251=Y$39,DATOS!C1251,"")</f>
        <v>0</v>
      </c>
    </row>
    <row r="1288" spans="27:29" x14ac:dyDescent="0.3">
      <c r="AA1288" s="114">
        <f t="shared" si="24"/>
        <v>1</v>
      </c>
      <c r="AB1288" s="114">
        <f>IF(AC1288="",0,IFERROR(IF(VLOOKUP(AC1288,AC$38:AC1287,1,0)&gt;0,0,0),1))</f>
        <v>0</v>
      </c>
      <c r="AC1288" s="117">
        <f>IF(DATOS!J1252=Y$39,DATOS!C1252,"")</f>
        <v>0</v>
      </c>
    </row>
    <row r="1289" spans="27:29" x14ac:dyDescent="0.3">
      <c r="AA1289" s="114">
        <f t="shared" si="24"/>
        <v>1</v>
      </c>
      <c r="AB1289" s="114">
        <f>IF(AC1289="",0,IFERROR(IF(VLOOKUP(AC1289,AC$38:AC1288,1,0)&gt;0,0,0),1))</f>
        <v>0</v>
      </c>
      <c r="AC1289" s="117">
        <f>IF(DATOS!J1253=Y$39,DATOS!C1253,"")</f>
        <v>0</v>
      </c>
    </row>
    <row r="1290" spans="27:29" x14ac:dyDescent="0.3">
      <c r="AA1290" s="114">
        <f t="shared" si="24"/>
        <v>1</v>
      </c>
      <c r="AB1290" s="114">
        <f>IF(AC1290="",0,IFERROR(IF(VLOOKUP(AC1290,AC$38:AC1289,1,0)&gt;0,0,0),1))</f>
        <v>0</v>
      </c>
      <c r="AC1290" s="117">
        <f>IF(DATOS!J1254=Y$39,DATOS!C1254,"")</f>
        <v>0</v>
      </c>
    </row>
    <row r="1291" spans="27:29" x14ac:dyDescent="0.3">
      <c r="AA1291" s="114">
        <f t="shared" si="24"/>
        <v>1</v>
      </c>
      <c r="AB1291" s="114">
        <f>IF(AC1291="",0,IFERROR(IF(VLOOKUP(AC1291,AC$38:AC1290,1,0)&gt;0,0,0),1))</f>
        <v>0</v>
      </c>
      <c r="AC1291" s="117">
        <f>IF(DATOS!J1255=Y$39,DATOS!C1255,"")</f>
        <v>0</v>
      </c>
    </row>
    <row r="1292" spans="27:29" x14ac:dyDescent="0.3">
      <c r="AA1292" s="114">
        <f t="shared" si="24"/>
        <v>1</v>
      </c>
      <c r="AB1292" s="114">
        <f>IF(AC1292="",0,IFERROR(IF(VLOOKUP(AC1292,AC$38:AC1291,1,0)&gt;0,0,0),1))</f>
        <v>0</v>
      </c>
      <c r="AC1292" s="117">
        <f>IF(DATOS!J1256=Y$39,DATOS!C1256,"")</f>
        <v>0</v>
      </c>
    </row>
    <row r="1293" spans="27:29" x14ac:dyDescent="0.3">
      <c r="AA1293" s="114">
        <f t="shared" si="24"/>
        <v>1</v>
      </c>
      <c r="AB1293" s="114">
        <f>IF(AC1293="",0,IFERROR(IF(VLOOKUP(AC1293,AC$38:AC1292,1,0)&gt;0,0,0),1))</f>
        <v>0</v>
      </c>
      <c r="AC1293" s="117">
        <f>IF(DATOS!J1257=Y$39,DATOS!C1257,"")</f>
        <v>0</v>
      </c>
    </row>
    <row r="1294" spans="27:29" x14ac:dyDescent="0.3">
      <c r="AA1294" s="114">
        <f t="shared" si="24"/>
        <v>1</v>
      </c>
      <c r="AB1294" s="114">
        <f>IF(AC1294="",0,IFERROR(IF(VLOOKUP(AC1294,AC$38:AC1293,1,0)&gt;0,0,0),1))</f>
        <v>0</v>
      </c>
      <c r="AC1294" s="117">
        <f>IF(DATOS!J1258=Y$39,DATOS!C1258,"")</f>
        <v>0</v>
      </c>
    </row>
    <row r="1295" spans="27:29" x14ac:dyDescent="0.3">
      <c r="AA1295" s="114">
        <f t="shared" si="24"/>
        <v>1</v>
      </c>
      <c r="AB1295" s="114">
        <f>IF(AC1295="",0,IFERROR(IF(VLOOKUP(AC1295,AC$38:AC1294,1,0)&gt;0,0,0),1))</f>
        <v>0</v>
      </c>
      <c r="AC1295" s="117">
        <f>IF(DATOS!J1259=Y$39,DATOS!C1259,"")</f>
        <v>0</v>
      </c>
    </row>
    <row r="1296" spans="27:29" x14ac:dyDescent="0.3">
      <c r="AA1296" s="114">
        <f t="shared" si="24"/>
        <v>1</v>
      </c>
      <c r="AB1296" s="114">
        <f>IF(AC1296="",0,IFERROR(IF(VLOOKUP(AC1296,AC$38:AC1295,1,0)&gt;0,0,0),1))</f>
        <v>0</v>
      </c>
      <c r="AC1296" s="117">
        <f>IF(DATOS!J1260=Y$39,DATOS!C1260,"")</f>
        <v>0</v>
      </c>
    </row>
    <row r="1297" spans="27:29" x14ac:dyDescent="0.3">
      <c r="AA1297" s="114">
        <f t="shared" si="24"/>
        <v>1</v>
      </c>
      <c r="AB1297" s="114">
        <f>IF(AC1297="",0,IFERROR(IF(VLOOKUP(AC1297,AC$38:AC1296,1,0)&gt;0,0,0),1))</f>
        <v>0</v>
      </c>
      <c r="AC1297" s="117">
        <f>IF(DATOS!J1261=Y$39,DATOS!C1261,"")</f>
        <v>0</v>
      </c>
    </row>
    <row r="1298" spans="27:29" x14ac:dyDescent="0.3">
      <c r="AA1298" s="114">
        <f t="shared" si="24"/>
        <v>1</v>
      </c>
      <c r="AB1298" s="114">
        <f>IF(AC1298="",0,IFERROR(IF(VLOOKUP(AC1298,AC$38:AC1297,1,0)&gt;0,0,0),1))</f>
        <v>0</v>
      </c>
      <c r="AC1298" s="117">
        <f>IF(DATOS!J1262=Y$39,DATOS!C1262,"")</f>
        <v>0</v>
      </c>
    </row>
    <row r="1299" spans="27:29" x14ac:dyDescent="0.3">
      <c r="AA1299" s="114">
        <f t="shared" si="24"/>
        <v>1</v>
      </c>
      <c r="AB1299" s="114">
        <f>IF(AC1299="",0,IFERROR(IF(VLOOKUP(AC1299,AC$38:AC1298,1,0)&gt;0,0,0),1))</f>
        <v>0</v>
      </c>
      <c r="AC1299" s="117">
        <f>IF(DATOS!J1263=Y$39,DATOS!C1263,"")</f>
        <v>0</v>
      </c>
    </row>
    <row r="1300" spans="27:29" x14ac:dyDescent="0.3">
      <c r="AA1300" s="114">
        <f t="shared" si="24"/>
        <v>1</v>
      </c>
      <c r="AB1300" s="114">
        <f>IF(AC1300="",0,IFERROR(IF(VLOOKUP(AC1300,AC$38:AC1299,1,0)&gt;0,0,0),1))</f>
        <v>0</v>
      </c>
      <c r="AC1300" s="117">
        <f>IF(DATOS!J1264=Y$39,DATOS!C1264,"")</f>
        <v>0</v>
      </c>
    </row>
    <row r="1301" spans="27:29" x14ac:dyDescent="0.3">
      <c r="AA1301" s="114">
        <f t="shared" si="24"/>
        <v>1</v>
      </c>
      <c r="AB1301" s="114">
        <f>IF(AC1301="",0,IFERROR(IF(VLOOKUP(AC1301,AC$38:AC1300,1,0)&gt;0,0,0),1))</f>
        <v>0</v>
      </c>
      <c r="AC1301" s="117">
        <f>IF(DATOS!J1265=Y$39,DATOS!C1265,"")</f>
        <v>0</v>
      </c>
    </row>
    <row r="1302" spans="27:29" x14ac:dyDescent="0.3">
      <c r="AA1302" s="114">
        <f t="shared" si="24"/>
        <v>1</v>
      </c>
      <c r="AB1302" s="114">
        <f>IF(AC1302="",0,IFERROR(IF(VLOOKUP(AC1302,AC$38:AC1301,1,0)&gt;0,0,0),1))</f>
        <v>0</v>
      </c>
      <c r="AC1302" s="117">
        <f>IF(DATOS!J1266=Y$39,DATOS!C1266,"")</f>
        <v>0</v>
      </c>
    </row>
    <row r="1303" spans="27:29" x14ac:dyDescent="0.3">
      <c r="AA1303" s="114">
        <f t="shared" si="24"/>
        <v>1</v>
      </c>
      <c r="AB1303" s="114">
        <f>IF(AC1303="",0,IFERROR(IF(VLOOKUP(AC1303,AC$38:AC1302,1,0)&gt;0,0,0),1))</f>
        <v>0</v>
      </c>
      <c r="AC1303" s="117">
        <f>IF(DATOS!J1267=Y$39,DATOS!C1267,"")</f>
        <v>0</v>
      </c>
    </row>
    <row r="1304" spans="27:29" x14ac:dyDescent="0.3">
      <c r="AA1304" s="114">
        <f t="shared" si="24"/>
        <v>1</v>
      </c>
      <c r="AB1304" s="114">
        <f>IF(AC1304="",0,IFERROR(IF(VLOOKUP(AC1304,AC$38:AC1303,1,0)&gt;0,0,0),1))</f>
        <v>0</v>
      </c>
      <c r="AC1304" s="117">
        <f>IF(DATOS!J1268=Y$39,DATOS!C1268,"")</f>
        <v>0</v>
      </c>
    </row>
    <row r="1305" spans="27:29" x14ac:dyDescent="0.3">
      <c r="AA1305" s="114">
        <f t="shared" si="24"/>
        <v>1</v>
      </c>
      <c r="AB1305" s="114">
        <f>IF(AC1305="",0,IFERROR(IF(VLOOKUP(AC1305,AC$38:AC1304,1,0)&gt;0,0,0),1))</f>
        <v>0</v>
      </c>
      <c r="AC1305" s="117">
        <f>IF(DATOS!J1269=Y$39,DATOS!C1269,"")</f>
        <v>0</v>
      </c>
    </row>
    <row r="1306" spans="27:29" x14ac:dyDescent="0.3">
      <c r="AA1306" s="114">
        <f t="shared" si="24"/>
        <v>1</v>
      </c>
      <c r="AB1306" s="114">
        <f>IF(AC1306="",0,IFERROR(IF(VLOOKUP(AC1306,AC$38:AC1305,1,0)&gt;0,0,0),1))</f>
        <v>0</v>
      </c>
      <c r="AC1306" s="117">
        <f>IF(DATOS!J1270=Y$39,DATOS!C1270,"")</f>
        <v>0</v>
      </c>
    </row>
    <row r="1307" spans="27:29" x14ac:dyDescent="0.3">
      <c r="AA1307" s="114">
        <f t="shared" si="24"/>
        <v>1</v>
      </c>
      <c r="AB1307" s="114">
        <f>IF(AC1307="",0,IFERROR(IF(VLOOKUP(AC1307,AC$38:AC1306,1,0)&gt;0,0,0),1))</f>
        <v>0</v>
      </c>
      <c r="AC1307" s="117">
        <f>IF(DATOS!J1271=Y$39,DATOS!C1271,"")</f>
        <v>0</v>
      </c>
    </row>
    <row r="1308" spans="27:29" x14ac:dyDescent="0.3">
      <c r="AA1308" s="114">
        <f t="shared" si="24"/>
        <v>1</v>
      </c>
      <c r="AB1308" s="114">
        <f>IF(AC1308="",0,IFERROR(IF(VLOOKUP(AC1308,AC$38:AC1307,1,0)&gt;0,0,0),1))</f>
        <v>0</v>
      </c>
      <c r="AC1308" s="117">
        <f>IF(DATOS!J1272=Y$39,DATOS!C1272,"")</f>
        <v>0</v>
      </c>
    </row>
    <row r="1309" spans="27:29" x14ac:dyDescent="0.3">
      <c r="AA1309" s="114">
        <f t="shared" si="24"/>
        <v>1</v>
      </c>
      <c r="AB1309" s="114">
        <f>IF(AC1309="",0,IFERROR(IF(VLOOKUP(AC1309,AC$38:AC1308,1,0)&gt;0,0,0),1))</f>
        <v>0</v>
      </c>
      <c r="AC1309" s="117">
        <f>IF(DATOS!J1273=Y$39,DATOS!C1273,"")</f>
        <v>0</v>
      </c>
    </row>
    <row r="1310" spans="27:29" x14ac:dyDescent="0.3">
      <c r="AA1310" s="114">
        <f t="shared" si="24"/>
        <v>1</v>
      </c>
      <c r="AB1310" s="114">
        <f>IF(AC1310="",0,IFERROR(IF(VLOOKUP(AC1310,AC$38:AC1309,1,0)&gt;0,0,0),1))</f>
        <v>0</v>
      </c>
      <c r="AC1310" s="117">
        <f>IF(DATOS!J1274=Y$39,DATOS!C1274,"")</f>
        <v>0</v>
      </c>
    </row>
    <row r="1311" spans="27:29" x14ac:dyDescent="0.3">
      <c r="AA1311" s="114">
        <f t="shared" si="24"/>
        <v>1</v>
      </c>
      <c r="AB1311" s="114">
        <f>IF(AC1311="",0,IFERROR(IF(VLOOKUP(AC1311,AC$38:AC1310,1,0)&gt;0,0,0),1))</f>
        <v>0</v>
      </c>
      <c r="AC1311" s="117">
        <f>IF(DATOS!J1275=Y$39,DATOS!C1275,"")</f>
        <v>0</v>
      </c>
    </row>
    <row r="1312" spans="27:29" x14ac:dyDescent="0.3">
      <c r="AA1312" s="114">
        <f t="shared" si="24"/>
        <v>1</v>
      </c>
      <c r="AB1312" s="114">
        <f>IF(AC1312="",0,IFERROR(IF(VLOOKUP(AC1312,AC$38:AC1311,1,0)&gt;0,0,0),1))</f>
        <v>0</v>
      </c>
      <c r="AC1312" s="117">
        <f>IF(DATOS!J1276=Y$39,DATOS!C1276,"")</f>
        <v>0</v>
      </c>
    </row>
    <row r="1313" spans="27:29" x14ac:dyDescent="0.3">
      <c r="AA1313" s="114">
        <f t="shared" si="24"/>
        <v>1</v>
      </c>
      <c r="AB1313" s="114">
        <f>IF(AC1313="",0,IFERROR(IF(VLOOKUP(AC1313,AC$38:AC1312,1,0)&gt;0,0,0),1))</f>
        <v>0</v>
      </c>
      <c r="AC1313" s="117">
        <f>IF(DATOS!J1277=Y$39,DATOS!C1277,"")</f>
        <v>0</v>
      </c>
    </row>
    <row r="1314" spans="27:29" x14ac:dyDescent="0.3">
      <c r="AA1314" s="114">
        <f t="shared" si="24"/>
        <v>1</v>
      </c>
      <c r="AB1314" s="114">
        <f>IF(AC1314="",0,IFERROR(IF(VLOOKUP(AC1314,AC$38:AC1313,1,0)&gt;0,0,0),1))</f>
        <v>0</v>
      </c>
      <c r="AC1314" s="117">
        <f>IF(DATOS!J1278=Y$39,DATOS!C1278,"")</f>
        <v>0</v>
      </c>
    </row>
    <row r="1315" spans="27:29" x14ac:dyDescent="0.3">
      <c r="AA1315" s="114">
        <f t="shared" si="24"/>
        <v>1</v>
      </c>
      <c r="AB1315" s="114">
        <f>IF(AC1315="",0,IFERROR(IF(VLOOKUP(AC1315,AC$38:AC1314,1,0)&gt;0,0,0),1))</f>
        <v>0</v>
      </c>
      <c r="AC1315" s="117">
        <f>IF(DATOS!J1279=Y$39,DATOS!C1279,"")</f>
        <v>0</v>
      </c>
    </row>
    <row r="1316" spans="27:29" x14ac:dyDescent="0.3">
      <c r="AA1316" s="114">
        <f t="shared" si="24"/>
        <v>1</v>
      </c>
      <c r="AB1316" s="114">
        <f>IF(AC1316="",0,IFERROR(IF(VLOOKUP(AC1316,AC$38:AC1315,1,0)&gt;0,0,0),1))</f>
        <v>0</v>
      </c>
      <c r="AC1316" s="117">
        <f>IF(DATOS!J1280=Y$39,DATOS!C1280,"")</f>
        <v>0</v>
      </c>
    </row>
    <row r="1317" spans="27:29" x14ac:dyDescent="0.3">
      <c r="AA1317" s="114">
        <f t="shared" si="24"/>
        <v>1</v>
      </c>
      <c r="AB1317" s="114">
        <f>IF(AC1317="",0,IFERROR(IF(VLOOKUP(AC1317,AC$38:AC1316,1,0)&gt;0,0,0),1))</f>
        <v>0</v>
      </c>
      <c r="AC1317" s="117">
        <f>IF(DATOS!J1281=Y$39,DATOS!C1281,"")</f>
        <v>0</v>
      </c>
    </row>
    <row r="1318" spans="27:29" x14ac:dyDescent="0.3">
      <c r="AA1318" s="114">
        <f t="shared" ref="AA1318:AA1381" si="25">AA1317+AB1318</f>
        <v>1</v>
      </c>
      <c r="AB1318" s="114">
        <f>IF(AC1318="",0,IFERROR(IF(VLOOKUP(AC1318,AC$38:AC1317,1,0)&gt;0,0,0),1))</f>
        <v>0</v>
      </c>
      <c r="AC1318" s="117">
        <f>IF(DATOS!J1282=Y$39,DATOS!C1282,"")</f>
        <v>0</v>
      </c>
    </row>
    <row r="1319" spans="27:29" x14ac:dyDescent="0.3">
      <c r="AA1319" s="114">
        <f t="shared" si="25"/>
        <v>1</v>
      </c>
      <c r="AB1319" s="114">
        <f>IF(AC1319="",0,IFERROR(IF(VLOOKUP(AC1319,AC$38:AC1318,1,0)&gt;0,0,0),1))</f>
        <v>0</v>
      </c>
      <c r="AC1319" s="117">
        <f>IF(DATOS!J1283=Y$39,DATOS!C1283,"")</f>
        <v>0</v>
      </c>
    </row>
    <row r="1320" spans="27:29" x14ac:dyDescent="0.3">
      <c r="AA1320" s="114">
        <f t="shared" si="25"/>
        <v>1</v>
      </c>
      <c r="AB1320" s="114">
        <f>IF(AC1320="",0,IFERROR(IF(VLOOKUP(AC1320,AC$38:AC1319,1,0)&gt;0,0,0),1))</f>
        <v>0</v>
      </c>
      <c r="AC1320" s="117">
        <f>IF(DATOS!J1284=Y$39,DATOS!C1284,"")</f>
        <v>0</v>
      </c>
    </row>
    <row r="1321" spans="27:29" x14ac:dyDescent="0.3">
      <c r="AA1321" s="114">
        <f t="shared" si="25"/>
        <v>1</v>
      </c>
      <c r="AB1321" s="114">
        <f>IF(AC1321="",0,IFERROR(IF(VLOOKUP(AC1321,AC$38:AC1320,1,0)&gt;0,0,0),1))</f>
        <v>0</v>
      </c>
      <c r="AC1321" s="117">
        <f>IF(DATOS!J1285=Y$39,DATOS!C1285,"")</f>
        <v>0</v>
      </c>
    </row>
    <row r="1322" spans="27:29" x14ac:dyDescent="0.3">
      <c r="AA1322" s="114">
        <f t="shared" si="25"/>
        <v>1</v>
      </c>
      <c r="AB1322" s="114">
        <f>IF(AC1322="",0,IFERROR(IF(VLOOKUP(AC1322,AC$38:AC1321,1,0)&gt;0,0,0),1))</f>
        <v>0</v>
      </c>
      <c r="AC1322" s="117">
        <f>IF(DATOS!J1286=Y$39,DATOS!C1286,"")</f>
        <v>0</v>
      </c>
    </row>
    <row r="1323" spans="27:29" x14ac:dyDescent="0.3">
      <c r="AA1323" s="114">
        <f t="shared" si="25"/>
        <v>1</v>
      </c>
      <c r="AB1323" s="114">
        <f>IF(AC1323="",0,IFERROR(IF(VLOOKUP(AC1323,AC$38:AC1322,1,0)&gt;0,0,0),1))</f>
        <v>0</v>
      </c>
      <c r="AC1323" s="117">
        <f>IF(DATOS!J1287=Y$39,DATOS!C1287,"")</f>
        <v>0</v>
      </c>
    </row>
    <row r="1324" spans="27:29" x14ac:dyDescent="0.3">
      <c r="AA1324" s="114">
        <f t="shared" si="25"/>
        <v>1</v>
      </c>
      <c r="AB1324" s="114">
        <f>IF(AC1324="",0,IFERROR(IF(VLOOKUP(AC1324,AC$38:AC1323,1,0)&gt;0,0,0),1))</f>
        <v>0</v>
      </c>
      <c r="AC1324" s="117">
        <f>IF(DATOS!J1288=Y$39,DATOS!C1288,"")</f>
        <v>0</v>
      </c>
    </row>
    <row r="1325" spans="27:29" x14ac:dyDescent="0.3">
      <c r="AA1325" s="114">
        <f t="shared" si="25"/>
        <v>1</v>
      </c>
      <c r="AB1325" s="114">
        <f>IF(AC1325="",0,IFERROR(IF(VLOOKUP(AC1325,AC$38:AC1324,1,0)&gt;0,0,0),1))</f>
        <v>0</v>
      </c>
      <c r="AC1325" s="117">
        <f>IF(DATOS!J1289=Y$39,DATOS!C1289,"")</f>
        <v>0</v>
      </c>
    </row>
    <row r="1326" spans="27:29" x14ac:dyDescent="0.3">
      <c r="AA1326" s="114">
        <f t="shared" si="25"/>
        <v>1</v>
      </c>
      <c r="AB1326" s="114">
        <f>IF(AC1326="",0,IFERROR(IF(VLOOKUP(AC1326,AC$38:AC1325,1,0)&gt;0,0,0),1))</f>
        <v>0</v>
      </c>
      <c r="AC1326" s="117">
        <f>IF(DATOS!J1290=Y$39,DATOS!C1290,"")</f>
        <v>0</v>
      </c>
    </row>
    <row r="1327" spans="27:29" x14ac:dyDescent="0.3">
      <c r="AA1327" s="114">
        <f t="shared" si="25"/>
        <v>1</v>
      </c>
      <c r="AB1327" s="114">
        <f>IF(AC1327="",0,IFERROR(IF(VLOOKUP(AC1327,AC$38:AC1326,1,0)&gt;0,0,0),1))</f>
        <v>0</v>
      </c>
      <c r="AC1327" s="117">
        <f>IF(DATOS!J1291=Y$39,DATOS!C1291,"")</f>
        <v>0</v>
      </c>
    </row>
    <row r="1328" spans="27:29" x14ac:dyDescent="0.3">
      <c r="AA1328" s="114">
        <f t="shared" si="25"/>
        <v>1</v>
      </c>
      <c r="AB1328" s="114">
        <f>IF(AC1328="",0,IFERROR(IF(VLOOKUP(AC1328,AC$38:AC1327,1,0)&gt;0,0,0),1))</f>
        <v>0</v>
      </c>
      <c r="AC1328" s="117">
        <f>IF(DATOS!J1292=Y$39,DATOS!C1292,"")</f>
        <v>0</v>
      </c>
    </row>
    <row r="1329" spans="27:29" x14ac:dyDescent="0.3">
      <c r="AA1329" s="114">
        <f t="shared" si="25"/>
        <v>1</v>
      </c>
      <c r="AB1329" s="114">
        <f>IF(AC1329="",0,IFERROR(IF(VLOOKUP(AC1329,AC$38:AC1328,1,0)&gt;0,0,0),1))</f>
        <v>0</v>
      </c>
      <c r="AC1329" s="117">
        <f>IF(DATOS!J1293=Y$39,DATOS!C1293,"")</f>
        <v>0</v>
      </c>
    </row>
    <row r="1330" spans="27:29" x14ac:dyDescent="0.3">
      <c r="AA1330" s="114">
        <f t="shared" si="25"/>
        <v>1</v>
      </c>
      <c r="AB1330" s="114">
        <f>IF(AC1330="",0,IFERROR(IF(VLOOKUP(AC1330,AC$38:AC1329,1,0)&gt;0,0,0),1))</f>
        <v>0</v>
      </c>
      <c r="AC1330" s="117">
        <f>IF(DATOS!J1294=Y$39,DATOS!C1294,"")</f>
        <v>0</v>
      </c>
    </row>
    <row r="1331" spans="27:29" x14ac:dyDescent="0.3">
      <c r="AA1331" s="114">
        <f t="shared" si="25"/>
        <v>1</v>
      </c>
      <c r="AB1331" s="114">
        <f>IF(AC1331="",0,IFERROR(IF(VLOOKUP(AC1331,AC$38:AC1330,1,0)&gt;0,0,0),1))</f>
        <v>0</v>
      </c>
      <c r="AC1331" s="117">
        <f>IF(DATOS!J1295=Y$39,DATOS!C1295,"")</f>
        <v>0</v>
      </c>
    </row>
    <row r="1332" spans="27:29" x14ac:dyDescent="0.3">
      <c r="AA1332" s="114">
        <f t="shared" si="25"/>
        <v>1</v>
      </c>
      <c r="AB1332" s="114">
        <f>IF(AC1332="",0,IFERROR(IF(VLOOKUP(AC1332,AC$38:AC1331,1,0)&gt;0,0,0),1))</f>
        <v>0</v>
      </c>
      <c r="AC1332" s="117">
        <f>IF(DATOS!J1296=Y$39,DATOS!C1296,"")</f>
        <v>0</v>
      </c>
    </row>
    <row r="1333" spans="27:29" x14ac:dyDescent="0.3">
      <c r="AA1333" s="114">
        <f t="shared" si="25"/>
        <v>1</v>
      </c>
      <c r="AB1333" s="114">
        <f>IF(AC1333="",0,IFERROR(IF(VLOOKUP(AC1333,AC$38:AC1332,1,0)&gt;0,0,0),1))</f>
        <v>0</v>
      </c>
      <c r="AC1333" s="117">
        <f>IF(DATOS!J1297=Y$39,DATOS!C1297,"")</f>
        <v>0</v>
      </c>
    </row>
    <row r="1334" spans="27:29" x14ac:dyDescent="0.3">
      <c r="AA1334" s="114">
        <f t="shared" si="25"/>
        <v>1</v>
      </c>
      <c r="AB1334" s="114">
        <f>IF(AC1334="",0,IFERROR(IF(VLOOKUP(AC1334,AC$38:AC1333,1,0)&gt;0,0,0),1))</f>
        <v>0</v>
      </c>
      <c r="AC1334" s="117">
        <f>IF(DATOS!J1298=Y$39,DATOS!C1298,"")</f>
        <v>0</v>
      </c>
    </row>
    <row r="1335" spans="27:29" x14ac:dyDescent="0.3">
      <c r="AA1335" s="114">
        <f t="shared" si="25"/>
        <v>1</v>
      </c>
      <c r="AB1335" s="114">
        <f>IF(AC1335="",0,IFERROR(IF(VLOOKUP(AC1335,AC$38:AC1334,1,0)&gt;0,0,0),1))</f>
        <v>0</v>
      </c>
      <c r="AC1335" s="117">
        <f>IF(DATOS!J1299=Y$39,DATOS!C1299,"")</f>
        <v>0</v>
      </c>
    </row>
    <row r="1336" spans="27:29" x14ac:dyDescent="0.3">
      <c r="AA1336" s="114">
        <f t="shared" si="25"/>
        <v>1</v>
      </c>
      <c r="AB1336" s="114">
        <f>IF(AC1336="",0,IFERROR(IF(VLOOKUP(AC1336,AC$38:AC1335,1,0)&gt;0,0,0),1))</f>
        <v>0</v>
      </c>
      <c r="AC1336" s="117">
        <f>IF(DATOS!J1300=Y$39,DATOS!C1300,"")</f>
        <v>0</v>
      </c>
    </row>
    <row r="1337" spans="27:29" x14ac:dyDescent="0.3">
      <c r="AA1337" s="114">
        <f t="shared" si="25"/>
        <v>1</v>
      </c>
      <c r="AB1337" s="114">
        <f>IF(AC1337="",0,IFERROR(IF(VLOOKUP(AC1337,AC$38:AC1336,1,0)&gt;0,0,0),1))</f>
        <v>0</v>
      </c>
      <c r="AC1337" s="117">
        <f>IF(DATOS!J1301=Y$39,DATOS!C1301,"")</f>
        <v>0</v>
      </c>
    </row>
    <row r="1338" spans="27:29" x14ac:dyDescent="0.3">
      <c r="AA1338" s="114">
        <f t="shared" si="25"/>
        <v>1</v>
      </c>
      <c r="AB1338" s="114">
        <f>IF(AC1338="",0,IFERROR(IF(VLOOKUP(AC1338,AC$38:AC1337,1,0)&gt;0,0,0),1))</f>
        <v>0</v>
      </c>
      <c r="AC1338" s="117">
        <f>IF(DATOS!J1302=Y$39,DATOS!C1302,"")</f>
        <v>0</v>
      </c>
    </row>
    <row r="1339" spans="27:29" x14ac:dyDescent="0.3">
      <c r="AA1339" s="114">
        <f t="shared" si="25"/>
        <v>1</v>
      </c>
      <c r="AB1339" s="114">
        <f>IF(AC1339="",0,IFERROR(IF(VLOOKUP(AC1339,AC$38:AC1338,1,0)&gt;0,0,0),1))</f>
        <v>0</v>
      </c>
      <c r="AC1339" s="117">
        <f>IF(DATOS!J1303=Y$39,DATOS!C1303,"")</f>
        <v>0</v>
      </c>
    </row>
    <row r="1340" spans="27:29" x14ac:dyDescent="0.3">
      <c r="AA1340" s="114">
        <f t="shared" si="25"/>
        <v>1</v>
      </c>
      <c r="AB1340" s="114">
        <f>IF(AC1340="",0,IFERROR(IF(VLOOKUP(AC1340,AC$38:AC1339,1,0)&gt;0,0,0),1))</f>
        <v>0</v>
      </c>
      <c r="AC1340" s="117">
        <f>IF(DATOS!J1304=Y$39,DATOS!C1304,"")</f>
        <v>0</v>
      </c>
    </row>
    <row r="1341" spans="27:29" x14ac:dyDescent="0.3">
      <c r="AA1341" s="114">
        <f t="shared" si="25"/>
        <v>1</v>
      </c>
      <c r="AB1341" s="114">
        <f>IF(AC1341="",0,IFERROR(IF(VLOOKUP(AC1341,AC$38:AC1340,1,0)&gt;0,0,0),1))</f>
        <v>0</v>
      </c>
      <c r="AC1341" s="117">
        <f>IF(DATOS!J1305=Y$39,DATOS!C1305,"")</f>
        <v>0</v>
      </c>
    </row>
    <row r="1342" spans="27:29" x14ac:dyDescent="0.3">
      <c r="AA1342" s="114">
        <f t="shared" si="25"/>
        <v>1</v>
      </c>
      <c r="AB1342" s="114">
        <f>IF(AC1342="",0,IFERROR(IF(VLOOKUP(AC1342,AC$38:AC1341,1,0)&gt;0,0,0),1))</f>
        <v>0</v>
      </c>
      <c r="AC1342" s="117">
        <f>IF(DATOS!J1306=Y$39,DATOS!C1306,"")</f>
        <v>0</v>
      </c>
    </row>
    <row r="1343" spans="27:29" x14ac:dyDescent="0.3">
      <c r="AA1343" s="114">
        <f t="shared" si="25"/>
        <v>1</v>
      </c>
      <c r="AB1343" s="114">
        <f>IF(AC1343="",0,IFERROR(IF(VLOOKUP(AC1343,AC$38:AC1342,1,0)&gt;0,0,0),1))</f>
        <v>0</v>
      </c>
      <c r="AC1343" s="117">
        <f>IF(DATOS!J1307=Y$39,DATOS!C1307,"")</f>
        <v>0</v>
      </c>
    </row>
    <row r="1344" spans="27:29" x14ac:dyDescent="0.3">
      <c r="AA1344" s="114">
        <f t="shared" si="25"/>
        <v>1</v>
      </c>
      <c r="AB1344" s="114">
        <f>IF(AC1344="",0,IFERROR(IF(VLOOKUP(AC1344,AC$38:AC1343,1,0)&gt;0,0,0),1))</f>
        <v>0</v>
      </c>
      <c r="AC1344" s="117">
        <f>IF(DATOS!J1308=Y$39,DATOS!C1308,"")</f>
        <v>0</v>
      </c>
    </row>
    <row r="1345" spans="27:29" x14ac:dyDescent="0.3">
      <c r="AA1345" s="114">
        <f t="shared" si="25"/>
        <v>1</v>
      </c>
      <c r="AB1345" s="114">
        <f>IF(AC1345="",0,IFERROR(IF(VLOOKUP(AC1345,AC$38:AC1344,1,0)&gt;0,0,0),1))</f>
        <v>0</v>
      </c>
      <c r="AC1345" s="117">
        <f>IF(DATOS!J1309=Y$39,DATOS!C1309,"")</f>
        <v>0</v>
      </c>
    </row>
    <row r="1346" spans="27:29" x14ac:dyDescent="0.3">
      <c r="AA1346" s="114">
        <f t="shared" si="25"/>
        <v>1</v>
      </c>
      <c r="AB1346" s="114">
        <f>IF(AC1346="",0,IFERROR(IF(VLOOKUP(AC1346,AC$38:AC1345,1,0)&gt;0,0,0),1))</f>
        <v>0</v>
      </c>
      <c r="AC1346" s="117">
        <f>IF(DATOS!J1310=Y$39,DATOS!C1310,"")</f>
        <v>0</v>
      </c>
    </row>
    <row r="1347" spans="27:29" x14ac:dyDescent="0.3">
      <c r="AA1347" s="114">
        <f t="shared" si="25"/>
        <v>1</v>
      </c>
      <c r="AB1347" s="114">
        <f>IF(AC1347="",0,IFERROR(IF(VLOOKUP(AC1347,AC$38:AC1346,1,0)&gt;0,0,0),1))</f>
        <v>0</v>
      </c>
      <c r="AC1347" s="117">
        <f>IF(DATOS!J1311=Y$39,DATOS!C1311,"")</f>
        <v>0</v>
      </c>
    </row>
    <row r="1348" spans="27:29" x14ac:dyDescent="0.3">
      <c r="AA1348" s="114">
        <f t="shared" si="25"/>
        <v>1</v>
      </c>
      <c r="AB1348" s="114">
        <f>IF(AC1348="",0,IFERROR(IF(VLOOKUP(AC1348,AC$38:AC1347,1,0)&gt;0,0,0),1))</f>
        <v>0</v>
      </c>
      <c r="AC1348" s="117">
        <f>IF(DATOS!J1312=Y$39,DATOS!C1312,"")</f>
        <v>0</v>
      </c>
    </row>
    <row r="1349" spans="27:29" x14ac:dyDescent="0.3">
      <c r="AA1349" s="114">
        <f t="shared" si="25"/>
        <v>1</v>
      </c>
      <c r="AB1349" s="114">
        <f>IF(AC1349="",0,IFERROR(IF(VLOOKUP(AC1349,AC$38:AC1348,1,0)&gt;0,0,0),1))</f>
        <v>0</v>
      </c>
      <c r="AC1349" s="117">
        <f>IF(DATOS!J1313=Y$39,DATOS!C1313,"")</f>
        <v>0</v>
      </c>
    </row>
    <row r="1350" spans="27:29" x14ac:dyDescent="0.3">
      <c r="AA1350" s="114">
        <f t="shared" si="25"/>
        <v>1</v>
      </c>
      <c r="AB1350" s="114">
        <f>IF(AC1350="",0,IFERROR(IF(VLOOKUP(AC1350,AC$38:AC1349,1,0)&gt;0,0,0),1))</f>
        <v>0</v>
      </c>
      <c r="AC1350" s="117">
        <f>IF(DATOS!J1314=Y$39,DATOS!C1314,"")</f>
        <v>0</v>
      </c>
    </row>
    <row r="1351" spans="27:29" x14ac:dyDescent="0.3">
      <c r="AA1351" s="114">
        <f t="shared" si="25"/>
        <v>1</v>
      </c>
      <c r="AB1351" s="114">
        <f>IF(AC1351="",0,IFERROR(IF(VLOOKUP(AC1351,AC$38:AC1350,1,0)&gt;0,0,0),1))</f>
        <v>0</v>
      </c>
      <c r="AC1351" s="117">
        <f>IF(DATOS!J1315=Y$39,DATOS!C1315,"")</f>
        <v>0</v>
      </c>
    </row>
    <row r="1352" spans="27:29" x14ac:dyDescent="0.3">
      <c r="AA1352" s="114">
        <f t="shared" si="25"/>
        <v>1</v>
      </c>
      <c r="AB1352" s="114">
        <f>IF(AC1352="",0,IFERROR(IF(VLOOKUP(AC1352,AC$38:AC1351,1,0)&gt;0,0,0),1))</f>
        <v>0</v>
      </c>
      <c r="AC1352" s="117">
        <f>IF(DATOS!J1316=Y$39,DATOS!C1316,"")</f>
        <v>0</v>
      </c>
    </row>
    <row r="1353" spans="27:29" x14ac:dyDescent="0.3">
      <c r="AA1353" s="114">
        <f t="shared" si="25"/>
        <v>1</v>
      </c>
      <c r="AB1353" s="114">
        <f>IF(AC1353="",0,IFERROR(IF(VLOOKUP(AC1353,AC$38:AC1352,1,0)&gt;0,0,0),1))</f>
        <v>0</v>
      </c>
      <c r="AC1353" s="117">
        <f>IF(DATOS!J1317=Y$39,DATOS!C1317,"")</f>
        <v>0</v>
      </c>
    </row>
    <row r="1354" spans="27:29" x14ac:dyDescent="0.3">
      <c r="AA1354" s="114">
        <f t="shared" si="25"/>
        <v>1</v>
      </c>
      <c r="AB1354" s="114">
        <f>IF(AC1354="",0,IFERROR(IF(VLOOKUP(AC1354,AC$38:AC1353,1,0)&gt;0,0,0),1))</f>
        <v>0</v>
      </c>
      <c r="AC1354" s="117">
        <f>IF(DATOS!J1318=Y$39,DATOS!C1318,"")</f>
        <v>0</v>
      </c>
    </row>
    <row r="1355" spans="27:29" x14ac:dyDescent="0.3">
      <c r="AA1355" s="114">
        <f t="shared" si="25"/>
        <v>1</v>
      </c>
      <c r="AB1355" s="114">
        <f>IF(AC1355="",0,IFERROR(IF(VLOOKUP(AC1355,AC$38:AC1354,1,0)&gt;0,0,0),1))</f>
        <v>0</v>
      </c>
      <c r="AC1355" s="117">
        <f>IF(DATOS!J1319=Y$39,DATOS!C1319,"")</f>
        <v>0</v>
      </c>
    </row>
    <row r="1356" spans="27:29" x14ac:dyDescent="0.3">
      <c r="AA1356" s="114">
        <f t="shared" si="25"/>
        <v>1</v>
      </c>
      <c r="AB1356" s="114">
        <f>IF(AC1356="",0,IFERROR(IF(VLOOKUP(AC1356,AC$38:AC1355,1,0)&gt;0,0,0),1))</f>
        <v>0</v>
      </c>
      <c r="AC1356" s="117">
        <f>IF(DATOS!J1320=Y$39,DATOS!C1320,"")</f>
        <v>0</v>
      </c>
    </row>
    <row r="1357" spans="27:29" x14ac:dyDescent="0.3">
      <c r="AA1357" s="114">
        <f t="shared" si="25"/>
        <v>1</v>
      </c>
      <c r="AB1357" s="114">
        <f>IF(AC1357="",0,IFERROR(IF(VLOOKUP(AC1357,AC$38:AC1356,1,0)&gt;0,0,0),1))</f>
        <v>0</v>
      </c>
      <c r="AC1357" s="117">
        <f>IF(DATOS!J1321=Y$39,DATOS!C1321,"")</f>
        <v>0</v>
      </c>
    </row>
    <row r="1358" spans="27:29" x14ac:dyDescent="0.3">
      <c r="AA1358" s="114">
        <f t="shared" si="25"/>
        <v>1</v>
      </c>
      <c r="AB1358" s="114">
        <f>IF(AC1358="",0,IFERROR(IF(VLOOKUP(AC1358,AC$38:AC1357,1,0)&gt;0,0,0),1))</f>
        <v>0</v>
      </c>
      <c r="AC1358" s="117">
        <f>IF(DATOS!J1322=Y$39,DATOS!C1322,"")</f>
        <v>0</v>
      </c>
    </row>
    <row r="1359" spans="27:29" x14ac:dyDescent="0.3">
      <c r="AA1359" s="114">
        <f t="shared" si="25"/>
        <v>1</v>
      </c>
      <c r="AB1359" s="114">
        <f>IF(AC1359="",0,IFERROR(IF(VLOOKUP(AC1359,AC$38:AC1358,1,0)&gt;0,0,0),1))</f>
        <v>0</v>
      </c>
      <c r="AC1359" s="117">
        <f>IF(DATOS!J1323=Y$39,DATOS!C1323,"")</f>
        <v>0</v>
      </c>
    </row>
    <row r="1360" spans="27:29" x14ac:dyDescent="0.3">
      <c r="AA1360" s="114">
        <f t="shared" si="25"/>
        <v>1</v>
      </c>
      <c r="AB1360" s="114">
        <f>IF(AC1360="",0,IFERROR(IF(VLOOKUP(AC1360,AC$38:AC1359,1,0)&gt;0,0,0),1))</f>
        <v>0</v>
      </c>
      <c r="AC1360" s="117">
        <f>IF(DATOS!J1324=Y$39,DATOS!C1324,"")</f>
        <v>0</v>
      </c>
    </row>
    <row r="1361" spans="27:29" x14ac:dyDescent="0.3">
      <c r="AA1361" s="114">
        <f t="shared" si="25"/>
        <v>1</v>
      </c>
      <c r="AB1361" s="114">
        <f>IF(AC1361="",0,IFERROR(IF(VLOOKUP(AC1361,AC$38:AC1360,1,0)&gt;0,0,0),1))</f>
        <v>0</v>
      </c>
      <c r="AC1361" s="117">
        <f>IF(DATOS!J1325=Y$39,DATOS!C1325,"")</f>
        <v>0</v>
      </c>
    </row>
    <row r="1362" spans="27:29" x14ac:dyDescent="0.3">
      <c r="AA1362" s="114">
        <f t="shared" si="25"/>
        <v>1</v>
      </c>
      <c r="AB1362" s="114">
        <f>IF(AC1362="",0,IFERROR(IF(VLOOKUP(AC1362,AC$38:AC1361,1,0)&gt;0,0,0),1))</f>
        <v>0</v>
      </c>
      <c r="AC1362" s="117">
        <f>IF(DATOS!J1326=Y$39,DATOS!C1326,"")</f>
        <v>0</v>
      </c>
    </row>
    <row r="1363" spans="27:29" x14ac:dyDescent="0.3">
      <c r="AA1363" s="114">
        <f t="shared" si="25"/>
        <v>1</v>
      </c>
      <c r="AB1363" s="114">
        <f>IF(AC1363="",0,IFERROR(IF(VLOOKUP(AC1363,AC$38:AC1362,1,0)&gt;0,0,0),1))</f>
        <v>0</v>
      </c>
      <c r="AC1363" s="117">
        <f>IF(DATOS!J1327=Y$39,DATOS!C1327,"")</f>
        <v>0</v>
      </c>
    </row>
    <row r="1364" spans="27:29" x14ac:dyDescent="0.3">
      <c r="AA1364" s="114">
        <f t="shared" si="25"/>
        <v>1</v>
      </c>
      <c r="AB1364" s="114">
        <f>IF(AC1364="",0,IFERROR(IF(VLOOKUP(AC1364,AC$38:AC1363,1,0)&gt;0,0,0),1))</f>
        <v>0</v>
      </c>
      <c r="AC1364" s="117">
        <f>IF(DATOS!J1328=Y$39,DATOS!C1328,"")</f>
        <v>0</v>
      </c>
    </row>
    <row r="1365" spans="27:29" x14ac:dyDescent="0.3">
      <c r="AA1365" s="114">
        <f t="shared" si="25"/>
        <v>1</v>
      </c>
      <c r="AB1365" s="114">
        <f>IF(AC1365="",0,IFERROR(IF(VLOOKUP(AC1365,AC$38:AC1364,1,0)&gt;0,0,0),1))</f>
        <v>0</v>
      </c>
      <c r="AC1365" s="117">
        <f>IF(DATOS!J1329=Y$39,DATOS!C1329,"")</f>
        <v>0</v>
      </c>
    </row>
    <row r="1366" spans="27:29" x14ac:dyDescent="0.3">
      <c r="AA1366" s="114">
        <f t="shared" si="25"/>
        <v>1</v>
      </c>
      <c r="AB1366" s="114">
        <f>IF(AC1366="",0,IFERROR(IF(VLOOKUP(AC1366,AC$38:AC1365,1,0)&gt;0,0,0),1))</f>
        <v>0</v>
      </c>
      <c r="AC1366" s="117">
        <f>IF(DATOS!J1330=Y$39,DATOS!C1330,"")</f>
        <v>0</v>
      </c>
    </row>
    <row r="1367" spans="27:29" x14ac:dyDescent="0.3">
      <c r="AA1367" s="114">
        <f t="shared" si="25"/>
        <v>1</v>
      </c>
      <c r="AB1367" s="114">
        <f>IF(AC1367="",0,IFERROR(IF(VLOOKUP(AC1367,AC$38:AC1366,1,0)&gt;0,0,0),1))</f>
        <v>0</v>
      </c>
      <c r="AC1367" s="117">
        <f>IF(DATOS!J1331=Y$39,DATOS!C1331,"")</f>
        <v>0</v>
      </c>
    </row>
    <row r="1368" spans="27:29" x14ac:dyDescent="0.3">
      <c r="AA1368" s="114">
        <f t="shared" si="25"/>
        <v>1</v>
      </c>
      <c r="AB1368" s="114">
        <f>IF(AC1368="",0,IFERROR(IF(VLOOKUP(AC1368,AC$38:AC1367,1,0)&gt;0,0,0),1))</f>
        <v>0</v>
      </c>
      <c r="AC1368" s="117">
        <f>IF(DATOS!J1332=Y$39,DATOS!C1332,"")</f>
        <v>0</v>
      </c>
    </row>
    <row r="1369" spans="27:29" x14ac:dyDescent="0.3">
      <c r="AA1369" s="114">
        <f t="shared" si="25"/>
        <v>1</v>
      </c>
      <c r="AB1369" s="114">
        <f>IF(AC1369="",0,IFERROR(IF(VLOOKUP(AC1369,AC$38:AC1368,1,0)&gt;0,0,0),1))</f>
        <v>0</v>
      </c>
      <c r="AC1369" s="117">
        <f>IF(DATOS!J1333=Y$39,DATOS!C1333,"")</f>
        <v>0</v>
      </c>
    </row>
    <row r="1370" spans="27:29" x14ac:dyDescent="0.3">
      <c r="AA1370" s="114">
        <f t="shared" si="25"/>
        <v>1</v>
      </c>
      <c r="AB1370" s="114">
        <f>IF(AC1370="",0,IFERROR(IF(VLOOKUP(AC1370,AC$38:AC1369,1,0)&gt;0,0,0),1))</f>
        <v>0</v>
      </c>
      <c r="AC1370" s="117">
        <f>IF(DATOS!J1334=Y$39,DATOS!C1334,"")</f>
        <v>0</v>
      </c>
    </row>
    <row r="1371" spans="27:29" x14ac:dyDescent="0.3">
      <c r="AA1371" s="114">
        <f t="shared" si="25"/>
        <v>1</v>
      </c>
      <c r="AB1371" s="114">
        <f>IF(AC1371="",0,IFERROR(IF(VLOOKUP(AC1371,AC$38:AC1370,1,0)&gt;0,0,0),1))</f>
        <v>0</v>
      </c>
      <c r="AC1371" s="117">
        <f>IF(DATOS!J1335=Y$39,DATOS!C1335,"")</f>
        <v>0</v>
      </c>
    </row>
    <row r="1372" spans="27:29" x14ac:dyDescent="0.3">
      <c r="AA1372" s="114">
        <f t="shared" si="25"/>
        <v>1</v>
      </c>
      <c r="AB1372" s="114">
        <f>IF(AC1372="",0,IFERROR(IF(VLOOKUP(AC1372,AC$38:AC1371,1,0)&gt;0,0,0),1))</f>
        <v>0</v>
      </c>
      <c r="AC1372" s="117">
        <f>IF(DATOS!J1336=Y$39,DATOS!C1336,"")</f>
        <v>0</v>
      </c>
    </row>
    <row r="1373" spans="27:29" x14ac:dyDescent="0.3">
      <c r="AA1373" s="114">
        <f t="shared" si="25"/>
        <v>1</v>
      </c>
      <c r="AB1373" s="114">
        <f>IF(AC1373="",0,IFERROR(IF(VLOOKUP(AC1373,AC$38:AC1372,1,0)&gt;0,0,0),1))</f>
        <v>0</v>
      </c>
      <c r="AC1373" s="117">
        <f>IF(DATOS!J1337=Y$39,DATOS!C1337,"")</f>
        <v>0</v>
      </c>
    </row>
    <row r="1374" spans="27:29" x14ac:dyDescent="0.3">
      <c r="AA1374" s="114">
        <f t="shared" si="25"/>
        <v>1</v>
      </c>
      <c r="AB1374" s="114">
        <f>IF(AC1374="",0,IFERROR(IF(VLOOKUP(AC1374,AC$38:AC1373,1,0)&gt;0,0,0),1))</f>
        <v>0</v>
      </c>
      <c r="AC1374" s="117">
        <f>IF(DATOS!J1338=Y$39,DATOS!C1338,"")</f>
        <v>0</v>
      </c>
    </row>
    <row r="1375" spans="27:29" x14ac:dyDescent="0.3">
      <c r="AA1375" s="114">
        <f t="shared" si="25"/>
        <v>1</v>
      </c>
      <c r="AB1375" s="114">
        <f>IF(AC1375="",0,IFERROR(IF(VLOOKUP(AC1375,AC$38:AC1374,1,0)&gt;0,0,0),1))</f>
        <v>0</v>
      </c>
      <c r="AC1375" s="117">
        <f>IF(DATOS!J1339=Y$39,DATOS!C1339,"")</f>
        <v>0</v>
      </c>
    </row>
    <row r="1376" spans="27:29" x14ac:dyDescent="0.3">
      <c r="AA1376" s="114">
        <f t="shared" si="25"/>
        <v>1</v>
      </c>
      <c r="AB1376" s="114">
        <f>IF(AC1376="",0,IFERROR(IF(VLOOKUP(AC1376,AC$38:AC1375,1,0)&gt;0,0,0),1))</f>
        <v>0</v>
      </c>
      <c r="AC1376" s="117">
        <f>IF(DATOS!J1340=Y$39,DATOS!C1340,"")</f>
        <v>0</v>
      </c>
    </row>
    <row r="1377" spans="27:29" x14ac:dyDescent="0.3">
      <c r="AA1377" s="114">
        <f t="shared" si="25"/>
        <v>1</v>
      </c>
      <c r="AB1377" s="114">
        <f>IF(AC1377="",0,IFERROR(IF(VLOOKUP(AC1377,AC$38:AC1376,1,0)&gt;0,0,0),1))</f>
        <v>0</v>
      </c>
      <c r="AC1377" s="117">
        <f>IF(DATOS!J1341=Y$39,DATOS!C1341,"")</f>
        <v>0</v>
      </c>
    </row>
    <row r="1378" spans="27:29" x14ac:dyDescent="0.3">
      <c r="AA1378" s="114">
        <f t="shared" si="25"/>
        <v>1</v>
      </c>
      <c r="AB1378" s="114">
        <f>IF(AC1378="",0,IFERROR(IF(VLOOKUP(AC1378,AC$38:AC1377,1,0)&gt;0,0,0),1))</f>
        <v>0</v>
      </c>
      <c r="AC1378" s="117">
        <f>IF(DATOS!J1342=Y$39,DATOS!C1342,"")</f>
        <v>0</v>
      </c>
    </row>
    <row r="1379" spans="27:29" x14ac:dyDescent="0.3">
      <c r="AA1379" s="114">
        <f t="shared" si="25"/>
        <v>1</v>
      </c>
      <c r="AB1379" s="114">
        <f>IF(AC1379="",0,IFERROR(IF(VLOOKUP(AC1379,AC$38:AC1378,1,0)&gt;0,0,0),1))</f>
        <v>0</v>
      </c>
      <c r="AC1379" s="117">
        <f>IF(DATOS!J1343=Y$39,DATOS!C1343,"")</f>
        <v>0</v>
      </c>
    </row>
    <row r="1380" spans="27:29" x14ac:dyDescent="0.3">
      <c r="AA1380" s="114">
        <f t="shared" si="25"/>
        <v>1</v>
      </c>
      <c r="AB1380" s="114">
        <f>IF(AC1380="",0,IFERROR(IF(VLOOKUP(AC1380,AC$38:AC1379,1,0)&gt;0,0,0),1))</f>
        <v>0</v>
      </c>
      <c r="AC1380" s="117">
        <f>IF(DATOS!J1344=Y$39,DATOS!C1344,"")</f>
        <v>0</v>
      </c>
    </row>
    <row r="1381" spans="27:29" x14ac:dyDescent="0.3">
      <c r="AA1381" s="114">
        <f t="shared" si="25"/>
        <v>1</v>
      </c>
      <c r="AB1381" s="114">
        <f>IF(AC1381="",0,IFERROR(IF(VLOOKUP(AC1381,AC$38:AC1380,1,0)&gt;0,0,0),1))</f>
        <v>0</v>
      </c>
      <c r="AC1381" s="117">
        <f>IF(DATOS!J1345=Y$39,DATOS!C1345,"")</f>
        <v>0</v>
      </c>
    </row>
    <row r="1382" spans="27:29" x14ac:dyDescent="0.3">
      <c r="AA1382" s="114">
        <f t="shared" ref="AA1382:AA1445" si="26">AA1381+AB1382</f>
        <v>1</v>
      </c>
      <c r="AB1382" s="114">
        <f>IF(AC1382="",0,IFERROR(IF(VLOOKUP(AC1382,AC$38:AC1381,1,0)&gt;0,0,0),1))</f>
        <v>0</v>
      </c>
      <c r="AC1382" s="117">
        <f>IF(DATOS!J1346=Y$39,DATOS!C1346,"")</f>
        <v>0</v>
      </c>
    </row>
    <row r="1383" spans="27:29" x14ac:dyDescent="0.3">
      <c r="AA1383" s="114">
        <f t="shared" si="26"/>
        <v>1</v>
      </c>
      <c r="AB1383" s="114">
        <f>IF(AC1383="",0,IFERROR(IF(VLOOKUP(AC1383,AC$38:AC1382,1,0)&gt;0,0,0),1))</f>
        <v>0</v>
      </c>
      <c r="AC1383" s="117">
        <f>IF(DATOS!J1347=Y$39,DATOS!C1347,"")</f>
        <v>0</v>
      </c>
    </row>
    <row r="1384" spans="27:29" x14ac:dyDescent="0.3">
      <c r="AA1384" s="114">
        <f t="shared" si="26"/>
        <v>1</v>
      </c>
      <c r="AB1384" s="114">
        <f>IF(AC1384="",0,IFERROR(IF(VLOOKUP(AC1384,AC$38:AC1383,1,0)&gt;0,0,0),1))</f>
        <v>0</v>
      </c>
      <c r="AC1384" s="117">
        <f>IF(DATOS!J1348=Y$39,DATOS!C1348,"")</f>
        <v>0</v>
      </c>
    </row>
    <row r="1385" spans="27:29" x14ac:dyDescent="0.3">
      <c r="AA1385" s="114">
        <f t="shared" si="26"/>
        <v>1</v>
      </c>
      <c r="AB1385" s="114">
        <f>IF(AC1385="",0,IFERROR(IF(VLOOKUP(AC1385,AC$38:AC1384,1,0)&gt;0,0,0),1))</f>
        <v>0</v>
      </c>
      <c r="AC1385" s="117">
        <f>IF(DATOS!J1349=Y$39,DATOS!C1349,"")</f>
        <v>0</v>
      </c>
    </row>
    <row r="1386" spans="27:29" x14ac:dyDescent="0.3">
      <c r="AA1386" s="114">
        <f t="shared" si="26"/>
        <v>1</v>
      </c>
      <c r="AB1386" s="114">
        <f>IF(AC1386="",0,IFERROR(IF(VLOOKUP(AC1386,AC$38:AC1385,1,0)&gt;0,0,0),1))</f>
        <v>0</v>
      </c>
      <c r="AC1386" s="117">
        <f>IF(DATOS!J1350=Y$39,DATOS!C1350,"")</f>
        <v>0</v>
      </c>
    </row>
    <row r="1387" spans="27:29" x14ac:dyDescent="0.3">
      <c r="AA1387" s="114">
        <f t="shared" si="26"/>
        <v>1</v>
      </c>
      <c r="AB1387" s="114">
        <f>IF(AC1387="",0,IFERROR(IF(VLOOKUP(AC1387,AC$38:AC1386,1,0)&gt;0,0,0),1))</f>
        <v>0</v>
      </c>
      <c r="AC1387" s="117">
        <f>IF(DATOS!J1351=Y$39,DATOS!C1351,"")</f>
        <v>0</v>
      </c>
    </row>
    <row r="1388" spans="27:29" x14ac:dyDescent="0.3">
      <c r="AA1388" s="114">
        <f t="shared" si="26"/>
        <v>1</v>
      </c>
      <c r="AB1388" s="114">
        <f>IF(AC1388="",0,IFERROR(IF(VLOOKUP(AC1388,AC$38:AC1387,1,0)&gt;0,0,0),1))</f>
        <v>0</v>
      </c>
      <c r="AC1388" s="117">
        <f>IF(DATOS!J1352=Y$39,DATOS!C1352,"")</f>
        <v>0</v>
      </c>
    </row>
    <row r="1389" spans="27:29" x14ac:dyDescent="0.3">
      <c r="AA1389" s="114">
        <f t="shared" si="26"/>
        <v>1</v>
      </c>
      <c r="AB1389" s="114">
        <f>IF(AC1389="",0,IFERROR(IF(VLOOKUP(AC1389,AC$38:AC1388,1,0)&gt;0,0,0),1))</f>
        <v>0</v>
      </c>
      <c r="AC1389" s="117">
        <f>IF(DATOS!J1353=Y$39,DATOS!C1353,"")</f>
        <v>0</v>
      </c>
    </row>
    <row r="1390" spans="27:29" x14ac:dyDescent="0.3">
      <c r="AA1390" s="114">
        <f t="shared" si="26"/>
        <v>1</v>
      </c>
      <c r="AB1390" s="114">
        <f>IF(AC1390="",0,IFERROR(IF(VLOOKUP(AC1390,AC$38:AC1389,1,0)&gt;0,0,0),1))</f>
        <v>0</v>
      </c>
      <c r="AC1390" s="117">
        <f>IF(DATOS!J1354=Y$39,DATOS!C1354,"")</f>
        <v>0</v>
      </c>
    </row>
    <row r="1391" spans="27:29" x14ac:dyDescent="0.3">
      <c r="AA1391" s="114">
        <f t="shared" si="26"/>
        <v>1</v>
      </c>
      <c r="AB1391" s="114">
        <f>IF(AC1391="",0,IFERROR(IF(VLOOKUP(AC1391,AC$38:AC1390,1,0)&gt;0,0,0),1))</f>
        <v>0</v>
      </c>
      <c r="AC1391" s="117">
        <f>IF(DATOS!J1355=Y$39,DATOS!C1355,"")</f>
        <v>0</v>
      </c>
    </row>
    <row r="1392" spans="27:29" x14ac:dyDescent="0.3">
      <c r="AA1392" s="114">
        <f t="shared" si="26"/>
        <v>1</v>
      </c>
      <c r="AB1392" s="114">
        <f>IF(AC1392="",0,IFERROR(IF(VLOOKUP(AC1392,AC$38:AC1391,1,0)&gt;0,0,0),1))</f>
        <v>0</v>
      </c>
      <c r="AC1392" s="117">
        <f>IF(DATOS!J1356=Y$39,DATOS!C1356,"")</f>
        <v>0</v>
      </c>
    </row>
    <row r="1393" spans="27:29" x14ac:dyDescent="0.3">
      <c r="AA1393" s="114">
        <f t="shared" si="26"/>
        <v>1</v>
      </c>
      <c r="AB1393" s="114">
        <f>IF(AC1393="",0,IFERROR(IF(VLOOKUP(AC1393,AC$38:AC1392,1,0)&gt;0,0,0),1))</f>
        <v>0</v>
      </c>
      <c r="AC1393" s="117">
        <f>IF(DATOS!J1357=Y$39,DATOS!C1357,"")</f>
        <v>0</v>
      </c>
    </row>
    <row r="1394" spans="27:29" x14ac:dyDescent="0.3">
      <c r="AA1394" s="114">
        <f t="shared" si="26"/>
        <v>1</v>
      </c>
      <c r="AB1394" s="114">
        <f>IF(AC1394="",0,IFERROR(IF(VLOOKUP(AC1394,AC$38:AC1393,1,0)&gt;0,0,0),1))</f>
        <v>0</v>
      </c>
      <c r="AC1394" s="117">
        <f>IF(DATOS!J1358=Y$39,DATOS!C1358,"")</f>
        <v>0</v>
      </c>
    </row>
    <row r="1395" spans="27:29" x14ac:dyDescent="0.3">
      <c r="AA1395" s="114">
        <f t="shared" si="26"/>
        <v>1</v>
      </c>
      <c r="AB1395" s="114">
        <f>IF(AC1395="",0,IFERROR(IF(VLOOKUP(AC1395,AC$38:AC1394,1,0)&gt;0,0,0),1))</f>
        <v>0</v>
      </c>
      <c r="AC1395" s="117">
        <f>IF(DATOS!J1359=Y$39,DATOS!C1359,"")</f>
        <v>0</v>
      </c>
    </row>
    <row r="1396" spans="27:29" x14ac:dyDescent="0.3">
      <c r="AA1396" s="114">
        <f t="shared" si="26"/>
        <v>1</v>
      </c>
      <c r="AB1396" s="114">
        <f>IF(AC1396="",0,IFERROR(IF(VLOOKUP(AC1396,AC$38:AC1395,1,0)&gt;0,0,0),1))</f>
        <v>0</v>
      </c>
      <c r="AC1396" s="117">
        <f>IF(DATOS!J1360=Y$39,DATOS!C1360,"")</f>
        <v>0</v>
      </c>
    </row>
    <row r="1397" spans="27:29" x14ac:dyDescent="0.3">
      <c r="AA1397" s="114">
        <f t="shared" si="26"/>
        <v>1</v>
      </c>
      <c r="AB1397" s="114">
        <f>IF(AC1397="",0,IFERROR(IF(VLOOKUP(AC1397,AC$38:AC1396,1,0)&gt;0,0,0),1))</f>
        <v>0</v>
      </c>
      <c r="AC1397" s="117">
        <f>IF(DATOS!J1361=Y$39,DATOS!C1361,"")</f>
        <v>0</v>
      </c>
    </row>
    <row r="1398" spans="27:29" x14ac:dyDescent="0.3">
      <c r="AA1398" s="114">
        <f t="shared" si="26"/>
        <v>1</v>
      </c>
      <c r="AB1398" s="114">
        <f>IF(AC1398="",0,IFERROR(IF(VLOOKUP(AC1398,AC$38:AC1397,1,0)&gt;0,0,0),1))</f>
        <v>0</v>
      </c>
      <c r="AC1398" s="117">
        <f>IF(DATOS!J1362=Y$39,DATOS!C1362,"")</f>
        <v>0</v>
      </c>
    </row>
    <row r="1399" spans="27:29" x14ac:dyDescent="0.3">
      <c r="AA1399" s="114">
        <f t="shared" si="26"/>
        <v>1</v>
      </c>
      <c r="AB1399" s="114">
        <f>IF(AC1399="",0,IFERROR(IF(VLOOKUP(AC1399,AC$38:AC1398,1,0)&gt;0,0,0),1))</f>
        <v>0</v>
      </c>
      <c r="AC1399" s="117">
        <f>IF(DATOS!J1363=Y$39,DATOS!C1363,"")</f>
        <v>0</v>
      </c>
    </row>
    <row r="1400" spans="27:29" x14ac:dyDescent="0.3">
      <c r="AA1400" s="114">
        <f t="shared" si="26"/>
        <v>1</v>
      </c>
      <c r="AB1400" s="114">
        <f>IF(AC1400="",0,IFERROR(IF(VLOOKUP(AC1400,AC$38:AC1399,1,0)&gt;0,0,0),1))</f>
        <v>0</v>
      </c>
      <c r="AC1400" s="117">
        <f>IF(DATOS!J1364=Y$39,DATOS!C1364,"")</f>
        <v>0</v>
      </c>
    </row>
    <row r="1401" spans="27:29" x14ac:dyDescent="0.3">
      <c r="AA1401" s="114">
        <f t="shared" si="26"/>
        <v>1</v>
      </c>
      <c r="AB1401" s="114">
        <f>IF(AC1401="",0,IFERROR(IF(VLOOKUP(AC1401,AC$38:AC1400,1,0)&gt;0,0,0),1))</f>
        <v>0</v>
      </c>
      <c r="AC1401" s="117">
        <f>IF(DATOS!J1365=Y$39,DATOS!C1365,"")</f>
        <v>0</v>
      </c>
    </row>
    <row r="1402" spans="27:29" x14ac:dyDescent="0.3">
      <c r="AA1402" s="114">
        <f t="shared" si="26"/>
        <v>1</v>
      </c>
      <c r="AB1402" s="114">
        <f>IF(AC1402="",0,IFERROR(IF(VLOOKUP(AC1402,AC$38:AC1401,1,0)&gt;0,0,0),1))</f>
        <v>0</v>
      </c>
      <c r="AC1402" s="117">
        <f>IF(DATOS!J1366=Y$39,DATOS!C1366,"")</f>
        <v>0</v>
      </c>
    </row>
    <row r="1403" spans="27:29" x14ac:dyDescent="0.3">
      <c r="AA1403" s="114">
        <f t="shared" si="26"/>
        <v>1</v>
      </c>
      <c r="AB1403" s="114">
        <f>IF(AC1403="",0,IFERROR(IF(VLOOKUP(AC1403,AC$38:AC1402,1,0)&gt;0,0,0),1))</f>
        <v>0</v>
      </c>
      <c r="AC1403" s="117">
        <f>IF(DATOS!J1367=Y$39,DATOS!C1367,"")</f>
        <v>0</v>
      </c>
    </row>
    <row r="1404" spans="27:29" x14ac:dyDescent="0.3">
      <c r="AA1404" s="114">
        <f t="shared" si="26"/>
        <v>1</v>
      </c>
      <c r="AB1404" s="114">
        <f>IF(AC1404="",0,IFERROR(IF(VLOOKUP(AC1404,AC$38:AC1403,1,0)&gt;0,0,0),1))</f>
        <v>0</v>
      </c>
      <c r="AC1404" s="117">
        <f>IF(DATOS!J1368=Y$39,DATOS!C1368,"")</f>
        <v>0</v>
      </c>
    </row>
    <row r="1405" spans="27:29" x14ac:dyDescent="0.3">
      <c r="AA1405" s="114">
        <f t="shared" si="26"/>
        <v>1</v>
      </c>
      <c r="AB1405" s="114">
        <f>IF(AC1405="",0,IFERROR(IF(VLOOKUP(AC1405,AC$38:AC1404,1,0)&gt;0,0,0),1))</f>
        <v>0</v>
      </c>
      <c r="AC1405" s="117">
        <f>IF(DATOS!J1369=Y$39,DATOS!C1369,"")</f>
        <v>0</v>
      </c>
    </row>
    <row r="1406" spans="27:29" x14ac:dyDescent="0.3">
      <c r="AA1406" s="114">
        <f t="shared" si="26"/>
        <v>1</v>
      </c>
      <c r="AB1406" s="114">
        <f>IF(AC1406="",0,IFERROR(IF(VLOOKUP(AC1406,AC$38:AC1405,1,0)&gt;0,0,0),1))</f>
        <v>0</v>
      </c>
      <c r="AC1406" s="117">
        <f>IF(DATOS!J1370=Y$39,DATOS!C1370,"")</f>
        <v>0</v>
      </c>
    </row>
    <row r="1407" spans="27:29" x14ac:dyDescent="0.3">
      <c r="AA1407" s="114">
        <f t="shared" si="26"/>
        <v>1</v>
      </c>
      <c r="AB1407" s="114">
        <f>IF(AC1407="",0,IFERROR(IF(VLOOKUP(AC1407,AC$38:AC1406,1,0)&gt;0,0,0),1))</f>
        <v>0</v>
      </c>
      <c r="AC1407" s="117">
        <f>IF(DATOS!J1371=Y$39,DATOS!C1371,"")</f>
        <v>0</v>
      </c>
    </row>
    <row r="1408" spans="27:29" x14ac:dyDescent="0.3">
      <c r="AA1408" s="114">
        <f t="shared" si="26"/>
        <v>1</v>
      </c>
      <c r="AB1408" s="114">
        <f>IF(AC1408="",0,IFERROR(IF(VLOOKUP(AC1408,AC$38:AC1407,1,0)&gt;0,0,0),1))</f>
        <v>0</v>
      </c>
      <c r="AC1408" s="117">
        <f>IF(DATOS!J1372=Y$39,DATOS!C1372,"")</f>
        <v>0</v>
      </c>
    </row>
    <row r="1409" spans="27:29" x14ac:dyDescent="0.3">
      <c r="AA1409" s="114">
        <f t="shared" si="26"/>
        <v>1</v>
      </c>
      <c r="AB1409" s="114">
        <f>IF(AC1409="",0,IFERROR(IF(VLOOKUP(AC1409,AC$38:AC1408,1,0)&gt;0,0,0),1))</f>
        <v>0</v>
      </c>
      <c r="AC1409" s="117">
        <f>IF(DATOS!J1373=Y$39,DATOS!C1373,"")</f>
        <v>0</v>
      </c>
    </row>
    <row r="1410" spans="27:29" x14ac:dyDescent="0.3">
      <c r="AA1410" s="114">
        <f t="shared" si="26"/>
        <v>1</v>
      </c>
      <c r="AB1410" s="114">
        <f>IF(AC1410="",0,IFERROR(IF(VLOOKUP(AC1410,AC$38:AC1409,1,0)&gt;0,0,0),1))</f>
        <v>0</v>
      </c>
      <c r="AC1410" s="117">
        <f>IF(DATOS!J1374=Y$39,DATOS!C1374,"")</f>
        <v>0</v>
      </c>
    </row>
    <row r="1411" spans="27:29" x14ac:dyDescent="0.3">
      <c r="AA1411" s="114">
        <f t="shared" si="26"/>
        <v>1</v>
      </c>
      <c r="AB1411" s="114">
        <f>IF(AC1411="",0,IFERROR(IF(VLOOKUP(AC1411,AC$38:AC1410,1,0)&gt;0,0,0),1))</f>
        <v>0</v>
      </c>
      <c r="AC1411" s="117">
        <f>IF(DATOS!J1375=Y$39,DATOS!C1375,"")</f>
        <v>0</v>
      </c>
    </row>
    <row r="1412" spans="27:29" x14ac:dyDescent="0.3">
      <c r="AA1412" s="114">
        <f t="shared" si="26"/>
        <v>1</v>
      </c>
      <c r="AB1412" s="114">
        <f>IF(AC1412="",0,IFERROR(IF(VLOOKUP(AC1412,AC$38:AC1411,1,0)&gt;0,0,0),1))</f>
        <v>0</v>
      </c>
      <c r="AC1412" s="117">
        <f>IF(DATOS!J1376=Y$39,DATOS!C1376,"")</f>
        <v>0</v>
      </c>
    </row>
    <row r="1413" spans="27:29" x14ac:dyDescent="0.3">
      <c r="AA1413" s="114">
        <f t="shared" si="26"/>
        <v>1</v>
      </c>
      <c r="AB1413" s="114">
        <f>IF(AC1413="",0,IFERROR(IF(VLOOKUP(AC1413,AC$38:AC1412,1,0)&gt;0,0,0),1))</f>
        <v>0</v>
      </c>
      <c r="AC1413" s="117">
        <f>IF(DATOS!J1377=Y$39,DATOS!C1377,"")</f>
        <v>0</v>
      </c>
    </row>
    <row r="1414" spans="27:29" x14ac:dyDescent="0.3">
      <c r="AA1414" s="114">
        <f t="shared" si="26"/>
        <v>1</v>
      </c>
      <c r="AB1414" s="114">
        <f>IF(AC1414="",0,IFERROR(IF(VLOOKUP(AC1414,AC$38:AC1413,1,0)&gt;0,0,0),1))</f>
        <v>0</v>
      </c>
      <c r="AC1414" s="117">
        <f>IF(DATOS!J1378=Y$39,DATOS!C1378,"")</f>
        <v>0</v>
      </c>
    </row>
    <row r="1415" spans="27:29" x14ac:dyDescent="0.3">
      <c r="AA1415" s="114">
        <f t="shared" si="26"/>
        <v>1</v>
      </c>
      <c r="AB1415" s="114">
        <f>IF(AC1415="",0,IFERROR(IF(VLOOKUP(AC1415,AC$38:AC1414,1,0)&gt;0,0,0),1))</f>
        <v>0</v>
      </c>
      <c r="AC1415" s="117">
        <f>IF(DATOS!J1379=Y$39,DATOS!C1379,"")</f>
        <v>0</v>
      </c>
    </row>
    <row r="1416" spans="27:29" x14ac:dyDescent="0.3">
      <c r="AA1416" s="114">
        <f t="shared" si="26"/>
        <v>1</v>
      </c>
      <c r="AB1416" s="114">
        <f>IF(AC1416="",0,IFERROR(IF(VLOOKUP(AC1416,AC$38:AC1415,1,0)&gt;0,0,0),1))</f>
        <v>0</v>
      </c>
      <c r="AC1416" s="117">
        <f>IF(DATOS!J1380=Y$39,DATOS!C1380,"")</f>
        <v>0</v>
      </c>
    </row>
    <row r="1417" spans="27:29" x14ac:dyDescent="0.3">
      <c r="AA1417" s="114">
        <f t="shared" si="26"/>
        <v>1</v>
      </c>
      <c r="AB1417" s="114">
        <f>IF(AC1417="",0,IFERROR(IF(VLOOKUP(AC1417,AC$38:AC1416,1,0)&gt;0,0,0),1))</f>
        <v>0</v>
      </c>
      <c r="AC1417" s="117">
        <f>IF(DATOS!J1381=Y$39,DATOS!C1381,"")</f>
        <v>0</v>
      </c>
    </row>
    <row r="1418" spans="27:29" x14ac:dyDescent="0.3">
      <c r="AA1418" s="114">
        <f t="shared" si="26"/>
        <v>1</v>
      </c>
      <c r="AB1418" s="114">
        <f>IF(AC1418="",0,IFERROR(IF(VLOOKUP(AC1418,AC$38:AC1417,1,0)&gt;0,0,0),1))</f>
        <v>0</v>
      </c>
      <c r="AC1418" s="117">
        <f>IF(DATOS!J1382=Y$39,DATOS!C1382,"")</f>
        <v>0</v>
      </c>
    </row>
    <row r="1419" spans="27:29" x14ac:dyDescent="0.3">
      <c r="AA1419" s="114">
        <f t="shared" si="26"/>
        <v>1</v>
      </c>
      <c r="AB1419" s="114">
        <f>IF(AC1419="",0,IFERROR(IF(VLOOKUP(AC1419,AC$38:AC1418,1,0)&gt;0,0,0),1))</f>
        <v>0</v>
      </c>
      <c r="AC1419" s="117">
        <f>IF(DATOS!J1383=Y$39,DATOS!C1383,"")</f>
        <v>0</v>
      </c>
    </row>
    <row r="1420" spans="27:29" x14ac:dyDescent="0.3">
      <c r="AA1420" s="114">
        <f t="shared" si="26"/>
        <v>1</v>
      </c>
      <c r="AB1420" s="114">
        <f>IF(AC1420="",0,IFERROR(IF(VLOOKUP(AC1420,AC$38:AC1419,1,0)&gt;0,0,0),1))</f>
        <v>0</v>
      </c>
      <c r="AC1420" s="117">
        <f>IF(DATOS!J1384=Y$39,DATOS!C1384,"")</f>
        <v>0</v>
      </c>
    </row>
    <row r="1421" spans="27:29" x14ac:dyDescent="0.3">
      <c r="AA1421" s="114">
        <f t="shared" si="26"/>
        <v>1</v>
      </c>
      <c r="AB1421" s="114">
        <f>IF(AC1421="",0,IFERROR(IF(VLOOKUP(AC1421,AC$38:AC1420,1,0)&gt;0,0,0),1))</f>
        <v>0</v>
      </c>
      <c r="AC1421" s="117">
        <f>IF(DATOS!J1385=Y$39,DATOS!C1385,"")</f>
        <v>0</v>
      </c>
    </row>
    <row r="1422" spans="27:29" x14ac:dyDescent="0.3">
      <c r="AA1422" s="114">
        <f t="shared" si="26"/>
        <v>1</v>
      </c>
      <c r="AB1422" s="114">
        <f>IF(AC1422="",0,IFERROR(IF(VLOOKUP(AC1422,AC$38:AC1421,1,0)&gt;0,0,0),1))</f>
        <v>0</v>
      </c>
      <c r="AC1422" s="117">
        <f>IF(DATOS!J1386=Y$39,DATOS!C1386,"")</f>
        <v>0</v>
      </c>
    </row>
    <row r="1423" spans="27:29" x14ac:dyDescent="0.3">
      <c r="AA1423" s="114">
        <f t="shared" si="26"/>
        <v>1</v>
      </c>
      <c r="AB1423" s="114">
        <f>IF(AC1423="",0,IFERROR(IF(VLOOKUP(AC1423,AC$38:AC1422,1,0)&gt;0,0,0),1))</f>
        <v>0</v>
      </c>
      <c r="AC1423" s="117">
        <f>IF(DATOS!J1387=Y$39,DATOS!C1387,"")</f>
        <v>0</v>
      </c>
    </row>
    <row r="1424" spans="27:29" x14ac:dyDescent="0.3">
      <c r="AA1424" s="114">
        <f t="shared" si="26"/>
        <v>1</v>
      </c>
      <c r="AB1424" s="114">
        <f>IF(AC1424="",0,IFERROR(IF(VLOOKUP(AC1424,AC$38:AC1423,1,0)&gt;0,0,0),1))</f>
        <v>0</v>
      </c>
      <c r="AC1424" s="117">
        <f>IF(DATOS!J1388=Y$39,DATOS!C1388,"")</f>
        <v>0</v>
      </c>
    </row>
    <row r="1425" spans="27:29" x14ac:dyDescent="0.3">
      <c r="AA1425" s="114">
        <f t="shared" si="26"/>
        <v>1</v>
      </c>
      <c r="AB1425" s="114">
        <f>IF(AC1425="",0,IFERROR(IF(VLOOKUP(AC1425,AC$38:AC1424,1,0)&gt;0,0,0),1))</f>
        <v>0</v>
      </c>
      <c r="AC1425" s="117">
        <f>IF(DATOS!J1389=Y$39,DATOS!C1389,"")</f>
        <v>0</v>
      </c>
    </row>
    <row r="1426" spans="27:29" x14ac:dyDescent="0.3">
      <c r="AA1426" s="114">
        <f t="shared" si="26"/>
        <v>1</v>
      </c>
      <c r="AB1426" s="114">
        <f>IF(AC1426="",0,IFERROR(IF(VLOOKUP(AC1426,AC$38:AC1425,1,0)&gt;0,0,0),1))</f>
        <v>0</v>
      </c>
      <c r="AC1426" s="117">
        <f>IF(DATOS!J1390=Y$39,DATOS!C1390,"")</f>
        <v>0</v>
      </c>
    </row>
    <row r="1427" spans="27:29" x14ac:dyDescent="0.3">
      <c r="AA1427" s="114">
        <f t="shared" si="26"/>
        <v>1</v>
      </c>
      <c r="AB1427" s="114">
        <f>IF(AC1427="",0,IFERROR(IF(VLOOKUP(AC1427,AC$38:AC1426,1,0)&gt;0,0,0),1))</f>
        <v>0</v>
      </c>
      <c r="AC1427" s="117">
        <f>IF(DATOS!J1391=Y$39,DATOS!C1391,"")</f>
        <v>0</v>
      </c>
    </row>
    <row r="1428" spans="27:29" x14ac:dyDescent="0.3">
      <c r="AA1428" s="114">
        <f t="shared" si="26"/>
        <v>1</v>
      </c>
      <c r="AB1428" s="114">
        <f>IF(AC1428="",0,IFERROR(IF(VLOOKUP(AC1428,AC$38:AC1427,1,0)&gt;0,0,0),1))</f>
        <v>0</v>
      </c>
      <c r="AC1428" s="117">
        <f>IF(DATOS!J1392=Y$39,DATOS!C1392,"")</f>
        <v>0</v>
      </c>
    </row>
    <row r="1429" spans="27:29" x14ac:dyDescent="0.3">
      <c r="AA1429" s="114">
        <f t="shared" si="26"/>
        <v>1</v>
      </c>
      <c r="AB1429" s="114">
        <f>IF(AC1429="",0,IFERROR(IF(VLOOKUP(AC1429,AC$38:AC1428,1,0)&gt;0,0,0),1))</f>
        <v>0</v>
      </c>
      <c r="AC1429" s="117">
        <f>IF(DATOS!J1393=Y$39,DATOS!C1393,"")</f>
        <v>0</v>
      </c>
    </row>
    <row r="1430" spans="27:29" x14ac:dyDescent="0.3">
      <c r="AA1430" s="114">
        <f t="shared" si="26"/>
        <v>1</v>
      </c>
      <c r="AB1430" s="114">
        <f>IF(AC1430="",0,IFERROR(IF(VLOOKUP(AC1430,AC$38:AC1429,1,0)&gt;0,0,0),1))</f>
        <v>0</v>
      </c>
      <c r="AC1430" s="117">
        <f>IF(DATOS!J1394=Y$39,DATOS!C1394,"")</f>
        <v>0</v>
      </c>
    </row>
    <row r="1431" spans="27:29" x14ac:dyDescent="0.3">
      <c r="AA1431" s="114">
        <f t="shared" si="26"/>
        <v>1</v>
      </c>
      <c r="AB1431" s="114">
        <f>IF(AC1431="",0,IFERROR(IF(VLOOKUP(AC1431,AC$38:AC1430,1,0)&gt;0,0,0),1))</f>
        <v>0</v>
      </c>
      <c r="AC1431" s="117">
        <f>IF(DATOS!J1395=Y$39,DATOS!C1395,"")</f>
        <v>0</v>
      </c>
    </row>
    <row r="1432" spans="27:29" x14ac:dyDescent="0.3">
      <c r="AA1432" s="114">
        <f t="shared" si="26"/>
        <v>1</v>
      </c>
      <c r="AB1432" s="114">
        <f>IF(AC1432="",0,IFERROR(IF(VLOOKUP(AC1432,AC$38:AC1431,1,0)&gt;0,0,0),1))</f>
        <v>0</v>
      </c>
      <c r="AC1432" s="117">
        <f>IF(DATOS!J1396=Y$39,DATOS!C1396,"")</f>
        <v>0</v>
      </c>
    </row>
    <row r="1433" spans="27:29" x14ac:dyDescent="0.3">
      <c r="AA1433" s="114">
        <f t="shared" si="26"/>
        <v>1</v>
      </c>
      <c r="AB1433" s="114">
        <f>IF(AC1433="",0,IFERROR(IF(VLOOKUP(AC1433,AC$38:AC1432,1,0)&gt;0,0,0),1))</f>
        <v>0</v>
      </c>
      <c r="AC1433" s="117">
        <f>IF(DATOS!J1397=Y$39,DATOS!C1397,"")</f>
        <v>0</v>
      </c>
    </row>
    <row r="1434" spans="27:29" x14ac:dyDescent="0.3">
      <c r="AA1434" s="114">
        <f t="shared" si="26"/>
        <v>1</v>
      </c>
      <c r="AB1434" s="114">
        <f>IF(AC1434="",0,IFERROR(IF(VLOOKUP(AC1434,AC$38:AC1433,1,0)&gt;0,0,0),1))</f>
        <v>0</v>
      </c>
      <c r="AC1434" s="117">
        <f>IF(DATOS!J1398=Y$39,DATOS!C1398,"")</f>
        <v>0</v>
      </c>
    </row>
    <row r="1435" spans="27:29" x14ac:dyDescent="0.3">
      <c r="AA1435" s="114">
        <f t="shared" si="26"/>
        <v>1</v>
      </c>
      <c r="AB1435" s="114">
        <f>IF(AC1435="",0,IFERROR(IF(VLOOKUP(AC1435,AC$38:AC1434,1,0)&gt;0,0,0),1))</f>
        <v>0</v>
      </c>
      <c r="AC1435" s="117">
        <f>IF(DATOS!J1399=Y$39,DATOS!C1399,"")</f>
        <v>0</v>
      </c>
    </row>
    <row r="1436" spans="27:29" x14ac:dyDescent="0.3">
      <c r="AA1436" s="114">
        <f t="shared" si="26"/>
        <v>1</v>
      </c>
      <c r="AB1436" s="114">
        <f>IF(AC1436="",0,IFERROR(IF(VLOOKUP(AC1436,AC$38:AC1435,1,0)&gt;0,0,0),1))</f>
        <v>0</v>
      </c>
      <c r="AC1436" s="117">
        <f>IF(DATOS!J1400=Y$39,DATOS!C1400,"")</f>
        <v>0</v>
      </c>
    </row>
    <row r="1437" spans="27:29" x14ac:dyDescent="0.3">
      <c r="AA1437" s="114">
        <f t="shared" si="26"/>
        <v>1</v>
      </c>
      <c r="AB1437" s="114">
        <f>IF(AC1437="",0,IFERROR(IF(VLOOKUP(AC1437,AC$38:AC1436,1,0)&gt;0,0,0),1))</f>
        <v>0</v>
      </c>
      <c r="AC1437" s="117">
        <f>IF(DATOS!J1401=Y$39,DATOS!C1401,"")</f>
        <v>0</v>
      </c>
    </row>
    <row r="1438" spans="27:29" x14ac:dyDescent="0.3">
      <c r="AA1438" s="114">
        <f t="shared" si="26"/>
        <v>1</v>
      </c>
      <c r="AB1438" s="114">
        <f>IF(AC1438="",0,IFERROR(IF(VLOOKUP(AC1438,AC$38:AC1437,1,0)&gt;0,0,0),1))</f>
        <v>0</v>
      </c>
      <c r="AC1438" s="117">
        <f>IF(DATOS!J1402=Y$39,DATOS!C1402,"")</f>
        <v>0</v>
      </c>
    </row>
    <row r="1439" spans="27:29" x14ac:dyDescent="0.3">
      <c r="AA1439" s="114">
        <f t="shared" si="26"/>
        <v>1</v>
      </c>
      <c r="AB1439" s="114">
        <f>IF(AC1439="",0,IFERROR(IF(VLOOKUP(AC1439,AC$38:AC1438,1,0)&gt;0,0,0),1))</f>
        <v>0</v>
      </c>
      <c r="AC1439" s="117">
        <f>IF(DATOS!J1403=Y$39,DATOS!C1403,"")</f>
        <v>0</v>
      </c>
    </row>
    <row r="1440" spans="27:29" x14ac:dyDescent="0.3">
      <c r="AA1440" s="114">
        <f t="shared" si="26"/>
        <v>1</v>
      </c>
      <c r="AB1440" s="114">
        <f>IF(AC1440="",0,IFERROR(IF(VLOOKUP(AC1440,AC$38:AC1439,1,0)&gt;0,0,0),1))</f>
        <v>0</v>
      </c>
      <c r="AC1440" s="117">
        <f>IF(DATOS!J1404=Y$39,DATOS!C1404,"")</f>
        <v>0</v>
      </c>
    </row>
    <row r="1441" spans="27:29" x14ac:dyDescent="0.3">
      <c r="AA1441" s="114">
        <f t="shared" si="26"/>
        <v>1</v>
      </c>
      <c r="AB1441" s="114">
        <f>IF(AC1441="",0,IFERROR(IF(VLOOKUP(AC1441,AC$38:AC1440,1,0)&gt;0,0,0),1))</f>
        <v>0</v>
      </c>
      <c r="AC1441" s="117">
        <f>IF(DATOS!J1405=Y$39,DATOS!C1405,"")</f>
        <v>0</v>
      </c>
    </row>
    <row r="1442" spans="27:29" x14ac:dyDescent="0.3">
      <c r="AA1442" s="114">
        <f t="shared" si="26"/>
        <v>1</v>
      </c>
      <c r="AB1442" s="114">
        <f>IF(AC1442="",0,IFERROR(IF(VLOOKUP(AC1442,AC$38:AC1441,1,0)&gt;0,0,0),1))</f>
        <v>0</v>
      </c>
      <c r="AC1442" s="117">
        <f>IF(DATOS!J1406=Y$39,DATOS!C1406,"")</f>
        <v>0</v>
      </c>
    </row>
    <row r="1443" spans="27:29" x14ac:dyDescent="0.3">
      <c r="AA1443" s="114">
        <f t="shared" si="26"/>
        <v>1</v>
      </c>
      <c r="AB1443" s="114">
        <f>IF(AC1443="",0,IFERROR(IF(VLOOKUP(AC1443,AC$38:AC1442,1,0)&gt;0,0,0),1))</f>
        <v>0</v>
      </c>
      <c r="AC1443" s="117">
        <f>IF(DATOS!J1407=Y$39,DATOS!C1407,"")</f>
        <v>0</v>
      </c>
    </row>
    <row r="1444" spans="27:29" x14ac:dyDescent="0.3">
      <c r="AA1444" s="114">
        <f t="shared" si="26"/>
        <v>1</v>
      </c>
      <c r="AB1444" s="114">
        <f>IF(AC1444="",0,IFERROR(IF(VLOOKUP(AC1444,AC$38:AC1443,1,0)&gt;0,0,0),1))</f>
        <v>0</v>
      </c>
      <c r="AC1444" s="117">
        <f>IF(DATOS!J1408=Y$39,DATOS!C1408,"")</f>
        <v>0</v>
      </c>
    </row>
    <row r="1445" spans="27:29" x14ac:dyDescent="0.3">
      <c r="AA1445" s="114">
        <f t="shared" si="26"/>
        <v>1</v>
      </c>
      <c r="AB1445" s="114">
        <f>IF(AC1445="",0,IFERROR(IF(VLOOKUP(AC1445,AC$38:AC1444,1,0)&gt;0,0,0),1))</f>
        <v>0</v>
      </c>
      <c r="AC1445" s="117">
        <f>IF(DATOS!J1409=Y$39,DATOS!C1409,"")</f>
        <v>0</v>
      </c>
    </row>
    <row r="1446" spans="27:29" x14ac:dyDescent="0.3">
      <c r="AA1446" s="114">
        <f t="shared" ref="AA1446:AA1509" si="27">AA1445+AB1446</f>
        <v>1</v>
      </c>
      <c r="AB1446" s="114">
        <f>IF(AC1446="",0,IFERROR(IF(VLOOKUP(AC1446,AC$38:AC1445,1,0)&gt;0,0,0),1))</f>
        <v>0</v>
      </c>
      <c r="AC1446" s="117">
        <f>IF(DATOS!J1410=Y$39,DATOS!C1410,"")</f>
        <v>0</v>
      </c>
    </row>
    <row r="1447" spans="27:29" x14ac:dyDescent="0.3">
      <c r="AA1447" s="114">
        <f t="shared" si="27"/>
        <v>1</v>
      </c>
      <c r="AB1447" s="114">
        <f>IF(AC1447="",0,IFERROR(IF(VLOOKUP(AC1447,AC$38:AC1446,1,0)&gt;0,0,0),1))</f>
        <v>0</v>
      </c>
      <c r="AC1447" s="117">
        <f>IF(DATOS!J1411=Y$39,DATOS!C1411,"")</f>
        <v>0</v>
      </c>
    </row>
    <row r="1448" spans="27:29" x14ac:dyDescent="0.3">
      <c r="AA1448" s="114">
        <f t="shared" si="27"/>
        <v>1</v>
      </c>
      <c r="AB1448" s="114">
        <f>IF(AC1448="",0,IFERROR(IF(VLOOKUP(AC1448,AC$38:AC1447,1,0)&gt;0,0,0),1))</f>
        <v>0</v>
      </c>
      <c r="AC1448" s="117">
        <f>IF(DATOS!J1412=Y$39,DATOS!C1412,"")</f>
        <v>0</v>
      </c>
    </row>
    <row r="1449" spans="27:29" x14ac:dyDescent="0.3">
      <c r="AA1449" s="114">
        <f t="shared" si="27"/>
        <v>1</v>
      </c>
      <c r="AB1449" s="114">
        <f>IF(AC1449="",0,IFERROR(IF(VLOOKUP(AC1449,AC$38:AC1448,1,0)&gt;0,0,0),1))</f>
        <v>0</v>
      </c>
      <c r="AC1449" s="117">
        <f>IF(DATOS!J1413=Y$39,DATOS!C1413,"")</f>
        <v>0</v>
      </c>
    </row>
    <row r="1450" spans="27:29" x14ac:dyDescent="0.3">
      <c r="AA1450" s="114">
        <f t="shared" si="27"/>
        <v>1</v>
      </c>
      <c r="AB1450" s="114">
        <f>IF(AC1450="",0,IFERROR(IF(VLOOKUP(AC1450,AC$38:AC1449,1,0)&gt;0,0,0),1))</f>
        <v>0</v>
      </c>
      <c r="AC1450" s="117">
        <f>IF(DATOS!J1414=Y$39,DATOS!C1414,"")</f>
        <v>0</v>
      </c>
    </row>
    <row r="1451" spans="27:29" x14ac:dyDescent="0.3">
      <c r="AA1451" s="114">
        <f t="shared" si="27"/>
        <v>1</v>
      </c>
      <c r="AB1451" s="114">
        <f>IF(AC1451="",0,IFERROR(IF(VLOOKUP(AC1451,AC$38:AC1450,1,0)&gt;0,0,0),1))</f>
        <v>0</v>
      </c>
      <c r="AC1451" s="117">
        <f>IF(DATOS!J1415=Y$39,DATOS!C1415,"")</f>
        <v>0</v>
      </c>
    </row>
    <row r="1452" spans="27:29" x14ac:dyDescent="0.3">
      <c r="AA1452" s="114">
        <f t="shared" si="27"/>
        <v>1</v>
      </c>
      <c r="AB1452" s="114">
        <f>IF(AC1452="",0,IFERROR(IF(VLOOKUP(AC1452,AC$38:AC1451,1,0)&gt;0,0,0),1))</f>
        <v>0</v>
      </c>
      <c r="AC1452" s="117">
        <f>IF(DATOS!J1416=Y$39,DATOS!C1416,"")</f>
        <v>0</v>
      </c>
    </row>
    <row r="1453" spans="27:29" x14ac:dyDescent="0.3">
      <c r="AA1453" s="114">
        <f t="shared" si="27"/>
        <v>1</v>
      </c>
      <c r="AB1453" s="114">
        <f>IF(AC1453="",0,IFERROR(IF(VLOOKUP(AC1453,AC$38:AC1452,1,0)&gt;0,0,0),1))</f>
        <v>0</v>
      </c>
      <c r="AC1453" s="117">
        <f>IF(DATOS!J1417=Y$39,DATOS!C1417,"")</f>
        <v>0</v>
      </c>
    </row>
    <row r="1454" spans="27:29" x14ac:dyDescent="0.3">
      <c r="AA1454" s="114">
        <f t="shared" si="27"/>
        <v>1</v>
      </c>
      <c r="AB1454" s="114">
        <f>IF(AC1454="",0,IFERROR(IF(VLOOKUP(AC1454,AC$38:AC1453,1,0)&gt;0,0,0),1))</f>
        <v>0</v>
      </c>
      <c r="AC1454" s="117">
        <f>IF(DATOS!J1418=Y$39,DATOS!C1418,"")</f>
        <v>0</v>
      </c>
    </row>
    <row r="1455" spans="27:29" x14ac:dyDescent="0.3">
      <c r="AA1455" s="114">
        <f t="shared" si="27"/>
        <v>1</v>
      </c>
      <c r="AB1455" s="114">
        <f>IF(AC1455="",0,IFERROR(IF(VLOOKUP(AC1455,AC$38:AC1454,1,0)&gt;0,0,0),1))</f>
        <v>0</v>
      </c>
      <c r="AC1455" s="117">
        <f>IF(DATOS!J1419=Y$39,DATOS!C1419,"")</f>
        <v>0</v>
      </c>
    </row>
    <row r="1456" spans="27:29" x14ac:dyDescent="0.3">
      <c r="AA1456" s="114">
        <f t="shared" si="27"/>
        <v>1</v>
      </c>
      <c r="AB1456" s="114">
        <f>IF(AC1456="",0,IFERROR(IF(VLOOKUP(AC1456,AC$38:AC1455,1,0)&gt;0,0,0),1))</f>
        <v>0</v>
      </c>
      <c r="AC1456" s="117">
        <f>IF(DATOS!J1420=Y$39,DATOS!C1420,"")</f>
        <v>0</v>
      </c>
    </row>
    <row r="1457" spans="27:29" x14ac:dyDescent="0.3">
      <c r="AA1457" s="114">
        <f t="shared" si="27"/>
        <v>1</v>
      </c>
      <c r="AB1457" s="114">
        <f>IF(AC1457="",0,IFERROR(IF(VLOOKUP(AC1457,AC$38:AC1456,1,0)&gt;0,0,0),1))</f>
        <v>0</v>
      </c>
      <c r="AC1457" s="117">
        <f>IF(DATOS!J1421=Y$39,DATOS!C1421,"")</f>
        <v>0</v>
      </c>
    </row>
    <row r="1458" spans="27:29" x14ac:dyDescent="0.3">
      <c r="AA1458" s="114">
        <f t="shared" si="27"/>
        <v>1</v>
      </c>
      <c r="AB1458" s="114">
        <f>IF(AC1458="",0,IFERROR(IF(VLOOKUP(AC1458,AC$38:AC1457,1,0)&gt;0,0,0),1))</f>
        <v>0</v>
      </c>
      <c r="AC1458" s="117">
        <f>IF(DATOS!J1422=Y$39,DATOS!C1422,"")</f>
        <v>0</v>
      </c>
    </row>
    <row r="1459" spans="27:29" x14ac:dyDescent="0.3">
      <c r="AA1459" s="114">
        <f t="shared" si="27"/>
        <v>1</v>
      </c>
      <c r="AB1459" s="114">
        <f>IF(AC1459="",0,IFERROR(IF(VLOOKUP(AC1459,AC$38:AC1458,1,0)&gt;0,0,0),1))</f>
        <v>0</v>
      </c>
      <c r="AC1459" s="117">
        <f>IF(DATOS!J1423=Y$39,DATOS!C1423,"")</f>
        <v>0</v>
      </c>
    </row>
    <row r="1460" spans="27:29" x14ac:dyDescent="0.3">
      <c r="AA1460" s="114">
        <f t="shared" si="27"/>
        <v>1</v>
      </c>
      <c r="AB1460" s="114">
        <f>IF(AC1460="",0,IFERROR(IF(VLOOKUP(AC1460,AC$38:AC1459,1,0)&gt;0,0,0),1))</f>
        <v>0</v>
      </c>
      <c r="AC1460" s="117">
        <f>IF(DATOS!J1424=Y$39,DATOS!C1424,"")</f>
        <v>0</v>
      </c>
    </row>
    <row r="1461" spans="27:29" x14ac:dyDescent="0.3">
      <c r="AA1461" s="114">
        <f t="shared" si="27"/>
        <v>1</v>
      </c>
      <c r="AB1461" s="114">
        <f>IF(AC1461="",0,IFERROR(IF(VLOOKUP(AC1461,AC$38:AC1460,1,0)&gt;0,0,0),1))</f>
        <v>0</v>
      </c>
      <c r="AC1461" s="117">
        <f>IF(DATOS!J1425=Y$39,DATOS!C1425,"")</f>
        <v>0</v>
      </c>
    </row>
    <row r="1462" spans="27:29" x14ac:dyDescent="0.3">
      <c r="AA1462" s="114">
        <f t="shared" si="27"/>
        <v>1</v>
      </c>
      <c r="AB1462" s="114">
        <f>IF(AC1462="",0,IFERROR(IF(VLOOKUP(AC1462,AC$38:AC1461,1,0)&gt;0,0,0),1))</f>
        <v>0</v>
      </c>
      <c r="AC1462" s="117">
        <f>IF(DATOS!J1426=Y$39,DATOS!C1426,"")</f>
        <v>0</v>
      </c>
    </row>
    <row r="1463" spans="27:29" x14ac:dyDescent="0.3">
      <c r="AA1463" s="114">
        <f t="shared" si="27"/>
        <v>1</v>
      </c>
      <c r="AB1463" s="114">
        <f>IF(AC1463="",0,IFERROR(IF(VLOOKUP(AC1463,AC$38:AC1462,1,0)&gt;0,0,0),1))</f>
        <v>0</v>
      </c>
      <c r="AC1463" s="117">
        <f>IF(DATOS!J1427=Y$39,DATOS!C1427,"")</f>
        <v>0</v>
      </c>
    </row>
    <row r="1464" spans="27:29" x14ac:dyDescent="0.3">
      <c r="AA1464" s="114">
        <f t="shared" si="27"/>
        <v>1</v>
      </c>
      <c r="AB1464" s="114">
        <f>IF(AC1464="",0,IFERROR(IF(VLOOKUP(AC1464,AC$38:AC1463,1,0)&gt;0,0,0),1))</f>
        <v>0</v>
      </c>
      <c r="AC1464" s="117">
        <f>IF(DATOS!J1428=Y$39,DATOS!C1428,"")</f>
        <v>0</v>
      </c>
    </row>
    <row r="1465" spans="27:29" x14ac:dyDescent="0.3">
      <c r="AA1465" s="114">
        <f t="shared" si="27"/>
        <v>1</v>
      </c>
      <c r="AB1465" s="114">
        <f>IF(AC1465="",0,IFERROR(IF(VLOOKUP(AC1465,AC$38:AC1464,1,0)&gt;0,0,0),1))</f>
        <v>0</v>
      </c>
      <c r="AC1465" s="117">
        <f>IF(DATOS!J1429=Y$39,DATOS!C1429,"")</f>
        <v>0</v>
      </c>
    </row>
    <row r="1466" spans="27:29" x14ac:dyDescent="0.3">
      <c r="AA1466" s="114">
        <f t="shared" si="27"/>
        <v>1</v>
      </c>
      <c r="AB1466" s="114">
        <f>IF(AC1466="",0,IFERROR(IF(VLOOKUP(AC1466,AC$38:AC1465,1,0)&gt;0,0,0),1))</f>
        <v>0</v>
      </c>
      <c r="AC1466" s="117">
        <f>IF(DATOS!J1430=Y$39,DATOS!C1430,"")</f>
        <v>0</v>
      </c>
    </row>
    <row r="1467" spans="27:29" x14ac:dyDescent="0.3">
      <c r="AA1467" s="114">
        <f t="shared" si="27"/>
        <v>1</v>
      </c>
      <c r="AB1467" s="114">
        <f>IF(AC1467="",0,IFERROR(IF(VLOOKUP(AC1467,AC$38:AC1466,1,0)&gt;0,0,0),1))</f>
        <v>0</v>
      </c>
      <c r="AC1467" s="117">
        <f>IF(DATOS!J1431=Y$39,DATOS!C1431,"")</f>
        <v>0</v>
      </c>
    </row>
    <row r="1468" spans="27:29" x14ac:dyDescent="0.3">
      <c r="AA1468" s="114">
        <f t="shared" si="27"/>
        <v>1</v>
      </c>
      <c r="AB1468" s="114">
        <f>IF(AC1468="",0,IFERROR(IF(VLOOKUP(AC1468,AC$38:AC1467,1,0)&gt;0,0,0),1))</f>
        <v>0</v>
      </c>
      <c r="AC1468" s="117">
        <f>IF(DATOS!J1432=Y$39,DATOS!C1432,"")</f>
        <v>0</v>
      </c>
    </row>
    <row r="1469" spans="27:29" x14ac:dyDescent="0.3">
      <c r="AA1469" s="114">
        <f t="shared" si="27"/>
        <v>1</v>
      </c>
      <c r="AB1469" s="114">
        <f>IF(AC1469="",0,IFERROR(IF(VLOOKUP(AC1469,AC$38:AC1468,1,0)&gt;0,0,0),1))</f>
        <v>0</v>
      </c>
      <c r="AC1469" s="117">
        <f>IF(DATOS!J1433=Y$39,DATOS!C1433,"")</f>
        <v>0</v>
      </c>
    </row>
    <row r="1470" spans="27:29" x14ac:dyDescent="0.3">
      <c r="AA1470" s="114">
        <f t="shared" si="27"/>
        <v>1</v>
      </c>
      <c r="AB1470" s="114">
        <f>IF(AC1470="",0,IFERROR(IF(VLOOKUP(AC1470,AC$38:AC1469,1,0)&gt;0,0,0),1))</f>
        <v>0</v>
      </c>
      <c r="AC1470" s="117">
        <f>IF(DATOS!J1434=Y$39,DATOS!C1434,"")</f>
        <v>0</v>
      </c>
    </row>
    <row r="1471" spans="27:29" x14ac:dyDescent="0.3">
      <c r="AA1471" s="114">
        <f t="shared" si="27"/>
        <v>1</v>
      </c>
      <c r="AB1471" s="114">
        <f>IF(AC1471="",0,IFERROR(IF(VLOOKUP(AC1471,AC$38:AC1470,1,0)&gt;0,0,0),1))</f>
        <v>0</v>
      </c>
      <c r="AC1471" s="117">
        <f>IF(DATOS!J1435=Y$39,DATOS!C1435,"")</f>
        <v>0</v>
      </c>
    </row>
    <row r="1472" spans="27:29" x14ac:dyDescent="0.3">
      <c r="AA1472" s="114">
        <f t="shared" si="27"/>
        <v>1</v>
      </c>
      <c r="AB1472" s="114">
        <f>IF(AC1472="",0,IFERROR(IF(VLOOKUP(AC1472,AC$38:AC1471,1,0)&gt;0,0,0),1))</f>
        <v>0</v>
      </c>
      <c r="AC1472" s="117">
        <f>IF(DATOS!J1436=Y$39,DATOS!C1436,"")</f>
        <v>0</v>
      </c>
    </row>
    <row r="1473" spans="27:29" x14ac:dyDescent="0.3">
      <c r="AA1473" s="114">
        <f t="shared" si="27"/>
        <v>1</v>
      </c>
      <c r="AB1473" s="114">
        <f>IF(AC1473="",0,IFERROR(IF(VLOOKUP(AC1473,AC$38:AC1472,1,0)&gt;0,0,0),1))</f>
        <v>0</v>
      </c>
      <c r="AC1473" s="117">
        <f>IF(DATOS!J1437=Y$39,DATOS!C1437,"")</f>
        <v>0</v>
      </c>
    </row>
    <row r="1474" spans="27:29" x14ac:dyDescent="0.3">
      <c r="AA1474" s="114">
        <f t="shared" si="27"/>
        <v>1</v>
      </c>
      <c r="AB1474" s="114">
        <f>IF(AC1474="",0,IFERROR(IF(VLOOKUP(AC1474,AC$38:AC1473,1,0)&gt;0,0,0),1))</f>
        <v>0</v>
      </c>
      <c r="AC1474" s="117">
        <f>IF(DATOS!J1438=Y$39,DATOS!C1438,"")</f>
        <v>0</v>
      </c>
    </row>
    <row r="1475" spans="27:29" x14ac:dyDescent="0.3">
      <c r="AA1475" s="114">
        <f t="shared" si="27"/>
        <v>1</v>
      </c>
      <c r="AB1475" s="114">
        <f>IF(AC1475="",0,IFERROR(IF(VLOOKUP(AC1475,AC$38:AC1474,1,0)&gt;0,0,0),1))</f>
        <v>0</v>
      </c>
      <c r="AC1475" s="117">
        <f>IF(DATOS!J1439=Y$39,DATOS!C1439,"")</f>
        <v>0</v>
      </c>
    </row>
    <row r="1476" spans="27:29" x14ac:dyDescent="0.3">
      <c r="AA1476" s="114">
        <f t="shared" si="27"/>
        <v>1</v>
      </c>
      <c r="AB1476" s="114">
        <f>IF(AC1476="",0,IFERROR(IF(VLOOKUP(AC1476,AC$38:AC1475,1,0)&gt;0,0,0),1))</f>
        <v>0</v>
      </c>
      <c r="AC1476" s="117">
        <f>IF(DATOS!J1440=Y$39,DATOS!C1440,"")</f>
        <v>0</v>
      </c>
    </row>
    <row r="1477" spans="27:29" x14ac:dyDescent="0.3">
      <c r="AA1477" s="114">
        <f t="shared" si="27"/>
        <v>1</v>
      </c>
      <c r="AB1477" s="114">
        <f>IF(AC1477="",0,IFERROR(IF(VLOOKUP(AC1477,AC$38:AC1476,1,0)&gt;0,0,0),1))</f>
        <v>0</v>
      </c>
      <c r="AC1477" s="117">
        <f>IF(DATOS!J1441=Y$39,DATOS!C1441,"")</f>
        <v>0</v>
      </c>
    </row>
    <row r="1478" spans="27:29" x14ac:dyDescent="0.3">
      <c r="AA1478" s="114">
        <f t="shared" si="27"/>
        <v>1</v>
      </c>
      <c r="AB1478" s="114">
        <f>IF(AC1478="",0,IFERROR(IF(VLOOKUP(AC1478,AC$38:AC1477,1,0)&gt;0,0,0),1))</f>
        <v>0</v>
      </c>
      <c r="AC1478" s="117">
        <f>IF(DATOS!J1442=Y$39,DATOS!C1442,"")</f>
        <v>0</v>
      </c>
    </row>
    <row r="1479" spans="27:29" x14ac:dyDescent="0.3">
      <c r="AA1479" s="114">
        <f t="shared" si="27"/>
        <v>1</v>
      </c>
      <c r="AB1479" s="114">
        <f>IF(AC1479="",0,IFERROR(IF(VLOOKUP(AC1479,AC$38:AC1478,1,0)&gt;0,0,0),1))</f>
        <v>0</v>
      </c>
      <c r="AC1479" s="117">
        <f>IF(DATOS!J1443=Y$39,DATOS!C1443,"")</f>
        <v>0</v>
      </c>
    </row>
    <row r="1480" spans="27:29" x14ac:dyDescent="0.3">
      <c r="AA1480" s="114">
        <f t="shared" si="27"/>
        <v>1</v>
      </c>
      <c r="AB1480" s="114">
        <f>IF(AC1480="",0,IFERROR(IF(VLOOKUP(AC1480,AC$38:AC1479,1,0)&gt;0,0,0),1))</f>
        <v>0</v>
      </c>
      <c r="AC1480" s="117">
        <f>IF(DATOS!J1444=Y$39,DATOS!C1444,"")</f>
        <v>0</v>
      </c>
    </row>
    <row r="1481" spans="27:29" x14ac:dyDescent="0.3">
      <c r="AA1481" s="114">
        <f t="shared" si="27"/>
        <v>1</v>
      </c>
      <c r="AB1481" s="114">
        <f>IF(AC1481="",0,IFERROR(IF(VLOOKUP(AC1481,AC$38:AC1480,1,0)&gt;0,0,0),1))</f>
        <v>0</v>
      </c>
      <c r="AC1481" s="117">
        <f>IF(DATOS!J1445=Y$39,DATOS!C1445,"")</f>
        <v>0</v>
      </c>
    </row>
    <row r="1482" spans="27:29" x14ac:dyDescent="0.3">
      <c r="AA1482" s="114">
        <f t="shared" si="27"/>
        <v>1</v>
      </c>
      <c r="AB1482" s="114">
        <f>IF(AC1482="",0,IFERROR(IF(VLOOKUP(AC1482,AC$38:AC1481,1,0)&gt;0,0,0),1))</f>
        <v>0</v>
      </c>
      <c r="AC1482" s="117">
        <f>IF(DATOS!J1446=Y$39,DATOS!C1446,"")</f>
        <v>0</v>
      </c>
    </row>
    <row r="1483" spans="27:29" x14ac:dyDescent="0.3">
      <c r="AA1483" s="114">
        <f t="shared" si="27"/>
        <v>1</v>
      </c>
      <c r="AB1483" s="114">
        <f>IF(AC1483="",0,IFERROR(IF(VLOOKUP(AC1483,AC$38:AC1482,1,0)&gt;0,0,0),1))</f>
        <v>0</v>
      </c>
      <c r="AC1483" s="117">
        <f>IF(DATOS!J1447=Y$39,DATOS!C1447,"")</f>
        <v>0</v>
      </c>
    </row>
    <row r="1484" spans="27:29" x14ac:dyDescent="0.3">
      <c r="AA1484" s="114">
        <f t="shared" si="27"/>
        <v>1</v>
      </c>
      <c r="AB1484" s="114">
        <f>IF(AC1484="",0,IFERROR(IF(VLOOKUP(AC1484,AC$38:AC1483,1,0)&gt;0,0,0),1))</f>
        <v>0</v>
      </c>
      <c r="AC1484" s="117">
        <f>IF(DATOS!J1448=Y$39,DATOS!C1448,"")</f>
        <v>0</v>
      </c>
    </row>
    <row r="1485" spans="27:29" x14ac:dyDescent="0.3">
      <c r="AA1485" s="114">
        <f t="shared" si="27"/>
        <v>1</v>
      </c>
      <c r="AB1485" s="114">
        <f>IF(AC1485="",0,IFERROR(IF(VLOOKUP(AC1485,AC$38:AC1484,1,0)&gt;0,0,0),1))</f>
        <v>0</v>
      </c>
      <c r="AC1485" s="117">
        <f>IF(DATOS!J1449=Y$39,DATOS!C1449,"")</f>
        <v>0</v>
      </c>
    </row>
    <row r="1486" spans="27:29" x14ac:dyDescent="0.3">
      <c r="AA1486" s="114">
        <f t="shared" si="27"/>
        <v>1</v>
      </c>
      <c r="AB1486" s="114">
        <f>IF(AC1486="",0,IFERROR(IF(VLOOKUP(AC1486,AC$38:AC1485,1,0)&gt;0,0,0),1))</f>
        <v>0</v>
      </c>
      <c r="AC1486" s="117">
        <f>IF(DATOS!J1450=Y$39,DATOS!C1450,"")</f>
        <v>0</v>
      </c>
    </row>
    <row r="1487" spans="27:29" x14ac:dyDescent="0.3">
      <c r="AA1487" s="114">
        <f t="shared" si="27"/>
        <v>1</v>
      </c>
      <c r="AB1487" s="114">
        <f>IF(AC1487="",0,IFERROR(IF(VLOOKUP(AC1487,AC$38:AC1486,1,0)&gt;0,0,0),1))</f>
        <v>0</v>
      </c>
      <c r="AC1487" s="117">
        <f>IF(DATOS!J1451=Y$39,DATOS!C1451,"")</f>
        <v>0</v>
      </c>
    </row>
    <row r="1488" spans="27:29" x14ac:dyDescent="0.3">
      <c r="AA1488" s="114">
        <f t="shared" si="27"/>
        <v>1</v>
      </c>
      <c r="AB1488" s="114">
        <f>IF(AC1488="",0,IFERROR(IF(VLOOKUP(AC1488,AC$38:AC1487,1,0)&gt;0,0,0),1))</f>
        <v>0</v>
      </c>
      <c r="AC1488" s="117">
        <f>IF(DATOS!J1452=Y$39,DATOS!C1452,"")</f>
        <v>0</v>
      </c>
    </row>
    <row r="1489" spans="27:29" x14ac:dyDescent="0.3">
      <c r="AA1489" s="114">
        <f t="shared" si="27"/>
        <v>1</v>
      </c>
      <c r="AB1489" s="114">
        <f>IF(AC1489="",0,IFERROR(IF(VLOOKUP(AC1489,AC$38:AC1488,1,0)&gt;0,0,0),1))</f>
        <v>0</v>
      </c>
      <c r="AC1489" s="117">
        <f>IF(DATOS!J1453=Y$39,DATOS!C1453,"")</f>
        <v>0</v>
      </c>
    </row>
    <row r="1490" spans="27:29" x14ac:dyDescent="0.3">
      <c r="AA1490" s="114">
        <f t="shared" si="27"/>
        <v>1</v>
      </c>
      <c r="AB1490" s="114">
        <f>IF(AC1490="",0,IFERROR(IF(VLOOKUP(AC1490,AC$38:AC1489,1,0)&gt;0,0,0),1))</f>
        <v>0</v>
      </c>
      <c r="AC1490" s="117">
        <f>IF(DATOS!J1454=Y$39,DATOS!C1454,"")</f>
        <v>0</v>
      </c>
    </row>
    <row r="1491" spans="27:29" x14ac:dyDescent="0.3">
      <c r="AA1491" s="114">
        <f t="shared" si="27"/>
        <v>1</v>
      </c>
      <c r="AB1491" s="114">
        <f>IF(AC1491="",0,IFERROR(IF(VLOOKUP(AC1491,AC$38:AC1490,1,0)&gt;0,0,0),1))</f>
        <v>0</v>
      </c>
      <c r="AC1491" s="117">
        <f>IF(DATOS!J1455=Y$39,DATOS!C1455,"")</f>
        <v>0</v>
      </c>
    </row>
    <row r="1492" spans="27:29" x14ac:dyDescent="0.3">
      <c r="AA1492" s="114">
        <f t="shared" si="27"/>
        <v>1</v>
      </c>
      <c r="AB1492" s="114">
        <f>IF(AC1492="",0,IFERROR(IF(VLOOKUP(AC1492,AC$38:AC1491,1,0)&gt;0,0,0),1))</f>
        <v>0</v>
      </c>
      <c r="AC1492" s="117">
        <f>IF(DATOS!J1456=Y$39,DATOS!C1456,"")</f>
        <v>0</v>
      </c>
    </row>
    <row r="1493" spans="27:29" x14ac:dyDescent="0.3">
      <c r="AA1493" s="114">
        <f t="shared" si="27"/>
        <v>1</v>
      </c>
      <c r="AB1493" s="114">
        <f>IF(AC1493="",0,IFERROR(IF(VLOOKUP(AC1493,AC$38:AC1492,1,0)&gt;0,0,0),1))</f>
        <v>0</v>
      </c>
      <c r="AC1493" s="117">
        <f>IF(DATOS!J1457=Y$39,DATOS!C1457,"")</f>
        <v>0</v>
      </c>
    </row>
    <row r="1494" spans="27:29" x14ac:dyDescent="0.3">
      <c r="AA1494" s="114">
        <f t="shared" si="27"/>
        <v>1</v>
      </c>
      <c r="AB1494" s="114">
        <f>IF(AC1494="",0,IFERROR(IF(VLOOKUP(AC1494,AC$38:AC1493,1,0)&gt;0,0,0),1))</f>
        <v>0</v>
      </c>
      <c r="AC1494" s="117">
        <f>IF(DATOS!J1458=Y$39,DATOS!C1458,"")</f>
        <v>0</v>
      </c>
    </row>
    <row r="1495" spans="27:29" x14ac:dyDescent="0.3">
      <c r="AA1495" s="114">
        <f t="shared" si="27"/>
        <v>1</v>
      </c>
      <c r="AB1495" s="114">
        <f>IF(AC1495="",0,IFERROR(IF(VLOOKUP(AC1495,AC$38:AC1494,1,0)&gt;0,0,0),1))</f>
        <v>0</v>
      </c>
      <c r="AC1495" s="117">
        <f>IF(DATOS!J1459=Y$39,DATOS!C1459,"")</f>
        <v>0</v>
      </c>
    </row>
    <row r="1496" spans="27:29" x14ac:dyDescent="0.3">
      <c r="AA1496" s="114">
        <f t="shared" si="27"/>
        <v>1</v>
      </c>
      <c r="AB1496" s="114">
        <f>IF(AC1496="",0,IFERROR(IF(VLOOKUP(AC1496,AC$38:AC1495,1,0)&gt;0,0,0),1))</f>
        <v>0</v>
      </c>
      <c r="AC1496" s="117">
        <f>IF(DATOS!J1460=Y$39,DATOS!C1460,"")</f>
        <v>0</v>
      </c>
    </row>
    <row r="1497" spans="27:29" x14ac:dyDescent="0.3">
      <c r="AA1497" s="114">
        <f t="shared" si="27"/>
        <v>1</v>
      </c>
      <c r="AB1497" s="114">
        <f>IF(AC1497="",0,IFERROR(IF(VLOOKUP(AC1497,AC$38:AC1496,1,0)&gt;0,0,0),1))</f>
        <v>0</v>
      </c>
      <c r="AC1497" s="117">
        <f>IF(DATOS!J1461=Y$39,DATOS!C1461,"")</f>
        <v>0</v>
      </c>
    </row>
    <row r="1498" spans="27:29" x14ac:dyDescent="0.3">
      <c r="AA1498" s="114">
        <f t="shared" si="27"/>
        <v>1</v>
      </c>
      <c r="AB1498" s="114">
        <f>IF(AC1498="",0,IFERROR(IF(VLOOKUP(AC1498,AC$38:AC1497,1,0)&gt;0,0,0),1))</f>
        <v>0</v>
      </c>
      <c r="AC1498" s="117">
        <f>IF(DATOS!J1462=Y$39,DATOS!C1462,"")</f>
        <v>0</v>
      </c>
    </row>
    <row r="1499" spans="27:29" x14ac:dyDescent="0.3">
      <c r="AA1499" s="114">
        <f t="shared" si="27"/>
        <v>1</v>
      </c>
      <c r="AB1499" s="114">
        <f>IF(AC1499="",0,IFERROR(IF(VLOOKUP(AC1499,AC$38:AC1498,1,0)&gt;0,0,0),1))</f>
        <v>0</v>
      </c>
      <c r="AC1499" s="117">
        <f>IF(DATOS!J1463=Y$39,DATOS!C1463,"")</f>
        <v>0</v>
      </c>
    </row>
    <row r="1500" spans="27:29" x14ac:dyDescent="0.3">
      <c r="AA1500" s="114">
        <f t="shared" si="27"/>
        <v>1</v>
      </c>
      <c r="AB1500" s="114">
        <f>IF(AC1500="",0,IFERROR(IF(VLOOKUP(AC1500,AC$38:AC1499,1,0)&gt;0,0,0),1))</f>
        <v>0</v>
      </c>
      <c r="AC1500" s="117">
        <f>IF(DATOS!J1464=Y$39,DATOS!C1464,"")</f>
        <v>0</v>
      </c>
    </row>
    <row r="1501" spans="27:29" x14ac:dyDescent="0.3">
      <c r="AA1501" s="114">
        <f t="shared" si="27"/>
        <v>1</v>
      </c>
      <c r="AB1501" s="114">
        <f>IF(AC1501="",0,IFERROR(IF(VLOOKUP(AC1501,AC$38:AC1500,1,0)&gt;0,0,0),1))</f>
        <v>0</v>
      </c>
      <c r="AC1501" s="117">
        <f>IF(DATOS!J1465=Y$39,DATOS!C1465,"")</f>
        <v>0</v>
      </c>
    </row>
    <row r="1502" spans="27:29" x14ac:dyDescent="0.3">
      <c r="AA1502" s="114">
        <f t="shared" si="27"/>
        <v>1</v>
      </c>
      <c r="AB1502" s="114">
        <f>IF(AC1502="",0,IFERROR(IF(VLOOKUP(AC1502,AC$38:AC1501,1,0)&gt;0,0,0),1))</f>
        <v>0</v>
      </c>
      <c r="AC1502" s="117">
        <f>IF(DATOS!J1466=Y$39,DATOS!C1466,"")</f>
        <v>0</v>
      </c>
    </row>
    <row r="1503" spans="27:29" x14ac:dyDescent="0.3">
      <c r="AA1503" s="114">
        <f t="shared" si="27"/>
        <v>1</v>
      </c>
      <c r="AB1503" s="114">
        <f>IF(AC1503="",0,IFERROR(IF(VLOOKUP(AC1503,AC$38:AC1502,1,0)&gt;0,0,0),1))</f>
        <v>0</v>
      </c>
      <c r="AC1503" s="117">
        <f>IF(DATOS!J1467=Y$39,DATOS!C1467,"")</f>
        <v>0</v>
      </c>
    </row>
    <row r="1504" spans="27:29" x14ac:dyDescent="0.3">
      <c r="AA1504" s="114">
        <f t="shared" si="27"/>
        <v>1</v>
      </c>
      <c r="AB1504" s="114">
        <f>IF(AC1504="",0,IFERROR(IF(VLOOKUP(AC1504,AC$38:AC1503,1,0)&gt;0,0,0),1))</f>
        <v>0</v>
      </c>
      <c r="AC1504" s="117">
        <f>IF(DATOS!J1468=Y$39,DATOS!C1468,"")</f>
        <v>0</v>
      </c>
    </row>
    <row r="1505" spans="27:29" x14ac:dyDescent="0.3">
      <c r="AA1505" s="114">
        <f t="shared" si="27"/>
        <v>1</v>
      </c>
      <c r="AB1505" s="114">
        <f>IF(AC1505="",0,IFERROR(IF(VLOOKUP(AC1505,AC$38:AC1504,1,0)&gt;0,0,0),1))</f>
        <v>0</v>
      </c>
      <c r="AC1505" s="117">
        <f>IF(DATOS!J1469=Y$39,DATOS!C1469,"")</f>
        <v>0</v>
      </c>
    </row>
    <row r="1506" spans="27:29" x14ac:dyDescent="0.3">
      <c r="AA1506" s="114">
        <f t="shared" si="27"/>
        <v>1</v>
      </c>
      <c r="AB1506" s="114">
        <f>IF(AC1506="",0,IFERROR(IF(VLOOKUP(AC1506,AC$38:AC1505,1,0)&gt;0,0,0),1))</f>
        <v>0</v>
      </c>
      <c r="AC1506" s="117">
        <f>IF(DATOS!J1470=Y$39,DATOS!C1470,"")</f>
        <v>0</v>
      </c>
    </row>
    <row r="1507" spans="27:29" x14ac:dyDescent="0.3">
      <c r="AA1507" s="114">
        <f t="shared" si="27"/>
        <v>1</v>
      </c>
      <c r="AB1507" s="114">
        <f>IF(AC1507="",0,IFERROR(IF(VLOOKUP(AC1507,AC$38:AC1506,1,0)&gt;0,0,0),1))</f>
        <v>0</v>
      </c>
      <c r="AC1507" s="117">
        <f>IF(DATOS!J1471=Y$39,DATOS!C1471,"")</f>
        <v>0</v>
      </c>
    </row>
    <row r="1508" spans="27:29" x14ac:dyDescent="0.3">
      <c r="AA1508" s="114">
        <f t="shared" si="27"/>
        <v>1</v>
      </c>
      <c r="AB1508" s="114">
        <f>IF(AC1508="",0,IFERROR(IF(VLOOKUP(AC1508,AC$38:AC1507,1,0)&gt;0,0,0),1))</f>
        <v>0</v>
      </c>
      <c r="AC1508" s="117">
        <f>IF(DATOS!J1472=Y$39,DATOS!C1472,"")</f>
        <v>0</v>
      </c>
    </row>
    <row r="1509" spans="27:29" x14ac:dyDescent="0.3">
      <c r="AA1509" s="114">
        <f t="shared" si="27"/>
        <v>1</v>
      </c>
      <c r="AB1509" s="114">
        <f>IF(AC1509="",0,IFERROR(IF(VLOOKUP(AC1509,AC$38:AC1508,1,0)&gt;0,0,0),1))</f>
        <v>0</v>
      </c>
      <c r="AC1509" s="117">
        <f>IF(DATOS!J1473=Y$39,DATOS!C1473,"")</f>
        <v>0</v>
      </c>
    </row>
    <row r="1510" spans="27:29" x14ac:dyDescent="0.3">
      <c r="AA1510" s="114">
        <f t="shared" ref="AA1510:AA1573" si="28">AA1509+AB1510</f>
        <v>1</v>
      </c>
      <c r="AB1510" s="114">
        <f>IF(AC1510="",0,IFERROR(IF(VLOOKUP(AC1510,AC$38:AC1509,1,0)&gt;0,0,0),1))</f>
        <v>0</v>
      </c>
      <c r="AC1510" s="117">
        <f>IF(DATOS!J1474=Y$39,DATOS!C1474,"")</f>
        <v>0</v>
      </c>
    </row>
    <row r="1511" spans="27:29" x14ac:dyDescent="0.3">
      <c r="AA1511" s="114">
        <f t="shared" si="28"/>
        <v>1</v>
      </c>
      <c r="AB1511" s="114">
        <f>IF(AC1511="",0,IFERROR(IF(VLOOKUP(AC1511,AC$38:AC1510,1,0)&gt;0,0,0),1))</f>
        <v>0</v>
      </c>
      <c r="AC1511" s="117">
        <f>IF(DATOS!J1475=Y$39,DATOS!C1475,"")</f>
        <v>0</v>
      </c>
    </row>
    <row r="1512" spans="27:29" x14ac:dyDescent="0.3">
      <c r="AA1512" s="114">
        <f t="shared" si="28"/>
        <v>1</v>
      </c>
      <c r="AB1512" s="114">
        <f>IF(AC1512="",0,IFERROR(IF(VLOOKUP(AC1512,AC$38:AC1511,1,0)&gt;0,0,0),1))</f>
        <v>0</v>
      </c>
      <c r="AC1512" s="117">
        <f>IF(DATOS!J1476=Y$39,DATOS!C1476,"")</f>
        <v>0</v>
      </c>
    </row>
    <row r="1513" spans="27:29" x14ac:dyDescent="0.3">
      <c r="AA1513" s="114">
        <f t="shared" si="28"/>
        <v>1</v>
      </c>
      <c r="AB1513" s="114">
        <f>IF(AC1513="",0,IFERROR(IF(VLOOKUP(AC1513,AC$38:AC1512,1,0)&gt;0,0,0),1))</f>
        <v>0</v>
      </c>
      <c r="AC1513" s="117">
        <f>IF(DATOS!J1477=Y$39,DATOS!C1477,"")</f>
        <v>0</v>
      </c>
    </row>
    <row r="1514" spans="27:29" x14ac:dyDescent="0.3">
      <c r="AA1514" s="114">
        <f t="shared" si="28"/>
        <v>1</v>
      </c>
      <c r="AB1514" s="114">
        <f>IF(AC1514="",0,IFERROR(IF(VLOOKUP(AC1514,AC$38:AC1513,1,0)&gt;0,0,0),1))</f>
        <v>0</v>
      </c>
      <c r="AC1514" s="117">
        <f>IF(DATOS!J1478=Y$39,DATOS!C1478,"")</f>
        <v>0</v>
      </c>
    </row>
    <row r="1515" spans="27:29" x14ac:dyDescent="0.3">
      <c r="AA1515" s="114">
        <f t="shared" si="28"/>
        <v>1</v>
      </c>
      <c r="AB1515" s="114">
        <f>IF(AC1515="",0,IFERROR(IF(VLOOKUP(AC1515,AC$38:AC1514,1,0)&gt;0,0,0),1))</f>
        <v>0</v>
      </c>
      <c r="AC1515" s="117">
        <f>IF(DATOS!J1479=Y$39,DATOS!C1479,"")</f>
        <v>0</v>
      </c>
    </row>
    <row r="1516" spans="27:29" x14ac:dyDescent="0.3">
      <c r="AA1516" s="114">
        <f t="shared" si="28"/>
        <v>1</v>
      </c>
      <c r="AB1516" s="114">
        <f>IF(AC1516="",0,IFERROR(IF(VLOOKUP(AC1516,AC$38:AC1515,1,0)&gt;0,0,0),1))</f>
        <v>0</v>
      </c>
      <c r="AC1516" s="117">
        <f>IF(DATOS!J1480=Y$39,DATOS!C1480,"")</f>
        <v>0</v>
      </c>
    </row>
    <row r="1517" spans="27:29" x14ac:dyDescent="0.3">
      <c r="AA1517" s="114">
        <f t="shared" si="28"/>
        <v>1</v>
      </c>
      <c r="AB1517" s="114">
        <f>IF(AC1517="",0,IFERROR(IF(VLOOKUP(AC1517,AC$38:AC1516,1,0)&gt;0,0,0),1))</f>
        <v>0</v>
      </c>
      <c r="AC1517" s="117">
        <f>IF(DATOS!J1481=Y$39,DATOS!C1481,"")</f>
        <v>0</v>
      </c>
    </row>
    <row r="1518" spans="27:29" x14ac:dyDescent="0.3">
      <c r="AA1518" s="114">
        <f t="shared" si="28"/>
        <v>1</v>
      </c>
      <c r="AB1518" s="114">
        <f>IF(AC1518="",0,IFERROR(IF(VLOOKUP(AC1518,AC$38:AC1517,1,0)&gt;0,0,0),1))</f>
        <v>0</v>
      </c>
      <c r="AC1518" s="117">
        <f>IF(DATOS!J1482=Y$39,DATOS!C1482,"")</f>
        <v>0</v>
      </c>
    </row>
    <row r="1519" spans="27:29" x14ac:dyDescent="0.3">
      <c r="AA1519" s="114">
        <f t="shared" si="28"/>
        <v>1</v>
      </c>
      <c r="AB1519" s="114">
        <f>IF(AC1519="",0,IFERROR(IF(VLOOKUP(AC1519,AC$38:AC1518,1,0)&gt;0,0,0),1))</f>
        <v>0</v>
      </c>
      <c r="AC1519" s="117">
        <f>IF(DATOS!J1483=Y$39,DATOS!C1483,"")</f>
        <v>0</v>
      </c>
    </row>
    <row r="1520" spans="27:29" x14ac:dyDescent="0.3">
      <c r="AA1520" s="114">
        <f t="shared" si="28"/>
        <v>1</v>
      </c>
      <c r="AB1520" s="114">
        <f>IF(AC1520="",0,IFERROR(IF(VLOOKUP(AC1520,AC$38:AC1519,1,0)&gt;0,0,0),1))</f>
        <v>0</v>
      </c>
      <c r="AC1520" s="117">
        <f>IF(DATOS!J1484=Y$39,DATOS!C1484,"")</f>
        <v>0</v>
      </c>
    </row>
    <row r="1521" spans="27:29" x14ac:dyDescent="0.3">
      <c r="AA1521" s="114">
        <f t="shared" si="28"/>
        <v>1</v>
      </c>
      <c r="AB1521" s="114">
        <f>IF(AC1521="",0,IFERROR(IF(VLOOKUP(AC1521,AC$38:AC1520,1,0)&gt;0,0,0),1))</f>
        <v>0</v>
      </c>
      <c r="AC1521" s="117">
        <f>IF(DATOS!J1485=Y$39,DATOS!C1485,"")</f>
        <v>0</v>
      </c>
    </row>
    <row r="1522" spans="27:29" x14ac:dyDescent="0.3">
      <c r="AA1522" s="114">
        <f t="shared" si="28"/>
        <v>1</v>
      </c>
      <c r="AB1522" s="114">
        <f>IF(AC1522="",0,IFERROR(IF(VLOOKUP(AC1522,AC$38:AC1521,1,0)&gt;0,0,0),1))</f>
        <v>0</v>
      </c>
      <c r="AC1522" s="117">
        <f>IF(DATOS!J1486=Y$39,DATOS!C1486,"")</f>
        <v>0</v>
      </c>
    </row>
    <row r="1523" spans="27:29" x14ac:dyDescent="0.3">
      <c r="AA1523" s="114">
        <f t="shared" si="28"/>
        <v>1</v>
      </c>
      <c r="AB1523" s="114">
        <f>IF(AC1523="",0,IFERROR(IF(VLOOKUP(AC1523,AC$38:AC1522,1,0)&gt;0,0,0),1))</f>
        <v>0</v>
      </c>
      <c r="AC1523" s="117">
        <f>IF(DATOS!J1487=Y$39,DATOS!C1487,"")</f>
        <v>0</v>
      </c>
    </row>
    <row r="1524" spans="27:29" x14ac:dyDescent="0.3">
      <c r="AA1524" s="114">
        <f t="shared" si="28"/>
        <v>1</v>
      </c>
      <c r="AB1524" s="114">
        <f>IF(AC1524="",0,IFERROR(IF(VLOOKUP(AC1524,AC$38:AC1523,1,0)&gt;0,0,0),1))</f>
        <v>0</v>
      </c>
      <c r="AC1524" s="117">
        <f>IF(DATOS!J1488=Y$39,DATOS!C1488,"")</f>
        <v>0</v>
      </c>
    </row>
    <row r="1525" spans="27:29" x14ac:dyDescent="0.3">
      <c r="AA1525" s="114">
        <f t="shared" si="28"/>
        <v>1</v>
      </c>
      <c r="AB1525" s="114">
        <f>IF(AC1525="",0,IFERROR(IF(VLOOKUP(AC1525,AC$38:AC1524,1,0)&gt;0,0,0),1))</f>
        <v>0</v>
      </c>
      <c r="AC1525" s="117">
        <f>IF(DATOS!J1489=Y$39,DATOS!C1489,"")</f>
        <v>0</v>
      </c>
    </row>
    <row r="1526" spans="27:29" x14ac:dyDescent="0.3">
      <c r="AA1526" s="114">
        <f t="shared" si="28"/>
        <v>1</v>
      </c>
      <c r="AB1526" s="114">
        <f>IF(AC1526="",0,IFERROR(IF(VLOOKUP(AC1526,AC$38:AC1525,1,0)&gt;0,0,0),1))</f>
        <v>0</v>
      </c>
      <c r="AC1526" s="117">
        <f>IF(DATOS!J1490=Y$39,DATOS!C1490,"")</f>
        <v>0</v>
      </c>
    </row>
    <row r="1527" spans="27:29" x14ac:dyDescent="0.3">
      <c r="AA1527" s="114">
        <f t="shared" si="28"/>
        <v>1</v>
      </c>
      <c r="AB1527" s="114">
        <f>IF(AC1527="",0,IFERROR(IF(VLOOKUP(AC1527,AC$38:AC1526,1,0)&gt;0,0,0),1))</f>
        <v>0</v>
      </c>
      <c r="AC1527" s="117">
        <f>IF(DATOS!J1491=Y$39,DATOS!C1491,"")</f>
        <v>0</v>
      </c>
    </row>
    <row r="1528" spans="27:29" x14ac:dyDescent="0.3">
      <c r="AA1528" s="114">
        <f t="shared" si="28"/>
        <v>1</v>
      </c>
      <c r="AB1528" s="114">
        <f>IF(AC1528="",0,IFERROR(IF(VLOOKUP(AC1528,AC$38:AC1527,1,0)&gt;0,0,0),1))</f>
        <v>0</v>
      </c>
      <c r="AC1528" s="117">
        <f>IF(DATOS!J1492=Y$39,DATOS!C1492,"")</f>
        <v>0</v>
      </c>
    </row>
    <row r="1529" spans="27:29" x14ac:dyDescent="0.3">
      <c r="AA1529" s="114">
        <f t="shared" si="28"/>
        <v>1</v>
      </c>
      <c r="AB1529" s="114">
        <f>IF(AC1529="",0,IFERROR(IF(VLOOKUP(AC1529,AC$38:AC1528,1,0)&gt;0,0,0),1))</f>
        <v>0</v>
      </c>
      <c r="AC1529" s="117">
        <f>IF(DATOS!J1493=Y$39,DATOS!C1493,"")</f>
        <v>0</v>
      </c>
    </row>
    <row r="1530" spans="27:29" x14ac:dyDescent="0.3">
      <c r="AA1530" s="114">
        <f t="shared" si="28"/>
        <v>1</v>
      </c>
      <c r="AB1530" s="114">
        <f>IF(AC1530="",0,IFERROR(IF(VLOOKUP(AC1530,AC$38:AC1529,1,0)&gt;0,0,0),1))</f>
        <v>0</v>
      </c>
      <c r="AC1530" s="117">
        <f>IF(DATOS!J1494=Y$39,DATOS!C1494,"")</f>
        <v>0</v>
      </c>
    </row>
    <row r="1531" spans="27:29" x14ac:dyDescent="0.3">
      <c r="AA1531" s="114">
        <f t="shared" si="28"/>
        <v>1</v>
      </c>
      <c r="AB1531" s="114">
        <f>IF(AC1531="",0,IFERROR(IF(VLOOKUP(AC1531,AC$38:AC1530,1,0)&gt;0,0,0),1))</f>
        <v>0</v>
      </c>
      <c r="AC1531" s="117">
        <f>IF(DATOS!J1495=Y$39,DATOS!C1495,"")</f>
        <v>0</v>
      </c>
    </row>
    <row r="1532" spans="27:29" x14ac:dyDescent="0.3">
      <c r="AA1532" s="114">
        <f t="shared" si="28"/>
        <v>1</v>
      </c>
      <c r="AB1532" s="114">
        <f>IF(AC1532="",0,IFERROR(IF(VLOOKUP(AC1532,AC$38:AC1531,1,0)&gt;0,0,0),1))</f>
        <v>0</v>
      </c>
      <c r="AC1532" s="117">
        <f>IF(DATOS!J1496=Y$39,DATOS!C1496,"")</f>
        <v>0</v>
      </c>
    </row>
    <row r="1533" spans="27:29" x14ac:dyDescent="0.3">
      <c r="AA1533" s="114">
        <f t="shared" si="28"/>
        <v>1</v>
      </c>
      <c r="AB1533" s="114">
        <f>IF(AC1533="",0,IFERROR(IF(VLOOKUP(AC1533,AC$38:AC1532,1,0)&gt;0,0,0),1))</f>
        <v>0</v>
      </c>
      <c r="AC1533" s="117">
        <f>IF(DATOS!J1497=Y$39,DATOS!C1497,"")</f>
        <v>0</v>
      </c>
    </row>
    <row r="1534" spans="27:29" x14ac:dyDescent="0.3">
      <c r="AA1534" s="114">
        <f t="shared" si="28"/>
        <v>1</v>
      </c>
      <c r="AB1534" s="114">
        <f>IF(AC1534="",0,IFERROR(IF(VLOOKUP(AC1534,AC$38:AC1533,1,0)&gt;0,0,0),1))</f>
        <v>0</v>
      </c>
      <c r="AC1534" s="117">
        <f>IF(DATOS!J1498=Y$39,DATOS!C1498,"")</f>
        <v>0</v>
      </c>
    </row>
    <row r="1535" spans="27:29" x14ac:dyDescent="0.3">
      <c r="AA1535" s="114">
        <f t="shared" si="28"/>
        <v>1</v>
      </c>
      <c r="AB1535" s="114">
        <f>IF(AC1535="",0,IFERROR(IF(VLOOKUP(AC1535,AC$38:AC1534,1,0)&gt;0,0,0),1))</f>
        <v>0</v>
      </c>
      <c r="AC1535" s="117">
        <f>IF(DATOS!J1499=Y$39,DATOS!C1499,"")</f>
        <v>0</v>
      </c>
    </row>
    <row r="1536" spans="27:29" x14ac:dyDescent="0.3">
      <c r="AA1536" s="114">
        <f t="shared" si="28"/>
        <v>1</v>
      </c>
      <c r="AB1536" s="114">
        <f>IF(AC1536="",0,IFERROR(IF(VLOOKUP(AC1536,AC$38:AC1535,1,0)&gt;0,0,0),1))</f>
        <v>0</v>
      </c>
      <c r="AC1536" s="117">
        <f>IF(DATOS!J1500=Y$39,DATOS!C1500,"")</f>
        <v>0</v>
      </c>
    </row>
    <row r="1537" spans="27:29" x14ac:dyDescent="0.3">
      <c r="AA1537" s="114">
        <f t="shared" si="28"/>
        <v>1</v>
      </c>
      <c r="AB1537" s="114">
        <f>IF(AC1537="",0,IFERROR(IF(VLOOKUP(AC1537,AC$38:AC1536,1,0)&gt;0,0,0),1))</f>
        <v>0</v>
      </c>
      <c r="AC1537" s="117">
        <f>IF(DATOS!J1501=Y$39,DATOS!C1501,"")</f>
        <v>0</v>
      </c>
    </row>
    <row r="1538" spans="27:29" x14ac:dyDescent="0.3">
      <c r="AA1538" s="114">
        <f t="shared" si="28"/>
        <v>1</v>
      </c>
      <c r="AB1538" s="114">
        <f>IF(AC1538="",0,IFERROR(IF(VLOOKUP(AC1538,AC$38:AC1537,1,0)&gt;0,0,0),1))</f>
        <v>0</v>
      </c>
      <c r="AC1538" s="117">
        <f>IF(DATOS!J1502=Y$39,DATOS!C1502,"")</f>
        <v>0</v>
      </c>
    </row>
    <row r="1539" spans="27:29" x14ac:dyDescent="0.3">
      <c r="AA1539" s="114">
        <f t="shared" si="28"/>
        <v>1</v>
      </c>
      <c r="AB1539" s="114">
        <f>IF(AC1539="",0,IFERROR(IF(VLOOKUP(AC1539,AC$38:AC1538,1,0)&gt;0,0,0),1))</f>
        <v>0</v>
      </c>
      <c r="AC1539" s="117">
        <f>IF(DATOS!J1503=Y$39,DATOS!C1503,"")</f>
        <v>0</v>
      </c>
    </row>
    <row r="1540" spans="27:29" x14ac:dyDescent="0.3">
      <c r="AA1540" s="114">
        <f t="shared" si="28"/>
        <v>1</v>
      </c>
      <c r="AB1540" s="114">
        <f>IF(AC1540="",0,IFERROR(IF(VLOOKUP(AC1540,AC$38:AC1539,1,0)&gt;0,0,0),1))</f>
        <v>0</v>
      </c>
      <c r="AC1540" s="117">
        <f>IF(DATOS!J1504=Y$39,DATOS!C1504,"")</f>
        <v>0</v>
      </c>
    </row>
    <row r="1541" spans="27:29" x14ac:dyDescent="0.3">
      <c r="AA1541" s="114">
        <f t="shared" si="28"/>
        <v>1</v>
      </c>
      <c r="AB1541" s="114">
        <f>IF(AC1541="",0,IFERROR(IF(VLOOKUP(AC1541,AC$38:AC1540,1,0)&gt;0,0,0),1))</f>
        <v>0</v>
      </c>
      <c r="AC1541" s="117">
        <f>IF(DATOS!J1505=Y$39,DATOS!C1505,"")</f>
        <v>0</v>
      </c>
    </row>
    <row r="1542" spans="27:29" x14ac:dyDescent="0.3">
      <c r="AA1542" s="114">
        <f t="shared" si="28"/>
        <v>1</v>
      </c>
      <c r="AB1542" s="114">
        <f>IF(AC1542="",0,IFERROR(IF(VLOOKUP(AC1542,AC$38:AC1541,1,0)&gt;0,0,0),1))</f>
        <v>0</v>
      </c>
      <c r="AC1542" s="117">
        <f>IF(DATOS!J1506=Y$39,DATOS!C1506,"")</f>
        <v>0</v>
      </c>
    </row>
    <row r="1543" spans="27:29" x14ac:dyDescent="0.3">
      <c r="AA1543" s="114">
        <f t="shared" si="28"/>
        <v>1</v>
      </c>
      <c r="AB1543" s="114">
        <f>IF(AC1543="",0,IFERROR(IF(VLOOKUP(AC1543,AC$38:AC1542,1,0)&gt;0,0,0),1))</f>
        <v>0</v>
      </c>
      <c r="AC1543" s="117">
        <f>IF(DATOS!J1507=Y$39,DATOS!C1507,"")</f>
        <v>0</v>
      </c>
    </row>
    <row r="1544" spans="27:29" x14ac:dyDescent="0.3">
      <c r="AA1544" s="114">
        <f t="shared" si="28"/>
        <v>1</v>
      </c>
      <c r="AB1544" s="114">
        <f>IF(AC1544="",0,IFERROR(IF(VLOOKUP(AC1544,AC$38:AC1543,1,0)&gt;0,0,0),1))</f>
        <v>0</v>
      </c>
      <c r="AC1544" s="117">
        <f>IF(DATOS!J1508=Y$39,DATOS!C1508,"")</f>
        <v>0</v>
      </c>
    </row>
    <row r="1545" spans="27:29" x14ac:dyDescent="0.3">
      <c r="AA1545" s="114">
        <f t="shared" si="28"/>
        <v>1</v>
      </c>
      <c r="AB1545" s="114">
        <f>IF(AC1545="",0,IFERROR(IF(VLOOKUP(AC1545,AC$38:AC1544,1,0)&gt;0,0,0),1))</f>
        <v>0</v>
      </c>
      <c r="AC1545" s="117">
        <f>IF(DATOS!J1509=Y$39,DATOS!C1509,"")</f>
        <v>0</v>
      </c>
    </row>
    <row r="1546" spans="27:29" x14ac:dyDescent="0.3">
      <c r="AA1546" s="114">
        <f t="shared" si="28"/>
        <v>1</v>
      </c>
      <c r="AB1546" s="114">
        <f>IF(AC1546="",0,IFERROR(IF(VLOOKUP(AC1546,AC$38:AC1545,1,0)&gt;0,0,0),1))</f>
        <v>0</v>
      </c>
      <c r="AC1546" s="117">
        <f>IF(DATOS!J1510=Y$39,DATOS!C1510,"")</f>
        <v>0</v>
      </c>
    </row>
    <row r="1547" spans="27:29" x14ac:dyDescent="0.3">
      <c r="AA1547" s="114">
        <f t="shared" si="28"/>
        <v>1</v>
      </c>
      <c r="AB1547" s="114">
        <f>IF(AC1547="",0,IFERROR(IF(VLOOKUP(AC1547,AC$38:AC1546,1,0)&gt;0,0,0),1))</f>
        <v>0</v>
      </c>
      <c r="AC1547" s="117">
        <f>IF(DATOS!J1511=Y$39,DATOS!C1511,"")</f>
        <v>0</v>
      </c>
    </row>
    <row r="1548" spans="27:29" x14ac:dyDescent="0.3">
      <c r="AA1548" s="114">
        <f t="shared" si="28"/>
        <v>1</v>
      </c>
      <c r="AB1548" s="114">
        <f>IF(AC1548="",0,IFERROR(IF(VLOOKUP(AC1548,AC$38:AC1547,1,0)&gt;0,0,0),1))</f>
        <v>0</v>
      </c>
      <c r="AC1548" s="117">
        <f>IF(DATOS!J1512=Y$39,DATOS!C1512,"")</f>
        <v>0</v>
      </c>
    </row>
    <row r="1549" spans="27:29" x14ac:dyDescent="0.3">
      <c r="AA1549" s="114">
        <f t="shared" si="28"/>
        <v>1</v>
      </c>
      <c r="AB1549" s="114">
        <f>IF(AC1549="",0,IFERROR(IF(VLOOKUP(AC1549,AC$38:AC1548,1,0)&gt;0,0,0),1))</f>
        <v>0</v>
      </c>
      <c r="AC1549" s="117">
        <f>IF(DATOS!J1513=Y$39,DATOS!C1513,"")</f>
        <v>0</v>
      </c>
    </row>
    <row r="1550" spans="27:29" x14ac:dyDescent="0.3">
      <c r="AA1550" s="114">
        <f t="shared" si="28"/>
        <v>1</v>
      </c>
      <c r="AB1550" s="114">
        <f>IF(AC1550="",0,IFERROR(IF(VLOOKUP(AC1550,AC$38:AC1549,1,0)&gt;0,0,0),1))</f>
        <v>0</v>
      </c>
      <c r="AC1550" s="117">
        <f>IF(DATOS!J1514=Y$39,DATOS!C1514,"")</f>
        <v>0</v>
      </c>
    </row>
    <row r="1551" spans="27:29" x14ac:dyDescent="0.3">
      <c r="AA1551" s="114">
        <f t="shared" si="28"/>
        <v>1</v>
      </c>
      <c r="AB1551" s="114">
        <f>IF(AC1551="",0,IFERROR(IF(VLOOKUP(AC1551,AC$38:AC1550,1,0)&gt;0,0,0),1))</f>
        <v>0</v>
      </c>
      <c r="AC1551" s="117">
        <f>IF(DATOS!J1515=Y$39,DATOS!C1515,"")</f>
        <v>0</v>
      </c>
    </row>
    <row r="1552" spans="27:29" x14ac:dyDescent="0.3">
      <c r="AA1552" s="114">
        <f t="shared" si="28"/>
        <v>1</v>
      </c>
      <c r="AB1552" s="114">
        <f>IF(AC1552="",0,IFERROR(IF(VLOOKUP(AC1552,AC$38:AC1551,1,0)&gt;0,0,0),1))</f>
        <v>0</v>
      </c>
      <c r="AC1552" s="117">
        <f>IF(DATOS!J1516=Y$39,DATOS!C1516,"")</f>
        <v>0</v>
      </c>
    </row>
    <row r="1553" spans="27:29" x14ac:dyDescent="0.3">
      <c r="AA1553" s="114">
        <f t="shared" si="28"/>
        <v>1</v>
      </c>
      <c r="AB1553" s="114">
        <f>IF(AC1553="",0,IFERROR(IF(VLOOKUP(AC1553,AC$38:AC1552,1,0)&gt;0,0,0),1))</f>
        <v>0</v>
      </c>
      <c r="AC1553" s="117">
        <f>IF(DATOS!J1517=Y$39,DATOS!C1517,"")</f>
        <v>0</v>
      </c>
    </row>
    <row r="1554" spans="27:29" x14ac:dyDescent="0.3">
      <c r="AA1554" s="114">
        <f t="shared" si="28"/>
        <v>1</v>
      </c>
      <c r="AB1554" s="114">
        <f>IF(AC1554="",0,IFERROR(IF(VLOOKUP(AC1554,AC$38:AC1553,1,0)&gt;0,0,0),1))</f>
        <v>0</v>
      </c>
      <c r="AC1554" s="117">
        <f>IF(DATOS!J1518=Y$39,DATOS!C1518,"")</f>
        <v>0</v>
      </c>
    </row>
    <row r="1555" spans="27:29" x14ac:dyDescent="0.3">
      <c r="AA1555" s="114">
        <f t="shared" si="28"/>
        <v>1</v>
      </c>
      <c r="AB1555" s="114">
        <f>IF(AC1555="",0,IFERROR(IF(VLOOKUP(AC1555,AC$38:AC1554,1,0)&gt;0,0,0),1))</f>
        <v>0</v>
      </c>
      <c r="AC1555" s="117">
        <f>IF(DATOS!J1519=Y$39,DATOS!C1519,"")</f>
        <v>0</v>
      </c>
    </row>
    <row r="1556" spans="27:29" x14ac:dyDescent="0.3">
      <c r="AA1556" s="114">
        <f t="shared" si="28"/>
        <v>1</v>
      </c>
      <c r="AB1556" s="114">
        <f>IF(AC1556="",0,IFERROR(IF(VLOOKUP(AC1556,AC$38:AC1555,1,0)&gt;0,0,0),1))</f>
        <v>0</v>
      </c>
      <c r="AC1556" s="117">
        <f>IF(DATOS!J1520=Y$39,DATOS!C1520,"")</f>
        <v>0</v>
      </c>
    </row>
    <row r="1557" spans="27:29" x14ac:dyDescent="0.3">
      <c r="AA1557" s="114">
        <f t="shared" si="28"/>
        <v>1</v>
      </c>
      <c r="AB1557" s="114">
        <f>IF(AC1557="",0,IFERROR(IF(VLOOKUP(AC1557,AC$38:AC1556,1,0)&gt;0,0,0),1))</f>
        <v>0</v>
      </c>
      <c r="AC1557" s="117">
        <f>IF(DATOS!J1521=Y$39,DATOS!C1521,"")</f>
        <v>0</v>
      </c>
    </row>
    <row r="1558" spans="27:29" x14ac:dyDescent="0.3">
      <c r="AA1558" s="114">
        <f t="shared" si="28"/>
        <v>1</v>
      </c>
      <c r="AB1558" s="114">
        <f>IF(AC1558="",0,IFERROR(IF(VLOOKUP(AC1558,AC$38:AC1557,1,0)&gt;0,0,0),1))</f>
        <v>0</v>
      </c>
      <c r="AC1558" s="117">
        <f>IF(DATOS!J1522=Y$39,DATOS!C1522,"")</f>
        <v>0</v>
      </c>
    </row>
    <row r="1559" spans="27:29" x14ac:dyDescent="0.3">
      <c r="AA1559" s="114">
        <f t="shared" si="28"/>
        <v>1</v>
      </c>
      <c r="AB1559" s="114">
        <f>IF(AC1559="",0,IFERROR(IF(VLOOKUP(AC1559,AC$38:AC1558,1,0)&gt;0,0,0),1))</f>
        <v>0</v>
      </c>
      <c r="AC1559" s="117">
        <f>IF(DATOS!J1523=Y$39,DATOS!C1523,"")</f>
        <v>0</v>
      </c>
    </row>
    <row r="1560" spans="27:29" x14ac:dyDescent="0.3">
      <c r="AA1560" s="114">
        <f t="shared" si="28"/>
        <v>1</v>
      </c>
      <c r="AB1560" s="114">
        <f>IF(AC1560="",0,IFERROR(IF(VLOOKUP(AC1560,AC$38:AC1559,1,0)&gt;0,0,0),1))</f>
        <v>0</v>
      </c>
      <c r="AC1560" s="117">
        <f>IF(DATOS!J1524=Y$39,DATOS!C1524,"")</f>
        <v>0</v>
      </c>
    </row>
    <row r="1561" spans="27:29" x14ac:dyDescent="0.3">
      <c r="AA1561" s="114">
        <f t="shared" si="28"/>
        <v>1</v>
      </c>
      <c r="AB1561" s="114">
        <f>IF(AC1561="",0,IFERROR(IF(VLOOKUP(AC1561,AC$38:AC1560,1,0)&gt;0,0,0),1))</f>
        <v>0</v>
      </c>
      <c r="AC1561" s="117">
        <f>IF(DATOS!J1525=Y$39,DATOS!C1525,"")</f>
        <v>0</v>
      </c>
    </row>
    <row r="1562" spans="27:29" x14ac:dyDescent="0.3">
      <c r="AA1562" s="114">
        <f t="shared" si="28"/>
        <v>1</v>
      </c>
      <c r="AB1562" s="114">
        <f>IF(AC1562="",0,IFERROR(IF(VLOOKUP(AC1562,AC$38:AC1561,1,0)&gt;0,0,0),1))</f>
        <v>0</v>
      </c>
      <c r="AC1562" s="117">
        <f>IF(DATOS!J1526=Y$39,DATOS!C1526,"")</f>
        <v>0</v>
      </c>
    </row>
    <row r="1563" spans="27:29" x14ac:dyDescent="0.3">
      <c r="AA1563" s="114">
        <f t="shared" si="28"/>
        <v>1</v>
      </c>
      <c r="AB1563" s="114">
        <f>IF(AC1563="",0,IFERROR(IF(VLOOKUP(AC1563,AC$38:AC1562,1,0)&gt;0,0,0),1))</f>
        <v>0</v>
      </c>
      <c r="AC1563" s="117">
        <f>IF(DATOS!J1527=Y$39,DATOS!C1527,"")</f>
        <v>0</v>
      </c>
    </row>
    <row r="1564" spans="27:29" x14ac:dyDescent="0.3">
      <c r="AA1564" s="114">
        <f t="shared" si="28"/>
        <v>1</v>
      </c>
      <c r="AB1564" s="114">
        <f>IF(AC1564="",0,IFERROR(IF(VLOOKUP(AC1564,AC$38:AC1563,1,0)&gt;0,0,0),1))</f>
        <v>0</v>
      </c>
      <c r="AC1564" s="117">
        <f>IF(DATOS!J1528=Y$39,DATOS!C1528,"")</f>
        <v>0</v>
      </c>
    </row>
    <row r="1565" spans="27:29" x14ac:dyDescent="0.3">
      <c r="AA1565" s="114">
        <f t="shared" si="28"/>
        <v>1</v>
      </c>
      <c r="AB1565" s="114">
        <f>IF(AC1565="",0,IFERROR(IF(VLOOKUP(AC1565,AC$38:AC1564,1,0)&gt;0,0,0),1))</f>
        <v>0</v>
      </c>
      <c r="AC1565" s="117">
        <f>IF(DATOS!J1529=Y$39,DATOS!C1529,"")</f>
        <v>0</v>
      </c>
    </row>
    <row r="1566" spans="27:29" x14ac:dyDescent="0.3">
      <c r="AA1566" s="114">
        <f t="shared" si="28"/>
        <v>1</v>
      </c>
      <c r="AB1566" s="114">
        <f>IF(AC1566="",0,IFERROR(IF(VLOOKUP(AC1566,AC$38:AC1565,1,0)&gt;0,0,0),1))</f>
        <v>0</v>
      </c>
      <c r="AC1566" s="117">
        <f>IF(DATOS!J1530=Y$39,DATOS!C1530,"")</f>
        <v>0</v>
      </c>
    </row>
    <row r="1567" spans="27:29" x14ac:dyDescent="0.3">
      <c r="AA1567" s="114">
        <f t="shared" si="28"/>
        <v>1</v>
      </c>
      <c r="AB1567" s="114">
        <f>IF(AC1567="",0,IFERROR(IF(VLOOKUP(AC1567,AC$38:AC1566,1,0)&gt;0,0,0),1))</f>
        <v>0</v>
      </c>
      <c r="AC1567" s="117">
        <f>IF(DATOS!J1531=Y$39,DATOS!C1531,"")</f>
        <v>0</v>
      </c>
    </row>
    <row r="1568" spans="27:29" x14ac:dyDescent="0.3">
      <c r="AA1568" s="114">
        <f t="shared" si="28"/>
        <v>1</v>
      </c>
      <c r="AB1568" s="114">
        <f>IF(AC1568="",0,IFERROR(IF(VLOOKUP(AC1568,AC$38:AC1567,1,0)&gt;0,0,0),1))</f>
        <v>0</v>
      </c>
      <c r="AC1568" s="117">
        <f>IF(DATOS!J1532=Y$39,DATOS!C1532,"")</f>
        <v>0</v>
      </c>
    </row>
    <row r="1569" spans="27:29" x14ac:dyDescent="0.3">
      <c r="AA1569" s="114">
        <f t="shared" si="28"/>
        <v>1</v>
      </c>
      <c r="AB1569" s="114">
        <f>IF(AC1569="",0,IFERROR(IF(VLOOKUP(AC1569,AC$38:AC1568,1,0)&gt;0,0,0),1))</f>
        <v>0</v>
      </c>
      <c r="AC1569" s="117">
        <f>IF(DATOS!J1533=Y$39,DATOS!C1533,"")</f>
        <v>0</v>
      </c>
    </row>
    <row r="1570" spans="27:29" x14ac:dyDescent="0.3">
      <c r="AA1570" s="114">
        <f t="shared" si="28"/>
        <v>1</v>
      </c>
      <c r="AB1570" s="114">
        <f>IF(AC1570="",0,IFERROR(IF(VLOOKUP(AC1570,AC$38:AC1569,1,0)&gt;0,0,0),1))</f>
        <v>0</v>
      </c>
      <c r="AC1570" s="117">
        <f>IF(DATOS!J1534=Y$39,DATOS!C1534,"")</f>
        <v>0</v>
      </c>
    </row>
    <row r="1571" spans="27:29" x14ac:dyDescent="0.3">
      <c r="AA1571" s="114">
        <f t="shared" si="28"/>
        <v>1</v>
      </c>
      <c r="AB1571" s="114">
        <f>IF(AC1571="",0,IFERROR(IF(VLOOKUP(AC1571,AC$38:AC1570,1,0)&gt;0,0,0),1))</f>
        <v>0</v>
      </c>
      <c r="AC1571" s="117">
        <f>IF(DATOS!J1535=Y$39,DATOS!C1535,"")</f>
        <v>0</v>
      </c>
    </row>
    <row r="1572" spans="27:29" x14ac:dyDescent="0.3">
      <c r="AA1572" s="114">
        <f t="shared" si="28"/>
        <v>1</v>
      </c>
      <c r="AB1572" s="114">
        <f>IF(AC1572="",0,IFERROR(IF(VLOOKUP(AC1572,AC$38:AC1571,1,0)&gt;0,0,0),1))</f>
        <v>0</v>
      </c>
      <c r="AC1572" s="117">
        <f>IF(DATOS!J1536=Y$39,DATOS!C1536,"")</f>
        <v>0</v>
      </c>
    </row>
    <row r="1573" spans="27:29" x14ac:dyDescent="0.3">
      <c r="AA1573" s="114">
        <f t="shared" si="28"/>
        <v>1</v>
      </c>
      <c r="AB1573" s="114">
        <f>IF(AC1573="",0,IFERROR(IF(VLOOKUP(AC1573,AC$38:AC1572,1,0)&gt;0,0,0),1))</f>
        <v>0</v>
      </c>
      <c r="AC1573" s="117">
        <f>IF(DATOS!J1537=Y$39,DATOS!C1537,"")</f>
        <v>0</v>
      </c>
    </row>
    <row r="1574" spans="27:29" x14ac:dyDescent="0.3">
      <c r="AA1574" s="114">
        <f t="shared" ref="AA1574:AA1637" si="29">AA1573+AB1574</f>
        <v>1</v>
      </c>
      <c r="AB1574" s="114">
        <f>IF(AC1574="",0,IFERROR(IF(VLOOKUP(AC1574,AC$38:AC1573,1,0)&gt;0,0,0),1))</f>
        <v>0</v>
      </c>
      <c r="AC1574" s="117">
        <f>IF(DATOS!J1538=Y$39,DATOS!C1538,"")</f>
        <v>0</v>
      </c>
    </row>
    <row r="1575" spans="27:29" x14ac:dyDescent="0.3">
      <c r="AA1575" s="114">
        <f t="shared" si="29"/>
        <v>1</v>
      </c>
      <c r="AB1575" s="114">
        <f>IF(AC1575="",0,IFERROR(IF(VLOOKUP(AC1575,AC$38:AC1574,1,0)&gt;0,0,0),1))</f>
        <v>0</v>
      </c>
      <c r="AC1575" s="117">
        <f>IF(DATOS!J1539=Y$39,DATOS!C1539,"")</f>
        <v>0</v>
      </c>
    </row>
    <row r="1576" spans="27:29" x14ac:dyDescent="0.3">
      <c r="AA1576" s="114">
        <f t="shared" si="29"/>
        <v>1</v>
      </c>
      <c r="AB1576" s="114">
        <f>IF(AC1576="",0,IFERROR(IF(VLOOKUP(AC1576,AC$38:AC1575,1,0)&gt;0,0,0),1))</f>
        <v>0</v>
      </c>
      <c r="AC1576" s="117">
        <f>IF(DATOS!J1540=Y$39,DATOS!C1540,"")</f>
        <v>0</v>
      </c>
    </row>
    <row r="1577" spans="27:29" x14ac:dyDescent="0.3">
      <c r="AA1577" s="114">
        <f t="shared" si="29"/>
        <v>1</v>
      </c>
      <c r="AB1577" s="114">
        <f>IF(AC1577="",0,IFERROR(IF(VLOOKUP(AC1577,AC$38:AC1576,1,0)&gt;0,0,0),1))</f>
        <v>0</v>
      </c>
      <c r="AC1577" s="117">
        <f>IF(DATOS!J1541=Y$39,DATOS!C1541,"")</f>
        <v>0</v>
      </c>
    </row>
    <row r="1578" spans="27:29" x14ac:dyDescent="0.3">
      <c r="AA1578" s="114">
        <f t="shared" si="29"/>
        <v>1</v>
      </c>
      <c r="AB1578" s="114">
        <f>IF(AC1578="",0,IFERROR(IF(VLOOKUP(AC1578,AC$38:AC1577,1,0)&gt;0,0,0),1))</f>
        <v>0</v>
      </c>
      <c r="AC1578" s="117">
        <f>IF(DATOS!J1542=Y$39,DATOS!C1542,"")</f>
        <v>0</v>
      </c>
    </row>
    <row r="1579" spans="27:29" x14ac:dyDescent="0.3">
      <c r="AA1579" s="114">
        <f t="shared" si="29"/>
        <v>1</v>
      </c>
      <c r="AB1579" s="114">
        <f>IF(AC1579="",0,IFERROR(IF(VLOOKUP(AC1579,AC$38:AC1578,1,0)&gt;0,0,0),1))</f>
        <v>0</v>
      </c>
      <c r="AC1579" s="117">
        <f>IF(DATOS!J1543=Y$39,DATOS!C1543,"")</f>
        <v>0</v>
      </c>
    </row>
    <row r="1580" spans="27:29" x14ac:dyDescent="0.3">
      <c r="AA1580" s="114">
        <f t="shared" si="29"/>
        <v>1</v>
      </c>
      <c r="AB1580" s="114">
        <f>IF(AC1580="",0,IFERROR(IF(VLOOKUP(AC1580,AC$38:AC1579,1,0)&gt;0,0,0),1))</f>
        <v>0</v>
      </c>
      <c r="AC1580" s="117">
        <f>IF(DATOS!J1544=Y$39,DATOS!C1544,"")</f>
        <v>0</v>
      </c>
    </row>
    <row r="1581" spans="27:29" x14ac:dyDescent="0.3">
      <c r="AA1581" s="114">
        <f t="shared" si="29"/>
        <v>1</v>
      </c>
      <c r="AB1581" s="114">
        <f>IF(AC1581="",0,IFERROR(IF(VLOOKUP(AC1581,AC$38:AC1580,1,0)&gt;0,0,0),1))</f>
        <v>0</v>
      </c>
      <c r="AC1581" s="117">
        <f>IF(DATOS!J1545=Y$39,DATOS!C1545,"")</f>
        <v>0</v>
      </c>
    </row>
    <row r="1582" spans="27:29" x14ac:dyDescent="0.3">
      <c r="AA1582" s="114">
        <f t="shared" si="29"/>
        <v>1</v>
      </c>
      <c r="AB1582" s="114">
        <f>IF(AC1582="",0,IFERROR(IF(VLOOKUP(AC1582,AC$38:AC1581,1,0)&gt;0,0,0),1))</f>
        <v>0</v>
      </c>
      <c r="AC1582" s="117">
        <f>IF(DATOS!J1546=Y$39,DATOS!C1546,"")</f>
        <v>0</v>
      </c>
    </row>
    <row r="1583" spans="27:29" x14ac:dyDescent="0.3">
      <c r="AA1583" s="114">
        <f t="shared" si="29"/>
        <v>1</v>
      </c>
      <c r="AB1583" s="114">
        <f>IF(AC1583="",0,IFERROR(IF(VLOOKUP(AC1583,AC$38:AC1582,1,0)&gt;0,0,0),1))</f>
        <v>0</v>
      </c>
      <c r="AC1583" s="117">
        <f>IF(DATOS!J1547=Y$39,DATOS!C1547,"")</f>
        <v>0</v>
      </c>
    </row>
    <row r="1584" spans="27:29" x14ac:dyDescent="0.3">
      <c r="AA1584" s="114">
        <f t="shared" si="29"/>
        <v>1</v>
      </c>
      <c r="AB1584" s="114">
        <f>IF(AC1584="",0,IFERROR(IF(VLOOKUP(AC1584,AC$38:AC1583,1,0)&gt;0,0,0),1))</f>
        <v>0</v>
      </c>
      <c r="AC1584" s="117">
        <f>IF(DATOS!J1548=Y$39,DATOS!C1548,"")</f>
        <v>0</v>
      </c>
    </row>
    <row r="1585" spans="27:29" x14ac:dyDescent="0.3">
      <c r="AA1585" s="114">
        <f t="shared" si="29"/>
        <v>1</v>
      </c>
      <c r="AB1585" s="114">
        <f>IF(AC1585="",0,IFERROR(IF(VLOOKUP(AC1585,AC$38:AC1584,1,0)&gt;0,0,0),1))</f>
        <v>0</v>
      </c>
      <c r="AC1585" s="117">
        <f>IF(DATOS!J1549=Y$39,DATOS!C1549,"")</f>
        <v>0</v>
      </c>
    </row>
    <row r="1586" spans="27:29" x14ac:dyDescent="0.3">
      <c r="AA1586" s="114">
        <f t="shared" si="29"/>
        <v>1</v>
      </c>
      <c r="AB1586" s="114">
        <f>IF(AC1586="",0,IFERROR(IF(VLOOKUP(AC1586,AC$38:AC1585,1,0)&gt;0,0,0),1))</f>
        <v>0</v>
      </c>
      <c r="AC1586" s="117">
        <f>IF(DATOS!J1550=Y$39,DATOS!C1550,"")</f>
        <v>0</v>
      </c>
    </row>
    <row r="1587" spans="27:29" x14ac:dyDescent="0.3">
      <c r="AA1587" s="114">
        <f t="shared" si="29"/>
        <v>1</v>
      </c>
      <c r="AB1587" s="114">
        <f>IF(AC1587="",0,IFERROR(IF(VLOOKUP(AC1587,AC$38:AC1586,1,0)&gt;0,0,0),1))</f>
        <v>0</v>
      </c>
      <c r="AC1587" s="117">
        <f>IF(DATOS!J1551=Y$39,DATOS!C1551,"")</f>
        <v>0</v>
      </c>
    </row>
    <row r="1588" spans="27:29" x14ac:dyDescent="0.3">
      <c r="AA1588" s="114">
        <f t="shared" si="29"/>
        <v>1</v>
      </c>
      <c r="AB1588" s="114">
        <f>IF(AC1588="",0,IFERROR(IF(VLOOKUP(AC1588,AC$38:AC1587,1,0)&gt;0,0,0),1))</f>
        <v>0</v>
      </c>
      <c r="AC1588" s="117">
        <f>IF(DATOS!J1552=Y$39,DATOS!C1552,"")</f>
        <v>0</v>
      </c>
    </row>
    <row r="1589" spans="27:29" x14ac:dyDescent="0.3">
      <c r="AA1589" s="114">
        <f t="shared" si="29"/>
        <v>1</v>
      </c>
      <c r="AB1589" s="114">
        <f>IF(AC1589="",0,IFERROR(IF(VLOOKUP(AC1589,AC$38:AC1588,1,0)&gt;0,0,0),1))</f>
        <v>0</v>
      </c>
      <c r="AC1589" s="117">
        <f>IF(DATOS!J1553=Y$39,DATOS!C1553,"")</f>
        <v>0</v>
      </c>
    </row>
    <row r="1590" spans="27:29" x14ac:dyDescent="0.3">
      <c r="AA1590" s="114">
        <f t="shared" si="29"/>
        <v>1</v>
      </c>
      <c r="AB1590" s="114">
        <f>IF(AC1590="",0,IFERROR(IF(VLOOKUP(AC1590,AC$38:AC1589,1,0)&gt;0,0,0),1))</f>
        <v>0</v>
      </c>
      <c r="AC1590" s="117">
        <f>IF(DATOS!J1554=Y$39,DATOS!C1554,"")</f>
        <v>0</v>
      </c>
    </row>
    <row r="1591" spans="27:29" x14ac:dyDescent="0.3">
      <c r="AA1591" s="114">
        <f t="shared" si="29"/>
        <v>1</v>
      </c>
      <c r="AB1591" s="114">
        <f>IF(AC1591="",0,IFERROR(IF(VLOOKUP(AC1591,AC$38:AC1590,1,0)&gt;0,0,0),1))</f>
        <v>0</v>
      </c>
      <c r="AC1591" s="117">
        <f>IF(DATOS!J1555=Y$39,DATOS!C1555,"")</f>
        <v>0</v>
      </c>
    </row>
    <row r="1592" spans="27:29" x14ac:dyDescent="0.3">
      <c r="AA1592" s="114">
        <f t="shared" si="29"/>
        <v>1</v>
      </c>
      <c r="AB1592" s="114">
        <f>IF(AC1592="",0,IFERROR(IF(VLOOKUP(AC1592,AC$38:AC1591,1,0)&gt;0,0,0),1))</f>
        <v>0</v>
      </c>
      <c r="AC1592" s="117">
        <f>IF(DATOS!J1556=Y$39,DATOS!C1556,"")</f>
        <v>0</v>
      </c>
    </row>
    <row r="1593" spans="27:29" x14ac:dyDescent="0.3">
      <c r="AA1593" s="114">
        <f t="shared" si="29"/>
        <v>1</v>
      </c>
      <c r="AB1593" s="114">
        <f>IF(AC1593="",0,IFERROR(IF(VLOOKUP(AC1593,AC$38:AC1592,1,0)&gt;0,0,0),1))</f>
        <v>0</v>
      </c>
      <c r="AC1593" s="117">
        <f>IF(DATOS!J1557=Y$39,DATOS!C1557,"")</f>
        <v>0</v>
      </c>
    </row>
    <row r="1594" spans="27:29" x14ac:dyDescent="0.3">
      <c r="AA1594" s="114">
        <f t="shared" si="29"/>
        <v>1</v>
      </c>
      <c r="AB1594" s="114">
        <f>IF(AC1594="",0,IFERROR(IF(VLOOKUP(AC1594,AC$38:AC1593,1,0)&gt;0,0,0),1))</f>
        <v>0</v>
      </c>
      <c r="AC1594" s="117">
        <f>IF(DATOS!J1558=Y$39,DATOS!C1558,"")</f>
        <v>0</v>
      </c>
    </row>
    <row r="1595" spans="27:29" x14ac:dyDescent="0.3">
      <c r="AA1595" s="114">
        <f t="shared" si="29"/>
        <v>1</v>
      </c>
      <c r="AB1595" s="114">
        <f>IF(AC1595="",0,IFERROR(IF(VLOOKUP(AC1595,AC$38:AC1594,1,0)&gt;0,0,0),1))</f>
        <v>0</v>
      </c>
      <c r="AC1595" s="117">
        <f>IF(DATOS!J1559=Y$39,DATOS!C1559,"")</f>
        <v>0</v>
      </c>
    </row>
    <row r="1596" spans="27:29" x14ac:dyDescent="0.3">
      <c r="AA1596" s="114">
        <f t="shared" si="29"/>
        <v>1</v>
      </c>
      <c r="AB1596" s="114">
        <f>IF(AC1596="",0,IFERROR(IF(VLOOKUP(AC1596,AC$38:AC1595,1,0)&gt;0,0,0),1))</f>
        <v>0</v>
      </c>
      <c r="AC1596" s="117">
        <f>IF(DATOS!J1560=Y$39,DATOS!C1560,"")</f>
        <v>0</v>
      </c>
    </row>
    <row r="1597" spans="27:29" x14ac:dyDescent="0.3">
      <c r="AA1597" s="114">
        <f t="shared" si="29"/>
        <v>1</v>
      </c>
      <c r="AB1597" s="114">
        <f>IF(AC1597="",0,IFERROR(IF(VLOOKUP(AC1597,AC$38:AC1596,1,0)&gt;0,0,0),1))</f>
        <v>0</v>
      </c>
      <c r="AC1597" s="117">
        <f>IF(DATOS!J1561=Y$39,DATOS!C1561,"")</f>
        <v>0</v>
      </c>
    </row>
    <row r="1598" spans="27:29" x14ac:dyDescent="0.3">
      <c r="AA1598" s="114">
        <f t="shared" si="29"/>
        <v>1</v>
      </c>
      <c r="AB1598" s="114">
        <f>IF(AC1598="",0,IFERROR(IF(VLOOKUP(AC1598,AC$38:AC1597,1,0)&gt;0,0,0),1))</f>
        <v>0</v>
      </c>
      <c r="AC1598" s="117">
        <f>IF(DATOS!J1562=Y$39,DATOS!C1562,"")</f>
        <v>0</v>
      </c>
    </row>
    <row r="1599" spans="27:29" x14ac:dyDescent="0.3">
      <c r="AA1599" s="114">
        <f t="shared" si="29"/>
        <v>1</v>
      </c>
      <c r="AB1599" s="114">
        <f>IF(AC1599="",0,IFERROR(IF(VLOOKUP(AC1599,AC$38:AC1598,1,0)&gt;0,0,0),1))</f>
        <v>0</v>
      </c>
      <c r="AC1599" s="117">
        <f>IF(DATOS!J1563=Y$39,DATOS!C1563,"")</f>
        <v>0</v>
      </c>
    </row>
    <row r="1600" spans="27:29" x14ac:dyDescent="0.3">
      <c r="AA1600" s="114">
        <f t="shared" si="29"/>
        <v>1</v>
      </c>
      <c r="AB1600" s="114">
        <f>IF(AC1600="",0,IFERROR(IF(VLOOKUP(AC1600,AC$38:AC1599,1,0)&gt;0,0,0),1))</f>
        <v>0</v>
      </c>
      <c r="AC1600" s="117">
        <f>IF(DATOS!J1564=Y$39,DATOS!C1564,"")</f>
        <v>0</v>
      </c>
    </row>
    <row r="1601" spans="27:29" x14ac:dyDescent="0.3">
      <c r="AA1601" s="114">
        <f t="shared" si="29"/>
        <v>1</v>
      </c>
      <c r="AB1601" s="114">
        <f>IF(AC1601="",0,IFERROR(IF(VLOOKUP(AC1601,AC$38:AC1600,1,0)&gt;0,0,0),1))</f>
        <v>0</v>
      </c>
      <c r="AC1601" s="117">
        <f>IF(DATOS!J1565=Y$39,DATOS!C1565,"")</f>
        <v>0</v>
      </c>
    </row>
    <row r="1602" spans="27:29" x14ac:dyDescent="0.3">
      <c r="AA1602" s="114">
        <f t="shared" si="29"/>
        <v>1</v>
      </c>
      <c r="AB1602" s="114">
        <f>IF(AC1602="",0,IFERROR(IF(VLOOKUP(AC1602,AC$38:AC1601,1,0)&gt;0,0,0),1))</f>
        <v>0</v>
      </c>
      <c r="AC1602" s="117">
        <f>IF(DATOS!J1566=Y$39,DATOS!C1566,"")</f>
        <v>0</v>
      </c>
    </row>
    <row r="1603" spans="27:29" x14ac:dyDescent="0.3">
      <c r="AA1603" s="114">
        <f t="shared" si="29"/>
        <v>1</v>
      </c>
      <c r="AB1603" s="114">
        <f>IF(AC1603="",0,IFERROR(IF(VLOOKUP(AC1603,AC$38:AC1602,1,0)&gt;0,0,0),1))</f>
        <v>0</v>
      </c>
      <c r="AC1603" s="117">
        <f>IF(DATOS!J1567=Y$39,DATOS!C1567,"")</f>
        <v>0</v>
      </c>
    </row>
    <row r="1604" spans="27:29" x14ac:dyDescent="0.3">
      <c r="AA1604" s="114">
        <f t="shared" si="29"/>
        <v>1</v>
      </c>
      <c r="AB1604" s="114">
        <f>IF(AC1604="",0,IFERROR(IF(VLOOKUP(AC1604,AC$38:AC1603,1,0)&gt;0,0,0),1))</f>
        <v>0</v>
      </c>
      <c r="AC1604" s="117">
        <f>IF(DATOS!J1568=Y$39,DATOS!C1568,"")</f>
        <v>0</v>
      </c>
    </row>
    <row r="1605" spans="27:29" x14ac:dyDescent="0.3">
      <c r="AA1605" s="114">
        <f t="shared" si="29"/>
        <v>1</v>
      </c>
      <c r="AB1605" s="114">
        <f>IF(AC1605="",0,IFERROR(IF(VLOOKUP(AC1605,AC$38:AC1604,1,0)&gt;0,0,0),1))</f>
        <v>0</v>
      </c>
      <c r="AC1605" s="117">
        <f>IF(DATOS!J1569=Y$39,DATOS!C1569,"")</f>
        <v>0</v>
      </c>
    </row>
    <row r="1606" spans="27:29" x14ac:dyDescent="0.3">
      <c r="AA1606" s="114">
        <f t="shared" si="29"/>
        <v>1</v>
      </c>
      <c r="AB1606" s="114">
        <f>IF(AC1606="",0,IFERROR(IF(VLOOKUP(AC1606,AC$38:AC1605,1,0)&gt;0,0,0),1))</f>
        <v>0</v>
      </c>
      <c r="AC1606" s="117">
        <f>IF(DATOS!J1570=Y$39,DATOS!C1570,"")</f>
        <v>0</v>
      </c>
    </row>
    <row r="1607" spans="27:29" x14ac:dyDescent="0.3">
      <c r="AA1607" s="114">
        <f t="shared" si="29"/>
        <v>1</v>
      </c>
      <c r="AB1607" s="114">
        <f>IF(AC1607="",0,IFERROR(IF(VLOOKUP(AC1607,AC$38:AC1606,1,0)&gt;0,0,0),1))</f>
        <v>0</v>
      </c>
      <c r="AC1607" s="117">
        <f>IF(DATOS!J1571=Y$39,DATOS!C1571,"")</f>
        <v>0</v>
      </c>
    </row>
    <row r="1608" spans="27:29" x14ac:dyDescent="0.3">
      <c r="AA1608" s="114">
        <f t="shared" si="29"/>
        <v>1</v>
      </c>
      <c r="AB1608" s="114">
        <f>IF(AC1608="",0,IFERROR(IF(VLOOKUP(AC1608,AC$38:AC1607,1,0)&gt;0,0,0),1))</f>
        <v>0</v>
      </c>
      <c r="AC1608" s="117">
        <f>IF(DATOS!J1572=Y$39,DATOS!C1572,"")</f>
        <v>0</v>
      </c>
    </row>
    <row r="1609" spans="27:29" x14ac:dyDescent="0.3">
      <c r="AA1609" s="114">
        <f t="shared" si="29"/>
        <v>1</v>
      </c>
      <c r="AB1609" s="114">
        <f>IF(AC1609="",0,IFERROR(IF(VLOOKUP(AC1609,AC$38:AC1608,1,0)&gt;0,0,0),1))</f>
        <v>0</v>
      </c>
      <c r="AC1609" s="117">
        <f>IF(DATOS!J1573=Y$39,DATOS!C1573,"")</f>
        <v>0</v>
      </c>
    </row>
    <row r="1610" spans="27:29" x14ac:dyDescent="0.3">
      <c r="AA1610" s="114">
        <f t="shared" si="29"/>
        <v>1</v>
      </c>
      <c r="AB1610" s="114">
        <f>IF(AC1610="",0,IFERROR(IF(VLOOKUP(AC1610,AC$38:AC1609,1,0)&gt;0,0,0),1))</f>
        <v>0</v>
      </c>
      <c r="AC1610" s="117">
        <f>IF(DATOS!J1574=Y$39,DATOS!C1574,"")</f>
        <v>0</v>
      </c>
    </row>
    <row r="1611" spans="27:29" x14ac:dyDescent="0.3">
      <c r="AA1611" s="114">
        <f t="shared" si="29"/>
        <v>1</v>
      </c>
      <c r="AB1611" s="114">
        <f>IF(AC1611="",0,IFERROR(IF(VLOOKUP(AC1611,AC$38:AC1610,1,0)&gt;0,0,0),1))</f>
        <v>0</v>
      </c>
      <c r="AC1611" s="117">
        <f>IF(DATOS!J1575=Y$39,DATOS!C1575,"")</f>
        <v>0</v>
      </c>
    </row>
    <row r="1612" spans="27:29" x14ac:dyDescent="0.3">
      <c r="AA1612" s="114">
        <f t="shared" si="29"/>
        <v>1</v>
      </c>
      <c r="AB1612" s="114">
        <f>IF(AC1612="",0,IFERROR(IF(VLOOKUP(AC1612,AC$38:AC1611,1,0)&gt;0,0,0),1))</f>
        <v>0</v>
      </c>
      <c r="AC1612" s="117">
        <f>IF(DATOS!J1576=Y$39,DATOS!C1576,"")</f>
        <v>0</v>
      </c>
    </row>
    <row r="1613" spans="27:29" x14ac:dyDescent="0.3">
      <c r="AA1613" s="114">
        <f t="shared" si="29"/>
        <v>1</v>
      </c>
      <c r="AB1613" s="114">
        <f>IF(AC1613="",0,IFERROR(IF(VLOOKUP(AC1613,AC$38:AC1612,1,0)&gt;0,0,0),1))</f>
        <v>0</v>
      </c>
      <c r="AC1613" s="117">
        <f>IF(DATOS!J1577=Y$39,DATOS!C1577,"")</f>
        <v>0</v>
      </c>
    </row>
    <row r="1614" spans="27:29" x14ac:dyDescent="0.3">
      <c r="AA1614" s="114">
        <f t="shared" si="29"/>
        <v>1</v>
      </c>
      <c r="AB1614" s="114">
        <f>IF(AC1614="",0,IFERROR(IF(VLOOKUP(AC1614,AC$38:AC1613,1,0)&gt;0,0,0),1))</f>
        <v>0</v>
      </c>
      <c r="AC1614" s="117">
        <f>IF(DATOS!J1578=Y$39,DATOS!C1578,"")</f>
        <v>0</v>
      </c>
    </row>
    <row r="1615" spans="27:29" x14ac:dyDescent="0.3">
      <c r="AA1615" s="114">
        <f t="shared" si="29"/>
        <v>1</v>
      </c>
      <c r="AB1615" s="114">
        <f>IF(AC1615="",0,IFERROR(IF(VLOOKUP(AC1615,AC$38:AC1614,1,0)&gt;0,0,0),1))</f>
        <v>0</v>
      </c>
      <c r="AC1615" s="117">
        <f>IF(DATOS!J1579=Y$39,DATOS!C1579,"")</f>
        <v>0</v>
      </c>
    </row>
    <row r="1616" spans="27:29" x14ac:dyDescent="0.3">
      <c r="AA1616" s="114">
        <f t="shared" si="29"/>
        <v>1</v>
      </c>
      <c r="AB1616" s="114">
        <f>IF(AC1616="",0,IFERROR(IF(VLOOKUP(AC1616,AC$38:AC1615,1,0)&gt;0,0,0),1))</f>
        <v>0</v>
      </c>
      <c r="AC1616" s="117">
        <f>IF(DATOS!J1580=Y$39,DATOS!C1580,"")</f>
        <v>0</v>
      </c>
    </row>
    <row r="1617" spans="27:29" x14ac:dyDescent="0.3">
      <c r="AA1617" s="114">
        <f t="shared" si="29"/>
        <v>1</v>
      </c>
      <c r="AB1617" s="114">
        <f>IF(AC1617="",0,IFERROR(IF(VLOOKUP(AC1617,AC$38:AC1616,1,0)&gt;0,0,0),1))</f>
        <v>0</v>
      </c>
      <c r="AC1617" s="117">
        <f>IF(DATOS!J1581=Y$39,DATOS!C1581,"")</f>
        <v>0</v>
      </c>
    </row>
    <row r="1618" spans="27:29" x14ac:dyDescent="0.3">
      <c r="AA1618" s="114">
        <f t="shared" si="29"/>
        <v>1</v>
      </c>
      <c r="AB1618" s="114">
        <f>IF(AC1618="",0,IFERROR(IF(VLOOKUP(AC1618,AC$38:AC1617,1,0)&gt;0,0,0),1))</f>
        <v>0</v>
      </c>
      <c r="AC1618" s="117">
        <f>IF(DATOS!J1582=Y$39,DATOS!C1582,"")</f>
        <v>0</v>
      </c>
    </row>
    <row r="1619" spans="27:29" x14ac:dyDescent="0.3">
      <c r="AA1619" s="114">
        <f t="shared" si="29"/>
        <v>1</v>
      </c>
      <c r="AB1619" s="114">
        <f>IF(AC1619="",0,IFERROR(IF(VLOOKUP(AC1619,AC$38:AC1618,1,0)&gt;0,0,0),1))</f>
        <v>0</v>
      </c>
      <c r="AC1619" s="117">
        <f>IF(DATOS!J1583=Y$39,DATOS!C1583,"")</f>
        <v>0</v>
      </c>
    </row>
    <row r="1620" spans="27:29" x14ac:dyDescent="0.3">
      <c r="AA1620" s="114">
        <f t="shared" si="29"/>
        <v>1</v>
      </c>
      <c r="AB1620" s="114">
        <f>IF(AC1620="",0,IFERROR(IF(VLOOKUP(AC1620,AC$38:AC1619,1,0)&gt;0,0,0),1))</f>
        <v>0</v>
      </c>
      <c r="AC1620" s="117">
        <f>IF(DATOS!J1584=Y$39,DATOS!C1584,"")</f>
        <v>0</v>
      </c>
    </row>
    <row r="1621" spans="27:29" x14ac:dyDescent="0.3">
      <c r="AA1621" s="114">
        <f t="shared" si="29"/>
        <v>1</v>
      </c>
      <c r="AB1621" s="114">
        <f>IF(AC1621="",0,IFERROR(IF(VLOOKUP(AC1621,AC$38:AC1620,1,0)&gt;0,0,0),1))</f>
        <v>0</v>
      </c>
      <c r="AC1621" s="117">
        <f>IF(DATOS!J1585=Y$39,DATOS!C1585,"")</f>
        <v>0</v>
      </c>
    </row>
    <row r="1622" spans="27:29" x14ac:dyDescent="0.3">
      <c r="AA1622" s="114">
        <f t="shared" si="29"/>
        <v>1</v>
      </c>
      <c r="AB1622" s="114">
        <f>IF(AC1622="",0,IFERROR(IF(VLOOKUP(AC1622,AC$38:AC1621,1,0)&gt;0,0,0),1))</f>
        <v>0</v>
      </c>
      <c r="AC1622" s="117">
        <f>IF(DATOS!J1586=Y$39,DATOS!C1586,"")</f>
        <v>0</v>
      </c>
    </row>
    <row r="1623" spans="27:29" x14ac:dyDescent="0.3">
      <c r="AA1623" s="114">
        <f t="shared" si="29"/>
        <v>1</v>
      </c>
      <c r="AB1623" s="114">
        <f>IF(AC1623="",0,IFERROR(IF(VLOOKUP(AC1623,AC$38:AC1622,1,0)&gt;0,0,0),1))</f>
        <v>0</v>
      </c>
      <c r="AC1623" s="117">
        <f>IF(DATOS!J1587=Y$39,DATOS!C1587,"")</f>
        <v>0</v>
      </c>
    </row>
    <row r="1624" spans="27:29" x14ac:dyDescent="0.3">
      <c r="AA1624" s="114">
        <f t="shared" si="29"/>
        <v>1</v>
      </c>
      <c r="AB1624" s="114">
        <f>IF(AC1624="",0,IFERROR(IF(VLOOKUP(AC1624,AC$38:AC1623,1,0)&gt;0,0,0),1))</f>
        <v>0</v>
      </c>
      <c r="AC1624" s="117">
        <f>IF(DATOS!J1588=Y$39,DATOS!C1588,"")</f>
        <v>0</v>
      </c>
    </row>
    <row r="1625" spans="27:29" x14ac:dyDescent="0.3">
      <c r="AA1625" s="114">
        <f t="shared" si="29"/>
        <v>1</v>
      </c>
      <c r="AB1625" s="114">
        <f>IF(AC1625="",0,IFERROR(IF(VLOOKUP(AC1625,AC$38:AC1624,1,0)&gt;0,0,0),1))</f>
        <v>0</v>
      </c>
      <c r="AC1625" s="117">
        <f>IF(DATOS!J1589=Y$39,DATOS!C1589,"")</f>
        <v>0</v>
      </c>
    </row>
    <row r="1626" spans="27:29" x14ac:dyDescent="0.3">
      <c r="AA1626" s="114">
        <f t="shared" si="29"/>
        <v>1</v>
      </c>
      <c r="AB1626" s="114">
        <f>IF(AC1626="",0,IFERROR(IF(VLOOKUP(AC1626,AC$38:AC1625,1,0)&gt;0,0,0),1))</f>
        <v>0</v>
      </c>
      <c r="AC1626" s="117">
        <f>IF(DATOS!J1590=Y$39,DATOS!C1590,"")</f>
        <v>0</v>
      </c>
    </row>
    <row r="1627" spans="27:29" x14ac:dyDescent="0.3">
      <c r="AA1627" s="114">
        <f t="shared" si="29"/>
        <v>1</v>
      </c>
      <c r="AB1627" s="114">
        <f>IF(AC1627="",0,IFERROR(IF(VLOOKUP(AC1627,AC$38:AC1626,1,0)&gt;0,0,0),1))</f>
        <v>0</v>
      </c>
      <c r="AC1627" s="117">
        <f>IF(DATOS!J1591=Y$39,DATOS!C1591,"")</f>
        <v>0</v>
      </c>
    </row>
    <row r="1628" spans="27:29" x14ac:dyDescent="0.3">
      <c r="AA1628" s="114">
        <f t="shared" si="29"/>
        <v>1</v>
      </c>
      <c r="AB1628" s="114">
        <f>IF(AC1628="",0,IFERROR(IF(VLOOKUP(AC1628,AC$38:AC1627,1,0)&gt;0,0,0),1))</f>
        <v>0</v>
      </c>
      <c r="AC1628" s="117">
        <f>IF(DATOS!J1592=Y$39,DATOS!C1592,"")</f>
        <v>0</v>
      </c>
    </row>
    <row r="1629" spans="27:29" x14ac:dyDescent="0.3">
      <c r="AA1629" s="114">
        <f t="shared" si="29"/>
        <v>1</v>
      </c>
      <c r="AB1629" s="114">
        <f>IF(AC1629="",0,IFERROR(IF(VLOOKUP(AC1629,AC$38:AC1628,1,0)&gt;0,0,0),1))</f>
        <v>0</v>
      </c>
      <c r="AC1629" s="117">
        <f>IF(DATOS!J1593=Y$39,DATOS!C1593,"")</f>
        <v>0</v>
      </c>
    </row>
    <row r="1630" spans="27:29" x14ac:dyDescent="0.3">
      <c r="AA1630" s="114">
        <f t="shared" si="29"/>
        <v>1</v>
      </c>
      <c r="AB1630" s="114">
        <f>IF(AC1630="",0,IFERROR(IF(VLOOKUP(AC1630,AC$38:AC1629,1,0)&gt;0,0,0),1))</f>
        <v>0</v>
      </c>
      <c r="AC1630" s="117">
        <f>IF(DATOS!J1594=Y$39,DATOS!C1594,"")</f>
        <v>0</v>
      </c>
    </row>
    <row r="1631" spans="27:29" x14ac:dyDescent="0.3">
      <c r="AA1631" s="114">
        <f t="shared" si="29"/>
        <v>1</v>
      </c>
      <c r="AB1631" s="114">
        <f>IF(AC1631="",0,IFERROR(IF(VLOOKUP(AC1631,AC$38:AC1630,1,0)&gt;0,0,0),1))</f>
        <v>0</v>
      </c>
      <c r="AC1631" s="117">
        <f>IF(DATOS!J1595=Y$39,DATOS!C1595,"")</f>
        <v>0</v>
      </c>
    </row>
    <row r="1632" spans="27:29" x14ac:dyDescent="0.3">
      <c r="AA1632" s="114">
        <f t="shared" si="29"/>
        <v>1</v>
      </c>
      <c r="AB1632" s="114">
        <f>IF(AC1632="",0,IFERROR(IF(VLOOKUP(AC1632,AC$38:AC1631,1,0)&gt;0,0,0),1))</f>
        <v>0</v>
      </c>
      <c r="AC1632" s="117">
        <f>IF(DATOS!J1596=Y$39,DATOS!C1596,"")</f>
        <v>0</v>
      </c>
    </row>
    <row r="1633" spans="27:29" x14ac:dyDescent="0.3">
      <c r="AA1633" s="114">
        <f t="shared" si="29"/>
        <v>1</v>
      </c>
      <c r="AB1633" s="114">
        <f>IF(AC1633="",0,IFERROR(IF(VLOOKUP(AC1633,AC$38:AC1632,1,0)&gt;0,0,0),1))</f>
        <v>0</v>
      </c>
      <c r="AC1633" s="117">
        <f>IF(DATOS!J1597=Y$39,DATOS!C1597,"")</f>
        <v>0</v>
      </c>
    </row>
    <row r="1634" spans="27:29" x14ac:dyDescent="0.3">
      <c r="AA1634" s="114">
        <f t="shared" si="29"/>
        <v>1</v>
      </c>
      <c r="AB1634" s="114">
        <f>IF(AC1634="",0,IFERROR(IF(VLOOKUP(AC1634,AC$38:AC1633,1,0)&gt;0,0,0),1))</f>
        <v>0</v>
      </c>
      <c r="AC1634" s="117">
        <f>IF(DATOS!J1598=Y$39,DATOS!C1598,"")</f>
        <v>0</v>
      </c>
    </row>
    <row r="1635" spans="27:29" x14ac:dyDescent="0.3">
      <c r="AA1635" s="114">
        <f t="shared" si="29"/>
        <v>1</v>
      </c>
      <c r="AB1635" s="114">
        <f>IF(AC1635="",0,IFERROR(IF(VLOOKUP(AC1635,AC$38:AC1634,1,0)&gt;0,0,0),1))</f>
        <v>0</v>
      </c>
      <c r="AC1635" s="117">
        <f>IF(DATOS!J1599=Y$39,DATOS!C1599,"")</f>
        <v>0</v>
      </c>
    </row>
    <row r="1636" spans="27:29" x14ac:dyDescent="0.3">
      <c r="AA1636" s="114">
        <f t="shared" si="29"/>
        <v>1</v>
      </c>
      <c r="AB1636" s="114">
        <f>IF(AC1636="",0,IFERROR(IF(VLOOKUP(AC1636,AC$38:AC1635,1,0)&gt;0,0,0),1))</f>
        <v>0</v>
      </c>
      <c r="AC1636" s="117">
        <f>IF(DATOS!J1600=Y$39,DATOS!C1600,"")</f>
        <v>0</v>
      </c>
    </row>
    <row r="1637" spans="27:29" x14ac:dyDescent="0.3">
      <c r="AA1637" s="114">
        <f t="shared" si="29"/>
        <v>1</v>
      </c>
      <c r="AB1637" s="114">
        <f>IF(AC1637="",0,IFERROR(IF(VLOOKUP(AC1637,AC$38:AC1636,1,0)&gt;0,0,0),1))</f>
        <v>0</v>
      </c>
      <c r="AC1637" s="117">
        <f>IF(DATOS!J1601=Y$39,DATOS!C1601,"")</f>
        <v>0</v>
      </c>
    </row>
    <row r="1638" spans="27:29" x14ac:dyDescent="0.3">
      <c r="AA1638" s="114">
        <f t="shared" ref="AA1638:AA1701" si="30">AA1637+AB1638</f>
        <v>1</v>
      </c>
      <c r="AB1638" s="114">
        <f>IF(AC1638="",0,IFERROR(IF(VLOOKUP(AC1638,AC$38:AC1637,1,0)&gt;0,0,0),1))</f>
        <v>0</v>
      </c>
      <c r="AC1638" s="117">
        <f>IF(DATOS!J1602=Y$39,DATOS!C1602,"")</f>
        <v>0</v>
      </c>
    </row>
    <row r="1639" spans="27:29" x14ac:dyDescent="0.3">
      <c r="AA1639" s="114">
        <f t="shared" si="30"/>
        <v>1</v>
      </c>
      <c r="AB1639" s="114">
        <f>IF(AC1639="",0,IFERROR(IF(VLOOKUP(AC1639,AC$38:AC1638,1,0)&gt;0,0,0),1))</f>
        <v>0</v>
      </c>
      <c r="AC1639" s="117">
        <f>IF(DATOS!J1603=Y$39,DATOS!C1603,"")</f>
        <v>0</v>
      </c>
    </row>
    <row r="1640" spans="27:29" x14ac:dyDescent="0.3">
      <c r="AA1640" s="114">
        <f t="shared" si="30"/>
        <v>1</v>
      </c>
      <c r="AB1640" s="114">
        <f>IF(AC1640="",0,IFERROR(IF(VLOOKUP(AC1640,AC$38:AC1639,1,0)&gt;0,0,0),1))</f>
        <v>0</v>
      </c>
      <c r="AC1640" s="117">
        <f>IF(DATOS!J1604=Y$39,DATOS!C1604,"")</f>
        <v>0</v>
      </c>
    </row>
    <row r="1641" spans="27:29" x14ac:dyDescent="0.3">
      <c r="AA1641" s="114">
        <f t="shared" si="30"/>
        <v>1</v>
      </c>
      <c r="AB1641" s="114">
        <f>IF(AC1641="",0,IFERROR(IF(VLOOKUP(AC1641,AC$38:AC1640,1,0)&gt;0,0,0),1))</f>
        <v>0</v>
      </c>
      <c r="AC1641" s="117">
        <f>IF(DATOS!J1605=Y$39,DATOS!C1605,"")</f>
        <v>0</v>
      </c>
    </row>
    <row r="1642" spans="27:29" x14ac:dyDescent="0.3">
      <c r="AA1642" s="114">
        <f t="shared" si="30"/>
        <v>1</v>
      </c>
      <c r="AB1642" s="114">
        <f>IF(AC1642="",0,IFERROR(IF(VLOOKUP(AC1642,AC$38:AC1641,1,0)&gt;0,0,0),1))</f>
        <v>0</v>
      </c>
      <c r="AC1642" s="117">
        <f>IF(DATOS!J1606=Y$39,DATOS!C1606,"")</f>
        <v>0</v>
      </c>
    </row>
    <row r="1643" spans="27:29" x14ac:dyDescent="0.3">
      <c r="AA1643" s="114">
        <f t="shared" si="30"/>
        <v>1</v>
      </c>
      <c r="AB1643" s="114">
        <f>IF(AC1643="",0,IFERROR(IF(VLOOKUP(AC1643,AC$38:AC1642,1,0)&gt;0,0,0),1))</f>
        <v>0</v>
      </c>
      <c r="AC1643" s="117">
        <f>IF(DATOS!J1607=Y$39,DATOS!C1607,"")</f>
        <v>0</v>
      </c>
    </row>
    <row r="1644" spans="27:29" x14ac:dyDescent="0.3">
      <c r="AA1644" s="114">
        <f t="shared" si="30"/>
        <v>1</v>
      </c>
      <c r="AB1644" s="114">
        <f>IF(AC1644="",0,IFERROR(IF(VLOOKUP(AC1644,AC$38:AC1643,1,0)&gt;0,0,0),1))</f>
        <v>0</v>
      </c>
      <c r="AC1644" s="117">
        <f>IF(DATOS!J1608=Y$39,DATOS!C1608,"")</f>
        <v>0</v>
      </c>
    </row>
    <row r="1645" spans="27:29" x14ac:dyDescent="0.3">
      <c r="AA1645" s="114">
        <f t="shared" si="30"/>
        <v>1</v>
      </c>
      <c r="AB1645" s="114">
        <f>IF(AC1645="",0,IFERROR(IF(VLOOKUP(AC1645,AC$38:AC1644,1,0)&gt;0,0,0),1))</f>
        <v>0</v>
      </c>
      <c r="AC1645" s="117">
        <f>IF(DATOS!J1609=Y$39,DATOS!C1609,"")</f>
        <v>0</v>
      </c>
    </row>
    <row r="1646" spans="27:29" x14ac:dyDescent="0.3">
      <c r="AA1646" s="114">
        <f t="shared" si="30"/>
        <v>1</v>
      </c>
      <c r="AB1646" s="114">
        <f>IF(AC1646="",0,IFERROR(IF(VLOOKUP(AC1646,AC$38:AC1645,1,0)&gt;0,0,0),1))</f>
        <v>0</v>
      </c>
      <c r="AC1646" s="117">
        <f>IF(DATOS!J1610=Y$39,DATOS!C1610,"")</f>
        <v>0</v>
      </c>
    </row>
    <row r="1647" spans="27:29" x14ac:dyDescent="0.3">
      <c r="AA1647" s="114">
        <f t="shared" si="30"/>
        <v>1</v>
      </c>
      <c r="AB1647" s="114">
        <f>IF(AC1647="",0,IFERROR(IF(VLOOKUP(AC1647,AC$38:AC1646,1,0)&gt;0,0,0),1))</f>
        <v>0</v>
      </c>
      <c r="AC1647" s="117">
        <f>IF(DATOS!J1611=Y$39,DATOS!C1611,"")</f>
        <v>0</v>
      </c>
    </row>
    <row r="1648" spans="27:29" x14ac:dyDescent="0.3">
      <c r="AA1648" s="114">
        <f t="shared" si="30"/>
        <v>1</v>
      </c>
      <c r="AB1648" s="114">
        <f>IF(AC1648="",0,IFERROR(IF(VLOOKUP(AC1648,AC$38:AC1647,1,0)&gt;0,0,0),1))</f>
        <v>0</v>
      </c>
      <c r="AC1648" s="117">
        <f>IF(DATOS!J1612=Y$39,DATOS!C1612,"")</f>
        <v>0</v>
      </c>
    </row>
    <row r="1649" spans="27:29" x14ac:dyDescent="0.3">
      <c r="AA1649" s="114">
        <f t="shared" si="30"/>
        <v>1</v>
      </c>
      <c r="AB1649" s="114">
        <f>IF(AC1649="",0,IFERROR(IF(VLOOKUP(AC1649,AC$38:AC1648,1,0)&gt;0,0,0),1))</f>
        <v>0</v>
      </c>
      <c r="AC1649" s="117">
        <f>IF(DATOS!J1613=Y$39,DATOS!C1613,"")</f>
        <v>0</v>
      </c>
    </row>
    <row r="1650" spans="27:29" x14ac:dyDescent="0.3">
      <c r="AA1650" s="114">
        <f t="shared" si="30"/>
        <v>1</v>
      </c>
      <c r="AB1650" s="114">
        <f>IF(AC1650="",0,IFERROR(IF(VLOOKUP(AC1650,AC$38:AC1649,1,0)&gt;0,0,0),1))</f>
        <v>0</v>
      </c>
      <c r="AC1650" s="117">
        <f>IF(DATOS!J1614=Y$39,DATOS!C1614,"")</f>
        <v>0</v>
      </c>
    </row>
    <row r="1651" spans="27:29" x14ac:dyDescent="0.3">
      <c r="AA1651" s="114">
        <f t="shared" si="30"/>
        <v>1</v>
      </c>
      <c r="AB1651" s="114">
        <f>IF(AC1651="",0,IFERROR(IF(VLOOKUP(AC1651,AC$38:AC1650,1,0)&gt;0,0,0),1))</f>
        <v>0</v>
      </c>
      <c r="AC1651" s="117">
        <f>IF(DATOS!J1615=Y$39,DATOS!C1615,"")</f>
        <v>0</v>
      </c>
    </row>
    <row r="1652" spans="27:29" x14ac:dyDescent="0.3">
      <c r="AA1652" s="114">
        <f t="shared" si="30"/>
        <v>1</v>
      </c>
      <c r="AB1652" s="114">
        <f>IF(AC1652="",0,IFERROR(IF(VLOOKUP(AC1652,AC$38:AC1651,1,0)&gt;0,0,0),1))</f>
        <v>0</v>
      </c>
      <c r="AC1652" s="117">
        <f>IF(DATOS!J1616=Y$39,DATOS!C1616,"")</f>
        <v>0</v>
      </c>
    </row>
    <row r="1653" spans="27:29" x14ac:dyDescent="0.3">
      <c r="AA1653" s="114">
        <f t="shared" si="30"/>
        <v>1</v>
      </c>
      <c r="AB1653" s="114">
        <f>IF(AC1653="",0,IFERROR(IF(VLOOKUP(AC1653,AC$38:AC1652,1,0)&gt;0,0,0),1))</f>
        <v>0</v>
      </c>
      <c r="AC1653" s="117">
        <f>IF(DATOS!J1617=Y$39,DATOS!C1617,"")</f>
        <v>0</v>
      </c>
    </row>
    <row r="1654" spans="27:29" x14ac:dyDescent="0.3">
      <c r="AA1654" s="114">
        <f t="shared" si="30"/>
        <v>1</v>
      </c>
      <c r="AB1654" s="114">
        <f>IF(AC1654="",0,IFERROR(IF(VLOOKUP(AC1654,AC$38:AC1653,1,0)&gt;0,0,0),1))</f>
        <v>0</v>
      </c>
      <c r="AC1654" s="117">
        <f>IF(DATOS!J1618=Y$39,DATOS!C1618,"")</f>
        <v>0</v>
      </c>
    </row>
    <row r="1655" spans="27:29" x14ac:dyDescent="0.3">
      <c r="AA1655" s="114">
        <f t="shared" si="30"/>
        <v>1</v>
      </c>
      <c r="AB1655" s="114">
        <f>IF(AC1655="",0,IFERROR(IF(VLOOKUP(AC1655,AC$38:AC1654,1,0)&gt;0,0,0),1))</f>
        <v>0</v>
      </c>
      <c r="AC1655" s="117">
        <f>IF(DATOS!J1619=Y$39,DATOS!C1619,"")</f>
        <v>0</v>
      </c>
    </row>
    <row r="1656" spans="27:29" x14ac:dyDescent="0.3">
      <c r="AA1656" s="114">
        <f t="shared" si="30"/>
        <v>1</v>
      </c>
      <c r="AB1656" s="114">
        <f>IF(AC1656="",0,IFERROR(IF(VLOOKUP(AC1656,AC$38:AC1655,1,0)&gt;0,0,0),1))</f>
        <v>0</v>
      </c>
      <c r="AC1656" s="117">
        <f>IF(DATOS!J1620=Y$39,DATOS!C1620,"")</f>
        <v>0</v>
      </c>
    </row>
    <row r="1657" spans="27:29" x14ac:dyDescent="0.3">
      <c r="AA1657" s="114">
        <f t="shared" si="30"/>
        <v>1</v>
      </c>
      <c r="AB1657" s="114">
        <f>IF(AC1657="",0,IFERROR(IF(VLOOKUP(AC1657,AC$38:AC1656,1,0)&gt;0,0,0),1))</f>
        <v>0</v>
      </c>
      <c r="AC1657" s="117">
        <f>IF(DATOS!J1621=Y$39,DATOS!C1621,"")</f>
        <v>0</v>
      </c>
    </row>
    <row r="1658" spans="27:29" x14ac:dyDescent="0.3">
      <c r="AA1658" s="114">
        <f t="shared" si="30"/>
        <v>1</v>
      </c>
      <c r="AB1658" s="114">
        <f>IF(AC1658="",0,IFERROR(IF(VLOOKUP(AC1658,AC$38:AC1657,1,0)&gt;0,0,0),1))</f>
        <v>0</v>
      </c>
      <c r="AC1658" s="117">
        <f>IF(DATOS!J1622=Y$39,DATOS!C1622,"")</f>
        <v>0</v>
      </c>
    </row>
    <row r="1659" spans="27:29" x14ac:dyDescent="0.3">
      <c r="AA1659" s="114">
        <f t="shared" si="30"/>
        <v>1</v>
      </c>
      <c r="AB1659" s="114">
        <f>IF(AC1659="",0,IFERROR(IF(VLOOKUP(AC1659,AC$38:AC1658,1,0)&gt;0,0,0),1))</f>
        <v>0</v>
      </c>
      <c r="AC1659" s="117">
        <f>IF(DATOS!J1623=Y$39,DATOS!C1623,"")</f>
        <v>0</v>
      </c>
    </row>
    <row r="1660" spans="27:29" x14ac:dyDescent="0.3">
      <c r="AA1660" s="114">
        <f t="shared" si="30"/>
        <v>1</v>
      </c>
      <c r="AB1660" s="114">
        <f>IF(AC1660="",0,IFERROR(IF(VLOOKUP(AC1660,AC$38:AC1659,1,0)&gt;0,0,0),1))</f>
        <v>0</v>
      </c>
      <c r="AC1660" s="117">
        <f>IF(DATOS!J1624=Y$39,DATOS!C1624,"")</f>
        <v>0</v>
      </c>
    </row>
    <row r="1661" spans="27:29" x14ac:dyDescent="0.3">
      <c r="AA1661" s="114">
        <f t="shared" si="30"/>
        <v>1</v>
      </c>
      <c r="AB1661" s="114">
        <f>IF(AC1661="",0,IFERROR(IF(VLOOKUP(AC1661,AC$38:AC1660,1,0)&gt;0,0,0),1))</f>
        <v>0</v>
      </c>
      <c r="AC1661" s="117">
        <f>IF(DATOS!J1625=Y$39,DATOS!C1625,"")</f>
        <v>0</v>
      </c>
    </row>
    <row r="1662" spans="27:29" x14ac:dyDescent="0.3">
      <c r="AA1662" s="114">
        <f t="shared" si="30"/>
        <v>1</v>
      </c>
      <c r="AB1662" s="114">
        <f>IF(AC1662="",0,IFERROR(IF(VLOOKUP(AC1662,AC$38:AC1661,1,0)&gt;0,0,0),1))</f>
        <v>0</v>
      </c>
      <c r="AC1662" s="117">
        <f>IF(DATOS!J1626=Y$39,DATOS!C1626,"")</f>
        <v>0</v>
      </c>
    </row>
    <row r="1663" spans="27:29" x14ac:dyDescent="0.3">
      <c r="AA1663" s="114">
        <f t="shared" si="30"/>
        <v>1</v>
      </c>
      <c r="AB1663" s="114">
        <f>IF(AC1663="",0,IFERROR(IF(VLOOKUP(AC1663,AC$38:AC1662,1,0)&gt;0,0,0),1))</f>
        <v>0</v>
      </c>
      <c r="AC1663" s="117">
        <f>IF(DATOS!J1627=Y$39,DATOS!C1627,"")</f>
        <v>0</v>
      </c>
    </row>
    <row r="1664" spans="27:29" x14ac:dyDescent="0.3">
      <c r="AA1664" s="114">
        <f t="shared" si="30"/>
        <v>1</v>
      </c>
      <c r="AB1664" s="114">
        <f>IF(AC1664="",0,IFERROR(IF(VLOOKUP(AC1664,AC$38:AC1663,1,0)&gt;0,0,0),1))</f>
        <v>0</v>
      </c>
      <c r="AC1664" s="117">
        <f>IF(DATOS!J1628=Y$39,DATOS!C1628,"")</f>
        <v>0</v>
      </c>
    </row>
    <row r="1665" spans="27:29" x14ac:dyDescent="0.3">
      <c r="AA1665" s="114">
        <f t="shared" si="30"/>
        <v>1</v>
      </c>
      <c r="AB1665" s="114">
        <f>IF(AC1665="",0,IFERROR(IF(VLOOKUP(AC1665,AC$38:AC1664,1,0)&gt;0,0,0),1))</f>
        <v>0</v>
      </c>
      <c r="AC1665" s="117">
        <f>IF(DATOS!J1629=Y$39,DATOS!C1629,"")</f>
        <v>0</v>
      </c>
    </row>
    <row r="1666" spans="27:29" x14ac:dyDescent="0.3">
      <c r="AA1666" s="114">
        <f t="shared" si="30"/>
        <v>1</v>
      </c>
      <c r="AB1666" s="114">
        <f>IF(AC1666="",0,IFERROR(IF(VLOOKUP(AC1666,AC$38:AC1665,1,0)&gt;0,0,0),1))</f>
        <v>0</v>
      </c>
      <c r="AC1666" s="117">
        <f>IF(DATOS!J1630=Y$39,DATOS!C1630,"")</f>
        <v>0</v>
      </c>
    </row>
    <row r="1667" spans="27:29" x14ac:dyDescent="0.3">
      <c r="AA1667" s="114">
        <f t="shared" si="30"/>
        <v>1</v>
      </c>
      <c r="AB1667" s="114">
        <f>IF(AC1667="",0,IFERROR(IF(VLOOKUP(AC1667,AC$38:AC1666,1,0)&gt;0,0,0),1))</f>
        <v>0</v>
      </c>
      <c r="AC1667" s="117">
        <f>IF(DATOS!J1631=Y$39,DATOS!C1631,"")</f>
        <v>0</v>
      </c>
    </row>
    <row r="1668" spans="27:29" x14ac:dyDescent="0.3">
      <c r="AA1668" s="114">
        <f t="shared" si="30"/>
        <v>1</v>
      </c>
      <c r="AB1668" s="114">
        <f>IF(AC1668="",0,IFERROR(IF(VLOOKUP(AC1668,AC$38:AC1667,1,0)&gt;0,0,0),1))</f>
        <v>0</v>
      </c>
      <c r="AC1668" s="117">
        <f>IF(DATOS!J1632=Y$39,DATOS!C1632,"")</f>
        <v>0</v>
      </c>
    </row>
    <row r="1669" spans="27:29" x14ac:dyDescent="0.3">
      <c r="AA1669" s="114">
        <f t="shared" si="30"/>
        <v>1</v>
      </c>
      <c r="AB1669" s="114">
        <f>IF(AC1669="",0,IFERROR(IF(VLOOKUP(AC1669,AC$38:AC1668,1,0)&gt;0,0,0),1))</f>
        <v>0</v>
      </c>
      <c r="AC1669" s="117">
        <f>IF(DATOS!J1633=Y$39,DATOS!C1633,"")</f>
        <v>0</v>
      </c>
    </row>
    <row r="1670" spans="27:29" x14ac:dyDescent="0.3">
      <c r="AA1670" s="114">
        <f t="shared" si="30"/>
        <v>1</v>
      </c>
      <c r="AB1670" s="114">
        <f>IF(AC1670="",0,IFERROR(IF(VLOOKUP(AC1670,AC$38:AC1669,1,0)&gt;0,0,0),1))</f>
        <v>0</v>
      </c>
      <c r="AC1670" s="117">
        <f>IF(DATOS!J1634=Y$39,DATOS!C1634,"")</f>
        <v>0</v>
      </c>
    </row>
    <row r="1671" spans="27:29" x14ac:dyDescent="0.3">
      <c r="AA1671" s="114">
        <f t="shared" si="30"/>
        <v>1</v>
      </c>
      <c r="AB1671" s="114">
        <f>IF(AC1671="",0,IFERROR(IF(VLOOKUP(AC1671,AC$38:AC1670,1,0)&gt;0,0,0),1))</f>
        <v>0</v>
      </c>
      <c r="AC1671" s="117">
        <f>IF(DATOS!J1635=Y$39,DATOS!C1635,"")</f>
        <v>0</v>
      </c>
    </row>
    <row r="1672" spans="27:29" x14ac:dyDescent="0.3">
      <c r="AA1672" s="114">
        <f t="shared" si="30"/>
        <v>1</v>
      </c>
      <c r="AB1672" s="114">
        <f>IF(AC1672="",0,IFERROR(IF(VLOOKUP(AC1672,AC$38:AC1671,1,0)&gt;0,0,0),1))</f>
        <v>0</v>
      </c>
      <c r="AC1672" s="117">
        <f>IF(DATOS!J1636=Y$39,DATOS!C1636,"")</f>
        <v>0</v>
      </c>
    </row>
    <row r="1673" spans="27:29" x14ac:dyDescent="0.3">
      <c r="AA1673" s="114">
        <f t="shared" si="30"/>
        <v>1</v>
      </c>
      <c r="AB1673" s="114">
        <f>IF(AC1673="",0,IFERROR(IF(VLOOKUP(AC1673,AC$38:AC1672,1,0)&gt;0,0,0),1))</f>
        <v>0</v>
      </c>
      <c r="AC1673" s="117">
        <f>IF(DATOS!J1637=Y$39,DATOS!C1637,"")</f>
        <v>0</v>
      </c>
    </row>
    <row r="1674" spans="27:29" x14ac:dyDescent="0.3">
      <c r="AA1674" s="114">
        <f t="shared" si="30"/>
        <v>1</v>
      </c>
      <c r="AB1674" s="114">
        <f>IF(AC1674="",0,IFERROR(IF(VLOOKUP(AC1674,AC$38:AC1673,1,0)&gt;0,0,0),1))</f>
        <v>0</v>
      </c>
      <c r="AC1674" s="117">
        <f>IF(DATOS!J1638=Y$39,DATOS!C1638,"")</f>
        <v>0</v>
      </c>
    </row>
    <row r="1675" spans="27:29" x14ac:dyDescent="0.3">
      <c r="AA1675" s="114">
        <f t="shared" si="30"/>
        <v>1</v>
      </c>
      <c r="AB1675" s="114">
        <f>IF(AC1675="",0,IFERROR(IF(VLOOKUP(AC1675,AC$38:AC1674,1,0)&gt;0,0,0),1))</f>
        <v>0</v>
      </c>
      <c r="AC1675" s="117">
        <f>IF(DATOS!J1639=Y$39,DATOS!C1639,"")</f>
        <v>0</v>
      </c>
    </row>
    <row r="1676" spans="27:29" x14ac:dyDescent="0.3">
      <c r="AA1676" s="114">
        <f t="shared" si="30"/>
        <v>1</v>
      </c>
      <c r="AB1676" s="114">
        <f>IF(AC1676="",0,IFERROR(IF(VLOOKUP(AC1676,AC$38:AC1675,1,0)&gt;0,0,0),1))</f>
        <v>0</v>
      </c>
      <c r="AC1676" s="117">
        <f>IF(DATOS!J1640=Y$39,DATOS!C1640,"")</f>
        <v>0</v>
      </c>
    </row>
    <row r="1677" spans="27:29" x14ac:dyDescent="0.3">
      <c r="AA1677" s="114">
        <f t="shared" si="30"/>
        <v>1</v>
      </c>
      <c r="AB1677" s="114">
        <f>IF(AC1677="",0,IFERROR(IF(VLOOKUP(AC1677,AC$38:AC1676,1,0)&gt;0,0,0),1))</f>
        <v>0</v>
      </c>
      <c r="AC1677" s="117">
        <f>IF(DATOS!J1641=Y$39,DATOS!C1641,"")</f>
        <v>0</v>
      </c>
    </row>
    <row r="1678" spans="27:29" x14ac:dyDescent="0.3">
      <c r="AA1678" s="114">
        <f t="shared" si="30"/>
        <v>1</v>
      </c>
      <c r="AB1678" s="114">
        <f>IF(AC1678="",0,IFERROR(IF(VLOOKUP(AC1678,AC$38:AC1677,1,0)&gt;0,0,0),1))</f>
        <v>0</v>
      </c>
      <c r="AC1678" s="117">
        <f>IF(DATOS!J1642=Y$39,DATOS!C1642,"")</f>
        <v>0</v>
      </c>
    </row>
    <row r="1679" spans="27:29" x14ac:dyDescent="0.3">
      <c r="AA1679" s="114">
        <f t="shared" si="30"/>
        <v>1</v>
      </c>
      <c r="AB1679" s="114">
        <f>IF(AC1679="",0,IFERROR(IF(VLOOKUP(AC1679,AC$38:AC1678,1,0)&gt;0,0,0),1))</f>
        <v>0</v>
      </c>
      <c r="AC1679" s="117">
        <f>IF(DATOS!J1643=Y$39,DATOS!C1643,"")</f>
        <v>0</v>
      </c>
    </row>
    <row r="1680" spans="27:29" x14ac:dyDescent="0.3">
      <c r="AA1680" s="114">
        <f t="shared" si="30"/>
        <v>1</v>
      </c>
      <c r="AB1680" s="114">
        <f>IF(AC1680="",0,IFERROR(IF(VLOOKUP(AC1680,AC$38:AC1679,1,0)&gt;0,0,0),1))</f>
        <v>0</v>
      </c>
      <c r="AC1680" s="117">
        <f>IF(DATOS!J1644=Y$39,DATOS!C1644,"")</f>
        <v>0</v>
      </c>
    </row>
    <row r="1681" spans="27:29" x14ac:dyDescent="0.3">
      <c r="AA1681" s="114">
        <f t="shared" si="30"/>
        <v>1</v>
      </c>
      <c r="AB1681" s="114">
        <f>IF(AC1681="",0,IFERROR(IF(VLOOKUP(AC1681,AC$38:AC1680,1,0)&gt;0,0,0),1))</f>
        <v>0</v>
      </c>
      <c r="AC1681" s="117">
        <f>IF(DATOS!J1645=Y$39,DATOS!C1645,"")</f>
        <v>0</v>
      </c>
    </row>
    <row r="1682" spans="27:29" x14ac:dyDescent="0.3">
      <c r="AA1682" s="114">
        <f t="shared" si="30"/>
        <v>1</v>
      </c>
      <c r="AB1682" s="114">
        <f>IF(AC1682="",0,IFERROR(IF(VLOOKUP(AC1682,AC$38:AC1681,1,0)&gt;0,0,0),1))</f>
        <v>0</v>
      </c>
      <c r="AC1682" s="117">
        <f>IF(DATOS!J1646=Y$39,DATOS!C1646,"")</f>
        <v>0</v>
      </c>
    </row>
    <row r="1683" spans="27:29" x14ac:dyDescent="0.3">
      <c r="AA1683" s="114">
        <f t="shared" si="30"/>
        <v>1</v>
      </c>
      <c r="AB1683" s="114">
        <f>IF(AC1683="",0,IFERROR(IF(VLOOKUP(AC1683,AC$38:AC1682,1,0)&gt;0,0,0),1))</f>
        <v>0</v>
      </c>
      <c r="AC1683" s="117">
        <f>IF(DATOS!J1647=Y$39,DATOS!C1647,"")</f>
        <v>0</v>
      </c>
    </row>
    <row r="1684" spans="27:29" x14ac:dyDescent="0.3">
      <c r="AA1684" s="114">
        <f t="shared" si="30"/>
        <v>1</v>
      </c>
      <c r="AB1684" s="114">
        <f>IF(AC1684="",0,IFERROR(IF(VLOOKUP(AC1684,AC$38:AC1683,1,0)&gt;0,0,0),1))</f>
        <v>0</v>
      </c>
      <c r="AC1684" s="117">
        <f>IF(DATOS!J1648=Y$39,DATOS!C1648,"")</f>
        <v>0</v>
      </c>
    </row>
    <row r="1685" spans="27:29" x14ac:dyDescent="0.3">
      <c r="AA1685" s="114">
        <f t="shared" si="30"/>
        <v>1</v>
      </c>
      <c r="AB1685" s="114">
        <f>IF(AC1685="",0,IFERROR(IF(VLOOKUP(AC1685,AC$38:AC1684,1,0)&gt;0,0,0),1))</f>
        <v>0</v>
      </c>
      <c r="AC1685" s="117">
        <f>IF(DATOS!J1649=Y$39,DATOS!C1649,"")</f>
        <v>0</v>
      </c>
    </row>
    <row r="1686" spans="27:29" x14ac:dyDescent="0.3">
      <c r="AA1686" s="114">
        <f t="shared" si="30"/>
        <v>1</v>
      </c>
      <c r="AB1686" s="114">
        <f>IF(AC1686="",0,IFERROR(IF(VLOOKUP(AC1686,AC$38:AC1685,1,0)&gt;0,0,0),1))</f>
        <v>0</v>
      </c>
      <c r="AC1686" s="117">
        <f>IF(DATOS!J1650=Y$39,DATOS!C1650,"")</f>
        <v>0</v>
      </c>
    </row>
    <row r="1687" spans="27:29" x14ac:dyDescent="0.3">
      <c r="AA1687" s="114">
        <f t="shared" si="30"/>
        <v>1</v>
      </c>
      <c r="AB1687" s="114">
        <f>IF(AC1687="",0,IFERROR(IF(VLOOKUP(AC1687,AC$38:AC1686,1,0)&gt;0,0,0),1))</f>
        <v>0</v>
      </c>
      <c r="AC1687" s="117">
        <f>IF(DATOS!J1651=Y$39,DATOS!C1651,"")</f>
        <v>0</v>
      </c>
    </row>
    <row r="1688" spans="27:29" x14ac:dyDescent="0.3">
      <c r="AA1688" s="114">
        <f t="shared" si="30"/>
        <v>1</v>
      </c>
      <c r="AB1688" s="114">
        <f>IF(AC1688="",0,IFERROR(IF(VLOOKUP(AC1688,AC$38:AC1687,1,0)&gt;0,0,0),1))</f>
        <v>0</v>
      </c>
      <c r="AC1688" s="117">
        <f>IF(DATOS!J1652=Y$39,DATOS!C1652,"")</f>
        <v>0</v>
      </c>
    </row>
    <row r="1689" spans="27:29" x14ac:dyDescent="0.3">
      <c r="AA1689" s="114">
        <f t="shared" si="30"/>
        <v>1</v>
      </c>
      <c r="AB1689" s="114">
        <f>IF(AC1689="",0,IFERROR(IF(VLOOKUP(AC1689,AC$38:AC1688,1,0)&gt;0,0,0),1))</f>
        <v>0</v>
      </c>
      <c r="AC1689" s="117">
        <f>IF(DATOS!J1653=Y$39,DATOS!C1653,"")</f>
        <v>0</v>
      </c>
    </row>
    <row r="1690" spans="27:29" x14ac:dyDescent="0.3">
      <c r="AA1690" s="114">
        <f t="shared" si="30"/>
        <v>1</v>
      </c>
      <c r="AB1690" s="114">
        <f>IF(AC1690="",0,IFERROR(IF(VLOOKUP(AC1690,AC$38:AC1689,1,0)&gt;0,0,0),1))</f>
        <v>0</v>
      </c>
      <c r="AC1690" s="117">
        <f>IF(DATOS!J1654=Y$39,DATOS!C1654,"")</f>
        <v>0</v>
      </c>
    </row>
    <row r="1691" spans="27:29" x14ac:dyDescent="0.3">
      <c r="AA1691" s="114">
        <f t="shared" si="30"/>
        <v>1</v>
      </c>
      <c r="AB1691" s="114">
        <f>IF(AC1691="",0,IFERROR(IF(VLOOKUP(AC1691,AC$38:AC1690,1,0)&gt;0,0,0),1))</f>
        <v>0</v>
      </c>
      <c r="AC1691" s="117">
        <f>IF(DATOS!J1655=Y$39,DATOS!C1655,"")</f>
        <v>0</v>
      </c>
    </row>
    <row r="1692" spans="27:29" x14ac:dyDescent="0.3">
      <c r="AA1692" s="114">
        <f t="shared" si="30"/>
        <v>1</v>
      </c>
      <c r="AB1692" s="114">
        <f>IF(AC1692="",0,IFERROR(IF(VLOOKUP(AC1692,AC$38:AC1691,1,0)&gt;0,0,0),1))</f>
        <v>0</v>
      </c>
      <c r="AC1692" s="117">
        <f>IF(DATOS!J1656=Y$39,DATOS!C1656,"")</f>
        <v>0</v>
      </c>
    </row>
    <row r="1693" spans="27:29" x14ac:dyDescent="0.3">
      <c r="AA1693" s="114">
        <f t="shared" si="30"/>
        <v>1</v>
      </c>
      <c r="AB1693" s="114">
        <f>IF(AC1693="",0,IFERROR(IF(VLOOKUP(AC1693,AC$38:AC1692,1,0)&gt;0,0,0),1))</f>
        <v>0</v>
      </c>
      <c r="AC1693" s="117">
        <f>IF(DATOS!J1657=Y$39,DATOS!C1657,"")</f>
        <v>0</v>
      </c>
    </row>
    <row r="1694" spans="27:29" x14ac:dyDescent="0.3">
      <c r="AA1694" s="114">
        <f t="shared" si="30"/>
        <v>1</v>
      </c>
      <c r="AB1694" s="114">
        <f>IF(AC1694="",0,IFERROR(IF(VLOOKUP(AC1694,AC$38:AC1693,1,0)&gt;0,0,0),1))</f>
        <v>0</v>
      </c>
      <c r="AC1694" s="117">
        <f>IF(DATOS!J1658=Y$39,DATOS!C1658,"")</f>
        <v>0</v>
      </c>
    </row>
    <row r="1695" spans="27:29" x14ac:dyDescent="0.3">
      <c r="AA1695" s="114">
        <f t="shared" si="30"/>
        <v>1</v>
      </c>
      <c r="AB1695" s="114">
        <f>IF(AC1695="",0,IFERROR(IF(VLOOKUP(AC1695,AC$38:AC1694,1,0)&gt;0,0,0),1))</f>
        <v>0</v>
      </c>
      <c r="AC1695" s="117">
        <f>IF(DATOS!J1659=Y$39,DATOS!C1659,"")</f>
        <v>0</v>
      </c>
    </row>
    <row r="1696" spans="27:29" x14ac:dyDescent="0.3">
      <c r="AA1696" s="114">
        <f t="shared" si="30"/>
        <v>1</v>
      </c>
      <c r="AB1696" s="114">
        <f>IF(AC1696="",0,IFERROR(IF(VLOOKUP(AC1696,AC$38:AC1695,1,0)&gt;0,0,0),1))</f>
        <v>0</v>
      </c>
      <c r="AC1696" s="117">
        <f>IF(DATOS!J1660=Y$39,DATOS!C1660,"")</f>
        <v>0</v>
      </c>
    </row>
    <row r="1697" spans="27:29" x14ac:dyDescent="0.3">
      <c r="AA1697" s="114">
        <f t="shared" si="30"/>
        <v>1</v>
      </c>
      <c r="AB1697" s="114">
        <f>IF(AC1697="",0,IFERROR(IF(VLOOKUP(AC1697,AC$38:AC1696,1,0)&gt;0,0,0),1))</f>
        <v>0</v>
      </c>
      <c r="AC1697" s="117">
        <f>IF(DATOS!J1661=Y$39,DATOS!C1661,"")</f>
        <v>0</v>
      </c>
    </row>
    <row r="1698" spans="27:29" x14ac:dyDescent="0.3">
      <c r="AA1698" s="114">
        <f t="shared" si="30"/>
        <v>1</v>
      </c>
      <c r="AB1698" s="114">
        <f>IF(AC1698="",0,IFERROR(IF(VLOOKUP(AC1698,AC$38:AC1697,1,0)&gt;0,0,0),1))</f>
        <v>0</v>
      </c>
      <c r="AC1698" s="117">
        <f>IF(DATOS!J1662=Y$39,DATOS!C1662,"")</f>
        <v>0</v>
      </c>
    </row>
    <row r="1699" spans="27:29" x14ac:dyDescent="0.3">
      <c r="AA1699" s="114">
        <f t="shared" si="30"/>
        <v>1</v>
      </c>
      <c r="AB1699" s="114">
        <f>IF(AC1699="",0,IFERROR(IF(VLOOKUP(AC1699,AC$38:AC1698,1,0)&gt;0,0,0),1))</f>
        <v>0</v>
      </c>
      <c r="AC1699" s="117">
        <f>IF(DATOS!J1663=Y$39,DATOS!C1663,"")</f>
        <v>0</v>
      </c>
    </row>
    <row r="1700" spans="27:29" x14ac:dyDescent="0.3">
      <c r="AA1700" s="114">
        <f t="shared" si="30"/>
        <v>1</v>
      </c>
      <c r="AB1700" s="114">
        <f>IF(AC1700="",0,IFERROR(IF(VLOOKUP(AC1700,AC$38:AC1699,1,0)&gt;0,0,0),1))</f>
        <v>0</v>
      </c>
      <c r="AC1700" s="117">
        <f>IF(DATOS!J1664=Y$39,DATOS!C1664,"")</f>
        <v>0</v>
      </c>
    </row>
    <row r="1701" spans="27:29" x14ac:dyDescent="0.3">
      <c r="AA1701" s="114">
        <f t="shared" si="30"/>
        <v>1</v>
      </c>
      <c r="AB1701" s="114">
        <f>IF(AC1701="",0,IFERROR(IF(VLOOKUP(AC1701,AC$38:AC1700,1,0)&gt;0,0,0),1))</f>
        <v>0</v>
      </c>
      <c r="AC1701" s="117">
        <f>IF(DATOS!J1665=Y$39,DATOS!C1665,"")</f>
        <v>0</v>
      </c>
    </row>
    <row r="1702" spans="27:29" x14ac:dyDescent="0.3">
      <c r="AA1702" s="114">
        <f t="shared" ref="AA1702:AA1765" si="31">AA1701+AB1702</f>
        <v>1</v>
      </c>
      <c r="AB1702" s="114">
        <f>IF(AC1702="",0,IFERROR(IF(VLOOKUP(AC1702,AC$38:AC1701,1,0)&gt;0,0,0),1))</f>
        <v>0</v>
      </c>
      <c r="AC1702" s="117">
        <f>IF(DATOS!J1666=Y$39,DATOS!C1666,"")</f>
        <v>0</v>
      </c>
    </row>
    <row r="1703" spans="27:29" x14ac:dyDescent="0.3">
      <c r="AA1703" s="114">
        <f t="shared" si="31"/>
        <v>1</v>
      </c>
      <c r="AB1703" s="114">
        <f>IF(AC1703="",0,IFERROR(IF(VLOOKUP(AC1703,AC$38:AC1702,1,0)&gt;0,0,0),1))</f>
        <v>0</v>
      </c>
      <c r="AC1703" s="117">
        <f>IF(DATOS!J1667=Y$39,DATOS!C1667,"")</f>
        <v>0</v>
      </c>
    </row>
    <row r="1704" spans="27:29" x14ac:dyDescent="0.3">
      <c r="AA1704" s="114">
        <f t="shared" si="31"/>
        <v>1</v>
      </c>
      <c r="AB1704" s="114">
        <f>IF(AC1704="",0,IFERROR(IF(VLOOKUP(AC1704,AC$38:AC1703,1,0)&gt;0,0,0),1))</f>
        <v>0</v>
      </c>
      <c r="AC1704" s="117">
        <f>IF(DATOS!J1668=Y$39,DATOS!C1668,"")</f>
        <v>0</v>
      </c>
    </row>
    <row r="1705" spans="27:29" x14ac:dyDescent="0.3">
      <c r="AA1705" s="114">
        <f t="shared" si="31"/>
        <v>1</v>
      </c>
      <c r="AB1705" s="114">
        <f>IF(AC1705="",0,IFERROR(IF(VLOOKUP(AC1705,AC$38:AC1704,1,0)&gt;0,0,0),1))</f>
        <v>0</v>
      </c>
      <c r="AC1705" s="117">
        <f>IF(DATOS!J1669=Y$39,DATOS!C1669,"")</f>
        <v>0</v>
      </c>
    </row>
    <row r="1706" spans="27:29" x14ac:dyDescent="0.3">
      <c r="AA1706" s="114">
        <f t="shared" si="31"/>
        <v>1</v>
      </c>
      <c r="AB1706" s="114">
        <f>IF(AC1706="",0,IFERROR(IF(VLOOKUP(AC1706,AC$38:AC1705,1,0)&gt;0,0,0),1))</f>
        <v>0</v>
      </c>
      <c r="AC1706" s="117">
        <f>IF(DATOS!J1670=Y$39,DATOS!C1670,"")</f>
        <v>0</v>
      </c>
    </row>
    <row r="1707" spans="27:29" x14ac:dyDescent="0.3">
      <c r="AA1707" s="114">
        <f t="shared" si="31"/>
        <v>1</v>
      </c>
      <c r="AB1707" s="114">
        <f>IF(AC1707="",0,IFERROR(IF(VLOOKUP(AC1707,AC$38:AC1706,1,0)&gt;0,0,0),1))</f>
        <v>0</v>
      </c>
      <c r="AC1707" s="117">
        <f>IF(DATOS!J1671=Y$39,DATOS!C1671,"")</f>
        <v>0</v>
      </c>
    </row>
    <row r="1708" spans="27:29" x14ac:dyDescent="0.3">
      <c r="AA1708" s="114">
        <f t="shared" si="31"/>
        <v>1</v>
      </c>
      <c r="AB1708" s="114">
        <f>IF(AC1708="",0,IFERROR(IF(VLOOKUP(AC1708,AC$38:AC1707,1,0)&gt;0,0,0),1))</f>
        <v>0</v>
      </c>
      <c r="AC1708" s="117">
        <f>IF(DATOS!J1672=Y$39,DATOS!C1672,"")</f>
        <v>0</v>
      </c>
    </row>
    <row r="1709" spans="27:29" x14ac:dyDescent="0.3">
      <c r="AA1709" s="114">
        <f t="shared" si="31"/>
        <v>1</v>
      </c>
      <c r="AB1709" s="114">
        <f>IF(AC1709="",0,IFERROR(IF(VLOOKUP(AC1709,AC$38:AC1708,1,0)&gt;0,0,0),1))</f>
        <v>0</v>
      </c>
      <c r="AC1709" s="117">
        <f>IF(DATOS!J1673=Y$39,DATOS!C1673,"")</f>
        <v>0</v>
      </c>
    </row>
    <row r="1710" spans="27:29" x14ac:dyDescent="0.3">
      <c r="AA1710" s="114">
        <f t="shared" si="31"/>
        <v>1</v>
      </c>
      <c r="AB1710" s="114">
        <f>IF(AC1710="",0,IFERROR(IF(VLOOKUP(AC1710,AC$38:AC1709,1,0)&gt;0,0,0),1))</f>
        <v>0</v>
      </c>
      <c r="AC1710" s="117">
        <f>IF(DATOS!J1674=Y$39,DATOS!C1674,"")</f>
        <v>0</v>
      </c>
    </row>
    <row r="1711" spans="27:29" x14ac:dyDescent="0.3">
      <c r="AA1711" s="114">
        <f t="shared" si="31"/>
        <v>1</v>
      </c>
      <c r="AB1711" s="114">
        <f>IF(AC1711="",0,IFERROR(IF(VLOOKUP(AC1711,AC$38:AC1710,1,0)&gt;0,0,0),1))</f>
        <v>0</v>
      </c>
      <c r="AC1711" s="117">
        <f>IF(DATOS!J1675=Y$39,DATOS!C1675,"")</f>
        <v>0</v>
      </c>
    </row>
    <row r="1712" spans="27:29" x14ac:dyDescent="0.3">
      <c r="AA1712" s="114">
        <f t="shared" si="31"/>
        <v>1</v>
      </c>
      <c r="AB1712" s="114">
        <f>IF(AC1712="",0,IFERROR(IF(VLOOKUP(AC1712,AC$38:AC1711,1,0)&gt;0,0,0),1))</f>
        <v>0</v>
      </c>
      <c r="AC1712" s="117">
        <f>IF(DATOS!J1676=Y$39,DATOS!C1676,"")</f>
        <v>0</v>
      </c>
    </row>
    <row r="1713" spans="27:29" x14ac:dyDescent="0.3">
      <c r="AA1713" s="114">
        <f t="shared" si="31"/>
        <v>1</v>
      </c>
      <c r="AB1713" s="114">
        <f>IF(AC1713="",0,IFERROR(IF(VLOOKUP(AC1713,AC$38:AC1712,1,0)&gt;0,0,0),1))</f>
        <v>0</v>
      </c>
      <c r="AC1713" s="117">
        <f>IF(DATOS!J1677=Y$39,DATOS!C1677,"")</f>
        <v>0</v>
      </c>
    </row>
    <row r="1714" spans="27:29" x14ac:dyDescent="0.3">
      <c r="AA1714" s="114">
        <f t="shared" si="31"/>
        <v>1</v>
      </c>
      <c r="AB1714" s="114">
        <f>IF(AC1714="",0,IFERROR(IF(VLOOKUP(AC1714,AC$38:AC1713,1,0)&gt;0,0,0),1))</f>
        <v>0</v>
      </c>
      <c r="AC1714" s="117">
        <f>IF(DATOS!J1678=Y$39,DATOS!C1678,"")</f>
        <v>0</v>
      </c>
    </row>
    <row r="1715" spans="27:29" x14ac:dyDescent="0.3">
      <c r="AA1715" s="114">
        <f t="shared" si="31"/>
        <v>1</v>
      </c>
      <c r="AB1715" s="114">
        <f>IF(AC1715="",0,IFERROR(IF(VLOOKUP(AC1715,AC$38:AC1714,1,0)&gt;0,0,0),1))</f>
        <v>0</v>
      </c>
      <c r="AC1715" s="117">
        <f>IF(DATOS!J1679=Y$39,DATOS!C1679,"")</f>
        <v>0</v>
      </c>
    </row>
    <row r="1716" spans="27:29" x14ac:dyDescent="0.3">
      <c r="AA1716" s="114">
        <f t="shared" si="31"/>
        <v>1</v>
      </c>
      <c r="AB1716" s="114">
        <f>IF(AC1716="",0,IFERROR(IF(VLOOKUP(AC1716,AC$38:AC1715,1,0)&gt;0,0,0),1))</f>
        <v>0</v>
      </c>
      <c r="AC1716" s="117">
        <f>IF(DATOS!J1680=Y$39,DATOS!C1680,"")</f>
        <v>0</v>
      </c>
    </row>
    <row r="1717" spans="27:29" x14ac:dyDescent="0.3">
      <c r="AA1717" s="114">
        <f t="shared" si="31"/>
        <v>1</v>
      </c>
      <c r="AB1717" s="114">
        <f>IF(AC1717="",0,IFERROR(IF(VLOOKUP(AC1717,AC$38:AC1716,1,0)&gt;0,0,0),1))</f>
        <v>0</v>
      </c>
      <c r="AC1717" s="117">
        <f>IF(DATOS!J1681=Y$39,DATOS!C1681,"")</f>
        <v>0</v>
      </c>
    </row>
    <row r="1718" spans="27:29" x14ac:dyDescent="0.3">
      <c r="AA1718" s="114">
        <f t="shared" si="31"/>
        <v>1</v>
      </c>
      <c r="AB1718" s="114">
        <f>IF(AC1718="",0,IFERROR(IF(VLOOKUP(AC1718,AC$38:AC1717,1,0)&gt;0,0,0),1))</f>
        <v>0</v>
      </c>
      <c r="AC1718" s="117">
        <f>IF(DATOS!J1682=Y$39,DATOS!C1682,"")</f>
        <v>0</v>
      </c>
    </row>
    <row r="1719" spans="27:29" x14ac:dyDescent="0.3">
      <c r="AA1719" s="114">
        <f t="shared" si="31"/>
        <v>1</v>
      </c>
      <c r="AB1719" s="114">
        <f>IF(AC1719="",0,IFERROR(IF(VLOOKUP(AC1719,AC$38:AC1718,1,0)&gt;0,0,0),1))</f>
        <v>0</v>
      </c>
      <c r="AC1719" s="117">
        <f>IF(DATOS!J1683=Y$39,DATOS!C1683,"")</f>
        <v>0</v>
      </c>
    </row>
    <row r="1720" spans="27:29" x14ac:dyDescent="0.3">
      <c r="AA1720" s="114">
        <f t="shared" si="31"/>
        <v>1</v>
      </c>
      <c r="AB1720" s="114">
        <f>IF(AC1720="",0,IFERROR(IF(VLOOKUP(AC1720,AC$38:AC1719,1,0)&gt;0,0,0),1))</f>
        <v>0</v>
      </c>
      <c r="AC1720" s="117">
        <f>IF(DATOS!J1684=Y$39,DATOS!C1684,"")</f>
        <v>0</v>
      </c>
    </row>
    <row r="1721" spans="27:29" x14ac:dyDescent="0.3">
      <c r="AA1721" s="114">
        <f t="shared" si="31"/>
        <v>1</v>
      </c>
      <c r="AB1721" s="114">
        <f>IF(AC1721="",0,IFERROR(IF(VLOOKUP(AC1721,AC$38:AC1720,1,0)&gt;0,0,0),1))</f>
        <v>0</v>
      </c>
      <c r="AC1721" s="117">
        <f>IF(DATOS!J1685=Y$39,DATOS!C1685,"")</f>
        <v>0</v>
      </c>
    </row>
    <row r="1722" spans="27:29" x14ac:dyDescent="0.3">
      <c r="AA1722" s="114">
        <f t="shared" si="31"/>
        <v>1</v>
      </c>
      <c r="AB1722" s="114">
        <f>IF(AC1722="",0,IFERROR(IF(VLOOKUP(AC1722,AC$38:AC1721,1,0)&gt;0,0,0),1))</f>
        <v>0</v>
      </c>
      <c r="AC1722" s="117">
        <f>IF(DATOS!J1686=Y$39,DATOS!C1686,"")</f>
        <v>0</v>
      </c>
    </row>
    <row r="1723" spans="27:29" x14ac:dyDescent="0.3">
      <c r="AA1723" s="114">
        <f t="shared" si="31"/>
        <v>1</v>
      </c>
      <c r="AB1723" s="114">
        <f>IF(AC1723="",0,IFERROR(IF(VLOOKUP(AC1723,AC$38:AC1722,1,0)&gt;0,0,0),1))</f>
        <v>0</v>
      </c>
      <c r="AC1723" s="117">
        <f>IF(DATOS!J1687=Y$39,DATOS!C1687,"")</f>
        <v>0</v>
      </c>
    </row>
    <row r="1724" spans="27:29" x14ac:dyDescent="0.3">
      <c r="AA1724" s="114">
        <f t="shared" si="31"/>
        <v>1</v>
      </c>
      <c r="AB1724" s="114">
        <f>IF(AC1724="",0,IFERROR(IF(VLOOKUP(AC1724,AC$38:AC1723,1,0)&gt;0,0,0),1))</f>
        <v>0</v>
      </c>
      <c r="AC1724" s="117">
        <f>IF(DATOS!J1688=Y$39,DATOS!C1688,"")</f>
        <v>0</v>
      </c>
    </row>
    <row r="1725" spans="27:29" x14ac:dyDescent="0.3">
      <c r="AA1725" s="114">
        <f t="shared" si="31"/>
        <v>1</v>
      </c>
      <c r="AB1725" s="114">
        <f>IF(AC1725="",0,IFERROR(IF(VLOOKUP(AC1725,AC$38:AC1724,1,0)&gt;0,0,0),1))</f>
        <v>0</v>
      </c>
      <c r="AC1725" s="117">
        <f>IF(DATOS!J1689=Y$39,DATOS!C1689,"")</f>
        <v>0</v>
      </c>
    </row>
    <row r="1726" spans="27:29" x14ac:dyDescent="0.3">
      <c r="AA1726" s="114">
        <f t="shared" si="31"/>
        <v>1</v>
      </c>
      <c r="AB1726" s="114">
        <f>IF(AC1726="",0,IFERROR(IF(VLOOKUP(AC1726,AC$38:AC1725,1,0)&gt;0,0,0),1))</f>
        <v>0</v>
      </c>
      <c r="AC1726" s="117">
        <f>IF(DATOS!J1690=Y$39,DATOS!C1690,"")</f>
        <v>0</v>
      </c>
    </row>
    <row r="1727" spans="27:29" x14ac:dyDescent="0.3">
      <c r="AA1727" s="114">
        <f t="shared" si="31"/>
        <v>1</v>
      </c>
      <c r="AB1727" s="114">
        <f>IF(AC1727="",0,IFERROR(IF(VLOOKUP(AC1727,AC$38:AC1726,1,0)&gt;0,0,0),1))</f>
        <v>0</v>
      </c>
      <c r="AC1727" s="117">
        <f>IF(DATOS!J1691=Y$39,DATOS!C1691,"")</f>
        <v>0</v>
      </c>
    </row>
    <row r="1728" spans="27:29" x14ac:dyDescent="0.3">
      <c r="AA1728" s="114">
        <f t="shared" si="31"/>
        <v>1</v>
      </c>
      <c r="AB1728" s="114">
        <f>IF(AC1728="",0,IFERROR(IF(VLOOKUP(AC1728,AC$38:AC1727,1,0)&gt;0,0,0),1))</f>
        <v>0</v>
      </c>
      <c r="AC1728" s="117">
        <f>IF(DATOS!J1692=Y$39,DATOS!C1692,"")</f>
        <v>0</v>
      </c>
    </row>
    <row r="1729" spans="27:29" x14ac:dyDescent="0.3">
      <c r="AA1729" s="114">
        <f t="shared" si="31"/>
        <v>1</v>
      </c>
      <c r="AB1729" s="114">
        <f>IF(AC1729="",0,IFERROR(IF(VLOOKUP(AC1729,AC$38:AC1728,1,0)&gt;0,0,0),1))</f>
        <v>0</v>
      </c>
      <c r="AC1729" s="117">
        <f>IF(DATOS!J1693=Y$39,DATOS!C1693,"")</f>
        <v>0</v>
      </c>
    </row>
    <row r="1730" spans="27:29" x14ac:dyDescent="0.3">
      <c r="AA1730" s="114">
        <f t="shared" si="31"/>
        <v>1</v>
      </c>
      <c r="AB1730" s="114">
        <f>IF(AC1730="",0,IFERROR(IF(VLOOKUP(AC1730,AC$38:AC1729,1,0)&gt;0,0,0),1))</f>
        <v>0</v>
      </c>
      <c r="AC1730" s="117">
        <f>IF(DATOS!J1694=Y$39,DATOS!C1694,"")</f>
        <v>0</v>
      </c>
    </row>
    <row r="1731" spans="27:29" x14ac:dyDescent="0.3">
      <c r="AA1731" s="114">
        <f t="shared" si="31"/>
        <v>1</v>
      </c>
      <c r="AB1731" s="114">
        <f>IF(AC1731="",0,IFERROR(IF(VLOOKUP(AC1731,AC$38:AC1730,1,0)&gt;0,0,0),1))</f>
        <v>0</v>
      </c>
      <c r="AC1731" s="117">
        <f>IF(DATOS!J1695=Y$39,DATOS!C1695,"")</f>
        <v>0</v>
      </c>
    </row>
    <row r="1732" spans="27:29" x14ac:dyDescent="0.3">
      <c r="AA1732" s="114">
        <f t="shared" si="31"/>
        <v>1</v>
      </c>
      <c r="AB1732" s="114">
        <f>IF(AC1732="",0,IFERROR(IF(VLOOKUP(AC1732,AC$38:AC1731,1,0)&gt;0,0,0),1))</f>
        <v>0</v>
      </c>
      <c r="AC1732" s="117">
        <f>IF(DATOS!J1696=Y$39,DATOS!C1696,"")</f>
        <v>0</v>
      </c>
    </row>
    <row r="1733" spans="27:29" x14ac:dyDescent="0.3">
      <c r="AA1733" s="114">
        <f t="shared" si="31"/>
        <v>1</v>
      </c>
      <c r="AB1733" s="114">
        <f>IF(AC1733="",0,IFERROR(IF(VLOOKUP(AC1733,AC$38:AC1732,1,0)&gt;0,0,0),1))</f>
        <v>0</v>
      </c>
      <c r="AC1733" s="117">
        <f>IF(DATOS!J1697=Y$39,DATOS!C1697,"")</f>
        <v>0</v>
      </c>
    </row>
    <row r="1734" spans="27:29" x14ac:dyDescent="0.3">
      <c r="AA1734" s="114">
        <f t="shared" si="31"/>
        <v>1</v>
      </c>
      <c r="AB1734" s="114">
        <f>IF(AC1734="",0,IFERROR(IF(VLOOKUP(AC1734,AC$38:AC1733,1,0)&gt;0,0,0),1))</f>
        <v>0</v>
      </c>
      <c r="AC1734" s="117">
        <f>IF(DATOS!J1698=Y$39,DATOS!C1698,"")</f>
        <v>0</v>
      </c>
    </row>
    <row r="1735" spans="27:29" x14ac:dyDescent="0.3">
      <c r="AA1735" s="114">
        <f t="shared" si="31"/>
        <v>1</v>
      </c>
      <c r="AB1735" s="114">
        <f>IF(AC1735="",0,IFERROR(IF(VLOOKUP(AC1735,AC$38:AC1734,1,0)&gt;0,0,0),1))</f>
        <v>0</v>
      </c>
      <c r="AC1735" s="117">
        <f>IF(DATOS!J1699=Y$39,DATOS!C1699,"")</f>
        <v>0</v>
      </c>
    </row>
    <row r="1736" spans="27:29" x14ac:dyDescent="0.3">
      <c r="AA1736" s="114">
        <f t="shared" si="31"/>
        <v>1</v>
      </c>
      <c r="AB1736" s="114">
        <f>IF(AC1736="",0,IFERROR(IF(VLOOKUP(AC1736,AC$38:AC1735,1,0)&gt;0,0,0),1))</f>
        <v>0</v>
      </c>
      <c r="AC1736" s="117">
        <f>IF(DATOS!J1700=Y$39,DATOS!C1700,"")</f>
        <v>0</v>
      </c>
    </row>
    <row r="1737" spans="27:29" x14ac:dyDescent="0.3">
      <c r="AA1737" s="114">
        <f t="shared" si="31"/>
        <v>1</v>
      </c>
      <c r="AB1737" s="114">
        <f>IF(AC1737="",0,IFERROR(IF(VLOOKUP(AC1737,AC$38:AC1736,1,0)&gt;0,0,0),1))</f>
        <v>0</v>
      </c>
      <c r="AC1737" s="117">
        <f>IF(DATOS!J1701=Y$39,DATOS!C1701,"")</f>
        <v>0</v>
      </c>
    </row>
    <row r="1738" spans="27:29" x14ac:dyDescent="0.3">
      <c r="AA1738" s="114">
        <f t="shared" si="31"/>
        <v>1</v>
      </c>
      <c r="AB1738" s="114">
        <f>IF(AC1738="",0,IFERROR(IF(VLOOKUP(AC1738,AC$38:AC1737,1,0)&gt;0,0,0),1))</f>
        <v>0</v>
      </c>
      <c r="AC1738" s="117">
        <f>IF(DATOS!J1702=Y$39,DATOS!C1702,"")</f>
        <v>0</v>
      </c>
    </row>
    <row r="1739" spans="27:29" x14ac:dyDescent="0.3">
      <c r="AA1739" s="114">
        <f t="shared" si="31"/>
        <v>1</v>
      </c>
      <c r="AB1739" s="114">
        <f>IF(AC1739="",0,IFERROR(IF(VLOOKUP(AC1739,AC$38:AC1738,1,0)&gt;0,0,0),1))</f>
        <v>0</v>
      </c>
      <c r="AC1739" s="117">
        <f>IF(DATOS!J1703=Y$39,DATOS!C1703,"")</f>
        <v>0</v>
      </c>
    </row>
    <row r="1740" spans="27:29" x14ac:dyDescent="0.3">
      <c r="AA1740" s="114">
        <f t="shared" si="31"/>
        <v>1</v>
      </c>
      <c r="AB1740" s="114">
        <f>IF(AC1740="",0,IFERROR(IF(VLOOKUP(AC1740,AC$38:AC1739,1,0)&gt;0,0,0),1))</f>
        <v>0</v>
      </c>
      <c r="AC1740" s="117">
        <f>IF(DATOS!J1704=Y$39,DATOS!C1704,"")</f>
        <v>0</v>
      </c>
    </row>
    <row r="1741" spans="27:29" x14ac:dyDescent="0.3">
      <c r="AA1741" s="114">
        <f t="shared" si="31"/>
        <v>1</v>
      </c>
      <c r="AB1741" s="114">
        <f>IF(AC1741="",0,IFERROR(IF(VLOOKUP(AC1741,AC$38:AC1740,1,0)&gt;0,0,0),1))</f>
        <v>0</v>
      </c>
      <c r="AC1741" s="117">
        <f>IF(DATOS!J1705=Y$39,DATOS!C1705,"")</f>
        <v>0</v>
      </c>
    </row>
    <row r="1742" spans="27:29" x14ac:dyDescent="0.3">
      <c r="AA1742" s="114">
        <f t="shared" si="31"/>
        <v>1</v>
      </c>
      <c r="AB1742" s="114">
        <f>IF(AC1742="",0,IFERROR(IF(VLOOKUP(AC1742,AC$38:AC1741,1,0)&gt;0,0,0),1))</f>
        <v>0</v>
      </c>
      <c r="AC1742" s="117">
        <f>IF(DATOS!J1706=Y$39,DATOS!C1706,"")</f>
        <v>0</v>
      </c>
    </row>
    <row r="1743" spans="27:29" x14ac:dyDescent="0.3">
      <c r="AA1743" s="114">
        <f t="shared" si="31"/>
        <v>1</v>
      </c>
      <c r="AB1743" s="114">
        <f>IF(AC1743="",0,IFERROR(IF(VLOOKUP(AC1743,AC$38:AC1742,1,0)&gt;0,0,0),1))</f>
        <v>0</v>
      </c>
      <c r="AC1743" s="117">
        <f>IF(DATOS!J1707=Y$39,DATOS!C1707,"")</f>
        <v>0</v>
      </c>
    </row>
    <row r="1744" spans="27:29" x14ac:dyDescent="0.3">
      <c r="AA1744" s="114">
        <f t="shared" si="31"/>
        <v>1</v>
      </c>
      <c r="AB1744" s="114">
        <f>IF(AC1744="",0,IFERROR(IF(VLOOKUP(AC1744,AC$38:AC1743,1,0)&gt;0,0,0),1))</f>
        <v>0</v>
      </c>
      <c r="AC1744" s="117">
        <f>IF(DATOS!J1708=Y$39,DATOS!C1708,"")</f>
        <v>0</v>
      </c>
    </row>
    <row r="1745" spans="27:29" x14ac:dyDescent="0.3">
      <c r="AA1745" s="114">
        <f t="shared" si="31"/>
        <v>1</v>
      </c>
      <c r="AB1745" s="114">
        <f>IF(AC1745="",0,IFERROR(IF(VLOOKUP(AC1745,AC$38:AC1744,1,0)&gt;0,0,0),1))</f>
        <v>0</v>
      </c>
      <c r="AC1745" s="117">
        <f>IF(DATOS!J1709=Y$39,DATOS!C1709,"")</f>
        <v>0</v>
      </c>
    </row>
    <row r="1746" spans="27:29" x14ac:dyDescent="0.3">
      <c r="AA1746" s="114">
        <f t="shared" si="31"/>
        <v>1</v>
      </c>
      <c r="AB1746" s="114">
        <f>IF(AC1746="",0,IFERROR(IF(VLOOKUP(AC1746,AC$38:AC1745,1,0)&gt;0,0,0),1))</f>
        <v>0</v>
      </c>
      <c r="AC1746" s="117">
        <f>IF(DATOS!J1710=Y$39,DATOS!C1710,"")</f>
        <v>0</v>
      </c>
    </row>
    <row r="1747" spans="27:29" x14ac:dyDescent="0.3">
      <c r="AA1747" s="114">
        <f t="shared" si="31"/>
        <v>1</v>
      </c>
      <c r="AB1747" s="114">
        <f>IF(AC1747="",0,IFERROR(IF(VLOOKUP(AC1747,AC$38:AC1746,1,0)&gt;0,0,0),1))</f>
        <v>0</v>
      </c>
      <c r="AC1747" s="117">
        <f>IF(DATOS!J1711=Y$39,DATOS!C1711,"")</f>
        <v>0</v>
      </c>
    </row>
    <row r="1748" spans="27:29" x14ac:dyDescent="0.3">
      <c r="AA1748" s="114">
        <f t="shared" si="31"/>
        <v>1</v>
      </c>
      <c r="AB1748" s="114">
        <f>IF(AC1748="",0,IFERROR(IF(VLOOKUP(AC1748,AC$38:AC1747,1,0)&gt;0,0,0),1))</f>
        <v>0</v>
      </c>
      <c r="AC1748" s="117">
        <f>IF(DATOS!J1712=Y$39,DATOS!C1712,"")</f>
        <v>0</v>
      </c>
    </row>
    <row r="1749" spans="27:29" x14ac:dyDescent="0.3">
      <c r="AA1749" s="114">
        <f t="shared" si="31"/>
        <v>1</v>
      </c>
      <c r="AB1749" s="114">
        <f>IF(AC1749="",0,IFERROR(IF(VLOOKUP(AC1749,AC$38:AC1748,1,0)&gt;0,0,0),1))</f>
        <v>0</v>
      </c>
      <c r="AC1749" s="117">
        <f>IF(DATOS!J1713=Y$39,DATOS!C1713,"")</f>
        <v>0</v>
      </c>
    </row>
    <row r="1750" spans="27:29" x14ac:dyDescent="0.3">
      <c r="AA1750" s="114">
        <f t="shared" si="31"/>
        <v>1</v>
      </c>
      <c r="AB1750" s="114">
        <f>IF(AC1750="",0,IFERROR(IF(VLOOKUP(AC1750,AC$38:AC1749,1,0)&gt;0,0,0),1))</f>
        <v>0</v>
      </c>
      <c r="AC1750" s="117">
        <f>IF(DATOS!J1714=Y$39,DATOS!C1714,"")</f>
        <v>0</v>
      </c>
    </row>
    <row r="1751" spans="27:29" x14ac:dyDescent="0.3">
      <c r="AA1751" s="114">
        <f t="shared" si="31"/>
        <v>1</v>
      </c>
      <c r="AB1751" s="114">
        <f>IF(AC1751="",0,IFERROR(IF(VLOOKUP(AC1751,AC$38:AC1750,1,0)&gt;0,0,0),1))</f>
        <v>0</v>
      </c>
      <c r="AC1751" s="117">
        <f>IF(DATOS!J1715=Y$39,DATOS!C1715,"")</f>
        <v>0</v>
      </c>
    </row>
    <row r="1752" spans="27:29" x14ac:dyDescent="0.3">
      <c r="AA1752" s="114">
        <f t="shared" si="31"/>
        <v>1</v>
      </c>
      <c r="AB1752" s="114">
        <f>IF(AC1752="",0,IFERROR(IF(VLOOKUP(AC1752,AC$38:AC1751,1,0)&gt;0,0,0),1))</f>
        <v>0</v>
      </c>
      <c r="AC1752" s="117">
        <f>IF(DATOS!J1716=Y$39,DATOS!C1716,"")</f>
        <v>0</v>
      </c>
    </row>
    <row r="1753" spans="27:29" x14ac:dyDescent="0.3">
      <c r="AA1753" s="114">
        <f t="shared" si="31"/>
        <v>1</v>
      </c>
      <c r="AB1753" s="114">
        <f>IF(AC1753="",0,IFERROR(IF(VLOOKUP(AC1753,AC$38:AC1752,1,0)&gt;0,0,0),1))</f>
        <v>0</v>
      </c>
      <c r="AC1753" s="117">
        <f>IF(DATOS!J1717=Y$39,DATOS!C1717,"")</f>
        <v>0</v>
      </c>
    </row>
    <row r="1754" spans="27:29" x14ac:dyDescent="0.3">
      <c r="AA1754" s="114">
        <f t="shared" si="31"/>
        <v>1</v>
      </c>
      <c r="AB1754" s="114">
        <f>IF(AC1754="",0,IFERROR(IF(VLOOKUP(AC1754,AC$38:AC1753,1,0)&gt;0,0,0),1))</f>
        <v>0</v>
      </c>
      <c r="AC1754" s="117">
        <f>IF(DATOS!J1718=Y$39,DATOS!C1718,"")</f>
        <v>0</v>
      </c>
    </row>
    <row r="1755" spans="27:29" x14ac:dyDescent="0.3">
      <c r="AA1755" s="114">
        <f t="shared" si="31"/>
        <v>1</v>
      </c>
      <c r="AB1755" s="114">
        <f>IF(AC1755="",0,IFERROR(IF(VLOOKUP(AC1755,AC$38:AC1754,1,0)&gt;0,0,0),1))</f>
        <v>0</v>
      </c>
      <c r="AC1755" s="117">
        <f>IF(DATOS!J1719=Y$39,DATOS!C1719,"")</f>
        <v>0</v>
      </c>
    </row>
    <row r="1756" spans="27:29" x14ac:dyDescent="0.3">
      <c r="AA1756" s="114">
        <f t="shared" si="31"/>
        <v>1</v>
      </c>
      <c r="AB1756" s="114">
        <f>IF(AC1756="",0,IFERROR(IF(VLOOKUP(AC1756,AC$38:AC1755,1,0)&gt;0,0,0),1))</f>
        <v>0</v>
      </c>
      <c r="AC1756" s="117">
        <f>IF(DATOS!J1720=Y$39,DATOS!C1720,"")</f>
        <v>0</v>
      </c>
    </row>
    <row r="1757" spans="27:29" x14ac:dyDescent="0.3">
      <c r="AA1757" s="114">
        <f t="shared" si="31"/>
        <v>1</v>
      </c>
      <c r="AB1757" s="114">
        <f>IF(AC1757="",0,IFERROR(IF(VLOOKUP(AC1757,AC$38:AC1756,1,0)&gt;0,0,0),1))</f>
        <v>0</v>
      </c>
      <c r="AC1757" s="117">
        <f>IF(DATOS!J1721=Y$39,DATOS!C1721,"")</f>
        <v>0</v>
      </c>
    </row>
    <row r="1758" spans="27:29" x14ac:dyDescent="0.3">
      <c r="AA1758" s="114">
        <f t="shared" si="31"/>
        <v>1</v>
      </c>
      <c r="AB1758" s="114">
        <f>IF(AC1758="",0,IFERROR(IF(VLOOKUP(AC1758,AC$38:AC1757,1,0)&gt;0,0,0),1))</f>
        <v>0</v>
      </c>
      <c r="AC1758" s="117">
        <f>IF(DATOS!J1722=Y$39,DATOS!C1722,"")</f>
        <v>0</v>
      </c>
    </row>
    <row r="1759" spans="27:29" x14ac:dyDescent="0.3">
      <c r="AA1759" s="114">
        <f t="shared" si="31"/>
        <v>1</v>
      </c>
      <c r="AB1759" s="114">
        <f>IF(AC1759="",0,IFERROR(IF(VLOOKUP(AC1759,AC$38:AC1758,1,0)&gt;0,0,0),1))</f>
        <v>0</v>
      </c>
      <c r="AC1759" s="117">
        <f>IF(DATOS!J1723=Y$39,DATOS!C1723,"")</f>
        <v>0</v>
      </c>
    </row>
    <row r="1760" spans="27:29" x14ac:dyDescent="0.3">
      <c r="AA1760" s="114">
        <f t="shared" si="31"/>
        <v>1</v>
      </c>
      <c r="AB1760" s="114">
        <f>IF(AC1760="",0,IFERROR(IF(VLOOKUP(AC1760,AC$38:AC1759,1,0)&gt;0,0,0),1))</f>
        <v>0</v>
      </c>
      <c r="AC1760" s="117">
        <f>IF(DATOS!J1724=Y$39,DATOS!C1724,"")</f>
        <v>0</v>
      </c>
    </row>
    <row r="1761" spans="27:29" x14ac:dyDescent="0.3">
      <c r="AA1761" s="114">
        <f t="shared" si="31"/>
        <v>1</v>
      </c>
      <c r="AB1761" s="114">
        <f>IF(AC1761="",0,IFERROR(IF(VLOOKUP(AC1761,AC$38:AC1760,1,0)&gt;0,0,0),1))</f>
        <v>0</v>
      </c>
      <c r="AC1761" s="117">
        <f>IF(DATOS!J1725=Y$39,DATOS!C1725,"")</f>
        <v>0</v>
      </c>
    </row>
    <row r="1762" spans="27:29" x14ac:dyDescent="0.3">
      <c r="AA1762" s="114">
        <f t="shared" si="31"/>
        <v>1</v>
      </c>
      <c r="AB1762" s="114">
        <f>IF(AC1762="",0,IFERROR(IF(VLOOKUP(AC1762,AC$38:AC1761,1,0)&gt;0,0,0),1))</f>
        <v>0</v>
      </c>
      <c r="AC1762" s="117">
        <f>IF(DATOS!J1726=Y$39,DATOS!C1726,"")</f>
        <v>0</v>
      </c>
    </row>
    <row r="1763" spans="27:29" x14ac:dyDescent="0.3">
      <c r="AA1763" s="114">
        <f t="shared" si="31"/>
        <v>1</v>
      </c>
      <c r="AB1763" s="114">
        <f>IF(AC1763="",0,IFERROR(IF(VLOOKUP(AC1763,AC$38:AC1762,1,0)&gt;0,0,0),1))</f>
        <v>0</v>
      </c>
      <c r="AC1763" s="117">
        <f>IF(DATOS!J1727=Y$39,DATOS!C1727,"")</f>
        <v>0</v>
      </c>
    </row>
    <row r="1764" spans="27:29" x14ac:dyDescent="0.3">
      <c r="AA1764" s="114">
        <f t="shared" si="31"/>
        <v>1</v>
      </c>
      <c r="AB1764" s="114">
        <f>IF(AC1764="",0,IFERROR(IF(VLOOKUP(AC1764,AC$38:AC1763,1,0)&gt;0,0,0),1))</f>
        <v>0</v>
      </c>
      <c r="AC1764" s="117">
        <f>IF(DATOS!J1728=Y$39,DATOS!C1728,"")</f>
        <v>0</v>
      </c>
    </row>
    <row r="1765" spans="27:29" x14ac:dyDescent="0.3">
      <c r="AA1765" s="114">
        <f t="shared" si="31"/>
        <v>1</v>
      </c>
      <c r="AB1765" s="114">
        <f>IF(AC1765="",0,IFERROR(IF(VLOOKUP(AC1765,AC$38:AC1764,1,0)&gt;0,0,0),1))</f>
        <v>0</v>
      </c>
      <c r="AC1765" s="117">
        <f>IF(DATOS!J1729=Y$39,DATOS!C1729,"")</f>
        <v>0</v>
      </c>
    </row>
    <row r="1766" spans="27:29" x14ac:dyDescent="0.3">
      <c r="AA1766" s="114">
        <f t="shared" ref="AA1766:AA1829" si="32">AA1765+AB1766</f>
        <v>1</v>
      </c>
      <c r="AB1766" s="114">
        <f>IF(AC1766="",0,IFERROR(IF(VLOOKUP(AC1766,AC$38:AC1765,1,0)&gt;0,0,0),1))</f>
        <v>0</v>
      </c>
      <c r="AC1766" s="117">
        <f>IF(DATOS!J1730=Y$39,DATOS!C1730,"")</f>
        <v>0</v>
      </c>
    </row>
    <row r="1767" spans="27:29" x14ac:dyDescent="0.3">
      <c r="AA1767" s="114">
        <f t="shared" si="32"/>
        <v>1</v>
      </c>
      <c r="AB1767" s="114">
        <f>IF(AC1767="",0,IFERROR(IF(VLOOKUP(AC1767,AC$38:AC1766,1,0)&gt;0,0,0),1))</f>
        <v>0</v>
      </c>
      <c r="AC1767" s="117">
        <f>IF(DATOS!J1731=Y$39,DATOS!C1731,"")</f>
        <v>0</v>
      </c>
    </row>
    <row r="1768" spans="27:29" x14ac:dyDescent="0.3">
      <c r="AA1768" s="114">
        <f t="shared" si="32"/>
        <v>1</v>
      </c>
      <c r="AB1768" s="114">
        <f>IF(AC1768="",0,IFERROR(IF(VLOOKUP(AC1768,AC$38:AC1767,1,0)&gt;0,0,0),1))</f>
        <v>0</v>
      </c>
      <c r="AC1768" s="117">
        <f>IF(DATOS!J1732=Y$39,DATOS!C1732,"")</f>
        <v>0</v>
      </c>
    </row>
    <row r="1769" spans="27:29" x14ac:dyDescent="0.3">
      <c r="AA1769" s="114">
        <f t="shared" si="32"/>
        <v>1</v>
      </c>
      <c r="AB1769" s="114">
        <f>IF(AC1769="",0,IFERROR(IF(VLOOKUP(AC1769,AC$38:AC1768,1,0)&gt;0,0,0),1))</f>
        <v>0</v>
      </c>
      <c r="AC1769" s="117">
        <f>IF(DATOS!J1733=Y$39,DATOS!C1733,"")</f>
        <v>0</v>
      </c>
    </row>
    <row r="1770" spans="27:29" x14ac:dyDescent="0.3">
      <c r="AA1770" s="114">
        <f t="shared" si="32"/>
        <v>1</v>
      </c>
      <c r="AB1770" s="114">
        <f>IF(AC1770="",0,IFERROR(IF(VLOOKUP(AC1770,AC$38:AC1769,1,0)&gt;0,0,0),1))</f>
        <v>0</v>
      </c>
      <c r="AC1770" s="117">
        <f>IF(DATOS!J1734=Y$39,DATOS!C1734,"")</f>
        <v>0</v>
      </c>
    </row>
    <row r="1771" spans="27:29" x14ac:dyDescent="0.3">
      <c r="AA1771" s="114">
        <f t="shared" si="32"/>
        <v>1</v>
      </c>
      <c r="AB1771" s="114">
        <f>IF(AC1771="",0,IFERROR(IF(VLOOKUP(AC1771,AC$38:AC1770,1,0)&gt;0,0,0),1))</f>
        <v>0</v>
      </c>
      <c r="AC1771" s="117">
        <f>IF(DATOS!J1735=Y$39,DATOS!C1735,"")</f>
        <v>0</v>
      </c>
    </row>
    <row r="1772" spans="27:29" x14ac:dyDescent="0.3">
      <c r="AA1772" s="114">
        <f t="shared" si="32"/>
        <v>1</v>
      </c>
      <c r="AB1772" s="114">
        <f>IF(AC1772="",0,IFERROR(IF(VLOOKUP(AC1772,AC$38:AC1771,1,0)&gt;0,0,0),1))</f>
        <v>0</v>
      </c>
      <c r="AC1772" s="117">
        <f>IF(DATOS!J1736=Y$39,DATOS!C1736,"")</f>
        <v>0</v>
      </c>
    </row>
    <row r="1773" spans="27:29" x14ac:dyDescent="0.3">
      <c r="AA1773" s="114">
        <f t="shared" si="32"/>
        <v>1</v>
      </c>
      <c r="AB1773" s="114">
        <f>IF(AC1773="",0,IFERROR(IF(VLOOKUP(AC1773,AC$38:AC1772,1,0)&gt;0,0,0),1))</f>
        <v>0</v>
      </c>
      <c r="AC1773" s="117">
        <f>IF(DATOS!J1737=Y$39,DATOS!C1737,"")</f>
        <v>0</v>
      </c>
    </row>
    <row r="1774" spans="27:29" x14ac:dyDescent="0.3">
      <c r="AA1774" s="114">
        <f t="shared" si="32"/>
        <v>1</v>
      </c>
      <c r="AB1774" s="114">
        <f>IF(AC1774="",0,IFERROR(IF(VLOOKUP(AC1774,AC$38:AC1773,1,0)&gt;0,0,0),1))</f>
        <v>0</v>
      </c>
      <c r="AC1774" s="117">
        <f>IF(DATOS!J1738=Y$39,DATOS!C1738,"")</f>
        <v>0</v>
      </c>
    </row>
    <row r="1775" spans="27:29" x14ac:dyDescent="0.3">
      <c r="AA1775" s="114">
        <f t="shared" si="32"/>
        <v>1</v>
      </c>
      <c r="AB1775" s="114">
        <f>IF(AC1775="",0,IFERROR(IF(VLOOKUP(AC1775,AC$38:AC1774,1,0)&gt;0,0,0),1))</f>
        <v>0</v>
      </c>
      <c r="AC1775" s="117">
        <f>IF(DATOS!J1739=Y$39,DATOS!C1739,"")</f>
        <v>0</v>
      </c>
    </row>
    <row r="1776" spans="27:29" x14ac:dyDescent="0.3">
      <c r="AA1776" s="114">
        <f t="shared" si="32"/>
        <v>1</v>
      </c>
      <c r="AB1776" s="114">
        <f>IF(AC1776="",0,IFERROR(IF(VLOOKUP(AC1776,AC$38:AC1775,1,0)&gt;0,0,0),1))</f>
        <v>0</v>
      </c>
      <c r="AC1776" s="117">
        <f>IF(DATOS!J1740=Y$39,DATOS!C1740,"")</f>
        <v>0</v>
      </c>
    </row>
    <row r="1777" spans="27:29" x14ac:dyDescent="0.3">
      <c r="AA1777" s="114">
        <f t="shared" si="32"/>
        <v>1</v>
      </c>
      <c r="AB1777" s="114">
        <f>IF(AC1777="",0,IFERROR(IF(VLOOKUP(AC1777,AC$38:AC1776,1,0)&gt;0,0,0),1))</f>
        <v>0</v>
      </c>
      <c r="AC1777" s="117">
        <f>IF(DATOS!J1741=Y$39,DATOS!C1741,"")</f>
        <v>0</v>
      </c>
    </row>
    <row r="1778" spans="27:29" x14ac:dyDescent="0.3">
      <c r="AA1778" s="114">
        <f t="shared" si="32"/>
        <v>1</v>
      </c>
      <c r="AB1778" s="114">
        <f>IF(AC1778="",0,IFERROR(IF(VLOOKUP(AC1778,AC$38:AC1777,1,0)&gt;0,0,0),1))</f>
        <v>0</v>
      </c>
      <c r="AC1778" s="117">
        <f>IF(DATOS!J1742=Y$39,DATOS!C1742,"")</f>
        <v>0</v>
      </c>
    </row>
    <row r="1779" spans="27:29" x14ac:dyDescent="0.3">
      <c r="AA1779" s="114">
        <f t="shared" si="32"/>
        <v>1</v>
      </c>
      <c r="AB1779" s="114">
        <f>IF(AC1779="",0,IFERROR(IF(VLOOKUP(AC1779,AC$38:AC1778,1,0)&gt;0,0,0),1))</f>
        <v>0</v>
      </c>
      <c r="AC1779" s="117">
        <f>IF(DATOS!J1743=Y$39,DATOS!C1743,"")</f>
        <v>0</v>
      </c>
    </row>
    <row r="1780" spans="27:29" x14ac:dyDescent="0.3">
      <c r="AA1780" s="114">
        <f t="shared" si="32"/>
        <v>1</v>
      </c>
      <c r="AB1780" s="114">
        <f>IF(AC1780="",0,IFERROR(IF(VLOOKUP(AC1780,AC$38:AC1779,1,0)&gt;0,0,0),1))</f>
        <v>0</v>
      </c>
      <c r="AC1780" s="117">
        <f>IF(DATOS!J1744=Y$39,DATOS!C1744,"")</f>
        <v>0</v>
      </c>
    </row>
    <row r="1781" spans="27:29" x14ac:dyDescent="0.3">
      <c r="AA1781" s="114">
        <f t="shared" si="32"/>
        <v>1</v>
      </c>
      <c r="AB1781" s="114">
        <f>IF(AC1781="",0,IFERROR(IF(VLOOKUP(AC1781,AC$38:AC1780,1,0)&gt;0,0,0),1))</f>
        <v>0</v>
      </c>
      <c r="AC1781" s="117">
        <f>IF(DATOS!J1745=Y$39,DATOS!C1745,"")</f>
        <v>0</v>
      </c>
    </row>
    <row r="1782" spans="27:29" x14ac:dyDescent="0.3">
      <c r="AA1782" s="114">
        <f t="shared" si="32"/>
        <v>1</v>
      </c>
      <c r="AB1782" s="114">
        <f>IF(AC1782="",0,IFERROR(IF(VLOOKUP(AC1782,AC$38:AC1781,1,0)&gt;0,0,0),1))</f>
        <v>0</v>
      </c>
      <c r="AC1782" s="117">
        <f>IF(DATOS!J1746=Y$39,DATOS!C1746,"")</f>
        <v>0</v>
      </c>
    </row>
    <row r="1783" spans="27:29" x14ac:dyDescent="0.3">
      <c r="AA1783" s="114">
        <f t="shared" si="32"/>
        <v>1</v>
      </c>
      <c r="AB1783" s="114">
        <f>IF(AC1783="",0,IFERROR(IF(VLOOKUP(AC1783,AC$38:AC1782,1,0)&gt;0,0,0),1))</f>
        <v>0</v>
      </c>
      <c r="AC1783" s="117">
        <f>IF(DATOS!J1747=Y$39,DATOS!C1747,"")</f>
        <v>0</v>
      </c>
    </row>
    <row r="1784" spans="27:29" x14ac:dyDescent="0.3">
      <c r="AA1784" s="114">
        <f t="shared" si="32"/>
        <v>1</v>
      </c>
      <c r="AB1784" s="114">
        <f>IF(AC1784="",0,IFERROR(IF(VLOOKUP(AC1784,AC$38:AC1783,1,0)&gt;0,0,0),1))</f>
        <v>0</v>
      </c>
      <c r="AC1784" s="117">
        <f>IF(DATOS!J1748=Y$39,DATOS!C1748,"")</f>
        <v>0</v>
      </c>
    </row>
    <row r="1785" spans="27:29" x14ac:dyDescent="0.3">
      <c r="AA1785" s="114">
        <f t="shared" si="32"/>
        <v>1</v>
      </c>
      <c r="AB1785" s="114">
        <f>IF(AC1785="",0,IFERROR(IF(VLOOKUP(AC1785,AC$38:AC1784,1,0)&gt;0,0,0),1))</f>
        <v>0</v>
      </c>
      <c r="AC1785" s="117">
        <f>IF(DATOS!J1749=Y$39,DATOS!C1749,"")</f>
        <v>0</v>
      </c>
    </row>
    <row r="1786" spans="27:29" x14ac:dyDescent="0.3">
      <c r="AA1786" s="114">
        <f t="shared" si="32"/>
        <v>1</v>
      </c>
      <c r="AB1786" s="114">
        <f>IF(AC1786="",0,IFERROR(IF(VLOOKUP(AC1786,AC$38:AC1785,1,0)&gt;0,0,0),1))</f>
        <v>0</v>
      </c>
      <c r="AC1786" s="117">
        <f>IF(DATOS!J1750=Y$39,DATOS!C1750,"")</f>
        <v>0</v>
      </c>
    </row>
    <row r="1787" spans="27:29" x14ac:dyDescent="0.3">
      <c r="AA1787" s="114">
        <f t="shared" si="32"/>
        <v>1</v>
      </c>
      <c r="AB1787" s="114">
        <f>IF(AC1787="",0,IFERROR(IF(VLOOKUP(AC1787,AC$38:AC1786,1,0)&gt;0,0,0),1))</f>
        <v>0</v>
      </c>
      <c r="AC1787" s="117">
        <f>IF(DATOS!J1751=Y$39,DATOS!C1751,"")</f>
        <v>0</v>
      </c>
    </row>
    <row r="1788" spans="27:29" x14ac:dyDescent="0.3">
      <c r="AA1788" s="114">
        <f t="shared" si="32"/>
        <v>1</v>
      </c>
      <c r="AB1788" s="114">
        <f>IF(AC1788="",0,IFERROR(IF(VLOOKUP(AC1788,AC$38:AC1787,1,0)&gt;0,0,0),1))</f>
        <v>0</v>
      </c>
      <c r="AC1788" s="117">
        <f>IF(DATOS!J1752=Y$39,DATOS!C1752,"")</f>
        <v>0</v>
      </c>
    </row>
    <row r="1789" spans="27:29" x14ac:dyDescent="0.3">
      <c r="AA1789" s="114">
        <f t="shared" si="32"/>
        <v>1</v>
      </c>
      <c r="AB1789" s="114">
        <f>IF(AC1789="",0,IFERROR(IF(VLOOKUP(AC1789,AC$38:AC1788,1,0)&gt;0,0,0),1))</f>
        <v>0</v>
      </c>
      <c r="AC1789" s="117">
        <f>IF(DATOS!J1753=Y$39,DATOS!C1753,"")</f>
        <v>0</v>
      </c>
    </row>
    <row r="1790" spans="27:29" x14ac:dyDescent="0.3">
      <c r="AA1790" s="114">
        <f t="shared" si="32"/>
        <v>1</v>
      </c>
      <c r="AB1790" s="114">
        <f>IF(AC1790="",0,IFERROR(IF(VLOOKUP(AC1790,AC$38:AC1789,1,0)&gt;0,0,0),1))</f>
        <v>0</v>
      </c>
      <c r="AC1790" s="117">
        <f>IF(DATOS!J1754=Y$39,DATOS!C1754,"")</f>
        <v>0</v>
      </c>
    </row>
    <row r="1791" spans="27:29" x14ac:dyDescent="0.3">
      <c r="AA1791" s="114">
        <f t="shared" si="32"/>
        <v>1</v>
      </c>
      <c r="AB1791" s="114">
        <f>IF(AC1791="",0,IFERROR(IF(VLOOKUP(AC1791,AC$38:AC1790,1,0)&gt;0,0,0),1))</f>
        <v>0</v>
      </c>
      <c r="AC1791" s="117">
        <f>IF(DATOS!J1755=Y$39,DATOS!C1755,"")</f>
        <v>0</v>
      </c>
    </row>
    <row r="1792" spans="27:29" x14ac:dyDescent="0.3">
      <c r="AA1792" s="114">
        <f t="shared" si="32"/>
        <v>1</v>
      </c>
      <c r="AB1792" s="114">
        <f>IF(AC1792="",0,IFERROR(IF(VLOOKUP(AC1792,AC$38:AC1791,1,0)&gt;0,0,0),1))</f>
        <v>0</v>
      </c>
      <c r="AC1792" s="117">
        <f>IF(DATOS!J1756=Y$39,DATOS!C1756,"")</f>
        <v>0</v>
      </c>
    </row>
    <row r="1793" spans="27:29" x14ac:dyDescent="0.3">
      <c r="AA1793" s="114">
        <f t="shared" si="32"/>
        <v>1</v>
      </c>
      <c r="AB1793" s="114">
        <f>IF(AC1793="",0,IFERROR(IF(VLOOKUP(AC1793,AC$38:AC1792,1,0)&gt;0,0,0),1))</f>
        <v>0</v>
      </c>
      <c r="AC1793" s="117">
        <f>IF(DATOS!J1757=Y$39,DATOS!C1757,"")</f>
        <v>0</v>
      </c>
    </row>
    <row r="1794" spans="27:29" x14ac:dyDescent="0.3">
      <c r="AA1794" s="114">
        <f t="shared" si="32"/>
        <v>1</v>
      </c>
      <c r="AB1794" s="114">
        <f>IF(AC1794="",0,IFERROR(IF(VLOOKUP(AC1794,AC$38:AC1793,1,0)&gt;0,0,0),1))</f>
        <v>0</v>
      </c>
      <c r="AC1794" s="117">
        <f>IF(DATOS!J1758=Y$39,DATOS!C1758,"")</f>
        <v>0</v>
      </c>
    </row>
    <row r="1795" spans="27:29" x14ac:dyDescent="0.3">
      <c r="AA1795" s="114">
        <f t="shared" si="32"/>
        <v>1</v>
      </c>
      <c r="AB1795" s="114">
        <f>IF(AC1795="",0,IFERROR(IF(VLOOKUP(AC1795,AC$38:AC1794,1,0)&gt;0,0,0),1))</f>
        <v>0</v>
      </c>
      <c r="AC1795" s="117">
        <f>IF(DATOS!J1759=Y$39,DATOS!C1759,"")</f>
        <v>0</v>
      </c>
    </row>
    <row r="1796" spans="27:29" x14ac:dyDescent="0.3">
      <c r="AA1796" s="114">
        <f t="shared" si="32"/>
        <v>1</v>
      </c>
      <c r="AB1796" s="114">
        <f>IF(AC1796="",0,IFERROR(IF(VLOOKUP(AC1796,AC$38:AC1795,1,0)&gt;0,0,0),1))</f>
        <v>0</v>
      </c>
      <c r="AC1796" s="117">
        <f>IF(DATOS!J1760=Y$39,DATOS!C1760,"")</f>
        <v>0</v>
      </c>
    </row>
    <row r="1797" spans="27:29" x14ac:dyDescent="0.3">
      <c r="AA1797" s="114">
        <f t="shared" si="32"/>
        <v>1</v>
      </c>
      <c r="AB1797" s="114">
        <f>IF(AC1797="",0,IFERROR(IF(VLOOKUP(AC1797,AC$38:AC1796,1,0)&gt;0,0,0),1))</f>
        <v>0</v>
      </c>
      <c r="AC1797" s="117">
        <f>IF(DATOS!J1761=Y$39,DATOS!C1761,"")</f>
        <v>0</v>
      </c>
    </row>
    <row r="1798" spans="27:29" x14ac:dyDescent="0.3">
      <c r="AA1798" s="114">
        <f t="shared" si="32"/>
        <v>1</v>
      </c>
      <c r="AB1798" s="114">
        <f>IF(AC1798="",0,IFERROR(IF(VLOOKUP(AC1798,AC$38:AC1797,1,0)&gt;0,0,0),1))</f>
        <v>0</v>
      </c>
      <c r="AC1798" s="117">
        <f>IF(DATOS!J1762=Y$39,DATOS!C1762,"")</f>
        <v>0</v>
      </c>
    </row>
    <row r="1799" spans="27:29" x14ac:dyDescent="0.3">
      <c r="AA1799" s="114">
        <f t="shared" si="32"/>
        <v>1</v>
      </c>
      <c r="AB1799" s="114">
        <f>IF(AC1799="",0,IFERROR(IF(VLOOKUP(AC1799,AC$38:AC1798,1,0)&gt;0,0,0),1))</f>
        <v>0</v>
      </c>
      <c r="AC1799" s="117">
        <f>IF(DATOS!J1763=Y$39,DATOS!C1763,"")</f>
        <v>0</v>
      </c>
    </row>
    <row r="1800" spans="27:29" x14ac:dyDescent="0.3">
      <c r="AA1800" s="114">
        <f t="shared" si="32"/>
        <v>1</v>
      </c>
      <c r="AB1800" s="114">
        <f>IF(AC1800="",0,IFERROR(IF(VLOOKUP(AC1800,AC$38:AC1799,1,0)&gt;0,0,0),1))</f>
        <v>0</v>
      </c>
      <c r="AC1800" s="117">
        <f>IF(DATOS!J1764=Y$39,DATOS!C1764,"")</f>
        <v>0</v>
      </c>
    </row>
    <row r="1801" spans="27:29" x14ac:dyDescent="0.3">
      <c r="AA1801" s="114">
        <f t="shared" si="32"/>
        <v>1</v>
      </c>
      <c r="AB1801" s="114">
        <f>IF(AC1801="",0,IFERROR(IF(VLOOKUP(AC1801,AC$38:AC1800,1,0)&gt;0,0,0),1))</f>
        <v>0</v>
      </c>
      <c r="AC1801" s="117">
        <f>IF(DATOS!J1765=Y$39,DATOS!C1765,"")</f>
        <v>0</v>
      </c>
    </row>
    <row r="1802" spans="27:29" x14ac:dyDescent="0.3">
      <c r="AA1802" s="114">
        <f t="shared" si="32"/>
        <v>1</v>
      </c>
      <c r="AB1802" s="114">
        <f>IF(AC1802="",0,IFERROR(IF(VLOOKUP(AC1802,AC$38:AC1801,1,0)&gt;0,0,0),1))</f>
        <v>0</v>
      </c>
      <c r="AC1802" s="117">
        <f>IF(DATOS!J1766=Y$39,DATOS!C1766,"")</f>
        <v>0</v>
      </c>
    </row>
    <row r="1803" spans="27:29" x14ac:dyDescent="0.3">
      <c r="AA1803" s="114">
        <f t="shared" si="32"/>
        <v>1</v>
      </c>
      <c r="AB1803" s="114">
        <f>IF(AC1803="",0,IFERROR(IF(VLOOKUP(AC1803,AC$38:AC1802,1,0)&gt;0,0,0),1))</f>
        <v>0</v>
      </c>
      <c r="AC1803" s="117">
        <f>IF(DATOS!J1767=Y$39,DATOS!C1767,"")</f>
        <v>0</v>
      </c>
    </row>
    <row r="1804" spans="27:29" x14ac:dyDescent="0.3">
      <c r="AA1804" s="114">
        <f t="shared" si="32"/>
        <v>1</v>
      </c>
      <c r="AB1804" s="114">
        <f>IF(AC1804="",0,IFERROR(IF(VLOOKUP(AC1804,AC$38:AC1803,1,0)&gt;0,0,0),1))</f>
        <v>0</v>
      </c>
      <c r="AC1804" s="117">
        <f>IF(DATOS!J1768=Y$39,DATOS!C1768,"")</f>
        <v>0</v>
      </c>
    </row>
    <row r="1805" spans="27:29" x14ac:dyDescent="0.3">
      <c r="AA1805" s="114">
        <f t="shared" si="32"/>
        <v>1</v>
      </c>
      <c r="AB1805" s="114">
        <f>IF(AC1805="",0,IFERROR(IF(VLOOKUP(AC1805,AC$38:AC1804,1,0)&gt;0,0,0),1))</f>
        <v>0</v>
      </c>
      <c r="AC1805" s="117">
        <f>IF(DATOS!J1769=Y$39,DATOS!C1769,"")</f>
        <v>0</v>
      </c>
    </row>
    <row r="1806" spans="27:29" x14ac:dyDescent="0.3">
      <c r="AA1806" s="114">
        <f t="shared" si="32"/>
        <v>1</v>
      </c>
      <c r="AB1806" s="114">
        <f>IF(AC1806="",0,IFERROR(IF(VLOOKUP(AC1806,AC$38:AC1805,1,0)&gt;0,0,0),1))</f>
        <v>0</v>
      </c>
      <c r="AC1806" s="117">
        <f>IF(DATOS!J1770=Y$39,DATOS!C1770,"")</f>
        <v>0</v>
      </c>
    </row>
    <row r="1807" spans="27:29" x14ac:dyDescent="0.3">
      <c r="AA1807" s="114">
        <f t="shared" si="32"/>
        <v>1</v>
      </c>
      <c r="AB1807" s="114">
        <f>IF(AC1807="",0,IFERROR(IF(VLOOKUP(AC1807,AC$38:AC1806,1,0)&gt;0,0,0),1))</f>
        <v>0</v>
      </c>
      <c r="AC1807" s="117">
        <f>IF(DATOS!J1771=Y$39,DATOS!C1771,"")</f>
        <v>0</v>
      </c>
    </row>
    <row r="1808" spans="27:29" x14ac:dyDescent="0.3">
      <c r="AA1808" s="114">
        <f t="shared" si="32"/>
        <v>1</v>
      </c>
      <c r="AB1808" s="114">
        <f>IF(AC1808="",0,IFERROR(IF(VLOOKUP(AC1808,AC$38:AC1807,1,0)&gt;0,0,0),1))</f>
        <v>0</v>
      </c>
      <c r="AC1808" s="117">
        <f>IF(DATOS!J1772=Y$39,DATOS!C1772,"")</f>
        <v>0</v>
      </c>
    </row>
    <row r="1809" spans="27:29" x14ac:dyDescent="0.3">
      <c r="AA1809" s="114">
        <f t="shared" si="32"/>
        <v>1</v>
      </c>
      <c r="AB1809" s="114">
        <f>IF(AC1809="",0,IFERROR(IF(VLOOKUP(AC1809,AC$38:AC1808,1,0)&gt;0,0,0),1))</f>
        <v>0</v>
      </c>
      <c r="AC1809" s="117">
        <f>IF(DATOS!J1773=Y$39,DATOS!C1773,"")</f>
        <v>0</v>
      </c>
    </row>
    <row r="1810" spans="27:29" x14ac:dyDescent="0.3">
      <c r="AA1810" s="114">
        <f t="shared" si="32"/>
        <v>1</v>
      </c>
      <c r="AB1810" s="114">
        <f>IF(AC1810="",0,IFERROR(IF(VLOOKUP(AC1810,AC$38:AC1809,1,0)&gt;0,0,0),1))</f>
        <v>0</v>
      </c>
      <c r="AC1810" s="117">
        <f>IF(DATOS!J1774=Y$39,DATOS!C1774,"")</f>
        <v>0</v>
      </c>
    </row>
    <row r="1811" spans="27:29" x14ac:dyDescent="0.3">
      <c r="AA1811" s="114">
        <f t="shared" si="32"/>
        <v>1</v>
      </c>
      <c r="AB1811" s="114">
        <f>IF(AC1811="",0,IFERROR(IF(VLOOKUP(AC1811,AC$38:AC1810,1,0)&gt;0,0,0),1))</f>
        <v>0</v>
      </c>
      <c r="AC1811" s="117">
        <f>IF(DATOS!J1775=Y$39,DATOS!C1775,"")</f>
        <v>0</v>
      </c>
    </row>
    <row r="1812" spans="27:29" x14ac:dyDescent="0.3">
      <c r="AA1812" s="114">
        <f t="shared" si="32"/>
        <v>1</v>
      </c>
      <c r="AB1812" s="114">
        <f>IF(AC1812="",0,IFERROR(IF(VLOOKUP(AC1812,AC$38:AC1811,1,0)&gt;0,0,0),1))</f>
        <v>0</v>
      </c>
      <c r="AC1812" s="117">
        <f>IF(DATOS!J1776=Y$39,DATOS!C1776,"")</f>
        <v>0</v>
      </c>
    </row>
    <row r="1813" spans="27:29" x14ac:dyDescent="0.3">
      <c r="AA1813" s="114">
        <f t="shared" si="32"/>
        <v>1</v>
      </c>
      <c r="AB1813" s="114">
        <f>IF(AC1813="",0,IFERROR(IF(VLOOKUP(AC1813,AC$38:AC1812,1,0)&gt;0,0,0),1))</f>
        <v>0</v>
      </c>
      <c r="AC1813" s="117">
        <f>IF(DATOS!J1777=Y$39,DATOS!C1777,"")</f>
        <v>0</v>
      </c>
    </row>
    <row r="1814" spans="27:29" x14ac:dyDescent="0.3">
      <c r="AA1814" s="114">
        <f t="shared" si="32"/>
        <v>1</v>
      </c>
      <c r="AB1814" s="114">
        <f>IF(AC1814="",0,IFERROR(IF(VLOOKUP(AC1814,AC$38:AC1813,1,0)&gt;0,0,0),1))</f>
        <v>0</v>
      </c>
      <c r="AC1814" s="117">
        <f>IF(DATOS!J1778=Y$39,DATOS!C1778,"")</f>
        <v>0</v>
      </c>
    </row>
    <row r="1815" spans="27:29" x14ac:dyDescent="0.3">
      <c r="AA1815" s="114">
        <f t="shared" si="32"/>
        <v>1</v>
      </c>
      <c r="AB1815" s="114">
        <f>IF(AC1815="",0,IFERROR(IF(VLOOKUP(AC1815,AC$38:AC1814,1,0)&gt;0,0,0),1))</f>
        <v>0</v>
      </c>
      <c r="AC1815" s="117">
        <f>IF(DATOS!J1779=Y$39,DATOS!C1779,"")</f>
        <v>0</v>
      </c>
    </row>
    <row r="1816" spans="27:29" x14ac:dyDescent="0.3">
      <c r="AA1816" s="114">
        <f t="shared" si="32"/>
        <v>1</v>
      </c>
      <c r="AB1816" s="114">
        <f>IF(AC1816="",0,IFERROR(IF(VLOOKUP(AC1816,AC$38:AC1815,1,0)&gt;0,0,0),1))</f>
        <v>0</v>
      </c>
      <c r="AC1816" s="117">
        <f>IF(DATOS!J1780=Y$39,DATOS!C1780,"")</f>
        <v>0</v>
      </c>
    </row>
    <row r="1817" spans="27:29" x14ac:dyDescent="0.3">
      <c r="AA1817" s="114">
        <f t="shared" si="32"/>
        <v>1</v>
      </c>
      <c r="AB1817" s="114">
        <f>IF(AC1817="",0,IFERROR(IF(VLOOKUP(AC1817,AC$38:AC1816,1,0)&gt;0,0,0),1))</f>
        <v>0</v>
      </c>
      <c r="AC1817" s="117">
        <f>IF(DATOS!J1781=Y$39,DATOS!C1781,"")</f>
        <v>0</v>
      </c>
    </row>
    <row r="1818" spans="27:29" x14ac:dyDescent="0.3">
      <c r="AA1818" s="114">
        <f t="shared" si="32"/>
        <v>1</v>
      </c>
      <c r="AB1818" s="114">
        <f>IF(AC1818="",0,IFERROR(IF(VLOOKUP(AC1818,AC$38:AC1817,1,0)&gt;0,0,0),1))</f>
        <v>0</v>
      </c>
      <c r="AC1818" s="117">
        <f>IF(DATOS!J1782=Y$39,DATOS!C1782,"")</f>
        <v>0</v>
      </c>
    </row>
    <row r="1819" spans="27:29" x14ac:dyDescent="0.3">
      <c r="AA1819" s="114">
        <f t="shared" si="32"/>
        <v>1</v>
      </c>
      <c r="AB1819" s="114">
        <f>IF(AC1819="",0,IFERROR(IF(VLOOKUP(AC1819,AC$38:AC1818,1,0)&gt;0,0,0),1))</f>
        <v>0</v>
      </c>
      <c r="AC1819" s="117">
        <f>IF(DATOS!J1783=Y$39,DATOS!C1783,"")</f>
        <v>0</v>
      </c>
    </row>
    <row r="1820" spans="27:29" x14ac:dyDescent="0.3">
      <c r="AA1820" s="114">
        <f t="shared" si="32"/>
        <v>1</v>
      </c>
      <c r="AB1820" s="114">
        <f>IF(AC1820="",0,IFERROR(IF(VLOOKUP(AC1820,AC$38:AC1819,1,0)&gt;0,0,0),1))</f>
        <v>0</v>
      </c>
      <c r="AC1820" s="117">
        <f>IF(DATOS!J1784=Y$39,DATOS!C1784,"")</f>
        <v>0</v>
      </c>
    </row>
    <row r="1821" spans="27:29" x14ac:dyDescent="0.3">
      <c r="AA1821" s="114">
        <f t="shared" si="32"/>
        <v>1</v>
      </c>
      <c r="AB1821" s="114">
        <f>IF(AC1821="",0,IFERROR(IF(VLOOKUP(AC1821,AC$38:AC1820,1,0)&gt;0,0,0),1))</f>
        <v>0</v>
      </c>
      <c r="AC1821" s="117">
        <f>IF(DATOS!J1785=Y$39,DATOS!C1785,"")</f>
        <v>0</v>
      </c>
    </row>
    <row r="1822" spans="27:29" x14ac:dyDescent="0.3">
      <c r="AA1822" s="114">
        <f t="shared" si="32"/>
        <v>1</v>
      </c>
      <c r="AB1822" s="114">
        <f>IF(AC1822="",0,IFERROR(IF(VLOOKUP(AC1822,AC$38:AC1821,1,0)&gt;0,0,0),1))</f>
        <v>0</v>
      </c>
      <c r="AC1822" s="117">
        <f>IF(DATOS!J1786=Y$39,DATOS!C1786,"")</f>
        <v>0</v>
      </c>
    </row>
    <row r="1823" spans="27:29" x14ac:dyDescent="0.3">
      <c r="AA1823" s="114">
        <f t="shared" si="32"/>
        <v>1</v>
      </c>
      <c r="AB1823" s="114">
        <f>IF(AC1823="",0,IFERROR(IF(VLOOKUP(AC1823,AC$38:AC1822,1,0)&gt;0,0,0),1))</f>
        <v>0</v>
      </c>
      <c r="AC1823" s="117">
        <f>IF(DATOS!J1787=Y$39,DATOS!C1787,"")</f>
        <v>0</v>
      </c>
    </row>
    <row r="1824" spans="27:29" x14ac:dyDescent="0.3">
      <c r="AA1824" s="114">
        <f t="shared" si="32"/>
        <v>1</v>
      </c>
      <c r="AB1824" s="114">
        <f>IF(AC1824="",0,IFERROR(IF(VLOOKUP(AC1824,AC$38:AC1823,1,0)&gt;0,0,0),1))</f>
        <v>0</v>
      </c>
      <c r="AC1824" s="117">
        <f>IF(DATOS!J1788=Y$39,DATOS!C1788,"")</f>
        <v>0</v>
      </c>
    </row>
    <row r="1825" spans="27:29" x14ac:dyDescent="0.3">
      <c r="AA1825" s="114">
        <f t="shared" si="32"/>
        <v>1</v>
      </c>
      <c r="AB1825" s="114">
        <f>IF(AC1825="",0,IFERROR(IF(VLOOKUP(AC1825,AC$38:AC1824,1,0)&gt;0,0,0),1))</f>
        <v>0</v>
      </c>
      <c r="AC1825" s="117">
        <f>IF(DATOS!J1789=Y$39,DATOS!C1789,"")</f>
        <v>0</v>
      </c>
    </row>
    <row r="1826" spans="27:29" x14ac:dyDescent="0.3">
      <c r="AA1826" s="114">
        <f t="shared" si="32"/>
        <v>1</v>
      </c>
      <c r="AB1826" s="114">
        <f>IF(AC1826="",0,IFERROR(IF(VLOOKUP(AC1826,AC$38:AC1825,1,0)&gt;0,0,0),1))</f>
        <v>0</v>
      </c>
      <c r="AC1826" s="117">
        <f>IF(DATOS!J1790=Y$39,DATOS!C1790,"")</f>
        <v>0</v>
      </c>
    </row>
    <row r="1827" spans="27:29" x14ac:dyDescent="0.3">
      <c r="AA1827" s="114">
        <f t="shared" si="32"/>
        <v>1</v>
      </c>
      <c r="AB1827" s="114">
        <f>IF(AC1827="",0,IFERROR(IF(VLOOKUP(AC1827,AC$38:AC1826,1,0)&gt;0,0,0),1))</f>
        <v>0</v>
      </c>
      <c r="AC1827" s="117">
        <f>IF(DATOS!J1791=Y$39,DATOS!C1791,"")</f>
        <v>0</v>
      </c>
    </row>
    <row r="1828" spans="27:29" x14ac:dyDescent="0.3">
      <c r="AA1828" s="114">
        <f t="shared" si="32"/>
        <v>1</v>
      </c>
      <c r="AB1828" s="114">
        <f>IF(AC1828="",0,IFERROR(IF(VLOOKUP(AC1828,AC$38:AC1827,1,0)&gt;0,0,0),1))</f>
        <v>0</v>
      </c>
      <c r="AC1828" s="117">
        <f>IF(DATOS!J1792=Y$39,DATOS!C1792,"")</f>
        <v>0</v>
      </c>
    </row>
    <row r="1829" spans="27:29" x14ac:dyDescent="0.3">
      <c r="AA1829" s="114">
        <f t="shared" si="32"/>
        <v>1</v>
      </c>
      <c r="AB1829" s="114">
        <f>IF(AC1829="",0,IFERROR(IF(VLOOKUP(AC1829,AC$38:AC1828,1,0)&gt;0,0,0),1))</f>
        <v>0</v>
      </c>
      <c r="AC1829" s="117">
        <f>IF(DATOS!J1793=Y$39,DATOS!C1793,"")</f>
        <v>0</v>
      </c>
    </row>
    <row r="1830" spans="27:29" x14ac:dyDescent="0.3">
      <c r="AA1830" s="114">
        <f t="shared" ref="AA1830:AA1893" si="33">AA1829+AB1830</f>
        <v>1</v>
      </c>
      <c r="AB1830" s="114">
        <f>IF(AC1830="",0,IFERROR(IF(VLOOKUP(AC1830,AC$38:AC1829,1,0)&gt;0,0,0),1))</f>
        <v>0</v>
      </c>
      <c r="AC1830" s="117">
        <f>IF(DATOS!J1794=Y$39,DATOS!C1794,"")</f>
        <v>0</v>
      </c>
    </row>
    <row r="1831" spans="27:29" x14ac:dyDescent="0.3">
      <c r="AA1831" s="114">
        <f t="shared" si="33"/>
        <v>1</v>
      </c>
      <c r="AB1831" s="114">
        <f>IF(AC1831="",0,IFERROR(IF(VLOOKUP(AC1831,AC$38:AC1830,1,0)&gt;0,0,0),1))</f>
        <v>0</v>
      </c>
      <c r="AC1831" s="117">
        <f>IF(DATOS!J1795=Y$39,DATOS!C1795,"")</f>
        <v>0</v>
      </c>
    </row>
    <row r="1832" spans="27:29" x14ac:dyDescent="0.3">
      <c r="AA1832" s="114">
        <f t="shared" si="33"/>
        <v>1</v>
      </c>
      <c r="AB1832" s="114">
        <f>IF(AC1832="",0,IFERROR(IF(VLOOKUP(AC1832,AC$38:AC1831,1,0)&gt;0,0,0),1))</f>
        <v>0</v>
      </c>
      <c r="AC1832" s="117">
        <f>IF(DATOS!J1796=Y$39,DATOS!C1796,"")</f>
        <v>0</v>
      </c>
    </row>
    <row r="1833" spans="27:29" x14ac:dyDescent="0.3">
      <c r="AA1833" s="114">
        <f t="shared" si="33"/>
        <v>1</v>
      </c>
      <c r="AB1833" s="114">
        <f>IF(AC1833="",0,IFERROR(IF(VLOOKUP(AC1833,AC$38:AC1832,1,0)&gt;0,0,0),1))</f>
        <v>0</v>
      </c>
      <c r="AC1833" s="117">
        <f>IF(DATOS!J1797=Y$39,DATOS!C1797,"")</f>
        <v>0</v>
      </c>
    </row>
    <row r="1834" spans="27:29" x14ac:dyDescent="0.3">
      <c r="AA1834" s="114">
        <f t="shared" si="33"/>
        <v>1</v>
      </c>
      <c r="AB1834" s="114">
        <f>IF(AC1834="",0,IFERROR(IF(VLOOKUP(AC1834,AC$38:AC1833,1,0)&gt;0,0,0),1))</f>
        <v>0</v>
      </c>
      <c r="AC1834" s="117">
        <f>IF(DATOS!J1798=Y$39,DATOS!C1798,"")</f>
        <v>0</v>
      </c>
    </row>
    <row r="1835" spans="27:29" x14ac:dyDescent="0.3">
      <c r="AA1835" s="114">
        <f t="shared" si="33"/>
        <v>1</v>
      </c>
      <c r="AB1835" s="114">
        <f>IF(AC1835="",0,IFERROR(IF(VLOOKUP(AC1835,AC$38:AC1834,1,0)&gt;0,0,0),1))</f>
        <v>0</v>
      </c>
      <c r="AC1835" s="117">
        <f>IF(DATOS!J1799=Y$39,DATOS!C1799,"")</f>
        <v>0</v>
      </c>
    </row>
    <row r="1836" spans="27:29" x14ac:dyDescent="0.3">
      <c r="AA1836" s="114">
        <f t="shared" si="33"/>
        <v>1</v>
      </c>
      <c r="AB1836" s="114">
        <f>IF(AC1836="",0,IFERROR(IF(VLOOKUP(AC1836,AC$38:AC1835,1,0)&gt;0,0,0),1))</f>
        <v>0</v>
      </c>
      <c r="AC1836" s="117">
        <f>IF(DATOS!J1800=Y$39,DATOS!C1800,"")</f>
        <v>0</v>
      </c>
    </row>
    <row r="1837" spans="27:29" x14ac:dyDescent="0.3">
      <c r="AA1837" s="114">
        <f t="shared" si="33"/>
        <v>1</v>
      </c>
      <c r="AB1837" s="114">
        <f>IF(AC1837="",0,IFERROR(IF(VLOOKUP(AC1837,AC$38:AC1836,1,0)&gt;0,0,0),1))</f>
        <v>0</v>
      </c>
      <c r="AC1837" s="117">
        <f>IF(DATOS!J1801=Y$39,DATOS!C1801,"")</f>
        <v>0</v>
      </c>
    </row>
    <row r="1838" spans="27:29" x14ac:dyDescent="0.3">
      <c r="AA1838" s="114">
        <f t="shared" si="33"/>
        <v>1</v>
      </c>
      <c r="AB1838" s="114">
        <f>IF(AC1838="",0,IFERROR(IF(VLOOKUP(AC1838,AC$38:AC1837,1,0)&gt;0,0,0),1))</f>
        <v>0</v>
      </c>
      <c r="AC1838" s="117">
        <f>IF(DATOS!J1802=Y$39,DATOS!C1802,"")</f>
        <v>0</v>
      </c>
    </row>
    <row r="1839" spans="27:29" x14ac:dyDescent="0.3">
      <c r="AA1839" s="114">
        <f t="shared" si="33"/>
        <v>1</v>
      </c>
      <c r="AB1839" s="114">
        <f>IF(AC1839="",0,IFERROR(IF(VLOOKUP(AC1839,AC$38:AC1838,1,0)&gt;0,0,0),1))</f>
        <v>0</v>
      </c>
      <c r="AC1839" s="117">
        <f>IF(DATOS!J1803=Y$39,DATOS!C1803,"")</f>
        <v>0</v>
      </c>
    </row>
    <row r="1840" spans="27:29" x14ac:dyDescent="0.3">
      <c r="AA1840" s="114">
        <f t="shared" si="33"/>
        <v>1</v>
      </c>
      <c r="AB1840" s="114">
        <f>IF(AC1840="",0,IFERROR(IF(VLOOKUP(AC1840,AC$38:AC1839,1,0)&gt;0,0,0),1))</f>
        <v>0</v>
      </c>
      <c r="AC1840" s="117">
        <f>IF(DATOS!J1804=Y$39,DATOS!C1804,"")</f>
        <v>0</v>
      </c>
    </row>
    <row r="1841" spans="27:29" x14ac:dyDescent="0.3">
      <c r="AA1841" s="114">
        <f t="shared" si="33"/>
        <v>1</v>
      </c>
      <c r="AB1841" s="114">
        <f>IF(AC1841="",0,IFERROR(IF(VLOOKUP(AC1841,AC$38:AC1840,1,0)&gt;0,0,0),1))</f>
        <v>0</v>
      </c>
      <c r="AC1841" s="117">
        <f>IF(DATOS!J1805=Y$39,DATOS!C1805,"")</f>
        <v>0</v>
      </c>
    </row>
    <row r="1842" spans="27:29" x14ac:dyDescent="0.3">
      <c r="AA1842" s="114">
        <f t="shared" si="33"/>
        <v>1</v>
      </c>
      <c r="AB1842" s="114">
        <f>IF(AC1842="",0,IFERROR(IF(VLOOKUP(AC1842,AC$38:AC1841,1,0)&gt;0,0,0),1))</f>
        <v>0</v>
      </c>
      <c r="AC1842" s="117">
        <f>IF(DATOS!J1806=Y$39,DATOS!C1806,"")</f>
        <v>0</v>
      </c>
    </row>
    <row r="1843" spans="27:29" x14ac:dyDescent="0.3">
      <c r="AA1843" s="114">
        <f t="shared" si="33"/>
        <v>1</v>
      </c>
      <c r="AB1843" s="114">
        <f>IF(AC1843="",0,IFERROR(IF(VLOOKUP(AC1843,AC$38:AC1842,1,0)&gt;0,0,0),1))</f>
        <v>0</v>
      </c>
      <c r="AC1843" s="117">
        <f>IF(DATOS!J1807=Y$39,DATOS!C1807,"")</f>
        <v>0</v>
      </c>
    </row>
    <row r="1844" spans="27:29" x14ac:dyDescent="0.3">
      <c r="AA1844" s="114">
        <f t="shared" si="33"/>
        <v>1</v>
      </c>
      <c r="AB1844" s="114">
        <f>IF(AC1844="",0,IFERROR(IF(VLOOKUP(AC1844,AC$38:AC1843,1,0)&gt;0,0,0),1))</f>
        <v>0</v>
      </c>
      <c r="AC1844" s="117">
        <f>IF(DATOS!J1808=Y$39,DATOS!C1808,"")</f>
        <v>0</v>
      </c>
    </row>
    <row r="1845" spans="27:29" x14ac:dyDescent="0.3">
      <c r="AA1845" s="114">
        <f t="shared" si="33"/>
        <v>1</v>
      </c>
      <c r="AB1845" s="114">
        <f>IF(AC1845="",0,IFERROR(IF(VLOOKUP(AC1845,AC$38:AC1844,1,0)&gt;0,0,0),1))</f>
        <v>0</v>
      </c>
      <c r="AC1845" s="117">
        <f>IF(DATOS!J1809=Y$39,DATOS!C1809,"")</f>
        <v>0</v>
      </c>
    </row>
    <row r="1846" spans="27:29" x14ac:dyDescent="0.3">
      <c r="AA1846" s="114">
        <f t="shared" si="33"/>
        <v>1</v>
      </c>
      <c r="AB1846" s="114">
        <f>IF(AC1846="",0,IFERROR(IF(VLOOKUP(AC1846,AC$38:AC1845,1,0)&gt;0,0,0),1))</f>
        <v>0</v>
      </c>
      <c r="AC1846" s="117">
        <f>IF(DATOS!J1810=Y$39,DATOS!C1810,"")</f>
        <v>0</v>
      </c>
    </row>
    <row r="1847" spans="27:29" x14ac:dyDescent="0.3">
      <c r="AA1847" s="114">
        <f t="shared" si="33"/>
        <v>1</v>
      </c>
      <c r="AB1847" s="114">
        <f>IF(AC1847="",0,IFERROR(IF(VLOOKUP(AC1847,AC$38:AC1846,1,0)&gt;0,0,0),1))</f>
        <v>0</v>
      </c>
      <c r="AC1847" s="117">
        <f>IF(DATOS!J1811=Y$39,DATOS!C1811,"")</f>
        <v>0</v>
      </c>
    </row>
    <row r="1848" spans="27:29" x14ac:dyDescent="0.3">
      <c r="AA1848" s="114">
        <f t="shared" si="33"/>
        <v>1</v>
      </c>
      <c r="AB1848" s="114">
        <f>IF(AC1848="",0,IFERROR(IF(VLOOKUP(AC1848,AC$38:AC1847,1,0)&gt;0,0,0),1))</f>
        <v>0</v>
      </c>
      <c r="AC1848" s="117">
        <f>IF(DATOS!J1812=Y$39,DATOS!C1812,"")</f>
        <v>0</v>
      </c>
    </row>
    <row r="1849" spans="27:29" x14ac:dyDescent="0.3">
      <c r="AA1849" s="114">
        <f t="shared" si="33"/>
        <v>1</v>
      </c>
      <c r="AB1849" s="114">
        <f>IF(AC1849="",0,IFERROR(IF(VLOOKUP(AC1849,AC$38:AC1848,1,0)&gt;0,0,0),1))</f>
        <v>0</v>
      </c>
      <c r="AC1849" s="117">
        <f>IF(DATOS!J1813=Y$39,DATOS!C1813,"")</f>
        <v>0</v>
      </c>
    </row>
    <row r="1850" spans="27:29" x14ac:dyDescent="0.3">
      <c r="AA1850" s="114">
        <f t="shared" si="33"/>
        <v>1</v>
      </c>
      <c r="AB1850" s="114">
        <f>IF(AC1850="",0,IFERROR(IF(VLOOKUP(AC1850,AC$38:AC1849,1,0)&gt;0,0,0),1))</f>
        <v>0</v>
      </c>
      <c r="AC1850" s="117">
        <f>IF(DATOS!J1814=Y$39,DATOS!C1814,"")</f>
        <v>0</v>
      </c>
    </row>
    <row r="1851" spans="27:29" x14ac:dyDescent="0.3">
      <c r="AA1851" s="114">
        <f t="shared" si="33"/>
        <v>1</v>
      </c>
      <c r="AB1851" s="114">
        <f>IF(AC1851="",0,IFERROR(IF(VLOOKUP(AC1851,AC$38:AC1850,1,0)&gt;0,0,0),1))</f>
        <v>0</v>
      </c>
      <c r="AC1851" s="117">
        <f>IF(DATOS!J1815=Y$39,DATOS!C1815,"")</f>
        <v>0</v>
      </c>
    </row>
    <row r="1852" spans="27:29" x14ac:dyDescent="0.3">
      <c r="AA1852" s="114">
        <f t="shared" si="33"/>
        <v>1</v>
      </c>
      <c r="AB1852" s="114">
        <f>IF(AC1852="",0,IFERROR(IF(VLOOKUP(AC1852,AC$38:AC1851,1,0)&gt;0,0,0),1))</f>
        <v>0</v>
      </c>
      <c r="AC1852" s="117">
        <f>IF(DATOS!J1816=Y$39,DATOS!C1816,"")</f>
        <v>0</v>
      </c>
    </row>
    <row r="1853" spans="27:29" x14ac:dyDescent="0.3">
      <c r="AA1853" s="114">
        <f t="shared" si="33"/>
        <v>1</v>
      </c>
      <c r="AB1853" s="114">
        <f>IF(AC1853="",0,IFERROR(IF(VLOOKUP(AC1853,AC$38:AC1852,1,0)&gt;0,0,0),1))</f>
        <v>0</v>
      </c>
      <c r="AC1853" s="117">
        <f>IF(DATOS!J1817=Y$39,DATOS!C1817,"")</f>
        <v>0</v>
      </c>
    </row>
    <row r="1854" spans="27:29" x14ac:dyDescent="0.3">
      <c r="AA1854" s="114">
        <f t="shared" si="33"/>
        <v>1</v>
      </c>
      <c r="AB1854" s="114">
        <f>IF(AC1854="",0,IFERROR(IF(VLOOKUP(AC1854,AC$38:AC1853,1,0)&gt;0,0,0),1))</f>
        <v>0</v>
      </c>
      <c r="AC1854" s="117">
        <f>IF(DATOS!J1818=Y$39,DATOS!C1818,"")</f>
        <v>0</v>
      </c>
    </row>
    <row r="1855" spans="27:29" x14ac:dyDescent="0.3">
      <c r="AA1855" s="114">
        <f t="shared" si="33"/>
        <v>1</v>
      </c>
      <c r="AB1855" s="114">
        <f>IF(AC1855="",0,IFERROR(IF(VLOOKUP(AC1855,AC$38:AC1854,1,0)&gt;0,0,0),1))</f>
        <v>0</v>
      </c>
      <c r="AC1855" s="117">
        <f>IF(DATOS!J1819=Y$39,DATOS!C1819,"")</f>
        <v>0</v>
      </c>
    </row>
    <row r="1856" spans="27:29" x14ac:dyDescent="0.3">
      <c r="AA1856" s="114">
        <f t="shared" si="33"/>
        <v>1</v>
      </c>
      <c r="AB1856" s="114">
        <f>IF(AC1856="",0,IFERROR(IF(VLOOKUP(AC1856,AC$38:AC1855,1,0)&gt;0,0,0),1))</f>
        <v>0</v>
      </c>
      <c r="AC1856" s="117">
        <f>IF(DATOS!J1820=Y$39,DATOS!C1820,"")</f>
        <v>0</v>
      </c>
    </row>
    <row r="1857" spans="27:29" x14ac:dyDescent="0.3">
      <c r="AA1857" s="114">
        <f t="shared" si="33"/>
        <v>1</v>
      </c>
      <c r="AB1857" s="114">
        <f>IF(AC1857="",0,IFERROR(IF(VLOOKUP(AC1857,AC$38:AC1856,1,0)&gt;0,0,0),1))</f>
        <v>0</v>
      </c>
      <c r="AC1857" s="117">
        <f>IF(DATOS!J1821=Y$39,DATOS!C1821,"")</f>
        <v>0</v>
      </c>
    </row>
    <row r="1858" spans="27:29" x14ac:dyDescent="0.3">
      <c r="AA1858" s="114">
        <f t="shared" si="33"/>
        <v>1</v>
      </c>
      <c r="AB1858" s="114">
        <f>IF(AC1858="",0,IFERROR(IF(VLOOKUP(AC1858,AC$38:AC1857,1,0)&gt;0,0,0),1))</f>
        <v>0</v>
      </c>
      <c r="AC1858" s="117">
        <f>IF(DATOS!J1822=Y$39,DATOS!C1822,"")</f>
        <v>0</v>
      </c>
    </row>
    <row r="1859" spans="27:29" x14ac:dyDescent="0.3">
      <c r="AA1859" s="114">
        <f t="shared" si="33"/>
        <v>1</v>
      </c>
      <c r="AB1859" s="114">
        <f>IF(AC1859="",0,IFERROR(IF(VLOOKUP(AC1859,AC$38:AC1858,1,0)&gt;0,0,0),1))</f>
        <v>0</v>
      </c>
      <c r="AC1859" s="117">
        <f>IF(DATOS!J1823=Y$39,DATOS!C1823,"")</f>
        <v>0</v>
      </c>
    </row>
    <row r="1860" spans="27:29" x14ac:dyDescent="0.3">
      <c r="AA1860" s="114">
        <f t="shared" si="33"/>
        <v>1</v>
      </c>
      <c r="AB1860" s="114">
        <f>IF(AC1860="",0,IFERROR(IF(VLOOKUP(AC1860,AC$38:AC1859,1,0)&gt;0,0,0),1))</f>
        <v>0</v>
      </c>
      <c r="AC1860" s="117">
        <f>IF(DATOS!J1824=Y$39,DATOS!C1824,"")</f>
        <v>0</v>
      </c>
    </row>
    <row r="1861" spans="27:29" x14ac:dyDescent="0.3">
      <c r="AA1861" s="114">
        <f t="shared" si="33"/>
        <v>1</v>
      </c>
      <c r="AB1861" s="114">
        <f>IF(AC1861="",0,IFERROR(IF(VLOOKUP(AC1861,AC$38:AC1860,1,0)&gt;0,0,0),1))</f>
        <v>0</v>
      </c>
      <c r="AC1861" s="117">
        <f>IF(DATOS!J1825=Y$39,DATOS!C1825,"")</f>
        <v>0</v>
      </c>
    </row>
    <row r="1862" spans="27:29" x14ac:dyDescent="0.3">
      <c r="AA1862" s="114">
        <f t="shared" si="33"/>
        <v>1</v>
      </c>
      <c r="AB1862" s="114">
        <f>IF(AC1862="",0,IFERROR(IF(VLOOKUP(AC1862,AC$38:AC1861,1,0)&gt;0,0,0),1))</f>
        <v>0</v>
      </c>
      <c r="AC1862" s="117">
        <f>IF(DATOS!J1826=Y$39,DATOS!C1826,"")</f>
        <v>0</v>
      </c>
    </row>
    <row r="1863" spans="27:29" x14ac:dyDescent="0.3">
      <c r="AA1863" s="114">
        <f t="shared" si="33"/>
        <v>1</v>
      </c>
      <c r="AB1863" s="114">
        <f>IF(AC1863="",0,IFERROR(IF(VLOOKUP(AC1863,AC$38:AC1862,1,0)&gt;0,0,0),1))</f>
        <v>0</v>
      </c>
      <c r="AC1863" s="117">
        <f>IF(DATOS!J1827=Y$39,DATOS!C1827,"")</f>
        <v>0</v>
      </c>
    </row>
    <row r="1864" spans="27:29" x14ac:dyDescent="0.3">
      <c r="AA1864" s="114">
        <f t="shared" si="33"/>
        <v>1</v>
      </c>
      <c r="AB1864" s="114">
        <f>IF(AC1864="",0,IFERROR(IF(VLOOKUP(AC1864,AC$38:AC1863,1,0)&gt;0,0,0),1))</f>
        <v>0</v>
      </c>
      <c r="AC1864" s="117">
        <f>IF(DATOS!J1828=Y$39,DATOS!C1828,"")</f>
        <v>0</v>
      </c>
    </row>
    <row r="1865" spans="27:29" x14ac:dyDescent="0.3">
      <c r="AA1865" s="114">
        <f t="shared" si="33"/>
        <v>1</v>
      </c>
      <c r="AB1865" s="114">
        <f>IF(AC1865="",0,IFERROR(IF(VLOOKUP(AC1865,AC$38:AC1864,1,0)&gt;0,0,0),1))</f>
        <v>0</v>
      </c>
      <c r="AC1865" s="117">
        <f>IF(DATOS!J1829=Y$39,DATOS!C1829,"")</f>
        <v>0</v>
      </c>
    </row>
    <row r="1866" spans="27:29" x14ac:dyDescent="0.3">
      <c r="AA1866" s="114">
        <f t="shared" si="33"/>
        <v>1</v>
      </c>
      <c r="AB1866" s="114">
        <f>IF(AC1866="",0,IFERROR(IF(VLOOKUP(AC1866,AC$38:AC1865,1,0)&gt;0,0,0),1))</f>
        <v>0</v>
      </c>
      <c r="AC1866" s="117">
        <f>IF(DATOS!J1830=Y$39,DATOS!C1830,"")</f>
        <v>0</v>
      </c>
    </row>
    <row r="1867" spans="27:29" x14ac:dyDescent="0.3">
      <c r="AA1867" s="114">
        <f t="shared" si="33"/>
        <v>1</v>
      </c>
      <c r="AB1867" s="114">
        <f>IF(AC1867="",0,IFERROR(IF(VLOOKUP(AC1867,AC$38:AC1866,1,0)&gt;0,0,0),1))</f>
        <v>0</v>
      </c>
      <c r="AC1867" s="117">
        <f>IF(DATOS!J1831=Y$39,DATOS!C1831,"")</f>
        <v>0</v>
      </c>
    </row>
    <row r="1868" spans="27:29" x14ac:dyDescent="0.3">
      <c r="AA1868" s="114">
        <f t="shared" si="33"/>
        <v>1</v>
      </c>
      <c r="AB1868" s="114">
        <f>IF(AC1868="",0,IFERROR(IF(VLOOKUP(AC1868,AC$38:AC1867,1,0)&gt;0,0,0),1))</f>
        <v>0</v>
      </c>
      <c r="AC1868" s="117">
        <f>IF(DATOS!J1832=Y$39,DATOS!C1832,"")</f>
        <v>0</v>
      </c>
    </row>
    <row r="1869" spans="27:29" x14ac:dyDescent="0.3">
      <c r="AA1869" s="114">
        <f t="shared" si="33"/>
        <v>1</v>
      </c>
      <c r="AB1869" s="114">
        <f>IF(AC1869="",0,IFERROR(IF(VLOOKUP(AC1869,AC$38:AC1868,1,0)&gt;0,0,0),1))</f>
        <v>0</v>
      </c>
      <c r="AC1869" s="117">
        <f>IF(DATOS!J1833=Y$39,DATOS!C1833,"")</f>
        <v>0</v>
      </c>
    </row>
    <row r="1870" spans="27:29" x14ac:dyDescent="0.3">
      <c r="AA1870" s="114">
        <f t="shared" si="33"/>
        <v>1</v>
      </c>
      <c r="AB1870" s="114">
        <f>IF(AC1870="",0,IFERROR(IF(VLOOKUP(AC1870,AC$38:AC1869,1,0)&gt;0,0,0),1))</f>
        <v>0</v>
      </c>
      <c r="AC1870" s="117">
        <f>IF(DATOS!J1834=Y$39,DATOS!C1834,"")</f>
        <v>0</v>
      </c>
    </row>
    <row r="1871" spans="27:29" x14ac:dyDescent="0.3">
      <c r="AA1871" s="114">
        <f t="shared" si="33"/>
        <v>1</v>
      </c>
      <c r="AB1871" s="114">
        <f>IF(AC1871="",0,IFERROR(IF(VLOOKUP(AC1871,AC$38:AC1870,1,0)&gt;0,0,0),1))</f>
        <v>0</v>
      </c>
      <c r="AC1871" s="117">
        <f>IF(DATOS!J1835=Y$39,DATOS!C1835,"")</f>
        <v>0</v>
      </c>
    </row>
    <row r="1872" spans="27:29" x14ac:dyDescent="0.3">
      <c r="AA1872" s="114">
        <f t="shared" si="33"/>
        <v>1</v>
      </c>
      <c r="AB1872" s="114">
        <f>IF(AC1872="",0,IFERROR(IF(VLOOKUP(AC1872,AC$38:AC1871,1,0)&gt;0,0,0),1))</f>
        <v>0</v>
      </c>
      <c r="AC1872" s="117">
        <f>IF(DATOS!J1836=Y$39,DATOS!C1836,"")</f>
        <v>0</v>
      </c>
    </row>
    <row r="1873" spans="27:29" x14ac:dyDescent="0.3">
      <c r="AA1873" s="114">
        <f t="shared" si="33"/>
        <v>1</v>
      </c>
      <c r="AB1873" s="114">
        <f>IF(AC1873="",0,IFERROR(IF(VLOOKUP(AC1873,AC$38:AC1872,1,0)&gt;0,0,0),1))</f>
        <v>0</v>
      </c>
      <c r="AC1873" s="117">
        <f>IF(DATOS!J1837=Y$39,DATOS!C1837,"")</f>
        <v>0</v>
      </c>
    </row>
    <row r="1874" spans="27:29" x14ac:dyDescent="0.3">
      <c r="AA1874" s="114">
        <f t="shared" si="33"/>
        <v>1</v>
      </c>
      <c r="AB1874" s="114">
        <f>IF(AC1874="",0,IFERROR(IF(VLOOKUP(AC1874,AC$38:AC1873,1,0)&gt;0,0,0),1))</f>
        <v>0</v>
      </c>
      <c r="AC1874" s="117">
        <f>IF(DATOS!J1838=Y$39,DATOS!C1838,"")</f>
        <v>0</v>
      </c>
    </row>
    <row r="1875" spans="27:29" x14ac:dyDescent="0.3">
      <c r="AA1875" s="114">
        <f t="shared" si="33"/>
        <v>1</v>
      </c>
      <c r="AB1875" s="114">
        <f>IF(AC1875="",0,IFERROR(IF(VLOOKUP(AC1875,AC$38:AC1874,1,0)&gt;0,0,0),1))</f>
        <v>0</v>
      </c>
      <c r="AC1875" s="117">
        <f>IF(DATOS!J1839=Y$39,DATOS!C1839,"")</f>
        <v>0</v>
      </c>
    </row>
    <row r="1876" spans="27:29" x14ac:dyDescent="0.3">
      <c r="AA1876" s="114">
        <f t="shared" si="33"/>
        <v>1</v>
      </c>
      <c r="AB1876" s="114">
        <f>IF(AC1876="",0,IFERROR(IF(VLOOKUP(AC1876,AC$38:AC1875,1,0)&gt;0,0,0),1))</f>
        <v>0</v>
      </c>
      <c r="AC1876" s="117">
        <f>IF(DATOS!J1840=Y$39,DATOS!C1840,"")</f>
        <v>0</v>
      </c>
    </row>
    <row r="1877" spans="27:29" x14ac:dyDescent="0.3">
      <c r="AA1877" s="114">
        <f t="shared" si="33"/>
        <v>1</v>
      </c>
      <c r="AB1877" s="114">
        <f>IF(AC1877="",0,IFERROR(IF(VLOOKUP(AC1877,AC$38:AC1876,1,0)&gt;0,0,0),1))</f>
        <v>0</v>
      </c>
      <c r="AC1877" s="117">
        <f>IF(DATOS!J1841=Y$39,DATOS!C1841,"")</f>
        <v>0</v>
      </c>
    </row>
    <row r="1878" spans="27:29" x14ac:dyDescent="0.3">
      <c r="AA1878" s="114">
        <f t="shared" si="33"/>
        <v>1</v>
      </c>
      <c r="AB1878" s="114">
        <f>IF(AC1878="",0,IFERROR(IF(VLOOKUP(AC1878,AC$38:AC1877,1,0)&gt;0,0,0),1))</f>
        <v>0</v>
      </c>
      <c r="AC1878" s="117">
        <f>IF(DATOS!J1842=Y$39,DATOS!C1842,"")</f>
        <v>0</v>
      </c>
    </row>
    <row r="1879" spans="27:29" x14ac:dyDescent="0.3">
      <c r="AA1879" s="114">
        <f t="shared" si="33"/>
        <v>1</v>
      </c>
      <c r="AB1879" s="114">
        <f>IF(AC1879="",0,IFERROR(IF(VLOOKUP(AC1879,AC$38:AC1878,1,0)&gt;0,0,0),1))</f>
        <v>0</v>
      </c>
      <c r="AC1879" s="117">
        <f>IF(DATOS!J1843=Y$39,DATOS!C1843,"")</f>
        <v>0</v>
      </c>
    </row>
    <row r="1880" spans="27:29" x14ac:dyDescent="0.3">
      <c r="AA1880" s="114">
        <f t="shared" si="33"/>
        <v>1</v>
      </c>
      <c r="AB1880" s="114">
        <f>IF(AC1880="",0,IFERROR(IF(VLOOKUP(AC1880,AC$38:AC1879,1,0)&gt;0,0,0),1))</f>
        <v>0</v>
      </c>
      <c r="AC1880" s="117">
        <f>IF(DATOS!J1844=Y$39,DATOS!C1844,"")</f>
        <v>0</v>
      </c>
    </row>
    <row r="1881" spans="27:29" x14ac:dyDescent="0.3">
      <c r="AA1881" s="114">
        <f t="shared" si="33"/>
        <v>1</v>
      </c>
      <c r="AB1881" s="114">
        <f>IF(AC1881="",0,IFERROR(IF(VLOOKUP(AC1881,AC$38:AC1880,1,0)&gt;0,0,0),1))</f>
        <v>0</v>
      </c>
      <c r="AC1881" s="117">
        <f>IF(DATOS!J1845=Y$39,DATOS!C1845,"")</f>
        <v>0</v>
      </c>
    </row>
    <row r="1882" spans="27:29" x14ac:dyDescent="0.3">
      <c r="AA1882" s="114">
        <f t="shared" si="33"/>
        <v>1</v>
      </c>
      <c r="AB1882" s="114">
        <f>IF(AC1882="",0,IFERROR(IF(VLOOKUP(AC1882,AC$38:AC1881,1,0)&gt;0,0,0),1))</f>
        <v>0</v>
      </c>
      <c r="AC1882" s="117">
        <f>IF(DATOS!J1846=Y$39,DATOS!C1846,"")</f>
        <v>0</v>
      </c>
    </row>
    <row r="1883" spans="27:29" x14ac:dyDescent="0.3">
      <c r="AA1883" s="114">
        <f t="shared" si="33"/>
        <v>1</v>
      </c>
      <c r="AB1883" s="114">
        <f>IF(AC1883="",0,IFERROR(IF(VLOOKUP(AC1883,AC$38:AC1882,1,0)&gt;0,0,0),1))</f>
        <v>0</v>
      </c>
      <c r="AC1883" s="117">
        <f>IF(DATOS!J1847=Y$39,DATOS!C1847,"")</f>
        <v>0</v>
      </c>
    </row>
    <row r="1884" spans="27:29" x14ac:dyDescent="0.3">
      <c r="AA1884" s="114">
        <f t="shared" si="33"/>
        <v>1</v>
      </c>
      <c r="AB1884" s="114">
        <f>IF(AC1884="",0,IFERROR(IF(VLOOKUP(AC1884,AC$38:AC1883,1,0)&gt;0,0,0),1))</f>
        <v>0</v>
      </c>
      <c r="AC1884" s="117">
        <f>IF(DATOS!J1848=Y$39,DATOS!C1848,"")</f>
        <v>0</v>
      </c>
    </row>
    <row r="1885" spans="27:29" x14ac:dyDescent="0.3">
      <c r="AA1885" s="114">
        <f t="shared" si="33"/>
        <v>1</v>
      </c>
      <c r="AB1885" s="114">
        <f>IF(AC1885="",0,IFERROR(IF(VLOOKUP(AC1885,AC$38:AC1884,1,0)&gt;0,0,0),1))</f>
        <v>0</v>
      </c>
      <c r="AC1885" s="117">
        <f>IF(DATOS!J1849=Y$39,DATOS!C1849,"")</f>
        <v>0</v>
      </c>
    </row>
    <row r="1886" spans="27:29" x14ac:dyDescent="0.3">
      <c r="AA1886" s="114">
        <f t="shared" si="33"/>
        <v>1</v>
      </c>
      <c r="AB1886" s="114">
        <f>IF(AC1886="",0,IFERROR(IF(VLOOKUP(AC1886,AC$38:AC1885,1,0)&gt;0,0,0),1))</f>
        <v>0</v>
      </c>
      <c r="AC1886" s="117">
        <f>IF(DATOS!J1850=Y$39,DATOS!C1850,"")</f>
        <v>0</v>
      </c>
    </row>
    <row r="1887" spans="27:29" x14ac:dyDescent="0.3">
      <c r="AA1887" s="114">
        <f t="shared" si="33"/>
        <v>1</v>
      </c>
      <c r="AB1887" s="114">
        <f>IF(AC1887="",0,IFERROR(IF(VLOOKUP(AC1887,AC$38:AC1886,1,0)&gt;0,0,0),1))</f>
        <v>0</v>
      </c>
      <c r="AC1887" s="117">
        <f>IF(DATOS!J1851=Y$39,DATOS!C1851,"")</f>
        <v>0</v>
      </c>
    </row>
    <row r="1888" spans="27:29" x14ac:dyDescent="0.3">
      <c r="AA1888" s="114">
        <f t="shared" si="33"/>
        <v>1</v>
      </c>
      <c r="AB1888" s="114">
        <f>IF(AC1888="",0,IFERROR(IF(VLOOKUP(AC1888,AC$38:AC1887,1,0)&gt;0,0,0),1))</f>
        <v>0</v>
      </c>
      <c r="AC1888" s="117">
        <f>IF(DATOS!J1852=Y$39,DATOS!C1852,"")</f>
        <v>0</v>
      </c>
    </row>
    <row r="1889" spans="27:29" x14ac:dyDescent="0.3">
      <c r="AA1889" s="114">
        <f t="shared" si="33"/>
        <v>1</v>
      </c>
      <c r="AB1889" s="114">
        <f>IF(AC1889="",0,IFERROR(IF(VLOOKUP(AC1889,AC$38:AC1888,1,0)&gt;0,0,0),1))</f>
        <v>0</v>
      </c>
      <c r="AC1889" s="117">
        <f>IF(DATOS!J1853=Y$39,DATOS!C1853,"")</f>
        <v>0</v>
      </c>
    </row>
    <row r="1890" spans="27:29" x14ac:dyDescent="0.3">
      <c r="AA1890" s="114">
        <f t="shared" si="33"/>
        <v>1</v>
      </c>
      <c r="AB1890" s="114">
        <f>IF(AC1890="",0,IFERROR(IF(VLOOKUP(AC1890,AC$38:AC1889,1,0)&gt;0,0,0),1))</f>
        <v>0</v>
      </c>
      <c r="AC1890" s="117">
        <f>IF(DATOS!J1854=Y$39,DATOS!C1854,"")</f>
        <v>0</v>
      </c>
    </row>
    <row r="1891" spans="27:29" x14ac:dyDescent="0.3">
      <c r="AA1891" s="114">
        <f t="shared" si="33"/>
        <v>1</v>
      </c>
      <c r="AB1891" s="114">
        <f>IF(AC1891="",0,IFERROR(IF(VLOOKUP(AC1891,AC$38:AC1890,1,0)&gt;0,0,0),1))</f>
        <v>0</v>
      </c>
      <c r="AC1891" s="117">
        <f>IF(DATOS!J1855=Y$39,DATOS!C1855,"")</f>
        <v>0</v>
      </c>
    </row>
    <row r="1892" spans="27:29" x14ac:dyDescent="0.3">
      <c r="AA1892" s="114">
        <f t="shared" si="33"/>
        <v>1</v>
      </c>
      <c r="AB1892" s="114">
        <f>IF(AC1892="",0,IFERROR(IF(VLOOKUP(AC1892,AC$38:AC1891,1,0)&gt;0,0,0),1))</f>
        <v>0</v>
      </c>
      <c r="AC1892" s="117">
        <f>IF(DATOS!J1856=Y$39,DATOS!C1856,"")</f>
        <v>0</v>
      </c>
    </row>
    <row r="1893" spans="27:29" x14ac:dyDescent="0.3">
      <c r="AA1893" s="114">
        <f t="shared" si="33"/>
        <v>1</v>
      </c>
      <c r="AB1893" s="114">
        <f>IF(AC1893="",0,IFERROR(IF(VLOOKUP(AC1893,AC$38:AC1892,1,0)&gt;0,0,0),1))</f>
        <v>0</v>
      </c>
      <c r="AC1893" s="117">
        <f>IF(DATOS!J1857=Y$39,DATOS!C1857,"")</f>
        <v>0</v>
      </c>
    </row>
    <row r="1894" spans="27:29" x14ac:dyDescent="0.3">
      <c r="AA1894" s="114">
        <f t="shared" ref="AA1894:AA1957" si="34">AA1893+AB1894</f>
        <v>1</v>
      </c>
      <c r="AB1894" s="114">
        <f>IF(AC1894="",0,IFERROR(IF(VLOOKUP(AC1894,AC$38:AC1893,1,0)&gt;0,0,0),1))</f>
        <v>0</v>
      </c>
      <c r="AC1894" s="117">
        <f>IF(DATOS!J1858=Y$39,DATOS!C1858,"")</f>
        <v>0</v>
      </c>
    </row>
    <row r="1895" spans="27:29" x14ac:dyDescent="0.3">
      <c r="AA1895" s="114">
        <f t="shared" si="34"/>
        <v>1</v>
      </c>
      <c r="AB1895" s="114">
        <f>IF(AC1895="",0,IFERROR(IF(VLOOKUP(AC1895,AC$38:AC1894,1,0)&gt;0,0,0),1))</f>
        <v>0</v>
      </c>
      <c r="AC1895" s="117">
        <f>IF(DATOS!J1859=Y$39,DATOS!C1859,"")</f>
        <v>0</v>
      </c>
    </row>
    <row r="1896" spans="27:29" x14ac:dyDescent="0.3">
      <c r="AA1896" s="114">
        <f t="shared" si="34"/>
        <v>1</v>
      </c>
      <c r="AB1896" s="114">
        <f>IF(AC1896="",0,IFERROR(IF(VLOOKUP(AC1896,AC$38:AC1895,1,0)&gt;0,0,0),1))</f>
        <v>0</v>
      </c>
      <c r="AC1896" s="117">
        <f>IF(DATOS!J1860=Y$39,DATOS!C1860,"")</f>
        <v>0</v>
      </c>
    </row>
    <row r="1897" spans="27:29" x14ac:dyDescent="0.3">
      <c r="AA1897" s="114">
        <f t="shared" si="34"/>
        <v>1</v>
      </c>
      <c r="AB1897" s="114">
        <f>IF(AC1897="",0,IFERROR(IF(VLOOKUP(AC1897,AC$38:AC1896,1,0)&gt;0,0,0),1))</f>
        <v>0</v>
      </c>
      <c r="AC1897" s="117">
        <f>IF(DATOS!J1861=Y$39,DATOS!C1861,"")</f>
        <v>0</v>
      </c>
    </row>
    <row r="1898" spans="27:29" x14ac:dyDescent="0.3">
      <c r="AA1898" s="114">
        <f t="shared" si="34"/>
        <v>1</v>
      </c>
      <c r="AB1898" s="114">
        <f>IF(AC1898="",0,IFERROR(IF(VLOOKUP(AC1898,AC$38:AC1897,1,0)&gt;0,0,0),1))</f>
        <v>0</v>
      </c>
      <c r="AC1898" s="117">
        <f>IF(DATOS!J1862=Y$39,DATOS!C1862,"")</f>
        <v>0</v>
      </c>
    </row>
    <row r="1899" spans="27:29" x14ac:dyDescent="0.3">
      <c r="AA1899" s="114">
        <f t="shared" si="34"/>
        <v>1</v>
      </c>
      <c r="AB1899" s="114">
        <f>IF(AC1899="",0,IFERROR(IF(VLOOKUP(AC1899,AC$38:AC1898,1,0)&gt;0,0,0),1))</f>
        <v>0</v>
      </c>
      <c r="AC1899" s="117">
        <f>IF(DATOS!J1863=Y$39,DATOS!C1863,"")</f>
        <v>0</v>
      </c>
    </row>
    <row r="1900" spans="27:29" x14ac:dyDescent="0.3">
      <c r="AA1900" s="114">
        <f t="shared" si="34"/>
        <v>1</v>
      </c>
      <c r="AB1900" s="114">
        <f>IF(AC1900="",0,IFERROR(IF(VLOOKUP(AC1900,AC$38:AC1899,1,0)&gt;0,0,0),1))</f>
        <v>0</v>
      </c>
      <c r="AC1900" s="117">
        <f>IF(DATOS!J1864=Y$39,DATOS!C1864,"")</f>
        <v>0</v>
      </c>
    </row>
    <row r="1901" spans="27:29" x14ac:dyDescent="0.3">
      <c r="AA1901" s="114">
        <f t="shared" si="34"/>
        <v>1</v>
      </c>
      <c r="AB1901" s="114">
        <f>IF(AC1901="",0,IFERROR(IF(VLOOKUP(AC1901,AC$38:AC1900,1,0)&gt;0,0,0),1))</f>
        <v>0</v>
      </c>
      <c r="AC1901" s="117">
        <f>IF(DATOS!J1865=Y$39,DATOS!C1865,"")</f>
        <v>0</v>
      </c>
    </row>
    <row r="1902" spans="27:29" x14ac:dyDescent="0.3">
      <c r="AA1902" s="114">
        <f t="shared" si="34"/>
        <v>1</v>
      </c>
      <c r="AB1902" s="114">
        <f>IF(AC1902="",0,IFERROR(IF(VLOOKUP(AC1902,AC$38:AC1901,1,0)&gt;0,0,0),1))</f>
        <v>0</v>
      </c>
      <c r="AC1902" s="117">
        <f>IF(DATOS!J1866=Y$39,DATOS!C1866,"")</f>
        <v>0</v>
      </c>
    </row>
    <row r="1903" spans="27:29" x14ac:dyDescent="0.3">
      <c r="AA1903" s="114">
        <f t="shared" si="34"/>
        <v>1</v>
      </c>
      <c r="AB1903" s="114">
        <f>IF(AC1903="",0,IFERROR(IF(VLOOKUP(AC1903,AC$38:AC1902,1,0)&gt;0,0,0),1))</f>
        <v>0</v>
      </c>
      <c r="AC1903" s="117">
        <f>IF(DATOS!J1867=Y$39,DATOS!C1867,"")</f>
        <v>0</v>
      </c>
    </row>
    <row r="1904" spans="27:29" x14ac:dyDescent="0.3">
      <c r="AA1904" s="114">
        <f t="shared" si="34"/>
        <v>1</v>
      </c>
      <c r="AB1904" s="114">
        <f>IF(AC1904="",0,IFERROR(IF(VLOOKUP(AC1904,AC$38:AC1903,1,0)&gt;0,0,0),1))</f>
        <v>0</v>
      </c>
      <c r="AC1904" s="117">
        <f>IF(DATOS!J1868=Y$39,DATOS!C1868,"")</f>
        <v>0</v>
      </c>
    </row>
    <row r="1905" spans="27:29" x14ac:dyDescent="0.3">
      <c r="AA1905" s="114">
        <f t="shared" si="34"/>
        <v>1</v>
      </c>
      <c r="AB1905" s="114">
        <f>IF(AC1905="",0,IFERROR(IF(VLOOKUP(AC1905,AC$38:AC1904,1,0)&gt;0,0,0),1))</f>
        <v>0</v>
      </c>
      <c r="AC1905" s="117">
        <f>IF(DATOS!J1869=Y$39,DATOS!C1869,"")</f>
        <v>0</v>
      </c>
    </row>
    <row r="1906" spans="27:29" x14ac:dyDescent="0.3">
      <c r="AA1906" s="114">
        <f t="shared" si="34"/>
        <v>1</v>
      </c>
      <c r="AB1906" s="114">
        <f>IF(AC1906="",0,IFERROR(IF(VLOOKUP(AC1906,AC$38:AC1905,1,0)&gt;0,0,0),1))</f>
        <v>0</v>
      </c>
      <c r="AC1906" s="117">
        <f>IF(DATOS!J1870=Y$39,DATOS!C1870,"")</f>
        <v>0</v>
      </c>
    </row>
    <row r="1907" spans="27:29" x14ac:dyDescent="0.3">
      <c r="AA1907" s="114">
        <f t="shared" si="34"/>
        <v>1</v>
      </c>
      <c r="AB1907" s="114">
        <f>IF(AC1907="",0,IFERROR(IF(VLOOKUP(AC1907,AC$38:AC1906,1,0)&gt;0,0,0),1))</f>
        <v>0</v>
      </c>
      <c r="AC1907" s="117">
        <f>IF(DATOS!J1871=Y$39,DATOS!C1871,"")</f>
        <v>0</v>
      </c>
    </row>
    <row r="1908" spans="27:29" x14ac:dyDescent="0.3">
      <c r="AA1908" s="114">
        <f t="shared" si="34"/>
        <v>1</v>
      </c>
      <c r="AB1908" s="114">
        <f>IF(AC1908="",0,IFERROR(IF(VLOOKUP(AC1908,AC$38:AC1907,1,0)&gt;0,0,0),1))</f>
        <v>0</v>
      </c>
      <c r="AC1908" s="117">
        <f>IF(DATOS!J1872=Y$39,DATOS!C1872,"")</f>
        <v>0</v>
      </c>
    </row>
    <row r="1909" spans="27:29" x14ac:dyDescent="0.3">
      <c r="AA1909" s="114">
        <f t="shared" si="34"/>
        <v>1</v>
      </c>
      <c r="AB1909" s="114">
        <f>IF(AC1909="",0,IFERROR(IF(VLOOKUP(AC1909,AC$38:AC1908,1,0)&gt;0,0,0),1))</f>
        <v>0</v>
      </c>
      <c r="AC1909" s="117">
        <f>IF(DATOS!J1873=Y$39,DATOS!C1873,"")</f>
        <v>0</v>
      </c>
    </row>
    <row r="1910" spans="27:29" x14ac:dyDescent="0.3">
      <c r="AA1910" s="114">
        <f t="shared" si="34"/>
        <v>1</v>
      </c>
      <c r="AB1910" s="114">
        <f>IF(AC1910="",0,IFERROR(IF(VLOOKUP(AC1910,AC$38:AC1909,1,0)&gt;0,0,0),1))</f>
        <v>0</v>
      </c>
      <c r="AC1910" s="117">
        <f>IF(DATOS!J1874=Y$39,DATOS!C1874,"")</f>
        <v>0</v>
      </c>
    </row>
    <row r="1911" spans="27:29" x14ac:dyDescent="0.3">
      <c r="AA1911" s="114">
        <f t="shared" si="34"/>
        <v>1</v>
      </c>
      <c r="AB1911" s="114">
        <f>IF(AC1911="",0,IFERROR(IF(VLOOKUP(AC1911,AC$38:AC1910,1,0)&gt;0,0,0),1))</f>
        <v>0</v>
      </c>
      <c r="AC1911" s="117">
        <f>IF(DATOS!J1875=Y$39,DATOS!C1875,"")</f>
        <v>0</v>
      </c>
    </row>
    <row r="1912" spans="27:29" x14ac:dyDescent="0.3">
      <c r="AA1912" s="114">
        <f t="shared" si="34"/>
        <v>1</v>
      </c>
      <c r="AB1912" s="114">
        <f>IF(AC1912="",0,IFERROR(IF(VLOOKUP(AC1912,AC$38:AC1911,1,0)&gt;0,0,0),1))</f>
        <v>0</v>
      </c>
      <c r="AC1912" s="117">
        <f>IF(DATOS!J1876=Y$39,DATOS!C1876,"")</f>
        <v>0</v>
      </c>
    </row>
    <row r="1913" spans="27:29" x14ac:dyDescent="0.3">
      <c r="AA1913" s="114">
        <f t="shared" si="34"/>
        <v>1</v>
      </c>
      <c r="AB1913" s="114">
        <f>IF(AC1913="",0,IFERROR(IF(VLOOKUP(AC1913,AC$38:AC1912,1,0)&gt;0,0,0),1))</f>
        <v>0</v>
      </c>
      <c r="AC1913" s="117">
        <f>IF(DATOS!J1877=Y$39,DATOS!C1877,"")</f>
        <v>0</v>
      </c>
    </row>
    <row r="1914" spans="27:29" x14ac:dyDescent="0.3">
      <c r="AA1914" s="114">
        <f t="shared" si="34"/>
        <v>1</v>
      </c>
      <c r="AB1914" s="114">
        <f>IF(AC1914="",0,IFERROR(IF(VLOOKUP(AC1914,AC$38:AC1913,1,0)&gt;0,0,0),1))</f>
        <v>0</v>
      </c>
      <c r="AC1914" s="117">
        <f>IF(DATOS!J1878=Y$39,DATOS!C1878,"")</f>
        <v>0</v>
      </c>
    </row>
    <row r="1915" spans="27:29" x14ac:dyDescent="0.3">
      <c r="AA1915" s="114">
        <f t="shared" si="34"/>
        <v>1</v>
      </c>
      <c r="AB1915" s="114">
        <f>IF(AC1915="",0,IFERROR(IF(VLOOKUP(AC1915,AC$38:AC1914,1,0)&gt;0,0,0),1))</f>
        <v>0</v>
      </c>
      <c r="AC1915" s="117">
        <f>IF(DATOS!J1879=Y$39,DATOS!C1879,"")</f>
        <v>0</v>
      </c>
    </row>
    <row r="1916" spans="27:29" x14ac:dyDescent="0.3">
      <c r="AA1916" s="114">
        <f t="shared" si="34"/>
        <v>1</v>
      </c>
      <c r="AB1916" s="114">
        <f>IF(AC1916="",0,IFERROR(IF(VLOOKUP(AC1916,AC$38:AC1915,1,0)&gt;0,0,0),1))</f>
        <v>0</v>
      </c>
      <c r="AC1916" s="117">
        <f>IF(DATOS!J1880=Y$39,DATOS!C1880,"")</f>
        <v>0</v>
      </c>
    </row>
    <row r="1917" spans="27:29" x14ac:dyDescent="0.3">
      <c r="AA1917" s="114">
        <f t="shared" si="34"/>
        <v>1</v>
      </c>
      <c r="AB1917" s="114">
        <f>IF(AC1917="",0,IFERROR(IF(VLOOKUP(AC1917,AC$38:AC1916,1,0)&gt;0,0,0),1))</f>
        <v>0</v>
      </c>
      <c r="AC1917" s="117">
        <f>IF(DATOS!J1881=Y$39,DATOS!C1881,"")</f>
        <v>0</v>
      </c>
    </row>
    <row r="1918" spans="27:29" x14ac:dyDescent="0.3">
      <c r="AA1918" s="114">
        <f t="shared" si="34"/>
        <v>1</v>
      </c>
      <c r="AB1918" s="114">
        <f>IF(AC1918="",0,IFERROR(IF(VLOOKUP(AC1918,AC$38:AC1917,1,0)&gt;0,0,0),1))</f>
        <v>0</v>
      </c>
      <c r="AC1918" s="117">
        <f>IF(DATOS!J1882=Y$39,DATOS!C1882,"")</f>
        <v>0</v>
      </c>
    </row>
    <row r="1919" spans="27:29" x14ac:dyDescent="0.3">
      <c r="AA1919" s="114">
        <f t="shared" si="34"/>
        <v>1</v>
      </c>
      <c r="AB1919" s="114">
        <f>IF(AC1919="",0,IFERROR(IF(VLOOKUP(AC1919,AC$38:AC1918,1,0)&gt;0,0,0),1))</f>
        <v>0</v>
      </c>
      <c r="AC1919" s="117">
        <f>IF(DATOS!J1883=Y$39,DATOS!C1883,"")</f>
        <v>0</v>
      </c>
    </row>
    <row r="1920" spans="27:29" x14ac:dyDescent="0.3">
      <c r="AA1920" s="114">
        <f t="shared" si="34"/>
        <v>1</v>
      </c>
      <c r="AB1920" s="114">
        <f>IF(AC1920="",0,IFERROR(IF(VLOOKUP(AC1920,AC$38:AC1919,1,0)&gt;0,0,0),1))</f>
        <v>0</v>
      </c>
      <c r="AC1920" s="117">
        <f>IF(DATOS!J1884=Y$39,DATOS!C1884,"")</f>
        <v>0</v>
      </c>
    </row>
    <row r="1921" spans="27:29" x14ac:dyDescent="0.3">
      <c r="AA1921" s="114">
        <f t="shared" si="34"/>
        <v>1</v>
      </c>
      <c r="AB1921" s="114">
        <f>IF(AC1921="",0,IFERROR(IF(VLOOKUP(AC1921,AC$38:AC1920,1,0)&gt;0,0,0),1))</f>
        <v>0</v>
      </c>
      <c r="AC1921" s="117">
        <f>IF(DATOS!J1885=Y$39,DATOS!C1885,"")</f>
        <v>0</v>
      </c>
    </row>
    <row r="1922" spans="27:29" x14ac:dyDescent="0.3">
      <c r="AA1922" s="114">
        <f t="shared" si="34"/>
        <v>1</v>
      </c>
      <c r="AB1922" s="114">
        <f>IF(AC1922="",0,IFERROR(IF(VLOOKUP(AC1922,AC$38:AC1921,1,0)&gt;0,0,0),1))</f>
        <v>0</v>
      </c>
      <c r="AC1922" s="117">
        <f>IF(DATOS!J1886=Y$39,DATOS!C1886,"")</f>
        <v>0</v>
      </c>
    </row>
    <row r="1923" spans="27:29" x14ac:dyDescent="0.3">
      <c r="AA1923" s="114">
        <f t="shared" si="34"/>
        <v>1</v>
      </c>
      <c r="AB1923" s="114">
        <f>IF(AC1923="",0,IFERROR(IF(VLOOKUP(AC1923,AC$38:AC1922,1,0)&gt;0,0,0),1))</f>
        <v>0</v>
      </c>
      <c r="AC1923" s="117">
        <f>IF(DATOS!J1887=Y$39,DATOS!C1887,"")</f>
        <v>0</v>
      </c>
    </row>
    <row r="1924" spans="27:29" x14ac:dyDescent="0.3">
      <c r="AA1924" s="114">
        <f t="shared" si="34"/>
        <v>1</v>
      </c>
      <c r="AB1924" s="114">
        <f>IF(AC1924="",0,IFERROR(IF(VLOOKUP(AC1924,AC$38:AC1923,1,0)&gt;0,0,0),1))</f>
        <v>0</v>
      </c>
      <c r="AC1924" s="117">
        <f>IF(DATOS!J1888=Y$39,DATOS!C1888,"")</f>
        <v>0</v>
      </c>
    </row>
    <row r="1925" spans="27:29" x14ac:dyDescent="0.3">
      <c r="AA1925" s="114">
        <f t="shared" si="34"/>
        <v>1</v>
      </c>
      <c r="AB1925" s="114">
        <f>IF(AC1925="",0,IFERROR(IF(VLOOKUP(AC1925,AC$38:AC1924,1,0)&gt;0,0,0),1))</f>
        <v>0</v>
      </c>
      <c r="AC1925" s="117">
        <f>IF(DATOS!J1889=Y$39,DATOS!C1889,"")</f>
        <v>0</v>
      </c>
    </row>
    <row r="1926" spans="27:29" x14ac:dyDescent="0.3">
      <c r="AA1926" s="114">
        <f t="shared" si="34"/>
        <v>1</v>
      </c>
      <c r="AB1926" s="114">
        <f>IF(AC1926="",0,IFERROR(IF(VLOOKUP(AC1926,AC$38:AC1925,1,0)&gt;0,0,0),1))</f>
        <v>0</v>
      </c>
      <c r="AC1926" s="117">
        <f>IF(DATOS!J1890=Y$39,DATOS!C1890,"")</f>
        <v>0</v>
      </c>
    </row>
    <row r="1927" spans="27:29" x14ac:dyDescent="0.3">
      <c r="AA1927" s="114">
        <f t="shared" si="34"/>
        <v>1</v>
      </c>
      <c r="AB1927" s="114">
        <f>IF(AC1927="",0,IFERROR(IF(VLOOKUP(AC1927,AC$38:AC1926,1,0)&gt;0,0,0),1))</f>
        <v>0</v>
      </c>
      <c r="AC1927" s="117">
        <f>IF(DATOS!J1891=Y$39,DATOS!C1891,"")</f>
        <v>0</v>
      </c>
    </row>
    <row r="1928" spans="27:29" x14ac:dyDescent="0.3">
      <c r="AA1928" s="114">
        <f t="shared" si="34"/>
        <v>1</v>
      </c>
      <c r="AB1928" s="114">
        <f>IF(AC1928="",0,IFERROR(IF(VLOOKUP(AC1928,AC$38:AC1927,1,0)&gt;0,0,0),1))</f>
        <v>0</v>
      </c>
      <c r="AC1928" s="117">
        <f>IF(DATOS!J1892=Y$39,DATOS!C1892,"")</f>
        <v>0</v>
      </c>
    </row>
    <row r="1929" spans="27:29" x14ac:dyDescent="0.3">
      <c r="AA1929" s="114">
        <f t="shared" si="34"/>
        <v>1</v>
      </c>
      <c r="AB1929" s="114">
        <f>IF(AC1929="",0,IFERROR(IF(VLOOKUP(AC1929,AC$38:AC1928,1,0)&gt;0,0,0),1))</f>
        <v>0</v>
      </c>
      <c r="AC1929" s="117">
        <f>IF(DATOS!J1893=Y$39,DATOS!C1893,"")</f>
        <v>0</v>
      </c>
    </row>
    <row r="1930" spans="27:29" x14ac:dyDescent="0.3">
      <c r="AA1930" s="114">
        <f t="shared" si="34"/>
        <v>1</v>
      </c>
      <c r="AB1930" s="114">
        <f>IF(AC1930="",0,IFERROR(IF(VLOOKUP(AC1930,AC$38:AC1929,1,0)&gt;0,0,0),1))</f>
        <v>0</v>
      </c>
      <c r="AC1930" s="117">
        <f>IF(DATOS!J1894=Y$39,DATOS!C1894,"")</f>
        <v>0</v>
      </c>
    </row>
    <row r="1931" spans="27:29" x14ac:dyDescent="0.3">
      <c r="AA1931" s="114">
        <f t="shared" si="34"/>
        <v>1</v>
      </c>
      <c r="AB1931" s="114">
        <f>IF(AC1931="",0,IFERROR(IF(VLOOKUP(AC1931,AC$38:AC1930,1,0)&gt;0,0,0),1))</f>
        <v>0</v>
      </c>
      <c r="AC1931" s="117">
        <f>IF(DATOS!J1895=Y$39,DATOS!C1895,"")</f>
        <v>0</v>
      </c>
    </row>
    <row r="1932" spans="27:29" x14ac:dyDescent="0.3">
      <c r="AA1932" s="114">
        <f t="shared" si="34"/>
        <v>1</v>
      </c>
      <c r="AB1932" s="114">
        <f>IF(AC1932="",0,IFERROR(IF(VLOOKUP(AC1932,AC$38:AC1931,1,0)&gt;0,0,0),1))</f>
        <v>0</v>
      </c>
      <c r="AC1932" s="117">
        <f>IF(DATOS!J1896=Y$39,DATOS!C1896,"")</f>
        <v>0</v>
      </c>
    </row>
    <row r="1933" spans="27:29" x14ac:dyDescent="0.3">
      <c r="AA1933" s="114">
        <f t="shared" si="34"/>
        <v>1</v>
      </c>
      <c r="AB1933" s="114">
        <f>IF(AC1933="",0,IFERROR(IF(VLOOKUP(AC1933,AC$38:AC1932,1,0)&gt;0,0,0),1))</f>
        <v>0</v>
      </c>
      <c r="AC1933" s="117">
        <f>IF(DATOS!J1897=Y$39,DATOS!C1897,"")</f>
        <v>0</v>
      </c>
    </row>
    <row r="1934" spans="27:29" x14ac:dyDescent="0.3">
      <c r="AA1934" s="114">
        <f t="shared" si="34"/>
        <v>1</v>
      </c>
      <c r="AB1934" s="114">
        <f>IF(AC1934="",0,IFERROR(IF(VLOOKUP(AC1934,AC$38:AC1933,1,0)&gt;0,0,0),1))</f>
        <v>0</v>
      </c>
      <c r="AC1934" s="117">
        <f>IF(DATOS!J1898=Y$39,DATOS!C1898,"")</f>
        <v>0</v>
      </c>
    </row>
    <row r="1935" spans="27:29" x14ac:dyDescent="0.3">
      <c r="AA1935" s="114">
        <f t="shared" si="34"/>
        <v>1</v>
      </c>
      <c r="AB1935" s="114">
        <f>IF(AC1935="",0,IFERROR(IF(VLOOKUP(AC1935,AC$38:AC1934,1,0)&gt;0,0,0),1))</f>
        <v>0</v>
      </c>
      <c r="AC1935" s="117">
        <f>IF(DATOS!J1899=Y$39,DATOS!C1899,"")</f>
        <v>0</v>
      </c>
    </row>
    <row r="1936" spans="27:29" x14ac:dyDescent="0.3">
      <c r="AA1936" s="114">
        <f t="shared" si="34"/>
        <v>1</v>
      </c>
      <c r="AB1936" s="114">
        <f>IF(AC1936="",0,IFERROR(IF(VLOOKUP(AC1936,AC$38:AC1935,1,0)&gt;0,0,0),1))</f>
        <v>0</v>
      </c>
      <c r="AC1936" s="117">
        <f>IF(DATOS!J1900=Y$39,DATOS!C1900,"")</f>
        <v>0</v>
      </c>
    </row>
    <row r="1937" spans="27:29" x14ac:dyDescent="0.3">
      <c r="AA1937" s="114">
        <f t="shared" si="34"/>
        <v>1</v>
      </c>
      <c r="AB1937" s="114">
        <f>IF(AC1937="",0,IFERROR(IF(VLOOKUP(AC1937,AC$38:AC1936,1,0)&gt;0,0,0),1))</f>
        <v>0</v>
      </c>
      <c r="AC1937" s="117">
        <f>IF(DATOS!J1901=Y$39,DATOS!C1901,"")</f>
        <v>0</v>
      </c>
    </row>
    <row r="1938" spans="27:29" x14ac:dyDescent="0.3">
      <c r="AA1938" s="114">
        <f t="shared" si="34"/>
        <v>1</v>
      </c>
      <c r="AB1938" s="114">
        <f>IF(AC1938="",0,IFERROR(IF(VLOOKUP(AC1938,AC$38:AC1937,1,0)&gt;0,0,0),1))</f>
        <v>0</v>
      </c>
      <c r="AC1938" s="117">
        <f>IF(DATOS!J1902=Y$39,DATOS!C1902,"")</f>
        <v>0</v>
      </c>
    </row>
    <row r="1939" spans="27:29" x14ac:dyDescent="0.3">
      <c r="AA1939" s="114">
        <f t="shared" si="34"/>
        <v>1</v>
      </c>
      <c r="AB1939" s="114">
        <f>IF(AC1939="",0,IFERROR(IF(VLOOKUP(AC1939,AC$38:AC1938,1,0)&gt;0,0,0),1))</f>
        <v>0</v>
      </c>
      <c r="AC1939" s="117">
        <f>IF(DATOS!J1903=Y$39,DATOS!C1903,"")</f>
        <v>0</v>
      </c>
    </row>
    <row r="1940" spans="27:29" x14ac:dyDescent="0.3">
      <c r="AA1940" s="114">
        <f t="shared" si="34"/>
        <v>1</v>
      </c>
      <c r="AB1940" s="114">
        <f>IF(AC1940="",0,IFERROR(IF(VLOOKUP(AC1940,AC$38:AC1939,1,0)&gt;0,0,0),1))</f>
        <v>0</v>
      </c>
      <c r="AC1940" s="117">
        <f>IF(DATOS!J1904=Y$39,DATOS!C1904,"")</f>
        <v>0</v>
      </c>
    </row>
    <row r="1941" spans="27:29" x14ac:dyDescent="0.3">
      <c r="AA1941" s="114">
        <f t="shared" si="34"/>
        <v>1</v>
      </c>
      <c r="AB1941" s="114">
        <f>IF(AC1941="",0,IFERROR(IF(VLOOKUP(AC1941,AC$38:AC1940,1,0)&gt;0,0,0),1))</f>
        <v>0</v>
      </c>
      <c r="AC1941" s="117">
        <f>IF(DATOS!J1905=Y$39,DATOS!C1905,"")</f>
        <v>0</v>
      </c>
    </row>
    <row r="1942" spans="27:29" x14ac:dyDescent="0.3">
      <c r="AA1942" s="114">
        <f t="shared" si="34"/>
        <v>1</v>
      </c>
      <c r="AB1942" s="114">
        <f>IF(AC1942="",0,IFERROR(IF(VLOOKUP(AC1942,AC$38:AC1941,1,0)&gt;0,0,0),1))</f>
        <v>0</v>
      </c>
      <c r="AC1942" s="117">
        <f>IF(DATOS!J1906=Y$39,DATOS!C1906,"")</f>
        <v>0</v>
      </c>
    </row>
    <row r="1943" spans="27:29" x14ac:dyDescent="0.3">
      <c r="AA1943" s="114">
        <f t="shared" si="34"/>
        <v>1</v>
      </c>
      <c r="AB1943" s="114">
        <f>IF(AC1943="",0,IFERROR(IF(VLOOKUP(AC1943,AC$38:AC1942,1,0)&gt;0,0,0),1))</f>
        <v>0</v>
      </c>
      <c r="AC1943" s="117">
        <f>IF(DATOS!J1907=Y$39,DATOS!C1907,"")</f>
        <v>0</v>
      </c>
    </row>
    <row r="1944" spans="27:29" x14ac:dyDescent="0.3">
      <c r="AA1944" s="114">
        <f t="shared" si="34"/>
        <v>1</v>
      </c>
      <c r="AB1944" s="114">
        <f>IF(AC1944="",0,IFERROR(IF(VLOOKUP(AC1944,AC$38:AC1943,1,0)&gt;0,0,0),1))</f>
        <v>0</v>
      </c>
      <c r="AC1944" s="117">
        <f>IF(DATOS!J1908=Y$39,DATOS!C1908,"")</f>
        <v>0</v>
      </c>
    </row>
    <row r="1945" spans="27:29" x14ac:dyDescent="0.3">
      <c r="AA1945" s="114">
        <f t="shared" si="34"/>
        <v>1</v>
      </c>
      <c r="AB1945" s="114">
        <f>IF(AC1945="",0,IFERROR(IF(VLOOKUP(AC1945,AC$38:AC1944,1,0)&gt;0,0,0),1))</f>
        <v>0</v>
      </c>
      <c r="AC1945" s="117">
        <f>IF(DATOS!J1909=Y$39,DATOS!C1909,"")</f>
        <v>0</v>
      </c>
    </row>
    <row r="1946" spans="27:29" x14ac:dyDescent="0.3">
      <c r="AA1946" s="114">
        <f t="shared" si="34"/>
        <v>1</v>
      </c>
      <c r="AB1946" s="114">
        <f>IF(AC1946="",0,IFERROR(IF(VLOOKUP(AC1946,AC$38:AC1945,1,0)&gt;0,0,0),1))</f>
        <v>0</v>
      </c>
      <c r="AC1946" s="117">
        <f>IF(DATOS!J1910=Y$39,DATOS!C1910,"")</f>
        <v>0</v>
      </c>
    </row>
    <row r="1947" spans="27:29" x14ac:dyDescent="0.3">
      <c r="AA1947" s="114">
        <f t="shared" si="34"/>
        <v>1</v>
      </c>
      <c r="AB1947" s="114">
        <f>IF(AC1947="",0,IFERROR(IF(VLOOKUP(AC1947,AC$38:AC1946,1,0)&gt;0,0,0),1))</f>
        <v>0</v>
      </c>
      <c r="AC1947" s="117">
        <f>IF(DATOS!J1911=Y$39,DATOS!C1911,"")</f>
        <v>0</v>
      </c>
    </row>
    <row r="1948" spans="27:29" x14ac:dyDescent="0.3">
      <c r="AA1948" s="114">
        <f t="shared" si="34"/>
        <v>1</v>
      </c>
      <c r="AB1948" s="114">
        <f>IF(AC1948="",0,IFERROR(IF(VLOOKUP(AC1948,AC$38:AC1947,1,0)&gt;0,0,0),1))</f>
        <v>0</v>
      </c>
      <c r="AC1948" s="117">
        <f>IF(DATOS!J1912=Y$39,DATOS!C1912,"")</f>
        <v>0</v>
      </c>
    </row>
    <row r="1949" spans="27:29" x14ac:dyDescent="0.3">
      <c r="AA1949" s="114">
        <f t="shared" si="34"/>
        <v>1</v>
      </c>
      <c r="AB1949" s="114">
        <f>IF(AC1949="",0,IFERROR(IF(VLOOKUP(AC1949,AC$38:AC1948,1,0)&gt;0,0,0),1))</f>
        <v>0</v>
      </c>
      <c r="AC1949" s="117">
        <f>IF(DATOS!J1913=Y$39,DATOS!C1913,"")</f>
        <v>0</v>
      </c>
    </row>
    <row r="1950" spans="27:29" x14ac:dyDescent="0.3">
      <c r="AA1950" s="114">
        <f t="shared" si="34"/>
        <v>1</v>
      </c>
      <c r="AB1950" s="114">
        <f>IF(AC1950="",0,IFERROR(IF(VLOOKUP(AC1950,AC$38:AC1949,1,0)&gt;0,0,0),1))</f>
        <v>0</v>
      </c>
      <c r="AC1950" s="117">
        <f>IF(DATOS!J1914=Y$39,DATOS!C1914,"")</f>
        <v>0</v>
      </c>
    </row>
    <row r="1951" spans="27:29" x14ac:dyDescent="0.3">
      <c r="AA1951" s="114">
        <f t="shared" si="34"/>
        <v>1</v>
      </c>
      <c r="AB1951" s="114">
        <f>IF(AC1951="",0,IFERROR(IF(VLOOKUP(AC1951,AC$38:AC1950,1,0)&gt;0,0,0),1))</f>
        <v>0</v>
      </c>
      <c r="AC1951" s="117">
        <f>IF(DATOS!J1915=Y$39,DATOS!C1915,"")</f>
        <v>0</v>
      </c>
    </row>
    <row r="1952" spans="27:29" x14ac:dyDescent="0.3">
      <c r="AA1952" s="114">
        <f t="shared" si="34"/>
        <v>1</v>
      </c>
      <c r="AB1952" s="114">
        <f>IF(AC1952="",0,IFERROR(IF(VLOOKUP(AC1952,AC$38:AC1951,1,0)&gt;0,0,0),1))</f>
        <v>0</v>
      </c>
      <c r="AC1952" s="117">
        <f>IF(DATOS!J1916=Y$39,DATOS!C1916,"")</f>
        <v>0</v>
      </c>
    </row>
    <row r="1953" spans="27:29" x14ac:dyDescent="0.3">
      <c r="AA1953" s="114">
        <f t="shared" si="34"/>
        <v>1</v>
      </c>
      <c r="AB1953" s="114">
        <f>IF(AC1953="",0,IFERROR(IF(VLOOKUP(AC1953,AC$38:AC1952,1,0)&gt;0,0,0),1))</f>
        <v>0</v>
      </c>
      <c r="AC1953" s="117">
        <f>IF(DATOS!J1917=Y$39,DATOS!C1917,"")</f>
        <v>0</v>
      </c>
    </row>
    <row r="1954" spans="27:29" x14ac:dyDescent="0.3">
      <c r="AA1954" s="114">
        <f t="shared" si="34"/>
        <v>1</v>
      </c>
      <c r="AB1954" s="114">
        <f>IF(AC1954="",0,IFERROR(IF(VLOOKUP(AC1954,AC$38:AC1953,1,0)&gt;0,0,0),1))</f>
        <v>0</v>
      </c>
      <c r="AC1954" s="117">
        <f>IF(DATOS!J1918=Y$39,DATOS!C1918,"")</f>
        <v>0</v>
      </c>
    </row>
    <row r="1955" spans="27:29" x14ac:dyDescent="0.3">
      <c r="AA1955" s="114">
        <f t="shared" si="34"/>
        <v>1</v>
      </c>
      <c r="AB1955" s="114">
        <f>IF(AC1955="",0,IFERROR(IF(VLOOKUP(AC1955,AC$38:AC1954,1,0)&gt;0,0,0),1))</f>
        <v>0</v>
      </c>
      <c r="AC1955" s="117">
        <f>IF(DATOS!J1919=Y$39,DATOS!C1919,"")</f>
        <v>0</v>
      </c>
    </row>
    <row r="1956" spans="27:29" x14ac:dyDescent="0.3">
      <c r="AA1956" s="114">
        <f t="shared" si="34"/>
        <v>1</v>
      </c>
      <c r="AB1956" s="114">
        <f>IF(AC1956="",0,IFERROR(IF(VLOOKUP(AC1956,AC$38:AC1955,1,0)&gt;0,0,0),1))</f>
        <v>0</v>
      </c>
      <c r="AC1956" s="117">
        <f>IF(DATOS!J1920=Y$39,DATOS!C1920,"")</f>
        <v>0</v>
      </c>
    </row>
    <row r="1957" spans="27:29" x14ac:dyDescent="0.3">
      <c r="AA1957" s="114">
        <f t="shared" si="34"/>
        <v>1</v>
      </c>
      <c r="AB1957" s="114">
        <f>IF(AC1957="",0,IFERROR(IF(VLOOKUP(AC1957,AC$38:AC1956,1,0)&gt;0,0,0),1))</f>
        <v>0</v>
      </c>
      <c r="AC1957" s="117">
        <f>IF(DATOS!J1921=Y$39,DATOS!C1921,"")</f>
        <v>0</v>
      </c>
    </row>
    <row r="1958" spans="27:29" x14ac:dyDescent="0.3">
      <c r="AA1958" s="114">
        <f t="shared" ref="AA1958:AA2021" si="35">AA1957+AB1958</f>
        <v>1</v>
      </c>
      <c r="AB1958" s="114">
        <f>IF(AC1958="",0,IFERROR(IF(VLOOKUP(AC1958,AC$38:AC1957,1,0)&gt;0,0,0),1))</f>
        <v>0</v>
      </c>
      <c r="AC1958" s="117">
        <f>IF(DATOS!J1922=Y$39,DATOS!C1922,"")</f>
        <v>0</v>
      </c>
    </row>
    <row r="1959" spans="27:29" x14ac:dyDescent="0.3">
      <c r="AA1959" s="114">
        <f t="shared" si="35"/>
        <v>1</v>
      </c>
      <c r="AB1959" s="114">
        <f>IF(AC1959="",0,IFERROR(IF(VLOOKUP(AC1959,AC$38:AC1958,1,0)&gt;0,0,0),1))</f>
        <v>0</v>
      </c>
      <c r="AC1959" s="117">
        <f>IF(DATOS!J1923=Y$39,DATOS!C1923,"")</f>
        <v>0</v>
      </c>
    </row>
    <row r="1960" spans="27:29" x14ac:dyDescent="0.3">
      <c r="AA1960" s="114">
        <f t="shared" si="35"/>
        <v>1</v>
      </c>
      <c r="AB1960" s="114">
        <f>IF(AC1960="",0,IFERROR(IF(VLOOKUP(AC1960,AC$38:AC1959,1,0)&gt;0,0,0),1))</f>
        <v>0</v>
      </c>
      <c r="AC1960" s="117">
        <f>IF(DATOS!J1924=Y$39,DATOS!C1924,"")</f>
        <v>0</v>
      </c>
    </row>
    <row r="1961" spans="27:29" x14ac:dyDescent="0.3">
      <c r="AA1961" s="114">
        <f t="shared" si="35"/>
        <v>1</v>
      </c>
      <c r="AB1961" s="114">
        <f>IF(AC1961="",0,IFERROR(IF(VLOOKUP(AC1961,AC$38:AC1960,1,0)&gt;0,0,0),1))</f>
        <v>0</v>
      </c>
      <c r="AC1961" s="117">
        <f>IF(DATOS!J1925=Y$39,DATOS!C1925,"")</f>
        <v>0</v>
      </c>
    </row>
    <row r="1962" spans="27:29" x14ac:dyDescent="0.3">
      <c r="AA1962" s="114">
        <f t="shared" si="35"/>
        <v>1</v>
      </c>
      <c r="AB1962" s="114">
        <f>IF(AC1962="",0,IFERROR(IF(VLOOKUP(AC1962,AC$38:AC1961,1,0)&gt;0,0,0),1))</f>
        <v>0</v>
      </c>
      <c r="AC1962" s="117">
        <f>IF(DATOS!J1926=Y$39,DATOS!C1926,"")</f>
        <v>0</v>
      </c>
    </row>
    <row r="1963" spans="27:29" x14ac:dyDescent="0.3">
      <c r="AA1963" s="114">
        <f t="shared" si="35"/>
        <v>1</v>
      </c>
      <c r="AB1963" s="114">
        <f>IF(AC1963="",0,IFERROR(IF(VLOOKUP(AC1963,AC$38:AC1962,1,0)&gt;0,0,0),1))</f>
        <v>0</v>
      </c>
      <c r="AC1963" s="117">
        <f>IF(DATOS!J1927=Y$39,DATOS!C1927,"")</f>
        <v>0</v>
      </c>
    </row>
    <row r="1964" spans="27:29" x14ac:dyDescent="0.3">
      <c r="AA1964" s="114">
        <f t="shared" si="35"/>
        <v>1</v>
      </c>
      <c r="AB1964" s="114">
        <f>IF(AC1964="",0,IFERROR(IF(VLOOKUP(AC1964,AC$38:AC1963,1,0)&gt;0,0,0),1))</f>
        <v>0</v>
      </c>
      <c r="AC1964" s="117">
        <f>IF(DATOS!J1928=Y$39,DATOS!C1928,"")</f>
        <v>0</v>
      </c>
    </row>
    <row r="1965" spans="27:29" x14ac:dyDescent="0.3">
      <c r="AA1965" s="114">
        <f t="shared" si="35"/>
        <v>1</v>
      </c>
      <c r="AB1965" s="114">
        <f>IF(AC1965="",0,IFERROR(IF(VLOOKUP(AC1965,AC$38:AC1964,1,0)&gt;0,0,0),1))</f>
        <v>0</v>
      </c>
      <c r="AC1965" s="117">
        <f>IF(DATOS!J1929=Y$39,DATOS!C1929,"")</f>
        <v>0</v>
      </c>
    </row>
    <row r="1966" spans="27:29" x14ac:dyDescent="0.3">
      <c r="AA1966" s="114">
        <f t="shared" si="35"/>
        <v>1</v>
      </c>
      <c r="AB1966" s="114">
        <f>IF(AC1966="",0,IFERROR(IF(VLOOKUP(AC1966,AC$38:AC1965,1,0)&gt;0,0,0),1))</f>
        <v>0</v>
      </c>
      <c r="AC1966" s="117">
        <f>IF(DATOS!J1930=Y$39,DATOS!C1930,"")</f>
        <v>0</v>
      </c>
    </row>
    <row r="1967" spans="27:29" x14ac:dyDescent="0.3">
      <c r="AA1967" s="114">
        <f t="shared" si="35"/>
        <v>1</v>
      </c>
      <c r="AB1967" s="114">
        <f>IF(AC1967="",0,IFERROR(IF(VLOOKUP(AC1967,AC$38:AC1966,1,0)&gt;0,0,0),1))</f>
        <v>0</v>
      </c>
      <c r="AC1967" s="117">
        <f>IF(DATOS!J1931=Y$39,DATOS!C1931,"")</f>
        <v>0</v>
      </c>
    </row>
    <row r="1968" spans="27:29" x14ac:dyDescent="0.3">
      <c r="AA1968" s="114">
        <f t="shared" si="35"/>
        <v>1</v>
      </c>
      <c r="AB1968" s="114">
        <f>IF(AC1968="",0,IFERROR(IF(VLOOKUP(AC1968,AC$38:AC1967,1,0)&gt;0,0,0),1))</f>
        <v>0</v>
      </c>
      <c r="AC1968" s="117">
        <f>IF(DATOS!J1932=Y$39,DATOS!C1932,"")</f>
        <v>0</v>
      </c>
    </row>
    <row r="1969" spans="27:29" x14ac:dyDescent="0.3">
      <c r="AA1969" s="114">
        <f t="shared" si="35"/>
        <v>1</v>
      </c>
      <c r="AB1969" s="114">
        <f>IF(AC1969="",0,IFERROR(IF(VLOOKUP(AC1969,AC$38:AC1968,1,0)&gt;0,0,0),1))</f>
        <v>0</v>
      </c>
      <c r="AC1969" s="117">
        <f>IF(DATOS!J1933=Y$39,DATOS!C1933,"")</f>
        <v>0</v>
      </c>
    </row>
    <row r="1970" spans="27:29" x14ac:dyDescent="0.3">
      <c r="AA1970" s="114">
        <f t="shared" si="35"/>
        <v>1</v>
      </c>
      <c r="AB1970" s="114">
        <f>IF(AC1970="",0,IFERROR(IF(VLOOKUP(AC1970,AC$38:AC1969,1,0)&gt;0,0,0),1))</f>
        <v>0</v>
      </c>
      <c r="AC1970" s="117">
        <f>IF(DATOS!J1934=Y$39,DATOS!C1934,"")</f>
        <v>0</v>
      </c>
    </row>
    <row r="1971" spans="27:29" x14ac:dyDescent="0.3">
      <c r="AA1971" s="114">
        <f t="shared" si="35"/>
        <v>1</v>
      </c>
      <c r="AB1971" s="114">
        <f>IF(AC1971="",0,IFERROR(IF(VLOOKUP(AC1971,AC$38:AC1970,1,0)&gt;0,0,0),1))</f>
        <v>0</v>
      </c>
      <c r="AC1971" s="117">
        <f>IF(DATOS!J1935=Y$39,DATOS!C1935,"")</f>
        <v>0</v>
      </c>
    </row>
    <row r="1972" spans="27:29" x14ac:dyDescent="0.3">
      <c r="AA1972" s="114">
        <f t="shared" si="35"/>
        <v>1</v>
      </c>
      <c r="AB1972" s="114">
        <f>IF(AC1972="",0,IFERROR(IF(VLOOKUP(AC1972,AC$38:AC1971,1,0)&gt;0,0,0),1))</f>
        <v>0</v>
      </c>
      <c r="AC1972" s="117">
        <f>IF(DATOS!J1936=Y$39,DATOS!C1936,"")</f>
        <v>0</v>
      </c>
    </row>
    <row r="1973" spans="27:29" x14ac:dyDescent="0.3">
      <c r="AA1973" s="114">
        <f t="shared" si="35"/>
        <v>1</v>
      </c>
      <c r="AB1973" s="114">
        <f>IF(AC1973="",0,IFERROR(IF(VLOOKUP(AC1973,AC$38:AC1972,1,0)&gt;0,0,0),1))</f>
        <v>0</v>
      </c>
      <c r="AC1973" s="117">
        <f>IF(DATOS!J1937=Y$39,DATOS!C1937,"")</f>
        <v>0</v>
      </c>
    </row>
    <row r="1974" spans="27:29" x14ac:dyDescent="0.3">
      <c r="AA1974" s="114">
        <f t="shared" si="35"/>
        <v>1</v>
      </c>
      <c r="AB1974" s="114">
        <f>IF(AC1974="",0,IFERROR(IF(VLOOKUP(AC1974,AC$38:AC1973,1,0)&gt;0,0,0),1))</f>
        <v>0</v>
      </c>
      <c r="AC1974" s="117">
        <f>IF(DATOS!J1938=Y$39,DATOS!C1938,"")</f>
        <v>0</v>
      </c>
    </row>
    <row r="1975" spans="27:29" x14ac:dyDescent="0.3">
      <c r="AA1975" s="114">
        <f t="shared" si="35"/>
        <v>1</v>
      </c>
      <c r="AB1975" s="114">
        <f>IF(AC1975="",0,IFERROR(IF(VLOOKUP(AC1975,AC$38:AC1974,1,0)&gt;0,0,0),1))</f>
        <v>0</v>
      </c>
      <c r="AC1975" s="117">
        <f>IF(DATOS!J1939=Y$39,DATOS!C1939,"")</f>
        <v>0</v>
      </c>
    </row>
    <row r="1976" spans="27:29" x14ac:dyDescent="0.3">
      <c r="AA1976" s="114">
        <f t="shared" si="35"/>
        <v>1</v>
      </c>
      <c r="AB1976" s="114">
        <f>IF(AC1976="",0,IFERROR(IF(VLOOKUP(AC1976,AC$38:AC1975,1,0)&gt;0,0,0),1))</f>
        <v>0</v>
      </c>
      <c r="AC1976" s="117">
        <f>IF(DATOS!J1940=Y$39,DATOS!C1940,"")</f>
        <v>0</v>
      </c>
    </row>
    <row r="1977" spans="27:29" x14ac:dyDescent="0.3">
      <c r="AA1977" s="114">
        <f t="shared" si="35"/>
        <v>1</v>
      </c>
      <c r="AB1977" s="114">
        <f>IF(AC1977="",0,IFERROR(IF(VLOOKUP(AC1977,AC$38:AC1976,1,0)&gt;0,0,0),1))</f>
        <v>0</v>
      </c>
      <c r="AC1977" s="117">
        <f>IF(DATOS!J1941=Y$39,DATOS!C1941,"")</f>
        <v>0</v>
      </c>
    </row>
    <row r="1978" spans="27:29" x14ac:dyDescent="0.3">
      <c r="AA1978" s="114">
        <f t="shared" si="35"/>
        <v>1</v>
      </c>
      <c r="AB1978" s="114">
        <f>IF(AC1978="",0,IFERROR(IF(VLOOKUP(AC1978,AC$38:AC1977,1,0)&gt;0,0,0),1))</f>
        <v>0</v>
      </c>
      <c r="AC1978" s="117">
        <f>IF(DATOS!J1942=Y$39,DATOS!C1942,"")</f>
        <v>0</v>
      </c>
    </row>
    <row r="1979" spans="27:29" x14ac:dyDescent="0.3">
      <c r="AA1979" s="114">
        <f t="shared" si="35"/>
        <v>1</v>
      </c>
      <c r="AB1979" s="114">
        <f>IF(AC1979="",0,IFERROR(IF(VLOOKUP(AC1979,AC$38:AC1978,1,0)&gt;0,0,0),1))</f>
        <v>0</v>
      </c>
      <c r="AC1979" s="117">
        <f>IF(DATOS!J1943=Y$39,DATOS!C1943,"")</f>
        <v>0</v>
      </c>
    </row>
    <row r="1980" spans="27:29" x14ac:dyDescent="0.3">
      <c r="AA1980" s="114">
        <f t="shared" si="35"/>
        <v>1</v>
      </c>
      <c r="AB1980" s="114">
        <f>IF(AC1980="",0,IFERROR(IF(VLOOKUP(AC1980,AC$38:AC1979,1,0)&gt;0,0,0),1))</f>
        <v>0</v>
      </c>
      <c r="AC1980" s="117">
        <f>IF(DATOS!J1944=Y$39,DATOS!C1944,"")</f>
        <v>0</v>
      </c>
    </row>
    <row r="1981" spans="27:29" x14ac:dyDescent="0.3">
      <c r="AA1981" s="114">
        <f t="shared" si="35"/>
        <v>1</v>
      </c>
      <c r="AB1981" s="114">
        <f>IF(AC1981="",0,IFERROR(IF(VLOOKUP(AC1981,AC$38:AC1980,1,0)&gt;0,0,0),1))</f>
        <v>0</v>
      </c>
      <c r="AC1981" s="117">
        <f>IF(DATOS!J1945=Y$39,DATOS!C1945,"")</f>
        <v>0</v>
      </c>
    </row>
    <row r="1982" spans="27:29" x14ac:dyDescent="0.3">
      <c r="AA1982" s="114">
        <f t="shared" si="35"/>
        <v>1</v>
      </c>
      <c r="AB1982" s="114">
        <f>IF(AC1982="",0,IFERROR(IF(VLOOKUP(AC1982,AC$38:AC1981,1,0)&gt;0,0,0),1))</f>
        <v>0</v>
      </c>
      <c r="AC1982" s="117">
        <f>IF(DATOS!J1946=Y$39,DATOS!C1946,"")</f>
        <v>0</v>
      </c>
    </row>
    <row r="1983" spans="27:29" x14ac:dyDescent="0.3">
      <c r="AA1983" s="114">
        <f t="shared" si="35"/>
        <v>1</v>
      </c>
      <c r="AB1983" s="114">
        <f>IF(AC1983="",0,IFERROR(IF(VLOOKUP(AC1983,AC$38:AC1982,1,0)&gt;0,0,0),1))</f>
        <v>0</v>
      </c>
      <c r="AC1983" s="117">
        <f>IF(DATOS!J1947=Y$39,DATOS!C1947,"")</f>
        <v>0</v>
      </c>
    </row>
    <row r="1984" spans="27:29" x14ac:dyDescent="0.3">
      <c r="AA1984" s="114">
        <f t="shared" si="35"/>
        <v>1</v>
      </c>
      <c r="AB1984" s="114">
        <f>IF(AC1984="",0,IFERROR(IF(VLOOKUP(AC1984,AC$38:AC1983,1,0)&gt;0,0,0),1))</f>
        <v>0</v>
      </c>
      <c r="AC1984" s="117">
        <f>IF(DATOS!J1948=Y$39,DATOS!C1948,"")</f>
        <v>0</v>
      </c>
    </row>
    <row r="1985" spans="27:29" x14ac:dyDescent="0.3">
      <c r="AA1985" s="114">
        <f t="shared" si="35"/>
        <v>1</v>
      </c>
      <c r="AB1985" s="114">
        <f>IF(AC1985="",0,IFERROR(IF(VLOOKUP(AC1985,AC$38:AC1984,1,0)&gt;0,0,0),1))</f>
        <v>0</v>
      </c>
      <c r="AC1985" s="117">
        <f>IF(DATOS!J1949=Y$39,DATOS!C1949,"")</f>
        <v>0</v>
      </c>
    </row>
    <row r="1986" spans="27:29" x14ac:dyDescent="0.3">
      <c r="AA1986" s="114">
        <f t="shared" si="35"/>
        <v>1</v>
      </c>
      <c r="AB1986" s="114">
        <f>IF(AC1986="",0,IFERROR(IF(VLOOKUP(AC1986,AC$38:AC1985,1,0)&gt;0,0,0),1))</f>
        <v>0</v>
      </c>
      <c r="AC1986" s="117">
        <f>IF(DATOS!J1950=Y$39,DATOS!C1950,"")</f>
        <v>0</v>
      </c>
    </row>
    <row r="1987" spans="27:29" x14ac:dyDescent="0.3">
      <c r="AA1987" s="114">
        <f t="shared" si="35"/>
        <v>1</v>
      </c>
      <c r="AB1987" s="114">
        <f>IF(AC1987="",0,IFERROR(IF(VLOOKUP(AC1987,AC$38:AC1986,1,0)&gt;0,0,0),1))</f>
        <v>0</v>
      </c>
      <c r="AC1987" s="117">
        <f>IF(DATOS!J1951=Y$39,DATOS!C1951,"")</f>
        <v>0</v>
      </c>
    </row>
    <row r="1988" spans="27:29" x14ac:dyDescent="0.3">
      <c r="AA1988" s="114">
        <f t="shared" si="35"/>
        <v>1</v>
      </c>
      <c r="AB1988" s="114">
        <f>IF(AC1988="",0,IFERROR(IF(VLOOKUP(AC1988,AC$38:AC1987,1,0)&gt;0,0,0),1))</f>
        <v>0</v>
      </c>
      <c r="AC1988" s="117">
        <f>IF(DATOS!J1952=Y$39,DATOS!C1952,"")</f>
        <v>0</v>
      </c>
    </row>
    <row r="1989" spans="27:29" x14ac:dyDescent="0.3">
      <c r="AA1989" s="114">
        <f t="shared" si="35"/>
        <v>1</v>
      </c>
      <c r="AB1989" s="114">
        <f>IF(AC1989="",0,IFERROR(IF(VLOOKUP(AC1989,AC$38:AC1988,1,0)&gt;0,0,0),1))</f>
        <v>0</v>
      </c>
      <c r="AC1989" s="117">
        <f>IF(DATOS!J1953=Y$39,DATOS!C1953,"")</f>
        <v>0</v>
      </c>
    </row>
    <row r="1990" spans="27:29" x14ac:dyDescent="0.3">
      <c r="AA1990" s="114">
        <f t="shared" si="35"/>
        <v>1</v>
      </c>
      <c r="AB1990" s="114">
        <f>IF(AC1990="",0,IFERROR(IF(VLOOKUP(AC1990,AC$38:AC1989,1,0)&gt;0,0,0),1))</f>
        <v>0</v>
      </c>
      <c r="AC1990" s="117">
        <f>IF(DATOS!J1954=Y$39,DATOS!C1954,"")</f>
        <v>0</v>
      </c>
    </row>
    <row r="1991" spans="27:29" x14ac:dyDescent="0.3">
      <c r="AA1991" s="114">
        <f t="shared" si="35"/>
        <v>1</v>
      </c>
      <c r="AB1991" s="114">
        <f>IF(AC1991="",0,IFERROR(IF(VLOOKUP(AC1991,AC$38:AC1990,1,0)&gt;0,0,0),1))</f>
        <v>0</v>
      </c>
      <c r="AC1991" s="117">
        <f>IF(DATOS!J1955=Y$39,DATOS!C1955,"")</f>
        <v>0</v>
      </c>
    </row>
    <row r="1992" spans="27:29" x14ac:dyDescent="0.3">
      <c r="AA1992" s="114">
        <f t="shared" si="35"/>
        <v>1</v>
      </c>
      <c r="AB1992" s="114">
        <f>IF(AC1992="",0,IFERROR(IF(VLOOKUP(AC1992,AC$38:AC1991,1,0)&gt;0,0,0),1))</f>
        <v>0</v>
      </c>
      <c r="AC1992" s="117">
        <f>IF(DATOS!J1956=Y$39,DATOS!C1956,"")</f>
        <v>0</v>
      </c>
    </row>
    <row r="1993" spans="27:29" x14ac:dyDescent="0.3">
      <c r="AA1993" s="114">
        <f t="shared" si="35"/>
        <v>1</v>
      </c>
      <c r="AB1993" s="114">
        <f>IF(AC1993="",0,IFERROR(IF(VLOOKUP(AC1993,AC$38:AC1992,1,0)&gt;0,0,0),1))</f>
        <v>0</v>
      </c>
      <c r="AC1993" s="117">
        <f>IF(DATOS!J1957=Y$39,DATOS!C1957,"")</f>
        <v>0</v>
      </c>
    </row>
    <row r="1994" spans="27:29" x14ac:dyDescent="0.3">
      <c r="AA1994" s="114">
        <f t="shared" si="35"/>
        <v>1</v>
      </c>
      <c r="AB1994" s="114">
        <f>IF(AC1994="",0,IFERROR(IF(VLOOKUP(AC1994,AC$38:AC1993,1,0)&gt;0,0,0),1))</f>
        <v>0</v>
      </c>
      <c r="AC1994" s="117">
        <f>IF(DATOS!J1958=Y$39,DATOS!C1958,"")</f>
        <v>0</v>
      </c>
    </row>
    <row r="1995" spans="27:29" x14ac:dyDescent="0.3">
      <c r="AA1995" s="114">
        <f t="shared" si="35"/>
        <v>1</v>
      </c>
      <c r="AB1995" s="114">
        <f>IF(AC1995="",0,IFERROR(IF(VLOOKUP(AC1995,AC$38:AC1994,1,0)&gt;0,0,0),1))</f>
        <v>0</v>
      </c>
      <c r="AC1995" s="117">
        <f>IF(DATOS!J1959=Y$39,DATOS!C1959,"")</f>
        <v>0</v>
      </c>
    </row>
    <row r="1996" spans="27:29" x14ac:dyDescent="0.3">
      <c r="AA1996" s="114">
        <f t="shared" si="35"/>
        <v>1</v>
      </c>
      <c r="AB1996" s="114">
        <f>IF(AC1996="",0,IFERROR(IF(VLOOKUP(AC1996,AC$38:AC1995,1,0)&gt;0,0,0),1))</f>
        <v>0</v>
      </c>
      <c r="AC1996" s="117">
        <f>IF(DATOS!J1960=Y$39,DATOS!C1960,"")</f>
        <v>0</v>
      </c>
    </row>
    <row r="1997" spans="27:29" x14ac:dyDescent="0.3">
      <c r="AA1997" s="114">
        <f t="shared" si="35"/>
        <v>1</v>
      </c>
      <c r="AB1997" s="114">
        <f>IF(AC1997="",0,IFERROR(IF(VLOOKUP(AC1997,AC$38:AC1996,1,0)&gt;0,0,0),1))</f>
        <v>0</v>
      </c>
      <c r="AC1997" s="117">
        <f>IF(DATOS!J1961=Y$39,DATOS!C1961,"")</f>
        <v>0</v>
      </c>
    </row>
    <row r="1998" spans="27:29" x14ac:dyDescent="0.3">
      <c r="AA1998" s="114">
        <f t="shared" si="35"/>
        <v>1</v>
      </c>
      <c r="AB1998" s="114">
        <f>IF(AC1998="",0,IFERROR(IF(VLOOKUP(AC1998,AC$38:AC1997,1,0)&gt;0,0,0),1))</f>
        <v>0</v>
      </c>
      <c r="AC1998" s="117">
        <f>IF(DATOS!J1962=Y$39,DATOS!C1962,"")</f>
        <v>0</v>
      </c>
    </row>
    <row r="1999" spans="27:29" x14ac:dyDescent="0.3">
      <c r="AA1999" s="114">
        <f t="shared" si="35"/>
        <v>1</v>
      </c>
      <c r="AB1999" s="114">
        <f>IF(AC1999="",0,IFERROR(IF(VLOOKUP(AC1999,AC$38:AC1998,1,0)&gt;0,0,0),1))</f>
        <v>0</v>
      </c>
      <c r="AC1999" s="117">
        <f>IF(DATOS!J1963=Y$39,DATOS!C1963,"")</f>
        <v>0</v>
      </c>
    </row>
    <row r="2000" spans="27:29" x14ac:dyDescent="0.3">
      <c r="AA2000" s="114">
        <f t="shared" si="35"/>
        <v>1</v>
      </c>
      <c r="AB2000" s="114">
        <f>IF(AC2000="",0,IFERROR(IF(VLOOKUP(AC2000,AC$38:AC1999,1,0)&gt;0,0,0),1))</f>
        <v>0</v>
      </c>
      <c r="AC2000" s="117">
        <f>IF(DATOS!J1964=Y$39,DATOS!C1964,"")</f>
        <v>0</v>
      </c>
    </row>
    <row r="2001" spans="27:29" x14ac:dyDescent="0.3">
      <c r="AA2001" s="114">
        <f t="shared" si="35"/>
        <v>1</v>
      </c>
      <c r="AB2001" s="114">
        <f>IF(AC2001="",0,IFERROR(IF(VLOOKUP(AC2001,AC$38:AC2000,1,0)&gt;0,0,0),1))</f>
        <v>0</v>
      </c>
      <c r="AC2001" s="117">
        <f>IF(DATOS!J1965=Y$39,DATOS!C1965,"")</f>
        <v>0</v>
      </c>
    </row>
    <row r="2002" spans="27:29" x14ac:dyDescent="0.3">
      <c r="AA2002" s="114">
        <f t="shared" si="35"/>
        <v>1</v>
      </c>
      <c r="AB2002" s="114">
        <f>IF(AC2002="",0,IFERROR(IF(VLOOKUP(AC2002,AC$38:AC2001,1,0)&gt;0,0,0),1))</f>
        <v>0</v>
      </c>
      <c r="AC2002" s="117">
        <f>IF(DATOS!J1966=Y$39,DATOS!C1966,"")</f>
        <v>0</v>
      </c>
    </row>
    <row r="2003" spans="27:29" x14ac:dyDescent="0.3">
      <c r="AA2003" s="114">
        <f t="shared" si="35"/>
        <v>1</v>
      </c>
      <c r="AB2003" s="114">
        <f>IF(AC2003="",0,IFERROR(IF(VLOOKUP(AC2003,AC$38:AC2002,1,0)&gt;0,0,0),1))</f>
        <v>0</v>
      </c>
      <c r="AC2003" s="117">
        <f>IF(DATOS!J1967=Y$39,DATOS!C1967,"")</f>
        <v>0</v>
      </c>
    </row>
    <row r="2004" spans="27:29" x14ac:dyDescent="0.3">
      <c r="AA2004" s="114">
        <f t="shared" si="35"/>
        <v>1</v>
      </c>
      <c r="AB2004" s="114">
        <f>IF(AC2004="",0,IFERROR(IF(VLOOKUP(AC2004,AC$38:AC2003,1,0)&gt;0,0,0),1))</f>
        <v>0</v>
      </c>
      <c r="AC2004" s="117">
        <f>IF(DATOS!J1968=Y$39,DATOS!C1968,"")</f>
        <v>0</v>
      </c>
    </row>
    <row r="2005" spans="27:29" x14ac:dyDescent="0.3">
      <c r="AA2005" s="114">
        <f t="shared" si="35"/>
        <v>1</v>
      </c>
      <c r="AB2005" s="114">
        <f>IF(AC2005="",0,IFERROR(IF(VLOOKUP(AC2005,AC$38:AC2004,1,0)&gt;0,0,0),1))</f>
        <v>0</v>
      </c>
      <c r="AC2005" s="117">
        <f>IF(DATOS!J1969=Y$39,DATOS!C1969,"")</f>
        <v>0</v>
      </c>
    </row>
    <row r="2006" spans="27:29" x14ac:dyDescent="0.3">
      <c r="AA2006" s="114">
        <f t="shared" si="35"/>
        <v>1</v>
      </c>
      <c r="AB2006" s="114">
        <f>IF(AC2006="",0,IFERROR(IF(VLOOKUP(AC2006,AC$38:AC2005,1,0)&gt;0,0,0),1))</f>
        <v>0</v>
      </c>
      <c r="AC2006" s="117">
        <f>IF(DATOS!J1970=Y$39,DATOS!C1970,"")</f>
        <v>0</v>
      </c>
    </row>
    <row r="2007" spans="27:29" x14ac:dyDescent="0.3">
      <c r="AA2007" s="114">
        <f t="shared" si="35"/>
        <v>1</v>
      </c>
      <c r="AB2007" s="114">
        <f>IF(AC2007="",0,IFERROR(IF(VLOOKUP(AC2007,AC$38:AC2006,1,0)&gt;0,0,0),1))</f>
        <v>0</v>
      </c>
      <c r="AC2007" s="117">
        <f>IF(DATOS!J1971=Y$39,DATOS!C1971,"")</f>
        <v>0</v>
      </c>
    </row>
    <row r="2008" spans="27:29" x14ac:dyDescent="0.3">
      <c r="AA2008" s="114">
        <f t="shared" si="35"/>
        <v>1</v>
      </c>
      <c r="AB2008" s="114">
        <f>IF(AC2008="",0,IFERROR(IF(VLOOKUP(AC2008,AC$38:AC2007,1,0)&gt;0,0,0),1))</f>
        <v>0</v>
      </c>
      <c r="AC2008" s="117">
        <f>IF(DATOS!J1972=Y$39,DATOS!C1972,"")</f>
        <v>0</v>
      </c>
    </row>
    <row r="2009" spans="27:29" x14ac:dyDescent="0.3">
      <c r="AA2009" s="114">
        <f t="shared" si="35"/>
        <v>1</v>
      </c>
      <c r="AB2009" s="114">
        <f>IF(AC2009="",0,IFERROR(IF(VLOOKUP(AC2009,AC$38:AC2008,1,0)&gt;0,0,0),1))</f>
        <v>0</v>
      </c>
      <c r="AC2009" s="117">
        <f>IF(DATOS!J1973=Y$39,DATOS!C1973,"")</f>
        <v>0</v>
      </c>
    </row>
    <row r="2010" spans="27:29" x14ac:dyDescent="0.3">
      <c r="AA2010" s="114">
        <f t="shared" si="35"/>
        <v>1</v>
      </c>
      <c r="AB2010" s="114">
        <f>IF(AC2010="",0,IFERROR(IF(VLOOKUP(AC2010,AC$38:AC2009,1,0)&gt;0,0,0),1))</f>
        <v>0</v>
      </c>
      <c r="AC2010" s="117">
        <f>IF(DATOS!J1974=Y$39,DATOS!C1974,"")</f>
        <v>0</v>
      </c>
    </row>
    <row r="2011" spans="27:29" x14ac:dyDescent="0.3">
      <c r="AA2011" s="114">
        <f t="shared" si="35"/>
        <v>1</v>
      </c>
      <c r="AB2011" s="114">
        <f>IF(AC2011="",0,IFERROR(IF(VLOOKUP(AC2011,AC$38:AC2010,1,0)&gt;0,0,0),1))</f>
        <v>0</v>
      </c>
      <c r="AC2011" s="117">
        <f>IF(DATOS!J1975=Y$39,DATOS!C1975,"")</f>
        <v>0</v>
      </c>
    </row>
    <row r="2012" spans="27:29" x14ac:dyDescent="0.3">
      <c r="AA2012" s="114">
        <f t="shared" si="35"/>
        <v>1</v>
      </c>
      <c r="AB2012" s="114">
        <f>IF(AC2012="",0,IFERROR(IF(VLOOKUP(AC2012,AC$38:AC2011,1,0)&gt;0,0,0),1))</f>
        <v>0</v>
      </c>
      <c r="AC2012" s="117">
        <f>IF(DATOS!J1976=Y$39,DATOS!C1976,"")</f>
        <v>0</v>
      </c>
    </row>
    <row r="2013" spans="27:29" x14ac:dyDescent="0.3">
      <c r="AA2013" s="114">
        <f t="shared" si="35"/>
        <v>1</v>
      </c>
      <c r="AB2013" s="114">
        <f>IF(AC2013="",0,IFERROR(IF(VLOOKUP(AC2013,AC$38:AC2012,1,0)&gt;0,0,0),1))</f>
        <v>0</v>
      </c>
      <c r="AC2013" s="117">
        <f>IF(DATOS!J1977=Y$39,DATOS!C1977,"")</f>
        <v>0</v>
      </c>
    </row>
    <row r="2014" spans="27:29" x14ac:dyDescent="0.3">
      <c r="AA2014" s="114">
        <f t="shared" si="35"/>
        <v>1</v>
      </c>
      <c r="AB2014" s="114">
        <f>IF(AC2014="",0,IFERROR(IF(VLOOKUP(AC2014,AC$38:AC2013,1,0)&gt;0,0,0),1))</f>
        <v>0</v>
      </c>
      <c r="AC2014" s="117">
        <f>IF(DATOS!J1978=Y$39,DATOS!C1978,"")</f>
        <v>0</v>
      </c>
    </row>
    <row r="2015" spans="27:29" x14ac:dyDescent="0.3">
      <c r="AA2015" s="114">
        <f t="shared" si="35"/>
        <v>1</v>
      </c>
      <c r="AB2015" s="114">
        <f>IF(AC2015="",0,IFERROR(IF(VLOOKUP(AC2015,AC$38:AC2014,1,0)&gt;0,0,0),1))</f>
        <v>0</v>
      </c>
      <c r="AC2015" s="117">
        <f>IF(DATOS!J1979=Y$39,DATOS!C1979,"")</f>
        <v>0</v>
      </c>
    </row>
    <row r="2016" spans="27:29" x14ac:dyDescent="0.3">
      <c r="AA2016" s="114">
        <f t="shared" si="35"/>
        <v>1</v>
      </c>
      <c r="AB2016" s="114">
        <f>IF(AC2016="",0,IFERROR(IF(VLOOKUP(AC2016,AC$38:AC2015,1,0)&gt;0,0,0),1))</f>
        <v>0</v>
      </c>
      <c r="AC2016" s="117">
        <f>IF(DATOS!J1980=Y$39,DATOS!C1980,"")</f>
        <v>0</v>
      </c>
    </row>
    <row r="2017" spans="27:29" x14ac:dyDescent="0.3">
      <c r="AA2017" s="114">
        <f t="shared" si="35"/>
        <v>1</v>
      </c>
      <c r="AB2017" s="114">
        <f>IF(AC2017="",0,IFERROR(IF(VLOOKUP(AC2017,AC$38:AC2016,1,0)&gt;0,0,0),1))</f>
        <v>0</v>
      </c>
      <c r="AC2017" s="117">
        <f>IF(DATOS!J1981=Y$39,DATOS!C1981,"")</f>
        <v>0</v>
      </c>
    </row>
    <row r="2018" spans="27:29" x14ac:dyDescent="0.3">
      <c r="AA2018" s="114">
        <f t="shared" si="35"/>
        <v>1</v>
      </c>
      <c r="AB2018" s="114">
        <f>IF(AC2018="",0,IFERROR(IF(VLOOKUP(AC2018,AC$38:AC2017,1,0)&gt;0,0,0),1))</f>
        <v>0</v>
      </c>
      <c r="AC2018" s="117">
        <f>IF(DATOS!J1982=Y$39,DATOS!C1982,"")</f>
        <v>0</v>
      </c>
    </row>
    <row r="2019" spans="27:29" x14ac:dyDescent="0.3">
      <c r="AA2019" s="114">
        <f t="shared" si="35"/>
        <v>1</v>
      </c>
      <c r="AB2019" s="114">
        <f>IF(AC2019="",0,IFERROR(IF(VLOOKUP(AC2019,AC$38:AC2018,1,0)&gt;0,0,0),1))</f>
        <v>0</v>
      </c>
      <c r="AC2019" s="117">
        <f>IF(DATOS!J1983=Y$39,DATOS!C1983,"")</f>
        <v>0</v>
      </c>
    </row>
    <row r="2020" spans="27:29" x14ac:dyDescent="0.3">
      <c r="AA2020" s="114">
        <f t="shared" si="35"/>
        <v>1</v>
      </c>
      <c r="AB2020" s="114">
        <f>IF(AC2020="",0,IFERROR(IF(VLOOKUP(AC2020,AC$38:AC2019,1,0)&gt;0,0,0),1))</f>
        <v>0</v>
      </c>
      <c r="AC2020" s="117">
        <f>IF(DATOS!J1984=Y$39,DATOS!C1984,"")</f>
        <v>0</v>
      </c>
    </row>
    <row r="2021" spans="27:29" x14ac:dyDescent="0.3">
      <c r="AA2021" s="114">
        <f t="shared" si="35"/>
        <v>1</v>
      </c>
      <c r="AB2021" s="114">
        <f>IF(AC2021="",0,IFERROR(IF(VLOOKUP(AC2021,AC$38:AC2020,1,0)&gt;0,0,0),1))</f>
        <v>0</v>
      </c>
      <c r="AC2021" s="117">
        <f>IF(DATOS!J1985=Y$39,DATOS!C1985,"")</f>
        <v>0</v>
      </c>
    </row>
    <row r="2022" spans="27:29" x14ac:dyDescent="0.3">
      <c r="AA2022" s="114">
        <f t="shared" ref="AA2022:AA2085" si="36">AA2021+AB2022</f>
        <v>1</v>
      </c>
      <c r="AB2022" s="114">
        <f>IF(AC2022="",0,IFERROR(IF(VLOOKUP(AC2022,AC$38:AC2021,1,0)&gt;0,0,0),1))</f>
        <v>0</v>
      </c>
      <c r="AC2022" s="117">
        <f>IF(DATOS!J1986=Y$39,DATOS!C1986,"")</f>
        <v>0</v>
      </c>
    </row>
    <row r="2023" spans="27:29" x14ac:dyDescent="0.3">
      <c r="AA2023" s="114">
        <f t="shared" si="36"/>
        <v>1</v>
      </c>
      <c r="AB2023" s="114">
        <f>IF(AC2023="",0,IFERROR(IF(VLOOKUP(AC2023,AC$38:AC2022,1,0)&gt;0,0,0),1))</f>
        <v>0</v>
      </c>
      <c r="AC2023" s="117">
        <f>IF(DATOS!J1987=Y$39,DATOS!C1987,"")</f>
        <v>0</v>
      </c>
    </row>
    <row r="2024" spans="27:29" x14ac:dyDescent="0.3">
      <c r="AA2024" s="114">
        <f t="shared" si="36"/>
        <v>1</v>
      </c>
      <c r="AB2024" s="114">
        <f>IF(AC2024="",0,IFERROR(IF(VLOOKUP(AC2024,AC$38:AC2023,1,0)&gt;0,0,0),1))</f>
        <v>0</v>
      </c>
      <c r="AC2024" s="117">
        <f>IF(DATOS!J1988=Y$39,DATOS!C1988,"")</f>
        <v>0</v>
      </c>
    </row>
    <row r="2025" spans="27:29" x14ac:dyDescent="0.3">
      <c r="AA2025" s="114">
        <f t="shared" si="36"/>
        <v>1</v>
      </c>
      <c r="AB2025" s="114">
        <f>IF(AC2025="",0,IFERROR(IF(VLOOKUP(AC2025,AC$38:AC2024,1,0)&gt;0,0,0),1))</f>
        <v>0</v>
      </c>
      <c r="AC2025" s="117">
        <f>IF(DATOS!J1989=Y$39,DATOS!C1989,"")</f>
        <v>0</v>
      </c>
    </row>
    <row r="2026" spans="27:29" x14ac:dyDescent="0.3">
      <c r="AA2026" s="114">
        <f t="shared" si="36"/>
        <v>1</v>
      </c>
      <c r="AB2026" s="114">
        <f>IF(AC2026="",0,IFERROR(IF(VLOOKUP(AC2026,AC$38:AC2025,1,0)&gt;0,0,0),1))</f>
        <v>0</v>
      </c>
      <c r="AC2026" s="117">
        <f>IF(DATOS!J1990=Y$39,DATOS!C1990,"")</f>
        <v>0</v>
      </c>
    </row>
    <row r="2027" spans="27:29" x14ac:dyDescent="0.3">
      <c r="AA2027" s="114">
        <f t="shared" si="36"/>
        <v>1</v>
      </c>
      <c r="AB2027" s="114">
        <f>IF(AC2027="",0,IFERROR(IF(VLOOKUP(AC2027,AC$38:AC2026,1,0)&gt;0,0,0),1))</f>
        <v>0</v>
      </c>
      <c r="AC2027" s="117">
        <f>IF(DATOS!J1991=Y$39,DATOS!C1991,"")</f>
        <v>0</v>
      </c>
    </row>
    <row r="2028" spans="27:29" x14ac:dyDescent="0.3">
      <c r="AA2028" s="114">
        <f t="shared" si="36"/>
        <v>1</v>
      </c>
      <c r="AB2028" s="114">
        <f>IF(AC2028="",0,IFERROR(IF(VLOOKUP(AC2028,AC$38:AC2027,1,0)&gt;0,0,0),1))</f>
        <v>0</v>
      </c>
      <c r="AC2028" s="117">
        <f>IF(DATOS!J1992=Y$39,DATOS!C1992,"")</f>
        <v>0</v>
      </c>
    </row>
    <row r="2029" spans="27:29" x14ac:dyDescent="0.3">
      <c r="AA2029" s="114">
        <f t="shared" si="36"/>
        <v>1</v>
      </c>
      <c r="AB2029" s="114">
        <f>IF(AC2029="",0,IFERROR(IF(VLOOKUP(AC2029,AC$38:AC2028,1,0)&gt;0,0,0),1))</f>
        <v>0</v>
      </c>
      <c r="AC2029" s="117">
        <f>IF(DATOS!J1993=Y$39,DATOS!C1993,"")</f>
        <v>0</v>
      </c>
    </row>
    <row r="2030" spans="27:29" x14ac:dyDescent="0.3">
      <c r="AA2030" s="114">
        <f t="shared" si="36"/>
        <v>1</v>
      </c>
      <c r="AB2030" s="114">
        <f>IF(AC2030="",0,IFERROR(IF(VLOOKUP(AC2030,AC$38:AC2029,1,0)&gt;0,0,0),1))</f>
        <v>0</v>
      </c>
      <c r="AC2030" s="117">
        <f>IF(DATOS!J1994=Y$39,DATOS!C1994,"")</f>
        <v>0</v>
      </c>
    </row>
    <row r="2031" spans="27:29" x14ac:dyDescent="0.3">
      <c r="AA2031" s="114">
        <f t="shared" si="36"/>
        <v>1</v>
      </c>
      <c r="AB2031" s="114">
        <f>IF(AC2031="",0,IFERROR(IF(VLOOKUP(AC2031,AC$38:AC2030,1,0)&gt;0,0,0),1))</f>
        <v>0</v>
      </c>
      <c r="AC2031" s="117">
        <f>IF(DATOS!J1995=Y$39,DATOS!C1995,"")</f>
        <v>0</v>
      </c>
    </row>
    <row r="2032" spans="27:29" x14ac:dyDescent="0.3">
      <c r="AA2032" s="114">
        <f t="shared" si="36"/>
        <v>1</v>
      </c>
      <c r="AB2032" s="114">
        <f>IF(AC2032="",0,IFERROR(IF(VLOOKUP(AC2032,AC$38:AC2031,1,0)&gt;0,0,0),1))</f>
        <v>0</v>
      </c>
      <c r="AC2032" s="117">
        <f>IF(DATOS!J1996=Y$39,DATOS!C1996,"")</f>
        <v>0</v>
      </c>
    </row>
    <row r="2033" spans="27:29" x14ac:dyDescent="0.3">
      <c r="AA2033" s="114">
        <f t="shared" si="36"/>
        <v>1</v>
      </c>
      <c r="AB2033" s="114">
        <f>IF(AC2033="",0,IFERROR(IF(VLOOKUP(AC2033,AC$38:AC2032,1,0)&gt;0,0,0),1))</f>
        <v>0</v>
      </c>
      <c r="AC2033" s="117">
        <f>IF(DATOS!J1997=Y$39,DATOS!C1997,"")</f>
        <v>0</v>
      </c>
    </row>
    <row r="2034" spans="27:29" x14ac:dyDescent="0.3">
      <c r="AA2034" s="114">
        <f t="shared" si="36"/>
        <v>1</v>
      </c>
      <c r="AB2034" s="114">
        <f>IF(AC2034="",0,IFERROR(IF(VLOOKUP(AC2034,AC$38:AC2033,1,0)&gt;0,0,0),1))</f>
        <v>0</v>
      </c>
      <c r="AC2034" s="117">
        <f>IF(DATOS!J1998=Y$39,DATOS!C1998,"")</f>
        <v>0</v>
      </c>
    </row>
    <row r="2035" spans="27:29" x14ac:dyDescent="0.3">
      <c r="AA2035" s="114">
        <f t="shared" si="36"/>
        <v>1</v>
      </c>
      <c r="AB2035" s="114">
        <f>IF(AC2035="",0,IFERROR(IF(VLOOKUP(AC2035,AC$38:AC2034,1,0)&gt;0,0,0),1))</f>
        <v>0</v>
      </c>
      <c r="AC2035" s="117">
        <f>IF(DATOS!J1999=Y$39,DATOS!C1999,"")</f>
        <v>0</v>
      </c>
    </row>
    <row r="2036" spans="27:29" x14ac:dyDescent="0.3">
      <c r="AA2036" s="114">
        <f t="shared" si="36"/>
        <v>1</v>
      </c>
      <c r="AB2036" s="114">
        <f>IF(AC2036="",0,IFERROR(IF(VLOOKUP(AC2036,AC$38:AC2035,1,0)&gt;0,0,0),1))</f>
        <v>0</v>
      </c>
      <c r="AC2036" s="117">
        <f>IF(DATOS!J2000=Y$39,DATOS!C2000,"")</f>
        <v>0</v>
      </c>
    </row>
    <row r="2037" spans="27:29" x14ac:dyDescent="0.3">
      <c r="AA2037" s="114">
        <f t="shared" si="36"/>
        <v>1</v>
      </c>
      <c r="AB2037" s="114">
        <f>IF(AC2037="",0,IFERROR(IF(VLOOKUP(AC2037,AC$38:AC2036,1,0)&gt;0,0,0),1))</f>
        <v>0</v>
      </c>
      <c r="AC2037" s="117">
        <f>IF(DATOS!J2001=Y$39,DATOS!C2001,"")</f>
        <v>0</v>
      </c>
    </row>
    <row r="2038" spans="27:29" x14ac:dyDescent="0.3">
      <c r="AA2038" s="114">
        <f t="shared" si="36"/>
        <v>1</v>
      </c>
      <c r="AB2038" s="114">
        <f>IF(AC2038="",0,IFERROR(IF(VLOOKUP(AC2038,AC$38:AC2037,1,0)&gt;0,0,0),1))</f>
        <v>0</v>
      </c>
      <c r="AC2038" s="117">
        <f>IF(DATOS!J2002=Y$39,DATOS!C2002,"")</f>
        <v>0</v>
      </c>
    </row>
    <row r="2039" spans="27:29" x14ac:dyDescent="0.3">
      <c r="AA2039" s="114">
        <f t="shared" si="36"/>
        <v>1</v>
      </c>
      <c r="AB2039" s="114">
        <f>IF(AC2039="",0,IFERROR(IF(VLOOKUP(AC2039,AC$38:AC2038,1,0)&gt;0,0,0),1))</f>
        <v>0</v>
      </c>
      <c r="AC2039" s="117">
        <f>IF(DATOS!J2003=Y$39,DATOS!C2003,"")</f>
        <v>0</v>
      </c>
    </row>
    <row r="2040" spans="27:29" x14ac:dyDescent="0.3">
      <c r="AA2040" s="114">
        <f t="shared" si="36"/>
        <v>1</v>
      </c>
      <c r="AB2040" s="114">
        <f>IF(AC2040="",0,IFERROR(IF(VLOOKUP(AC2040,AC$38:AC2039,1,0)&gt;0,0,0),1))</f>
        <v>0</v>
      </c>
      <c r="AC2040" s="117">
        <f>IF(DATOS!J2004=Y$39,DATOS!C2004,"")</f>
        <v>0</v>
      </c>
    </row>
    <row r="2041" spans="27:29" x14ac:dyDescent="0.3">
      <c r="AA2041" s="114">
        <f t="shared" si="36"/>
        <v>1</v>
      </c>
      <c r="AB2041" s="114">
        <f>IF(AC2041="",0,IFERROR(IF(VLOOKUP(AC2041,AC$38:AC2040,1,0)&gt;0,0,0),1))</f>
        <v>0</v>
      </c>
      <c r="AC2041" s="117">
        <f>IF(DATOS!J2005=Y$39,DATOS!C2005,"")</f>
        <v>0</v>
      </c>
    </row>
    <row r="2042" spans="27:29" x14ac:dyDescent="0.3">
      <c r="AA2042" s="114">
        <f t="shared" si="36"/>
        <v>1</v>
      </c>
      <c r="AB2042" s="114">
        <f>IF(AC2042="",0,IFERROR(IF(VLOOKUP(AC2042,AC$38:AC2041,1,0)&gt;0,0,0),1))</f>
        <v>0</v>
      </c>
      <c r="AC2042" s="117">
        <f>IF(DATOS!J2006=Y$39,DATOS!C2006,"")</f>
        <v>0</v>
      </c>
    </row>
    <row r="2043" spans="27:29" x14ac:dyDescent="0.3">
      <c r="AA2043" s="114">
        <f t="shared" si="36"/>
        <v>1</v>
      </c>
      <c r="AB2043" s="114">
        <f>IF(AC2043="",0,IFERROR(IF(VLOOKUP(AC2043,AC$38:AC2042,1,0)&gt;0,0,0),1))</f>
        <v>0</v>
      </c>
      <c r="AC2043" s="117">
        <f>IF(DATOS!J2007=Y$39,DATOS!C2007,"")</f>
        <v>0</v>
      </c>
    </row>
    <row r="2044" spans="27:29" x14ac:dyDescent="0.3">
      <c r="AA2044" s="114">
        <f t="shared" si="36"/>
        <v>1</v>
      </c>
      <c r="AB2044" s="114">
        <f>IF(AC2044="",0,IFERROR(IF(VLOOKUP(AC2044,AC$38:AC2043,1,0)&gt;0,0,0),1))</f>
        <v>0</v>
      </c>
      <c r="AC2044" s="117">
        <f>IF(DATOS!J2008=Y$39,DATOS!C2008,"")</f>
        <v>0</v>
      </c>
    </row>
    <row r="2045" spans="27:29" x14ac:dyDescent="0.3">
      <c r="AA2045" s="114">
        <f t="shared" si="36"/>
        <v>1</v>
      </c>
      <c r="AB2045" s="114">
        <f>IF(AC2045="",0,IFERROR(IF(VLOOKUP(AC2045,AC$38:AC2044,1,0)&gt;0,0,0),1))</f>
        <v>0</v>
      </c>
      <c r="AC2045" s="117">
        <f>IF(DATOS!J2009=Y$39,DATOS!C2009,"")</f>
        <v>0</v>
      </c>
    </row>
    <row r="2046" spans="27:29" x14ac:dyDescent="0.3">
      <c r="AA2046" s="114">
        <f t="shared" si="36"/>
        <v>1</v>
      </c>
      <c r="AB2046" s="114">
        <f>IF(AC2046="",0,IFERROR(IF(VLOOKUP(AC2046,AC$38:AC2045,1,0)&gt;0,0,0),1))</f>
        <v>0</v>
      </c>
      <c r="AC2046" s="117">
        <f>IF(DATOS!J2010=Y$39,DATOS!C2010,"")</f>
        <v>0</v>
      </c>
    </row>
    <row r="2047" spans="27:29" x14ac:dyDescent="0.3">
      <c r="AA2047" s="114">
        <f t="shared" si="36"/>
        <v>1</v>
      </c>
      <c r="AB2047" s="114">
        <f>IF(AC2047="",0,IFERROR(IF(VLOOKUP(AC2047,AC$38:AC2046,1,0)&gt;0,0,0),1))</f>
        <v>0</v>
      </c>
      <c r="AC2047" s="117">
        <f>IF(DATOS!J2011=Y$39,DATOS!C2011,"")</f>
        <v>0</v>
      </c>
    </row>
    <row r="2048" spans="27:29" x14ac:dyDescent="0.3">
      <c r="AA2048" s="114">
        <f t="shared" si="36"/>
        <v>1</v>
      </c>
      <c r="AB2048" s="114">
        <f>IF(AC2048="",0,IFERROR(IF(VLOOKUP(AC2048,AC$38:AC2047,1,0)&gt;0,0,0),1))</f>
        <v>0</v>
      </c>
      <c r="AC2048" s="117">
        <f>IF(DATOS!J2012=Y$39,DATOS!C2012,"")</f>
        <v>0</v>
      </c>
    </row>
    <row r="2049" spans="27:29" x14ac:dyDescent="0.3">
      <c r="AA2049" s="114">
        <f t="shared" si="36"/>
        <v>1</v>
      </c>
      <c r="AB2049" s="114">
        <f>IF(AC2049="",0,IFERROR(IF(VLOOKUP(AC2049,AC$38:AC2048,1,0)&gt;0,0,0),1))</f>
        <v>0</v>
      </c>
      <c r="AC2049" s="117">
        <f>IF(DATOS!J2013=Y$39,DATOS!C2013,"")</f>
        <v>0</v>
      </c>
    </row>
    <row r="2050" spans="27:29" x14ac:dyDescent="0.3">
      <c r="AA2050" s="114">
        <f t="shared" si="36"/>
        <v>1</v>
      </c>
      <c r="AB2050" s="114">
        <f>IF(AC2050="",0,IFERROR(IF(VLOOKUP(AC2050,AC$38:AC2049,1,0)&gt;0,0,0),1))</f>
        <v>0</v>
      </c>
      <c r="AC2050" s="117">
        <f>IF(DATOS!J2014=Y$39,DATOS!C2014,"")</f>
        <v>0</v>
      </c>
    </row>
    <row r="2051" spans="27:29" x14ac:dyDescent="0.3">
      <c r="AA2051" s="114">
        <f t="shared" si="36"/>
        <v>1</v>
      </c>
      <c r="AB2051" s="114">
        <f>IF(AC2051="",0,IFERROR(IF(VLOOKUP(AC2051,AC$38:AC2050,1,0)&gt;0,0,0),1))</f>
        <v>0</v>
      </c>
      <c r="AC2051" s="117">
        <f>IF(DATOS!J2015=Y$39,DATOS!C2015,"")</f>
        <v>0</v>
      </c>
    </row>
    <row r="2052" spans="27:29" x14ac:dyDescent="0.3">
      <c r="AA2052" s="114">
        <f t="shared" si="36"/>
        <v>1</v>
      </c>
      <c r="AB2052" s="114">
        <f>IF(AC2052="",0,IFERROR(IF(VLOOKUP(AC2052,AC$38:AC2051,1,0)&gt;0,0,0),1))</f>
        <v>0</v>
      </c>
      <c r="AC2052" s="117">
        <f>IF(DATOS!J2016=Y$39,DATOS!C2016,"")</f>
        <v>0</v>
      </c>
    </row>
    <row r="2053" spans="27:29" x14ac:dyDescent="0.3">
      <c r="AA2053" s="114">
        <f t="shared" si="36"/>
        <v>1</v>
      </c>
      <c r="AB2053" s="114">
        <f>IF(AC2053="",0,IFERROR(IF(VLOOKUP(AC2053,AC$38:AC2052,1,0)&gt;0,0,0),1))</f>
        <v>0</v>
      </c>
      <c r="AC2053" s="117">
        <f>IF(DATOS!J2017=Y$39,DATOS!C2017,"")</f>
        <v>0</v>
      </c>
    </row>
    <row r="2054" spans="27:29" x14ac:dyDescent="0.3">
      <c r="AA2054" s="114">
        <f t="shared" si="36"/>
        <v>1</v>
      </c>
      <c r="AB2054" s="114">
        <f>IF(AC2054="",0,IFERROR(IF(VLOOKUP(AC2054,AC$38:AC2053,1,0)&gt;0,0,0),1))</f>
        <v>0</v>
      </c>
      <c r="AC2054" s="117">
        <f>IF(DATOS!J2018=Y$39,DATOS!C2018,"")</f>
        <v>0</v>
      </c>
    </row>
    <row r="2055" spans="27:29" x14ac:dyDescent="0.3">
      <c r="AA2055" s="114">
        <f t="shared" si="36"/>
        <v>1</v>
      </c>
      <c r="AB2055" s="114">
        <f>IF(AC2055="",0,IFERROR(IF(VLOOKUP(AC2055,AC$38:AC2054,1,0)&gt;0,0,0),1))</f>
        <v>0</v>
      </c>
      <c r="AC2055" s="117">
        <f>IF(DATOS!J2019=Y$39,DATOS!C2019,"")</f>
        <v>0</v>
      </c>
    </row>
    <row r="2056" spans="27:29" x14ac:dyDescent="0.3">
      <c r="AA2056" s="114">
        <f t="shared" si="36"/>
        <v>1</v>
      </c>
      <c r="AB2056" s="114">
        <f>IF(AC2056="",0,IFERROR(IF(VLOOKUP(AC2056,AC$38:AC2055,1,0)&gt;0,0,0),1))</f>
        <v>0</v>
      </c>
      <c r="AC2056" s="117">
        <f>IF(DATOS!J2020=Y$39,DATOS!C2020,"")</f>
        <v>0</v>
      </c>
    </row>
    <row r="2057" spans="27:29" x14ac:dyDescent="0.3">
      <c r="AA2057" s="114">
        <f t="shared" si="36"/>
        <v>1</v>
      </c>
      <c r="AB2057" s="114">
        <f>IF(AC2057="",0,IFERROR(IF(VLOOKUP(AC2057,AC$38:AC2056,1,0)&gt;0,0,0),1))</f>
        <v>0</v>
      </c>
      <c r="AC2057" s="117">
        <f>IF(DATOS!J2021=Y$39,DATOS!C2021,"")</f>
        <v>0</v>
      </c>
    </row>
    <row r="2058" spans="27:29" x14ac:dyDescent="0.3">
      <c r="AA2058" s="114">
        <f t="shared" si="36"/>
        <v>1</v>
      </c>
      <c r="AB2058" s="114">
        <f>IF(AC2058="",0,IFERROR(IF(VLOOKUP(AC2058,AC$38:AC2057,1,0)&gt;0,0,0),1))</f>
        <v>0</v>
      </c>
      <c r="AC2058" s="117">
        <f>IF(DATOS!J2022=Y$39,DATOS!C2022,"")</f>
        <v>0</v>
      </c>
    </row>
    <row r="2059" spans="27:29" x14ac:dyDescent="0.3">
      <c r="AA2059" s="114">
        <f t="shared" si="36"/>
        <v>1</v>
      </c>
      <c r="AB2059" s="114">
        <f>IF(AC2059="",0,IFERROR(IF(VLOOKUP(AC2059,AC$38:AC2058,1,0)&gt;0,0,0),1))</f>
        <v>0</v>
      </c>
      <c r="AC2059" s="117">
        <f>IF(DATOS!J2023=Y$39,DATOS!C2023,"")</f>
        <v>0</v>
      </c>
    </row>
    <row r="2060" spans="27:29" x14ac:dyDescent="0.3">
      <c r="AA2060" s="114">
        <f t="shared" si="36"/>
        <v>1</v>
      </c>
      <c r="AB2060" s="114">
        <f>IF(AC2060="",0,IFERROR(IF(VLOOKUP(AC2060,AC$38:AC2059,1,0)&gt;0,0,0),1))</f>
        <v>0</v>
      </c>
      <c r="AC2060" s="117">
        <f>IF(DATOS!J2024=Y$39,DATOS!C2024,"")</f>
        <v>0</v>
      </c>
    </row>
    <row r="2061" spans="27:29" x14ac:dyDescent="0.3">
      <c r="AA2061" s="114">
        <f t="shared" si="36"/>
        <v>1</v>
      </c>
      <c r="AB2061" s="114">
        <f>IF(AC2061="",0,IFERROR(IF(VLOOKUP(AC2061,AC$38:AC2060,1,0)&gt;0,0,0),1))</f>
        <v>0</v>
      </c>
      <c r="AC2061" s="117">
        <f>IF(DATOS!J2025=Y$39,DATOS!C2025,"")</f>
        <v>0</v>
      </c>
    </row>
    <row r="2062" spans="27:29" x14ac:dyDescent="0.3">
      <c r="AA2062" s="114">
        <f t="shared" si="36"/>
        <v>1</v>
      </c>
      <c r="AB2062" s="114">
        <f>IF(AC2062="",0,IFERROR(IF(VLOOKUP(AC2062,AC$38:AC2061,1,0)&gt;0,0,0),1))</f>
        <v>0</v>
      </c>
      <c r="AC2062" s="117">
        <f>IF(DATOS!J2026=Y$39,DATOS!C2026,"")</f>
        <v>0</v>
      </c>
    </row>
    <row r="2063" spans="27:29" x14ac:dyDescent="0.3">
      <c r="AA2063" s="114">
        <f t="shared" si="36"/>
        <v>1</v>
      </c>
      <c r="AB2063" s="114">
        <f>IF(AC2063="",0,IFERROR(IF(VLOOKUP(AC2063,AC$38:AC2062,1,0)&gt;0,0,0),1))</f>
        <v>0</v>
      </c>
      <c r="AC2063" s="117">
        <f>IF(DATOS!J2027=Y$39,DATOS!C2027,"")</f>
        <v>0</v>
      </c>
    </row>
    <row r="2064" spans="27:29" x14ac:dyDescent="0.3">
      <c r="AA2064" s="114">
        <f t="shared" si="36"/>
        <v>1</v>
      </c>
      <c r="AB2064" s="114">
        <f>IF(AC2064="",0,IFERROR(IF(VLOOKUP(AC2064,AC$38:AC2063,1,0)&gt;0,0,0),1))</f>
        <v>0</v>
      </c>
      <c r="AC2064" s="117">
        <f>IF(DATOS!J2028=Y$39,DATOS!C2028,"")</f>
        <v>0</v>
      </c>
    </row>
    <row r="2065" spans="27:29" x14ac:dyDescent="0.3">
      <c r="AA2065" s="114">
        <f t="shared" si="36"/>
        <v>1</v>
      </c>
      <c r="AB2065" s="114">
        <f>IF(AC2065="",0,IFERROR(IF(VLOOKUP(AC2065,AC$38:AC2064,1,0)&gt;0,0,0),1))</f>
        <v>0</v>
      </c>
      <c r="AC2065" s="117">
        <f>IF(DATOS!J2029=Y$39,DATOS!C2029,"")</f>
        <v>0</v>
      </c>
    </row>
    <row r="2066" spans="27:29" x14ac:dyDescent="0.3">
      <c r="AA2066" s="114">
        <f t="shared" si="36"/>
        <v>1</v>
      </c>
      <c r="AB2066" s="114">
        <f>IF(AC2066="",0,IFERROR(IF(VLOOKUP(AC2066,AC$38:AC2065,1,0)&gt;0,0,0),1))</f>
        <v>0</v>
      </c>
      <c r="AC2066" s="117">
        <f>IF(DATOS!J2030=Y$39,DATOS!C2030,"")</f>
        <v>0</v>
      </c>
    </row>
    <row r="2067" spans="27:29" x14ac:dyDescent="0.3">
      <c r="AA2067" s="114">
        <f t="shared" si="36"/>
        <v>1</v>
      </c>
      <c r="AB2067" s="114">
        <f>IF(AC2067="",0,IFERROR(IF(VLOOKUP(AC2067,AC$38:AC2066,1,0)&gt;0,0,0),1))</f>
        <v>0</v>
      </c>
      <c r="AC2067" s="117">
        <f>IF(DATOS!J2031=Y$39,DATOS!C2031,"")</f>
        <v>0</v>
      </c>
    </row>
    <row r="2068" spans="27:29" x14ac:dyDescent="0.3">
      <c r="AA2068" s="114">
        <f t="shared" si="36"/>
        <v>1</v>
      </c>
      <c r="AB2068" s="114">
        <f>IF(AC2068="",0,IFERROR(IF(VLOOKUP(AC2068,AC$38:AC2067,1,0)&gt;0,0,0),1))</f>
        <v>0</v>
      </c>
      <c r="AC2068" s="117">
        <f>IF(DATOS!J2032=Y$39,DATOS!C2032,"")</f>
        <v>0</v>
      </c>
    </row>
    <row r="2069" spans="27:29" x14ac:dyDescent="0.3">
      <c r="AA2069" s="114">
        <f t="shared" si="36"/>
        <v>1</v>
      </c>
      <c r="AB2069" s="114">
        <f>IF(AC2069="",0,IFERROR(IF(VLOOKUP(AC2069,AC$38:AC2068,1,0)&gt;0,0,0),1))</f>
        <v>0</v>
      </c>
      <c r="AC2069" s="117">
        <f>IF(DATOS!J2033=Y$39,DATOS!C2033,"")</f>
        <v>0</v>
      </c>
    </row>
    <row r="2070" spans="27:29" x14ac:dyDescent="0.3">
      <c r="AA2070" s="114">
        <f t="shared" si="36"/>
        <v>1</v>
      </c>
      <c r="AB2070" s="114">
        <f>IF(AC2070="",0,IFERROR(IF(VLOOKUP(AC2070,AC$38:AC2069,1,0)&gt;0,0,0),1))</f>
        <v>0</v>
      </c>
      <c r="AC2070" s="117">
        <f>IF(DATOS!J2034=Y$39,DATOS!C2034,"")</f>
        <v>0</v>
      </c>
    </row>
    <row r="2071" spans="27:29" x14ac:dyDescent="0.3">
      <c r="AA2071" s="114">
        <f t="shared" si="36"/>
        <v>1</v>
      </c>
      <c r="AB2071" s="114">
        <f>IF(AC2071="",0,IFERROR(IF(VLOOKUP(AC2071,AC$38:AC2070,1,0)&gt;0,0,0),1))</f>
        <v>0</v>
      </c>
      <c r="AC2071" s="117">
        <f>IF(DATOS!J2035=Y$39,DATOS!C2035,"")</f>
        <v>0</v>
      </c>
    </row>
    <row r="2072" spans="27:29" x14ac:dyDescent="0.3">
      <c r="AA2072" s="114">
        <f t="shared" si="36"/>
        <v>1</v>
      </c>
      <c r="AB2072" s="114">
        <f>IF(AC2072="",0,IFERROR(IF(VLOOKUP(AC2072,AC$38:AC2071,1,0)&gt;0,0,0),1))</f>
        <v>0</v>
      </c>
      <c r="AC2072" s="117">
        <f>IF(DATOS!J2036=Y$39,DATOS!C2036,"")</f>
        <v>0</v>
      </c>
    </row>
    <row r="2073" spans="27:29" x14ac:dyDescent="0.3">
      <c r="AA2073" s="114">
        <f t="shared" si="36"/>
        <v>1</v>
      </c>
      <c r="AB2073" s="114">
        <f>IF(AC2073="",0,IFERROR(IF(VLOOKUP(AC2073,AC$38:AC2072,1,0)&gt;0,0,0),1))</f>
        <v>0</v>
      </c>
      <c r="AC2073" s="117">
        <f>IF(DATOS!J2037=Y$39,DATOS!C2037,"")</f>
        <v>0</v>
      </c>
    </row>
    <row r="2074" spans="27:29" x14ac:dyDescent="0.3">
      <c r="AA2074" s="114">
        <f t="shared" si="36"/>
        <v>1</v>
      </c>
      <c r="AB2074" s="114">
        <f>IF(AC2074="",0,IFERROR(IF(VLOOKUP(AC2074,AC$38:AC2073,1,0)&gt;0,0,0),1))</f>
        <v>0</v>
      </c>
      <c r="AC2074" s="117">
        <f>IF(DATOS!J2038=Y$39,DATOS!C2038,"")</f>
        <v>0</v>
      </c>
    </row>
    <row r="2075" spans="27:29" x14ac:dyDescent="0.3">
      <c r="AA2075" s="114">
        <f t="shared" si="36"/>
        <v>1</v>
      </c>
      <c r="AB2075" s="114">
        <f>IF(AC2075="",0,IFERROR(IF(VLOOKUP(AC2075,AC$38:AC2074,1,0)&gt;0,0,0),1))</f>
        <v>0</v>
      </c>
      <c r="AC2075" s="117">
        <f>IF(DATOS!J2039=Y$39,DATOS!C2039,"")</f>
        <v>0</v>
      </c>
    </row>
    <row r="2076" spans="27:29" x14ac:dyDescent="0.3">
      <c r="AA2076" s="114">
        <f t="shared" si="36"/>
        <v>1</v>
      </c>
      <c r="AB2076" s="114">
        <f>IF(AC2076="",0,IFERROR(IF(VLOOKUP(AC2076,AC$38:AC2075,1,0)&gt;0,0,0),1))</f>
        <v>0</v>
      </c>
      <c r="AC2076" s="117">
        <f>IF(DATOS!J2040=Y$39,DATOS!C2040,"")</f>
        <v>0</v>
      </c>
    </row>
    <row r="2077" spans="27:29" x14ac:dyDescent="0.3">
      <c r="AA2077" s="114">
        <f t="shared" si="36"/>
        <v>1</v>
      </c>
      <c r="AB2077" s="114">
        <f>IF(AC2077="",0,IFERROR(IF(VLOOKUP(AC2077,AC$38:AC2076,1,0)&gt;0,0,0),1))</f>
        <v>0</v>
      </c>
      <c r="AC2077" s="117">
        <f>IF(DATOS!J2041=Y$39,DATOS!C2041,"")</f>
        <v>0</v>
      </c>
    </row>
    <row r="2078" spans="27:29" x14ac:dyDescent="0.3">
      <c r="AA2078" s="114">
        <f t="shared" si="36"/>
        <v>1</v>
      </c>
      <c r="AB2078" s="114">
        <f>IF(AC2078="",0,IFERROR(IF(VLOOKUP(AC2078,AC$38:AC2077,1,0)&gt;0,0,0),1))</f>
        <v>0</v>
      </c>
      <c r="AC2078" s="117">
        <f>IF(DATOS!J2042=Y$39,DATOS!C2042,"")</f>
        <v>0</v>
      </c>
    </row>
    <row r="2079" spans="27:29" x14ac:dyDescent="0.3">
      <c r="AA2079" s="114">
        <f t="shared" si="36"/>
        <v>1</v>
      </c>
      <c r="AB2079" s="114">
        <f>IF(AC2079="",0,IFERROR(IF(VLOOKUP(AC2079,AC$38:AC2078,1,0)&gt;0,0,0),1))</f>
        <v>0</v>
      </c>
      <c r="AC2079" s="117">
        <f>IF(DATOS!J2043=Y$39,DATOS!C2043,"")</f>
        <v>0</v>
      </c>
    </row>
    <row r="2080" spans="27:29" x14ac:dyDescent="0.3">
      <c r="AA2080" s="114">
        <f t="shared" si="36"/>
        <v>1</v>
      </c>
      <c r="AB2080" s="114">
        <f>IF(AC2080="",0,IFERROR(IF(VLOOKUP(AC2080,AC$38:AC2079,1,0)&gt;0,0,0),1))</f>
        <v>0</v>
      </c>
      <c r="AC2080" s="117">
        <f>IF(DATOS!J2044=Y$39,DATOS!C2044,"")</f>
        <v>0</v>
      </c>
    </row>
    <row r="2081" spans="27:29" x14ac:dyDescent="0.3">
      <c r="AA2081" s="114">
        <f t="shared" si="36"/>
        <v>1</v>
      </c>
      <c r="AB2081" s="114">
        <f>IF(AC2081="",0,IFERROR(IF(VLOOKUP(AC2081,AC$38:AC2080,1,0)&gt;0,0,0),1))</f>
        <v>0</v>
      </c>
      <c r="AC2081" s="117">
        <f>IF(DATOS!J2045=Y$39,DATOS!C2045,"")</f>
        <v>0</v>
      </c>
    </row>
    <row r="2082" spans="27:29" x14ac:dyDescent="0.3">
      <c r="AA2082" s="114">
        <f t="shared" si="36"/>
        <v>1</v>
      </c>
      <c r="AB2082" s="114">
        <f>IF(AC2082="",0,IFERROR(IF(VLOOKUP(AC2082,AC$38:AC2081,1,0)&gt;0,0,0),1))</f>
        <v>0</v>
      </c>
      <c r="AC2082" s="117">
        <f>IF(DATOS!J2046=Y$39,DATOS!C2046,"")</f>
        <v>0</v>
      </c>
    </row>
    <row r="2083" spans="27:29" x14ac:dyDescent="0.3">
      <c r="AA2083" s="114">
        <f t="shared" si="36"/>
        <v>1</v>
      </c>
      <c r="AB2083" s="114">
        <f>IF(AC2083="",0,IFERROR(IF(VLOOKUP(AC2083,AC$38:AC2082,1,0)&gt;0,0,0),1))</f>
        <v>0</v>
      </c>
      <c r="AC2083" s="117">
        <f>IF(DATOS!J2047=Y$39,DATOS!C2047,"")</f>
        <v>0</v>
      </c>
    </row>
    <row r="2084" spans="27:29" x14ac:dyDescent="0.3">
      <c r="AA2084" s="114">
        <f t="shared" si="36"/>
        <v>1</v>
      </c>
      <c r="AB2084" s="114">
        <f>IF(AC2084="",0,IFERROR(IF(VLOOKUP(AC2084,AC$38:AC2083,1,0)&gt;0,0,0),1))</f>
        <v>0</v>
      </c>
      <c r="AC2084" s="117">
        <f>IF(DATOS!J2048=Y$39,DATOS!C2048,"")</f>
        <v>0</v>
      </c>
    </row>
    <row r="2085" spans="27:29" x14ac:dyDescent="0.3">
      <c r="AA2085" s="114">
        <f t="shared" si="36"/>
        <v>1</v>
      </c>
      <c r="AB2085" s="114">
        <f>IF(AC2085="",0,IFERROR(IF(VLOOKUP(AC2085,AC$38:AC2084,1,0)&gt;0,0,0),1))</f>
        <v>0</v>
      </c>
      <c r="AC2085" s="117">
        <f>IF(DATOS!J2049=Y$39,DATOS!C2049,"")</f>
        <v>0</v>
      </c>
    </row>
    <row r="2086" spans="27:29" x14ac:dyDescent="0.3">
      <c r="AA2086" s="114">
        <f t="shared" ref="AA2086:AA2149" si="37">AA2085+AB2086</f>
        <v>1</v>
      </c>
      <c r="AB2086" s="114">
        <f>IF(AC2086="",0,IFERROR(IF(VLOOKUP(AC2086,AC$38:AC2085,1,0)&gt;0,0,0),1))</f>
        <v>0</v>
      </c>
      <c r="AC2086" s="117">
        <f>IF(DATOS!J2050=Y$39,DATOS!C2050,"")</f>
        <v>0</v>
      </c>
    </row>
    <row r="2087" spans="27:29" x14ac:dyDescent="0.3">
      <c r="AA2087" s="114">
        <f t="shared" si="37"/>
        <v>1</v>
      </c>
      <c r="AB2087" s="114">
        <f>IF(AC2087="",0,IFERROR(IF(VLOOKUP(AC2087,AC$38:AC2086,1,0)&gt;0,0,0),1))</f>
        <v>0</v>
      </c>
      <c r="AC2087" s="117">
        <f>IF(DATOS!J2051=Y$39,DATOS!C2051,"")</f>
        <v>0</v>
      </c>
    </row>
    <row r="2088" spans="27:29" x14ac:dyDescent="0.3">
      <c r="AA2088" s="114">
        <f t="shared" si="37"/>
        <v>1</v>
      </c>
      <c r="AB2088" s="114">
        <f>IF(AC2088="",0,IFERROR(IF(VLOOKUP(AC2088,AC$38:AC2087,1,0)&gt;0,0,0),1))</f>
        <v>0</v>
      </c>
      <c r="AC2088" s="117">
        <f>IF(DATOS!J2052=Y$39,DATOS!C2052,"")</f>
        <v>0</v>
      </c>
    </row>
    <row r="2089" spans="27:29" x14ac:dyDescent="0.3">
      <c r="AA2089" s="114">
        <f t="shared" si="37"/>
        <v>1</v>
      </c>
      <c r="AB2089" s="114">
        <f>IF(AC2089="",0,IFERROR(IF(VLOOKUP(AC2089,AC$38:AC2088,1,0)&gt;0,0,0),1))</f>
        <v>0</v>
      </c>
      <c r="AC2089" s="117">
        <f>IF(DATOS!J2053=Y$39,DATOS!C2053,"")</f>
        <v>0</v>
      </c>
    </row>
    <row r="2090" spans="27:29" x14ac:dyDescent="0.3">
      <c r="AA2090" s="114">
        <f t="shared" si="37"/>
        <v>1</v>
      </c>
      <c r="AB2090" s="114">
        <f>IF(AC2090="",0,IFERROR(IF(VLOOKUP(AC2090,AC$38:AC2089,1,0)&gt;0,0,0),1))</f>
        <v>0</v>
      </c>
      <c r="AC2090" s="117">
        <f>IF(DATOS!J2054=Y$39,DATOS!C2054,"")</f>
        <v>0</v>
      </c>
    </row>
    <row r="2091" spans="27:29" x14ac:dyDescent="0.3">
      <c r="AA2091" s="114">
        <f t="shared" si="37"/>
        <v>1</v>
      </c>
      <c r="AB2091" s="114">
        <f>IF(AC2091="",0,IFERROR(IF(VLOOKUP(AC2091,AC$38:AC2090,1,0)&gt;0,0,0),1))</f>
        <v>0</v>
      </c>
      <c r="AC2091" s="117">
        <f>IF(DATOS!J2055=Y$39,DATOS!C2055,"")</f>
        <v>0</v>
      </c>
    </row>
    <row r="2092" spans="27:29" x14ac:dyDescent="0.3">
      <c r="AA2092" s="114">
        <f t="shared" si="37"/>
        <v>1</v>
      </c>
      <c r="AB2092" s="114">
        <f>IF(AC2092="",0,IFERROR(IF(VLOOKUP(AC2092,AC$38:AC2091,1,0)&gt;0,0,0),1))</f>
        <v>0</v>
      </c>
      <c r="AC2092" s="117">
        <f>IF(DATOS!J2056=Y$39,DATOS!C2056,"")</f>
        <v>0</v>
      </c>
    </row>
    <row r="2093" spans="27:29" x14ac:dyDescent="0.3">
      <c r="AA2093" s="114">
        <f t="shared" si="37"/>
        <v>1</v>
      </c>
      <c r="AB2093" s="114">
        <f>IF(AC2093="",0,IFERROR(IF(VLOOKUP(AC2093,AC$38:AC2092,1,0)&gt;0,0,0),1))</f>
        <v>0</v>
      </c>
      <c r="AC2093" s="117">
        <f>IF(DATOS!J2057=Y$39,DATOS!C2057,"")</f>
        <v>0</v>
      </c>
    </row>
    <row r="2094" spans="27:29" x14ac:dyDescent="0.3">
      <c r="AA2094" s="114">
        <f t="shared" si="37"/>
        <v>1</v>
      </c>
      <c r="AB2094" s="114">
        <f>IF(AC2094="",0,IFERROR(IF(VLOOKUP(AC2094,AC$38:AC2093,1,0)&gt;0,0,0),1))</f>
        <v>0</v>
      </c>
      <c r="AC2094" s="117">
        <f>IF(DATOS!J2058=Y$39,DATOS!C2058,"")</f>
        <v>0</v>
      </c>
    </row>
    <row r="2095" spans="27:29" x14ac:dyDescent="0.3">
      <c r="AA2095" s="114">
        <f t="shared" si="37"/>
        <v>1</v>
      </c>
      <c r="AB2095" s="114">
        <f>IF(AC2095="",0,IFERROR(IF(VLOOKUP(AC2095,AC$38:AC2094,1,0)&gt;0,0,0),1))</f>
        <v>0</v>
      </c>
      <c r="AC2095" s="117">
        <f>IF(DATOS!J2059=Y$39,DATOS!C2059,"")</f>
        <v>0</v>
      </c>
    </row>
    <row r="2096" spans="27:29" x14ac:dyDescent="0.3">
      <c r="AA2096" s="114">
        <f t="shared" si="37"/>
        <v>1</v>
      </c>
      <c r="AB2096" s="114">
        <f>IF(AC2096="",0,IFERROR(IF(VLOOKUP(AC2096,AC$38:AC2095,1,0)&gt;0,0,0),1))</f>
        <v>0</v>
      </c>
      <c r="AC2096" s="117">
        <f>IF(DATOS!J2060=Y$39,DATOS!C2060,"")</f>
        <v>0</v>
      </c>
    </row>
    <row r="2097" spans="27:29" x14ac:dyDescent="0.3">
      <c r="AA2097" s="114">
        <f t="shared" si="37"/>
        <v>1</v>
      </c>
      <c r="AB2097" s="114">
        <f>IF(AC2097="",0,IFERROR(IF(VLOOKUP(AC2097,AC$38:AC2096,1,0)&gt;0,0,0),1))</f>
        <v>0</v>
      </c>
      <c r="AC2097" s="117">
        <f>IF(DATOS!J2061=Y$39,DATOS!C2061,"")</f>
        <v>0</v>
      </c>
    </row>
    <row r="2098" spans="27:29" x14ac:dyDescent="0.3">
      <c r="AA2098" s="114">
        <f t="shared" si="37"/>
        <v>1</v>
      </c>
      <c r="AB2098" s="114">
        <f>IF(AC2098="",0,IFERROR(IF(VLOOKUP(AC2098,AC$38:AC2097,1,0)&gt;0,0,0),1))</f>
        <v>0</v>
      </c>
      <c r="AC2098" s="117">
        <f>IF(DATOS!J2062=Y$39,DATOS!C2062,"")</f>
        <v>0</v>
      </c>
    </row>
    <row r="2099" spans="27:29" x14ac:dyDescent="0.3">
      <c r="AA2099" s="114">
        <f t="shared" si="37"/>
        <v>1</v>
      </c>
      <c r="AB2099" s="114">
        <f>IF(AC2099="",0,IFERROR(IF(VLOOKUP(AC2099,AC$38:AC2098,1,0)&gt;0,0,0),1))</f>
        <v>0</v>
      </c>
      <c r="AC2099" s="117">
        <f>IF(DATOS!J2063=Y$39,DATOS!C2063,"")</f>
        <v>0</v>
      </c>
    </row>
    <row r="2100" spans="27:29" x14ac:dyDescent="0.3">
      <c r="AA2100" s="114">
        <f t="shared" si="37"/>
        <v>1</v>
      </c>
      <c r="AB2100" s="114">
        <f>IF(AC2100="",0,IFERROR(IF(VLOOKUP(AC2100,AC$38:AC2099,1,0)&gt;0,0,0),1))</f>
        <v>0</v>
      </c>
      <c r="AC2100" s="117">
        <f>IF(DATOS!J2064=Y$39,DATOS!C2064,"")</f>
        <v>0</v>
      </c>
    </row>
    <row r="2101" spans="27:29" x14ac:dyDescent="0.3">
      <c r="AA2101" s="114">
        <f t="shared" si="37"/>
        <v>1</v>
      </c>
      <c r="AB2101" s="114">
        <f>IF(AC2101="",0,IFERROR(IF(VLOOKUP(AC2101,AC$38:AC2100,1,0)&gt;0,0,0),1))</f>
        <v>0</v>
      </c>
      <c r="AC2101" s="117">
        <f>IF(DATOS!J2065=Y$39,DATOS!C2065,"")</f>
        <v>0</v>
      </c>
    </row>
    <row r="2102" spans="27:29" x14ac:dyDescent="0.3">
      <c r="AA2102" s="114">
        <f t="shared" si="37"/>
        <v>1</v>
      </c>
      <c r="AB2102" s="114">
        <f>IF(AC2102="",0,IFERROR(IF(VLOOKUP(AC2102,AC$38:AC2101,1,0)&gt;0,0,0),1))</f>
        <v>0</v>
      </c>
      <c r="AC2102" s="117">
        <f>IF(DATOS!J2066=Y$39,DATOS!C2066,"")</f>
        <v>0</v>
      </c>
    </row>
    <row r="2103" spans="27:29" x14ac:dyDescent="0.3">
      <c r="AA2103" s="114">
        <f t="shared" si="37"/>
        <v>1</v>
      </c>
      <c r="AC2103" s="117">
        <f>IF(DATOS!J2067=Y$39,DATOS!C2067,"")</f>
        <v>0</v>
      </c>
    </row>
    <row r="2104" spans="27:29" x14ac:dyDescent="0.3">
      <c r="AA2104" s="114">
        <f t="shared" si="37"/>
        <v>1</v>
      </c>
      <c r="AB2104" s="114">
        <f>IF(AC2104="",0,IFERROR(IF(VLOOKUP(AC2104,AC$38:AC2103,1,0)&gt;0,0,0),1))</f>
        <v>0</v>
      </c>
      <c r="AC2104" s="117">
        <f>IF(DATOS!J2068=Y$39,DATOS!C2068,"")</f>
        <v>0</v>
      </c>
    </row>
    <row r="2105" spans="27:29" x14ac:dyDescent="0.3">
      <c r="AA2105" s="114">
        <f t="shared" si="37"/>
        <v>1</v>
      </c>
      <c r="AB2105" s="114">
        <f>IF(AC2105="",0,IFERROR(IF(VLOOKUP(AC2105,AC$38:AC2104,1,0)&gt;0,0,0),1))</f>
        <v>0</v>
      </c>
      <c r="AC2105" s="117">
        <f>IF(DATOS!J2069=Y$39,DATOS!C2069,"")</f>
        <v>0</v>
      </c>
    </row>
    <row r="2106" spans="27:29" x14ac:dyDescent="0.3">
      <c r="AA2106" s="114">
        <f t="shared" si="37"/>
        <v>1</v>
      </c>
      <c r="AB2106" s="114">
        <f>IF(AC2106="",0,IFERROR(IF(VLOOKUP(AC2106,AC$38:AC2105,1,0)&gt;0,0,0),1))</f>
        <v>0</v>
      </c>
      <c r="AC2106" s="117">
        <f>IF(DATOS!J2070=Y$39,DATOS!C2070,"")</f>
        <v>0</v>
      </c>
    </row>
    <row r="2107" spans="27:29" x14ac:dyDescent="0.3">
      <c r="AA2107" s="114">
        <f t="shared" si="37"/>
        <v>1</v>
      </c>
      <c r="AB2107" s="114">
        <f>IF(AC2107="",0,IFERROR(IF(VLOOKUP(AC2107,AC$38:AC2106,1,0)&gt;0,0,0),1))</f>
        <v>0</v>
      </c>
      <c r="AC2107" s="117">
        <f>IF(DATOS!J2071=Y$39,DATOS!C2071,"")</f>
        <v>0</v>
      </c>
    </row>
    <row r="2108" spans="27:29" x14ac:dyDescent="0.3">
      <c r="AA2108" s="114">
        <f t="shared" si="37"/>
        <v>1</v>
      </c>
      <c r="AB2108" s="114">
        <f>IF(AC2108="",0,IFERROR(IF(VLOOKUP(AC2108,AC$38:AC2107,1,0)&gt;0,0,0),1))</f>
        <v>0</v>
      </c>
      <c r="AC2108" s="117">
        <f>IF(DATOS!J2072=Y$39,DATOS!C2072,"")</f>
        <v>0</v>
      </c>
    </row>
    <row r="2109" spans="27:29" x14ac:dyDescent="0.3">
      <c r="AA2109" s="114">
        <f t="shared" si="37"/>
        <v>1</v>
      </c>
      <c r="AB2109" s="114">
        <f>IF(AC2109="",0,IFERROR(IF(VLOOKUP(AC2109,AC$38:AC2108,1,0)&gt;0,0,0),1))</f>
        <v>0</v>
      </c>
      <c r="AC2109" s="117">
        <f>IF(DATOS!J2073=Y$39,DATOS!C2073,"")</f>
        <v>0</v>
      </c>
    </row>
    <row r="2110" spans="27:29" x14ac:dyDescent="0.3">
      <c r="AA2110" s="114">
        <f t="shared" si="37"/>
        <v>1</v>
      </c>
      <c r="AB2110" s="114">
        <f>IF(AC2110="",0,IFERROR(IF(VLOOKUP(AC2110,AC$38:AC2109,1,0)&gt;0,0,0),1))</f>
        <v>0</v>
      </c>
      <c r="AC2110" s="117">
        <f>IF(DATOS!J2074=Y$39,DATOS!C2074,"")</f>
        <v>0</v>
      </c>
    </row>
    <row r="2111" spans="27:29" x14ac:dyDescent="0.3">
      <c r="AA2111" s="114">
        <f t="shared" si="37"/>
        <v>1</v>
      </c>
      <c r="AB2111" s="114">
        <f>IF(AC2111="",0,IFERROR(IF(VLOOKUP(AC2111,AC$38:AC2110,1,0)&gt;0,0,0),1))</f>
        <v>0</v>
      </c>
      <c r="AC2111" s="117">
        <f>IF(DATOS!J2075=Y$39,DATOS!C2075,"")</f>
        <v>0</v>
      </c>
    </row>
    <row r="2112" spans="27:29" x14ac:dyDescent="0.3">
      <c r="AA2112" s="114">
        <f t="shared" si="37"/>
        <v>1</v>
      </c>
      <c r="AB2112" s="114">
        <f>IF(AC2112="",0,IFERROR(IF(VLOOKUP(AC2112,AC$38:AC2111,1,0)&gt;0,0,0),1))</f>
        <v>0</v>
      </c>
      <c r="AC2112" s="117">
        <f>IF(DATOS!J2076=Y$39,DATOS!C2076,"")</f>
        <v>0</v>
      </c>
    </row>
    <row r="2113" spans="27:29" x14ac:dyDescent="0.3">
      <c r="AA2113" s="114">
        <f t="shared" si="37"/>
        <v>1</v>
      </c>
      <c r="AB2113" s="114">
        <f>IF(AC2113="",0,IFERROR(IF(VLOOKUP(AC2113,AC$38:AC2112,1,0)&gt;0,0,0),1))</f>
        <v>0</v>
      </c>
      <c r="AC2113" s="117">
        <f>IF(DATOS!J2077=Y$39,DATOS!C2077,"")</f>
        <v>0</v>
      </c>
    </row>
    <row r="2114" spans="27:29" x14ac:dyDescent="0.3">
      <c r="AA2114" s="114">
        <f t="shared" si="37"/>
        <v>1</v>
      </c>
      <c r="AB2114" s="114">
        <f>IF(AC2114="",0,IFERROR(IF(VLOOKUP(AC2114,AC$38:AC2113,1,0)&gt;0,0,0),1))</f>
        <v>0</v>
      </c>
      <c r="AC2114" s="117">
        <f>IF(DATOS!J2078=Y$39,DATOS!C2078,"")</f>
        <v>0</v>
      </c>
    </row>
    <row r="2115" spans="27:29" x14ac:dyDescent="0.3">
      <c r="AA2115" s="114">
        <f t="shared" si="37"/>
        <v>1</v>
      </c>
      <c r="AB2115" s="114">
        <f>IF(AC2115="",0,IFERROR(IF(VLOOKUP(AC2115,AC$38:AC2114,1,0)&gt;0,0,0),1))</f>
        <v>0</v>
      </c>
      <c r="AC2115" s="117">
        <f>IF(DATOS!J2079=Y$39,DATOS!C2079,"")</f>
        <v>0</v>
      </c>
    </row>
    <row r="2116" spans="27:29" x14ac:dyDescent="0.3">
      <c r="AA2116" s="114">
        <f t="shared" si="37"/>
        <v>1</v>
      </c>
      <c r="AB2116" s="114">
        <f>IF(AC2116="",0,IFERROR(IF(VLOOKUP(AC2116,AC$38:AC2115,1,0)&gt;0,0,0),1))</f>
        <v>0</v>
      </c>
      <c r="AC2116" s="117">
        <f>IF(DATOS!J2080=Y$39,DATOS!C2080,"")</f>
        <v>0</v>
      </c>
    </row>
    <row r="2117" spans="27:29" x14ac:dyDescent="0.3">
      <c r="AA2117" s="114">
        <f t="shared" si="37"/>
        <v>1</v>
      </c>
      <c r="AB2117" s="114">
        <f>IF(AC2117="",0,IFERROR(IF(VLOOKUP(AC2117,AC$38:AC2116,1,0)&gt;0,0,0),1))</f>
        <v>0</v>
      </c>
      <c r="AC2117" s="117">
        <f>IF(DATOS!J2081=Y$39,DATOS!C2081,"")</f>
        <v>0</v>
      </c>
    </row>
    <row r="2118" spans="27:29" x14ac:dyDescent="0.3">
      <c r="AA2118" s="114">
        <f t="shared" si="37"/>
        <v>1</v>
      </c>
      <c r="AB2118" s="114">
        <f>IF(AC2118="",0,IFERROR(IF(VLOOKUP(AC2118,AC$38:AC2117,1,0)&gt;0,0,0),1))</f>
        <v>0</v>
      </c>
      <c r="AC2118" s="117">
        <f>IF(DATOS!J2082=Y$39,DATOS!C2082,"")</f>
        <v>0</v>
      </c>
    </row>
    <row r="2119" spans="27:29" x14ac:dyDescent="0.3">
      <c r="AA2119" s="114">
        <f t="shared" si="37"/>
        <v>1</v>
      </c>
      <c r="AB2119" s="114">
        <f>IF(AC2119="",0,IFERROR(IF(VLOOKUP(AC2119,AC$38:AC2118,1,0)&gt;0,0,0),1))</f>
        <v>0</v>
      </c>
      <c r="AC2119" s="117">
        <f>IF(DATOS!J2083=Y$39,DATOS!C2083,"")</f>
        <v>0</v>
      </c>
    </row>
    <row r="2120" spans="27:29" x14ac:dyDescent="0.3">
      <c r="AA2120" s="114">
        <f t="shared" si="37"/>
        <v>1</v>
      </c>
      <c r="AB2120" s="114">
        <f>IF(AC2120="",0,IFERROR(IF(VLOOKUP(AC2120,AC$38:AC2119,1,0)&gt;0,0,0),1))</f>
        <v>0</v>
      </c>
      <c r="AC2120" s="117">
        <f>IF(DATOS!J2084=Y$39,DATOS!C2084,"")</f>
        <v>0</v>
      </c>
    </row>
    <row r="2121" spans="27:29" x14ac:dyDescent="0.3">
      <c r="AA2121" s="114">
        <f t="shared" si="37"/>
        <v>1</v>
      </c>
      <c r="AB2121" s="114">
        <f>IF(AC2121="",0,IFERROR(IF(VLOOKUP(AC2121,AC$38:AC2120,1,0)&gt;0,0,0),1))</f>
        <v>0</v>
      </c>
      <c r="AC2121" s="117">
        <f>IF(DATOS!J2085=Y$39,DATOS!C2085,"")</f>
        <v>0</v>
      </c>
    </row>
    <row r="2122" spans="27:29" x14ac:dyDescent="0.3">
      <c r="AA2122" s="114">
        <f t="shared" si="37"/>
        <v>1</v>
      </c>
      <c r="AB2122" s="114">
        <f>IF(AC2122="",0,IFERROR(IF(VLOOKUP(AC2122,AC$38:AC2121,1,0)&gt;0,0,0),1))</f>
        <v>0</v>
      </c>
      <c r="AC2122" s="117">
        <f>IF(DATOS!J2086=Y$39,DATOS!C2086,"")</f>
        <v>0</v>
      </c>
    </row>
    <row r="2123" spans="27:29" x14ac:dyDescent="0.3">
      <c r="AA2123" s="114">
        <f t="shared" si="37"/>
        <v>1</v>
      </c>
      <c r="AB2123" s="114">
        <f>IF(AC2123="",0,IFERROR(IF(VLOOKUP(AC2123,AC$38:AC2122,1,0)&gt;0,0,0),1))</f>
        <v>0</v>
      </c>
      <c r="AC2123" s="117">
        <f>IF(DATOS!J2087=Y$39,DATOS!C2087,"")</f>
        <v>0</v>
      </c>
    </row>
    <row r="2124" spans="27:29" x14ac:dyDescent="0.3">
      <c r="AA2124" s="114">
        <f t="shared" si="37"/>
        <v>1</v>
      </c>
      <c r="AB2124" s="114">
        <f>IF(AC2124="",0,IFERROR(IF(VLOOKUP(AC2124,AC$38:AC2123,1,0)&gt;0,0,0),1))</f>
        <v>0</v>
      </c>
      <c r="AC2124" s="117">
        <f>IF(DATOS!J2088=Y$39,DATOS!C2088,"")</f>
        <v>0</v>
      </c>
    </row>
    <row r="2125" spans="27:29" x14ac:dyDescent="0.3">
      <c r="AA2125" s="114">
        <f t="shared" si="37"/>
        <v>1</v>
      </c>
      <c r="AB2125" s="114">
        <f>IF(AC2125="",0,IFERROR(IF(VLOOKUP(AC2125,AC$38:AC2124,1,0)&gt;0,0,0),1))</f>
        <v>0</v>
      </c>
      <c r="AC2125" s="117">
        <f>IF(DATOS!J2089=Y$39,DATOS!C2089,"")</f>
        <v>0</v>
      </c>
    </row>
    <row r="2126" spans="27:29" x14ac:dyDescent="0.3">
      <c r="AA2126" s="114">
        <f t="shared" si="37"/>
        <v>1</v>
      </c>
      <c r="AB2126" s="114">
        <f>IF(AC2126="",0,IFERROR(IF(VLOOKUP(AC2126,AC$38:AC2125,1,0)&gt;0,0,0),1))</f>
        <v>0</v>
      </c>
      <c r="AC2126" s="117">
        <f>IF(DATOS!J2090=Y$39,DATOS!C2090,"")</f>
        <v>0</v>
      </c>
    </row>
    <row r="2127" spans="27:29" x14ac:dyDescent="0.3">
      <c r="AA2127" s="114">
        <f t="shared" si="37"/>
        <v>1</v>
      </c>
      <c r="AB2127" s="114">
        <f>IF(AC2127="",0,IFERROR(IF(VLOOKUP(AC2127,AC$38:AC2126,1,0)&gt;0,0,0),1))</f>
        <v>0</v>
      </c>
      <c r="AC2127" s="117">
        <f>IF(DATOS!J2091=Y$39,DATOS!C2091,"")</f>
        <v>0</v>
      </c>
    </row>
    <row r="2128" spans="27:29" x14ac:dyDescent="0.3">
      <c r="AA2128" s="114">
        <f t="shared" si="37"/>
        <v>1</v>
      </c>
      <c r="AB2128" s="114">
        <f>IF(AC2128="",0,IFERROR(IF(VLOOKUP(AC2128,AC$38:AC2127,1,0)&gt;0,0,0),1))</f>
        <v>0</v>
      </c>
      <c r="AC2128" s="117">
        <f>IF(DATOS!J2092=Y$39,DATOS!C2092,"")</f>
        <v>0</v>
      </c>
    </row>
    <row r="2129" spans="27:29" x14ac:dyDescent="0.3">
      <c r="AA2129" s="114">
        <f t="shared" si="37"/>
        <v>1</v>
      </c>
      <c r="AB2129" s="114">
        <f>IF(AC2129="",0,IFERROR(IF(VLOOKUP(AC2129,AC$38:AC2128,1,0)&gt;0,0,0),1))</f>
        <v>0</v>
      </c>
      <c r="AC2129" s="117">
        <f>IF(DATOS!J2093=Y$39,DATOS!C2093,"")</f>
        <v>0</v>
      </c>
    </row>
    <row r="2130" spans="27:29" x14ac:dyDescent="0.3">
      <c r="AA2130" s="114">
        <f t="shared" si="37"/>
        <v>1</v>
      </c>
      <c r="AB2130" s="114">
        <f>IF(AC2130="",0,IFERROR(IF(VLOOKUP(AC2130,AC$38:AC2129,1,0)&gt;0,0,0),1))</f>
        <v>0</v>
      </c>
      <c r="AC2130" s="117">
        <f>IF(DATOS!J2094=Y$39,DATOS!C2094,"")</f>
        <v>0</v>
      </c>
    </row>
    <row r="2131" spans="27:29" x14ac:dyDescent="0.3">
      <c r="AA2131" s="114">
        <f t="shared" si="37"/>
        <v>1</v>
      </c>
      <c r="AB2131" s="114">
        <f>IF(AC2131="",0,IFERROR(IF(VLOOKUP(AC2131,AC$38:AC2130,1,0)&gt;0,0,0),1))</f>
        <v>0</v>
      </c>
      <c r="AC2131" s="117">
        <f>IF(DATOS!J2095=Y$39,DATOS!C2095,"")</f>
        <v>0</v>
      </c>
    </row>
    <row r="2132" spans="27:29" x14ac:dyDescent="0.3">
      <c r="AA2132" s="114">
        <f t="shared" si="37"/>
        <v>1</v>
      </c>
      <c r="AB2132" s="114">
        <f>IF(AC2132="",0,IFERROR(IF(VLOOKUP(AC2132,AC$38:AC2131,1,0)&gt;0,0,0),1))</f>
        <v>0</v>
      </c>
      <c r="AC2132" s="117">
        <f>IF(DATOS!J2096=Y$39,DATOS!C2096,"")</f>
        <v>0</v>
      </c>
    </row>
    <row r="2133" spans="27:29" x14ac:dyDescent="0.3">
      <c r="AA2133" s="114">
        <f t="shared" si="37"/>
        <v>1</v>
      </c>
      <c r="AB2133" s="114">
        <f>IF(AC2133="",0,IFERROR(IF(VLOOKUP(AC2133,AC$38:AC2132,1,0)&gt;0,0,0),1))</f>
        <v>0</v>
      </c>
      <c r="AC2133" s="117">
        <f>IF(DATOS!J2097=Y$39,DATOS!C2097,"")</f>
        <v>0</v>
      </c>
    </row>
    <row r="2134" spans="27:29" x14ac:dyDescent="0.3">
      <c r="AA2134" s="114">
        <f t="shared" si="37"/>
        <v>1</v>
      </c>
      <c r="AB2134" s="114">
        <f>IF(AC2134="",0,IFERROR(IF(VLOOKUP(AC2134,AC$38:AC2133,1,0)&gt;0,0,0),1))</f>
        <v>0</v>
      </c>
      <c r="AC2134" s="117">
        <f>IF(DATOS!J2098=Y$39,DATOS!C2098,"")</f>
        <v>0</v>
      </c>
    </row>
    <row r="2135" spans="27:29" x14ac:dyDescent="0.3">
      <c r="AA2135" s="114">
        <f t="shared" si="37"/>
        <v>1</v>
      </c>
      <c r="AB2135" s="114">
        <f>IF(AC2135="",0,IFERROR(IF(VLOOKUP(AC2135,AC$38:AC2134,1,0)&gt;0,0,0),1))</f>
        <v>0</v>
      </c>
      <c r="AC2135" s="117">
        <f>IF(DATOS!J2099=Y$39,DATOS!C2099,"")</f>
        <v>0</v>
      </c>
    </row>
    <row r="2136" spans="27:29" x14ac:dyDescent="0.3">
      <c r="AA2136" s="114">
        <f t="shared" si="37"/>
        <v>1</v>
      </c>
      <c r="AB2136" s="114">
        <f>IF(AC2136="",0,IFERROR(IF(VLOOKUP(AC2136,AC$38:AC2135,1,0)&gt;0,0,0),1))</f>
        <v>0</v>
      </c>
      <c r="AC2136" s="117">
        <f>IF(DATOS!J2100=Y$39,DATOS!C2100,"")</f>
        <v>0</v>
      </c>
    </row>
    <row r="2137" spans="27:29" x14ac:dyDescent="0.3">
      <c r="AA2137" s="114">
        <f t="shared" si="37"/>
        <v>1</v>
      </c>
      <c r="AB2137" s="114">
        <f>IF(AC2137="",0,IFERROR(IF(VLOOKUP(AC2137,AC$38:AC2136,1,0)&gt;0,0,0),1))</f>
        <v>0</v>
      </c>
      <c r="AC2137" s="117">
        <f>IF(DATOS!J2101=Y$39,DATOS!C2101,"")</f>
        <v>0</v>
      </c>
    </row>
    <row r="2138" spans="27:29" x14ac:dyDescent="0.3">
      <c r="AA2138" s="114">
        <f t="shared" si="37"/>
        <v>1</v>
      </c>
      <c r="AB2138" s="114">
        <f>IF(AC2138="",0,IFERROR(IF(VLOOKUP(AC2138,AC$38:AC2137,1,0)&gt;0,0,0),1))</f>
        <v>0</v>
      </c>
      <c r="AC2138" s="117">
        <f>IF(DATOS!J2102=Y$39,DATOS!C2102,"")</f>
        <v>0</v>
      </c>
    </row>
    <row r="2139" spans="27:29" x14ac:dyDescent="0.3">
      <c r="AA2139" s="114">
        <f t="shared" si="37"/>
        <v>1</v>
      </c>
      <c r="AB2139" s="114">
        <f>IF(AC2139="",0,IFERROR(IF(VLOOKUP(AC2139,AC$38:AC2138,1,0)&gt;0,0,0),1))</f>
        <v>0</v>
      </c>
      <c r="AC2139" s="117">
        <f>IF(DATOS!J2103=Y$39,DATOS!C2103,"")</f>
        <v>0</v>
      </c>
    </row>
    <row r="2140" spans="27:29" x14ac:dyDescent="0.3">
      <c r="AA2140" s="114">
        <f t="shared" si="37"/>
        <v>1</v>
      </c>
      <c r="AB2140" s="114">
        <f>IF(AC2140="",0,IFERROR(IF(VLOOKUP(AC2140,AC$38:AC2139,1,0)&gt;0,0,0),1))</f>
        <v>0</v>
      </c>
      <c r="AC2140" s="117">
        <f>IF(DATOS!J2104=Y$39,DATOS!C2104,"")</f>
        <v>0</v>
      </c>
    </row>
    <row r="2141" spans="27:29" x14ac:dyDescent="0.3">
      <c r="AA2141" s="114">
        <f t="shared" si="37"/>
        <v>1</v>
      </c>
      <c r="AB2141" s="114">
        <f>IF(AC2141="",0,IFERROR(IF(VLOOKUP(AC2141,AC$38:AC2140,1,0)&gt;0,0,0),1))</f>
        <v>0</v>
      </c>
      <c r="AC2141" s="117">
        <f>IF(DATOS!J2105=Y$39,DATOS!C2105,"")</f>
        <v>0</v>
      </c>
    </row>
    <row r="2142" spans="27:29" x14ac:dyDescent="0.3">
      <c r="AA2142" s="114">
        <f t="shared" si="37"/>
        <v>1</v>
      </c>
      <c r="AB2142" s="114">
        <f>IF(AC2142="",0,IFERROR(IF(VLOOKUP(AC2142,AC$38:AC2141,1,0)&gt;0,0,0),1))</f>
        <v>0</v>
      </c>
      <c r="AC2142" s="117">
        <f>IF(DATOS!J2106=Y$39,DATOS!C2106,"")</f>
        <v>0</v>
      </c>
    </row>
    <row r="2143" spans="27:29" x14ac:dyDescent="0.3">
      <c r="AA2143" s="114">
        <f t="shared" si="37"/>
        <v>1</v>
      </c>
      <c r="AB2143" s="114">
        <f>IF(AC2143="",0,IFERROR(IF(VLOOKUP(AC2143,AC$38:AC2142,1,0)&gt;0,0,0),1))</f>
        <v>0</v>
      </c>
      <c r="AC2143" s="117">
        <f>IF(DATOS!J2107=Y$39,DATOS!C2107,"")</f>
        <v>0</v>
      </c>
    </row>
    <row r="2144" spans="27:29" x14ac:dyDescent="0.3">
      <c r="AA2144" s="114">
        <f t="shared" si="37"/>
        <v>1</v>
      </c>
      <c r="AB2144" s="114">
        <f>IF(AC2144="",0,IFERROR(IF(VLOOKUP(AC2144,AC$38:AC2143,1,0)&gt;0,0,0),1))</f>
        <v>0</v>
      </c>
      <c r="AC2144" s="117">
        <f>IF(DATOS!J2108=Y$39,DATOS!C2108,"")</f>
        <v>0</v>
      </c>
    </row>
    <row r="2145" spans="27:29" x14ac:dyDescent="0.3">
      <c r="AA2145" s="114">
        <f t="shared" si="37"/>
        <v>1</v>
      </c>
      <c r="AB2145" s="114">
        <f>IF(AC2145="",0,IFERROR(IF(VLOOKUP(AC2145,AC$38:AC2144,1,0)&gt;0,0,0),1))</f>
        <v>0</v>
      </c>
      <c r="AC2145" s="117">
        <f>IF(DATOS!J2109=Y$39,DATOS!C2109,"")</f>
        <v>0</v>
      </c>
    </row>
    <row r="2146" spans="27:29" x14ac:dyDescent="0.3">
      <c r="AA2146" s="114">
        <f t="shared" si="37"/>
        <v>1</v>
      </c>
      <c r="AB2146" s="114">
        <f>IF(AC2146="",0,IFERROR(IF(VLOOKUP(AC2146,AC$38:AC2145,1,0)&gt;0,0,0),1))</f>
        <v>0</v>
      </c>
      <c r="AC2146" s="117">
        <f>IF(DATOS!J2110=Y$39,DATOS!C2110,"")</f>
        <v>0</v>
      </c>
    </row>
    <row r="2147" spans="27:29" x14ac:dyDescent="0.3">
      <c r="AA2147" s="114">
        <f t="shared" si="37"/>
        <v>1</v>
      </c>
      <c r="AB2147" s="114">
        <f>IF(AC2147="",0,IFERROR(IF(VLOOKUP(AC2147,AC$38:AC2146,1,0)&gt;0,0,0),1))</f>
        <v>0</v>
      </c>
      <c r="AC2147" s="117">
        <f>IF(DATOS!J2111=Y$39,DATOS!C2111,"")</f>
        <v>0</v>
      </c>
    </row>
    <row r="2148" spans="27:29" x14ac:dyDescent="0.3">
      <c r="AA2148" s="114">
        <f t="shared" si="37"/>
        <v>1</v>
      </c>
      <c r="AB2148" s="114">
        <f>IF(AC2148="",0,IFERROR(IF(VLOOKUP(AC2148,AC$38:AC2147,1,0)&gt;0,0,0),1))</f>
        <v>0</v>
      </c>
      <c r="AC2148" s="117">
        <f>IF(DATOS!J2112=Y$39,DATOS!C2112,"")</f>
        <v>0</v>
      </c>
    </row>
    <row r="2149" spans="27:29" x14ac:dyDescent="0.3">
      <c r="AA2149" s="114">
        <f t="shared" si="37"/>
        <v>1</v>
      </c>
      <c r="AB2149" s="114">
        <f>IF(AC2149="",0,IFERROR(IF(VLOOKUP(AC2149,AC$38:AC2148,1,0)&gt;0,0,0),1))</f>
        <v>0</v>
      </c>
      <c r="AC2149" s="117">
        <f>IF(DATOS!J2113=Y$39,DATOS!C2113,"")</f>
        <v>0</v>
      </c>
    </row>
    <row r="2150" spans="27:29" x14ac:dyDescent="0.3">
      <c r="AA2150" s="114">
        <f t="shared" ref="AA2150:AA2213" si="38">AA2149+AB2150</f>
        <v>1</v>
      </c>
      <c r="AB2150" s="114">
        <f>IF(AC2150="",0,IFERROR(IF(VLOOKUP(AC2150,AC$38:AC2149,1,0)&gt;0,0,0),1))</f>
        <v>0</v>
      </c>
      <c r="AC2150" s="117">
        <f>IF(DATOS!J2114=Y$39,DATOS!C2114,"")</f>
        <v>0</v>
      </c>
    </row>
    <row r="2151" spans="27:29" x14ac:dyDescent="0.3">
      <c r="AA2151" s="114">
        <f t="shared" si="38"/>
        <v>1</v>
      </c>
      <c r="AB2151" s="114">
        <f>IF(AC2151="",0,IFERROR(IF(VLOOKUP(AC2151,AC$38:AC2150,1,0)&gt;0,0,0),1))</f>
        <v>0</v>
      </c>
      <c r="AC2151" s="117">
        <f>IF(DATOS!J2115=Y$39,DATOS!C2115,"")</f>
        <v>0</v>
      </c>
    </row>
    <row r="2152" spans="27:29" x14ac:dyDescent="0.3">
      <c r="AA2152" s="114">
        <f t="shared" si="38"/>
        <v>1</v>
      </c>
      <c r="AB2152" s="114">
        <f>IF(AC2152="",0,IFERROR(IF(VLOOKUP(AC2152,AC$38:AC2151,1,0)&gt;0,0,0),1))</f>
        <v>0</v>
      </c>
      <c r="AC2152" s="117">
        <f>IF(DATOS!J2116=Y$39,DATOS!C2116,"")</f>
        <v>0</v>
      </c>
    </row>
    <row r="2153" spans="27:29" x14ac:dyDescent="0.3">
      <c r="AA2153" s="114">
        <f t="shared" si="38"/>
        <v>1</v>
      </c>
      <c r="AB2153" s="114">
        <f>IF(AC2153="",0,IFERROR(IF(VLOOKUP(AC2153,AC$38:AC2152,1,0)&gt;0,0,0),1))</f>
        <v>0</v>
      </c>
      <c r="AC2153" s="117">
        <f>IF(DATOS!J2117=Y$39,DATOS!C2117,"")</f>
        <v>0</v>
      </c>
    </row>
    <row r="2154" spans="27:29" x14ac:dyDescent="0.3">
      <c r="AA2154" s="114">
        <f t="shared" si="38"/>
        <v>1</v>
      </c>
      <c r="AB2154" s="114">
        <f>IF(AC2154="",0,IFERROR(IF(VLOOKUP(AC2154,AC$38:AC2153,1,0)&gt;0,0,0),1))</f>
        <v>0</v>
      </c>
      <c r="AC2154" s="117">
        <f>IF(DATOS!J2118=Y$39,DATOS!C2118,"")</f>
        <v>0</v>
      </c>
    </row>
    <row r="2155" spans="27:29" x14ac:dyDescent="0.3">
      <c r="AA2155" s="114">
        <f t="shared" si="38"/>
        <v>1</v>
      </c>
      <c r="AB2155" s="114">
        <f>IF(AC2155="",0,IFERROR(IF(VLOOKUP(AC2155,AC$38:AC2154,1,0)&gt;0,0,0),1))</f>
        <v>0</v>
      </c>
      <c r="AC2155" s="117">
        <f>IF(DATOS!J2119=Y$39,DATOS!C2119,"")</f>
        <v>0</v>
      </c>
    </row>
    <row r="2156" spans="27:29" x14ac:dyDescent="0.3">
      <c r="AA2156" s="114">
        <f t="shared" si="38"/>
        <v>1</v>
      </c>
      <c r="AB2156" s="114">
        <f>IF(AC2156="",0,IFERROR(IF(VLOOKUP(AC2156,AC$38:AC2155,1,0)&gt;0,0,0),1))</f>
        <v>0</v>
      </c>
      <c r="AC2156" s="117">
        <f>IF(DATOS!J2120=Y$39,DATOS!C2120,"")</f>
        <v>0</v>
      </c>
    </row>
    <row r="2157" spans="27:29" x14ac:dyDescent="0.3">
      <c r="AA2157" s="114">
        <f t="shared" si="38"/>
        <v>1</v>
      </c>
      <c r="AB2157" s="114">
        <f>IF(AC2157="",0,IFERROR(IF(VLOOKUP(AC2157,AC$38:AC2156,1,0)&gt;0,0,0),1))</f>
        <v>0</v>
      </c>
      <c r="AC2157" s="117">
        <f>IF(DATOS!J2121=Y$39,DATOS!C2121,"")</f>
        <v>0</v>
      </c>
    </row>
    <row r="2158" spans="27:29" x14ac:dyDescent="0.3">
      <c r="AA2158" s="114">
        <f t="shared" si="38"/>
        <v>1</v>
      </c>
      <c r="AB2158" s="114">
        <f>IF(AC2158="",0,IFERROR(IF(VLOOKUP(AC2158,AC$38:AC2157,1,0)&gt;0,0,0),1))</f>
        <v>0</v>
      </c>
      <c r="AC2158" s="117">
        <f>IF(DATOS!J2122=Y$39,DATOS!C2122,"")</f>
        <v>0</v>
      </c>
    </row>
    <row r="2159" spans="27:29" x14ac:dyDescent="0.3">
      <c r="AA2159" s="114">
        <f t="shared" si="38"/>
        <v>1</v>
      </c>
      <c r="AB2159" s="114">
        <f>IF(AC2159="",0,IFERROR(IF(VLOOKUP(AC2159,AC$38:AC2158,1,0)&gt;0,0,0),1))</f>
        <v>0</v>
      </c>
      <c r="AC2159" s="117">
        <f>IF(DATOS!J2123=Y$39,DATOS!C2123,"")</f>
        <v>0</v>
      </c>
    </row>
    <row r="2160" spans="27:29" x14ac:dyDescent="0.3">
      <c r="AA2160" s="114">
        <f t="shared" si="38"/>
        <v>1</v>
      </c>
      <c r="AB2160" s="114">
        <f>IF(AC2160="",0,IFERROR(IF(VLOOKUP(AC2160,AC$38:AC2159,1,0)&gt;0,0,0),1))</f>
        <v>0</v>
      </c>
      <c r="AC2160" s="117">
        <f>IF(DATOS!J2124=Y$39,DATOS!C2124,"")</f>
        <v>0</v>
      </c>
    </row>
    <row r="2161" spans="27:29" x14ac:dyDescent="0.3">
      <c r="AA2161" s="114">
        <f t="shared" si="38"/>
        <v>1</v>
      </c>
      <c r="AB2161" s="114">
        <f>IF(AC2161="",0,IFERROR(IF(VLOOKUP(AC2161,AC$38:AC2160,1,0)&gt;0,0,0),1))</f>
        <v>0</v>
      </c>
      <c r="AC2161" s="117">
        <f>IF(DATOS!J2125=Y$39,DATOS!C2125,"")</f>
        <v>0</v>
      </c>
    </row>
    <row r="2162" spans="27:29" x14ac:dyDescent="0.3">
      <c r="AA2162" s="114">
        <f t="shared" si="38"/>
        <v>1</v>
      </c>
      <c r="AB2162" s="114">
        <f>IF(AC2162="",0,IFERROR(IF(VLOOKUP(AC2162,AC$38:AC2161,1,0)&gt;0,0,0),1))</f>
        <v>0</v>
      </c>
      <c r="AC2162" s="117">
        <f>IF(DATOS!J2126=Y$39,DATOS!C2126,"")</f>
        <v>0</v>
      </c>
    </row>
    <row r="2163" spans="27:29" x14ac:dyDescent="0.3">
      <c r="AA2163" s="114">
        <f t="shared" si="38"/>
        <v>1</v>
      </c>
      <c r="AB2163" s="114">
        <f>IF(AC2163="",0,IFERROR(IF(VLOOKUP(AC2163,AC$38:AC2162,1,0)&gt;0,0,0),1))</f>
        <v>0</v>
      </c>
      <c r="AC2163" s="117">
        <f>IF(DATOS!J2127=Y$39,DATOS!C2127,"")</f>
        <v>0</v>
      </c>
    </row>
    <row r="2164" spans="27:29" x14ac:dyDescent="0.3">
      <c r="AA2164" s="114">
        <f t="shared" si="38"/>
        <v>1</v>
      </c>
      <c r="AB2164" s="114">
        <f>IF(AC2164="",0,IFERROR(IF(VLOOKUP(AC2164,AC$38:AC2163,1,0)&gt;0,0,0),1))</f>
        <v>0</v>
      </c>
      <c r="AC2164" s="117">
        <f>IF(DATOS!J2128=Y$39,DATOS!C2128,"")</f>
        <v>0</v>
      </c>
    </row>
    <row r="2165" spans="27:29" x14ac:dyDescent="0.3">
      <c r="AA2165" s="114">
        <f t="shared" si="38"/>
        <v>1</v>
      </c>
      <c r="AB2165" s="114">
        <f>IF(AC2165="",0,IFERROR(IF(VLOOKUP(AC2165,AC$38:AC2164,1,0)&gt;0,0,0),1))</f>
        <v>0</v>
      </c>
      <c r="AC2165" s="117">
        <f>IF(DATOS!J2129=Y$39,DATOS!C2129,"")</f>
        <v>0</v>
      </c>
    </row>
    <row r="2166" spans="27:29" x14ac:dyDescent="0.3">
      <c r="AA2166" s="114">
        <f t="shared" si="38"/>
        <v>1</v>
      </c>
      <c r="AB2166" s="114">
        <f>IF(AC2166="",0,IFERROR(IF(VLOOKUP(AC2166,AC$38:AC2165,1,0)&gt;0,0,0),1))</f>
        <v>0</v>
      </c>
      <c r="AC2166" s="117">
        <f>IF(DATOS!J2130=Y$39,DATOS!C2130,"")</f>
        <v>0</v>
      </c>
    </row>
    <row r="2167" spans="27:29" x14ac:dyDescent="0.3">
      <c r="AA2167" s="114">
        <f t="shared" si="38"/>
        <v>1</v>
      </c>
      <c r="AB2167" s="114">
        <f>IF(AC2167="",0,IFERROR(IF(VLOOKUP(AC2167,AC$38:AC2166,1,0)&gt;0,0,0),1))</f>
        <v>0</v>
      </c>
      <c r="AC2167" s="117">
        <f>IF(DATOS!J2131=Y$39,DATOS!C2131,"")</f>
        <v>0</v>
      </c>
    </row>
    <row r="2168" spans="27:29" x14ac:dyDescent="0.3">
      <c r="AA2168" s="114">
        <f t="shared" si="38"/>
        <v>1</v>
      </c>
      <c r="AB2168" s="114">
        <f>IF(AC2168="",0,IFERROR(IF(VLOOKUP(AC2168,AC$38:AC2167,1,0)&gt;0,0,0),1))</f>
        <v>0</v>
      </c>
      <c r="AC2168" s="117">
        <f>IF(DATOS!J2132=Y$39,DATOS!C2132,"")</f>
        <v>0</v>
      </c>
    </row>
    <row r="2169" spans="27:29" x14ac:dyDescent="0.3">
      <c r="AA2169" s="114">
        <f t="shared" si="38"/>
        <v>1</v>
      </c>
      <c r="AB2169" s="114">
        <f>IF(AC2169="",0,IFERROR(IF(VLOOKUP(AC2169,AC$38:AC2168,1,0)&gt;0,0,0),1))</f>
        <v>0</v>
      </c>
      <c r="AC2169" s="117">
        <f>IF(DATOS!J2133=Y$39,DATOS!C2133,"")</f>
        <v>0</v>
      </c>
    </row>
    <row r="2170" spans="27:29" x14ac:dyDescent="0.3">
      <c r="AA2170" s="114">
        <f t="shared" si="38"/>
        <v>1</v>
      </c>
      <c r="AB2170" s="114">
        <f>IF(AC2170="",0,IFERROR(IF(VLOOKUP(AC2170,AC$38:AC2169,1,0)&gt;0,0,0),1))</f>
        <v>0</v>
      </c>
      <c r="AC2170" s="117">
        <f>IF(DATOS!J2134=Y$39,DATOS!C2134,"")</f>
        <v>0</v>
      </c>
    </row>
    <row r="2171" spans="27:29" x14ac:dyDescent="0.3">
      <c r="AA2171" s="114">
        <f t="shared" si="38"/>
        <v>1</v>
      </c>
      <c r="AB2171" s="114">
        <f>IF(AC2171="",0,IFERROR(IF(VLOOKUP(AC2171,AC$38:AC2170,1,0)&gt;0,0,0),1))</f>
        <v>0</v>
      </c>
      <c r="AC2171" s="117">
        <f>IF(DATOS!J2135=Y$39,DATOS!C2135,"")</f>
        <v>0</v>
      </c>
    </row>
    <row r="2172" spans="27:29" x14ac:dyDescent="0.3">
      <c r="AA2172" s="114">
        <f t="shared" si="38"/>
        <v>1</v>
      </c>
      <c r="AB2172" s="114">
        <f>IF(AC2172="",0,IFERROR(IF(VLOOKUP(AC2172,AC$38:AC2171,1,0)&gt;0,0,0),1))</f>
        <v>0</v>
      </c>
      <c r="AC2172" s="117">
        <f>IF(DATOS!J2136=Y$39,DATOS!C2136,"")</f>
        <v>0</v>
      </c>
    </row>
    <row r="2173" spans="27:29" x14ac:dyDescent="0.3">
      <c r="AA2173" s="114">
        <f t="shared" si="38"/>
        <v>1</v>
      </c>
      <c r="AB2173" s="114">
        <f>IF(AC2173="",0,IFERROR(IF(VLOOKUP(AC2173,AC$38:AC2172,1,0)&gt;0,0,0),1))</f>
        <v>0</v>
      </c>
      <c r="AC2173" s="117">
        <f>IF(DATOS!J2137=Y$39,DATOS!C2137,"")</f>
        <v>0</v>
      </c>
    </row>
    <row r="2174" spans="27:29" x14ac:dyDescent="0.3">
      <c r="AA2174" s="114">
        <f t="shared" si="38"/>
        <v>1</v>
      </c>
      <c r="AB2174" s="114">
        <f>IF(AC2174="",0,IFERROR(IF(VLOOKUP(AC2174,AC$38:AC2173,1,0)&gt;0,0,0),1))</f>
        <v>0</v>
      </c>
      <c r="AC2174" s="117">
        <f>IF(DATOS!J2138=Y$39,DATOS!C2138,"")</f>
        <v>0</v>
      </c>
    </row>
    <row r="2175" spans="27:29" x14ac:dyDescent="0.3">
      <c r="AA2175" s="114">
        <f t="shared" si="38"/>
        <v>1</v>
      </c>
      <c r="AB2175" s="114">
        <f>IF(AC2175="",0,IFERROR(IF(VLOOKUP(AC2175,AC$38:AC2174,1,0)&gt;0,0,0),1))</f>
        <v>0</v>
      </c>
      <c r="AC2175" s="117">
        <f>IF(DATOS!J2139=Y$39,DATOS!C2139,"")</f>
        <v>0</v>
      </c>
    </row>
    <row r="2176" spans="27:29" x14ac:dyDescent="0.3">
      <c r="AA2176" s="114">
        <f t="shared" si="38"/>
        <v>1</v>
      </c>
      <c r="AB2176" s="114">
        <f>IF(AC2176="",0,IFERROR(IF(VLOOKUP(AC2176,AC$38:AC2175,1,0)&gt;0,0,0),1))</f>
        <v>0</v>
      </c>
      <c r="AC2176" s="117">
        <f>IF(DATOS!J2140=Y$39,DATOS!C2140,"")</f>
        <v>0</v>
      </c>
    </row>
    <row r="2177" spans="27:29" x14ac:dyDescent="0.3">
      <c r="AA2177" s="114">
        <f t="shared" si="38"/>
        <v>1</v>
      </c>
      <c r="AB2177" s="114">
        <f>IF(AC2177="",0,IFERROR(IF(VLOOKUP(AC2177,AC$38:AC2176,1,0)&gt;0,0,0),1))</f>
        <v>0</v>
      </c>
      <c r="AC2177" s="117">
        <f>IF(DATOS!J2141=Y$39,DATOS!C2141,"")</f>
        <v>0</v>
      </c>
    </row>
    <row r="2178" spans="27:29" x14ac:dyDescent="0.3">
      <c r="AA2178" s="114">
        <f t="shared" si="38"/>
        <v>1</v>
      </c>
      <c r="AB2178" s="114">
        <f>IF(AC2178="",0,IFERROR(IF(VLOOKUP(AC2178,AC$38:AC2177,1,0)&gt;0,0,0),1))</f>
        <v>0</v>
      </c>
      <c r="AC2178" s="117">
        <f>IF(DATOS!J2142=Y$39,DATOS!C2142,"")</f>
        <v>0</v>
      </c>
    </row>
    <row r="2179" spans="27:29" x14ac:dyDescent="0.3">
      <c r="AA2179" s="114">
        <f t="shared" si="38"/>
        <v>1</v>
      </c>
      <c r="AB2179" s="114">
        <f>IF(AC2179="",0,IFERROR(IF(VLOOKUP(AC2179,AC$38:AC2178,1,0)&gt;0,0,0),1))</f>
        <v>0</v>
      </c>
      <c r="AC2179" s="117">
        <f>IF(DATOS!J2143=Y$39,DATOS!C2143,"")</f>
        <v>0</v>
      </c>
    </row>
    <row r="2180" spans="27:29" x14ac:dyDescent="0.3">
      <c r="AA2180" s="114">
        <f t="shared" si="38"/>
        <v>1</v>
      </c>
      <c r="AB2180" s="114">
        <f>IF(AC2180="",0,IFERROR(IF(VLOOKUP(AC2180,AC$38:AC2179,1,0)&gt;0,0,0),1))</f>
        <v>0</v>
      </c>
      <c r="AC2180" s="117">
        <f>IF(DATOS!J2144=Y$39,DATOS!C2144,"")</f>
        <v>0</v>
      </c>
    </row>
    <row r="2181" spans="27:29" x14ac:dyDescent="0.3">
      <c r="AA2181" s="114">
        <f t="shared" si="38"/>
        <v>1</v>
      </c>
      <c r="AB2181" s="114">
        <f>IF(AC2181="",0,IFERROR(IF(VLOOKUP(AC2181,AC$38:AC2180,1,0)&gt;0,0,0),1))</f>
        <v>0</v>
      </c>
      <c r="AC2181" s="117">
        <f>IF(DATOS!J2145=Y$39,DATOS!C2145,"")</f>
        <v>0</v>
      </c>
    </row>
    <row r="2182" spans="27:29" x14ac:dyDescent="0.3">
      <c r="AA2182" s="114">
        <f t="shared" si="38"/>
        <v>1</v>
      </c>
      <c r="AB2182" s="114">
        <f>IF(AC2182="",0,IFERROR(IF(VLOOKUP(AC2182,AC$38:AC2181,1,0)&gt;0,0,0),1))</f>
        <v>0</v>
      </c>
      <c r="AC2182" s="117">
        <f>IF(DATOS!J2146=Y$39,DATOS!C2146,"")</f>
        <v>0</v>
      </c>
    </row>
    <row r="2183" spans="27:29" x14ac:dyDescent="0.3">
      <c r="AA2183" s="114">
        <f t="shared" si="38"/>
        <v>1</v>
      </c>
      <c r="AB2183" s="114">
        <f>IF(AC2183="",0,IFERROR(IF(VLOOKUP(AC2183,AC$38:AC2182,1,0)&gt;0,0,0),1))</f>
        <v>0</v>
      </c>
      <c r="AC2183" s="117">
        <f>IF(DATOS!J2147=Y$39,DATOS!C2147,"")</f>
        <v>0</v>
      </c>
    </row>
    <row r="2184" spans="27:29" x14ac:dyDescent="0.3">
      <c r="AA2184" s="114">
        <f t="shared" si="38"/>
        <v>1</v>
      </c>
      <c r="AB2184" s="114">
        <f>IF(AC2184="",0,IFERROR(IF(VLOOKUP(AC2184,AC$38:AC2183,1,0)&gt;0,0,0),1))</f>
        <v>0</v>
      </c>
      <c r="AC2184" s="117">
        <f>IF(DATOS!J2148=Y$39,DATOS!C2148,"")</f>
        <v>0</v>
      </c>
    </row>
    <row r="2185" spans="27:29" x14ac:dyDescent="0.3">
      <c r="AA2185" s="114">
        <f t="shared" si="38"/>
        <v>1</v>
      </c>
      <c r="AB2185" s="114">
        <f>IF(AC2185="",0,IFERROR(IF(VLOOKUP(AC2185,AC$38:AC2184,1,0)&gt;0,0,0),1))</f>
        <v>0</v>
      </c>
      <c r="AC2185" s="117">
        <f>IF(DATOS!J2149=Y$39,DATOS!C2149,"")</f>
        <v>0</v>
      </c>
    </row>
    <row r="2186" spans="27:29" x14ac:dyDescent="0.3">
      <c r="AA2186" s="114">
        <f t="shared" si="38"/>
        <v>1</v>
      </c>
      <c r="AB2186" s="114">
        <f>IF(AC2186="",0,IFERROR(IF(VLOOKUP(AC2186,AC$38:AC2185,1,0)&gt;0,0,0),1))</f>
        <v>0</v>
      </c>
      <c r="AC2186" s="117">
        <f>IF(DATOS!J2150=Y$39,DATOS!C2150,"")</f>
        <v>0</v>
      </c>
    </row>
    <row r="2187" spans="27:29" x14ac:dyDescent="0.3">
      <c r="AA2187" s="114">
        <f t="shared" si="38"/>
        <v>1</v>
      </c>
      <c r="AB2187" s="114">
        <f>IF(AC2187="",0,IFERROR(IF(VLOOKUP(AC2187,AC$38:AC2186,1,0)&gt;0,0,0),1))</f>
        <v>0</v>
      </c>
      <c r="AC2187" s="117">
        <f>IF(DATOS!J2151=Y$39,DATOS!C2151,"")</f>
        <v>0</v>
      </c>
    </row>
    <row r="2188" spans="27:29" x14ac:dyDescent="0.3">
      <c r="AA2188" s="114">
        <f t="shared" si="38"/>
        <v>1</v>
      </c>
      <c r="AB2188" s="114">
        <f>IF(AC2188="",0,IFERROR(IF(VLOOKUP(AC2188,AC$38:AC2187,1,0)&gt;0,0,0),1))</f>
        <v>0</v>
      </c>
      <c r="AC2188" s="117">
        <f>IF(DATOS!J2152=Y$39,DATOS!C2152,"")</f>
        <v>0</v>
      </c>
    </row>
    <row r="2189" spans="27:29" x14ac:dyDescent="0.3">
      <c r="AA2189" s="114">
        <f t="shared" si="38"/>
        <v>1</v>
      </c>
      <c r="AB2189" s="114">
        <f>IF(AC2189="",0,IFERROR(IF(VLOOKUP(AC2189,AC$38:AC2188,1,0)&gt;0,0,0),1))</f>
        <v>0</v>
      </c>
      <c r="AC2189" s="117">
        <f>IF(DATOS!J2153=Y$39,DATOS!C2153,"")</f>
        <v>0</v>
      </c>
    </row>
    <row r="2190" spans="27:29" x14ac:dyDescent="0.3">
      <c r="AA2190" s="114">
        <f t="shared" si="38"/>
        <v>1</v>
      </c>
      <c r="AB2190" s="114">
        <f>IF(AC2190="",0,IFERROR(IF(VLOOKUP(AC2190,AC$38:AC2189,1,0)&gt;0,0,0),1))</f>
        <v>0</v>
      </c>
      <c r="AC2190" s="117">
        <f>IF(DATOS!J2154=Y$39,DATOS!C2154,"")</f>
        <v>0</v>
      </c>
    </row>
    <row r="2191" spans="27:29" x14ac:dyDescent="0.3">
      <c r="AA2191" s="114">
        <f t="shared" si="38"/>
        <v>1</v>
      </c>
      <c r="AB2191" s="114">
        <f>IF(AC2191="",0,IFERROR(IF(VLOOKUP(AC2191,AC$38:AC2190,1,0)&gt;0,0,0),1))</f>
        <v>0</v>
      </c>
      <c r="AC2191" s="117">
        <f>IF(DATOS!J2155=Y$39,DATOS!C2155,"")</f>
        <v>0</v>
      </c>
    </row>
    <row r="2192" spans="27:29" x14ac:dyDescent="0.3">
      <c r="AA2192" s="114">
        <f t="shared" si="38"/>
        <v>1</v>
      </c>
      <c r="AB2192" s="114">
        <f>IF(AC2192="",0,IFERROR(IF(VLOOKUP(AC2192,AC$38:AC2191,1,0)&gt;0,0,0),1))</f>
        <v>0</v>
      </c>
      <c r="AC2192" s="117">
        <f>IF(DATOS!J2156=Y$39,DATOS!C2156,"")</f>
        <v>0</v>
      </c>
    </row>
    <row r="2193" spans="27:29" x14ac:dyDescent="0.3">
      <c r="AA2193" s="114">
        <f t="shared" si="38"/>
        <v>1</v>
      </c>
      <c r="AB2193" s="114">
        <f>IF(AC2193="",0,IFERROR(IF(VLOOKUP(AC2193,AC$38:AC2192,1,0)&gt;0,0,0),1))</f>
        <v>0</v>
      </c>
      <c r="AC2193" s="117">
        <f>IF(DATOS!J2157=Y$39,DATOS!C2157,"")</f>
        <v>0</v>
      </c>
    </row>
    <row r="2194" spans="27:29" x14ac:dyDescent="0.3">
      <c r="AA2194" s="114">
        <f t="shared" si="38"/>
        <v>1</v>
      </c>
      <c r="AB2194" s="114">
        <f>IF(AC2194="",0,IFERROR(IF(VLOOKUP(AC2194,AC$38:AC2193,1,0)&gt;0,0,0),1))</f>
        <v>0</v>
      </c>
      <c r="AC2194" s="117">
        <f>IF(DATOS!J2158=Y$39,DATOS!C2158,"")</f>
        <v>0</v>
      </c>
    </row>
    <row r="2195" spans="27:29" x14ac:dyDescent="0.3">
      <c r="AA2195" s="114">
        <f t="shared" si="38"/>
        <v>1</v>
      </c>
      <c r="AB2195" s="114">
        <f>IF(AC2195="",0,IFERROR(IF(VLOOKUP(AC2195,AC$38:AC2194,1,0)&gt;0,0,0),1))</f>
        <v>0</v>
      </c>
      <c r="AC2195" s="117">
        <f>IF(DATOS!J2159=Y$39,DATOS!C2159,"")</f>
        <v>0</v>
      </c>
    </row>
    <row r="2196" spans="27:29" x14ac:dyDescent="0.3">
      <c r="AA2196" s="114">
        <f t="shared" si="38"/>
        <v>1</v>
      </c>
      <c r="AB2196" s="114">
        <f>IF(AC2196="",0,IFERROR(IF(VLOOKUP(AC2196,AC$38:AC2195,1,0)&gt;0,0,0),1))</f>
        <v>0</v>
      </c>
      <c r="AC2196" s="117">
        <f>IF(DATOS!J2160=Y$39,DATOS!C2160,"")</f>
        <v>0</v>
      </c>
    </row>
    <row r="2197" spans="27:29" x14ac:dyDescent="0.3">
      <c r="AA2197" s="114">
        <f t="shared" si="38"/>
        <v>1</v>
      </c>
      <c r="AB2197" s="114">
        <f>IF(AC2197="",0,IFERROR(IF(VLOOKUP(AC2197,AC$38:AC2196,1,0)&gt;0,0,0),1))</f>
        <v>0</v>
      </c>
      <c r="AC2197" s="117">
        <f>IF(DATOS!J2161=Y$39,DATOS!C2161,"")</f>
        <v>0</v>
      </c>
    </row>
    <row r="2198" spans="27:29" x14ac:dyDescent="0.3">
      <c r="AA2198" s="114">
        <f t="shared" si="38"/>
        <v>1</v>
      </c>
      <c r="AB2198" s="114">
        <f>IF(AC2198="",0,IFERROR(IF(VLOOKUP(AC2198,AC$38:AC2197,1,0)&gt;0,0,0),1))</f>
        <v>0</v>
      </c>
      <c r="AC2198" s="117">
        <f>IF(DATOS!J2162=Y$39,DATOS!C2162,"")</f>
        <v>0</v>
      </c>
    </row>
    <row r="2199" spans="27:29" x14ac:dyDescent="0.3">
      <c r="AA2199" s="114">
        <f t="shared" si="38"/>
        <v>1</v>
      </c>
      <c r="AB2199" s="114">
        <f>IF(AC2199="",0,IFERROR(IF(VLOOKUP(AC2199,AC$38:AC2198,1,0)&gt;0,0,0),1))</f>
        <v>0</v>
      </c>
      <c r="AC2199" s="117">
        <f>IF(DATOS!J2163=Y$39,DATOS!C2163,"")</f>
        <v>0</v>
      </c>
    </row>
    <row r="2200" spans="27:29" x14ac:dyDescent="0.3">
      <c r="AA2200" s="114">
        <f t="shared" si="38"/>
        <v>1</v>
      </c>
      <c r="AB2200" s="114">
        <f>IF(AC2200="",0,IFERROR(IF(VLOOKUP(AC2200,AC$38:AC2199,1,0)&gt;0,0,0),1))</f>
        <v>0</v>
      </c>
      <c r="AC2200" s="117">
        <f>IF(DATOS!J2164=Y$39,DATOS!C2164,"")</f>
        <v>0</v>
      </c>
    </row>
    <row r="2201" spans="27:29" x14ac:dyDescent="0.3">
      <c r="AA2201" s="114">
        <f t="shared" si="38"/>
        <v>1</v>
      </c>
      <c r="AB2201" s="114">
        <f>IF(AC2201="",0,IFERROR(IF(VLOOKUP(AC2201,AC$38:AC2200,1,0)&gt;0,0,0),1))</f>
        <v>0</v>
      </c>
      <c r="AC2201" s="117">
        <f>IF(DATOS!J2165=Y$39,DATOS!C2165,"")</f>
        <v>0</v>
      </c>
    </row>
    <row r="2202" spans="27:29" x14ac:dyDescent="0.3">
      <c r="AA2202" s="114">
        <f t="shared" si="38"/>
        <v>1</v>
      </c>
      <c r="AB2202" s="114">
        <f>IF(AC2202="",0,IFERROR(IF(VLOOKUP(AC2202,AC$38:AC2201,1,0)&gt;0,0,0),1))</f>
        <v>0</v>
      </c>
      <c r="AC2202" s="117">
        <f>IF(DATOS!J2166=Y$39,DATOS!C2166,"")</f>
        <v>0</v>
      </c>
    </row>
    <row r="2203" spans="27:29" x14ac:dyDescent="0.3">
      <c r="AA2203" s="114">
        <f t="shared" si="38"/>
        <v>1</v>
      </c>
      <c r="AB2203" s="114">
        <f>IF(AC2203="",0,IFERROR(IF(VLOOKUP(AC2203,AC$38:AC2202,1,0)&gt;0,0,0),1))</f>
        <v>0</v>
      </c>
      <c r="AC2203" s="117">
        <f>IF(DATOS!J2167=Y$39,DATOS!C2167,"")</f>
        <v>0</v>
      </c>
    </row>
    <row r="2204" spans="27:29" x14ac:dyDescent="0.3">
      <c r="AA2204" s="114">
        <f t="shared" si="38"/>
        <v>1</v>
      </c>
      <c r="AB2204" s="114">
        <f>IF(AC2204="",0,IFERROR(IF(VLOOKUP(AC2204,AC$38:AC2203,1,0)&gt;0,0,0),1))</f>
        <v>0</v>
      </c>
      <c r="AC2204" s="117">
        <f>IF(DATOS!J2168=Y$39,DATOS!C2168,"")</f>
        <v>0</v>
      </c>
    </row>
    <row r="2205" spans="27:29" x14ac:dyDescent="0.3">
      <c r="AA2205" s="114">
        <f t="shared" si="38"/>
        <v>1</v>
      </c>
      <c r="AB2205" s="114">
        <f>IF(AC2205="",0,IFERROR(IF(VLOOKUP(AC2205,AC$38:AC2204,1,0)&gt;0,0,0),1))</f>
        <v>0</v>
      </c>
      <c r="AC2205" s="117">
        <f>IF(DATOS!J2169=Y$39,DATOS!C2169,"")</f>
        <v>0</v>
      </c>
    </row>
    <row r="2206" spans="27:29" x14ac:dyDescent="0.3">
      <c r="AA2206" s="114">
        <f t="shared" si="38"/>
        <v>1</v>
      </c>
      <c r="AB2206" s="114">
        <f>IF(AC2206="",0,IFERROR(IF(VLOOKUP(AC2206,AC$38:AC2205,1,0)&gt;0,0,0),1))</f>
        <v>0</v>
      </c>
      <c r="AC2206" s="117">
        <f>IF(DATOS!J2170=Y$39,DATOS!C2170,"")</f>
        <v>0</v>
      </c>
    </row>
    <row r="2207" spans="27:29" x14ac:dyDescent="0.3">
      <c r="AA2207" s="114">
        <f t="shared" si="38"/>
        <v>1</v>
      </c>
      <c r="AB2207" s="114">
        <f>IF(AC2207="",0,IFERROR(IF(VLOOKUP(AC2207,AC$38:AC2206,1,0)&gt;0,0,0),1))</f>
        <v>0</v>
      </c>
      <c r="AC2207" s="117">
        <f>IF(DATOS!J2171=Y$39,DATOS!C2171,"")</f>
        <v>0</v>
      </c>
    </row>
    <row r="2208" spans="27:29" x14ac:dyDescent="0.3">
      <c r="AA2208" s="114">
        <f t="shared" si="38"/>
        <v>1</v>
      </c>
      <c r="AB2208" s="114">
        <f>IF(AC2208="",0,IFERROR(IF(VLOOKUP(AC2208,AC$38:AC2207,1,0)&gt;0,0,0),1))</f>
        <v>0</v>
      </c>
      <c r="AC2208" s="117">
        <f>IF(DATOS!J2172=Y$39,DATOS!C2172,"")</f>
        <v>0</v>
      </c>
    </row>
    <row r="2209" spans="27:29" x14ac:dyDescent="0.3">
      <c r="AA2209" s="114">
        <f t="shared" si="38"/>
        <v>1</v>
      </c>
      <c r="AB2209" s="114">
        <f>IF(AC2209="",0,IFERROR(IF(VLOOKUP(AC2209,AC$38:AC2208,1,0)&gt;0,0,0),1))</f>
        <v>0</v>
      </c>
      <c r="AC2209" s="117">
        <f>IF(DATOS!J2173=Y$39,DATOS!C2173,"")</f>
        <v>0</v>
      </c>
    </row>
    <row r="2210" spans="27:29" x14ac:dyDescent="0.3">
      <c r="AA2210" s="114">
        <f t="shared" si="38"/>
        <v>1</v>
      </c>
      <c r="AB2210" s="114">
        <f>IF(AC2210="",0,IFERROR(IF(VLOOKUP(AC2210,AC$38:AC2209,1,0)&gt;0,0,0),1))</f>
        <v>0</v>
      </c>
      <c r="AC2210" s="117">
        <f>IF(DATOS!J2174=Y$39,DATOS!C2174,"")</f>
        <v>0</v>
      </c>
    </row>
    <row r="2211" spans="27:29" x14ac:dyDescent="0.3">
      <c r="AA2211" s="114">
        <f t="shared" si="38"/>
        <v>1</v>
      </c>
      <c r="AB2211" s="114">
        <f>IF(AC2211="",0,IFERROR(IF(VLOOKUP(AC2211,AC$38:AC2210,1,0)&gt;0,0,0),1))</f>
        <v>0</v>
      </c>
      <c r="AC2211" s="117">
        <f>IF(DATOS!J2175=Y$39,DATOS!C2175,"")</f>
        <v>0</v>
      </c>
    </row>
    <row r="2212" spans="27:29" x14ac:dyDescent="0.3">
      <c r="AA2212" s="114">
        <f t="shared" si="38"/>
        <v>1</v>
      </c>
      <c r="AB2212" s="114">
        <f>IF(AC2212="",0,IFERROR(IF(VLOOKUP(AC2212,AC$38:AC2211,1,0)&gt;0,0,0),1))</f>
        <v>0</v>
      </c>
      <c r="AC2212" s="117">
        <f>IF(DATOS!J2176=Y$39,DATOS!C2176,"")</f>
        <v>0</v>
      </c>
    </row>
    <row r="2213" spans="27:29" x14ac:dyDescent="0.3">
      <c r="AA2213" s="114">
        <f t="shared" si="38"/>
        <v>1</v>
      </c>
      <c r="AB2213" s="114">
        <f>IF(AC2213="",0,IFERROR(IF(VLOOKUP(AC2213,AC$38:AC2212,1,0)&gt;0,0,0),1))</f>
        <v>0</v>
      </c>
      <c r="AC2213" s="117">
        <f>IF(DATOS!J2177=Y$39,DATOS!C2177,"")</f>
        <v>0</v>
      </c>
    </row>
    <row r="2214" spans="27:29" x14ac:dyDescent="0.3">
      <c r="AA2214" s="114">
        <f t="shared" ref="AA2214:AA2277" si="39">AA2213+AB2214</f>
        <v>1</v>
      </c>
      <c r="AB2214" s="114">
        <f>IF(AC2214="",0,IFERROR(IF(VLOOKUP(AC2214,AC$38:AC2213,1,0)&gt;0,0,0),1))</f>
        <v>0</v>
      </c>
      <c r="AC2214" s="117">
        <f>IF(DATOS!J2178=Y$39,DATOS!C2178,"")</f>
        <v>0</v>
      </c>
    </row>
    <row r="2215" spans="27:29" x14ac:dyDescent="0.3">
      <c r="AA2215" s="114">
        <f t="shared" si="39"/>
        <v>1</v>
      </c>
      <c r="AB2215" s="114">
        <f>IF(AC2215="",0,IFERROR(IF(VLOOKUP(AC2215,AC$38:AC2214,1,0)&gt;0,0,0),1))</f>
        <v>0</v>
      </c>
      <c r="AC2215" s="117">
        <f>IF(DATOS!J2179=Y$39,DATOS!C2179,"")</f>
        <v>0</v>
      </c>
    </row>
    <row r="2216" spans="27:29" x14ac:dyDescent="0.3">
      <c r="AA2216" s="114">
        <f t="shared" si="39"/>
        <v>1</v>
      </c>
      <c r="AB2216" s="114">
        <f>IF(AC2216="",0,IFERROR(IF(VLOOKUP(AC2216,AC$38:AC2215,1,0)&gt;0,0,0),1))</f>
        <v>0</v>
      </c>
      <c r="AC2216" s="117">
        <f>IF(DATOS!J2180=Y$39,DATOS!C2180,"")</f>
        <v>0</v>
      </c>
    </row>
    <row r="2217" spans="27:29" x14ac:dyDescent="0.3">
      <c r="AA2217" s="114">
        <f t="shared" si="39"/>
        <v>1</v>
      </c>
      <c r="AB2217" s="114">
        <f>IF(AC2217="",0,IFERROR(IF(VLOOKUP(AC2217,AC$38:AC2216,1,0)&gt;0,0,0),1))</f>
        <v>0</v>
      </c>
      <c r="AC2217" s="117">
        <f>IF(DATOS!J2181=Y$39,DATOS!C2181,"")</f>
        <v>0</v>
      </c>
    </row>
    <row r="2218" spans="27:29" x14ac:dyDescent="0.3">
      <c r="AA2218" s="114">
        <f t="shared" si="39"/>
        <v>1</v>
      </c>
      <c r="AB2218" s="114">
        <f>IF(AC2218="",0,IFERROR(IF(VLOOKUP(AC2218,AC$38:AC2217,1,0)&gt;0,0,0),1))</f>
        <v>0</v>
      </c>
      <c r="AC2218" s="117">
        <f>IF(DATOS!J2182=Y$39,DATOS!C2182,"")</f>
        <v>0</v>
      </c>
    </row>
    <row r="2219" spans="27:29" x14ac:dyDescent="0.3">
      <c r="AA2219" s="114">
        <f t="shared" si="39"/>
        <v>1</v>
      </c>
      <c r="AB2219" s="114">
        <f>IF(AC2219="",0,IFERROR(IF(VLOOKUP(AC2219,AC$38:AC2218,1,0)&gt;0,0,0),1))</f>
        <v>0</v>
      </c>
      <c r="AC2219" s="117">
        <f>IF(DATOS!J2183=Y$39,DATOS!C2183,"")</f>
        <v>0</v>
      </c>
    </row>
    <row r="2220" spans="27:29" x14ac:dyDescent="0.3">
      <c r="AA2220" s="114">
        <f t="shared" si="39"/>
        <v>1</v>
      </c>
      <c r="AB2220" s="114">
        <f>IF(AC2220="",0,IFERROR(IF(VLOOKUP(AC2220,AC$38:AC2219,1,0)&gt;0,0,0),1))</f>
        <v>0</v>
      </c>
      <c r="AC2220" s="117">
        <f>IF(DATOS!J2184=Y$39,DATOS!C2184,"")</f>
        <v>0</v>
      </c>
    </row>
    <row r="2221" spans="27:29" x14ac:dyDescent="0.3">
      <c r="AA2221" s="114">
        <f t="shared" si="39"/>
        <v>1</v>
      </c>
      <c r="AB2221" s="114">
        <f>IF(AC2221="",0,IFERROR(IF(VLOOKUP(AC2221,AC$38:AC2220,1,0)&gt;0,0,0),1))</f>
        <v>0</v>
      </c>
      <c r="AC2221" s="117">
        <f>IF(DATOS!J2185=Y$39,DATOS!C2185,"")</f>
        <v>0</v>
      </c>
    </row>
    <row r="2222" spans="27:29" x14ac:dyDescent="0.3">
      <c r="AA2222" s="114">
        <f t="shared" si="39"/>
        <v>1</v>
      </c>
      <c r="AB2222" s="114">
        <f>IF(AC2222="",0,IFERROR(IF(VLOOKUP(AC2222,AC$38:AC2221,1,0)&gt;0,0,0),1))</f>
        <v>0</v>
      </c>
      <c r="AC2222" s="117">
        <f>IF(DATOS!J2186=Y$39,DATOS!C2186,"")</f>
        <v>0</v>
      </c>
    </row>
    <row r="2223" spans="27:29" x14ac:dyDescent="0.3">
      <c r="AA2223" s="114">
        <f t="shared" si="39"/>
        <v>1</v>
      </c>
      <c r="AB2223" s="114">
        <f>IF(AC2223="",0,IFERROR(IF(VLOOKUP(AC2223,AC$38:AC2222,1,0)&gt;0,0,0),1))</f>
        <v>0</v>
      </c>
      <c r="AC2223" s="117">
        <f>IF(DATOS!J2187=Y$39,DATOS!C2187,"")</f>
        <v>0</v>
      </c>
    </row>
    <row r="2224" spans="27:29" x14ac:dyDescent="0.3">
      <c r="AA2224" s="114">
        <f t="shared" si="39"/>
        <v>1</v>
      </c>
      <c r="AB2224" s="114">
        <f>IF(AC2224="",0,IFERROR(IF(VLOOKUP(AC2224,AC$38:AC2223,1,0)&gt;0,0,0),1))</f>
        <v>0</v>
      </c>
      <c r="AC2224" s="117">
        <f>IF(DATOS!J2188=Y$39,DATOS!C2188,"")</f>
        <v>0</v>
      </c>
    </row>
    <row r="2225" spans="27:29" x14ac:dyDescent="0.3">
      <c r="AA2225" s="114">
        <f t="shared" si="39"/>
        <v>1</v>
      </c>
      <c r="AB2225" s="114">
        <f>IF(AC2225="",0,IFERROR(IF(VLOOKUP(AC2225,AC$38:AC2224,1,0)&gt;0,0,0),1))</f>
        <v>0</v>
      </c>
      <c r="AC2225" s="117">
        <f>IF(DATOS!J2189=Y$39,DATOS!C2189,"")</f>
        <v>0</v>
      </c>
    </row>
    <row r="2226" spans="27:29" x14ac:dyDescent="0.3">
      <c r="AA2226" s="114">
        <f t="shared" si="39"/>
        <v>1</v>
      </c>
      <c r="AB2226" s="114">
        <f>IF(AC2226="",0,IFERROR(IF(VLOOKUP(AC2226,AC$38:AC2225,1,0)&gt;0,0,0),1))</f>
        <v>0</v>
      </c>
      <c r="AC2226" s="117">
        <f>IF(DATOS!J2190=Y$39,DATOS!C2190,"")</f>
        <v>0</v>
      </c>
    </row>
    <row r="2227" spans="27:29" x14ac:dyDescent="0.3">
      <c r="AA2227" s="114">
        <f t="shared" si="39"/>
        <v>1</v>
      </c>
      <c r="AB2227" s="114">
        <f>IF(AC2227="",0,IFERROR(IF(VLOOKUP(AC2227,AC$38:AC2226,1,0)&gt;0,0,0),1))</f>
        <v>0</v>
      </c>
      <c r="AC2227" s="117">
        <f>IF(DATOS!J2191=Y$39,DATOS!C2191,"")</f>
        <v>0</v>
      </c>
    </row>
    <row r="2228" spans="27:29" x14ac:dyDescent="0.3">
      <c r="AA2228" s="114">
        <f t="shared" si="39"/>
        <v>1</v>
      </c>
      <c r="AB2228" s="114">
        <f>IF(AC2228="",0,IFERROR(IF(VLOOKUP(AC2228,AC$38:AC2227,1,0)&gt;0,0,0),1))</f>
        <v>0</v>
      </c>
      <c r="AC2228" s="117">
        <f>IF(DATOS!J2192=Y$39,DATOS!C2192,"")</f>
        <v>0</v>
      </c>
    </row>
    <row r="2229" spans="27:29" x14ac:dyDescent="0.3">
      <c r="AA2229" s="114">
        <f t="shared" si="39"/>
        <v>1</v>
      </c>
      <c r="AB2229" s="114">
        <f>IF(AC2229="",0,IFERROR(IF(VLOOKUP(AC2229,AC$38:AC2228,1,0)&gt;0,0,0),1))</f>
        <v>0</v>
      </c>
      <c r="AC2229" s="117">
        <f>IF(DATOS!J2193=Y$39,DATOS!C2193,"")</f>
        <v>0</v>
      </c>
    </row>
    <row r="2230" spans="27:29" x14ac:dyDescent="0.3">
      <c r="AA2230" s="114">
        <f t="shared" si="39"/>
        <v>1</v>
      </c>
      <c r="AB2230" s="114">
        <f>IF(AC2230="",0,IFERROR(IF(VLOOKUP(AC2230,AC$38:AC2229,1,0)&gt;0,0,0),1))</f>
        <v>0</v>
      </c>
      <c r="AC2230" s="117">
        <f>IF(DATOS!J2194=Y$39,DATOS!C2194,"")</f>
        <v>0</v>
      </c>
    </row>
    <row r="2231" spans="27:29" x14ac:dyDescent="0.3">
      <c r="AA2231" s="114">
        <f t="shared" si="39"/>
        <v>1</v>
      </c>
      <c r="AB2231" s="114">
        <f>IF(AC2231="",0,IFERROR(IF(VLOOKUP(AC2231,AC$38:AC2230,1,0)&gt;0,0,0),1))</f>
        <v>0</v>
      </c>
      <c r="AC2231" s="117">
        <f>IF(DATOS!J2195=Y$39,DATOS!C2195,"")</f>
        <v>0</v>
      </c>
    </row>
    <row r="2232" spans="27:29" x14ac:dyDescent="0.3">
      <c r="AA2232" s="114">
        <f t="shared" si="39"/>
        <v>1</v>
      </c>
      <c r="AB2232" s="114">
        <f>IF(AC2232="",0,IFERROR(IF(VLOOKUP(AC2232,AC$38:AC2231,1,0)&gt;0,0,0),1))</f>
        <v>0</v>
      </c>
      <c r="AC2232" s="117">
        <f>IF(DATOS!J2196=Y$39,DATOS!C2196,"")</f>
        <v>0</v>
      </c>
    </row>
    <row r="2233" spans="27:29" x14ac:dyDescent="0.3">
      <c r="AA2233" s="114">
        <f t="shared" si="39"/>
        <v>1</v>
      </c>
      <c r="AB2233" s="114">
        <f>IF(AC2233="",0,IFERROR(IF(VLOOKUP(AC2233,AC$38:AC2232,1,0)&gt;0,0,0),1))</f>
        <v>0</v>
      </c>
      <c r="AC2233" s="117">
        <f>IF(DATOS!J2197=Y$39,DATOS!C2197,"")</f>
        <v>0</v>
      </c>
    </row>
    <row r="2234" spans="27:29" x14ac:dyDescent="0.3">
      <c r="AA2234" s="114">
        <f t="shared" si="39"/>
        <v>1</v>
      </c>
      <c r="AB2234" s="114">
        <f>IF(AC2234="",0,IFERROR(IF(VLOOKUP(AC2234,AC$38:AC2233,1,0)&gt;0,0,0),1))</f>
        <v>0</v>
      </c>
      <c r="AC2234" s="117">
        <f>IF(DATOS!J2198=Y$39,DATOS!C2198,"")</f>
        <v>0</v>
      </c>
    </row>
    <row r="2235" spans="27:29" x14ac:dyDescent="0.3">
      <c r="AA2235" s="114">
        <f t="shared" si="39"/>
        <v>1</v>
      </c>
      <c r="AB2235" s="114">
        <f>IF(AC2235="",0,IFERROR(IF(VLOOKUP(AC2235,AC$38:AC2234,1,0)&gt;0,0,0),1))</f>
        <v>0</v>
      </c>
      <c r="AC2235" s="117">
        <f>IF(DATOS!J2199=Y$39,DATOS!C2199,"")</f>
        <v>0</v>
      </c>
    </row>
    <row r="2236" spans="27:29" x14ac:dyDescent="0.3">
      <c r="AA2236" s="114">
        <f t="shared" si="39"/>
        <v>1</v>
      </c>
      <c r="AB2236" s="114">
        <f>IF(AC2236="",0,IFERROR(IF(VLOOKUP(AC2236,AC$38:AC2235,1,0)&gt;0,0,0),1))</f>
        <v>0</v>
      </c>
      <c r="AC2236" s="117">
        <f>IF(DATOS!J2200=Y$39,DATOS!C2200,"")</f>
        <v>0</v>
      </c>
    </row>
    <row r="2237" spans="27:29" x14ac:dyDescent="0.3">
      <c r="AA2237" s="114">
        <f t="shared" si="39"/>
        <v>1</v>
      </c>
      <c r="AB2237" s="114">
        <f>IF(AC2237="",0,IFERROR(IF(VLOOKUP(AC2237,AC$38:AC2236,1,0)&gt;0,0,0),1))</f>
        <v>0</v>
      </c>
      <c r="AC2237" s="117">
        <f>IF(DATOS!J2201=Y$39,DATOS!C2201,"")</f>
        <v>0</v>
      </c>
    </row>
    <row r="2238" spans="27:29" x14ac:dyDescent="0.3">
      <c r="AA2238" s="114">
        <f t="shared" si="39"/>
        <v>1</v>
      </c>
      <c r="AB2238" s="114">
        <f>IF(AC2238="",0,IFERROR(IF(VLOOKUP(AC2238,AC$38:AC2237,1,0)&gt;0,0,0),1))</f>
        <v>0</v>
      </c>
      <c r="AC2238" s="117">
        <f>IF(DATOS!J2202=Y$39,DATOS!C2202,"")</f>
        <v>0</v>
      </c>
    </row>
    <row r="2239" spans="27:29" x14ac:dyDescent="0.3">
      <c r="AA2239" s="114">
        <f t="shared" si="39"/>
        <v>1</v>
      </c>
      <c r="AB2239" s="114">
        <f>IF(AC2239="",0,IFERROR(IF(VLOOKUP(AC2239,AC$38:AC2238,1,0)&gt;0,0,0),1))</f>
        <v>0</v>
      </c>
      <c r="AC2239" s="117">
        <f>IF(DATOS!J2203=Y$39,DATOS!C2203,"")</f>
        <v>0</v>
      </c>
    </row>
    <row r="2240" spans="27:29" x14ac:dyDescent="0.3">
      <c r="AA2240" s="114">
        <f t="shared" si="39"/>
        <v>1</v>
      </c>
      <c r="AB2240" s="114">
        <f>IF(AC2240="",0,IFERROR(IF(VLOOKUP(AC2240,AC$38:AC2239,1,0)&gt;0,0,0),1))</f>
        <v>0</v>
      </c>
      <c r="AC2240" s="117">
        <f>IF(DATOS!J2204=Y$39,DATOS!C2204,"")</f>
        <v>0</v>
      </c>
    </row>
    <row r="2241" spans="27:29" x14ac:dyDescent="0.3">
      <c r="AA2241" s="114">
        <f t="shared" si="39"/>
        <v>1</v>
      </c>
      <c r="AB2241" s="114">
        <f>IF(AC2241="",0,IFERROR(IF(VLOOKUP(AC2241,AC$38:AC2240,1,0)&gt;0,0,0),1))</f>
        <v>0</v>
      </c>
      <c r="AC2241" s="117">
        <f>IF(DATOS!J2205=Y$39,DATOS!C2205,"")</f>
        <v>0</v>
      </c>
    </row>
    <row r="2242" spans="27:29" x14ac:dyDescent="0.3">
      <c r="AA2242" s="114">
        <f t="shared" si="39"/>
        <v>1</v>
      </c>
      <c r="AB2242" s="114">
        <f>IF(AC2242="",0,IFERROR(IF(VLOOKUP(AC2242,AC$38:AC2241,1,0)&gt;0,0,0),1))</f>
        <v>0</v>
      </c>
      <c r="AC2242" s="117">
        <f>IF(DATOS!J2206=Y$39,DATOS!C2206,"")</f>
        <v>0</v>
      </c>
    </row>
    <row r="2243" spans="27:29" x14ac:dyDescent="0.3">
      <c r="AA2243" s="114">
        <f t="shared" si="39"/>
        <v>1</v>
      </c>
      <c r="AB2243" s="114">
        <f>IF(AC2243="",0,IFERROR(IF(VLOOKUP(AC2243,AC$38:AC2242,1,0)&gt;0,0,0),1))</f>
        <v>0</v>
      </c>
      <c r="AC2243" s="117">
        <f>IF(DATOS!J2207=Y$39,DATOS!C2207,"")</f>
        <v>0</v>
      </c>
    </row>
    <row r="2244" spans="27:29" x14ac:dyDescent="0.3">
      <c r="AA2244" s="114">
        <f t="shared" si="39"/>
        <v>1</v>
      </c>
      <c r="AB2244" s="114">
        <f>IF(AC2244="",0,IFERROR(IF(VLOOKUP(AC2244,AC$38:AC2243,1,0)&gt;0,0,0),1))</f>
        <v>0</v>
      </c>
      <c r="AC2244" s="117">
        <f>IF(DATOS!J2208=Y$39,DATOS!C2208,"")</f>
        <v>0</v>
      </c>
    </row>
    <row r="2245" spans="27:29" x14ac:dyDescent="0.3">
      <c r="AA2245" s="114">
        <f t="shared" si="39"/>
        <v>1</v>
      </c>
      <c r="AB2245" s="114">
        <f>IF(AC2245="",0,IFERROR(IF(VLOOKUP(AC2245,AC$38:AC2244,1,0)&gt;0,0,0),1))</f>
        <v>0</v>
      </c>
      <c r="AC2245" s="117">
        <f>IF(DATOS!J2209=Y$39,DATOS!C2209,"")</f>
        <v>0</v>
      </c>
    </row>
    <row r="2246" spans="27:29" x14ac:dyDescent="0.3">
      <c r="AA2246" s="114">
        <f t="shared" si="39"/>
        <v>1</v>
      </c>
      <c r="AB2246" s="114">
        <f>IF(AC2246="",0,IFERROR(IF(VLOOKUP(AC2246,AC$38:AC2245,1,0)&gt;0,0,0),1))</f>
        <v>0</v>
      </c>
      <c r="AC2246" s="117">
        <f>IF(DATOS!J2210=Y$39,DATOS!C2210,"")</f>
        <v>0</v>
      </c>
    </row>
    <row r="2247" spans="27:29" x14ac:dyDescent="0.3">
      <c r="AA2247" s="114">
        <f t="shared" si="39"/>
        <v>1</v>
      </c>
      <c r="AB2247" s="114">
        <f>IF(AC2247="",0,IFERROR(IF(VLOOKUP(AC2247,AC$38:AC2246,1,0)&gt;0,0,0),1))</f>
        <v>0</v>
      </c>
      <c r="AC2247" s="117">
        <f>IF(DATOS!J2211=Y$39,DATOS!C2211,"")</f>
        <v>0</v>
      </c>
    </row>
    <row r="2248" spans="27:29" x14ac:dyDescent="0.3">
      <c r="AA2248" s="114">
        <f t="shared" si="39"/>
        <v>1</v>
      </c>
      <c r="AB2248" s="114">
        <f>IF(AC2248="",0,IFERROR(IF(VLOOKUP(AC2248,AC$38:AC2247,1,0)&gt;0,0,0),1))</f>
        <v>0</v>
      </c>
      <c r="AC2248" s="117">
        <f>IF(DATOS!J2212=Y$39,DATOS!C2212,"")</f>
        <v>0</v>
      </c>
    </row>
    <row r="2249" spans="27:29" x14ac:dyDescent="0.3">
      <c r="AA2249" s="114">
        <f t="shared" si="39"/>
        <v>1</v>
      </c>
      <c r="AB2249" s="114">
        <f>IF(AC2249="",0,IFERROR(IF(VLOOKUP(AC2249,AC$38:AC2248,1,0)&gt;0,0,0),1))</f>
        <v>0</v>
      </c>
      <c r="AC2249" s="117">
        <f>IF(DATOS!J2213=Y$39,DATOS!C2213,"")</f>
        <v>0</v>
      </c>
    </row>
    <row r="2250" spans="27:29" x14ac:dyDescent="0.3">
      <c r="AA2250" s="114">
        <f t="shared" si="39"/>
        <v>1</v>
      </c>
      <c r="AB2250" s="114">
        <f>IF(AC2250="",0,IFERROR(IF(VLOOKUP(AC2250,AC$38:AC2249,1,0)&gt;0,0,0),1))</f>
        <v>0</v>
      </c>
      <c r="AC2250" s="117">
        <f>IF(DATOS!J2214=Y$39,DATOS!C2214,"")</f>
        <v>0</v>
      </c>
    </row>
    <row r="2251" spans="27:29" x14ac:dyDescent="0.3">
      <c r="AA2251" s="114">
        <f t="shared" si="39"/>
        <v>1</v>
      </c>
      <c r="AB2251" s="114">
        <f>IF(AC2251="",0,IFERROR(IF(VLOOKUP(AC2251,AC$38:AC2250,1,0)&gt;0,0,0),1))</f>
        <v>0</v>
      </c>
      <c r="AC2251" s="117">
        <f>IF(DATOS!J2215=Y$39,DATOS!C2215,"")</f>
        <v>0</v>
      </c>
    </row>
    <row r="2252" spans="27:29" x14ac:dyDescent="0.3">
      <c r="AA2252" s="114">
        <f t="shared" si="39"/>
        <v>1</v>
      </c>
      <c r="AB2252" s="114">
        <f>IF(AC2252="",0,IFERROR(IF(VLOOKUP(AC2252,AC$38:AC2251,1,0)&gt;0,0,0),1))</f>
        <v>0</v>
      </c>
      <c r="AC2252" s="117">
        <f>IF(DATOS!J2216=Y$39,DATOS!C2216,"")</f>
        <v>0</v>
      </c>
    </row>
    <row r="2253" spans="27:29" x14ac:dyDescent="0.3">
      <c r="AA2253" s="114">
        <f t="shared" si="39"/>
        <v>1</v>
      </c>
      <c r="AB2253" s="114">
        <f>IF(AC2253="",0,IFERROR(IF(VLOOKUP(AC2253,AC$38:AC2252,1,0)&gt;0,0,0),1))</f>
        <v>0</v>
      </c>
      <c r="AC2253" s="117">
        <f>IF(DATOS!J2217=Y$39,DATOS!C2217,"")</f>
        <v>0</v>
      </c>
    </row>
    <row r="2254" spans="27:29" x14ac:dyDescent="0.3">
      <c r="AA2254" s="114">
        <f t="shared" si="39"/>
        <v>1</v>
      </c>
      <c r="AB2254" s="114">
        <f>IF(AC2254="",0,IFERROR(IF(VLOOKUP(AC2254,AC$38:AC2253,1,0)&gt;0,0,0),1))</f>
        <v>0</v>
      </c>
      <c r="AC2254" s="117">
        <f>IF(DATOS!J2218=Y$39,DATOS!C2218,"")</f>
        <v>0</v>
      </c>
    </row>
    <row r="2255" spans="27:29" x14ac:dyDescent="0.3">
      <c r="AA2255" s="114">
        <f t="shared" si="39"/>
        <v>1</v>
      </c>
      <c r="AB2255" s="114">
        <f>IF(AC2255="",0,IFERROR(IF(VLOOKUP(AC2255,AC$38:AC2254,1,0)&gt;0,0,0),1))</f>
        <v>0</v>
      </c>
      <c r="AC2255" s="117">
        <f>IF(DATOS!J2219=Y$39,DATOS!C2219,"")</f>
        <v>0</v>
      </c>
    </row>
    <row r="2256" spans="27:29" x14ac:dyDescent="0.3">
      <c r="AA2256" s="114">
        <f t="shared" si="39"/>
        <v>1</v>
      </c>
      <c r="AB2256" s="114">
        <f>IF(AC2256="",0,IFERROR(IF(VLOOKUP(AC2256,AC$38:AC2255,1,0)&gt;0,0,0),1))</f>
        <v>0</v>
      </c>
      <c r="AC2256" s="117">
        <f>IF(DATOS!J2220=Y$39,DATOS!C2220,"")</f>
        <v>0</v>
      </c>
    </row>
    <row r="2257" spans="27:29" x14ac:dyDescent="0.3">
      <c r="AA2257" s="114">
        <f t="shared" si="39"/>
        <v>1</v>
      </c>
      <c r="AB2257" s="114">
        <f>IF(AC2257="",0,IFERROR(IF(VLOOKUP(AC2257,AC$38:AC2256,1,0)&gt;0,0,0),1))</f>
        <v>0</v>
      </c>
      <c r="AC2257" s="117">
        <f>IF(DATOS!J2221=Y$39,DATOS!C2221,"")</f>
        <v>0</v>
      </c>
    </row>
    <row r="2258" spans="27:29" x14ac:dyDescent="0.3">
      <c r="AA2258" s="114">
        <f t="shared" si="39"/>
        <v>1</v>
      </c>
      <c r="AB2258" s="114">
        <f>IF(AC2258="",0,IFERROR(IF(VLOOKUP(AC2258,AC$38:AC2257,1,0)&gt;0,0,0),1))</f>
        <v>0</v>
      </c>
      <c r="AC2258" s="117">
        <f>IF(DATOS!J2222=Y$39,DATOS!C2222,"")</f>
        <v>0</v>
      </c>
    </row>
    <row r="2259" spans="27:29" x14ac:dyDescent="0.3">
      <c r="AA2259" s="114">
        <f t="shared" si="39"/>
        <v>1</v>
      </c>
      <c r="AB2259" s="114">
        <f>IF(AC2259="",0,IFERROR(IF(VLOOKUP(AC2259,AC$38:AC2258,1,0)&gt;0,0,0),1))</f>
        <v>0</v>
      </c>
      <c r="AC2259" s="117">
        <f>IF(DATOS!J2223=Y$39,DATOS!C2223,"")</f>
        <v>0</v>
      </c>
    </row>
    <row r="2260" spans="27:29" x14ac:dyDescent="0.3">
      <c r="AA2260" s="114">
        <f t="shared" si="39"/>
        <v>1</v>
      </c>
      <c r="AB2260" s="114">
        <f>IF(AC2260="",0,IFERROR(IF(VLOOKUP(AC2260,AC$38:AC2259,1,0)&gt;0,0,0),1))</f>
        <v>0</v>
      </c>
      <c r="AC2260" s="117">
        <f>IF(DATOS!J2224=Y$39,DATOS!C2224,"")</f>
        <v>0</v>
      </c>
    </row>
    <row r="2261" spans="27:29" x14ac:dyDescent="0.3">
      <c r="AA2261" s="114">
        <f t="shared" si="39"/>
        <v>1</v>
      </c>
      <c r="AB2261" s="114">
        <f>IF(AC2261="",0,IFERROR(IF(VLOOKUP(AC2261,AC$38:AC2260,1,0)&gt;0,0,0),1))</f>
        <v>0</v>
      </c>
      <c r="AC2261" s="117">
        <f>IF(DATOS!J2225=Y$39,DATOS!C2225,"")</f>
        <v>0</v>
      </c>
    </row>
    <row r="2262" spans="27:29" x14ac:dyDescent="0.3">
      <c r="AA2262" s="114">
        <f t="shared" si="39"/>
        <v>1</v>
      </c>
      <c r="AB2262" s="114">
        <f>IF(AC2262="",0,IFERROR(IF(VLOOKUP(AC2262,AC$38:AC2261,1,0)&gt;0,0,0),1))</f>
        <v>0</v>
      </c>
      <c r="AC2262" s="117">
        <f>IF(DATOS!J2226=Y$39,DATOS!C2226,"")</f>
        <v>0</v>
      </c>
    </row>
    <row r="2263" spans="27:29" x14ac:dyDescent="0.3">
      <c r="AA2263" s="114">
        <f t="shared" si="39"/>
        <v>1</v>
      </c>
      <c r="AB2263" s="114">
        <f>IF(AC2263="",0,IFERROR(IF(VLOOKUP(AC2263,AC$38:AC2262,1,0)&gt;0,0,0),1))</f>
        <v>0</v>
      </c>
      <c r="AC2263" s="117">
        <f>IF(DATOS!J2227=Y$39,DATOS!C2227,"")</f>
        <v>0</v>
      </c>
    </row>
    <row r="2264" spans="27:29" x14ac:dyDescent="0.3">
      <c r="AA2264" s="114">
        <f t="shared" si="39"/>
        <v>1</v>
      </c>
      <c r="AB2264" s="114">
        <f>IF(AC2264="",0,IFERROR(IF(VLOOKUP(AC2264,AC$38:AC2263,1,0)&gt;0,0,0),1))</f>
        <v>0</v>
      </c>
      <c r="AC2264" s="117">
        <f>IF(DATOS!J2228=Y$39,DATOS!C2228,"")</f>
        <v>0</v>
      </c>
    </row>
    <row r="2265" spans="27:29" x14ac:dyDescent="0.3">
      <c r="AA2265" s="114">
        <f t="shared" si="39"/>
        <v>1</v>
      </c>
      <c r="AB2265" s="114">
        <f>IF(AC2265="",0,IFERROR(IF(VLOOKUP(AC2265,AC$38:AC2264,1,0)&gt;0,0,0),1))</f>
        <v>0</v>
      </c>
      <c r="AC2265" s="117">
        <f>IF(DATOS!J2229=Y$39,DATOS!C2229,"")</f>
        <v>0</v>
      </c>
    </row>
    <row r="2266" spans="27:29" x14ac:dyDescent="0.3">
      <c r="AA2266" s="114">
        <f t="shared" si="39"/>
        <v>1</v>
      </c>
      <c r="AB2266" s="114">
        <f>IF(AC2266="",0,IFERROR(IF(VLOOKUP(AC2266,AC$38:AC2265,1,0)&gt;0,0,0),1))</f>
        <v>0</v>
      </c>
      <c r="AC2266" s="117">
        <f>IF(DATOS!J2230=Y$39,DATOS!C2230,"")</f>
        <v>0</v>
      </c>
    </row>
    <row r="2267" spans="27:29" x14ac:dyDescent="0.3">
      <c r="AA2267" s="114">
        <f t="shared" si="39"/>
        <v>1</v>
      </c>
      <c r="AB2267" s="114">
        <f>IF(AC2267="",0,IFERROR(IF(VLOOKUP(AC2267,AC$38:AC2266,1,0)&gt;0,0,0),1))</f>
        <v>0</v>
      </c>
      <c r="AC2267" s="117">
        <f>IF(DATOS!J2231=Y$39,DATOS!C2231,"")</f>
        <v>0</v>
      </c>
    </row>
    <row r="2268" spans="27:29" x14ac:dyDescent="0.3">
      <c r="AA2268" s="114">
        <f t="shared" si="39"/>
        <v>1</v>
      </c>
      <c r="AB2268" s="114">
        <f>IF(AC2268="",0,IFERROR(IF(VLOOKUP(AC2268,AC$38:AC2267,1,0)&gt;0,0,0),1))</f>
        <v>0</v>
      </c>
      <c r="AC2268" s="117">
        <f>IF(DATOS!J2232=Y$39,DATOS!C2232,"")</f>
        <v>0</v>
      </c>
    </row>
    <row r="2269" spans="27:29" x14ac:dyDescent="0.3">
      <c r="AA2269" s="114">
        <f t="shared" si="39"/>
        <v>1</v>
      </c>
      <c r="AB2269" s="114">
        <f>IF(AC2269="",0,IFERROR(IF(VLOOKUP(AC2269,AC$38:AC2268,1,0)&gt;0,0,0),1))</f>
        <v>0</v>
      </c>
      <c r="AC2269" s="117">
        <f>IF(DATOS!J2233=Y$39,DATOS!C2233,"")</f>
        <v>0</v>
      </c>
    </row>
    <row r="2270" spans="27:29" x14ac:dyDescent="0.3">
      <c r="AA2270" s="114">
        <f t="shared" si="39"/>
        <v>1</v>
      </c>
      <c r="AB2270" s="114">
        <f>IF(AC2270="",0,IFERROR(IF(VLOOKUP(AC2270,AC$38:AC2269,1,0)&gt;0,0,0),1))</f>
        <v>0</v>
      </c>
      <c r="AC2270" s="117">
        <f>IF(DATOS!J2234=Y$39,DATOS!C2234,"")</f>
        <v>0</v>
      </c>
    </row>
    <row r="2271" spans="27:29" x14ac:dyDescent="0.3">
      <c r="AA2271" s="114">
        <f t="shared" si="39"/>
        <v>1</v>
      </c>
      <c r="AB2271" s="114">
        <f>IF(AC2271="",0,IFERROR(IF(VLOOKUP(AC2271,AC$38:AC2270,1,0)&gt;0,0,0),1))</f>
        <v>0</v>
      </c>
      <c r="AC2271" s="117">
        <f>IF(DATOS!J2235=Y$39,DATOS!C2235,"")</f>
        <v>0</v>
      </c>
    </row>
    <row r="2272" spans="27:29" x14ac:dyDescent="0.3">
      <c r="AA2272" s="114">
        <f t="shared" si="39"/>
        <v>1</v>
      </c>
      <c r="AB2272" s="114">
        <f>IF(AC2272="",0,IFERROR(IF(VLOOKUP(AC2272,AC$38:AC2271,1,0)&gt;0,0,0),1))</f>
        <v>0</v>
      </c>
      <c r="AC2272" s="117">
        <f>IF(DATOS!J2236=Y$39,DATOS!C2236,"")</f>
        <v>0</v>
      </c>
    </row>
    <row r="2273" spans="27:29" x14ac:dyDescent="0.3">
      <c r="AA2273" s="114">
        <f t="shared" si="39"/>
        <v>1</v>
      </c>
      <c r="AB2273" s="114">
        <f>IF(AC2273="",0,IFERROR(IF(VLOOKUP(AC2273,AC$38:AC2272,1,0)&gt;0,0,0),1))</f>
        <v>0</v>
      </c>
      <c r="AC2273" s="117">
        <f>IF(DATOS!J2237=Y$39,DATOS!C2237,"")</f>
        <v>0</v>
      </c>
    </row>
    <row r="2274" spans="27:29" x14ac:dyDescent="0.3">
      <c r="AA2274" s="114">
        <f t="shared" si="39"/>
        <v>1</v>
      </c>
      <c r="AB2274" s="114">
        <f>IF(AC2274="",0,IFERROR(IF(VLOOKUP(AC2274,AC$38:AC2273,1,0)&gt;0,0,0),1))</f>
        <v>0</v>
      </c>
      <c r="AC2274" s="117">
        <f>IF(DATOS!J2238=Y$39,DATOS!C2238,"")</f>
        <v>0</v>
      </c>
    </row>
    <row r="2275" spans="27:29" x14ac:dyDescent="0.3">
      <c r="AA2275" s="114">
        <f t="shared" si="39"/>
        <v>1</v>
      </c>
      <c r="AB2275" s="114">
        <f>IF(AC2275="",0,IFERROR(IF(VLOOKUP(AC2275,AC$38:AC2274,1,0)&gt;0,0,0),1))</f>
        <v>0</v>
      </c>
      <c r="AC2275" s="117">
        <f>IF(DATOS!J2239=Y$39,DATOS!C2239,"")</f>
        <v>0</v>
      </c>
    </row>
    <row r="2276" spans="27:29" x14ac:dyDescent="0.3">
      <c r="AA2276" s="114">
        <f t="shared" si="39"/>
        <v>1</v>
      </c>
      <c r="AB2276" s="114">
        <f>IF(AC2276="",0,IFERROR(IF(VLOOKUP(AC2276,AC$38:AC2275,1,0)&gt;0,0,0),1))</f>
        <v>0</v>
      </c>
      <c r="AC2276" s="117">
        <f>IF(DATOS!J2240=Y$39,DATOS!C2240,"")</f>
        <v>0</v>
      </c>
    </row>
    <row r="2277" spans="27:29" x14ac:dyDescent="0.3">
      <c r="AA2277" s="114">
        <f t="shared" si="39"/>
        <v>1</v>
      </c>
      <c r="AB2277" s="114">
        <f>IF(AC2277="",0,IFERROR(IF(VLOOKUP(AC2277,AC$38:AC2276,1,0)&gt;0,0,0),1))</f>
        <v>0</v>
      </c>
      <c r="AC2277" s="117">
        <f>IF(DATOS!J2241=Y$39,DATOS!C2241,"")</f>
        <v>0</v>
      </c>
    </row>
    <row r="2278" spans="27:29" x14ac:dyDescent="0.3">
      <c r="AA2278" s="114">
        <f t="shared" ref="AA2278:AA2341" si="40">AA2277+AB2278</f>
        <v>1</v>
      </c>
      <c r="AB2278" s="114">
        <f>IF(AC2278="",0,IFERROR(IF(VLOOKUP(AC2278,AC$38:AC2277,1,0)&gt;0,0,0),1))</f>
        <v>0</v>
      </c>
      <c r="AC2278" s="117">
        <f>IF(DATOS!J2242=Y$39,DATOS!C2242,"")</f>
        <v>0</v>
      </c>
    </row>
    <row r="2279" spans="27:29" x14ac:dyDescent="0.3">
      <c r="AA2279" s="114">
        <f t="shared" si="40"/>
        <v>1</v>
      </c>
      <c r="AB2279" s="114">
        <f>IF(AC2279="",0,IFERROR(IF(VLOOKUP(AC2279,AC$38:AC2278,1,0)&gt;0,0,0),1))</f>
        <v>0</v>
      </c>
      <c r="AC2279" s="117">
        <f>IF(DATOS!J2243=Y$39,DATOS!C2243,"")</f>
        <v>0</v>
      </c>
    </row>
    <row r="2280" spans="27:29" x14ac:dyDescent="0.3">
      <c r="AA2280" s="114">
        <f t="shared" si="40"/>
        <v>1</v>
      </c>
      <c r="AB2280" s="114">
        <f>IF(AC2280="",0,IFERROR(IF(VLOOKUP(AC2280,AC$38:AC2279,1,0)&gt;0,0,0),1))</f>
        <v>0</v>
      </c>
      <c r="AC2280" s="117">
        <f>IF(DATOS!J2244=Y$39,DATOS!C2244,"")</f>
        <v>0</v>
      </c>
    </row>
    <row r="2281" spans="27:29" x14ac:dyDescent="0.3">
      <c r="AA2281" s="114">
        <f t="shared" si="40"/>
        <v>1</v>
      </c>
      <c r="AB2281" s="114">
        <f>IF(AC2281="",0,IFERROR(IF(VLOOKUP(AC2281,AC$38:AC2280,1,0)&gt;0,0,0),1))</f>
        <v>0</v>
      </c>
      <c r="AC2281" s="117">
        <f>IF(DATOS!J2245=Y$39,DATOS!C2245,"")</f>
        <v>0</v>
      </c>
    </row>
    <row r="2282" spans="27:29" x14ac:dyDescent="0.3">
      <c r="AA2282" s="114">
        <f t="shared" si="40"/>
        <v>1</v>
      </c>
      <c r="AB2282" s="114">
        <f>IF(AC2282="",0,IFERROR(IF(VLOOKUP(AC2282,AC$38:AC2281,1,0)&gt;0,0,0),1))</f>
        <v>0</v>
      </c>
      <c r="AC2282" s="117">
        <f>IF(DATOS!J2246=Y$39,DATOS!C2246,"")</f>
        <v>0</v>
      </c>
    </row>
    <row r="2283" spans="27:29" x14ac:dyDescent="0.3">
      <c r="AA2283" s="114">
        <f t="shared" si="40"/>
        <v>1</v>
      </c>
      <c r="AB2283" s="114">
        <f>IF(AC2283="",0,IFERROR(IF(VLOOKUP(AC2283,AC$38:AC2282,1,0)&gt;0,0,0),1))</f>
        <v>0</v>
      </c>
      <c r="AC2283" s="117">
        <f>IF(DATOS!J2247=Y$39,DATOS!C2247,"")</f>
        <v>0</v>
      </c>
    </row>
    <row r="2284" spans="27:29" x14ac:dyDescent="0.3">
      <c r="AA2284" s="114">
        <f t="shared" si="40"/>
        <v>1</v>
      </c>
      <c r="AB2284" s="114">
        <f>IF(AC2284="",0,IFERROR(IF(VLOOKUP(AC2284,AC$38:AC2283,1,0)&gt;0,0,0),1))</f>
        <v>0</v>
      </c>
      <c r="AC2284" s="117">
        <f>IF(DATOS!J2248=Y$39,DATOS!C2248,"")</f>
        <v>0</v>
      </c>
    </row>
    <row r="2285" spans="27:29" x14ac:dyDescent="0.3">
      <c r="AA2285" s="114">
        <f t="shared" si="40"/>
        <v>1</v>
      </c>
      <c r="AB2285" s="114">
        <f>IF(AC2285="",0,IFERROR(IF(VLOOKUP(AC2285,AC$38:AC2284,1,0)&gt;0,0,0),1))</f>
        <v>0</v>
      </c>
      <c r="AC2285" s="117">
        <f>IF(DATOS!J2249=Y$39,DATOS!C2249,"")</f>
        <v>0</v>
      </c>
    </row>
    <row r="2286" spans="27:29" x14ac:dyDescent="0.3">
      <c r="AA2286" s="114">
        <f t="shared" si="40"/>
        <v>1</v>
      </c>
      <c r="AB2286" s="114">
        <f>IF(AC2286="",0,IFERROR(IF(VLOOKUP(AC2286,AC$38:AC2285,1,0)&gt;0,0,0),1))</f>
        <v>0</v>
      </c>
      <c r="AC2286" s="117">
        <f>IF(DATOS!J2250=Y$39,DATOS!C2250,"")</f>
        <v>0</v>
      </c>
    </row>
    <row r="2287" spans="27:29" x14ac:dyDescent="0.3">
      <c r="AA2287" s="114">
        <f t="shared" si="40"/>
        <v>1</v>
      </c>
      <c r="AB2287" s="114">
        <f>IF(AC2287="",0,IFERROR(IF(VLOOKUP(AC2287,AC$38:AC2286,1,0)&gt;0,0,0),1))</f>
        <v>0</v>
      </c>
      <c r="AC2287" s="117">
        <f>IF(DATOS!J2251=Y$39,DATOS!C2251,"")</f>
        <v>0</v>
      </c>
    </row>
    <row r="2288" spans="27:29" x14ac:dyDescent="0.3">
      <c r="AA2288" s="114">
        <f t="shared" si="40"/>
        <v>1</v>
      </c>
      <c r="AB2288" s="114">
        <f>IF(AC2288="",0,IFERROR(IF(VLOOKUP(AC2288,AC$38:AC2287,1,0)&gt;0,0,0),1))</f>
        <v>0</v>
      </c>
      <c r="AC2288" s="117">
        <f>IF(DATOS!J2252=Y$39,DATOS!C2252,"")</f>
        <v>0</v>
      </c>
    </row>
    <row r="2289" spans="27:29" x14ac:dyDescent="0.3">
      <c r="AA2289" s="114">
        <f t="shared" si="40"/>
        <v>1</v>
      </c>
      <c r="AB2289" s="114">
        <f>IF(AC2289="",0,IFERROR(IF(VLOOKUP(AC2289,AC$38:AC2288,1,0)&gt;0,0,0),1))</f>
        <v>0</v>
      </c>
      <c r="AC2289" s="117">
        <f>IF(DATOS!J2253=Y$39,DATOS!C2253,"")</f>
        <v>0</v>
      </c>
    </row>
    <row r="2290" spans="27:29" x14ac:dyDescent="0.3">
      <c r="AA2290" s="114">
        <f t="shared" si="40"/>
        <v>1</v>
      </c>
      <c r="AB2290" s="114">
        <f>IF(AC2290="",0,IFERROR(IF(VLOOKUP(AC2290,AC$38:AC2289,1,0)&gt;0,0,0),1))</f>
        <v>0</v>
      </c>
      <c r="AC2290" s="117">
        <f>IF(DATOS!J2254=Y$39,DATOS!C2254,"")</f>
        <v>0</v>
      </c>
    </row>
    <row r="2291" spans="27:29" x14ac:dyDescent="0.3">
      <c r="AA2291" s="114">
        <f t="shared" si="40"/>
        <v>1</v>
      </c>
      <c r="AB2291" s="114">
        <f>IF(AC2291="",0,IFERROR(IF(VLOOKUP(AC2291,AC$38:AC2290,1,0)&gt;0,0,0),1))</f>
        <v>0</v>
      </c>
      <c r="AC2291" s="117">
        <f>IF(DATOS!J2255=Y$39,DATOS!C2255,"")</f>
        <v>0</v>
      </c>
    </row>
    <row r="2292" spans="27:29" x14ac:dyDescent="0.3">
      <c r="AA2292" s="114">
        <f t="shared" si="40"/>
        <v>1</v>
      </c>
      <c r="AB2292" s="114">
        <f>IF(AC2292="",0,IFERROR(IF(VLOOKUP(AC2292,AC$38:AC2291,1,0)&gt;0,0,0),1))</f>
        <v>0</v>
      </c>
      <c r="AC2292" s="117">
        <f>IF(DATOS!J2256=Y$39,DATOS!C2256,"")</f>
        <v>0</v>
      </c>
    </row>
    <row r="2293" spans="27:29" x14ac:dyDescent="0.3">
      <c r="AA2293" s="114">
        <f t="shared" si="40"/>
        <v>1</v>
      </c>
      <c r="AB2293" s="114">
        <f>IF(AC2293="",0,IFERROR(IF(VLOOKUP(AC2293,AC$38:AC2292,1,0)&gt;0,0,0),1))</f>
        <v>0</v>
      </c>
      <c r="AC2293" s="117">
        <f>IF(DATOS!J2257=Y$39,DATOS!C2257,"")</f>
        <v>0</v>
      </c>
    </row>
    <row r="2294" spans="27:29" x14ac:dyDescent="0.3">
      <c r="AA2294" s="114">
        <f t="shared" si="40"/>
        <v>1</v>
      </c>
      <c r="AB2294" s="114">
        <f>IF(AC2294="",0,IFERROR(IF(VLOOKUP(AC2294,AC$38:AC2293,1,0)&gt;0,0,0),1))</f>
        <v>0</v>
      </c>
      <c r="AC2294" s="117">
        <f>IF(DATOS!J2258=Y$39,DATOS!C2258,"")</f>
        <v>0</v>
      </c>
    </row>
    <row r="2295" spans="27:29" x14ac:dyDescent="0.3">
      <c r="AA2295" s="114">
        <f t="shared" si="40"/>
        <v>1</v>
      </c>
      <c r="AB2295" s="114">
        <f>IF(AC2295="",0,IFERROR(IF(VLOOKUP(AC2295,AC$38:AC2294,1,0)&gt;0,0,0),1))</f>
        <v>0</v>
      </c>
      <c r="AC2295" s="117">
        <f>IF(DATOS!J2259=Y$39,DATOS!C2259,"")</f>
        <v>0</v>
      </c>
    </row>
    <row r="2296" spans="27:29" x14ac:dyDescent="0.3">
      <c r="AA2296" s="114">
        <f t="shared" si="40"/>
        <v>1</v>
      </c>
      <c r="AB2296" s="114">
        <f>IF(AC2296="",0,IFERROR(IF(VLOOKUP(AC2296,AC$38:AC2295,1,0)&gt;0,0,0),1))</f>
        <v>0</v>
      </c>
      <c r="AC2296" s="117">
        <f>IF(DATOS!J2260=Y$39,DATOS!C2260,"")</f>
        <v>0</v>
      </c>
    </row>
    <row r="2297" spans="27:29" x14ac:dyDescent="0.3">
      <c r="AA2297" s="114">
        <f t="shared" si="40"/>
        <v>1</v>
      </c>
      <c r="AB2297" s="114">
        <f>IF(AC2297="",0,IFERROR(IF(VLOOKUP(AC2297,AC$38:AC2296,1,0)&gt;0,0,0),1))</f>
        <v>0</v>
      </c>
      <c r="AC2297" s="117">
        <f>IF(DATOS!J2261=Y$39,DATOS!C2261,"")</f>
        <v>0</v>
      </c>
    </row>
    <row r="2298" spans="27:29" x14ac:dyDescent="0.3">
      <c r="AA2298" s="114">
        <f t="shared" si="40"/>
        <v>1</v>
      </c>
      <c r="AB2298" s="114">
        <f>IF(AC2298="",0,IFERROR(IF(VLOOKUP(AC2298,AC$38:AC2297,1,0)&gt;0,0,0),1))</f>
        <v>0</v>
      </c>
      <c r="AC2298" s="117">
        <f>IF(DATOS!J2262=Y$39,DATOS!C2262,"")</f>
        <v>0</v>
      </c>
    </row>
    <row r="2299" spans="27:29" x14ac:dyDescent="0.3">
      <c r="AA2299" s="114">
        <f t="shared" si="40"/>
        <v>1</v>
      </c>
      <c r="AB2299" s="114">
        <f>IF(AC2299="",0,IFERROR(IF(VLOOKUP(AC2299,AC$38:AC2298,1,0)&gt;0,0,0),1))</f>
        <v>0</v>
      </c>
      <c r="AC2299" s="117">
        <f>IF(DATOS!J2263=Y$39,DATOS!C2263,"")</f>
        <v>0</v>
      </c>
    </row>
    <row r="2300" spans="27:29" x14ac:dyDescent="0.3">
      <c r="AA2300" s="114">
        <f t="shared" si="40"/>
        <v>1</v>
      </c>
      <c r="AB2300" s="114">
        <f>IF(AC2300="",0,IFERROR(IF(VLOOKUP(AC2300,AC$38:AC2299,1,0)&gt;0,0,0),1))</f>
        <v>0</v>
      </c>
      <c r="AC2300" s="117">
        <f>IF(DATOS!J2264=Y$39,DATOS!C2264,"")</f>
        <v>0</v>
      </c>
    </row>
    <row r="2301" spans="27:29" x14ac:dyDescent="0.3">
      <c r="AA2301" s="114">
        <f t="shared" si="40"/>
        <v>1</v>
      </c>
      <c r="AB2301" s="114">
        <f>IF(AC2301="",0,IFERROR(IF(VLOOKUP(AC2301,AC$38:AC2300,1,0)&gt;0,0,0),1))</f>
        <v>0</v>
      </c>
      <c r="AC2301" s="117">
        <f>IF(DATOS!J2265=Y$39,DATOS!C2265,"")</f>
        <v>0</v>
      </c>
    </row>
    <row r="2302" spans="27:29" x14ac:dyDescent="0.3">
      <c r="AA2302" s="114">
        <f t="shared" si="40"/>
        <v>1</v>
      </c>
      <c r="AB2302" s="114">
        <f>IF(AC2302="",0,IFERROR(IF(VLOOKUP(AC2302,AC$38:AC2301,1,0)&gt;0,0,0),1))</f>
        <v>0</v>
      </c>
      <c r="AC2302" s="117">
        <f>IF(DATOS!J2266=Y$39,DATOS!C2266,"")</f>
        <v>0</v>
      </c>
    </row>
    <row r="2303" spans="27:29" x14ac:dyDescent="0.3">
      <c r="AA2303" s="114">
        <f t="shared" si="40"/>
        <v>1</v>
      </c>
      <c r="AB2303" s="114">
        <f>IF(AC2303="",0,IFERROR(IF(VLOOKUP(AC2303,AC$38:AC2302,1,0)&gt;0,0,0),1))</f>
        <v>0</v>
      </c>
      <c r="AC2303" s="117">
        <f>IF(DATOS!J2267=Y$39,DATOS!C2267,"")</f>
        <v>0</v>
      </c>
    </row>
    <row r="2304" spans="27:29" x14ac:dyDescent="0.3">
      <c r="AA2304" s="114">
        <f t="shared" si="40"/>
        <v>1</v>
      </c>
      <c r="AB2304" s="114">
        <f>IF(AC2304="",0,IFERROR(IF(VLOOKUP(AC2304,AC$38:AC2303,1,0)&gt;0,0,0),1))</f>
        <v>0</v>
      </c>
      <c r="AC2304" s="117">
        <f>IF(DATOS!J2268=Y$39,DATOS!C2268,"")</f>
        <v>0</v>
      </c>
    </row>
    <row r="2305" spans="27:29" x14ac:dyDescent="0.3">
      <c r="AA2305" s="114">
        <f t="shared" si="40"/>
        <v>1</v>
      </c>
      <c r="AB2305" s="114">
        <f>IF(AC2305="",0,IFERROR(IF(VLOOKUP(AC2305,AC$38:AC2304,1,0)&gt;0,0,0),1))</f>
        <v>0</v>
      </c>
      <c r="AC2305" s="117">
        <f>IF(DATOS!J2269=Y$39,DATOS!C2269,"")</f>
        <v>0</v>
      </c>
    </row>
    <row r="2306" spans="27:29" x14ac:dyDescent="0.3">
      <c r="AA2306" s="114">
        <f t="shared" si="40"/>
        <v>1</v>
      </c>
      <c r="AB2306" s="114">
        <f>IF(AC2306="",0,IFERROR(IF(VLOOKUP(AC2306,AC$38:AC2305,1,0)&gt;0,0,0),1))</f>
        <v>0</v>
      </c>
      <c r="AC2306" s="117">
        <f>IF(DATOS!J2270=Y$39,DATOS!C2270,"")</f>
        <v>0</v>
      </c>
    </row>
    <row r="2307" spans="27:29" x14ac:dyDescent="0.3">
      <c r="AA2307" s="114">
        <f t="shared" si="40"/>
        <v>1</v>
      </c>
      <c r="AB2307" s="114">
        <f>IF(AC2307="",0,IFERROR(IF(VLOOKUP(AC2307,AC$38:AC2306,1,0)&gt;0,0,0),1))</f>
        <v>0</v>
      </c>
      <c r="AC2307" s="117">
        <f>IF(DATOS!J2271=Y$39,DATOS!C2271,"")</f>
        <v>0</v>
      </c>
    </row>
    <row r="2308" spans="27:29" x14ac:dyDescent="0.3">
      <c r="AA2308" s="114">
        <f t="shared" si="40"/>
        <v>1</v>
      </c>
      <c r="AB2308" s="114">
        <f>IF(AC2308="",0,IFERROR(IF(VLOOKUP(AC2308,AC$38:AC2307,1,0)&gt;0,0,0),1))</f>
        <v>0</v>
      </c>
      <c r="AC2308" s="117">
        <f>IF(DATOS!J2272=Y$39,DATOS!C2272,"")</f>
        <v>0</v>
      </c>
    </row>
    <row r="2309" spans="27:29" x14ac:dyDescent="0.3">
      <c r="AA2309" s="114">
        <f t="shared" si="40"/>
        <v>1</v>
      </c>
      <c r="AB2309" s="114">
        <f>IF(AC2309="",0,IFERROR(IF(VLOOKUP(AC2309,AC$38:AC2308,1,0)&gt;0,0,0),1))</f>
        <v>0</v>
      </c>
      <c r="AC2309" s="117">
        <f>IF(DATOS!J2273=Y$39,DATOS!C2273,"")</f>
        <v>0</v>
      </c>
    </row>
    <row r="2310" spans="27:29" x14ac:dyDescent="0.3">
      <c r="AA2310" s="114">
        <f t="shared" si="40"/>
        <v>1</v>
      </c>
      <c r="AB2310" s="114">
        <f>IF(AC2310="",0,IFERROR(IF(VLOOKUP(AC2310,AC$38:AC2309,1,0)&gt;0,0,0),1))</f>
        <v>0</v>
      </c>
      <c r="AC2310" s="117">
        <f>IF(DATOS!J2274=Y$39,DATOS!C2274,"")</f>
        <v>0</v>
      </c>
    </row>
    <row r="2311" spans="27:29" x14ac:dyDescent="0.3">
      <c r="AA2311" s="114">
        <f t="shared" si="40"/>
        <v>1</v>
      </c>
      <c r="AB2311" s="114">
        <f>IF(AC2311="",0,IFERROR(IF(VLOOKUP(AC2311,AC$38:AC2310,1,0)&gt;0,0,0),1))</f>
        <v>0</v>
      </c>
      <c r="AC2311" s="117">
        <f>IF(DATOS!J2275=Y$39,DATOS!C2275,"")</f>
        <v>0</v>
      </c>
    </row>
    <row r="2312" spans="27:29" x14ac:dyDescent="0.3">
      <c r="AA2312" s="114">
        <f t="shared" si="40"/>
        <v>1</v>
      </c>
      <c r="AB2312" s="114">
        <f>IF(AC2312="",0,IFERROR(IF(VLOOKUP(AC2312,AC$38:AC2311,1,0)&gt;0,0,0),1))</f>
        <v>0</v>
      </c>
      <c r="AC2312" s="117">
        <f>IF(DATOS!J2276=Y$39,DATOS!C2276,"")</f>
        <v>0</v>
      </c>
    </row>
    <row r="2313" spans="27:29" x14ac:dyDescent="0.3">
      <c r="AA2313" s="114">
        <f t="shared" si="40"/>
        <v>1</v>
      </c>
      <c r="AB2313" s="114">
        <f>IF(AC2313="",0,IFERROR(IF(VLOOKUP(AC2313,AC$38:AC2312,1,0)&gt;0,0,0),1))</f>
        <v>0</v>
      </c>
      <c r="AC2313" s="117">
        <f>IF(DATOS!J2277=Y$39,DATOS!C2277,"")</f>
        <v>0</v>
      </c>
    </row>
    <row r="2314" spans="27:29" x14ac:dyDescent="0.3">
      <c r="AA2314" s="114">
        <f t="shared" si="40"/>
        <v>1</v>
      </c>
      <c r="AB2314" s="114">
        <f>IF(AC2314="",0,IFERROR(IF(VLOOKUP(AC2314,AC$38:AC2313,1,0)&gt;0,0,0),1))</f>
        <v>0</v>
      </c>
      <c r="AC2314" s="117">
        <f>IF(DATOS!J2278=Y$39,DATOS!C2278,"")</f>
        <v>0</v>
      </c>
    </row>
    <row r="2315" spans="27:29" x14ac:dyDescent="0.3">
      <c r="AA2315" s="114">
        <f t="shared" si="40"/>
        <v>1</v>
      </c>
      <c r="AB2315" s="114">
        <f>IF(AC2315="",0,IFERROR(IF(VLOOKUP(AC2315,AC$38:AC2314,1,0)&gt;0,0,0),1))</f>
        <v>0</v>
      </c>
      <c r="AC2315" s="117">
        <f>IF(DATOS!J2279=Y$39,DATOS!C2279,"")</f>
        <v>0</v>
      </c>
    </row>
    <row r="2316" spans="27:29" x14ac:dyDescent="0.3">
      <c r="AA2316" s="114">
        <f t="shared" si="40"/>
        <v>1</v>
      </c>
      <c r="AB2316" s="114">
        <f>IF(AC2316="",0,IFERROR(IF(VLOOKUP(AC2316,AC$38:AC2315,1,0)&gt;0,0,0),1))</f>
        <v>0</v>
      </c>
      <c r="AC2316" s="117">
        <f>IF(DATOS!J2280=Y$39,DATOS!C2280,"")</f>
        <v>0</v>
      </c>
    </row>
    <row r="2317" spans="27:29" x14ac:dyDescent="0.3">
      <c r="AA2317" s="114">
        <f t="shared" si="40"/>
        <v>1</v>
      </c>
      <c r="AB2317" s="114">
        <f>IF(AC2317="",0,IFERROR(IF(VLOOKUP(AC2317,AC$38:AC2316,1,0)&gt;0,0,0),1))</f>
        <v>0</v>
      </c>
      <c r="AC2317" s="117">
        <f>IF(DATOS!J2281=Y$39,DATOS!C2281,"")</f>
        <v>0</v>
      </c>
    </row>
    <row r="2318" spans="27:29" x14ac:dyDescent="0.3">
      <c r="AA2318" s="114">
        <f t="shared" si="40"/>
        <v>1</v>
      </c>
      <c r="AB2318" s="114">
        <f>IF(AC2318="",0,IFERROR(IF(VLOOKUP(AC2318,AC$38:AC2317,1,0)&gt;0,0,0),1))</f>
        <v>0</v>
      </c>
      <c r="AC2318" s="117">
        <f>IF(DATOS!J2282=Y$39,DATOS!C2282,"")</f>
        <v>0</v>
      </c>
    </row>
    <row r="2319" spans="27:29" x14ac:dyDescent="0.3">
      <c r="AA2319" s="114">
        <f t="shared" si="40"/>
        <v>1</v>
      </c>
      <c r="AB2319" s="114">
        <f>IF(AC2319="",0,IFERROR(IF(VLOOKUP(AC2319,AC$38:AC2318,1,0)&gt;0,0,0),1))</f>
        <v>0</v>
      </c>
      <c r="AC2319" s="117">
        <f>IF(DATOS!J2283=Y$39,DATOS!C2283,"")</f>
        <v>0</v>
      </c>
    </row>
    <row r="2320" spans="27:29" x14ac:dyDescent="0.3">
      <c r="AA2320" s="114">
        <f t="shared" si="40"/>
        <v>1</v>
      </c>
      <c r="AB2320" s="114">
        <f>IF(AC2320="",0,IFERROR(IF(VLOOKUP(AC2320,AC$38:AC2319,1,0)&gt;0,0,0),1))</f>
        <v>0</v>
      </c>
      <c r="AC2320" s="117">
        <f>IF(DATOS!J2284=Y$39,DATOS!C2284,"")</f>
        <v>0</v>
      </c>
    </row>
    <row r="2321" spans="27:29" x14ac:dyDescent="0.3">
      <c r="AA2321" s="114">
        <f t="shared" si="40"/>
        <v>1</v>
      </c>
      <c r="AB2321" s="114">
        <f>IF(AC2321="",0,IFERROR(IF(VLOOKUP(AC2321,AC$38:AC2320,1,0)&gt;0,0,0),1))</f>
        <v>0</v>
      </c>
      <c r="AC2321" s="117">
        <f>IF(DATOS!J2285=Y$39,DATOS!C2285,"")</f>
        <v>0</v>
      </c>
    </row>
    <row r="2322" spans="27:29" x14ac:dyDescent="0.3">
      <c r="AA2322" s="114">
        <f t="shared" si="40"/>
        <v>1</v>
      </c>
      <c r="AB2322" s="114">
        <f>IF(AC2322="",0,IFERROR(IF(VLOOKUP(AC2322,AC$38:AC2321,1,0)&gt;0,0,0),1))</f>
        <v>0</v>
      </c>
      <c r="AC2322" s="117">
        <f>IF(DATOS!J2286=Y$39,DATOS!C2286,"")</f>
        <v>0</v>
      </c>
    </row>
    <row r="2323" spans="27:29" x14ac:dyDescent="0.3">
      <c r="AA2323" s="114">
        <f t="shared" si="40"/>
        <v>1</v>
      </c>
      <c r="AB2323" s="114">
        <f>IF(AC2323="",0,IFERROR(IF(VLOOKUP(AC2323,AC$38:AC2322,1,0)&gt;0,0,0),1))</f>
        <v>0</v>
      </c>
      <c r="AC2323" s="117">
        <f>IF(DATOS!J2287=Y$39,DATOS!C2287,"")</f>
        <v>0</v>
      </c>
    </row>
    <row r="2324" spans="27:29" x14ac:dyDescent="0.3">
      <c r="AA2324" s="114">
        <f t="shared" si="40"/>
        <v>1</v>
      </c>
      <c r="AB2324" s="114">
        <f>IF(AC2324="",0,IFERROR(IF(VLOOKUP(AC2324,AC$38:AC2323,1,0)&gt;0,0,0),1))</f>
        <v>0</v>
      </c>
      <c r="AC2324" s="117">
        <f>IF(DATOS!J2288=Y$39,DATOS!C2288,"")</f>
        <v>0</v>
      </c>
    </row>
    <row r="2325" spans="27:29" x14ac:dyDescent="0.3">
      <c r="AA2325" s="114">
        <f t="shared" si="40"/>
        <v>1</v>
      </c>
      <c r="AB2325" s="114">
        <f>IF(AC2325="",0,IFERROR(IF(VLOOKUP(AC2325,AC$38:AC2324,1,0)&gt;0,0,0),1))</f>
        <v>0</v>
      </c>
      <c r="AC2325" s="117">
        <f>IF(DATOS!J2289=Y$39,DATOS!C2289,"")</f>
        <v>0</v>
      </c>
    </row>
    <row r="2326" spans="27:29" x14ac:dyDescent="0.3">
      <c r="AA2326" s="114">
        <f t="shared" si="40"/>
        <v>1</v>
      </c>
      <c r="AB2326" s="114">
        <f>IF(AC2326="",0,IFERROR(IF(VLOOKUP(AC2326,AC$38:AC2325,1,0)&gt;0,0,0),1))</f>
        <v>0</v>
      </c>
      <c r="AC2326" s="117">
        <f>IF(DATOS!J2290=Y$39,DATOS!C2290,"")</f>
        <v>0</v>
      </c>
    </row>
    <row r="2327" spans="27:29" x14ac:dyDescent="0.3">
      <c r="AA2327" s="114">
        <f t="shared" si="40"/>
        <v>1</v>
      </c>
      <c r="AB2327" s="114">
        <f>IF(AC2327="",0,IFERROR(IF(VLOOKUP(AC2327,AC$38:AC2326,1,0)&gt;0,0,0),1))</f>
        <v>0</v>
      </c>
      <c r="AC2327" s="117">
        <f>IF(DATOS!J2291=Y$39,DATOS!C2291,"")</f>
        <v>0</v>
      </c>
    </row>
    <row r="2328" spans="27:29" x14ac:dyDescent="0.3">
      <c r="AA2328" s="114">
        <f t="shared" si="40"/>
        <v>1</v>
      </c>
      <c r="AB2328" s="114">
        <f>IF(AC2328="",0,IFERROR(IF(VLOOKUP(AC2328,AC$38:AC2327,1,0)&gt;0,0,0),1))</f>
        <v>0</v>
      </c>
      <c r="AC2328" s="117">
        <f>IF(DATOS!J2292=Y$39,DATOS!C2292,"")</f>
        <v>0</v>
      </c>
    </row>
    <row r="2329" spans="27:29" x14ac:dyDescent="0.3">
      <c r="AA2329" s="114">
        <f t="shared" si="40"/>
        <v>1</v>
      </c>
      <c r="AB2329" s="114">
        <f>IF(AC2329="",0,IFERROR(IF(VLOOKUP(AC2329,AC$38:AC2328,1,0)&gt;0,0,0),1))</f>
        <v>0</v>
      </c>
      <c r="AC2329" s="117">
        <f>IF(DATOS!J2293=Y$39,DATOS!C2293,"")</f>
        <v>0</v>
      </c>
    </row>
    <row r="2330" spans="27:29" x14ac:dyDescent="0.3">
      <c r="AA2330" s="114">
        <f t="shared" si="40"/>
        <v>1</v>
      </c>
      <c r="AB2330" s="114">
        <f>IF(AC2330="",0,IFERROR(IF(VLOOKUP(AC2330,AC$38:AC2329,1,0)&gt;0,0,0),1))</f>
        <v>0</v>
      </c>
      <c r="AC2330" s="117">
        <f>IF(DATOS!J2294=Y$39,DATOS!C2294,"")</f>
        <v>0</v>
      </c>
    </row>
    <row r="2331" spans="27:29" x14ac:dyDescent="0.3">
      <c r="AA2331" s="114">
        <f t="shared" si="40"/>
        <v>1</v>
      </c>
      <c r="AB2331" s="114">
        <f>IF(AC2331="",0,IFERROR(IF(VLOOKUP(AC2331,AC$38:AC2330,1,0)&gt;0,0,0),1))</f>
        <v>0</v>
      </c>
      <c r="AC2331" s="117">
        <f>IF(DATOS!J2295=Y$39,DATOS!C2295,"")</f>
        <v>0</v>
      </c>
    </row>
    <row r="2332" spans="27:29" x14ac:dyDescent="0.3">
      <c r="AA2332" s="114">
        <f t="shared" si="40"/>
        <v>1</v>
      </c>
      <c r="AB2332" s="114">
        <f>IF(AC2332="",0,IFERROR(IF(VLOOKUP(AC2332,AC$38:AC2331,1,0)&gt;0,0,0),1))</f>
        <v>0</v>
      </c>
      <c r="AC2332" s="117">
        <f>IF(DATOS!J2296=Y$39,DATOS!C2296,"")</f>
        <v>0</v>
      </c>
    </row>
    <row r="2333" spans="27:29" x14ac:dyDescent="0.3">
      <c r="AA2333" s="114">
        <f t="shared" si="40"/>
        <v>1</v>
      </c>
      <c r="AB2333" s="114">
        <f>IF(AC2333="",0,IFERROR(IF(VLOOKUP(AC2333,AC$38:AC2332,1,0)&gt;0,0,0),1))</f>
        <v>0</v>
      </c>
      <c r="AC2333" s="117">
        <f>IF(DATOS!J2297=Y$39,DATOS!C2297,"")</f>
        <v>0</v>
      </c>
    </row>
    <row r="2334" spans="27:29" x14ac:dyDescent="0.3">
      <c r="AA2334" s="114">
        <f t="shared" si="40"/>
        <v>1</v>
      </c>
      <c r="AB2334" s="114">
        <f>IF(AC2334="",0,IFERROR(IF(VLOOKUP(AC2334,AC$38:AC2333,1,0)&gt;0,0,0),1))</f>
        <v>0</v>
      </c>
      <c r="AC2334" s="117">
        <f>IF(DATOS!J2298=Y$39,DATOS!C2298,"")</f>
        <v>0</v>
      </c>
    </row>
    <row r="2335" spans="27:29" x14ac:dyDescent="0.3">
      <c r="AA2335" s="114">
        <f t="shared" si="40"/>
        <v>1</v>
      </c>
      <c r="AB2335" s="114">
        <f>IF(AC2335="",0,IFERROR(IF(VLOOKUP(AC2335,AC$38:AC2334,1,0)&gt;0,0,0),1))</f>
        <v>0</v>
      </c>
      <c r="AC2335" s="117">
        <f>IF(DATOS!J2299=Y$39,DATOS!C2299,"")</f>
        <v>0</v>
      </c>
    </row>
    <row r="2336" spans="27:29" x14ac:dyDescent="0.3">
      <c r="AA2336" s="114">
        <f t="shared" si="40"/>
        <v>1</v>
      </c>
      <c r="AB2336" s="114">
        <f>IF(AC2336="",0,IFERROR(IF(VLOOKUP(AC2336,AC$38:AC2335,1,0)&gt;0,0,0),1))</f>
        <v>0</v>
      </c>
      <c r="AC2336" s="117">
        <f>IF(DATOS!J2300=Y$39,DATOS!C2300,"")</f>
        <v>0</v>
      </c>
    </row>
    <row r="2337" spans="27:29" x14ac:dyDescent="0.3">
      <c r="AA2337" s="114">
        <f t="shared" si="40"/>
        <v>1</v>
      </c>
      <c r="AB2337" s="114">
        <f>IF(AC2337="",0,IFERROR(IF(VLOOKUP(AC2337,AC$38:AC2336,1,0)&gt;0,0,0),1))</f>
        <v>0</v>
      </c>
      <c r="AC2337" s="117">
        <f>IF(DATOS!J2301=Y$39,DATOS!C2301,"")</f>
        <v>0</v>
      </c>
    </row>
    <row r="2338" spans="27:29" x14ac:dyDescent="0.3">
      <c r="AA2338" s="114">
        <f t="shared" si="40"/>
        <v>1</v>
      </c>
      <c r="AB2338" s="114">
        <f>IF(AC2338="",0,IFERROR(IF(VLOOKUP(AC2338,AC$38:AC2337,1,0)&gt;0,0,0),1))</f>
        <v>0</v>
      </c>
      <c r="AC2338" s="117">
        <f>IF(DATOS!J2302=Y$39,DATOS!C2302,"")</f>
        <v>0</v>
      </c>
    </row>
    <row r="2339" spans="27:29" x14ac:dyDescent="0.3">
      <c r="AA2339" s="114">
        <f t="shared" si="40"/>
        <v>1</v>
      </c>
      <c r="AB2339" s="114">
        <f>IF(AC2339="",0,IFERROR(IF(VLOOKUP(AC2339,AC$38:AC2338,1,0)&gt;0,0,0),1))</f>
        <v>0</v>
      </c>
      <c r="AC2339" s="117">
        <f>IF(DATOS!J2303=Y$39,DATOS!C2303,"")</f>
        <v>0</v>
      </c>
    </row>
    <row r="2340" spans="27:29" x14ac:dyDescent="0.3">
      <c r="AA2340" s="114">
        <f t="shared" si="40"/>
        <v>1</v>
      </c>
      <c r="AB2340" s="114">
        <f>IF(AC2340="",0,IFERROR(IF(VLOOKUP(AC2340,AC$38:AC2339,1,0)&gt;0,0,0),1))</f>
        <v>0</v>
      </c>
      <c r="AC2340" s="117">
        <f>IF(DATOS!J2304=Y$39,DATOS!C2304,"")</f>
        <v>0</v>
      </c>
    </row>
    <row r="2341" spans="27:29" x14ac:dyDescent="0.3">
      <c r="AA2341" s="114">
        <f t="shared" si="40"/>
        <v>1</v>
      </c>
      <c r="AB2341" s="114">
        <f>IF(AC2341="",0,IFERROR(IF(VLOOKUP(AC2341,AC$38:AC2340,1,0)&gt;0,0,0),1))</f>
        <v>0</v>
      </c>
      <c r="AC2341" s="117">
        <f>IF(DATOS!J2305=Y$39,DATOS!C2305,"")</f>
        <v>0</v>
      </c>
    </row>
    <row r="2342" spans="27:29" x14ac:dyDescent="0.3">
      <c r="AA2342" s="114">
        <f t="shared" ref="AA2342:AA2405" si="41">AA2341+AB2342</f>
        <v>1</v>
      </c>
      <c r="AB2342" s="114">
        <f>IF(AC2342="",0,IFERROR(IF(VLOOKUP(AC2342,AC$38:AC2341,1,0)&gt;0,0,0),1))</f>
        <v>0</v>
      </c>
      <c r="AC2342" s="117">
        <f>IF(DATOS!J2306=Y$39,DATOS!C2306,"")</f>
        <v>0</v>
      </c>
    </row>
    <row r="2343" spans="27:29" x14ac:dyDescent="0.3">
      <c r="AA2343" s="114">
        <f t="shared" si="41"/>
        <v>1</v>
      </c>
      <c r="AB2343" s="114">
        <f>IF(AC2343="",0,IFERROR(IF(VLOOKUP(AC2343,AC$38:AC2342,1,0)&gt;0,0,0),1))</f>
        <v>0</v>
      </c>
      <c r="AC2343" s="117">
        <f>IF(DATOS!J2307=Y$39,DATOS!C2307,"")</f>
        <v>0</v>
      </c>
    </row>
    <row r="2344" spans="27:29" x14ac:dyDescent="0.3">
      <c r="AA2344" s="114">
        <f t="shared" si="41"/>
        <v>1</v>
      </c>
      <c r="AB2344" s="114">
        <f>IF(AC2344="",0,IFERROR(IF(VLOOKUP(AC2344,AC$38:AC2343,1,0)&gt;0,0,0),1))</f>
        <v>0</v>
      </c>
      <c r="AC2344" s="117">
        <f>IF(DATOS!J2308=Y$39,DATOS!C2308,"")</f>
        <v>0</v>
      </c>
    </row>
    <row r="2345" spans="27:29" x14ac:dyDescent="0.3">
      <c r="AA2345" s="114">
        <f t="shared" si="41"/>
        <v>1</v>
      </c>
      <c r="AB2345" s="114">
        <f>IF(AC2345="",0,IFERROR(IF(VLOOKUP(AC2345,AC$38:AC2344,1,0)&gt;0,0,0),1))</f>
        <v>0</v>
      </c>
      <c r="AC2345" s="117">
        <f>IF(DATOS!J2309=Y$39,DATOS!C2309,"")</f>
        <v>0</v>
      </c>
    </row>
    <row r="2346" spans="27:29" x14ac:dyDescent="0.3">
      <c r="AA2346" s="114">
        <f t="shared" si="41"/>
        <v>1</v>
      </c>
      <c r="AB2346" s="114">
        <f>IF(AC2346="",0,IFERROR(IF(VLOOKUP(AC2346,AC$38:AC2345,1,0)&gt;0,0,0),1))</f>
        <v>0</v>
      </c>
      <c r="AC2346" s="117">
        <f>IF(DATOS!J2310=Y$39,DATOS!C2310,"")</f>
        <v>0</v>
      </c>
    </row>
    <row r="2347" spans="27:29" x14ac:dyDescent="0.3">
      <c r="AA2347" s="114">
        <f t="shared" si="41"/>
        <v>1</v>
      </c>
      <c r="AB2347" s="114">
        <f>IF(AC2347="",0,IFERROR(IF(VLOOKUP(AC2347,AC$38:AC2346,1,0)&gt;0,0,0),1))</f>
        <v>0</v>
      </c>
      <c r="AC2347" s="117">
        <f>IF(DATOS!J2311=Y$39,DATOS!C2311,"")</f>
        <v>0</v>
      </c>
    </row>
    <row r="2348" spans="27:29" x14ac:dyDescent="0.3">
      <c r="AA2348" s="114">
        <f t="shared" si="41"/>
        <v>1</v>
      </c>
      <c r="AB2348" s="114">
        <f>IF(AC2348="",0,IFERROR(IF(VLOOKUP(AC2348,AC$38:AC2347,1,0)&gt;0,0,0),1))</f>
        <v>0</v>
      </c>
      <c r="AC2348" s="117">
        <f>IF(DATOS!J2312=Y$39,DATOS!C2312,"")</f>
        <v>0</v>
      </c>
    </row>
    <row r="2349" spans="27:29" x14ac:dyDescent="0.3">
      <c r="AA2349" s="114">
        <f t="shared" si="41"/>
        <v>1</v>
      </c>
      <c r="AB2349" s="114">
        <f>IF(AC2349="",0,IFERROR(IF(VLOOKUP(AC2349,AC$38:AC2348,1,0)&gt;0,0,0),1))</f>
        <v>0</v>
      </c>
      <c r="AC2349" s="117">
        <f>IF(DATOS!J2313=Y$39,DATOS!C2313,"")</f>
        <v>0</v>
      </c>
    </row>
    <row r="2350" spans="27:29" x14ac:dyDescent="0.3">
      <c r="AA2350" s="114">
        <f t="shared" si="41"/>
        <v>1</v>
      </c>
      <c r="AB2350" s="114">
        <f>IF(AC2350="",0,IFERROR(IF(VLOOKUP(AC2350,AC$38:AC2349,1,0)&gt;0,0,0),1))</f>
        <v>0</v>
      </c>
      <c r="AC2350" s="117">
        <f>IF(DATOS!J2314=Y$39,DATOS!C2314,"")</f>
        <v>0</v>
      </c>
    </row>
    <row r="2351" spans="27:29" x14ac:dyDescent="0.3">
      <c r="AA2351" s="114">
        <f t="shared" si="41"/>
        <v>1</v>
      </c>
      <c r="AB2351" s="114">
        <f>IF(AC2351="",0,IFERROR(IF(VLOOKUP(AC2351,AC$38:AC2350,1,0)&gt;0,0,0),1))</f>
        <v>0</v>
      </c>
      <c r="AC2351" s="117">
        <f>IF(DATOS!J2315=Y$39,DATOS!C2315,"")</f>
        <v>0</v>
      </c>
    </row>
    <row r="2352" spans="27:29" x14ac:dyDescent="0.3">
      <c r="AA2352" s="114">
        <f t="shared" si="41"/>
        <v>1</v>
      </c>
      <c r="AB2352" s="114">
        <f>IF(AC2352="",0,IFERROR(IF(VLOOKUP(AC2352,AC$38:AC2351,1,0)&gt;0,0,0),1))</f>
        <v>0</v>
      </c>
      <c r="AC2352" s="117">
        <f>IF(DATOS!J2316=Y$39,DATOS!C2316,"")</f>
        <v>0</v>
      </c>
    </row>
    <row r="2353" spans="27:29" x14ac:dyDescent="0.3">
      <c r="AA2353" s="114">
        <f t="shared" si="41"/>
        <v>1</v>
      </c>
      <c r="AB2353" s="114">
        <f>IF(AC2353="",0,IFERROR(IF(VLOOKUP(AC2353,AC$38:AC2352,1,0)&gt;0,0,0),1))</f>
        <v>0</v>
      </c>
      <c r="AC2353" s="117">
        <f>IF(DATOS!J2317=Y$39,DATOS!C2317,"")</f>
        <v>0</v>
      </c>
    </row>
    <row r="2354" spans="27:29" x14ac:dyDescent="0.3">
      <c r="AA2354" s="114">
        <f t="shared" si="41"/>
        <v>1</v>
      </c>
      <c r="AB2354" s="114">
        <f>IF(AC2354="",0,IFERROR(IF(VLOOKUP(AC2354,AC$38:AC2353,1,0)&gt;0,0,0),1))</f>
        <v>0</v>
      </c>
      <c r="AC2354" s="117">
        <f>IF(DATOS!J2318=Y$39,DATOS!C2318,"")</f>
        <v>0</v>
      </c>
    </row>
    <row r="2355" spans="27:29" x14ac:dyDescent="0.3">
      <c r="AA2355" s="114">
        <f t="shared" si="41"/>
        <v>1</v>
      </c>
      <c r="AB2355" s="114">
        <f>IF(AC2355="",0,IFERROR(IF(VLOOKUP(AC2355,AC$38:AC2354,1,0)&gt;0,0,0),1))</f>
        <v>0</v>
      </c>
      <c r="AC2355" s="117">
        <f>IF(DATOS!J2319=Y$39,DATOS!C2319,"")</f>
        <v>0</v>
      </c>
    </row>
    <row r="2356" spans="27:29" x14ac:dyDescent="0.3">
      <c r="AA2356" s="114">
        <f t="shared" si="41"/>
        <v>1</v>
      </c>
      <c r="AB2356" s="114">
        <f>IF(AC2356="",0,IFERROR(IF(VLOOKUP(AC2356,AC$38:AC2355,1,0)&gt;0,0,0),1))</f>
        <v>0</v>
      </c>
      <c r="AC2356" s="117">
        <f>IF(DATOS!J2320=Y$39,DATOS!C2320,"")</f>
        <v>0</v>
      </c>
    </row>
    <row r="2357" spans="27:29" x14ac:dyDescent="0.3">
      <c r="AA2357" s="114">
        <f t="shared" si="41"/>
        <v>1</v>
      </c>
      <c r="AB2357" s="114">
        <f>IF(AC2357="",0,IFERROR(IF(VLOOKUP(AC2357,AC$38:AC2356,1,0)&gt;0,0,0),1))</f>
        <v>0</v>
      </c>
      <c r="AC2357" s="117">
        <f>IF(DATOS!J2321=Y$39,DATOS!C2321,"")</f>
        <v>0</v>
      </c>
    </row>
    <row r="2358" spans="27:29" x14ac:dyDescent="0.3">
      <c r="AA2358" s="114">
        <f t="shared" si="41"/>
        <v>1</v>
      </c>
      <c r="AB2358" s="114">
        <f>IF(AC2358="",0,IFERROR(IF(VLOOKUP(AC2358,AC$38:AC2357,1,0)&gt;0,0,0),1))</f>
        <v>0</v>
      </c>
      <c r="AC2358" s="117">
        <f>IF(DATOS!J2322=Y$39,DATOS!C2322,"")</f>
        <v>0</v>
      </c>
    </row>
    <row r="2359" spans="27:29" x14ac:dyDescent="0.3">
      <c r="AA2359" s="114">
        <f t="shared" si="41"/>
        <v>1</v>
      </c>
      <c r="AB2359" s="114">
        <f>IF(AC2359="",0,IFERROR(IF(VLOOKUP(AC2359,AC$38:AC2358,1,0)&gt;0,0,0),1))</f>
        <v>0</v>
      </c>
      <c r="AC2359" s="117">
        <f>IF(DATOS!J2323=Y$39,DATOS!C2323,"")</f>
        <v>0</v>
      </c>
    </row>
    <row r="2360" spans="27:29" x14ac:dyDescent="0.3">
      <c r="AA2360" s="114">
        <f t="shared" si="41"/>
        <v>1</v>
      </c>
      <c r="AB2360" s="114">
        <f>IF(AC2360="",0,IFERROR(IF(VLOOKUP(AC2360,AC$38:AC2359,1,0)&gt;0,0,0),1))</f>
        <v>0</v>
      </c>
      <c r="AC2360" s="117">
        <f>IF(DATOS!J2324=Y$39,DATOS!C2324,"")</f>
        <v>0</v>
      </c>
    </row>
    <row r="2361" spans="27:29" x14ac:dyDescent="0.3">
      <c r="AA2361" s="114">
        <f t="shared" si="41"/>
        <v>1</v>
      </c>
      <c r="AB2361" s="114">
        <f>IF(AC2361="",0,IFERROR(IF(VLOOKUP(AC2361,AC$38:AC2360,1,0)&gt;0,0,0),1))</f>
        <v>0</v>
      </c>
      <c r="AC2361" s="117">
        <f>IF(DATOS!J2325=Y$39,DATOS!C2325,"")</f>
        <v>0</v>
      </c>
    </row>
    <row r="2362" spans="27:29" x14ac:dyDescent="0.3">
      <c r="AA2362" s="114">
        <f t="shared" si="41"/>
        <v>1</v>
      </c>
      <c r="AB2362" s="114">
        <f>IF(AC2362="",0,IFERROR(IF(VLOOKUP(AC2362,AC$38:AC2361,1,0)&gt;0,0,0),1))</f>
        <v>0</v>
      </c>
      <c r="AC2362" s="117">
        <f>IF(DATOS!J2326=Y$39,DATOS!C2326,"")</f>
        <v>0</v>
      </c>
    </row>
    <row r="2363" spans="27:29" x14ac:dyDescent="0.3">
      <c r="AA2363" s="114">
        <f t="shared" si="41"/>
        <v>1</v>
      </c>
      <c r="AB2363" s="114">
        <f>IF(AC2363="",0,IFERROR(IF(VLOOKUP(AC2363,AC$38:AC2362,1,0)&gt;0,0,0),1))</f>
        <v>0</v>
      </c>
      <c r="AC2363" s="117">
        <f>IF(DATOS!J2327=Y$39,DATOS!C2327,"")</f>
        <v>0</v>
      </c>
    </row>
    <row r="2364" spans="27:29" x14ac:dyDescent="0.3">
      <c r="AA2364" s="114">
        <f t="shared" si="41"/>
        <v>1</v>
      </c>
      <c r="AB2364" s="114">
        <f>IF(AC2364="",0,IFERROR(IF(VLOOKUP(AC2364,AC$38:AC2363,1,0)&gt;0,0,0),1))</f>
        <v>0</v>
      </c>
      <c r="AC2364" s="117">
        <f>IF(DATOS!J2328=Y$39,DATOS!C2328,"")</f>
        <v>0</v>
      </c>
    </row>
    <row r="2365" spans="27:29" x14ac:dyDescent="0.3">
      <c r="AA2365" s="114">
        <f t="shared" si="41"/>
        <v>1</v>
      </c>
      <c r="AB2365" s="114">
        <f>IF(AC2365="",0,IFERROR(IF(VLOOKUP(AC2365,AC$38:AC2364,1,0)&gt;0,0,0),1))</f>
        <v>0</v>
      </c>
      <c r="AC2365" s="117">
        <f>IF(DATOS!J2329=Y$39,DATOS!C2329,"")</f>
        <v>0</v>
      </c>
    </row>
    <row r="2366" spans="27:29" x14ac:dyDescent="0.3">
      <c r="AA2366" s="114">
        <f t="shared" si="41"/>
        <v>1</v>
      </c>
      <c r="AB2366" s="114">
        <f>IF(AC2366="",0,IFERROR(IF(VLOOKUP(AC2366,AC$38:AC2365,1,0)&gt;0,0,0),1))</f>
        <v>0</v>
      </c>
      <c r="AC2366" s="117">
        <f>IF(DATOS!J2330=Y$39,DATOS!C2330,"")</f>
        <v>0</v>
      </c>
    </row>
    <row r="2367" spans="27:29" x14ac:dyDescent="0.3">
      <c r="AA2367" s="114">
        <f t="shared" si="41"/>
        <v>1</v>
      </c>
      <c r="AB2367" s="114">
        <f>IF(AC2367="",0,IFERROR(IF(VLOOKUP(AC2367,AC$38:AC2366,1,0)&gt;0,0,0),1))</f>
        <v>0</v>
      </c>
      <c r="AC2367" s="117">
        <f>IF(DATOS!J2331=Y$39,DATOS!C2331,"")</f>
        <v>0</v>
      </c>
    </row>
    <row r="2368" spans="27:29" x14ac:dyDescent="0.3">
      <c r="AA2368" s="114">
        <f t="shared" si="41"/>
        <v>1</v>
      </c>
      <c r="AB2368" s="114">
        <f>IF(AC2368="",0,IFERROR(IF(VLOOKUP(AC2368,AC$38:AC2367,1,0)&gt;0,0,0),1))</f>
        <v>0</v>
      </c>
      <c r="AC2368" s="117">
        <f>IF(DATOS!J2332=Y$39,DATOS!C2332,"")</f>
        <v>0</v>
      </c>
    </row>
    <row r="2369" spans="27:29" x14ac:dyDescent="0.3">
      <c r="AA2369" s="114">
        <f t="shared" si="41"/>
        <v>1</v>
      </c>
      <c r="AB2369" s="114">
        <f>IF(AC2369="",0,IFERROR(IF(VLOOKUP(AC2369,AC$38:AC2368,1,0)&gt;0,0,0),1))</f>
        <v>0</v>
      </c>
      <c r="AC2369" s="117">
        <f>IF(DATOS!J2333=Y$39,DATOS!C2333,"")</f>
        <v>0</v>
      </c>
    </row>
    <row r="2370" spans="27:29" x14ac:dyDescent="0.3">
      <c r="AA2370" s="114">
        <f t="shared" si="41"/>
        <v>1</v>
      </c>
      <c r="AB2370" s="114">
        <f>IF(AC2370="",0,IFERROR(IF(VLOOKUP(AC2370,AC$38:AC2369,1,0)&gt;0,0,0),1))</f>
        <v>0</v>
      </c>
      <c r="AC2370" s="117">
        <f>IF(DATOS!J2334=Y$39,DATOS!C2334,"")</f>
        <v>0</v>
      </c>
    </row>
    <row r="2371" spans="27:29" x14ac:dyDescent="0.3">
      <c r="AA2371" s="114">
        <f t="shared" si="41"/>
        <v>1</v>
      </c>
      <c r="AB2371" s="114">
        <f>IF(AC2371="",0,IFERROR(IF(VLOOKUP(AC2371,AC$38:AC2370,1,0)&gt;0,0,0),1))</f>
        <v>0</v>
      </c>
      <c r="AC2371" s="117">
        <f>IF(DATOS!J2335=Y$39,DATOS!C2335,"")</f>
        <v>0</v>
      </c>
    </row>
    <row r="2372" spans="27:29" x14ac:dyDescent="0.3">
      <c r="AA2372" s="114">
        <f t="shared" si="41"/>
        <v>1</v>
      </c>
      <c r="AB2372" s="114">
        <f>IF(AC2372="",0,IFERROR(IF(VLOOKUP(AC2372,AC$38:AC2371,1,0)&gt;0,0,0),1))</f>
        <v>0</v>
      </c>
      <c r="AC2372" s="117">
        <f>IF(DATOS!J2336=Y$39,DATOS!C2336,"")</f>
        <v>0</v>
      </c>
    </row>
    <row r="2373" spans="27:29" x14ac:dyDescent="0.3">
      <c r="AA2373" s="114">
        <f t="shared" si="41"/>
        <v>1</v>
      </c>
      <c r="AB2373" s="114">
        <f>IF(AC2373="",0,IFERROR(IF(VLOOKUP(AC2373,AC$38:AC2372,1,0)&gt;0,0,0),1))</f>
        <v>0</v>
      </c>
      <c r="AC2373" s="117">
        <f>IF(DATOS!J2337=Y$39,DATOS!C2337,"")</f>
        <v>0</v>
      </c>
    </row>
    <row r="2374" spans="27:29" x14ac:dyDescent="0.3">
      <c r="AA2374" s="114">
        <f t="shared" si="41"/>
        <v>1</v>
      </c>
      <c r="AB2374" s="114">
        <f>IF(AC2374="",0,IFERROR(IF(VLOOKUP(AC2374,AC$38:AC2373,1,0)&gt;0,0,0),1))</f>
        <v>0</v>
      </c>
      <c r="AC2374" s="117">
        <f>IF(DATOS!J2338=Y$39,DATOS!C2338,"")</f>
        <v>0</v>
      </c>
    </row>
    <row r="2375" spans="27:29" x14ac:dyDescent="0.3">
      <c r="AA2375" s="114">
        <f t="shared" si="41"/>
        <v>1</v>
      </c>
      <c r="AB2375" s="114">
        <f>IF(AC2375="",0,IFERROR(IF(VLOOKUP(AC2375,AC$38:AC2374,1,0)&gt;0,0,0),1))</f>
        <v>0</v>
      </c>
      <c r="AC2375" s="117">
        <f>IF(DATOS!J2339=Y$39,DATOS!C2339,"")</f>
        <v>0</v>
      </c>
    </row>
    <row r="2376" spans="27:29" x14ac:dyDescent="0.3">
      <c r="AA2376" s="114">
        <f t="shared" si="41"/>
        <v>1</v>
      </c>
      <c r="AB2376" s="114">
        <f>IF(AC2376="",0,IFERROR(IF(VLOOKUP(AC2376,AC$38:AC2375,1,0)&gt;0,0,0),1))</f>
        <v>0</v>
      </c>
      <c r="AC2376" s="117">
        <f>IF(DATOS!J2340=Y$39,DATOS!C2340,"")</f>
        <v>0</v>
      </c>
    </row>
    <row r="2377" spans="27:29" x14ac:dyDescent="0.3">
      <c r="AA2377" s="114">
        <f t="shared" si="41"/>
        <v>1</v>
      </c>
      <c r="AB2377" s="114">
        <f>IF(AC2377="",0,IFERROR(IF(VLOOKUP(AC2377,AC$38:AC2376,1,0)&gt;0,0,0),1))</f>
        <v>0</v>
      </c>
      <c r="AC2377" s="117">
        <f>IF(DATOS!J2341=Y$39,DATOS!C2341,"")</f>
        <v>0</v>
      </c>
    </row>
    <row r="2378" spans="27:29" x14ac:dyDescent="0.3">
      <c r="AA2378" s="114">
        <f t="shared" si="41"/>
        <v>1</v>
      </c>
      <c r="AB2378" s="114">
        <f>IF(AC2378="",0,IFERROR(IF(VLOOKUP(AC2378,AC$38:AC2377,1,0)&gt;0,0,0),1))</f>
        <v>0</v>
      </c>
      <c r="AC2378" s="117">
        <f>IF(DATOS!J2342=Y$39,DATOS!C2342,"")</f>
        <v>0</v>
      </c>
    </row>
    <row r="2379" spans="27:29" x14ac:dyDescent="0.3">
      <c r="AA2379" s="114">
        <f t="shared" si="41"/>
        <v>1</v>
      </c>
      <c r="AB2379" s="114">
        <f>IF(AC2379="",0,IFERROR(IF(VLOOKUP(AC2379,AC$38:AC2378,1,0)&gt;0,0,0),1))</f>
        <v>0</v>
      </c>
      <c r="AC2379" s="117">
        <f>IF(DATOS!J2343=Y$39,DATOS!C2343,"")</f>
        <v>0</v>
      </c>
    </row>
    <row r="2380" spans="27:29" x14ac:dyDescent="0.3">
      <c r="AA2380" s="114">
        <f t="shared" si="41"/>
        <v>1</v>
      </c>
      <c r="AB2380" s="114">
        <f>IF(AC2380="",0,IFERROR(IF(VLOOKUP(AC2380,AC$38:AC2379,1,0)&gt;0,0,0),1))</f>
        <v>0</v>
      </c>
      <c r="AC2380" s="117">
        <f>IF(DATOS!J2344=Y$39,DATOS!C2344,"")</f>
        <v>0</v>
      </c>
    </row>
    <row r="2381" spans="27:29" x14ac:dyDescent="0.3">
      <c r="AA2381" s="114">
        <f t="shared" si="41"/>
        <v>1</v>
      </c>
      <c r="AB2381" s="114">
        <f>IF(AC2381="",0,IFERROR(IF(VLOOKUP(AC2381,AC$38:AC2380,1,0)&gt;0,0,0),1))</f>
        <v>0</v>
      </c>
      <c r="AC2381" s="117">
        <f>IF(DATOS!J2345=Y$39,DATOS!C2345,"")</f>
        <v>0</v>
      </c>
    </row>
    <row r="2382" spans="27:29" x14ac:dyDescent="0.3">
      <c r="AA2382" s="114">
        <f t="shared" si="41"/>
        <v>1</v>
      </c>
      <c r="AB2382" s="114">
        <f>IF(AC2382="",0,IFERROR(IF(VLOOKUP(AC2382,AC$38:AC2381,1,0)&gt;0,0,0),1))</f>
        <v>0</v>
      </c>
      <c r="AC2382" s="117">
        <f>IF(DATOS!J2346=Y$39,DATOS!C2346,"")</f>
        <v>0</v>
      </c>
    </row>
    <row r="2383" spans="27:29" x14ac:dyDescent="0.3">
      <c r="AA2383" s="114">
        <f t="shared" si="41"/>
        <v>1</v>
      </c>
      <c r="AB2383" s="114">
        <f>IF(AC2383="",0,IFERROR(IF(VLOOKUP(AC2383,AC$38:AC2382,1,0)&gt;0,0,0),1))</f>
        <v>0</v>
      </c>
      <c r="AC2383" s="117">
        <f>IF(DATOS!J2347=Y$39,DATOS!C2347,"")</f>
        <v>0</v>
      </c>
    </row>
    <row r="2384" spans="27:29" x14ac:dyDescent="0.3">
      <c r="AA2384" s="114">
        <f t="shared" si="41"/>
        <v>1</v>
      </c>
      <c r="AB2384" s="114">
        <f>IF(AC2384="",0,IFERROR(IF(VLOOKUP(AC2384,AC$38:AC2383,1,0)&gt;0,0,0),1))</f>
        <v>0</v>
      </c>
      <c r="AC2384" s="117">
        <f>IF(DATOS!J2348=Y$39,DATOS!C2348,"")</f>
        <v>0</v>
      </c>
    </row>
    <row r="2385" spans="27:29" x14ac:dyDescent="0.3">
      <c r="AA2385" s="114">
        <f t="shared" si="41"/>
        <v>1</v>
      </c>
      <c r="AB2385" s="114">
        <f>IF(AC2385="",0,IFERROR(IF(VLOOKUP(AC2385,AC$38:AC2384,1,0)&gt;0,0,0),1))</f>
        <v>0</v>
      </c>
      <c r="AC2385" s="117">
        <f>IF(DATOS!J2349=Y$39,DATOS!C2349,"")</f>
        <v>0</v>
      </c>
    </row>
    <row r="2386" spans="27:29" x14ac:dyDescent="0.3">
      <c r="AA2386" s="114">
        <f t="shared" si="41"/>
        <v>1</v>
      </c>
      <c r="AB2386" s="114">
        <f>IF(AC2386="",0,IFERROR(IF(VLOOKUP(AC2386,AC$38:AC2385,1,0)&gt;0,0,0),1))</f>
        <v>0</v>
      </c>
      <c r="AC2386" s="117">
        <f>IF(DATOS!J2350=Y$39,DATOS!C2350,"")</f>
        <v>0</v>
      </c>
    </row>
    <row r="2387" spans="27:29" x14ac:dyDescent="0.3">
      <c r="AA2387" s="114">
        <f t="shared" si="41"/>
        <v>1</v>
      </c>
      <c r="AB2387" s="114">
        <f>IF(AC2387="",0,IFERROR(IF(VLOOKUP(AC2387,AC$38:AC2386,1,0)&gt;0,0,0),1))</f>
        <v>0</v>
      </c>
      <c r="AC2387" s="117">
        <f>IF(DATOS!J2351=Y$39,DATOS!C2351,"")</f>
        <v>0</v>
      </c>
    </row>
    <row r="2388" spans="27:29" x14ac:dyDescent="0.3">
      <c r="AA2388" s="114">
        <f t="shared" si="41"/>
        <v>1</v>
      </c>
      <c r="AB2388" s="114">
        <f>IF(AC2388="",0,IFERROR(IF(VLOOKUP(AC2388,AC$38:AC2387,1,0)&gt;0,0,0),1))</f>
        <v>0</v>
      </c>
      <c r="AC2388" s="117">
        <f>IF(DATOS!J2352=Y$39,DATOS!C2352,"")</f>
        <v>0</v>
      </c>
    </row>
    <row r="2389" spans="27:29" x14ac:dyDescent="0.3">
      <c r="AA2389" s="114">
        <f t="shared" si="41"/>
        <v>1</v>
      </c>
      <c r="AB2389" s="114">
        <f>IF(AC2389="",0,IFERROR(IF(VLOOKUP(AC2389,AC$38:AC2388,1,0)&gt;0,0,0),1))</f>
        <v>0</v>
      </c>
      <c r="AC2389" s="117">
        <f>IF(DATOS!J2353=Y$39,DATOS!C2353,"")</f>
        <v>0</v>
      </c>
    </row>
    <row r="2390" spans="27:29" x14ac:dyDescent="0.3">
      <c r="AA2390" s="114">
        <f t="shared" si="41"/>
        <v>1</v>
      </c>
      <c r="AB2390" s="114">
        <f>IF(AC2390="",0,IFERROR(IF(VLOOKUP(AC2390,AC$38:AC2389,1,0)&gt;0,0,0),1))</f>
        <v>0</v>
      </c>
      <c r="AC2390" s="117">
        <f>IF(DATOS!J2354=Y$39,DATOS!C2354,"")</f>
        <v>0</v>
      </c>
    </row>
    <row r="2391" spans="27:29" x14ac:dyDescent="0.3">
      <c r="AA2391" s="114">
        <f t="shared" si="41"/>
        <v>1</v>
      </c>
      <c r="AB2391" s="114">
        <f>IF(AC2391="",0,IFERROR(IF(VLOOKUP(AC2391,AC$38:AC2390,1,0)&gt;0,0,0),1))</f>
        <v>0</v>
      </c>
      <c r="AC2391" s="117">
        <f>IF(DATOS!J2355=Y$39,DATOS!C2355,"")</f>
        <v>0</v>
      </c>
    </row>
    <row r="2392" spans="27:29" x14ac:dyDescent="0.3">
      <c r="AA2392" s="114">
        <f t="shared" si="41"/>
        <v>1</v>
      </c>
      <c r="AB2392" s="114">
        <f>IF(AC2392="",0,IFERROR(IF(VLOOKUP(AC2392,AC$38:AC2391,1,0)&gt;0,0,0),1))</f>
        <v>0</v>
      </c>
      <c r="AC2392" s="117">
        <f>IF(DATOS!J2356=Y$39,DATOS!C2356,"")</f>
        <v>0</v>
      </c>
    </row>
    <row r="2393" spans="27:29" x14ac:dyDescent="0.3">
      <c r="AA2393" s="114">
        <f t="shared" si="41"/>
        <v>1</v>
      </c>
      <c r="AB2393" s="114">
        <f>IF(AC2393="",0,IFERROR(IF(VLOOKUP(AC2393,AC$38:AC2392,1,0)&gt;0,0,0),1))</f>
        <v>0</v>
      </c>
      <c r="AC2393" s="117">
        <f>IF(DATOS!J2357=Y$39,DATOS!C2357,"")</f>
        <v>0</v>
      </c>
    </row>
    <row r="2394" spans="27:29" x14ac:dyDescent="0.3">
      <c r="AA2394" s="114">
        <f t="shared" si="41"/>
        <v>1</v>
      </c>
      <c r="AB2394" s="114">
        <f>IF(AC2394="",0,IFERROR(IF(VLOOKUP(AC2394,AC$38:AC2393,1,0)&gt;0,0,0),1))</f>
        <v>0</v>
      </c>
      <c r="AC2394" s="117">
        <f>IF(DATOS!J2358=Y$39,DATOS!C2358,"")</f>
        <v>0</v>
      </c>
    </row>
    <row r="2395" spans="27:29" x14ac:dyDescent="0.3">
      <c r="AA2395" s="114">
        <f t="shared" si="41"/>
        <v>1</v>
      </c>
      <c r="AB2395" s="114">
        <f>IF(AC2395="",0,IFERROR(IF(VLOOKUP(AC2395,AC$38:AC2394,1,0)&gt;0,0,0),1))</f>
        <v>0</v>
      </c>
      <c r="AC2395" s="117">
        <f>IF(DATOS!J2359=Y$39,DATOS!C2359,"")</f>
        <v>0</v>
      </c>
    </row>
    <row r="2396" spans="27:29" x14ac:dyDescent="0.3">
      <c r="AA2396" s="114">
        <f t="shared" si="41"/>
        <v>1</v>
      </c>
      <c r="AB2396" s="114">
        <f>IF(AC2396="",0,IFERROR(IF(VLOOKUP(AC2396,AC$38:AC2395,1,0)&gt;0,0,0),1))</f>
        <v>0</v>
      </c>
      <c r="AC2396" s="117">
        <f>IF(DATOS!J2360=Y$39,DATOS!C2360,"")</f>
        <v>0</v>
      </c>
    </row>
    <row r="2397" spans="27:29" x14ac:dyDescent="0.3">
      <c r="AA2397" s="114">
        <f t="shared" si="41"/>
        <v>1</v>
      </c>
      <c r="AB2397" s="114">
        <f>IF(AC2397="",0,IFERROR(IF(VLOOKUP(AC2397,AC$38:AC2396,1,0)&gt;0,0,0),1))</f>
        <v>0</v>
      </c>
      <c r="AC2397" s="117">
        <f>IF(DATOS!J2361=Y$39,DATOS!C2361,"")</f>
        <v>0</v>
      </c>
    </row>
    <row r="2398" spans="27:29" x14ac:dyDescent="0.3">
      <c r="AA2398" s="114">
        <f t="shared" si="41"/>
        <v>1</v>
      </c>
      <c r="AB2398" s="114">
        <f>IF(AC2398="",0,IFERROR(IF(VLOOKUP(AC2398,AC$38:AC2397,1,0)&gt;0,0,0),1))</f>
        <v>0</v>
      </c>
      <c r="AC2398" s="117">
        <f>IF(DATOS!J2362=Y$39,DATOS!C2362,"")</f>
        <v>0</v>
      </c>
    </row>
    <row r="2399" spans="27:29" x14ac:dyDescent="0.3">
      <c r="AA2399" s="114">
        <f t="shared" si="41"/>
        <v>1</v>
      </c>
      <c r="AB2399" s="114">
        <f>IF(AC2399="",0,IFERROR(IF(VLOOKUP(AC2399,AC$38:AC2398,1,0)&gt;0,0,0),1))</f>
        <v>0</v>
      </c>
      <c r="AC2399" s="117">
        <f>IF(DATOS!J2363=Y$39,DATOS!C2363,"")</f>
        <v>0</v>
      </c>
    </row>
    <row r="2400" spans="27:29" x14ac:dyDescent="0.3">
      <c r="AA2400" s="114">
        <f t="shared" si="41"/>
        <v>1</v>
      </c>
      <c r="AB2400" s="114">
        <f>IF(AC2400="",0,IFERROR(IF(VLOOKUP(AC2400,AC$38:AC2399,1,0)&gt;0,0,0),1))</f>
        <v>0</v>
      </c>
      <c r="AC2400" s="117">
        <f>IF(DATOS!J2364=Y$39,DATOS!C2364,"")</f>
        <v>0</v>
      </c>
    </row>
    <row r="2401" spans="27:29" x14ac:dyDescent="0.3">
      <c r="AA2401" s="114">
        <f t="shared" si="41"/>
        <v>1</v>
      </c>
      <c r="AB2401" s="114">
        <f>IF(AC2401="",0,IFERROR(IF(VLOOKUP(AC2401,AC$38:AC2400,1,0)&gt;0,0,0),1))</f>
        <v>0</v>
      </c>
      <c r="AC2401" s="117">
        <f>IF(DATOS!J2365=Y$39,DATOS!C2365,"")</f>
        <v>0</v>
      </c>
    </row>
    <row r="2402" spans="27:29" x14ac:dyDescent="0.3">
      <c r="AA2402" s="114">
        <f t="shared" si="41"/>
        <v>1</v>
      </c>
      <c r="AB2402" s="114">
        <f>IF(AC2402="",0,IFERROR(IF(VLOOKUP(AC2402,AC$38:AC2401,1,0)&gt;0,0,0),1))</f>
        <v>0</v>
      </c>
      <c r="AC2402" s="117">
        <f>IF(DATOS!J2366=Y$39,DATOS!C2366,"")</f>
        <v>0</v>
      </c>
    </row>
    <row r="2403" spans="27:29" x14ac:dyDescent="0.3">
      <c r="AA2403" s="114">
        <f t="shared" si="41"/>
        <v>1</v>
      </c>
      <c r="AB2403" s="114">
        <f>IF(AC2403="",0,IFERROR(IF(VLOOKUP(AC2403,AC$38:AC2402,1,0)&gt;0,0,0),1))</f>
        <v>0</v>
      </c>
      <c r="AC2403" s="117">
        <f>IF(DATOS!J2367=Y$39,DATOS!C2367,"")</f>
        <v>0</v>
      </c>
    </row>
    <row r="2404" spans="27:29" x14ac:dyDescent="0.3">
      <c r="AA2404" s="114">
        <f t="shared" si="41"/>
        <v>1</v>
      </c>
      <c r="AB2404" s="114">
        <f>IF(AC2404="",0,IFERROR(IF(VLOOKUP(AC2404,AC$38:AC2403,1,0)&gt;0,0,0),1))</f>
        <v>0</v>
      </c>
      <c r="AC2404" s="117">
        <f>IF(DATOS!J2368=Y$39,DATOS!C2368,"")</f>
        <v>0</v>
      </c>
    </row>
    <row r="2405" spans="27:29" x14ac:dyDescent="0.3">
      <c r="AA2405" s="114">
        <f t="shared" si="41"/>
        <v>1</v>
      </c>
      <c r="AB2405" s="114">
        <f>IF(AC2405="",0,IFERROR(IF(VLOOKUP(AC2405,AC$38:AC2404,1,0)&gt;0,0,0),1))</f>
        <v>0</v>
      </c>
      <c r="AC2405" s="117">
        <f>IF(DATOS!J2369=Y$39,DATOS!C2369,"")</f>
        <v>0</v>
      </c>
    </row>
    <row r="2406" spans="27:29" x14ac:dyDescent="0.3">
      <c r="AA2406" s="114">
        <f t="shared" ref="AA2406:AA2469" si="42">AA2405+AB2406</f>
        <v>1</v>
      </c>
      <c r="AB2406" s="114">
        <f>IF(AC2406="",0,IFERROR(IF(VLOOKUP(AC2406,AC$38:AC2405,1,0)&gt;0,0,0),1))</f>
        <v>0</v>
      </c>
      <c r="AC2406" s="117">
        <f>IF(DATOS!J2370=Y$39,DATOS!C2370,"")</f>
        <v>0</v>
      </c>
    </row>
    <row r="2407" spans="27:29" x14ac:dyDescent="0.3">
      <c r="AA2407" s="114">
        <f t="shared" si="42"/>
        <v>1</v>
      </c>
      <c r="AB2407" s="114">
        <f>IF(AC2407="",0,IFERROR(IF(VLOOKUP(AC2407,AC$38:AC2406,1,0)&gt;0,0,0),1))</f>
        <v>0</v>
      </c>
      <c r="AC2407" s="117">
        <f>IF(DATOS!J2371=Y$39,DATOS!C2371,"")</f>
        <v>0</v>
      </c>
    </row>
    <row r="2408" spans="27:29" x14ac:dyDescent="0.3">
      <c r="AA2408" s="114">
        <f t="shared" si="42"/>
        <v>1</v>
      </c>
      <c r="AB2408" s="114">
        <f>IF(AC2408="",0,IFERROR(IF(VLOOKUP(AC2408,AC$38:AC2407,1,0)&gt;0,0,0),1))</f>
        <v>0</v>
      </c>
      <c r="AC2408" s="117">
        <f>IF(DATOS!J2372=Y$39,DATOS!C2372,"")</f>
        <v>0</v>
      </c>
    </row>
    <row r="2409" spans="27:29" x14ac:dyDescent="0.3">
      <c r="AA2409" s="114">
        <f t="shared" si="42"/>
        <v>1</v>
      </c>
      <c r="AB2409" s="114">
        <f>IF(AC2409="",0,IFERROR(IF(VLOOKUP(AC2409,AC$38:AC2408,1,0)&gt;0,0,0),1))</f>
        <v>0</v>
      </c>
      <c r="AC2409" s="117">
        <f>IF(DATOS!J2373=Y$39,DATOS!C2373,"")</f>
        <v>0</v>
      </c>
    </row>
    <row r="2410" spans="27:29" x14ac:dyDescent="0.3">
      <c r="AA2410" s="114">
        <f t="shared" si="42"/>
        <v>1</v>
      </c>
      <c r="AB2410" s="114">
        <f>IF(AC2410="",0,IFERROR(IF(VLOOKUP(AC2410,AC$38:AC2409,1,0)&gt;0,0,0),1))</f>
        <v>0</v>
      </c>
      <c r="AC2410" s="117">
        <f>IF(DATOS!J2374=Y$39,DATOS!C2374,"")</f>
        <v>0</v>
      </c>
    </row>
    <row r="2411" spans="27:29" x14ac:dyDescent="0.3">
      <c r="AA2411" s="114">
        <f t="shared" si="42"/>
        <v>1</v>
      </c>
      <c r="AB2411" s="114">
        <f>IF(AC2411="",0,IFERROR(IF(VLOOKUP(AC2411,AC$38:AC2410,1,0)&gt;0,0,0),1))</f>
        <v>0</v>
      </c>
      <c r="AC2411" s="117">
        <f>IF(DATOS!J2375=Y$39,DATOS!C2375,"")</f>
        <v>0</v>
      </c>
    </row>
    <row r="2412" spans="27:29" x14ac:dyDescent="0.3">
      <c r="AA2412" s="114">
        <f t="shared" si="42"/>
        <v>1</v>
      </c>
      <c r="AB2412" s="114">
        <f>IF(AC2412="",0,IFERROR(IF(VLOOKUP(AC2412,AC$38:AC2411,1,0)&gt;0,0,0),1))</f>
        <v>0</v>
      </c>
      <c r="AC2412" s="117">
        <f>IF(DATOS!J2376=Y$39,DATOS!C2376,"")</f>
        <v>0</v>
      </c>
    </row>
    <row r="2413" spans="27:29" x14ac:dyDescent="0.3">
      <c r="AA2413" s="114">
        <f t="shared" si="42"/>
        <v>1</v>
      </c>
      <c r="AB2413" s="114">
        <f>IF(AC2413="",0,IFERROR(IF(VLOOKUP(AC2413,AC$38:AC2412,1,0)&gt;0,0,0),1))</f>
        <v>0</v>
      </c>
      <c r="AC2413" s="117">
        <f>IF(DATOS!J2377=Y$39,DATOS!C2377,"")</f>
        <v>0</v>
      </c>
    </row>
    <row r="2414" spans="27:29" x14ac:dyDescent="0.3">
      <c r="AA2414" s="114">
        <f t="shared" si="42"/>
        <v>1</v>
      </c>
      <c r="AB2414" s="114">
        <f>IF(AC2414="",0,IFERROR(IF(VLOOKUP(AC2414,AC$38:AC2413,1,0)&gt;0,0,0),1))</f>
        <v>0</v>
      </c>
      <c r="AC2414" s="117">
        <f>IF(DATOS!J2378=Y$39,DATOS!C2378,"")</f>
        <v>0</v>
      </c>
    </row>
    <row r="2415" spans="27:29" x14ac:dyDescent="0.3">
      <c r="AA2415" s="114">
        <f t="shared" si="42"/>
        <v>1</v>
      </c>
      <c r="AB2415" s="114">
        <f>IF(AC2415="",0,IFERROR(IF(VLOOKUP(AC2415,AC$38:AC2414,1,0)&gt;0,0,0),1))</f>
        <v>0</v>
      </c>
      <c r="AC2415" s="117">
        <f>IF(DATOS!J2379=Y$39,DATOS!C2379,"")</f>
        <v>0</v>
      </c>
    </row>
    <row r="2416" spans="27:29" x14ac:dyDescent="0.3">
      <c r="AA2416" s="114">
        <f t="shared" si="42"/>
        <v>1</v>
      </c>
      <c r="AB2416" s="114">
        <f>IF(AC2416="",0,IFERROR(IF(VLOOKUP(AC2416,AC$38:AC2415,1,0)&gt;0,0,0),1))</f>
        <v>0</v>
      </c>
      <c r="AC2416" s="117">
        <f>IF(DATOS!J2380=Y$39,DATOS!C2380,"")</f>
        <v>0</v>
      </c>
    </row>
    <row r="2417" spans="27:29" x14ac:dyDescent="0.3">
      <c r="AA2417" s="114">
        <f t="shared" si="42"/>
        <v>1</v>
      </c>
      <c r="AB2417" s="114">
        <f>IF(AC2417="",0,IFERROR(IF(VLOOKUP(AC2417,AC$38:AC2416,1,0)&gt;0,0,0),1))</f>
        <v>0</v>
      </c>
      <c r="AC2417" s="117">
        <f>IF(DATOS!J2381=Y$39,DATOS!C2381,"")</f>
        <v>0</v>
      </c>
    </row>
    <row r="2418" spans="27:29" x14ac:dyDescent="0.3">
      <c r="AA2418" s="114">
        <f t="shared" si="42"/>
        <v>1</v>
      </c>
      <c r="AB2418" s="114">
        <f>IF(AC2418="",0,IFERROR(IF(VLOOKUP(AC2418,AC$38:AC2417,1,0)&gt;0,0,0),1))</f>
        <v>0</v>
      </c>
      <c r="AC2418" s="117">
        <f>IF(DATOS!J2382=Y$39,DATOS!C2382,"")</f>
        <v>0</v>
      </c>
    </row>
    <row r="2419" spans="27:29" x14ac:dyDescent="0.3">
      <c r="AA2419" s="114">
        <f t="shared" si="42"/>
        <v>1</v>
      </c>
      <c r="AB2419" s="114">
        <f>IF(AC2419="",0,IFERROR(IF(VLOOKUP(AC2419,AC$38:AC2418,1,0)&gt;0,0,0),1))</f>
        <v>0</v>
      </c>
      <c r="AC2419" s="117">
        <f>IF(DATOS!J2383=Y$39,DATOS!C2383,"")</f>
        <v>0</v>
      </c>
    </row>
    <row r="2420" spans="27:29" x14ac:dyDescent="0.3">
      <c r="AA2420" s="114">
        <f t="shared" si="42"/>
        <v>1</v>
      </c>
      <c r="AB2420" s="114">
        <f>IF(AC2420="",0,IFERROR(IF(VLOOKUP(AC2420,AC$38:AC2419,1,0)&gt;0,0,0),1))</f>
        <v>0</v>
      </c>
      <c r="AC2420" s="117">
        <f>IF(DATOS!J2384=Y$39,DATOS!C2384,"")</f>
        <v>0</v>
      </c>
    </row>
    <row r="2421" spans="27:29" x14ac:dyDescent="0.3">
      <c r="AA2421" s="114">
        <f t="shared" si="42"/>
        <v>1</v>
      </c>
      <c r="AB2421" s="114">
        <f>IF(AC2421="",0,IFERROR(IF(VLOOKUP(AC2421,AC$38:AC2420,1,0)&gt;0,0,0),1))</f>
        <v>0</v>
      </c>
      <c r="AC2421" s="117">
        <f>IF(DATOS!J2385=Y$39,DATOS!C2385,"")</f>
        <v>0</v>
      </c>
    </row>
    <row r="2422" spans="27:29" x14ac:dyDescent="0.3">
      <c r="AA2422" s="114">
        <f t="shared" si="42"/>
        <v>1</v>
      </c>
      <c r="AB2422" s="114">
        <f>IF(AC2422="",0,IFERROR(IF(VLOOKUP(AC2422,AC$38:AC2421,1,0)&gt;0,0,0),1))</f>
        <v>0</v>
      </c>
      <c r="AC2422" s="117">
        <f>IF(DATOS!J2386=Y$39,DATOS!C2386,"")</f>
        <v>0</v>
      </c>
    </row>
    <row r="2423" spans="27:29" x14ac:dyDescent="0.3">
      <c r="AA2423" s="114">
        <f t="shared" si="42"/>
        <v>1</v>
      </c>
      <c r="AB2423" s="114">
        <f>IF(AC2423="",0,IFERROR(IF(VLOOKUP(AC2423,AC$38:AC2422,1,0)&gt;0,0,0),1))</f>
        <v>0</v>
      </c>
      <c r="AC2423" s="117">
        <f>IF(DATOS!J2387=Y$39,DATOS!C2387,"")</f>
        <v>0</v>
      </c>
    </row>
    <row r="2424" spans="27:29" x14ac:dyDescent="0.3">
      <c r="AA2424" s="114">
        <f t="shared" si="42"/>
        <v>1</v>
      </c>
      <c r="AB2424" s="114">
        <f>IF(AC2424="",0,IFERROR(IF(VLOOKUP(AC2424,AC$38:AC2423,1,0)&gt;0,0,0),1))</f>
        <v>0</v>
      </c>
      <c r="AC2424" s="117">
        <f>IF(DATOS!J2388=Y$39,DATOS!C2388,"")</f>
        <v>0</v>
      </c>
    </row>
    <row r="2425" spans="27:29" x14ac:dyDescent="0.3">
      <c r="AA2425" s="114">
        <f t="shared" si="42"/>
        <v>1</v>
      </c>
      <c r="AB2425" s="114">
        <f>IF(AC2425="",0,IFERROR(IF(VLOOKUP(AC2425,AC$38:AC2424,1,0)&gt;0,0,0),1))</f>
        <v>0</v>
      </c>
      <c r="AC2425" s="117">
        <f>IF(DATOS!J2389=Y$39,DATOS!C2389,"")</f>
        <v>0</v>
      </c>
    </row>
    <row r="2426" spans="27:29" x14ac:dyDescent="0.3">
      <c r="AA2426" s="114">
        <f t="shared" si="42"/>
        <v>1</v>
      </c>
      <c r="AB2426" s="114">
        <f>IF(AC2426="",0,IFERROR(IF(VLOOKUP(AC2426,AC$38:AC2425,1,0)&gt;0,0,0),1))</f>
        <v>0</v>
      </c>
      <c r="AC2426" s="117">
        <f>IF(DATOS!J2390=Y$39,DATOS!C2390,"")</f>
        <v>0</v>
      </c>
    </row>
    <row r="2427" spans="27:29" x14ac:dyDescent="0.3">
      <c r="AA2427" s="114">
        <f t="shared" si="42"/>
        <v>1</v>
      </c>
      <c r="AB2427" s="114">
        <f>IF(AC2427="",0,IFERROR(IF(VLOOKUP(AC2427,AC$38:AC2426,1,0)&gt;0,0,0),1))</f>
        <v>0</v>
      </c>
      <c r="AC2427" s="117">
        <f>IF(DATOS!J2391=Y$39,DATOS!C2391,"")</f>
        <v>0</v>
      </c>
    </row>
    <row r="2428" spans="27:29" x14ac:dyDescent="0.3">
      <c r="AA2428" s="114">
        <f t="shared" si="42"/>
        <v>1</v>
      </c>
      <c r="AB2428" s="114">
        <f>IF(AC2428="",0,IFERROR(IF(VLOOKUP(AC2428,AC$38:AC2427,1,0)&gt;0,0,0),1))</f>
        <v>0</v>
      </c>
      <c r="AC2428" s="117">
        <f>IF(DATOS!J2392=Y$39,DATOS!C2392,"")</f>
        <v>0</v>
      </c>
    </row>
    <row r="2429" spans="27:29" x14ac:dyDescent="0.3">
      <c r="AA2429" s="114">
        <f t="shared" si="42"/>
        <v>1</v>
      </c>
      <c r="AB2429" s="114">
        <f>IF(AC2429="",0,IFERROR(IF(VLOOKUP(AC2429,AC$38:AC2428,1,0)&gt;0,0,0),1))</f>
        <v>0</v>
      </c>
      <c r="AC2429" s="117">
        <f>IF(DATOS!J2393=Y$39,DATOS!C2393,"")</f>
        <v>0</v>
      </c>
    </row>
    <row r="2430" spans="27:29" x14ac:dyDescent="0.3">
      <c r="AA2430" s="114">
        <f t="shared" si="42"/>
        <v>1</v>
      </c>
      <c r="AB2430" s="114">
        <f>IF(AC2430="",0,IFERROR(IF(VLOOKUP(AC2430,AC$38:AC2429,1,0)&gt;0,0,0),1))</f>
        <v>0</v>
      </c>
      <c r="AC2430" s="117">
        <f>IF(DATOS!J2394=Y$39,DATOS!C2394,"")</f>
        <v>0</v>
      </c>
    </row>
    <row r="2431" spans="27:29" x14ac:dyDescent="0.3">
      <c r="AA2431" s="114">
        <f t="shared" si="42"/>
        <v>1</v>
      </c>
      <c r="AB2431" s="114">
        <f>IF(AC2431="",0,IFERROR(IF(VLOOKUP(AC2431,AC$38:AC2430,1,0)&gt;0,0,0),1))</f>
        <v>0</v>
      </c>
      <c r="AC2431" s="117">
        <f>IF(DATOS!J2395=Y$39,DATOS!C2395,"")</f>
        <v>0</v>
      </c>
    </row>
    <row r="2432" spans="27:29" x14ac:dyDescent="0.3">
      <c r="AA2432" s="114">
        <f t="shared" si="42"/>
        <v>1</v>
      </c>
      <c r="AB2432" s="114">
        <f>IF(AC2432="",0,IFERROR(IF(VLOOKUP(AC2432,AC$38:AC2431,1,0)&gt;0,0,0),1))</f>
        <v>0</v>
      </c>
      <c r="AC2432" s="117">
        <f>IF(DATOS!J2396=Y$39,DATOS!C2396,"")</f>
        <v>0</v>
      </c>
    </row>
    <row r="2433" spans="27:29" x14ac:dyDescent="0.3">
      <c r="AA2433" s="114">
        <f t="shared" si="42"/>
        <v>1</v>
      </c>
      <c r="AB2433" s="114">
        <f>IF(AC2433="",0,IFERROR(IF(VLOOKUP(AC2433,AC$38:AC2432,1,0)&gt;0,0,0),1))</f>
        <v>0</v>
      </c>
      <c r="AC2433" s="117">
        <f>IF(DATOS!J2397=Y$39,DATOS!C2397,"")</f>
        <v>0</v>
      </c>
    </row>
    <row r="2434" spans="27:29" x14ac:dyDescent="0.3">
      <c r="AA2434" s="114">
        <f t="shared" si="42"/>
        <v>1</v>
      </c>
      <c r="AB2434" s="114">
        <f>IF(AC2434="",0,IFERROR(IF(VLOOKUP(AC2434,AC$38:AC2433,1,0)&gt;0,0,0),1))</f>
        <v>0</v>
      </c>
      <c r="AC2434" s="117">
        <f>IF(DATOS!J2398=Y$39,DATOS!C2398,"")</f>
        <v>0</v>
      </c>
    </row>
    <row r="2435" spans="27:29" x14ac:dyDescent="0.3">
      <c r="AA2435" s="114">
        <f t="shared" si="42"/>
        <v>1</v>
      </c>
      <c r="AB2435" s="114">
        <f>IF(AC2435="",0,IFERROR(IF(VLOOKUP(AC2435,AC$38:AC2434,1,0)&gt;0,0,0),1))</f>
        <v>0</v>
      </c>
      <c r="AC2435" s="117">
        <f>IF(DATOS!J2399=Y$39,DATOS!C2399,"")</f>
        <v>0</v>
      </c>
    </row>
    <row r="2436" spans="27:29" x14ac:dyDescent="0.3">
      <c r="AA2436" s="114">
        <f t="shared" si="42"/>
        <v>1</v>
      </c>
      <c r="AB2436" s="114">
        <f>IF(AC2436="",0,IFERROR(IF(VLOOKUP(AC2436,AC$38:AC2435,1,0)&gt;0,0,0),1))</f>
        <v>0</v>
      </c>
      <c r="AC2436" s="117">
        <f>IF(DATOS!J2400=Y$39,DATOS!C2400,"")</f>
        <v>0</v>
      </c>
    </row>
    <row r="2437" spans="27:29" x14ac:dyDescent="0.3">
      <c r="AA2437" s="114">
        <f t="shared" si="42"/>
        <v>1</v>
      </c>
      <c r="AB2437" s="114">
        <f>IF(AC2437="",0,IFERROR(IF(VLOOKUP(AC2437,AC$38:AC2436,1,0)&gt;0,0,0),1))</f>
        <v>0</v>
      </c>
      <c r="AC2437" s="117">
        <f>IF(DATOS!J2401=Y$39,DATOS!C2401,"")</f>
        <v>0</v>
      </c>
    </row>
    <row r="2438" spans="27:29" x14ac:dyDescent="0.3">
      <c r="AA2438" s="114">
        <f t="shared" si="42"/>
        <v>1</v>
      </c>
      <c r="AB2438" s="114">
        <f>IF(AC2438="",0,IFERROR(IF(VLOOKUP(AC2438,AC$38:AC2437,1,0)&gt;0,0,0),1))</f>
        <v>0</v>
      </c>
      <c r="AC2438" s="117">
        <f>IF(DATOS!J2402=Y$39,DATOS!C2402,"")</f>
        <v>0</v>
      </c>
    </row>
    <row r="2439" spans="27:29" x14ac:dyDescent="0.3">
      <c r="AA2439" s="114">
        <f t="shared" si="42"/>
        <v>1</v>
      </c>
      <c r="AB2439" s="114">
        <f>IF(AC2439="",0,IFERROR(IF(VLOOKUP(AC2439,AC$38:AC2438,1,0)&gt;0,0,0),1))</f>
        <v>0</v>
      </c>
      <c r="AC2439" s="117">
        <f>IF(DATOS!J2403=Y$39,DATOS!C2403,"")</f>
        <v>0</v>
      </c>
    </row>
    <row r="2440" spans="27:29" x14ac:dyDescent="0.3">
      <c r="AA2440" s="114">
        <f t="shared" si="42"/>
        <v>1</v>
      </c>
      <c r="AB2440" s="114">
        <f>IF(AC2440="",0,IFERROR(IF(VLOOKUP(AC2440,AC$38:AC2439,1,0)&gt;0,0,0),1))</f>
        <v>0</v>
      </c>
      <c r="AC2440" s="117">
        <f>IF(DATOS!J2404=Y$39,DATOS!C2404,"")</f>
        <v>0</v>
      </c>
    </row>
    <row r="2441" spans="27:29" x14ac:dyDescent="0.3">
      <c r="AA2441" s="114">
        <f t="shared" si="42"/>
        <v>1</v>
      </c>
      <c r="AB2441" s="114">
        <f>IF(AC2441="",0,IFERROR(IF(VLOOKUP(AC2441,AC$38:AC2440,1,0)&gt;0,0,0),1))</f>
        <v>0</v>
      </c>
      <c r="AC2441" s="117">
        <f>IF(DATOS!J2405=Y$39,DATOS!C2405,"")</f>
        <v>0</v>
      </c>
    </row>
    <row r="2442" spans="27:29" x14ac:dyDescent="0.3">
      <c r="AA2442" s="114">
        <f t="shared" si="42"/>
        <v>1</v>
      </c>
      <c r="AB2442" s="114">
        <f>IF(AC2442="",0,IFERROR(IF(VLOOKUP(AC2442,AC$38:AC2441,1,0)&gt;0,0,0),1))</f>
        <v>0</v>
      </c>
      <c r="AC2442" s="117">
        <f>IF(DATOS!J2406=Y$39,DATOS!C2406,"")</f>
        <v>0</v>
      </c>
    </row>
    <row r="2443" spans="27:29" x14ac:dyDescent="0.3">
      <c r="AA2443" s="114">
        <f t="shared" si="42"/>
        <v>1</v>
      </c>
      <c r="AB2443" s="114">
        <f>IF(AC2443="",0,IFERROR(IF(VLOOKUP(AC2443,AC$38:AC2442,1,0)&gt;0,0,0),1))</f>
        <v>0</v>
      </c>
      <c r="AC2443" s="117">
        <f>IF(DATOS!J2407=Y$39,DATOS!C2407,"")</f>
        <v>0</v>
      </c>
    </row>
    <row r="2444" spans="27:29" x14ac:dyDescent="0.3">
      <c r="AA2444" s="114">
        <f t="shared" si="42"/>
        <v>1</v>
      </c>
      <c r="AB2444" s="114">
        <f>IF(AC2444="",0,IFERROR(IF(VLOOKUP(AC2444,AC$38:AC2443,1,0)&gt;0,0,0),1))</f>
        <v>0</v>
      </c>
      <c r="AC2444" s="117">
        <f>IF(DATOS!J2408=Y$39,DATOS!C2408,"")</f>
        <v>0</v>
      </c>
    </row>
    <row r="2445" spans="27:29" x14ac:dyDescent="0.3">
      <c r="AA2445" s="114">
        <f t="shared" si="42"/>
        <v>1</v>
      </c>
      <c r="AB2445" s="114">
        <f>IF(AC2445="",0,IFERROR(IF(VLOOKUP(AC2445,AC$38:AC2444,1,0)&gt;0,0,0),1))</f>
        <v>0</v>
      </c>
      <c r="AC2445" s="117">
        <f>IF(DATOS!J2409=Y$39,DATOS!C2409,"")</f>
        <v>0</v>
      </c>
    </row>
    <row r="2446" spans="27:29" x14ac:dyDescent="0.3">
      <c r="AA2446" s="114">
        <f t="shared" si="42"/>
        <v>1</v>
      </c>
      <c r="AB2446" s="114">
        <f>IF(AC2446="",0,IFERROR(IF(VLOOKUP(AC2446,AC$38:AC2445,1,0)&gt;0,0,0),1))</f>
        <v>0</v>
      </c>
      <c r="AC2446" s="117">
        <f>IF(DATOS!J2410=Y$39,DATOS!C2410,"")</f>
        <v>0</v>
      </c>
    </row>
    <row r="2447" spans="27:29" x14ac:dyDescent="0.3">
      <c r="AA2447" s="114">
        <f t="shared" si="42"/>
        <v>1</v>
      </c>
      <c r="AB2447" s="114">
        <f>IF(AC2447="",0,IFERROR(IF(VLOOKUP(AC2447,AC$38:AC2446,1,0)&gt;0,0,0),1))</f>
        <v>0</v>
      </c>
      <c r="AC2447" s="117">
        <f>IF(DATOS!J2411=Y$39,DATOS!C2411,"")</f>
        <v>0</v>
      </c>
    </row>
    <row r="2448" spans="27:29" x14ac:dyDescent="0.3">
      <c r="AA2448" s="114">
        <f t="shared" si="42"/>
        <v>1</v>
      </c>
      <c r="AB2448" s="114">
        <f>IF(AC2448="",0,IFERROR(IF(VLOOKUP(AC2448,AC$38:AC2447,1,0)&gt;0,0,0),1))</f>
        <v>0</v>
      </c>
      <c r="AC2448" s="117">
        <f>IF(DATOS!J2412=Y$39,DATOS!C2412,"")</f>
        <v>0</v>
      </c>
    </row>
    <row r="2449" spans="27:29" x14ac:dyDescent="0.3">
      <c r="AA2449" s="114">
        <f t="shared" si="42"/>
        <v>1</v>
      </c>
      <c r="AB2449" s="114">
        <f>IF(AC2449="",0,IFERROR(IF(VLOOKUP(AC2449,AC$38:AC2448,1,0)&gt;0,0,0),1))</f>
        <v>0</v>
      </c>
      <c r="AC2449" s="117">
        <f>IF(DATOS!J2413=Y$39,DATOS!C2413,"")</f>
        <v>0</v>
      </c>
    </row>
    <row r="2450" spans="27:29" x14ac:dyDescent="0.3">
      <c r="AA2450" s="114">
        <f t="shared" si="42"/>
        <v>1</v>
      </c>
      <c r="AB2450" s="114">
        <f>IF(AC2450="",0,IFERROR(IF(VLOOKUP(AC2450,AC$38:AC2449,1,0)&gt;0,0,0),1))</f>
        <v>0</v>
      </c>
      <c r="AC2450" s="117">
        <f>IF(DATOS!J2414=Y$39,DATOS!C2414,"")</f>
        <v>0</v>
      </c>
    </row>
    <row r="2451" spans="27:29" x14ac:dyDescent="0.3">
      <c r="AA2451" s="114">
        <f t="shared" si="42"/>
        <v>1</v>
      </c>
      <c r="AB2451" s="114">
        <f>IF(AC2451="",0,IFERROR(IF(VLOOKUP(AC2451,AC$38:AC2450,1,0)&gt;0,0,0),1))</f>
        <v>0</v>
      </c>
      <c r="AC2451" s="117">
        <f>IF(DATOS!J2415=Y$39,DATOS!C2415,"")</f>
        <v>0</v>
      </c>
    </row>
    <row r="2452" spans="27:29" x14ac:dyDescent="0.3">
      <c r="AA2452" s="114">
        <f t="shared" si="42"/>
        <v>1</v>
      </c>
      <c r="AB2452" s="114">
        <f>IF(AC2452="",0,IFERROR(IF(VLOOKUP(AC2452,AC$38:AC2451,1,0)&gt;0,0,0),1))</f>
        <v>0</v>
      </c>
      <c r="AC2452" s="117">
        <f>IF(DATOS!J2416=Y$39,DATOS!C2416,"")</f>
        <v>0</v>
      </c>
    </row>
    <row r="2453" spans="27:29" x14ac:dyDescent="0.3">
      <c r="AA2453" s="114">
        <f t="shared" si="42"/>
        <v>1</v>
      </c>
      <c r="AB2453" s="114">
        <f>IF(AC2453="",0,IFERROR(IF(VLOOKUP(AC2453,AC$38:AC2452,1,0)&gt;0,0,0),1))</f>
        <v>0</v>
      </c>
      <c r="AC2453" s="117">
        <f>IF(DATOS!J2417=Y$39,DATOS!C2417,"")</f>
        <v>0</v>
      </c>
    </row>
    <row r="2454" spans="27:29" x14ac:dyDescent="0.3">
      <c r="AA2454" s="114">
        <f t="shared" si="42"/>
        <v>1</v>
      </c>
      <c r="AB2454" s="114">
        <f>IF(AC2454="",0,IFERROR(IF(VLOOKUP(AC2454,AC$38:AC2453,1,0)&gt;0,0,0),1))</f>
        <v>0</v>
      </c>
      <c r="AC2454" s="117">
        <f>IF(DATOS!J2418=Y$39,DATOS!C2418,"")</f>
        <v>0</v>
      </c>
    </row>
    <row r="2455" spans="27:29" x14ac:dyDescent="0.3">
      <c r="AA2455" s="114">
        <f t="shared" si="42"/>
        <v>1</v>
      </c>
      <c r="AB2455" s="114">
        <f>IF(AC2455="",0,IFERROR(IF(VLOOKUP(AC2455,AC$38:AC2454,1,0)&gt;0,0,0),1))</f>
        <v>0</v>
      </c>
      <c r="AC2455" s="117">
        <f>IF(DATOS!J2419=Y$39,DATOS!C2419,"")</f>
        <v>0</v>
      </c>
    </row>
    <row r="2456" spans="27:29" x14ac:dyDescent="0.3">
      <c r="AA2456" s="114">
        <f t="shared" si="42"/>
        <v>1</v>
      </c>
      <c r="AB2456" s="114">
        <f>IF(AC2456="",0,IFERROR(IF(VLOOKUP(AC2456,AC$38:AC2455,1,0)&gt;0,0,0),1))</f>
        <v>0</v>
      </c>
      <c r="AC2456" s="117">
        <f>IF(DATOS!J2420=Y$39,DATOS!C2420,"")</f>
        <v>0</v>
      </c>
    </row>
    <row r="2457" spans="27:29" x14ac:dyDescent="0.3">
      <c r="AA2457" s="114">
        <f t="shared" si="42"/>
        <v>1</v>
      </c>
      <c r="AB2457" s="114">
        <f>IF(AC2457="",0,IFERROR(IF(VLOOKUP(AC2457,AC$38:AC2456,1,0)&gt;0,0,0),1))</f>
        <v>0</v>
      </c>
      <c r="AC2457" s="117">
        <f>IF(DATOS!J2421=Y$39,DATOS!C2421,"")</f>
        <v>0</v>
      </c>
    </row>
    <row r="2458" spans="27:29" x14ac:dyDescent="0.3">
      <c r="AA2458" s="114">
        <f t="shared" si="42"/>
        <v>1</v>
      </c>
      <c r="AB2458" s="114">
        <f>IF(AC2458="",0,IFERROR(IF(VLOOKUP(AC2458,AC$38:AC2457,1,0)&gt;0,0,0),1))</f>
        <v>0</v>
      </c>
      <c r="AC2458" s="117">
        <f>IF(DATOS!J2422=Y$39,DATOS!C2422,"")</f>
        <v>0</v>
      </c>
    </row>
    <row r="2459" spans="27:29" x14ac:dyDescent="0.3">
      <c r="AA2459" s="114">
        <f t="shared" si="42"/>
        <v>1</v>
      </c>
      <c r="AB2459" s="114">
        <f>IF(AC2459="",0,IFERROR(IF(VLOOKUP(AC2459,AC$38:AC2458,1,0)&gt;0,0,0),1))</f>
        <v>0</v>
      </c>
      <c r="AC2459" s="117">
        <f>IF(DATOS!J2423=Y$39,DATOS!C2423,"")</f>
        <v>0</v>
      </c>
    </row>
    <row r="2460" spans="27:29" x14ac:dyDescent="0.3">
      <c r="AA2460" s="114">
        <f t="shared" si="42"/>
        <v>1</v>
      </c>
      <c r="AB2460" s="114">
        <f>IF(AC2460="",0,IFERROR(IF(VLOOKUP(AC2460,AC$38:AC2459,1,0)&gt;0,0,0),1))</f>
        <v>0</v>
      </c>
      <c r="AC2460" s="117">
        <f>IF(DATOS!J2424=Y$39,DATOS!C2424,"")</f>
        <v>0</v>
      </c>
    </row>
    <row r="2461" spans="27:29" x14ac:dyDescent="0.3">
      <c r="AA2461" s="114">
        <f t="shared" si="42"/>
        <v>1</v>
      </c>
      <c r="AB2461" s="114">
        <f>IF(AC2461="",0,IFERROR(IF(VLOOKUP(AC2461,AC$38:AC2460,1,0)&gt;0,0,0),1))</f>
        <v>0</v>
      </c>
      <c r="AC2461" s="117">
        <f>IF(DATOS!J2425=Y$39,DATOS!C2425,"")</f>
        <v>0</v>
      </c>
    </row>
    <row r="2462" spans="27:29" x14ac:dyDescent="0.3">
      <c r="AA2462" s="114">
        <f t="shared" si="42"/>
        <v>1</v>
      </c>
      <c r="AB2462" s="114">
        <f>IF(AC2462="",0,IFERROR(IF(VLOOKUP(AC2462,AC$38:AC2461,1,0)&gt;0,0,0),1))</f>
        <v>0</v>
      </c>
      <c r="AC2462" s="117">
        <f>IF(DATOS!J2426=Y$39,DATOS!C2426,"")</f>
        <v>0</v>
      </c>
    </row>
    <row r="2463" spans="27:29" x14ac:dyDescent="0.3">
      <c r="AA2463" s="114">
        <f t="shared" si="42"/>
        <v>1</v>
      </c>
      <c r="AB2463" s="114">
        <f>IF(AC2463="",0,IFERROR(IF(VLOOKUP(AC2463,AC$38:AC2462,1,0)&gt;0,0,0),1))</f>
        <v>0</v>
      </c>
      <c r="AC2463" s="117">
        <f>IF(DATOS!J2427=Y$39,DATOS!C2427,"")</f>
        <v>0</v>
      </c>
    </row>
    <row r="2464" spans="27:29" x14ac:dyDescent="0.3">
      <c r="AA2464" s="114">
        <f t="shared" si="42"/>
        <v>1</v>
      </c>
      <c r="AB2464" s="114">
        <f>IF(AC2464="",0,IFERROR(IF(VLOOKUP(AC2464,AC$38:AC2463,1,0)&gt;0,0,0),1))</f>
        <v>0</v>
      </c>
      <c r="AC2464" s="117">
        <f>IF(DATOS!J2428=Y$39,DATOS!C2428,"")</f>
        <v>0</v>
      </c>
    </row>
    <row r="2465" spans="27:29" x14ac:dyDescent="0.3">
      <c r="AA2465" s="114">
        <f t="shared" si="42"/>
        <v>1</v>
      </c>
      <c r="AB2465" s="114">
        <f>IF(AC2465="",0,IFERROR(IF(VLOOKUP(AC2465,AC$38:AC2464,1,0)&gt;0,0,0),1))</f>
        <v>0</v>
      </c>
      <c r="AC2465" s="117">
        <f>IF(DATOS!J2429=Y$39,DATOS!C2429,"")</f>
        <v>0</v>
      </c>
    </row>
    <row r="2466" spans="27:29" x14ac:dyDescent="0.3">
      <c r="AA2466" s="114">
        <f t="shared" si="42"/>
        <v>1</v>
      </c>
      <c r="AB2466" s="114">
        <f>IF(AC2466="",0,IFERROR(IF(VLOOKUP(AC2466,AC$38:AC2465,1,0)&gt;0,0,0),1))</f>
        <v>0</v>
      </c>
      <c r="AC2466" s="117">
        <f>IF(DATOS!J2430=Y$39,DATOS!C2430,"")</f>
        <v>0</v>
      </c>
    </row>
    <row r="2467" spans="27:29" x14ac:dyDescent="0.3">
      <c r="AA2467" s="114">
        <f t="shared" si="42"/>
        <v>1</v>
      </c>
      <c r="AB2467" s="114">
        <f>IF(AC2467="",0,IFERROR(IF(VLOOKUP(AC2467,AC$38:AC2466,1,0)&gt;0,0,0),1))</f>
        <v>0</v>
      </c>
      <c r="AC2467" s="117">
        <f>IF(DATOS!J2431=Y$39,DATOS!C2431,"")</f>
        <v>0</v>
      </c>
    </row>
    <row r="2468" spans="27:29" x14ac:dyDescent="0.3">
      <c r="AA2468" s="114">
        <f t="shared" si="42"/>
        <v>1</v>
      </c>
      <c r="AB2468" s="114">
        <f>IF(AC2468="",0,IFERROR(IF(VLOOKUP(AC2468,AC$38:AC2467,1,0)&gt;0,0,0),1))</f>
        <v>0</v>
      </c>
      <c r="AC2468" s="117">
        <f>IF(DATOS!J2432=Y$39,DATOS!C2432,"")</f>
        <v>0</v>
      </c>
    </row>
    <row r="2469" spans="27:29" x14ac:dyDescent="0.3">
      <c r="AA2469" s="114">
        <f t="shared" si="42"/>
        <v>1</v>
      </c>
      <c r="AB2469" s="114">
        <f>IF(AC2469="",0,IFERROR(IF(VLOOKUP(AC2469,AC$38:AC2468,1,0)&gt;0,0,0),1))</f>
        <v>0</v>
      </c>
      <c r="AC2469" s="117">
        <f>IF(DATOS!J2433=Y$39,DATOS!C2433,"")</f>
        <v>0</v>
      </c>
    </row>
    <row r="2470" spans="27:29" x14ac:dyDescent="0.3">
      <c r="AA2470" s="114">
        <f t="shared" ref="AA2470:AA2533" si="43">AA2469+AB2470</f>
        <v>1</v>
      </c>
      <c r="AB2470" s="114">
        <f>IF(AC2470="",0,IFERROR(IF(VLOOKUP(AC2470,AC$38:AC2469,1,0)&gt;0,0,0),1))</f>
        <v>0</v>
      </c>
      <c r="AC2470" s="117">
        <f>IF(DATOS!J2434=Y$39,DATOS!C2434,"")</f>
        <v>0</v>
      </c>
    </row>
    <row r="2471" spans="27:29" x14ac:dyDescent="0.3">
      <c r="AA2471" s="114">
        <f t="shared" si="43"/>
        <v>1</v>
      </c>
      <c r="AB2471" s="114">
        <f>IF(AC2471="",0,IFERROR(IF(VLOOKUP(AC2471,AC$38:AC2470,1,0)&gt;0,0,0),1))</f>
        <v>0</v>
      </c>
      <c r="AC2471" s="117">
        <f>IF(DATOS!J2435=Y$39,DATOS!C2435,"")</f>
        <v>0</v>
      </c>
    </row>
    <row r="2472" spans="27:29" x14ac:dyDescent="0.3">
      <c r="AA2472" s="114">
        <f t="shared" si="43"/>
        <v>1</v>
      </c>
      <c r="AB2472" s="114">
        <f>IF(AC2472="",0,IFERROR(IF(VLOOKUP(AC2472,AC$38:AC2471,1,0)&gt;0,0,0),1))</f>
        <v>0</v>
      </c>
      <c r="AC2472" s="117">
        <f>IF(DATOS!J2436=Y$39,DATOS!C2436,"")</f>
        <v>0</v>
      </c>
    </row>
    <row r="2473" spans="27:29" x14ac:dyDescent="0.3">
      <c r="AA2473" s="114">
        <f t="shared" si="43"/>
        <v>1</v>
      </c>
      <c r="AB2473" s="114">
        <f>IF(AC2473="",0,IFERROR(IF(VLOOKUP(AC2473,AC$38:AC2472,1,0)&gt;0,0,0),1))</f>
        <v>0</v>
      </c>
      <c r="AC2473" s="117">
        <f>IF(DATOS!J2437=Y$39,DATOS!C2437,"")</f>
        <v>0</v>
      </c>
    </row>
    <row r="2474" spans="27:29" x14ac:dyDescent="0.3">
      <c r="AA2474" s="114">
        <f t="shared" si="43"/>
        <v>1</v>
      </c>
      <c r="AB2474" s="114">
        <f>IF(AC2474="",0,IFERROR(IF(VLOOKUP(AC2474,AC$38:AC2473,1,0)&gt;0,0,0),1))</f>
        <v>0</v>
      </c>
      <c r="AC2474" s="117">
        <f>IF(DATOS!J2438=Y$39,DATOS!C2438,"")</f>
        <v>0</v>
      </c>
    </row>
    <row r="2475" spans="27:29" x14ac:dyDescent="0.3">
      <c r="AA2475" s="114">
        <f t="shared" si="43"/>
        <v>1</v>
      </c>
      <c r="AB2475" s="114">
        <f>IF(AC2475="",0,IFERROR(IF(VLOOKUP(AC2475,AC$38:AC2474,1,0)&gt;0,0,0),1))</f>
        <v>0</v>
      </c>
      <c r="AC2475" s="117">
        <f>IF(DATOS!J2439=Y$39,DATOS!C2439,"")</f>
        <v>0</v>
      </c>
    </row>
    <row r="2476" spans="27:29" x14ac:dyDescent="0.3">
      <c r="AA2476" s="114">
        <f t="shared" si="43"/>
        <v>1</v>
      </c>
      <c r="AB2476" s="114">
        <f>IF(AC2476="",0,IFERROR(IF(VLOOKUP(AC2476,AC$38:AC2475,1,0)&gt;0,0,0),1))</f>
        <v>0</v>
      </c>
      <c r="AC2476" s="117">
        <f>IF(DATOS!J2440=Y$39,DATOS!C2440,"")</f>
        <v>0</v>
      </c>
    </row>
    <row r="2477" spans="27:29" x14ac:dyDescent="0.3">
      <c r="AA2477" s="114">
        <f t="shared" si="43"/>
        <v>1</v>
      </c>
      <c r="AB2477" s="114">
        <f>IF(AC2477="",0,IFERROR(IF(VLOOKUP(AC2477,AC$38:AC2476,1,0)&gt;0,0,0),1))</f>
        <v>0</v>
      </c>
      <c r="AC2477" s="117">
        <f>IF(DATOS!J2441=Y$39,DATOS!C2441,"")</f>
        <v>0</v>
      </c>
    </row>
    <row r="2478" spans="27:29" x14ac:dyDescent="0.3">
      <c r="AA2478" s="114">
        <f t="shared" si="43"/>
        <v>1</v>
      </c>
      <c r="AB2478" s="114">
        <f>IF(AC2478="",0,IFERROR(IF(VLOOKUP(AC2478,AC$38:AC2477,1,0)&gt;0,0,0),1))</f>
        <v>0</v>
      </c>
      <c r="AC2478" s="117">
        <f>IF(DATOS!J2442=Y$39,DATOS!C2442,"")</f>
        <v>0</v>
      </c>
    </row>
    <row r="2479" spans="27:29" x14ac:dyDescent="0.3">
      <c r="AA2479" s="114">
        <f t="shared" si="43"/>
        <v>1</v>
      </c>
      <c r="AB2479" s="114">
        <f>IF(AC2479="",0,IFERROR(IF(VLOOKUP(AC2479,AC$38:AC2478,1,0)&gt;0,0,0),1))</f>
        <v>0</v>
      </c>
      <c r="AC2479" s="117">
        <f>IF(DATOS!J2443=Y$39,DATOS!C2443,"")</f>
        <v>0</v>
      </c>
    </row>
    <row r="2480" spans="27:29" x14ac:dyDescent="0.3">
      <c r="AA2480" s="114">
        <f t="shared" si="43"/>
        <v>1</v>
      </c>
      <c r="AB2480" s="114">
        <f>IF(AC2480="",0,IFERROR(IF(VLOOKUP(AC2480,AC$38:AC2479,1,0)&gt;0,0,0),1))</f>
        <v>0</v>
      </c>
      <c r="AC2480" s="117">
        <f>IF(DATOS!J2444=Y$39,DATOS!C2444,"")</f>
        <v>0</v>
      </c>
    </row>
    <row r="2481" spans="27:29" x14ac:dyDescent="0.3">
      <c r="AA2481" s="114">
        <f t="shared" si="43"/>
        <v>1</v>
      </c>
      <c r="AB2481" s="114">
        <f>IF(AC2481="",0,IFERROR(IF(VLOOKUP(AC2481,AC$38:AC2480,1,0)&gt;0,0,0),1))</f>
        <v>0</v>
      </c>
      <c r="AC2481" s="117">
        <f>IF(DATOS!J2445=Y$39,DATOS!C2445,"")</f>
        <v>0</v>
      </c>
    </row>
    <row r="2482" spans="27:29" x14ac:dyDescent="0.3">
      <c r="AA2482" s="114">
        <f t="shared" si="43"/>
        <v>1</v>
      </c>
      <c r="AB2482" s="114">
        <f>IF(AC2482="",0,IFERROR(IF(VLOOKUP(AC2482,AC$38:AC2481,1,0)&gt;0,0,0),1))</f>
        <v>0</v>
      </c>
      <c r="AC2482" s="117">
        <f>IF(DATOS!J2446=Y$39,DATOS!C2446,"")</f>
        <v>0</v>
      </c>
    </row>
    <row r="2483" spans="27:29" x14ac:dyDescent="0.3">
      <c r="AA2483" s="114">
        <f t="shared" si="43"/>
        <v>1</v>
      </c>
      <c r="AB2483" s="114">
        <f>IF(AC2483="",0,IFERROR(IF(VLOOKUP(AC2483,AC$38:AC2482,1,0)&gt;0,0,0),1))</f>
        <v>0</v>
      </c>
      <c r="AC2483" s="117">
        <f>IF(DATOS!J2447=Y$39,DATOS!C2447,"")</f>
        <v>0</v>
      </c>
    </row>
    <row r="2484" spans="27:29" x14ac:dyDescent="0.3">
      <c r="AA2484" s="114">
        <f t="shared" si="43"/>
        <v>1</v>
      </c>
      <c r="AB2484" s="114">
        <f>IF(AC2484="",0,IFERROR(IF(VLOOKUP(AC2484,AC$38:AC2483,1,0)&gt;0,0,0),1))</f>
        <v>0</v>
      </c>
      <c r="AC2484" s="117">
        <f>IF(DATOS!J2448=Y$39,DATOS!C2448,"")</f>
        <v>0</v>
      </c>
    </row>
    <row r="2485" spans="27:29" x14ac:dyDescent="0.3">
      <c r="AA2485" s="114">
        <f t="shared" si="43"/>
        <v>1</v>
      </c>
      <c r="AB2485" s="114">
        <f>IF(AC2485="",0,IFERROR(IF(VLOOKUP(AC2485,AC$38:AC2484,1,0)&gt;0,0,0),1))</f>
        <v>0</v>
      </c>
      <c r="AC2485" s="117">
        <f>IF(DATOS!J2449=Y$39,DATOS!C2449,"")</f>
        <v>0</v>
      </c>
    </row>
    <row r="2486" spans="27:29" x14ac:dyDescent="0.3">
      <c r="AA2486" s="114">
        <f t="shared" si="43"/>
        <v>1</v>
      </c>
      <c r="AB2486" s="114">
        <f>IF(AC2486="",0,IFERROR(IF(VLOOKUP(AC2486,AC$38:AC2485,1,0)&gt;0,0,0),1))</f>
        <v>0</v>
      </c>
      <c r="AC2486" s="117">
        <f>IF(DATOS!J2450=Y$39,DATOS!C2450,"")</f>
        <v>0</v>
      </c>
    </row>
    <row r="2487" spans="27:29" x14ac:dyDescent="0.3">
      <c r="AA2487" s="114">
        <f t="shared" si="43"/>
        <v>1</v>
      </c>
      <c r="AB2487" s="114">
        <f>IF(AC2487="",0,IFERROR(IF(VLOOKUP(AC2487,AC$38:AC2486,1,0)&gt;0,0,0),1))</f>
        <v>0</v>
      </c>
      <c r="AC2487" s="117">
        <f>IF(DATOS!J2451=Y$39,DATOS!C2451,"")</f>
        <v>0</v>
      </c>
    </row>
    <row r="2488" spans="27:29" x14ac:dyDescent="0.3">
      <c r="AA2488" s="114">
        <f t="shared" si="43"/>
        <v>1</v>
      </c>
      <c r="AB2488" s="114">
        <f>IF(AC2488="",0,IFERROR(IF(VLOOKUP(AC2488,AC$38:AC2487,1,0)&gt;0,0,0),1))</f>
        <v>0</v>
      </c>
      <c r="AC2488" s="117">
        <f>IF(DATOS!J2452=Y$39,DATOS!C2452,"")</f>
        <v>0</v>
      </c>
    </row>
    <row r="2489" spans="27:29" x14ac:dyDescent="0.3">
      <c r="AA2489" s="114">
        <f t="shared" si="43"/>
        <v>1</v>
      </c>
      <c r="AB2489" s="114">
        <f>IF(AC2489="",0,IFERROR(IF(VLOOKUP(AC2489,AC$38:AC2488,1,0)&gt;0,0,0),1))</f>
        <v>0</v>
      </c>
      <c r="AC2489" s="117">
        <f>IF(DATOS!J2453=Y$39,DATOS!C2453,"")</f>
        <v>0</v>
      </c>
    </row>
    <row r="2490" spans="27:29" x14ac:dyDescent="0.3">
      <c r="AA2490" s="114">
        <f t="shared" si="43"/>
        <v>1</v>
      </c>
      <c r="AB2490" s="114">
        <f>IF(AC2490="",0,IFERROR(IF(VLOOKUP(AC2490,AC$38:AC2489,1,0)&gt;0,0,0),1))</f>
        <v>0</v>
      </c>
      <c r="AC2490" s="117">
        <f>IF(DATOS!J2454=Y$39,DATOS!C2454,"")</f>
        <v>0</v>
      </c>
    </row>
    <row r="2491" spans="27:29" x14ac:dyDescent="0.3">
      <c r="AA2491" s="114">
        <f t="shared" si="43"/>
        <v>1</v>
      </c>
      <c r="AB2491" s="114">
        <f>IF(AC2491="",0,IFERROR(IF(VLOOKUP(AC2491,AC$38:AC2490,1,0)&gt;0,0,0),1))</f>
        <v>0</v>
      </c>
      <c r="AC2491" s="117">
        <f>IF(DATOS!J2455=Y$39,DATOS!C2455,"")</f>
        <v>0</v>
      </c>
    </row>
    <row r="2492" spans="27:29" x14ac:dyDescent="0.3">
      <c r="AA2492" s="114">
        <f t="shared" si="43"/>
        <v>1</v>
      </c>
      <c r="AB2492" s="114">
        <f>IF(AC2492="",0,IFERROR(IF(VLOOKUP(AC2492,AC$38:AC2491,1,0)&gt;0,0,0),1))</f>
        <v>0</v>
      </c>
      <c r="AC2492" s="117">
        <f>IF(DATOS!J2456=Y$39,DATOS!C2456,"")</f>
        <v>0</v>
      </c>
    </row>
    <row r="2493" spans="27:29" x14ac:dyDescent="0.3">
      <c r="AA2493" s="114">
        <f t="shared" si="43"/>
        <v>1</v>
      </c>
      <c r="AB2493" s="114">
        <f>IF(AC2493="",0,IFERROR(IF(VLOOKUP(AC2493,AC$38:AC2492,1,0)&gt;0,0,0),1))</f>
        <v>0</v>
      </c>
      <c r="AC2493" s="117">
        <f>IF(DATOS!J2457=Y$39,DATOS!C2457,"")</f>
        <v>0</v>
      </c>
    </row>
    <row r="2494" spans="27:29" x14ac:dyDescent="0.3">
      <c r="AA2494" s="114">
        <f t="shared" si="43"/>
        <v>1</v>
      </c>
      <c r="AB2494" s="114">
        <f>IF(AC2494="",0,IFERROR(IF(VLOOKUP(AC2494,AC$38:AC2493,1,0)&gt;0,0,0),1))</f>
        <v>0</v>
      </c>
      <c r="AC2494" s="117">
        <f>IF(DATOS!J2458=Y$39,DATOS!C2458,"")</f>
        <v>0</v>
      </c>
    </row>
    <row r="2495" spans="27:29" x14ac:dyDescent="0.3">
      <c r="AA2495" s="114">
        <f t="shared" si="43"/>
        <v>1</v>
      </c>
      <c r="AB2495" s="114">
        <f>IF(AC2495="",0,IFERROR(IF(VLOOKUP(AC2495,AC$38:AC2494,1,0)&gt;0,0,0),1))</f>
        <v>0</v>
      </c>
      <c r="AC2495" s="117">
        <f>IF(DATOS!J2459=Y$39,DATOS!C2459,"")</f>
        <v>0</v>
      </c>
    </row>
    <row r="2496" spans="27:29" x14ac:dyDescent="0.3">
      <c r="AA2496" s="114">
        <f t="shared" si="43"/>
        <v>1</v>
      </c>
      <c r="AB2496" s="114">
        <f>IF(AC2496="",0,IFERROR(IF(VLOOKUP(AC2496,AC$38:AC2495,1,0)&gt;0,0,0),1))</f>
        <v>0</v>
      </c>
      <c r="AC2496" s="117">
        <f>IF(DATOS!J2460=Y$39,DATOS!C2460,"")</f>
        <v>0</v>
      </c>
    </row>
    <row r="2497" spans="27:29" x14ac:dyDescent="0.3">
      <c r="AA2497" s="114">
        <f t="shared" si="43"/>
        <v>1</v>
      </c>
      <c r="AB2497" s="114">
        <f>IF(AC2497="",0,IFERROR(IF(VLOOKUP(AC2497,AC$38:AC2496,1,0)&gt;0,0,0),1))</f>
        <v>0</v>
      </c>
      <c r="AC2497" s="117">
        <f>IF(DATOS!J2461=Y$39,DATOS!C2461,"")</f>
        <v>0</v>
      </c>
    </row>
    <row r="2498" spans="27:29" x14ac:dyDescent="0.3">
      <c r="AA2498" s="114">
        <f t="shared" si="43"/>
        <v>1</v>
      </c>
      <c r="AB2498" s="114">
        <f>IF(AC2498="",0,IFERROR(IF(VLOOKUP(AC2498,AC$38:AC2497,1,0)&gt;0,0,0),1))</f>
        <v>0</v>
      </c>
      <c r="AC2498" s="117">
        <f>IF(DATOS!J2462=Y$39,DATOS!C2462,"")</f>
        <v>0</v>
      </c>
    </row>
    <row r="2499" spans="27:29" x14ac:dyDescent="0.3">
      <c r="AA2499" s="114">
        <f t="shared" si="43"/>
        <v>1</v>
      </c>
      <c r="AB2499" s="114">
        <f>IF(AC2499="",0,IFERROR(IF(VLOOKUP(AC2499,AC$38:AC2498,1,0)&gt;0,0,0),1))</f>
        <v>0</v>
      </c>
      <c r="AC2499" s="117">
        <f>IF(DATOS!J2463=Y$39,DATOS!C2463,"")</f>
        <v>0</v>
      </c>
    </row>
    <row r="2500" spans="27:29" x14ac:dyDescent="0.3">
      <c r="AA2500" s="114">
        <f t="shared" si="43"/>
        <v>1</v>
      </c>
      <c r="AB2500" s="114">
        <f>IF(AC2500="",0,IFERROR(IF(VLOOKUP(AC2500,AC$38:AC2499,1,0)&gt;0,0,0),1))</f>
        <v>0</v>
      </c>
      <c r="AC2500" s="117">
        <f>IF(DATOS!J2464=Y$39,DATOS!C2464,"")</f>
        <v>0</v>
      </c>
    </row>
    <row r="2501" spans="27:29" x14ac:dyDescent="0.3">
      <c r="AA2501" s="114">
        <f t="shared" si="43"/>
        <v>1</v>
      </c>
      <c r="AB2501" s="114">
        <f>IF(AC2501="",0,IFERROR(IF(VLOOKUP(AC2501,AC$38:AC2500,1,0)&gt;0,0,0),1))</f>
        <v>0</v>
      </c>
      <c r="AC2501" s="117">
        <f>IF(DATOS!J2465=Y$39,DATOS!C2465,"")</f>
        <v>0</v>
      </c>
    </row>
    <row r="2502" spans="27:29" x14ac:dyDescent="0.3">
      <c r="AA2502" s="114">
        <f t="shared" si="43"/>
        <v>1</v>
      </c>
      <c r="AB2502" s="114">
        <f>IF(AC2502="",0,IFERROR(IF(VLOOKUP(AC2502,AC$38:AC2501,1,0)&gt;0,0,0),1))</f>
        <v>0</v>
      </c>
      <c r="AC2502" s="117">
        <f>IF(DATOS!J2466=Y$39,DATOS!C2466,"")</f>
        <v>0</v>
      </c>
    </row>
    <row r="2503" spans="27:29" x14ac:dyDescent="0.3">
      <c r="AA2503" s="114">
        <f t="shared" si="43"/>
        <v>1</v>
      </c>
      <c r="AB2503" s="114">
        <f>IF(AC2503="",0,IFERROR(IF(VLOOKUP(AC2503,AC$38:AC2502,1,0)&gt;0,0,0),1))</f>
        <v>0</v>
      </c>
      <c r="AC2503" s="117">
        <f>IF(DATOS!J2467=Y$39,DATOS!C2467,"")</f>
        <v>0</v>
      </c>
    </row>
    <row r="2504" spans="27:29" x14ac:dyDescent="0.3">
      <c r="AA2504" s="114">
        <f t="shared" si="43"/>
        <v>1</v>
      </c>
      <c r="AB2504" s="114">
        <f>IF(AC2504="",0,IFERROR(IF(VLOOKUP(AC2504,AC$38:AC2503,1,0)&gt;0,0,0),1))</f>
        <v>0</v>
      </c>
      <c r="AC2504" s="117">
        <f>IF(DATOS!J2468=Y$39,DATOS!C2468,"")</f>
        <v>0</v>
      </c>
    </row>
    <row r="2505" spans="27:29" x14ac:dyDescent="0.3">
      <c r="AA2505" s="114">
        <f t="shared" si="43"/>
        <v>1</v>
      </c>
      <c r="AB2505" s="114">
        <f>IF(AC2505="",0,IFERROR(IF(VLOOKUP(AC2505,AC$38:AC2504,1,0)&gt;0,0,0),1))</f>
        <v>0</v>
      </c>
      <c r="AC2505" s="117">
        <f>IF(DATOS!J2469=Y$39,DATOS!C2469,"")</f>
        <v>0</v>
      </c>
    </row>
    <row r="2506" spans="27:29" x14ac:dyDescent="0.3">
      <c r="AA2506" s="114">
        <f t="shared" si="43"/>
        <v>1</v>
      </c>
      <c r="AB2506" s="114">
        <f>IF(AC2506="",0,IFERROR(IF(VLOOKUP(AC2506,AC$38:AC2505,1,0)&gt;0,0,0),1))</f>
        <v>0</v>
      </c>
      <c r="AC2506" s="117">
        <f>IF(DATOS!J2470=Y$39,DATOS!C2470,"")</f>
        <v>0</v>
      </c>
    </row>
    <row r="2507" spans="27:29" x14ac:dyDescent="0.3">
      <c r="AA2507" s="114">
        <f t="shared" si="43"/>
        <v>1</v>
      </c>
      <c r="AB2507" s="114">
        <f>IF(AC2507="",0,IFERROR(IF(VLOOKUP(AC2507,AC$38:AC2506,1,0)&gt;0,0,0),1))</f>
        <v>0</v>
      </c>
      <c r="AC2507" s="117">
        <f>IF(DATOS!J2471=Y$39,DATOS!C2471,"")</f>
        <v>0</v>
      </c>
    </row>
    <row r="2508" spans="27:29" x14ac:dyDescent="0.3">
      <c r="AA2508" s="114">
        <f t="shared" si="43"/>
        <v>1</v>
      </c>
      <c r="AB2508" s="114">
        <f>IF(AC2508="",0,IFERROR(IF(VLOOKUP(AC2508,AC$38:AC2507,1,0)&gt;0,0,0),1))</f>
        <v>0</v>
      </c>
      <c r="AC2508" s="117">
        <f>IF(DATOS!J2472=Y$39,DATOS!C2472,"")</f>
        <v>0</v>
      </c>
    </row>
    <row r="2509" spans="27:29" x14ac:dyDescent="0.3">
      <c r="AA2509" s="114">
        <f t="shared" si="43"/>
        <v>1</v>
      </c>
      <c r="AB2509" s="114">
        <f>IF(AC2509="",0,IFERROR(IF(VLOOKUP(AC2509,AC$38:AC2508,1,0)&gt;0,0,0),1))</f>
        <v>0</v>
      </c>
      <c r="AC2509" s="117">
        <f>IF(DATOS!J2473=Y$39,DATOS!C2473,"")</f>
        <v>0</v>
      </c>
    </row>
    <row r="2510" spans="27:29" x14ac:dyDescent="0.3">
      <c r="AA2510" s="114">
        <f t="shared" si="43"/>
        <v>1</v>
      </c>
      <c r="AB2510" s="114">
        <f>IF(AC2510="",0,IFERROR(IF(VLOOKUP(AC2510,AC$38:AC2509,1,0)&gt;0,0,0),1))</f>
        <v>0</v>
      </c>
      <c r="AC2510" s="117">
        <f>IF(DATOS!J2474=Y$39,DATOS!C2474,"")</f>
        <v>0</v>
      </c>
    </row>
    <row r="2511" spans="27:29" x14ac:dyDescent="0.3">
      <c r="AA2511" s="114">
        <f t="shared" si="43"/>
        <v>1</v>
      </c>
      <c r="AB2511" s="114">
        <f>IF(AC2511="",0,IFERROR(IF(VLOOKUP(AC2511,AC$38:AC2510,1,0)&gt;0,0,0),1))</f>
        <v>0</v>
      </c>
      <c r="AC2511" s="117">
        <f>IF(DATOS!J2475=Y$39,DATOS!C2475,"")</f>
        <v>0</v>
      </c>
    </row>
    <row r="2512" spans="27:29" x14ac:dyDescent="0.3">
      <c r="AA2512" s="114">
        <f t="shared" si="43"/>
        <v>1</v>
      </c>
      <c r="AB2512" s="114">
        <f>IF(AC2512="",0,IFERROR(IF(VLOOKUP(AC2512,AC$38:AC2511,1,0)&gt;0,0,0),1))</f>
        <v>0</v>
      </c>
      <c r="AC2512" s="117">
        <f>IF(DATOS!J2476=Y$39,DATOS!C2476,"")</f>
        <v>0</v>
      </c>
    </row>
    <row r="2513" spans="27:29" x14ac:dyDescent="0.3">
      <c r="AA2513" s="114">
        <f t="shared" si="43"/>
        <v>1</v>
      </c>
      <c r="AB2513" s="114">
        <f>IF(AC2513="",0,IFERROR(IF(VLOOKUP(AC2513,AC$38:AC2512,1,0)&gt;0,0,0),1))</f>
        <v>0</v>
      </c>
      <c r="AC2513" s="117">
        <f>IF(DATOS!J2477=Y$39,DATOS!C2477,"")</f>
        <v>0</v>
      </c>
    </row>
    <row r="2514" spans="27:29" x14ac:dyDescent="0.3">
      <c r="AA2514" s="114">
        <f t="shared" si="43"/>
        <v>1</v>
      </c>
      <c r="AB2514" s="114">
        <f>IF(AC2514="",0,IFERROR(IF(VLOOKUP(AC2514,AC$38:AC2513,1,0)&gt;0,0,0),1))</f>
        <v>0</v>
      </c>
      <c r="AC2514" s="117">
        <f>IF(DATOS!J2478=Y$39,DATOS!C2478,"")</f>
        <v>0</v>
      </c>
    </row>
    <row r="2515" spans="27:29" x14ac:dyDescent="0.3">
      <c r="AA2515" s="114">
        <f t="shared" si="43"/>
        <v>1</v>
      </c>
      <c r="AB2515" s="114">
        <f>IF(AC2515="",0,IFERROR(IF(VLOOKUP(AC2515,AC$38:AC2514,1,0)&gt;0,0,0),1))</f>
        <v>0</v>
      </c>
      <c r="AC2515" s="117">
        <f>IF(DATOS!J2479=Y$39,DATOS!C2479,"")</f>
        <v>0</v>
      </c>
    </row>
    <row r="2516" spans="27:29" x14ac:dyDescent="0.3">
      <c r="AA2516" s="114">
        <f t="shared" si="43"/>
        <v>1</v>
      </c>
      <c r="AB2516" s="114">
        <f>IF(AC2516="",0,IFERROR(IF(VLOOKUP(AC2516,AC$38:AC2515,1,0)&gt;0,0,0),1))</f>
        <v>0</v>
      </c>
      <c r="AC2516" s="117">
        <f>IF(DATOS!J2480=Y$39,DATOS!C2480,"")</f>
        <v>0</v>
      </c>
    </row>
    <row r="2517" spans="27:29" x14ac:dyDescent="0.3">
      <c r="AA2517" s="114">
        <f t="shared" si="43"/>
        <v>1</v>
      </c>
      <c r="AB2517" s="114">
        <f>IF(AC2517="",0,IFERROR(IF(VLOOKUP(AC2517,AC$38:AC2516,1,0)&gt;0,0,0),1))</f>
        <v>0</v>
      </c>
      <c r="AC2517" s="117">
        <f>IF(DATOS!J2481=Y$39,DATOS!C2481,"")</f>
        <v>0</v>
      </c>
    </row>
    <row r="2518" spans="27:29" x14ac:dyDescent="0.3">
      <c r="AA2518" s="114">
        <f t="shared" si="43"/>
        <v>1</v>
      </c>
      <c r="AB2518" s="114">
        <f>IF(AC2518="",0,IFERROR(IF(VLOOKUP(AC2518,AC$38:AC2517,1,0)&gt;0,0,0),1))</f>
        <v>0</v>
      </c>
      <c r="AC2518" s="117">
        <f>IF(DATOS!J2482=Y$39,DATOS!C2482,"")</f>
        <v>0</v>
      </c>
    </row>
    <row r="2519" spans="27:29" x14ac:dyDescent="0.3">
      <c r="AA2519" s="114">
        <f t="shared" si="43"/>
        <v>1</v>
      </c>
      <c r="AB2519" s="114">
        <f>IF(AC2519="",0,IFERROR(IF(VLOOKUP(AC2519,AC$38:AC2518,1,0)&gt;0,0,0),1))</f>
        <v>0</v>
      </c>
      <c r="AC2519" s="117">
        <f>IF(DATOS!J2483=Y$39,DATOS!C2483,"")</f>
        <v>0</v>
      </c>
    </row>
    <row r="2520" spans="27:29" x14ac:dyDescent="0.3">
      <c r="AA2520" s="114">
        <f t="shared" si="43"/>
        <v>1</v>
      </c>
      <c r="AB2520" s="114">
        <f>IF(AC2520="",0,IFERROR(IF(VLOOKUP(AC2520,AC$38:AC2519,1,0)&gt;0,0,0),1))</f>
        <v>0</v>
      </c>
      <c r="AC2520" s="117">
        <f>IF(DATOS!J2484=Y$39,DATOS!C2484,"")</f>
        <v>0</v>
      </c>
    </row>
    <row r="2521" spans="27:29" x14ac:dyDescent="0.3">
      <c r="AA2521" s="114">
        <f t="shared" si="43"/>
        <v>1</v>
      </c>
      <c r="AB2521" s="114">
        <f>IF(AC2521="",0,IFERROR(IF(VLOOKUP(AC2521,AC$38:AC2520,1,0)&gt;0,0,0),1))</f>
        <v>0</v>
      </c>
      <c r="AC2521" s="117">
        <f>IF(DATOS!J2485=Y$39,DATOS!C2485,"")</f>
        <v>0</v>
      </c>
    </row>
    <row r="2522" spans="27:29" x14ac:dyDescent="0.3">
      <c r="AA2522" s="114">
        <f t="shared" si="43"/>
        <v>1</v>
      </c>
      <c r="AB2522" s="114">
        <f>IF(AC2522="",0,IFERROR(IF(VLOOKUP(AC2522,AC$38:AC2521,1,0)&gt;0,0,0),1))</f>
        <v>0</v>
      </c>
      <c r="AC2522" s="117">
        <f>IF(DATOS!J2486=Y$39,DATOS!C2486,"")</f>
        <v>0</v>
      </c>
    </row>
    <row r="2523" spans="27:29" x14ac:dyDescent="0.3">
      <c r="AA2523" s="114">
        <f t="shared" si="43"/>
        <v>1</v>
      </c>
      <c r="AB2523" s="114">
        <f>IF(AC2523="",0,IFERROR(IF(VLOOKUP(AC2523,AC$38:AC2522,1,0)&gt;0,0,0),1))</f>
        <v>0</v>
      </c>
      <c r="AC2523" s="117">
        <f>IF(DATOS!J2487=Y$39,DATOS!C2487,"")</f>
        <v>0</v>
      </c>
    </row>
    <row r="2524" spans="27:29" x14ac:dyDescent="0.3">
      <c r="AA2524" s="114">
        <f t="shared" si="43"/>
        <v>1</v>
      </c>
      <c r="AB2524" s="114">
        <f>IF(AC2524="",0,IFERROR(IF(VLOOKUP(AC2524,AC$38:AC2523,1,0)&gt;0,0,0),1))</f>
        <v>0</v>
      </c>
      <c r="AC2524" s="117">
        <f>IF(DATOS!J2488=Y$39,DATOS!C2488,"")</f>
        <v>0</v>
      </c>
    </row>
    <row r="2525" spans="27:29" x14ac:dyDescent="0.3">
      <c r="AA2525" s="114">
        <f t="shared" si="43"/>
        <v>1</v>
      </c>
      <c r="AB2525" s="114">
        <f>IF(AC2525="",0,IFERROR(IF(VLOOKUP(AC2525,AC$38:AC2524,1,0)&gt;0,0,0),1))</f>
        <v>0</v>
      </c>
      <c r="AC2525" s="117">
        <f>IF(DATOS!J2489=Y$39,DATOS!C2489,"")</f>
        <v>0</v>
      </c>
    </row>
    <row r="2526" spans="27:29" x14ac:dyDescent="0.3">
      <c r="AA2526" s="114">
        <f t="shared" si="43"/>
        <v>1</v>
      </c>
      <c r="AB2526" s="114">
        <f>IF(AC2526="",0,IFERROR(IF(VLOOKUP(AC2526,AC$38:AC2525,1,0)&gt;0,0,0),1))</f>
        <v>0</v>
      </c>
      <c r="AC2526" s="117">
        <f>IF(DATOS!J2490=Y$39,DATOS!C2490,"")</f>
        <v>0</v>
      </c>
    </row>
    <row r="2527" spans="27:29" x14ac:dyDescent="0.3">
      <c r="AA2527" s="114">
        <f t="shared" si="43"/>
        <v>1</v>
      </c>
      <c r="AB2527" s="114">
        <f>IF(AC2527="",0,IFERROR(IF(VLOOKUP(AC2527,AC$38:AC2526,1,0)&gt;0,0,0),1))</f>
        <v>0</v>
      </c>
      <c r="AC2527" s="117">
        <f>IF(DATOS!J2491=Y$39,DATOS!C2491,"")</f>
        <v>0</v>
      </c>
    </row>
    <row r="2528" spans="27:29" x14ac:dyDescent="0.3">
      <c r="AA2528" s="114">
        <f t="shared" si="43"/>
        <v>1</v>
      </c>
      <c r="AB2528" s="114">
        <f>IF(AC2528="",0,IFERROR(IF(VLOOKUP(AC2528,AC$38:AC2527,1,0)&gt;0,0,0),1))</f>
        <v>0</v>
      </c>
      <c r="AC2528" s="117">
        <f>IF(DATOS!J2492=Y$39,DATOS!C2492,"")</f>
        <v>0</v>
      </c>
    </row>
    <row r="2529" spans="27:29" x14ac:dyDescent="0.3">
      <c r="AA2529" s="114">
        <f t="shared" si="43"/>
        <v>1</v>
      </c>
      <c r="AB2529" s="114">
        <f>IF(AC2529="",0,IFERROR(IF(VLOOKUP(AC2529,AC$38:AC2528,1,0)&gt;0,0,0),1))</f>
        <v>0</v>
      </c>
      <c r="AC2529" s="117">
        <f>IF(DATOS!J2493=Y$39,DATOS!C2493,"")</f>
        <v>0</v>
      </c>
    </row>
    <row r="2530" spans="27:29" x14ac:dyDescent="0.3">
      <c r="AA2530" s="114">
        <f t="shared" si="43"/>
        <v>1</v>
      </c>
      <c r="AB2530" s="114">
        <f>IF(AC2530="",0,IFERROR(IF(VLOOKUP(AC2530,AC$38:AC2529,1,0)&gt;0,0,0),1))</f>
        <v>0</v>
      </c>
      <c r="AC2530" s="117">
        <f>IF(DATOS!J2494=Y$39,DATOS!C2494,"")</f>
        <v>0</v>
      </c>
    </row>
    <row r="2531" spans="27:29" x14ac:dyDescent="0.3">
      <c r="AA2531" s="114">
        <f t="shared" si="43"/>
        <v>1</v>
      </c>
      <c r="AB2531" s="114">
        <f>IF(AC2531="",0,IFERROR(IF(VLOOKUP(AC2531,AC$38:AC2530,1,0)&gt;0,0,0),1))</f>
        <v>0</v>
      </c>
      <c r="AC2531" s="117">
        <f>IF(DATOS!J2495=Y$39,DATOS!C2495,"")</f>
        <v>0</v>
      </c>
    </row>
    <row r="2532" spans="27:29" x14ac:dyDescent="0.3">
      <c r="AA2532" s="114">
        <f t="shared" si="43"/>
        <v>1</v>
      </c>
      <c r="AB2532" s="114">
        <f>IF(AC2532="",0,IFERROR(IF(VLOOKUP(AC2532,AC$38:AC2531,1,0)&gt;0,0,0),1))</f>
        <v>0</v>
      </c>
      <c r="AC2532" s="117">
        <f>IF(DATOS!J2496=Y$39,DATOS!C2496,"")</f>
        <v>0</v>
      </c>
    </row>
    <row r="2533" spans="27:29" x14ac:dyDescent="0.3">
      <c r="AA2533" s="114">
        <f t="shared" si="43"/>
        <v>1</v>
      </c>
      <c r="AB2533" s="114">
        <f>IF(AC2533="",0,IFERROR(IF(VLOOKUP(AC2533,AC$38:AC2532,1,0)&gt;0,0,0),1))</f>
        <v>0</v>
      </c>
      <c r="AC2533" s="117">
        <f>IF(DATOS!J2497=Y$39,DATOS!C2497,"")</f>
        <v>0</v>
      </c>
    </row>
    <row r="2534" spans="27:29" x14ac:dyDescent="0.3">
      <c r="AA2534" s="114">
        <f t="shared" ref="AA2534:AA2597" si="44">AA2533+AB2534</f>
        <v>1</v>
      </c>
      <c r="AB2534" s="114">
        <f>IF(AC2534="",0,IFERROR(IF(VLOOKUP(AC2534,AC$38:AC2533,1,0)&gt;0,0,0),1))</f>
        <v>0</v>
      </c>
      <c r="AC2534" s="117">
        <f>IF(DATOS!J2498=Y$39,DATOS!C2498,"")</f>
        <v>0</v>
      </c>
    </row>
    <row r="2535" spans="27:29" x14ac:dyDescent="0.3">
      <c r="AA2535" s="114">
        <f t="shared" si="44"/>
        <v>1</v>
      </c>
      <c r="AB2535" s="114">
        <f>IF(AC2535="",0,IFERROR(IF(VLOOKUP(AC2535,AC$38:AC2534,1,0)&gt;0,0,0),1))</f>
        <v>0</v>
      </c>
      <c r="AC2535" s="117">
        <f>IF(DATOS!J2499=Y$39,DATOS!C2499,"")</f>
        <v>0</v>
      </c>
    </row>
    <row r="2536" spans="27:29" x14ac:dyDescent="0.3">
      <c r="AA2536" s="114">
        <f t="shared" si="44"/>
        <v>1</v>
      </c>
      <c r="AB2536" s="114">
        <f>IF(AC2536="",0,IFERROR(IF(VLOOKUP(AC2536,AC$38:AC2535,1,0)&gt;0,0,0),1))</f>
        <v>0</v>
      </c>
      <c r="AC2536" s="117">
        <f>IF(DATOS!J2500=Y$39,DATOS!C2500,"")</f>
        <v>0</v>
      </c>
    </row>
    <row r="2537" spans="27:29" x14ac:dyDescent="0.3">
      <c r="AA2537" s="114">
        <f t="shared" si="44"/>
        <v>1</v>
      </c>
      <c r="AB2537" s="114">
        <f>IF(AC2537="",0,IFERROR(IF(VLOOKUP(AC2537,AC$38:AC2536,1,0)&gt;0,0,0),1))</f>
        <v>0</v>
      </c>
      <c r="AC2537" s="117">
        <f>IF(DATOS!J2501=Y$39,DATOS!C2501,"")</f>
        <v>0</v>
      </c>
    </row>
    <row r="2538" spans="27:29" x14ac:dyDescent="0.3">
      <c r="AA2538" s="114">
        <f t="shared" si="44"/>
        <v>1</v>
      </c>
      <c r="AB2538" s="114">
        <f>IF(AC2538="",0,IFERROR(IF(VLOOKUP(AC2538,AC$38:AC2537,1,0)&gt;0,0,0),1))</f>
        <v>0</v>
      </c>
      <c r="AC2538" s="117">
        <f>IF(DATOS!J2502=Y$39,DATOS!C2502,"")</f>
        <v>0</v>
      </c>
    </row>
    <row r="2539" spans="27:29" x14ac:dyDescent="0.3">
      <c r="AA2539" s="114">
        <f t="shared" si="44"/>
        <v>1</v>
      </c>
      <c r="AB2539" s="114">
        <f>IF(AC2539="",0,IFERROR(IF(VLOOKUP(AC2539,AC$38:AC2538,1,0)&gt;0,0,0),1))</f>
        <v>0</v>
      </c>
      <c r="AC2539" s="117">
        <f>IF(DATOS!J2503=Y$39,DATOS!C2503,"")</f>
        <v>0</v>
      </c>
    </row>
    <row r="2540" spans="27:29" x14ac:dyDescent="0.3">
      <c r="AA2540" s="114">
        <f t="shared" si="44"/>
        <v>1</v>
      </c>
      <c r="AB2540" s="114">
        <f>IF(AC2540="",0,IFERROR(IF(VLOOKUP(AC2540,AC$38:AC2539,1,0)&gt;0,0,0),1))</f>
        <v>0</v>
      </c>
      <c r="AC2540" s="117">
        <f>IF(DATOS!J2504=Y$39,DATOS!C2504,"")</f>
        <v>0</v>
      </c>
    </row>
    <row r="2541" spans="27:29" x14ac:dyDescent="0.3">
      <c r="AA2541" s="114">
        <f t="shared" si="44"/>
        <v>1</v>
      </c>
      <c r="AB2541" s="114">
        <f>IF(AC2541="",0,IFERROR(IF(VLOOKUP(AC2541,AC$38:AC2540,1,0)&gt;0,0,0),1))</f>
        <v>0</v>
      </c>
      <c r="AC2541" s="117">
        <f>IF(DATOS!J2505=Y$39,DATOS!C2505,"")</f>
        <v>0</v>
      </c>
    </row>
    <row r="2542" spans="27:29" x14ac:dyDescent="0.3">
      <c r="AA2542" s="114">
        <f t="shared" si="44"/>
        <v>1</v>
      </c>
      <c r="AB2542" s="114">
        <f>IF(AC2542="",0,IFERROR(IF(VLOOKUP(AC2542,AC$38:AC2541,1,0)&gt;0,0,0),1))</f>
        <v>0</v>
      </c>
      <c r="AC2542" s="117">
        <f>IF(DATOS!J2506=Y$39,DATOS!C2506,"")</f>
        <v>0</v>
      </c>
    </row>
    <row r="2543" spans="27:29" x14ac:dyDescent="0.3">
      <c r="AA2543" s="114">
        <f t="shared" si="44"/>
        <v>1</v>
      </c>
      <c r="AB2543" s="114">
        <f>IF(AC2543="",0,IFERROR(IF(VLOOKUP(AC2543,AC$38:AC2542,1,0)&gt;0,0,0),1))</f>
        <v>0</v>
      </c>
      <c r="AC2543" s="117">
        <f>IF(DATOS!J2507=Y$39,DATOS!C2507,"")</f>
        <v>0</v>
      </c>
    </row>
    <row r="2544" spans="27:29" x14ac:dyDescent="0.3">
      <c r="AA2544" s="114">
        <f t="shared" si="44"/>
        <v>1</v>
      </c>
      <c r="AB2544" s="114">
        <f>IF(AC2544="",0,IFERROR(IF(VLOOKUP(AC2544,AC$38:AC2543,1,0)&gt;0,0,0),1))</f>
        <v>0</v>
      </c>
      <c r="AC2544" s="117">
        <f>IF(DATOS!J2508=Y$39,DATOS!C2508,"")</f>
        <v>0</v>
      </c>
    </row>
    <row r="2545" spans="27:29" x14ac:dyDescent="0.3">
      <c r="AA2545" s="114">
        <f t="shared" si="44"/>
        <v>1</v>
      </c>
      <c r="AB2545" s="114">
        <f>IF(AC2545="",0,IFERROR(IF(VLOOKUP(AC2545,AC$38:AC2544,1,0)&gt;0,0,0),1))</f>
        <v>0</v>
      </c>
      <c r="AC2545" s="117">
        <f>IF(DATOS!J2509=Y$39,DATOS!C2509,"")</f>
        <v>0</v>
      </c>
    </row>
    <row r="2546" spans="27:29" x14ac:dyDescent="0.3">
      <c r="AA2546" s="114">
        <f t="shared" si="44"/>
        <v>1</v>
      </c>
      <c r="AB2546" s="114">
        <f>IF(AC2546="",0,IFERROR(IF(VLOOKUP(AC2546,AC$38:AC2545,1,0)&gt;0,0,0),1))</f>
        <v>0</v>
      </c>
      <c r="AC2546" s="117">
        <f>IF(DATOS!J2510=Y$39,DATOS!C2510,"")</f>
        <v>0</v>
      </c>
    </row>
    <row r="2547" spans="27:29" x14ac:dyDescent="0.3">
      <c r="AA2547" s="114">
        <f t="shared" si="44"/>
        <v>1</v>
      </c>
      <c r="AB2547" s="114">
        <f>IF(AC2547="",0,IFERROR(IF(VLOOKUP(AC2547,AC$38:AC2546,1,0)&gt;0,0,0),1))</f>
        <v>0</v>
      </c>
      <c r="AC2547" s="117">
        <f>IF(DATOS!J2511=Y$39,DATOS!C2511,"")</f>
        <v>0</v>
      </c>
    </row>
    <row r="2548" spans="27:29" x14ac:dyDescent="0.3">
      <c r="AA2548" s="114">
        <f t="shared" si="44"/>
        <v>1</v>
      </c>
      <c r="AB2548" s="114">
        <f>IF(AC2548="",0,IFERROR(IF(VLOOKUP(AC2548,AC$38:AC2547,1,0)&gt;0,0,0),1))</f>
        <v>0</v>
      </c>
      <c r="AC2548" s="117">
        <f>IF(DATOS!J2512=Y$39,DATOS!C2512,"")</f>
        <v>0</v>
      </c>
    </row>
    <row r="2549" spans="27:29" x14ac:dyDescent="0.3">
      <c r="AA2549" s="114">
        <f t="shared" si="44"/>
        <v>1</v>
      </c>
      <c r="AB2549" s="114">
        <f>IF(AC2549="",0,IFERROR(IF(VLOOKUP(AC2549,AC$38:AC2548,1,0)&gt;0,0,0),1))</f>
        <v>0</v>
      </c>
      <c r="AC2549" s="117">
        <f>IF(DATOS!J2513=Y$39,DATOS!C2513,"")</f>
        <v>0</v>
      </c>
    </row>
    <row r="2550" spans="27:29" x14ac:dyDescent="0.3">
      <c r="AA2550" s="114">
        <f t="shared" si="44"/>
        <v>1</v>
      </c>
      <c r="AB2550" s="114">
        <f>IF(AC2550="",0,IFERROR(IF(VLOOKUP(AC2550,AC$38:AC2549,1,0)&gt;0,0,0),1))</f>
        <v>0</v>
      </c>
      <c r="AC2550" s="117">
        <f>IF(DATOS!J2514=Y$39,DATOS!C2514,"")</f>
        <v>0</v>
      </c>
    </row>
    <row r="2551" spans="27:29" x14ac:dyDescent="0.3">
      <c r="AA2551" s="114">
        <f t="shared" si="44"/>
        <v>1</v>
      </c>
      <c r="AB2551" s="114">
        <f>IF(AC2551="",0,IFERROR(IF(VLOOKUP(AC2551,AC$38:AC2550,1,0)&gt;0,0,0),1))</f>
        <v>0</v>
      </c>
      <c r="AC2551" s="117">
        <f>IF(DATOS!J2515=Y$39,DATOS!C2515,"")</f>
        <v>0</v>
      </c>
    </row>
    <row r="2552" spans="27:29" x14ac:dyDescent="0.3">
      <c r="AA2552" s="114">
        <f t="shared" si="44"/>
        <v>1</v>
      </c>
      <c r="AB2552" s="114">
        <f>IF(AC2552="",0,IFERROR(IF(VLOOKUP(AC2552,AC$38:AC2551,1,0)&gt;0,0,0),1))</f>
        <v>0</v>
      </c>
      <c r="AC2552" s="117">
        <f>IF(DATOS!J2516=Y$39,DATOS!C2516,"")</f>
        <v>0</v>
      </c>
    </row>
    <row r="2553" spans="27:29" x14ac:dyDescent="0.3">
      <c r="AA2553" s="114">
        <f t="shared" si="44"/>
        <v>1</v>
      </c>
      <c r="AB2553" s="114">
        <f>IF(AC2553="",0,IFERROR(IF(VLOOKUP(AC2553,AC$38:AC2552,1,0)&gt;0,0,0),1))</f>
        <v>0</v>
      </c>
      <c r="AC2553" s="117">
        <f>IF(DATOS!J2517=Y$39,DATOS!C2517,"")</f>
        <v>0</v>
      </c>
    </row>
    <row r="2554" spans="27:29" x14ac:dyDescent="0.3">
      <c r="AA2554" s="114">
        <f t="shared" si="44"/>
        <v>1</v>
      </c>
      <c r="AB2554" s="114">
        <f>IF(AC2554="",0,IFERROR(IF(VLOOKUP(AC2554,AC$38:AC2553,1,0)&gt;0,0,0),1))</f>
        <v>0</v>
      </c>
      <c r="AC2554" s="117">
        <f>IF(DATOS!J2518=Y$39,DATOS!C2518,"")</f>
        <v>0</v>
      </c>
    </row>
    <row r="2555" spans="27:29" x14ac:dyDescent="0.3">
      <c r="AA2555" s="114">
        <f t="shared" si="44"/>
        <v>1</v>
      </c>
      <c r="AB2555" s="114">
        <f>IF(AC2555="",0,IFERROR(IF(VLOOKUP(AC2555,AC$38:AC2554,1,0)&gt;0,0,0),1))</f>
        <v>0</v>
      </c>
      <c r="AC2555" s="117">
        <f>IF(DATOS!J2519=Y$39,DATOS!C2519,"")</f>
        <v>0</v>
      </c>
    </row>
    <row r="2556" spans="27:29" x14ac:dyDescent="0.3">
      <c r="AA2556" s="114">
        <f t="shared" si="44"/>
        <v>1</v>
      </c>
      <c r="AB2556" s="114">
        <f>IF(AC2556="",0,IFERROR(IF(VLOOKUP(AC2556,AC$38:AC2555,1,0)&gt;0,0,0),1))</f>
        <v>0</v>
      </c>
      <c r="AC2556" s="117">
        <f>IF(DATOS!J2520=Y$39,DATOS!C2520,"")</f>
        <v>0</v>
      </c>
    </row>
    <row r="2557" spans="27:29" x14ac:dyDescent="0.3">
      <c r="AA2557" s="114">
        <f t="shared" si="44"/>
        <v>1</v>
      </c>
      <c r="AB2557" s="114">
        <f>IF(AC2557="",0,IFERROR(IF(VLOOKUP(AC2557,AC$38:AC2556,1,0)&gt;0,0,0),1))</f>
        <v>0</v>
      </c>
      <c r="AC2557" s="117">
        <f>IF(DATOS!J2521=Y$39,DATOS!C2521,"")</f>
        <v>0</v>
      </c>
    </row>
    <row r="2558" spans="27:29" x14ac:dyDescent="0.3">
      <c r="AA2558" s="114">
        <f t="shared" si="44"/>
        <v>1</v>
      </c>
      <c r="AB2558" s="114">
        <f>IF(AC2558="",0,IFERROR(IF(VLOOKUP(AC2558,AC$38:AC2557,1,0)&gt;0,0,0),1))</f>
        <v>0</v>
      </c>
      <c r="AC2558" s="117">
        <f>IF(DATOS!J2522=Y$39,DATOS!C2522,"")</f>
        <v>0</v>
      </c>
    </row>
    <row r="2559" spans="27:29" x14ac:dyDescent="0.3">
      <c r="AA2559" s="114">
        <f t="shared" si="44"/>
        <v>1</v>
      </c>
      <c r="AB2559" s="114">
        <f>IF(AC2559="",0,IFERROR(IF(VLOOKUP(AC2559,AC$38:AC2558,1,0)&gt;0,0,0),1))</f>
        <v>0</v>
      </c>
      <c r="AC2559" s="117">
        <f>IF(DATOS!J2523=Y$39,DATOS!C2523,"")</f>
        <v>0</v>
      </c>
    </row>
    <row r="2560" spans="27:29" x14ac:dyDescent="0.3">
      <c r="AA2560" s="114">
        <f t="shared" si="44"/>
        <v>1</v>
      </c>
      <c r="AB2560" s="114">
        <f>IF(AC2560="",0,IFERROR(IF(VLOOKUP(AC2560,AC$38:AC2559,1,0)&gt;0,0,0),1))</f>
        <v>0</v>
      </c>
      <c r="AC2560" s="117">
        <f>IF(DATOS!J2524=Y$39,DATOS!C2524,"")</f>
        <v>0</v>
      </c>
    </row>
    <row r="2561" spans="27:29" x14ac:dyDescent="0.3">
      <c r="AA2561" s="114">
        <f t="shared" si="44"/>
        <v>1</v>
      </c>
      <c r="AB2561" s="114">
        <f>IF(AC2561="",0,IFERROR(IF(VLOOKUP(AC2561,AC$38:AC2560,1,0)&gt;0,0,0),1))</f>
        <v>0</v>
      </c>
      <c r="AC2561" s="117">
        <f>IF(DATOS!J2525=Y$39,DATOS!C2525,"")</f>
        <v>0</v>
      </c>
    </row>
    <row r="2562" spans="27:29" x14ac:dyDescent="0.3">
      <c r="AA2562" s="114">
        <f t="shared" si="44"/>
        <v>1</v>
      </c>
      <c r="AB2562" s="114">
        <f>IF(AC2562="",0,IFERROR(IF(VLOOKUP(AC2562,AC$38:AC2561,1,0)&gt;0,0,0),1))</f>
        <v>0</v>
      </c>
      <c r="AC2562" s="117">
        <f>IF(DATOS!J2526=Y$39,DATOS!C2526,"")</f>
        <v>0</v>
      </c>
    </row>
    <row r="2563" spans="27:29" x14ac:dyDescent="0.3">
      <c r="AA2563" s="114">
        <f t="shared" si="44"/>
        <v>1</v>
      </c>
      <c r="AB2563" s="114">
        <f>IF(AC2563="",0,IFERROR(IF(VLOOKUP(AC2563,AC$38:AC2562,1,0)&gt;0,0,0),1))</f>
        <v>0</v>
      </c>
      <c r="AC2563" s="117">
        <f>IF(DATOS!J2527=Y$39,DATOS!C2527,"")</f>
        <v>0</v>
      </c>
    </row>
    <row r="2564" spans="27:29" x14ac:dyDescent="0.3">
      <c r="AA2564" s="114">
        <f t="shared" si="44"/>
        <v>1</v>
      </c>
      <c r="AB2564" s="114">
        <f>IF(AC2564="",0,IFERROR(IF(VLOOKUP(AC2564,AC$38:AC2563,1,0)&gt;0,0,0),1))</f>
        <v>0</v>
      </c>
      <c r="AC2564" s="117">
        <f>IF(DATOS!J2528=Y$39,DATOS!C2528,"")</f>
        <v>0</v>
      </c>
    </row>
    <row r="2565" spans="27:29" x14ac:dyDescent="0.3">
      <c r="AA2565" s="114">
        <f t="shared" si="44"/>
        <v>1</v>
      </c>
      <c r="AB2565" s="114">
        <f>IF(AC2565="",0,IFERROR(IF(VLOOKUP(AC2565,AC$38:AC2564,1,0)&gt;0,0,0),1))</f>
        <v>0</v>
      </c>
      <c r="AC2565" s="117">
        <f>IF(DATOS!J2529=Y$39,DATOS!C2529,"")</f>
        <v>0</v>
      </c>
    </row>
    <row r="2566" spans="27:29" x14ac:dyDescent="0.3">
      <c r="AA2566" s="114">
        <f t="shared" si="44"/>
        <v>1</v>
      </c>
      <c r="AB2566" s="114">
        <f>IF(AC2566="",0,IFERROR(IF(VLOOKUP(AC2566,AC$38:AC2565,1,0)&gt;0,0,0),1))</f>
        <v>0</v>
      </c>
      <c r="AC2566" s="117">
        <f>IF(DATOS!J2530=Y$39,DATOS!C2530,"")</f>
        <v>0</v>
      </c>
    </row>
    <row r="2567" spans="27:29" x14ac:dyDescent="0.3">
      <c r="AA2567" s="114">
        <f t="shared" si="44"/>
        <v>1</v>
      </c>
      <c r="AB2567" s="114">
        <f>IF(AC2567="",0,IFERROR(IF(VLOOKUP(AC2567,AC$38:AC2566,1,0)&gt;0,0,0),1))</f>
        <v>0</v>
      </c>
      <c r="AC2567" s="117">
        <f>IF(DATOS!J2531=Y$39,DATOS!C2531,"")</f>
        <v>0</v>
      </c>
    </row>
    <row r="2568" spans="27:29" x14ac:dyDescent="0.3">
      <c r="AA2568" s="114">
        <f t="shared" si="44"/>
        <v>1</v>
      </c>
      <c r="AB2568" s="114">
        <f>IF(AC2568="",0,IFERROR(IF(VLOOKUP(AC2568,AC$38:AC2567,1,0)&gt;0,0,0),1))</f>
        <v>0</v>
      </c>
      <c r="AC2568" s="117">
        <f>IF(DATOS!J2532=Y$39,DATOS!C2532,"")</f>
        <v>0</v>
      </c>
    </row>
    <row r="2569" spans="27:29" x14ac:dyDescent="0.3">
      <c r="AA2569" s="114">
        <f t="shared" si="44"/>
        <v>1</v>
      </c>
      <c r="AB2569" s="114">
        <f>IF(AC2569="",0,IFERROR(IF(VLOOKUP(AC2569,AC$38:AC2568,1,0)&gt;0,0,0),1))</f>
        <v>0</v>
      </c>
      <c r="AC2569" s="117">
        <f>IF(DATOS!J2533=Y$39,DATOS!C2533,"")</f>
        <v>0</v>
      </c>
    </row>
    <row r="2570" spans="27:29" x14ac:dyDescent="0.3">
      <c r="AA2570" s="114">
        <f t="shared" si="44"/>
        <v>1</v>
      </c>
      <c r="AB2570" s="114">
        <f>IF(AC2570="",0,IFERROR(IF(VLOOKUP(AC2570,AC$38:AC2569,1,0)&gt;0,0,0),1))</f>
        <v>0</v>
      </c>
      <c r="AC2570" s="117">
        <f>IF(DATOS!J2534=Y$39,DATOS!C2534,"")</f>
        <v>0</v>
      </c>
    </row>
    <row r="2571" spans="27:29" x14ac:dyDescent="0.3">
      <c r="AA2571" s="114">
        <f t="shared" si="44"/>
        <v>1</v>
      </c>
      <c r="AB2571" s="114">
        <f>IF(AC2571="",0,IFERROR(IF(VLOOKUP(AC2571,AC$38:AC2570,1,0)&gt;0,0,0),1))</f>
        <v>0</v>
      </c>
      <c r="AC2571" s="117">
        <f>IF(DATOS!J2535=Y$39,DATOS!C2535,"")</f>
        <v>0</v>
      </c>
    </row>
    <row r="2572" spans="27:29" x14ac:dyDescent="0.3">
      <c r="AA2572" s="114">
        <f t="shared" si="44"/>
        <v>1</v>
      </c>
      <c r="AB2572" s="114">
        <f>IF(AC2572="",0,IFERROR(IF(VLOOKUP(AC2572,AC$38:AC2571,1,0)&gt;0,0,0),1))</f>
        <v>0</v>
      </c>
      <c r="AC2572" s="117">
        <f>IF(DATOS!J2536=Y$39,DATOS!C2536,"")</f>
        <v>0</v>
      </c>
    </row>
    <row r="2573" spans="27:29" x14ac:dyDescent="0.3">
      <c r="AA2573" s="114">
        <f t="shared" si="44"/>
        <v>1</v>
      </c>
      <c r="AB2573" s="114">
        <f>IF(AC2573="",0,IFERROR(IF(VLOOKUP(AC2573,AC$38:AC2572,1,0)&gt;0,0,0),1))</f>
        <v>0</v>
      </c>
      <c r="AC2573" s="117">
        <f>IF(DATOS!J2537=Y$39,DATOS!C2537,"")</f>
        <v>0</v>
      </c>
    </row>
    <row r="2574" spans="27:29" x14ac:dyDescent="0.3">
      <c r="AA2574" s="114">
        <f t="shared" si="44"/>
        <v>1</v>
      </c>
      <c r="AB2574" s="114">
        <f>IF(AC2574="",0,IFERROR(IF(VLOOKUP(AC2574,AC$38:AC2573,1,0)&gt;0,0,0),1))</f>
        <v>0</v>
      </c>
      <c r="AC2574" s="117">
        <f>IF(DATOS!J2538=Y$39,DATOS!C2538,"")</f>
        <v>0</v>
      </c>
    </row>
    <row r="2575" spans="27:29" x14ac:dyDescent="0.3">
      <c r="AA2575" s="114">
        <f t="shared" si="44"/>
        <v>1</v>
      </c>
      <c r="AB2575" s="114">
        <f>IF(AC2575="",0,IFERROR(IF(VLOOKUP(AC2575,AC$38:AC2574,1,0)&gt;0,0,0),1))</f>
        <v>0</v>
      </c>
      <c r="AC2575" s="117">
        <f>IF(DATOS!J2539=Y$39,DATOS!C2539,"")</f>
        <v>0</v>
      </c>
    </row>
    <row r="2576" spans="27:29" x14ac:dyDescent="0.3">
      <c r="AA2576" s="114">
        <f t="shared" si="44"/>
        <v>1</v>
      </c>
      <c r="AB2576" s="114">
        <f>IF(AC2576="",0,IFERROR(IF(VLOOKUP(AC2576,AC$38:AC2575,1,0)&gt;0,0,0),1))</f>
        <v>0</v>
      </c>
      <c r="AC2576" s="117">
        <f>IF(DATOS!J2540=Y$39,DATOS!C2540,"")</f>
        <v>0</v>
      </c>
    </row>
    <row r="2577" spans="27:29" x14ac:dyDescent="0.3">
      <c r="AA2577" s="114">
        <f t="shared" si="44"/>
        <v>1</v>
      </c>
      <c r="AB2577" s="114">
        <f>IF(AC2577="",0,IFERROR(IF(VLOOKUP(AC2577,AC$38:AC2576,1,0)&gt;0,0,0),1))</f>
        <v>0</v>
      </c>
      <c r="AC2577" s="117">
        <f>IF(DATOS!J2541=Y$39,DATOS!C2541,"")</f>
        <v>0</v>
      </c>
    </row>
    <row r="2578" spans="27:29" x14ac:dyDescent="0.3">
      <c r="AA2578" s="114">
        <f t="shared" si="44"/>
        <v>1</v>
      </c>
      <c r="AB2578" s="114">
        <f>IF(AC2578="",0,IFERROR(IF(VLOOKUP(AC2578,AC$38:AC2577,1,0)&gt;0,0,0),1))</f>
        <v>0</v>
      </c>
      <c r="AC2578" s="117">
        <f>IF(DATOS!J2542=Y$39,DATOS!C2542,"")</f>
        <v>0</v>
      </c>
    </row>
    <row r="2579" spans="27:29" x14ac:dyDescent="0.3">
      <c r="AA2579" s="114">
        <f t="shared" si="44"/>
        <v>1</v>
      </c>
      <c r="AB2579" s="114">
        <f>IF(AC2579="",0,IFERROR(IF(VLOOKUP(AC2579,AC$38:AC2578,1,0)&gt;0,0,0),1))</f>
        <v>0</v>
      </c>
      <c r="AC2579" s="117">
        <f>IF(DATOS!J2543=Y$39,DATOS!C2543,"")</f>
        <v>0</v>
      </c>
    </row>
    <row r="2580" spans="27:29" x14ac:dyDescent="0.3">
      <c r="AA2580" s="114">
        <f t="shared" si="44"/>
        <v>1</v>
      </c>
      <c r="AB2580" s="114">
        <f>IF(AC2580="",0,IFERROR(IF(VLOOKUP(AC2580,AC$38:AC2579,1,0)&gt;0,0,0),1))</f>
        <v>0</v>
      </c>
      <c r="AC2580" s="117">
        <f>IF(DATOS!J2544=Y$39,DATOS!C2544,"")</f>
        <v>0</v>
      </c>
    </row>
    <row r="2581" spans="27:29" x14ac:dyDescent="0.3">
      <c r="AA2581" s="114">
        <f t="shared" si="44"/>
        <v>1</v>
      </c>
      <c r="AB2581" s="114">
        <f>IF(AC2581="",0,IFERROR(IF(VLOOKUP(AC2581,AC$38:AC2580,1,0)&gt;0,0,0),1))</f>
        <v>0</v>
      </c>
      <c r="AC2581" s="117">
        <f>IF(DATOS!J2545=Y$39,DATOS!C2545,"")</f>
        <v>0</v>
      </c>
    </row>
    <row r="2582" spans="27:29" x14ac:dyDescent="0.3">
      <c r="AA2582" s="114">
        <f t="shared" si="44"/>
        <v>1</v>
      </c>
      <c r="AB2582" s="114">
        <f>IF(AC2582="",0,IFERROR(IF(VLOOKUP(AC2582,AC$38:AC2581,1,0)&gt;0,0,0),1))</f>
        <v>0</v>
      </c>
      <c r="AC2582" s="117">
        <f>IF(DATOS!J2546=Y$39,DATOS!C2546,"")</f>
        <v>0</v>
      </c>
    </row>
    <row r="2583" spans="27:29" x14ac:dyDescent="0.3">
      <c r="AA2583" s="114">
        <f t="shared" si="44"/>
        <v>1</v>
      </c>
      <c r="AB2583" s="114">
        <f>IF(AC2583="",0,IFERROR(IF(VLOOKUP(AC2583,AC$38:AC2582,1,0)&gt;0,0,0),1))</f>
        <v>0</v>
      </c>
      <c r="AC2583" s="117">
        <f>IF(DATOS!J2547=Y$39,DATOS!C2547,"")</f>
        <v>0</v>
      </c>
    </row>
    <row r="2584" spans="27:29" x14ac:dyDescent="0.3">
      <c r="AA2584" s="114">
        <f t="shared" si="44"/>
        <v>1</v>
      </c>
      <c r="AB2584" s="114">
        <f>IF(AC2584="",0,IFERROR(IF(VLOOKUP(AC2584,AC$38:AC2583,1,0)&gt;0,0,0),1))</f>
        <v>0</v>
      </c>
      <c r="AC2584" s="117">
        <f>IF(DATOS!J2548=Y$39,DATOS!C2548,"")</f>
        <v>0</v>
      </c>
    </row>
    <row r="2585" spans="27:29" x14ac:dyDescent="0.3">
      <c r="AA2585" s="114">
        <f t="shared" si="44"/>
        <v>1</v>
      </c>
      <c r="AB2585" s="114">
        <f>IF(AC2585="",0,IFERROR(IF(VLOOKUP(AC2585,AC$38:AC2584,1,0)&gt;0,0,0),1))</f>
        <v>0</v>
      </c>
      <c r="AC2585" s="117">
        <f>IF(DATOS!J2549=Y$39,DATOS!C2549,"")</f>
        <v>0</v>
      </c>
    </row>
    <row r="2586" spans="27:29" x14ac:dyDescent="0.3">
      <c r="AA2586" s="114">
        <f t="shared" si="44"/>
        <v>1</v>
      </c>
      <c r="AB2586" s="114">
        <f>IF(AC2586="",0,IFERROR(IF(VLOOKUP(AC2586,AC$38:AC2585,1,0)&gt;0,0,0),1))</f>
        <v>0</v>
      </c>
      <c r="AC2586" s="117">
        <f>IF(DATOS!J2550=Y$39,DATOS!C2550,"")</f>
        <v>0</v>
      </c>
    </row>
    <row r="2587" spans="27:29" x14ac:dyDescent="0.3">
      <c r="AA2587" s="114">
        <f t="shared" si="44"/>
        <v>1</v>
      </c>
      <c r="AB2587" s="114">
        <f>IF(AC2587="",0,IFERROR(IF(VLOOKUP(AC2587,AC$38:AC2586,1,0)&gt;0,0,0),1))</f>
        <v>0</v>
      </c>
      <c r="AC2587" s="117">
        <f>IF(DATOS!J2551=Y$39,DATOS!C2551,"")</f>
        <v>0</v>
      </c>
    </row>
    <row r="2588" spans="27:29" x14ac:dyDescent="0.3">
      <c r="AA2588" s="114">
        <f t="shared" si="44"/>
        <v>1</v>
      </c>
      <c r="AB2588" s="114">
        <f>IF(AC2588="",0,IFERROR(IF(VLOOKUP(AC2588,AC$38:AC2587,1,0)&gt;0,0,0),1))</f>
        <v>0</v>
      </c>
      <c r="AC2588" s="117">
        <f>IF(DATOS!J2552=Y$39,DATOS!C2552,"")</f>
        <v>0</v>
      </c>
    </row>
    <row r="2589" spans="27:29" x14ac:dyDescent="0.3">
      <c r="AA2589" s="114">
        <f t="shared" si="44"/>
        <v>1</v>
      </c>
      <c r="AB2589" s="114">
        <f>IF(AC2589="",0,IFERROR(IF(VLOOKUP(AC2589,AC$38:AC2588,1,0)&gt;0,0,0),1))</f>
        <v>0</v>
      </c>
      <c r="AC2589" s="117">
        <f>IF(DATOS!J2553=Y$39,DATOS!C2553,"")</f>
        <v>0</v>
      </c>
    </row>
    <row r="2590" spans="27:29" x14ac:dyDescent="0.3">
      <c r="AA2590" s="114">
        <f t="shared" si="44"/>
        <v>1</v>
      </c>
      <c r="AB2590" s="114">
        <f>IF(AC2590="",0,IFERROR(IF(VLOOKUP(AC2590,AC$38:AC2589,1,0)&gt;0,0,0),1))</f>
        <v>0</v>
      </c>
      <c r="AC2590" s="117">
        <f>IF(DATOS!J2554=Y$39,DATOS!C2554,"")</f>
        <v>0</v>
      </c>
    </row>
    <row r="2591" spans="27:29" x14ac:dyDescent="0.3">
      <c r="AA2591" s="114">
        <f t="shared" si="44"/>
        <v>1</v>
      </c>
      <c r="AB2591" s="114">
        <f>IF(AC2591="",0,IFERROR(IF(VLOOKUP(AC2591,AC$38:AC2590,1,0)&gt;0,0,0),1))</f>
        <v>0</v>
      </c>
      <c r="AC2591" s="117">
        <f>IF(DATOS!J2555=Y$39,DATOS!C2555,"")</f>
        <v>0</v>
      </c>
    </row>
    <row r="2592" spans="27:29" x14ac:dyDescent="0.3">
      <c r="AA2592" s="114">
        <f t="shared" si="44"/>
        <v>1</v>
      </c>
      <c r="AB2592" s="114">
        <f>IF(AC2592="",0,IFERROR(IF(VLOOKUP(AC2592,AC$38:AC2591,1,0)&gt;0,0,0),1))</f>
        <v>0</v>
      </c>
      <c r="AC2592" s="117">
        <f>IF(DATOS!J2556=Y$39,DATOS!C2556,"")</f>
        <v>0</v>
      </c>
    </row>
    <row r="2593" spans="27:29" x14ac:dyDescent="0.3">
      <c r="AA2593" s="114">
        <f t="shared" si="44"/>
        <v>1</v>
      </c>
      <c r="AB2593" s="114">
        <f>IF(AC2593="",0,IFERROR(IF(VLOOKUP(AC2593,AC$38:AC2592,1,0)&gt;0,0,0),1))</f>
        <v>0</v>
      </c>
      <c r="AC2593" s="117">
        <f>IF(DATOS!J2557=Y$39,DATOS!C2557,"")</f>
        <v>0</v>
      </c>
    </row>
    <row r="2594" spans="27:29" x14ac:dyDescent="0.3">
      <c r="AA2594" s="114">
        <f t="shared" si="44"/>
        <v>1</v>
      </c>
      <c r="AB2594" s="114">
        <f>IF(AC2594="",0,IFERROR(IF(VLOOKUP(AC2594,AC$38:AC2593,1,0)&gt;0,0,0),1))</f>
        <v>0</v>
      </c>
      <c r="AC2594" s="117">
        <f>IF(DATOS!J2558=Y$39,DATOS!C2558,"")</f>
        <v>0</v>
      </c>
    </row>
    <row r="2595" spans="27:29" x14ac:dyDescent="0.3">
      <c r="AA2595" s="114">
        <f t="shared" si="44"/>
        <v>1</v>
      </c>
      <c r="AB2595" s="114">
        <f>IF(AC2595="",0,IFERROR(IF(VLOOKUP(AC2595,AC$38:AC2594,1,0)&gt;0,0,0),1))</f>
        <v>0</v>
      </c>
      <c r="AC2595" s="117">
        <f>IF(DATOS!J2559=Y$39,DATOS!C2559,"")</f>
        <v>0</v>
      </c>
    </row>
    <row r="2596" spans="27:29" x14ac:dyDescent="0.3">
      <c r="AA2596" s="114">
        <f t="shared" si="44"/>
        <v>1</v>
      </c>
      <c r="AB2596" s="114">
        <f>IF(AC2596="",0,IFERROR(IF(VLOOKUP(AC2596,AC$38:AC2595,1,0)&gt;0,0,0),1))</f>
        <v>0</v>
      </c>
      <c r="AC2596" s="117">
        <f>IF(DATOS!J2560=Y$39,DATOS!C2560,"")</f>
        <v>0</v>
      </c>
    </row>
    <row r="2597" spans="27:29" x14ac:dyDescent="0.3">
      <c r="AA2597" s="114">
        <f t="shared" si="44"/>
        <v>1</v>
      </c>
      <c r="AB2597" s="114">
        <f>IF(AC2597="",0,IFERROR(IF(VLOOKUP(AC2597,AC$38:AC2596,1,0)&gt;0,0,0),1))</f>
        <v>0</v>
      </c>
      <c r="AC2597" s="117">
        <f>IF(DATOS!J2561=Y$39,DATOS!C2561,"")</f>
        <v>0</v>
      </c>
    </row>
    <row r="2598" spans="27:29" x14ac:dyDescent="0.3">
      <c r="AA2598" s="114">
        <f t="shared" ref="AA2598:AA2661" si="45">AA2597+AB2598</f>
        <v>1</v>
      </c>
      <c r="AB2598" s="114">
        <f>IF(AC2598="",0,IFERROR(IF(VLOOKUP(AC2598,AC$38:AC2597,1,0)&gt;0,0,0),1))</f>
        <v>0</v>
      </c>
      <c r="AC2598" s="117">
        <f>IF(DATOS!J2562=Y$39,DATOS!C2562,"")</f>
        <v>0</v>
      </c>
    </row>
    <row r="2599" spans="27:29" x14ac:dyDescent="0.3">
      <c r="AA2599" s="114">
        <f t="shared" si="45"/>
        <v>1</v>
      </c>
      <c r="AB2599" s="114">
        <f>IF(AC2599="",0,IFERROR(IF(VLOOKUP(AC2599,AC$38:AC2598,1,0)&gt;0,0,0),1))</f>
        <v>0</v>
      </c>
      <c r="AC2599" s="117">
        <f>IF(DATOS!J2563=Y$39,DATOS!C2563,"")</f>
        <v>0</v>
      </c>
    </row>
    <row r="2600" spans="27:29" x14ac:dyDescent="0.3">
      <c r="AA2600" s="114">
        <f t="shared" si="45"/>
        <v>1</v>
      </c>
      <c r="AB2600" s="114">
        <f>IF(AC2600="",0,IFERROR(IF(VLOOKUP(AC2600,AC$38:AC2599,1,0)&gt;0,0,0),1))</f>
        <v>0</v>
      </c>
      <c r="AC2600" s="117">
        <f>IF(DATOS!J2564=Y$39,DATOS!C2564,"")</f>
        <v>0</v>
      </c>
    </row>
    <row r="2601" spans="27:29" x14ac:dyDescent="0.3">
      <c r="AA2601" s="114">
        <f t="shared" si="45"/>
        <v>1</v>
      </c>
      <c r="AB2601" s="114">
        <f>IF(AC2601="",0,IFERROR(IF(VLOOKUP(AC2601,AC$38:AC2600,1,0)&gt;0,0,0),1))</f>
        <v>0</v>
      </c>
      <c r="AC2601" s="117">
        <f>IF(DATOS!J2565=Y$39,DATOS!C2565,"")</f>
        <v>0</v>
      </c>
    </row>
    <row r="2602" spans="27:29" x14ac:dyDescent="0.3">
      <c r="AA2602" s="114">
        <f t="shared" si="45"/>
        <v>1</v>
      </c>
      <c r="AB2602" s="114">
        <f>IF(AC2602="",0,IFERROR(IF(VLOOKUP(AC2602,AC$38:AC2601,1,0)&gt;0,0,0),1))</f>
        <v>0</v>
      </c>
      <c r="AC2602" s="117">
        <f>IF(DATOS!J2566=Y$39,DATOS!C2566,"")</f>
        <v>0</v>
      </c>
    </row>
    <row r="2603" spans="27:29" x14ac:dyDescent="0.3">
      <c r="AA2603" s="114">
        <f t="shared" si="45"/>
        <v>1</v>
      </c>
      <c r="AB2603" s="114">
        <f>IF(AC2603="",0,IFERROR(IF(VLOOKUP(AC2603,AC$38:AC2602,1,0)&gt;0,0,0),1))</f>
        <v>0</v>
      </c>
      <c r="AC2603" s="117">
        <f>IF(DATOS!J2567=Y$39,DATOS!C2567,"")</f>
        <v>0</v>
      </c>
    </row>
    <row r="2604" spans="27:29" x14ac:dyDescent="0.3">
      <c r="AA2604" s="114">
        <f t="shared" si="45"/>
        <v>1</v>
      </c>
      <c r="AB2604" s="114">
        <f>IF(AC2604="",0,IFERROR(IF(VLOOKUP(AC2604,AC$38:AC2603,1,0)&gt;0,0,0),1))</f>
        <v>0</v>
      </c>
      <c r="AC2604" s="117">
        <f>IF(DATOS!J2568=Y$39,DATOS!C2568,"")</f>
        <v>0</v>
      </c>
    </row>
    <row r="2605" spans="27:29" x14ac:dyDescent="0.3">
      <c r="AA2605" s="114">
        <f t="shared" si="45"/>
        <v>1</v>
      </c>
      <c r="AB2605" s="114">
        <f>IF(AC2605="",0,IFERROR(IF(VLOOKUP(AC2605,AC$38:AC2604,1,0)&gt;0,0,0),1))</f>
        <v>0</v>
      </c>
      <c r="AC2605" s="117">
        <f>IF(DATOS!J2569=Y$39,DATOS!C2569,"")</f>
        <v>0</v>
      </c>
    </row>
    <row r="2606" spans="27:29" x14ac:dyDescent="0.3">
      <c r="AA2606" s="114">
        <f t="shared" si="45"/>
        <v>1</v>
      </c>
      <c r="AB2606" s="114">
        <f>IF(AC2606="",0,IFERROR(IF(VLOOKUP(AC2606,AC$38:AC2605,1,0)&gt;0,0,0),1))</f>
        <v>0</v>
      </c>
      <c r="AC2606" s="117">
        <f>IF(DATOS!J2570=Y$39,DATOS!C2570,"")</f>
        <v>0</v>
      </c>
    </row>
    <row r="2607" spans="27:29" x14ac:dyDescent="0.3">
      <c r="AA2607" s="114">
        <f t="shared" si="45"/>
        <v>1</v>
      </c>
      <c r="AB2607" s="114">
        <f>IF(AC2607="",0,IFERROR(IF(VLOOKUP(AC2607,AC$38:AC2606,1,0)&gt;0,0,0),1))</f>
        <v>0</v>
      </c>
      <c r="AC2607" s="117">
        <f>IF(DATOS!J2571=Y$39,DATOS!C2571,"")</f>
        <v>0</v>
      </c>
    </row>
    <row r="2608" spans="27:29" x14ac:dyDescent="0.3">
      <c r="AA2608" s="114">
        <f t="shared" si="45"/>
        <v>1</v>
      </c>
      <c r="AB2608" s="114">
        <f>IF(AC2608="",0,IFERROR(IF(VLOOKUP(AC2608,AC$38:AC2607,1,0)&gt;0,0,0),1))</f>
        <v>0</v>
      </c>
      <c r="AC2608" s="117">
        <f>IF(DATOS!J2572=Y$39,DATOS!C2572,"")</f>
        <v>0</v>
      </c>
    </row>
    <row r="2609" spans="27:29" x14ac:dyDescent="0.3">
      <c r="AA2609" s="114">
        <f t="shared" si="45"/>
        <v>1</v>
      </c>
      <c r="AB2609" s="114">
        <f>IF(AC2609="",0,IFERROR(IF(VLOOKUP(AC2609,AC$38:AC2608,1,0)&gt;0,0,0),1))</f>
        <v>0</v>
      </c>
      <c r="AC2609" s="117">
        <f>IF(DATOS!J2573=Y$39,DATOS!C2573,"")</f>
        <v>0</v>
      </c>
    </row>
    <row r="2610" spans="27:29" x14ac:dyDescent="0.3">
      <c r="AA2610" s="114">
        <f t="shared" si="45"/>
        <v>1</v>
      </c>
      <c r="AB2610" s="114">
        <f>IF(AC2610="",0,IFERROR(IF(VLOOKUP(AC2610,AC$38:AC2609,1,0)&gt;0,0,0),1))</f>
        <v>0</v>
      </c>
      <c r="AC2610" s="117">
        <f>IF(DATOS!J2574=Y$39,DATOS!C2574,"")</f>
        <v>0</v>
      </c>
    </row>
    <row r="2611" spans="27:29" x14ac:dyDescent="0.3">
      <c r="AA2611" s="114">
        <f t="shared" si="45"/>
        <v>1</v>
      </c>
      <c r="AB2611" s="114">
        <f>IF(AC2611="",0,IFERROR(IF(VLOOKUP(AC2611,AC$38:AC2610,1,0)&gt;0,0,0),1))</f>
        <v>0</v>
      </c>
      <c r="AC2611" s="117">
        <f>IF(DATOS!J2575=Y$39,DATOS!C2575,"")</f>
        <v>0</v>
      </c>
    </row>
    <row r="2612" spans="27:29" x14ac:dyDescent="0.3">
      <c r="AA2612" s="114">
        <f t="shared" si="45"/>
        <v>1</v>
      </c>
      <c r="AB2612" s="114">
        <f>IF(AC2612="",0,IFERROR(IF(VLOOKUP(AC2612,AC$38:AC2611,1,0)&gt;0,0,0),1))</f>
        <v>0</v>
      </c>
      <c r="AC2612" s="117">
        <f>IF(DATOS!J2576=Y$39,DATOS!C2576,"")</f>
        <v>0</v>
      </c>
    </row>
    <row r="2613" spans="27:29" x14ac:dyDescent="0.3">
      <c r="AA2613" s="114">
        <f t="shared" si="45"/>
        <v>1</v>
      </c>
      <c r="AB2613" s="114">
        <f>IF(AC2613="",0,IFERROR(IF(VLOOKUP(AC2613,AC$38:AC2612,1,0)&gt;0,0,0),1))</f>
        <v>0</v>
      </c>
      <c r="AC2613" s="117">
        <f>IF(DATOS!J2577=Y$39,DATOS!C2577,"")</f>
        <v>0</v>
      </c>
    </row>
    <row r="2614" spans="27:29" x14ac:dyDescent="0.3">
      <c r="AA2614" s="114">
        <f t="shared" si="45"/>
        <v>1</v>
      </c>
      <c r="AB2614" s="114">
        <f>IF(AC2614="",0,IFERROR(IF(VLOOKUP(AC2614,AC$38:AC2613,1,0)&gt;0,0,0),1))</f>
        <v>0</v>
      </c>
      <c r="AC2614" s="117">
        <f>IF(DATOS!J2578=Y$39,DATOS!C2578,"")</f>
        <v>0</v>
      </c>
    </row>
    <row r="2615" spans="27:29" x14ac:dyDescent="0.3">
      <c r="AA2615" s="114">
        <f t="shared" si="45"/>
        <v>1</v>
      </c>
      <c r="AB2615" s="114">
        <f>IF(AC2615="",0,IFERROR(IF(VLOOKUP(AC2615,AC$38:AC2614,1,0)&gt;0,0,0),1))</f>
        <v>0</v>
      </c>
      <c r="AC2615" s="117">
        <f>IF(DATOS!J2579=Y$39,DATOS!C2579,"")</f>
        <v>0</v>
      </c>
    </row>
    <row r="2616" spans="27:29" x14ac:dyDescent="0.3">
      <c r="AA2616" s="114">
        <f t="shared" si="45"/>
        <v>1</v>
      </c>
      <c r="AB2616" s="114">
        <f>IF(AC2616="",0,IFERROR(IF(VLOOKUP(AC2616,AC$38:AC2615,1,0)&gt;0,0,0),1))</f>
        <v>0</v>
      </c>
      <c r="AC2616" s="117">
        <f>IF(DATOS!J2580=Y$39,DATOS!C2580,"")</f>
        <v>0</v>
      </c>
    </row>
    <row r="2617" spans="27:29" x14ac:dyDescent="0.3">
      <c r="AA2617" s="114">
        <f t="shared" si="45"/>
        <v>1</v>
      </c>
      <c r="AB2617" s="114">
        <f>IF(AC2617="",0,IFERROR(IF(VLOOKUP(AC2617,AC$38:AC2616,1,0)&gt;0,0,0),1))</f>
        <v>0</v>
      </c>
      <c r="AC2617" s="117">
        <f>IF(DATOS!J2581=Y$39,DATOS!C2581,"")</f>
        <v>0</v>
      </c>
    </row>
    <row r="2618" spans="27:29" x14ac:dyDescent="0.3">
      <c r="AA2618" s="114">
        <f t="shared" si="45"/>
        <v>1</v>
      </c>
      <c r="AB2618" s="114">
        <f>IF(AC2618="",0,IFERROR(IF(VLOOKUP(AC2618,AC$38:AC2617,1,0)&gt;0,0,0),1))</f>
        <v>0</v>
      </c>
      <c r="AC2618" s="117">
        <f>IF(DATOS!J2582=Y$39,DATOS!C2582,"")</f>
        <v>0</v>
      </c>
    </row>
    <row r="2619" spans="27:29" x14ac:dyDescent="0.3">
      <c r="AA2619" s="114">
        <f t="shared" si="45"/>
        <v>1</v>
      </c>
      <c r="AB2619" s="114">
        <f>IF(AC2619="",0,IFERROR(IF(VLOOKUP(AC2619,AC$38:AC2618,1,0)&gt;0,0,0),1))</f>
        <v>0</v>
      </c>
      <c r="AC2619" s="117">
        <f>IF(DATOS!J2583=Y$39,DATOS!C2583,"")</f>
        <v>0</v>
      </c>
    </row>
    <row r="2620" spans="27:29" x14ac:dyDescent="0.3">
      <c r="AA2620" s="114">
        <f t="shared" si="45"/>
        <v>1</v>
      </c>
      <c r="AB2620" s="114">
        <f>IF(AC2620="",0,IFERROR(IF(VLOOKUP(AC2620,AC$38:AC2619,1,0)&gt;0,0,0),1))</f>
        <v>0</v>
      </c>
      <c r="AC2620" s="117">
        <f>IF(DATOS!J2584=Y$39,DATOS!C2584,"")</f>
        <v>0</v>
      </c>
    </row>
    <row r="2621" spans="27:29" x14ac:dyDescent="0.3">
      <c r="AA2621" s="114">
        <f t="shared" si="45"/>
        <v>1</v>
      </c>
      <c r="AB2621" s="114">
        <f>IF(AC2621="",0,IFERROR(IF(VLOOKUP(AC2621,AC$38:AC2620,1,0)&gt;0,0,0),1))</f>
        <v>0</v>
      </c>
      <c r="AC2621" s="117">
        <f>IF(DATOS!J2585=Y$39,DATOS!C2585,"")</f>
        <v>0</v>
      </c>
    </row>
    <row r="2622" spans="27:29" x14ac:dyDescent="0.3">
      <c r="AA2622" s="114">
        <f t="shared" si="45"/>
        <v>1</v>
      </c>
      <c r="AB2622" s="114">
        <f>IF(AC2622="",0,IFERROR(IF(VLOOKUP(AC2622,AC$38:AC2621,1,0)&gt;0,0,0),1))</f>
        <v>0</v>
      </c>
      <c r="AC2622" s="117">
        <f>IF(DATOS!J2586=Y$39,DATOS!C2586,"")</f>
        <v>0</v>
      </c>
    </row>
    <row r="2623" spans="27:29" x14ac:dyDescent="0.3">
      <c r="AA2623" s="114">
        <f t="shared" si="45"/>
        <v>1</v>
      </c>
      <c r="AB2623" s="114">
        <f>IF(AC2623="",0,IFERROR(IF(VLOOKUP(AC2623,AC$38:AC2622,1,0)&gt;0,0,0),1))</f>
        <v>0</v>
      </c>
      <c r="AC2623" s="117">
        <f>IF(DATOS!J2587=Y$39,DATOS!C2587,"")</f>
        <v>0</v>
      </c>
    </row>
    <row r="2624" spans="27:29" x14ac:dyDescent="0.3">
      <c r="AA2624" s="114">
        <f t="shared" si="45"/>
        <v>1</v>
      </c>
      <c r="AB2624" s="114">
        <f>IF(AC2624="",0,IFERROR(IF(VLOOKUP(AC2624,AC$38:AC2623,1,0)&gt;0,0,0),1))</f>
        <v>0</v>
      </c>
      <c r="AC2624" s="117">
        <f>IF(DATOS!J2588=Y$39,DATOS!C2588,"")</f>
        <v>0</v>
      </c>
    </row>
    <row r="2625" spans="27:29" x14ac:dyDescent="0.3">
      <c r="AA2625" s="114">
        <f t="shared" si="45"/>
        <v>1</v>
      </c>
      <c r="AB2625" s="114">
        <f>IF(AC2625="",0,IFERROR(IF(VLOOKUP(AC2625,AC$38:AC2624,1,0)&gt;0,0,0),1))</f>
        <v>0</v>
      </c>
      <c r="AC2625" s="117">
        <f>IF(DATOS!J2589=Y$39,DATOS!C2589,"")</f>
        <v>0</v>
      </c>
    </row>
    <row r="2626" spans="27:29" x14ac:dyDescent="0.3">
      <c r="AA2626" s="114">
        <f t="shared" si="45"/>
        <v>1</v>
      </c>
      <c r="AB2626" s="114">
        <f>IF(AC2626="",0,IFERROR(IF(VLOOKUP(AC2626,AC$38:AC2625,1,0)&gt;0,0,0),1))</f>
        <v>0</v>
      </c>
      <c r="AC2626" s="117">
        <f>IF(DATOS!J2590=Y$39,DATOS!C2590,"")</f>
        <v>0</v>
      </c>
    </row>
    <row r="2627" spans="27:29" x14ac:dyDescent="0.3">
      <c r="AA2627" s="114">
        <f t="shared" si="45"/>
        <v>1</v>
      </c>
      <c r="AB2627" s="114">
        <f>IF(AC2627="",0,IFERROR(IF(VLOOKUP(AC2627,AC$38:AC2626,1,0)&gt;0,0,0),1))</f>
        <v>0</v>
      </c>
      <c r="AC2627" s="117">
        <f>IF(DATOS!J2591=Y$39,DATOS!C2591,"")</f>
        <v>0</v>
      </c>
    </row>
    <row r="2628" spans="27:29" x14ac:dyDescent="0.3">
      <c r="AA2628" s="114">
        <f t="shared" si="45"/>
        <v>1</v>
      </c>
      <c r="AB2628" s="114">
        <f>IF(AC2628="",0,IFERROR(IF(VLOOKUP(AC2628,AC$38:AC2627,1,0)&gt;0,0,0),1))</f>
        <v>0</v>
      </c>
      <c r="AC2628" s="117">
        <f>IF(DATOS!J2592=Y$39,DATOS!C2592,"")</f>
        <v>0</v>
      </c>
    </row>
    <row r="2629" spans="27:29" x14ac:dyDescent="0.3">
      <c r="AA2629" s="114">
        <f t="shared" si="45"/>
        <v>1</v>
      </c>
      <c r="AB2629" s="114">
        <f>IF(AC2629="",0,IFERROR(IF(VLOOKUP(AC2629,AC$38:AC2628,1,0)&gt;0,0,0),1))</f>
        <v>0</v>
      </c>
      <c r="AC2629" s="117">
        <f>IF(DATOS!J2593=Y$39,DATOS!C2593,"")</f>
        <v>0</v>
      </c>
    </row>
    <row r="2630" spans="27:29" x14ac:dyDescent="0.3">
      <c r="AA2630" s="114">
        <f t="shared" si="45"/>
        <v>1</v>
      </c>
      <c r="AB2630" s="114">
        <f>IF(AC2630="",0,IFERROR(IF(VLOOKUP(AC2630,AC$38:AC2629,1,0)&gt;0,0,0),1))</f>
        <v>0</v>
      </c>
      <c r="AC2630" s="117">
        <f>IF(DATOS!J2594=Y$39,DATOS!C2594,"")</f>
        <v>0</v>
      </c>
    </row>
    <row r="2631" spans="27:29" x14ac:dyDescent="0.3">
      <c r="AA2631" s="114">
        <f t="shared" si="45"/>
        <v>1</v>
      </c>
      <c r="AB2631" s="114">
        <f>IF(AC2631="",0,IFERROR(IF(VLOOKUP(AC2631,AC$38:AC2630,1,0)&gt;0,0,0),1))</f>
        <v>0</v>
      </c>
      <c r="AC2631" s="117">
        <f>IF(DATOS!J2595=Y$39,DATOS!C2595,"")</f>
        <v>0</v>
      </c>
    </row>
    <row r="2632" spans="27:29" x14ac:dyDescent="0.3">
      <c r="AA2632" s="114">
        <f t="shared" si="45"/>
        <v>1</v>
      </c>
      <c r="AB2632" s="114">
        <f>IF(AC2632="",0,IFERROR(IF(VLOOKUP(AC2632,AC$38:AC2631,1,0)&gt;0,0,0),1))</f>
        <v>0</v>
      </c>
      <c r="AC2632" s="117">
        <f>IF(DATOS!J2596=Y$39,DATOS!C2596,"")</f>
        <v>0</v>
      </c>
    </row>
    <row r="2633" spans="27:29" x14ac:dyDescent="0.3">
      <c r="AA2633" s="114">
        <f t="shared" si="45"/>
        <v>1</v>
      </c>
      <c r="AB2633" s="114">
        <f>IF(AC2633="",0,IFERROR(IF(VLOOKUP(AC2633,AC$38:AC2632,1,0)&gt;0,0,0),1))</f>
        <v>0</v>
      </c>
      <c r="AC2633" s="117">
        <f>IF(DATOS!J2597=Y$39,DATOS!C2597,"")</f>
        <v>0</v>
      </c>
    </row>
    <row r="2634" spans="27:29" x14ac:dyDescent="0.3">
      <c r="AA2634" s="114">
        <f t="shared" si="45"/>
        <v>1</v>
      </c>
      <c r="AB2634" s="114">
        <f>IF(AC2634="",0,IFERROR(IF(VLOOKUP(AC2634,AC$38:AC2633,1,0)&gt;0,0,0),1))</f>
        <v>0</v>
      </c>
      <c r="AC2634" s="117">
        <f>IF(DATOS!J2598=Y$39,DATOS!C2598,"")</f>
        <v>0</v>
      </c>
    </row>
    <row r="2635" spans="27:29" x14ac:dyDescent="0.3">
      <c r="AA2635" s="114">
        <f t="shared" si="45"/>
        <v>1</v>
      </c>
      <c r="AB2635" s="114">
        <f>IF(AC2635="",0,IFERROR(IF(VLOOKUP(AC2635,AC$38:AC2634,1,0)&gt;0,0,0),1))</f>
        <v>0</v>
      </c>
      <c r="AC2635" s="117">
        <f>IF(DATOS!J2599=Y$39,DATOS!C2599,"")</f>
        <v>0</v>
      </c>
    </row>
    <row r="2636" spans="27:29" x14ac:dyDescent="0.3">
      <c r="AA2636" s="114">
        <f t="shared" si="45"/>
        <v>1</v>
      </c>
      <c r="AB2636" s="114">
        <f>IF(AC2636="",0,IFERROR(IF(VLOOKUP(AC2636,AC$38:AC2635,1,0)&gt;0,0,0),1))</f>
        <v>0</v>
      </c>
      <c r="AC2636" s="117">
        <f>IF(DATOS!J2600=Y$39,DATOS!C2600,"")</f>
        <v>0</v>
      </c>
    </row>
    <row r="2637" spans="27:29" x14ac:dyDescent="0.3">
      <c r="AA2637" s="114">
        <f t="shared" si="45"/>
        <v>1</v>
      </c>
      <c r="AB2637" s="114">
        <f>IF(AC2637="",0,IFERROR(IF(VLOOKUP(AC2637,AC$38:AC2636,1,0)&gt;0,0,0),1))</f>
        <v>0</v>
      </c>
      <c r="AC2637" s="117">
        <f>IF(DATOS!J2601=Y$39,DATOS!C2601,"")</f>
        <v>0</v>
      </c>
    </row>
    <row r="2638" spans="27:29" x14ac:dyDescent="0.3">
      <c r="AA2638" s="114">
        <f t="shared" si="45"/>
        <v>1</v>
      </c>
      <c r="AB2638" s="114">
        <f>IF(AC2638="",0,IFERROR(IF(VLOOKUP(AC2638,AC$38:AC2637,1,0)&gt;0,0,0),1))</f>
        <v>0</v>
      </c>
      <c r="AC2638" s="117">
        <f>IF(DATOS!J2602=Y$39,DATOS!C2602,"")</f>
        <v>0</v>
      </c>
    </row>
    <row r="2639" spans="27:29" x14ac:dyDescent="0.3">
      <c r="AA2639" s="114">
        <f t="shared" si="45"/>
        <v>1</v>
      </c>
      <c r="AB2639" s="114">
        <f>IF(AC2639="",0,IFERROR(IF(VLOOKUP(AC2639,AC$38:AC2638,1,0)&gt;0,0,0),1))</f>
        <v>0</v>
      </c>
      <c r="AC2639" s="117">
        <f>IF(DATOS!J2603=Y$39,DATOS!C2603,"")</f>
        <v>0</v>
      </c>
    </row>
    <row r="2640" spans="27:29" x14ac:dyDescent="0.3">
      <c r="AA2640" s="114">
        <f t="shared" si="45"/>
        <v>1</v>
      </c>
      <c r="AB2640" s="114">
        <f>IF(AC2640="",0,IFERROR(IF(VLOOKUP(AC2640,AC$38:AC2639,1,0)&gt;0,0,0),1))</f>
        <v>0</v>
      </c>
      <c r="AC2640" s="117">
        <f>IF(DATOS!J2604=Y$39,DATOS!C2604,"")</f>
        <v>0</v>
      </c>
    </row>
    <row r="2641" spans="27:29" x14ac:dyDescent="0.3">
      <c r="AA2641" s="114">
        <f t="shared" si="45"/>
        <v>1</v>
      </c>
      <c r="AB2641" s="114">
        <f>IF(AC2641="",0,IFERROR(IF(VLOOKUP(AC2641,AC$38:AC2640,1,0)&gt;0,0,0),1))</f>
        <v>0</v>
      </c>
      <c r="AC2641" s="117">
        <f>IF(DATOS!J2605=Y$39,DATOS!C2605,"")</f>
        <v>0</v>
      </c>
    </row>
    <row r="2642" spans="27:29" x14ac:dyDescent="0.3">
      <c r="AA2642" s="114">
        <f t="shared" si="45"/>
        <v>1</v>
      </c>
      <c r="AB2642" s="114">
        <f>IF(AC2642="",0,IFERROR(IF(VLOOKUP(AC2642,AC$38:AC2641,1,0)&gt;0,0,0),1))</f>
        <v>0</v>
      </c>
      <c r="AC2642" s="117">
        <f>IF(DATOS!J2606=Y$39,DATOS!C2606,"")</f>
        <v>0</v>
      </c>
    </row>
    <row r="2643" spans="27:29" x14ac:dyDescent="0.3">
      <c r="AA2643" s="114">
        <f t="shared" si="45"/>
        <v>1</v>
      </c>
      <c r="AB2643" s="114">
        <f>IF(AC2643="",0,IFERROR(IF(VLOOKUP(AC2643,AC$38:AC2642,1,0)&gt;0,0,0),1))</f>
        <v>0</v>
      </c>
      <c r="AC2643" s="117">
        <f>IF(DATOS!J2607=Y$39,DATOS!C2607,"")</f>
        <v>0</v>
      </c>
    </row>
    <row r="2644" spans="27:29" x14ac:dyDescent="0.3">
      <c r="AA2644" s="114">
        <f t="shared" si="45"/>
        <v>1</v>
      </c>
      <c r="AB2644" s="114">
        <f>IF(AC2644="",0,IFERROR(IF(VLOOKUP(AC2644,AC$38:AC2643,1,0)&gt;0,0,0),1))</f>
        <v>0</v>
      </c>
      <c r="AC2644" s="117">
        <f>IF(DATOS!J2608=Y$39,DATOS!C2608,"")</f>
        <v>0</v>
      </c>
    </row>
    <row r="2645" spans="27:29" x14ac:dyDescent="0.3">
      <c r="AA2645" s="114">
        <f t="shared" si="45"/>
        <v>1</v>
      </c>
      <c r="AB2645" s="114">
        <f>IF(AC2645="",0,IFERROR(IF(VLOOKUP(AC2645,AC$38:AC2644,1,0)&gt;0,0,0),1))</f>
        <v>0</v>
      </c>
      <c r="AC2645" s="117">
        <f>IF(DATOS!J2609=Y$39,DATOS!C2609,"")</f>
        <v>0</v>
      </c>
    </row>
    <row r="2646" spans="27:29" x14ac:dyDescent="0.3">
      <c r="AA2646" s="114">
        <f t="shared" si="45"/>
        <v>1</v>
      </c>
      <c r="AB2646" s="114">
        <f>IF(AC2646="",0,IFERROR(IF(VLOOKUP(AC2646,AC$38:AC2645,1,0)&gt;0,0,0),1))</f>
        <v>0</v>
      </c>
      <c r="AC2646" s="117">
        <f>IF(DATOS!J2610=Y$39,DATOS!C2610,"")</f>
        <v>0</v>
      </c>
    </row>
    <row r="2647" spans="27:29" x14ac:dyDescent="0.3">
      <c r="AA2647" s="114">
        <f t="shared" si="45"/>
        <v>1</v>
      </c>
      <c r="AB2647" s="114">
        <f>IF(AC2647="",0,IFERROR(IF(VLOOKUP(AC2647,AC$38:AC2646,1,0)&gt;0,0,0),1))</f>
        <v>0</v>
      </c>
      <c r="AC2647" s="117">
        <f>IF(DATOS!J2611=Y$39,DATOS!C2611,"")</f>
        <v>0</v>
      </c>
    </row>
    <row r="2648" spans="27:29" x14ac:dyDescent="0.3">
      <c r="AA2648" s="114">
        <f t="shared" si="45"/>
        <v>1</v>
      </c>
      <c r="AB2648" s="114">
        <f>IF(AC2648="",0,IFERROR(IF(VLOOKUP(AC2648,AC$38:AC2647,1,0)&gt;0,0,0),1))</f>
        <v>0</v>
      </c>
      <c r="AC2648" s="117">
        <f>IF(DATOS!J2612=Y$39,DATOS!C2612,"")</f>
        <v>0</v>
      </c>
    </row>
    <row r="2649" spans="27:29" x14ac:dyDescent="0.3">
      <c r="AA2649" s="114">
        <f t="shared" si="45"/>
        <v>1</v>
      </c>
      <c r="AB2649" s="114">
        <f>IF(AC2649="",0,IFERROR(IF(VLOOKUP(AC2649,AC$38:AC2648,1,0)&gt;0,0,0),1))</f>
        <v>0</v>
      </c>
      <c r="AC2649" s="117">
        <f>IF(DATOS!J2613=Y$39,DATOS!C2613,"")</f>
        <v>0</v>
      </c>
    </row>
    <row r="2650" spans="27:29" x14ac:dyDescent="0.3">
      <c r="AA2650" s="114">
        <f t="shared" si="45"/>
        <v>1</v>
      </c>
      <c r="AB2650" s="114">
        <f>IF(AC2650="",0,IFERROR(IF(VLOOKUP(AC2650,AC$38:AC2649,1,0)&gt;0,0,0),1))</f>
        <v>0</v>
      </c>
      <c r="AC2650" s="117">
        <f>IF(DATOS!J2614=Y$39,DATOS!C2614,"")</f>
        <v>0</v>
      </c>
    </row>
    <row r="2651" spans="27:29" x14ac:dyDescent="0.3">
      <c r="AA2651" s="114">
        <f t="shared" si="45"/>
        <v>1</v>
      </c>
      <c r="AB2651" s="114">
        <f>IF(AC2651="",0,IFERROR(IF(VLOOKUP(AC2651,AC$38:AC2650,1,0)&gt;0,0,0),1))</f>
        <v>0</v>
      </c>
      <c r="AC2651" s="117">
        <f>IF(DATOS!J2615=Y$39,DATOS!C2615,"")</f>
        <v>0</v>
      </c>
    </row>
    <row r="2652" spans="27:29" x14ac:dyDescent="0.3">
      <c r="AA2652" s="114">
        <f t="shared" si="45"/>
        <v>1</v>
      </c>
      <c r="AB2652" s="114">
        <f>IF(AC2652="",0,IFERROR(IF(VLOOKUP(AC2652,AC$38:AC2651,1,0)&gt;0,0,0),1))</f>
        <v>0</v>
      </c>
      <c r="AC2652" s="117">
        <f>IF(DATOS!J2616=Y$39,DATOS!C2616,"")</f>
        <v>0</v>
      </c>
    </row>
    <row r="2653" spans="27:29" x14ac:dyDescent="0.3">
      <c r="AA2653" s="114">
        <f t="shared" si="45"/>
        <v>1</v>
      </c>
      <c r="AB2653" s="114">
        <f>IF(AC2653="",0,IFERROR(IF(VLOOKUP(AC2653,AC$38:AC2652,1,0)&gt;0,0,0),1))</f>
        <v>0</v>
      </c>
      <c r="AC2653" s="117">
        <f>IF(DATOS!J2617=Y$39,DATOS!C2617,"")</f>
        <v>0</v>
      </c>
    </row>
    <row r="2654" spans="27:29" x14ac:dyDescent="0.3">
      <c r="AA2654" s="114">
        <f t="shared" si="45"/>
        <v>1</v>
      </c>
      <c r="AB2654" s="114">
        <f>IF(AC2654="",0,IFERROR(IF(VLOOKUP(AC2654,AC$38:AC2653,1,0)&gt;0,0,0),1))</f>
        <v>0</v>
      </c>
      <c r="AC2654" s="117">
        <f>IF(DATOS!J2618=Y$39,DATOS!C2618,"")</f>
        <v>0</v>
      </c>
    </row>
    <row r="2655" spans="27:29" x14ac:dyDescent="0.3">
      <c r="AA2655" s="114">
        <f t="shared" si="45"/>
        <v>1</v>
      </c>
      <c r="AB2655" s="114">
        <f>IF(AC2655="",0,IFERROR(IF(VLOOKUP(AC2655,AC$38:AC2654,1,0)&gt;0,0,0),1))</f>
        <v>0</v>
      </c>
      <c r="AC2655" s="117">
        <f>IF(DATOS!J2619=Y$39,DATOS!C2619,"")</f>
        <v>0</v>
      </c>
    </row>
    <row r="2656" spans="27:29" x14ac:dyDescent="0.3">
      <c r="AA2656" s="114">
        <f t="shared" si="45"/>
        <v>1</v>
      </c>
      <c r="AB2656" s="114">
        <f>IF(AC2656="",0,IFERROR(IF(VLOOKUP(AC2656,AC$38:AC2655,1,0)&gt;0,0,0),1))</f>
        <v>0</v>
      </c>
      <c r="AC2656" s="117">
        <f>IF(DATOS!J2620=Y$39,DATOS!C2620,"")</f>
        <v>0</v>
      </c>
    </row>
    <row r="2657" spans="27:29" x14ac:dyDescent="0.3">
      <c r="AA2657" s="114">
        <f t="shared" si="45"/>
        <v>1</v>
      </c>
      <c r="AB2657" s="114">
        <f>IF(AC2657="",0,IFERROR(IF(VLOOKUP(AC2657,AC$38:AC2656,1,0)&gt;0,0,0),1))</f>
        <v>0</v>
      </c>
      <c r="AC2657" s="117">
        <f>IF(DATOS!J2621=Y$39,DATOS!C2621,"")</f>
        <v>0</v>
      </c>
    </row>
    <row r="2658" spans="27:29" x14ac:dyDescent="0.3">
      <c r="AA2658" s="114">
        <f t="shared" si="45"/>
        <v>1</v>
      </c>
      <c r="AB2658" s="114">
        <f>IF(AC2658="",0,IFERROR(IF(VLOOKUP(AC2658,AC$38:AC2657,1,0)&gt;0,0,0),1))</f>
        <v>0</v>
      </c>
      <c r="AC2658" s="117">
        <f>IF(DATOS!J2622=Y$39,DATOS!C2622,"")</f>
        <v>0</v>
      </c>
    </row>
    <row r="2659" spans="27:29" x14ac:dyDescent="0.3">
      <c r="AA2659" s="114">
        <f t="shared" si="45"/>
        <v>1</v>
      </c>
      <c r="AB2659" s="114">
        <f>IF(AC2659="",0,IFERROR(IF(VLOOKUP(AC2659,AC$38:AC2658,1,0)&gt;0,0,0),1))</f>
        <v>0</v>
      </c>
      <c r="AC2659" s="117">
        <f>IF(DATOS!J2623=Y$39,DATOS!C2623,"")</f>
        <v>0</v>
      </c>
    </row>
    <row r="2660" spans="27:29" x14ac:dyDescent="0.3">
      <c r="AA2660" s="114">
        <f t="shared" si="45"/>
        <v>1</v>
      </c>
      <c r="AB2660" s="114">
        <f>IF(AC2660="",0,IFERROR(IF(VLOOKUP(AC2660,AC$38:AC2659,1,0)&gt;0,0,0),1))</f>
        <v>0</v>
      </c>
      <c r="AC2660" s="117">
        <f>IF(DATOS!J2624=Y$39,DATOS!C2624,"")</f>
        <v>0</v>
      </c>
    </row>
    <row r="2661" spans="27:29" x14ac:dyDescent="0.3">
      <c r="AA2661" s="114">
        <f t="shared" si="45"/>
        <v>1</v>
      </c>
      <c r="AB2661" s="114">
        <f>IF(AC2661="",0,IFERROR(IF(VLOOKUP(AC2661,AC$38:AC2660,1,0)&gt;0,0,0),1))</f>
        <v>0</v>
      </c>
      <c r="AC2661" s="117">
        <f>IF(DATOS!J2625=Y$39,DATOS!C2625,"")</f>
        <v>0</v>
      </c>
    </row>
    <row r="2662" spans="27:29" x14ac:dyDescent="0.3">
      <c r="AA2662" s="114">
        <f t="shared" ref="AA2662:AA2725" si="46">AA2661+AB2662</f>
        <v>1</v>
      </c>
      <c r="AB2662" s="114">
        <f>IF(AC2662="",0,IFERROR(IF(VLOOKUP(AC2662,AC$38:AC2661,1,0)&gt;0,0,0),1))</f>
        <v>0</v>
      </c>
      <c r="AC2662" s="117">
        <f>IF(DATOS!J2626=Y$39,DATOS!C2626,"")</f>
        <v>0</v>
      </c>
    </row>
    <row r="2663" spans="27:29" x14ac:dyDescent="0.3">
      <c r="AA2663" s="114">
        <f t="shared" si="46"/>
        <v>1</v>
      </c>
      <c r="AB2663" s="114">
        <f>IF(AC2663="",0,IFERROR(IF(VLOOKUP(AC2663,AC$38:AC2662,1,0)&gt;0,0,0),1))</f>
        <v>0</v>
      </c>
      <c r="AC2663" s="117">
        <f>IF(DATOS!J2627=Y$39,DATOS!C2627,"")</f>
        <v>0</v>
      </c>
    </row>
    <row r="2664" spans="27:29" x14ac:dyDescent="0.3">
      <c r="AA2664" s="114">
        <f t="shared" si="46"/>
        <v>1</v>
      </c>
      <c r="AB2664" s="114">
        <f>IF(AC2664="",0,IFERROR(IF(VLOOKUP(AC2664,AC$38:AC2663,1,0)&gt;0,0,0),1))</f>
        <v>0</v>
      </c>
      <c r="AC2664" s="117">
        <f>IF(DATOS!J2628=Y$39,DATOS!C2628,"")</f>
        <v>0</v>
      </c>
    </row>
    <row r="2665" spans="27:29" x14ac:dyDescent="0.3">
      <c r="AA2665" s="114">
        <f t="shared" si="46"/>
        <v>1</v>
      </c>
      <c r="AB2665" s="114">
        <f>IF(AC2665="",0,IFERROR(IF(VLOOKUP(AC2665,AC$38:AC2664,1,0)&gt;0,0,0),1))</f>
        <v>0</v>
      </c>
      <c r="AC2665" s="117">
        <f>IF(DATOS!J2629=Y$39,DATOS!C2629,"")</f>
        <v>0</v>
      </c>
    </row>
    <row r="2666" spans="27:29" x14ac:dyDescent="0.3">
      <c r="AA2666" s="114">
        <f t="shared" si="46"/>
        <v>1</v>
      </c>
      <c r="AB2666" s="114">
        <f>IF(AC2666="",0,IFERROR(IF(VLOOKUP(AC2666,AC$38:AC2665,1,0)&gt;0,0,0),1))</f>
        <v>0</v>
      </c>
      <c r="AC2666" s="117">
        <f>IF(DATOS!J2630=Y$39,DATOS!C2630,"")</f>
        <v>0</v>
      </c>
    </row>
    <row r="2667" spans="27:29" x14ac:dyDescent="0.3">
      <c r="AA2667" s="114">
        <f t="shared" si="46"/>
        <v>1</v>
      </c>
      <c r="AB2667" s="114">
        <f>IF(AC2667="",0,IFERROR(IF(VLOOKUP(AC2667,AC$38:AC2666,1,0)&gt;0,0,0),1))</f>
        <v>0</v>
      </c>
      <c r="AC2667" s="117">
        <f>IF(DATOS!J2631=Y$39,DATOS!C2631,"")</f>
        <v>0</v>
      </c>
    </row>
    <row r="2668" spans="27:29" x14ac:dyDescent="0.3">
      <c r="AA2668" s="114">
        <f t="shared" si="46"/>
        <v>1</v>
      </c>
      <c r="AB2668" s="114">
        <f>IF(AC2668="",0,IFERROR(IF(VLOOKUP(AC2668,AC$38:AC2667,1,0)&gt;0,0,0),1))</f>
        <v>0</v>
      </c>
      <c r="AC2668" s="117">
        <f>IF(DATOS!J2632=Y$39,DATOS!C2632,"")</f>
        <v>0</v>
      </c>
    </row>
    <row r="2669" spans="27:29" x14ac:dyDescent="0.3">
      <c r="AA2669" s="114">
        <f t="shared" si="46"/>
        <v>1</v>
      </c>
      <c r="AB2669" s="114">
        <f>IF(AC2669="",0,IFERROR(IF(VLOOKUP(AC2669,AC$38:AC2668,1,0)&gt;0,0,0),1))</f>
        <v>0</v>
      </c>
      <c r="AC2669" s="117">
        <f>IF(DATOS!J2633=Y$39,DATOS!C2633,"")</f>
        <v>0</v>
      </c>
    </row>
    <row r="2670" spans="27:29" x14ac:dyDescent="0.3">
      <c r="AA2670" s="114">
        <f t="shared" si="46"/>
        <v>1</v>
      </c>
      <c r="AB2670" s="114">
        <f>IF(AC2670="",0,IFERROR(IF(VLOOKUP(AC2670,AC$38:AC2669,1,0)&gt;0,0,0),1))</f>
        <v>0</v>
      </c>
      <c r="AC2670" s="117">
        <f>IF(DATOS!J2634=Y$39,DATOS!C2634,"")</f>
        <v>0</v>
      </c>
    </row>
    <row r="2671" spans="27:29" x14ac:dyDescent="0.3">
      <c r="AA2671" s="114">
        <f t="shared" si="46"/>
        <v>1</v>
      </c>
      <c r="AB2671" s="114">
        <f>IF(AC2671="",0,IFERROR(IF(VLOOKUP(AC2671,AC$38:AC2670,1,0)&gt;0,0,0),1))</f>
        <v>0</v>
      </c>
      <c r="AC2671" s="117">
        <f>IF(DATOS!J2635=Y$39,DATOS!C2635,"")</f>
        <v>0</v>
      </c>
    </row>
    <row r="2672" spans="27:29" x14ac:dyDescent="0.3">
      <c r="AA2672" s="114">
        <f t="shared" si="46"/>
        <v>1</v>
      </c>
      <c r="AB2672" s="114">
        <f>IF(AC2672="",0,IFERROR(IF(VLOOKUP(AC2672,AC$38:AC2671,1,0)&gt;0,0,0),1))</f>
        <v>0</v>
      </c>
      <c r="AC2672" s="117">
        <f>IF(DATOS!J2636=Y$39,DATOS!C2636,"")</f>
        <v>0</v>
      </c>
    </row>
    <row r="2673" spans="27:29" x14ac:dyDescent="0.3">
      <c r="AA2673" s="114">
        <f t="shared" si="46"/>
        <v>1</v>
      </c>
      <c r="AB2673" s="114">
        <f>IF(AC2673="",0,IFERROR(IF(VLOOKUP(AC2673,AC$38:AC2672,1,0)&gt;0,0,0),1))</f>
        <v>0</v>
      </c>
      <c r="AC2673" s="117">
        <f>IF(DATOS!J2637=Y$39,DATOS!C2637,"")</f>
        <v>0</v>
      </c>
    </row>
    <row r="2674" spans="27:29" x14ac:dyDescent="0.3">
      <c r="AA2674" s="114">
        <f t="shared" si="46"/>
        <v>1</v>
      </c>
      <c r="AB2674" s="114">
        <f>IF(AC2674="",0,IFERROR(IF(VLOOKUP(AC2674,AC$38:AC2673,1,0)&gt;0,0,0),1))</f>
        <v>0</v>
      </c>
      <c r="AC2674" s="117">
        <f>IF(DATOS!J2638=Y$39,DATOS!C2638,"")</f>
        <v>0</v>
      </c>
    </row>
    <row r="2675" spans="27:29" x14ac:dyDescent="0.3">
      <c r="AA2675" s="114">
        <f t="shared" si="46"/>
        <v>1</v>
      </c>
      <c r="AB2675" s="114">
        <f>IF(AC2675="",0,IFERROR(IF(VLOOKUP(AC2675,AC$38:AC2674,1,0)&gt;0,0,0),1))</f>
        <v>0</v>
      </c>
      <c r="AC2675" s="117">
        <f>IF(DATOS!J2639=Y$39,DATOS!C2639,"")</f>
        <v>0</v>
      </c>
    </row>
    <row r="2676" spans="27:29" x14ac:dyDescent="0.3">
      <c r="AA2676" s="114">
        <f t="shared" si="46"/>
        <v>1</v>
      </c>
      <c r="AB2676" s="114">
        <f>IF(AC2676="",0,IFERROR(IF(VLOOKUP(AC2676,AC$38:AC2675,1,0)&gt;0,0,0),1))</f>
        <v>0</v>
      </c>
      <c r="AC2676" s="117">
        <f>IF(DATOS!J2640=Y$39,DATOS!C2640,"")</f>
        <v>0</v>
      </c>
    </row>
    <row r="2677" spans="27:29" x14ac:dyDescent="0.3">
      <c r="AA2677" s="114">
        <f t="shared" si="46"/>
        <v>1</v>
      </c>
      <c r="AB2677" s="114">
        <f>IF(AC2677="",0,IFERROR(IF(VLOOKUP(AC2677,AC$38:AC2676,1,0)&gt;0,0,0),1))</f>
        <v>0</v>
      </c>
      <c r="AC2677" s="117">
        <f>IF(DATOS!J2641=Y$39,DATOS!C2641,"")</f>
        <v>0</v>
      </c>
    </row>
    <row r="2678" spans="27:29" x14ac:dyDescent="0.3">
      <c r="AA2678" s="114">
        <f t="shared" si="46"/>
        <v>1</v>
      </c>
      <c r="AB2678" s="114">
        <f>IF(AC2678="",0,IFERROR(IF(VLOOKUP(AC2678,AC$38:AC2677,1,0)&gt;0,0,0),1))</f>
        <v>0</v>
      </c>
      <c r="AC2678" s="117">
        <f>IF(DATOS!J2642=Y$39,DATOS!C2642,"")</f>
        <v>0</v>
      </c>
    </row>
    <row r="2679" spans="27:29" x14ac:dyDescent="0.3">
      <c r="AA2679" s="114">
        <f t="shared" si="46"/>
        <v>1</v>
      </c>
      <c r="AB2679" s="114">
        <f>IF(AC2679="",0,IFERROR(IF(VLOOKUP(AC2679,AC$38:AC2678,1,0)&gt;0,0,0),1))</f>
        <v>0</v>
      </c>
      <c r="AC2679" s="117">
        <f>IF(DATOS!J2643=Y$39,DATOS!C2643,"")</f>
        <v>0</v>
      </c>
    </row>
    <row r="2680" spans="27:29" x14ac:dyDescent="0.3">
      <c r="AA2680" s="114">
        <f t="shared" si="46"/>
        <v>1</v>
      </c>
      <c r="AB2680" s="114">
        <f>IF(AC2680="",0,IFERROR(IF(VLOOKUP(AC2680,AC$38:AC2679,1,0)&gt;0,0,0),1))</f>
        <v>0</v>
      </c>
      <c r="AC2680" s="117">
        <f>IF(DATOS!J2644=Y$39,DATOS!C2644,"")</f>
        <v>0</v>
      </c>
    </row>
    <row r="2681" spans="27:29" x14ac:dyDescent="0.3">
      <c r="AA2681" s="114">
        <f t="shared" si="46"/>
        <v>1</v>
      </c>
      <c r="AB2681" s="114">
        <f>IF(AC2681="",0,IFERROR(IF(VLOOKUP(AC2681,AC$38:AC2680,1,0)&gt;0,0,0),1))</f>
        <v>0</v>
      </c>
      <c r="AC2681" s="117">
        <f>IF(DATOS!J2645=Y$39,DATOS!C2645,"")</f>
        <v>0</v>
      </c>
    </row>
    <row r="2682" spans="27:29" x14ac:dyDescent="0.3">
      <c r="AA2682" s="114">
        <f t="shared" si="46"/>
        <v>1</v>
      </c>
      <c r="AB2682" s="114">
        <f>IF(AC2682="",0,IFERROR(IF(VLOOKUP(AC2682,AC$38:AC2681,1,0)&gt;0,0,0),1))</f>
        <v>0</v>
      </c>
      <c r="AC2682" s="117">
        <f>IF(DATOS!J2646=Y$39,DATOS!C2646,"")</f>
        <v>0</v>
      </c>
    </row>
    <row r="2683" spans="27:29" x14ac:dyDescent="0.3">
      <c r="AA2683" s="114">
        <f t="shared" si="46"/>
        <v>1</v>
      </c>
      <c r="AB2683" s="114">
        <f>IF(AC2683="",0,IFERROR(IF(VLOOKUP(AC2683,AC$38:AC2682,1,0)&gt;0,0,0),1))</f>
        <v>0</v>
      </c>
      <c r="AC2683" s="117">
        <f>IF(DATOS!J2647=Y$39,DATOS!C2647,"")</f>
        <v>0</v>
      </c>
    </row>
    <row r="2684" spans="27:29" x14ac:dyDescent="0.3">
      <c r="AA2684" s="114">
        <f t="shared" si="46"/>
        <v>1</v>
      </c>
      <c r="AB2684" s="114">
        <f>IF(AC2684="",0,IFERROR(IF(VLOOKUP(AC2684,AC$38:AC2683,1,0)&gt;0,0,0),1))</f>
        <v>0</v>
      </c>
      <c r="AC2684" s="117">
        <f>IF(DATOS!J2648=Y$39,DATOS!C2648,"")</f>
        <v>0</v>
      </c>
    </row>
    <row r="2685" spans="27:29" x14ac:dyDescent="0.3">
      <c r="AA2685" s="114">
        <f t="shared" si="46"/>
        <v>1</v>
      </c>
      <c r="AB2685" s="114">
        <f>IF(AC2685="",0,IFERROR(IF(VLOOKUP(AC2685,AC$38:AC2684,1,0)&gt;0,0,0),1))</f>
        <v>0</v>
      </c>
      <c r="AC2685" s="117">
        <f>IF(DATOS!J2649=Y$39,DATOS!C2649,"")</f>
        <v>0</v>
      </c>
    </row>
    <row r="2686" spans="27:29" x14ac:dyDescent="0.3">
      <c r="AA2686" s="114">
        <f t="shared" si="46"/>
        <v>1</v>
      </c>
      <c r="AB2686" s="114">
        <f>IF(AC2686="",0,IFERROR(IF(VLOOKUP(AC2686,AC$38:AC2685,1,0)&gt;0,0,0),1))</f>
        <v>0</v>
      </c>
      <c r="AC2686" s="117">
        <f>IF(DATOS!J2650=Y$39,DATOS!C2650,"")</f>
        <v>0</v>
      </c>
    </row>
    <row r="2687" spans="27:29" x14ac:dyDescent="0.3">
      <c r="AA2687" s="114">
        <f t="shared" si="46"/>
        <v>1</v>
      </c>
      <c r="AB2687" s="114">
        <f>IF(AC2687="",0,IFERROR(IF(VLOOKUP(AC2687,AC$38:AC2686,1,0)&gt;0,0,0),1))</f>
        <v>0</v>
      </c>
      <c r="AC2687" s="117">
        <f>IF(DATOS!J2651=Y$39,DATOS!C2651,"")</f>
        <v>0</v>
      </c>
    </row>
    <row r="2688" spans="27:29" x14ac:dyDescent="0.3">
      <c r="AA2688" s="114">
        <f t="shared" si="46"/>
        <v>1</v>
      </c>
      <c r="AB2688" s="114">
        <f>IF(AC2688="",0,IFERROR(IF(VLOOKUP(AC2688,AC$38:AC2687,1,0)&gt;0,0,0),1))</f>
        <v>0</v>
      </c>
      <c r="AC2688" s="117">
        <f>IF(DATOS!J2652=Y$39,DATOS!C2652,"")</f>
        <v>0</v>
      </c>
    </row>
    <row r="2689" spans="27:29" x14ac:dyDescent="0.3">
      <c r="AA2689" s="114">
        <f t="shared" si="46"/>
        <v>1</v>
      </c>
      <c r="AB2689" s="114">
        <f>IF(AC2689="",0,IFERROR(IF(VLOOKUP(AC2689,AC$38:AC2688,1,0)&gt;0,0,0),1))</f>
        <v>0</v>
      </c>
      <c r="AC2689" s="117">
        <f>IF(DATOS!J2653=Y$39,DATOS!C2653,"")</f>
        <v>0</v>
      </c>
    </row>
    <row r="2690" spans="27:29" x14ac:dyDescent="0.3">
      <c r="AA2690" s="114">
        <f t="shared" si="46"/>
        <v>1</v>
      </c>
      <c r="AB2690" s="114">
        <f>IF(AC2690="",0,IFERROR(IF(VLOOKUP(AC2690,AC$38:AC2689,1,0)&gt;0,0,0),1))</f>
        <v>0</v>
      </c>
      <c r="AC2690" s="117">
        <f>IF(DATOS!J2654=Y$39,DATOS!C2654,"")</f>
        <v>0</v>
      </c>
    </row>
    <row r="2691" spans="27:29" x14ac:dyDescent="0.3">
      <c r="AA2691" s="114">
        <f t="shared" si="46"/>
        <v>1</v>
      </c>
      <c r="AB2691" s="114">
        <f>IF(AC2691="",0,IFERROR(IF(VLOOKUP(AC2691,AC$38:AC2690,1,0)&gt;0,0,0),1))</f>
        <v>0</v>
      </c>
      <c r="AC2691" s="117">
        <f>IF(DATOS!J2655=Y$39,DATOS!C2655,"")</f>
        <v>0</v>
      </c>
    </row>
    <row r="2692" spans="27:29" x14ac:dyDescent="0.3">
      <c r="AA2692" s="114">
        <f t="shared" si="46"/>
        <v>1</v>
      </c>
      <c r="AB2692" s="114">
        <f>IF(AC2692="",0,IFERROR(IF(VLOOKUP(AC2692,AC$38:AC2691,1,0)&gt;0,0,0),1))</f>
        <v>0</v>
      </c>
      <c r="AC2692" s="117">
        <f>IF(DATOS!J2656=Y$39,DATOS!C2656,"")</f>
        <v>0</v>
      </c>
    </row>
    <row r="2693" spans="27:29" x14ac:dyDescent="0.3">
      <c r="AA2693" s="114">
        <f t="shared" si="46"/>
        <v>1</v>
      </c>
      <c r="AB2693" s="114">
        <f>IF(AC2693="",0,IFERROR(IF(VLOOKUP(AC2693,AC$38:AC2692,1,0)&gt;0,0,0),1))</f>
        <v>0</v>
      </c>
      <c r="AC2693" s="117">
        <f>IF(DATOS!J2657=Y$39,DATOS!C2657,"")</f>
        <v>0</v>
      </c>
    </row>
    <row r="2694" spans="27:29" x14ac:dyDescent="0.3">
      <c r="AA2694" s="114">
        <f t="shared" si="46"/>
        <v>1</v>
      </c>
      <c r="AB2694" s="114">
        <f>IF(AC2694="",0,IFERROR(IF(VLOOKUP(AC2694,AC$38:AC2693,1,0)&gt;0,0,0),1))</f>
        <v>0</v>
      </c>
      <c r="AC2694" s="117">
        <f>IF(DATOS!J2658=Y$39,DATOS!C2658,"")</f>
        <v>0</v>
      </c>
    </row>
    <row r="2695" spans="27:29" x14ac:dyDescent="0.3">
      <c r="AA2695" s="114">
        <f t="shared" si="46"/>
        <v>1</v>
      </c>
      <c r="AB2695" s="114">
        <f>IF(AC2695="",0,IFERROR(IF(VLOOKUP(AC2695,AC$38:AC2694,1,0)&gt;0,0,0),1))</f>
        <v>0</v>
      </c>
      <c r="AC2695" s="117">
        <f>IF(DATOS!J2659=Y$39,DATOS!C2659,"")</f>
        <v>0</v>
      </c>
    </row>
    <row r="2696" spans="27:29" x14ac:dyDescent="0.3">
      <c r="AA2696" s="114">
        <f t="shared" si="46"/>
        <v>1</v>
      </c>
      <c r="AB2696" s="114">
        <f>IF(AC2696="",0,IFERROR(IF(VLOOKUP(AC2696,AC$38:AC2695,1,0)&gt;0,0,0),1))</f>
        <v>0</v>
      </c>
      <c r="AC2696" s="117">
        <f>IF(DATOS!J2660=Y$39,DATOS!C2660,"")</f>
        <v>0</v>
      </c>
    </row>
    <row r="2697" spans="27:29" x14ac:dyDescent="0.3">
      <c r="AA2697" s="114">
        <f t="shared" si="46"/>
        <v>1</v>
      </c>
      <c r="AB2697" s="114">
        <f>IF(AC2697="",0,IFERROR(IF(VLOOKUP(AC2697,AC$38:AC2696,1,0)&gt;0,0,0),1))</f>
        <v>0</v>
      </c>
      <c r="AC2697" s="117">
        <f>IF(DATOS!J2661=Y$39,DATOS!C2661,"")</f>
        <v>0</v>
      </c>
    </row>
    <row r="2698" spans="27:29" x14ac:dyDescent="0.3">
      <c r="AA2698" s="114">
        <f t="shared" si="46"/>
        <v>1</v>
      </c>
      <c r="AB2698" s="114">
        <f>IF(AC2698="",0,IFERROR(IF(VLOOKUP(AC2698,AC$38:AC2697,1,0)&gt;0,0,0),1))</f>
        <v>0</v>
      </c>
      <c r="AC2698" s="117">
        <f>IF(DATOS!J2662=Y$39,DATOS!C2662,"")</f>
        <v>0</v>
      </c>
    </row>
    <row r="2699" spans="27:29" x14ac:dyDescent="0.3">
      <c r="AA2699" s="114">
        <f t="shared" si="46"/>
        <v>1</v>
      </c>
      <c r="AB2699" s="114">
        <f>IF(AC2699="",0,IFERROR(IF(VLOOKUP(AC2699,AC$38:AC2698,1,0)&gt;0,0,0),1))</f>
        <v>0</v>
      </c>
      <c r="AC2699" s="117">
        <f>IF(DATOS!J2663=Y$39,DATOS!C2663,"")</f>
        <v>0</v>
      </c>
    </row>
    <row r="2700" spans="27:29" x14ac:dyDescent="0.3">
      <c r="AA2700" s="114">
        <f t="shared" si="46"/>
        <v>1</v>
      </c>
      <c r="AB2700" s="114">
        <f>IF(AC2700="",0,IFERROR(IF(VLOOKUP(AC2700,AC$38:AC2699,1,0)&gt;0,0,0),1))</f>
        <v>0</v>
      </c>
      <c r="AC2700" s="117">
        <f>IF(DATOS!J2664=Y$39,DATOS!C2664,"")</f>
        <v>0</v>
      </c>
    </row>
    <row r="2701" spans="27:29" x14ac:dyDescent="0.3">
      <c r="AA2701" s="114">
        <f t="shared" si="46"/>
        <v>1</v>
      </c>
      <c r="AB2701" s="114">
        <f>IF(AC2701="",0,IFERROR(IF(VLOOKUP(AC2701,AC$38:AC2700,1,0)&gt;0,0,0),1))</f>
        <v>0</v>
      </c>
      <c r="AC2701" s="117">
        <f>IF(DATOS!J2665=Y$39,DATOS!C2665,"")</f>
        <v>0</v>
      </c>
    </row>
    <row r="2702" spans="27:29" x14ac:dyDescent="0.3">
      <c r="AA2702" s="114">
        <f t="shared" si="46"/>
        <v>1</v>
      </c>
      <c r="AB2702" s="114">
        <f>IF(AC2702="",0,IFERROR(IF(VLOOKUP(AC2702,AC$38:AC2701,1,0)&gt;0,0,0),1))</f>
        <v>0</v>
      </c>
      <c r="AC2702" s="117">
        <f>IF(DATOS!J2666=Y$39,DATOS!C2666,"")</f>
        <v>0</v>
      </c>
    </row>
    <row r="2703" spans="27:29" x14ac:dyDescent="0.3">
      <c r="AA2703" s="114">
        <f t="shared" si="46"/>
        <v>1</v>
      </c>
      <c r="AB2703" s="114">
        <f>IF(AC2703="",0,IFERROR(IF(VLOOKUP(AC2703,AC$38:AC2702,1,0)&gt;0,0,0),1))</f>
        <v>0</v>
      </c>
      <c r="AC2703" s="117">
        <f>IF(DATOS!J2667=Y$39,DATOS!C2667,"")</f>
        <v>0</v>
      </c>
    </row>
    <row r="2704" spans="27:29" x14ac:dyDescent="0.3">
      <c r="AA2704" s="114">
        <f t="shared" si="46"/>
        <v>1</v>
      </c>
      <c r="AB2704" s="114">
        <f>IF(AC2704="",0,IFERROR(IF(VLOOKUP(AC2704,AC$38:AC2703,1,0)&gt;0,0,0),1))</f>
        <v>0</v>
      </c>
      <c r="AC2704" s="117">
        <f>IF(DATOS!J2668=Y$39,DATOS!C2668,"")</f>
        <v>0</v>
      </c>
    </row>
    <row r="2705" spans="27:29" x14ac:dyDescent="0.3">
      <c r="AA2705" s="114">
        <f t="shared" si="46"/>
        <v>1</v>
      </c>
      <c r="AB2705" s="114">
        <f>IF(AC2705="",0,IFERROR(IF(VLOOKUP(AC2705,AC$38:AC2704,1,0)&gt;0,0,0),1))</f>
        <v>0</v>
      </c>
      <c r="AC2705" s="117">
        <f>IF(DATOS!J2669=Y$39,DATOS!C2669,"")</f>
        <v>0</v>
      </c>
    </row>
    <row r="2706" spans="27:29" x14ac:dyDescent="0.3">
      <c r="AA2706" s="114">
        <f t="shared" si="46"/>
        <v>1</v>
      </c>
      <c r="AB2706" s="114">
        <f>IF(AC2706="",0,IFERROR(IF(VLOOKUP(AC2706,AC$38:AC2705,1,0)&gt;0,0,0),1))</f>
        <v>0</v>
      </c>
      <c r="AC2706" s="117">
        <f>IF(DATOS!J2670=Y$39,DATOS!C2670,"")</f>
        <v>0</v>
      </c>
    </row>
    <row r="2707" spans="27:29" x14ac:dyDescent="0.3">
      <c r="AA2707" s="114">
        <f t="shared" si="46"/>
        <v>1</v>
      </c>
      <c r="AB2707" s="114">
        <f>IF(AC2707="",0,IFERROR(IF(VLOOKUP(AC2707,AC$38:AC2706,1,0)&gt;0,0,0),1))</f>
        <v>0</v>
      </c>
      <c r="AC2707" s="117">
        <f>IF(DATOS!J2671=Y$39,DATOS!C2671,"")</f>
        <v>0</v>
      </c>
    </row>
    <row r="2708" spans="27:29" x14ac:dyDescent="0.3">
      <c r="AA2708" s="114">
        <f t="shared" si="46"/>
        <v>1</v>
      </c>
      <c r="AB2708" s="114">
        <f>IF(AC2708="",0,IFERROR(IF(VLOOKUP(AC2708,AC$38:AC2707,1,0)&gt;0,0,0),1))</f>
        <v>0</v>
      </c>
      <c r="AC2708" s="117">
        <f>IF(DATOS!J2672=Y$39,DATOS!C2672,"")</f>
        <v>0</v>
      </c>
    </row>
    <row r="2709" spans="27:29" x14ac:dyDescent="0.3">
      <c r="AA2709" s="114">
        <f t="shared" si="46"/>
        <v>1</v>
      </c>
      <c r="AB2709" s="114">
        <f>IF(AC2709="",0,IFERROR(IF(VLOOKUP(AC2709,AC$38:AC2708,1,0)&gt;0,0,0),1))</f>
        <v>0</v>
      </c>
      <c r="AC2709" s="117">
        <f>IF(DATOS!J2673=Y$39,DATOS!C2673,"")</f>
        <v>0</v>
      </c>
    </row>
    <row r="2710" spans="27:29" x14ac:dyDescent="0.3">
      <c r="AA2710" s="114">
        <f t="shared" si="46"/>
        <v>1</v>
      </c>
      <c r="AB2710" s="114">
        <f>IF(AC2710="",0,IFERROR(IF(VLOOKUP(AC2710,AC$38:AC2709,1,0)&gt;0,0,0),1))</f>
        <v>0</v>
      </c>
      <c r="AC2710" s="117">
        <f>IF(DATOS!J2674=Y$39,DATOS!C2674,"")</f>
        <v>0</v>
      </c>
    </row>
    <row r="2711" spans="27:29" x14ac:dyDescent="0.3">
      <c r="AA2711" s="114">
        <f t="shared" si="46"/>
        <v>1</v>
      </c>
      <c r="AB2711" s="114">
        <f>IF(AC2711="",0,IFERROR(IF(VLOOKUP(AC2711,AC$38:AC2710,1,0)&gt;0,0,0),1))</f>
        <v>0</v>
      </c>
      <c r="AC2711" s="117">
        <f>IF(DATOS!J2675=Y$39,DATOS!C2675,"")</f>
        <v>0</v>
      </c>
    </row>
    <row r="2712" spans="27:29" x14ac:dyDescent="0.3">
      <c r="AA2712" s="114">
        <f t="shared" si="46"/>
        <v>1</v>
      </c>
      <c r="AB2712" s="114">
        <f>IF(AC2712="",0,IFERROR(IF(VLOOKUP(AC2712,AC$38:AC2711,1,0)&gt;0,0,0),1))</f>
        <v>0</v>
      </c>
      <c r="AC2712" s="117">
        <f>IF(DATOS!J2676=Y$39,DATOS!C2676,"")</f>
        <v>0</v>
      </c>
    </row>
    <row r="2713" spans="27:29" x14ac:dyDescent="0.3">
      <c r="AA2713" s="114">
        <f t="shared" si="46"/>
        <v>1</v>
      </c>
      <c r="AB2713" s="114">
        <f>IF(AC2713="",0,IFERROR(IF(VLOOKUP(AC2713,AC$38:AC2712,1,0)&gt;0,0,0),1))</f>
        <v>0</v>
      </c>
      <c r="AC2713" s="117">
        <f>IF(DATOS!J2677=Y$39,DATOS!C2677,"")</f>
        <v>0</v>
      </c>
    </row>
    <row r="2714" spans="27:29" x14ac:dyDescent="0.3">
      <c r="AA2714" s="114">
        <f t="shared" si="46"/>
        <v>1</v>
      </c>
      <c r="AB2714" s="114">
        <f>IF(AC2714="",0,IFERROR(IF(VLOOKUP(AC2714,AC$38:AC2713,1,0)&gt;0,0,0),1))</f>
        <v>0</v>
      </c>
      <c r="AC2714" s="117">
        <f>IF(DATOS!J2678=Y$39,DATOS!C2678,"")</f>
        <v>0</v>
      </c>
    </row>
    <row r="2715" spans="27:29" x14ac:dyDescent="0.3">
      <c r="AA2715" s="114">
        <f t="shared" si="46"/>
        <v>1</v>
      </c>
      <c r="AB2715" s="114">
        <f>IF(AC2715="",0,IFERROR(IF(VLOOKUP(AC2715,AC$38:AC2714,1,0)&gt;0,0,0),1))</f>
        <v>0</v>
      </c>
      <c r="AC2715" s="117">
        <f>IF(DATOS!J2679=Y$39,DATOS!C2679,"")</f>
        <v>0</v>
      </c>
    </row>
    <row r="2716" spans="27:29" x14ac:dyDescent="0.3">
      <c r="AA2716" s="114">
        <f t="shared" si="46"/>
        <v>1</v>
      </c>
      <c r="AB2716" s="114">
        <f>IF(AC2716="",0,IFERROR(IF(VLOOKUP(AC2716,AC$38:AC2715,1,0)&gt;0,0,0),1))</f>
        <v>0</v>
      </c>
      <c r="AC2716" s="117">
        <f>IF(DATOS!J2680=Y$39,DATOS!C2680,"")</f>
        <v>0</v>
      </c>
    </row>
    <row r="2717" spans="27:29" x14ac:dyDescent="0.3">
      <c r="AA2717" s="114">
        <f t="shared" si="46"/>
        <v>1</v>
      </c>
      <c r="AB2717" s="114">
        <f>IF(AC2717="",0,IFERROR(IF(VLOOKUP(AC2717,AC$38:AC2716,1,0)&gt;0,0,0),1))</f>
        <v>0</v>
      </c>
      <c r="AC2717" s="117">
        <f>IF(DATOS!J2681=Y$39,DATOS!C2681,"")</f>
        <v>0</v>
      </c>
    </row>
    <row r="2718" spans="27:29" x14ac:dyDescent="0.3">
      <c r="AA2718" s="114">
        <f t="shared" si="46"/>
        <v>1</v>
      </c>
      <c r="AB2718" s="114">
        <f>IF(AC2718="",0,IFERROR(IF(VLOOKUP(AC2718,AC$38:AC2717,1,0)&gt;0,0,0),1))</f>
        <v>0</v>
      </c>
      <c r="AC2718" s="117">
        <f>IF(DATOS!J2682=Y$39,DATOS!C2682,"")</f>
        <v>0</v>
      </c>
    </row>
    <row r="2719" spans="27:29" x14ac:dyDescent="0.3">
      <c r="AA2719" s="114">
        <f t="shared" si="46"/>
        <v>1</v>
      </c>
      <c r="AB2719" s="114">
        <f>IF(AC2719="",0,IFERROR(IF(VLOOKUP(AC2719,AC$38:AC2718,1,0)&gt;0,0,0),1))</f>
        <v>0</v>
      </c>
      <c r="AC2719" s="117">
        <f>IF(DATOS!J2683=Y$39,DATOS!C2683,"")</f>
        <v>0</v>
      </c>
    </row>
    <row r="2720" spans="27:29" x14ac:dyDescent="0.3">
      <c r="AA2720" s="114">
        <f t="shared" si="46"/>
        <v>1</v>
      </c>
      <c r="AB2720" s="114">
        <f>IF(AC2720="",0,IFERROR(IF(VLOOKUP(AC2720,AC$38:AC2719,1,0)&gt;0,0,0),1))</f>
        <v>0</v>
      </c>
      <c r="AC2720" s="117">
        <f>IF(DATOS!J2684=Y$39,DATOS!C2684,"")</f>
        <v>0</v>
      </c>
    </row>
    <row r="2721" spans="27:29" x14ac:dyDescent="0.3">
      <c r="AA2721" s="114">
        <f t="shared" si="46"/>
        <v>1</v>
      </c>
      <c r="AB2721" s="114">
        <f>IF(AC2721="",0,IFERROR(IF(VLOOKUP(AC2721,AC$38:AC2720,1,0)&gt;0,0,0),1))</f>
        <v>0</v>
      </c>
      <c r="AC2721" s="117">
        <f>IF(DATOS!J2685=Y$39,DATOS!C2685,"")</f>
        <v>0</v>
      </c>
    </row>
    <row r="2722" spans="27:29" x14ac:dyDescent="0.3">
      <c r="AA2722" s="114">
        <f t="shared" si="46"/>
        <v>1</v>
      </c>
      <c r="AB2722" s="114">
        <f>IF(AC2722="",0,IFERROR(IF(VLOOKUP(AC2722,AC$38:AC2721,1,0)&gt;0,0,0),1))</f>
        <v>0</v>
      </c>
      <c r="AC2722" s="117">
        <f>IF(DATOS!J2686=Y$39,DATOS!C2686,"")</f>
        <v>0</v>
      </c>
    </row>
    <row r="2723" spans="27:29" x14ac:dyDescent="0.3">
      <c r="AA2723" s="114">
        <f t="shared" si="46"/>
        <v>1</v>
      </c>
      <c r="AB2723" s="114">
        <f>IF(AC2723="",0,IFERROR(IF(VLOOKUP(AC2723,AC$38:AC2722,1,0)&gt;0,0,0),1))</f>
        <v>0</v>
      </c>
      <c r="AC2723" s="117">
        <f>IF(DATOS!J2687=Y$39,DATOS!C2687,"")</f>
        <v>0</v>
      </c>
    </row>
    <row r="2724" spans="27:29" x14ac:dyDescent="0.3">
      <c r="AA2724" s="114">
        <f t="shared" si="46"/>
        <v>1</v>
      </c>
      <c r="AB2724" s="114">
        <f>IF(AC2724="",0,IFERROR(IF(VLOOKUP(AC2724,AC$38:AC2723,1,0)&gt;0,0,0),1))</f>
        <v>0</v>
      </c>
      <c r="AC2724" s="117">
        <f>IF(DATOS!J2688=Y$39,DATOS!C2688,"")</f>
        <v>0</v>
      </c>
    </row>
    <row r="2725" spans="27:29" x14ac:dyDescent="0.3">
      <c r="AA2725" s="114">
        <f t="shared" si="46"/>
        <v>1</v>
      </c>
      <c r="AB2725" s="114">
        <f>IF(AC2725="",0,IFERROR(IF(VLOOKUP(AC2725,AC$38:AC2724,1,0)&gt;0,0,0),1))</f>
        <v>0</v>
      </c>
      <c r="AC2725" s="117">
        <f>IF(DATOS!J2689=Y$39,DATOS!C2689,"")</f>
        <v>0</v>
      </c>
    </row>
    <row r="2726" spans="27:29" x14ac:dyDescent="0.3">
      <c r="AA2726" s="114">
        <f t="shared" ref="AA2726:AA2789" si="47">AA2725+AB2726</f>
        <v>1</v>
      </c>
      <c r="AB2726" s="114">
        <f>IF(AC2726="",0,IFERROR(IF(VLOOKUP(AC2726,AC$38:AC2725,1,0)&gt;0,0,0),1))</f>
        <v>0</v>
      </c>
      <c r="AC2726" s="117">
        <f>IF(DATOS!J2690=Y$39,DATOS!C2690,"")</f>
        <v>0</v>
      </c>
    </row>
    <row r="2727" spans="27:29" x14ac:dyDescent="0.3">
      <c r="AA2727" s="114">
        <f t="shared" si="47"/>
        <v>1</v>
      </c>
      <c r="AB2727" s="114">
        <f>IF(AC2727="",0,IFERROR(IF(VLOOKUP(AC2727,AC$38:AC2726,1,0)&gt;0,0,0),1))</f>
        <v>0</v>
      </c>
      <c r="AC2727" s="117">
        <f>IF(DATOS!J2691=Y$39,DATOS!C2691,"")</f>
        <v>0</v>
      </c>
    </row>
    <row r="2728" spans="27:29" x14ac:dyDescent="0.3">
      <c r="AA2728" s="114">
        <f t="shared" si="47"/>
        <v>1</v>
      </c>
      <c r="AB2728" s="114">
        <f>IF(AC2728="",0,IFERROR(IF(VLOOKUP(AC2728,AC$38:AC2727,1,0)&gt;0,0,0),1))</f>
        <v>0</v>
      </c>
      <c r="AC2728" s="117">
        <f>IF(DATOS!J2692=Y$39,DATOS!C2692,"")</f>
        <v>0</v>
      </c>
    </row>
    <row r="2729" spans="27:29" x14ac:dyDescent="0.3">
      <c r="AA2729" s="114">
        <f t="shared" si="47"/>
        <v>1</v>
      </c>
      <c r="AB2729" s="114">
        <f>IF(AC2729="",0,IFERROR(IF(VLOOKUP(AC2729,AC$38:AC2728,1,0)&gt;0,0,0),1))</f>
        <v>0</v>
      </c>
      <c r="AC2729" s="117">
        <f>IF(DATOS!J2693=Y$39,DATOS!C2693,"")</f>
        <v>0</v>
      </c>
    </row>
    <row r="2730" spans="27:29" x14ac:dyDescent="0.3">
      <c r="AA2730" s="114">
        <f t="shared" si="47"/>
        <v>1</v>
      </c>
      <c r="AB2730" s="114">
        <f>IF(AC2730="",0,IFERROR(IF(VLOOKUP(AC2730,AC$38:AC2729,1,0)&gt;0,0,0),1))</f>
        <v>0</v>
      </c>
      <c r="AC2730" s="117">
        <f>IF(DATOS!J2694=Y$39,DATOS!C2694,"")</f>
        <v>0</v>
      </c>
    </row>
    <row r="2731" spans="27:29" x14ac:dyDescent="0.3">
      <c r="AA2731" s="114">
        <f t="shared" si="47"/>
        <v>1</v>
      </c>
      <c r="AB2731" s="114">
        <f>IF(AC2731="",0,IFERROR(IF(VLOOKUP(AC2731,AC$38:AC2730,1,0)&gt;0,0,0),1))</f>
        <v>0</v>
      </c>
      <c r="AC2731" s="117">
        <f>IF(DATOS!J2695=Y$39,DATOS!C2695,"")</f>
        <v>0</v>
      </c>
    </row>
    <row r="2732" spans="27:29" x14ac:dyDescent="0.3">
      <c r="AA2732" s="114">
        <f t="shared" si="47"/>
        <v>1</v>
      </c>
      <c r="AB2732" s="114">
        <f>IF(AC2732="",0,IFERROR(IF(VLOOKUP(AC2732,AC$38:AC2731,1,0)&gt;0,0,0),1))</f>
        <v>0</v>
      </c>
      <c r="AC2732" s="117">
        <f>IF(DATOS!J2696=Y$39,DATOS!C2696,"")</f>
        <v>0</v>
      </c>
    </row>
    <row r="2733" spans="27:29" x14ac:dyDescent="0.3">
      <c r="AA2733" s="114">
        <f t="shared" si="47"/>
        <v>1</v>
      </c>
      <c r="AB2733" s="114">
        <f>IF(AC2733="",0,IFERROR(IF(VLOOKUP(AC2733,AC$38:AC2732,1,0)&gt;0,0,0),1))</f>
        <v>0</v>
      </c>
      <c r="AC2733" s="117">
        <f>IF(DATOS!J2697=Y$39,DATOS!C2697,"")</f>
        <v>0</v>
      </c>
    </row>
    <row r="2734" spans="27:29" x14ac:dyDescent="0.3">
      <c r="AA2734" s="114">
        <f t="shared" si="47"/>
        <v>1</v>
      </c>
      <c r="AB2734" s="114">
        <f>IF(AC2734="",0,IFERROR(IF(VLOOKUP(AC2734,AC$38:AC2733,1,0)&gt;0,0,0),1))</f>
        <v>0</v>
      </c>
      <c r="AC2734" s="117">
        <f>IF(DATOS!J2698=Y$39,DATOS!C2698,"")</f>
        <v>0</v>
      </c>
    </row>
    <row r="2735" spans="27:29" x14ac:dyDescent="0.3">
      <c r="AA2735" s="114">
        <f t="shared" si="47"/>
        <v>1</v>
      </c>
      <c r="AB2735" s="114">
        <f>IF(AC2735="",0,IFERROR(IF(VLOOKUP(AC2735,AC$38:AC2734,1,0)&gt;0,0,0),1))</f>
        <v>0</v>
      </c>
      <c r="AC2735" s="117">
        <f>IF(DATOS!J2699=Y$39,DATOS!C2699,"")</f>
        <v>0</v>
      </c>
    </row>
    <row r="2736" spans="27:29" x14ac:dyDescent="0.3">
      <c r="AA2736" s="114">
        <f t="shared" si="47"/>
        <v>1</v>
      </c>
      <c r="AB2736" s="114">
        <f>IF(AC2736="",0,IFERROR(IF(VLOOKUP(AC2736,AC$38:AC2735,1,0)&gt;0,0,0),1))</f>
        <v>0</v>
      </c>
      <c r="AC2736" s="117">
        <f>IF(DATOS!J2700=Y$39,DATOS!C2700,"")</f>
        <v>0</v>
      </c>
    </row>
    <row r="2737" spans="27:29" x14ac:dyDescent="0.3">
      <c r="AA2737" s="114">
        <f t="shared" si="47"/>
        <v>1</v>
      </c>
      <c r="AB2737" s="114">
        <f>IF(AC2737="",0,IFERROR(IF(VLOOKUP(AC2737,AC$38:AC2736,1,0)&gt;0,0,0),1))</f>
        <v>0</v>
      </c>
      <c r="AC2737" s="117">
        <f>IF(DATOS!J2701=Y$39,DATOS!C2701,"")</f>
        <v>0</v>
      </c>
    </row>
    <row r="2738" spans="27:29" x14ac:dyDescent="0.3">
      <c r="AA2738" s="114">
        <f t="shared" si="47"/>
        <v>1</v>
      </c>
      <c r="AB2738" s="114">
        <f>IF(AC2738="",0,IFERROR(IF(VLOOKUP(AC2738,AC$38:AC2737,1,0)&gt;0,0,0),1))</f>
        <v>0</v>
      </c>
      <c r="AC2738" s="117">
        <f>IF(DATOS!J2702=Y$39,DATOS!C2702,"")</f>
        <v>0</v>
      </c>
    </row>
    <row r="2739" spans="27:29" x14ac:dyDescent="0.3">
      <c r="AA2739" s="114">
        <f t="shared" si="47"/>
        <v>1</v>
      </c>
      <c r="AB2739" s="114">
        <f>IF(AC2739="",0,IFERROR(IF(VLOOKUP(AC2739,AC$38:AC2738,1,0)&gt;0,0,0),1))</f>
        <v>0</v>
      </c>
      <c r="AC2739" s="117">
        <f>IF(DATOS!J2703=Y$39,DATOS!C2703,"")</f>
        <v>0</v>
      </c>
    </row>
    <row r="2740" spans="27:29" x14ac:dyDescent="0.3">
      <c r="AA2740" s="114">
        <f t="shared" si="47"/>
        <v>1</v>
      </c>
      <c r="AB2740" s="114">
        <f>IF(AC2740="",0,IFERROR(IF(VLOOKUP(AC2740,AC$38:AC2739,1,0)&gt;0,0,0),1))</f>
        <v>0</v>
      </c>
      <c r="AC2740" s="117">
        <f>IF(DATOS!J2704=Y$39,DATOS!C2704,"")</f>
        <v>0</v>
      </c>
    </row>
    <row r="2741" spans="27:29" x14ac:dyDescent="0.3">
      <c r="AA2741" s="114">
        <f t="shared" si="47"/>
        <v>1</v>
      </c>
      <c r="AB2741" s="114">
        <f>IF(AC2741="",0,IFERROR(IF(VLOOKUP(AC2741,AC$38:AC2740,1,0)&gt;0,0,0),1))</f>
        <v>0</v>
      </c>
      <c r="AC2741" s="117">
        <f>IF(DATOS!J2705=Y$39,DATOS!C2705,"")</f>
        <v>0</v>
      </c>
    </row>
    <row r="2742" spans="27:29" x14ac:dyDescent="0.3">
      <c r="AA2742" s="114">
        <f t="shared" si="47"/>
        <v>1</v>
      </c>
      <c r="AB2742" s="114">
        <f>IF(AC2742="",0,IFERROR(IF(VLOOKUP(AC2742,AC$38:AC2741,1,0)&gt;0,0,0),1))</f>
        <v>0</v>
      </c>
      <c r="AC2742" s="117">
        <f>IF(DATOS!J2706=Y$39,DATOS!C2706,"")</f>
        <v>0</v>
      </c>
    </row>
    <row r="2743" spans="27:29" x14ac:dyDescent="0.3">
      <c r="AA2743" s="114">
        <f t="shared" si="47"/>
        <v>1</v>
      </c>
      <c r="AB2743" s="114">
        <f>IF(AC2743="",0,IFERROR(IF(VLOOKUP(AC2743,AC$38:AC2742,1,0)&gt;0,0,0),1))</f>
        <v>0</v>
      </c>
      <c r="AC2743" s="117">
        <f>IF(DATOS!J2707=Y$39,DATOS!C2707,"")</f>
        <v>0</v>
      </c>
    </row>
    <row r="2744" spans="27:29" x14ac:dyDescent="0.3">
      <c r="AA2744" s="114">
        <f t="shared" si="47"/>
        <v>1</v>
      </c>
      <c r="AB2744" s="114">
        <f>IF(AC2744="",0,IFERROR(IF(VLOOKUP(AC2744,AC$38:AC2743,1,0)&gt;0,0,0),1))</f>
        <v>0</v>
      </c>
      <c r="AC2744" s="117">
        <f>IF(DATOS!J2708=Y$39,DATOS!C2708,"")</f>
        <v>0</v>
      </c>
    </row>
    <row r="2745" spans="27:29" x14ac:dyDescent="0.3">
      <c r="AA2745" s="114">
        <f t="shared" si="47"/>
        <v>1</v>
      </c>
      <c r="AB2745" s="114">
        <f>IF(AC2745="",0,IFERROR(IF(VLOOKUP(AC2745,AC$38:AC2744,1,0)&gt;0,0,0),1))</f>
        <v>0</v>
      </c>
      <c r="AC2745" s="117">
        <f>IF(DATOS!J2709=Y$39,DATOS!C2709,"")</f>
        <v>0</v>
      </c>
    </row>
    <row r="2746" spans="27:29" x14ac:dyDescent="0.3">
      <c r="AA2746" s="114">
        <f t="shared" si="47"/>
        <v>1</v>
      </c>
      <c r="AB2746" s="114">
        <f>IF(AC2746="",0,IFERROR(IF(VLOOKUP(AC2746,AC$38:AC2745,1,0)&gt;0,0,0),1))</f>
        <v>0</v>
      </c>
      <c r="AC2746" s="117">
        <f>IF(DATOS!J2710=Y$39,DATOS!C2710,"")</f>
        <v>0</v>
      </c>
    </row>
    <row r="2747" spans="27:29" x14ac:dyDescent="0.3">
      <c r="AA2747" s="114">
        <f t="shared" si="47"/>
        <v>1</v>
      </c>
      <c r="AB2747" s="114">
        <f>IF(AC2747="",0,IFERROR(IF(VLOOKUP(AC2747,AC$38:AC2746,1,0)&gt;0,0,0),1))</f>
        <v>0</v>
      </c>
      <c r="AC2747" s="117">
        <f>IF(DATOS!J2711=Y$39,DATOS!C2711,"")</f>
        <v>0</v>
      </c>
    </row>
    <row r="2748" spans="27:29" x14ac:dyDescent="0.3">
      <c r="AA2748" s="114">
        <f t="shared" si="47"/>
        <v>1</v>
      </c>
      <c r="AB2748" s="114">
        <f>IF(AC2748="",0,IFERROR(IF(VLOOKUP(AC2748,AC$38:AC2747,1,0)&gt;0,0,0),1))</f>
        <v>0</v>
      </c>
      <c r="AC2748" s="117">
        <f>IF(DATOS!J2712=Y$39,DATOS!C2712,"")</f>
        <v>0</v>
      </c>
    </row>
    <row r="2749" spans="27:29" x14ac:dyDescent="0.3">
      <c r="AA2749" s="114">
        <f t="shared" si="47"/>
        <v>1</v>
      </c>
      <c r="AB2749" s="114">
        <f>IF(AC2749="",0,IFERROR(IF(VLOOKUP(AC2749,AC$38:AC2748,1,0)&gt;0,0,0),1))</f>
        <v>0</v>
      </c>
      <c r="AC2749" s="117">
        <f>IF(DATOS!J2713=Y$39,DATOS!C2713,"")</f>
        <v>0</v>
      </c>
    </row>
    <row r="2750" spans="27:29" x14ac:dyDescent="0.3">
      <c r="AA2750" s="114">
        <f t="shared" si="47"/>
        <v>1</v>
      </c>
      <c r="AB2750" s="114">
        <f>IF(AC2750="",0,IFERROR(IF(VLOOKUP(AC2750,AC$38:AC2749,1,0)&gt;0,0,0),1))</f>
        <v>0</v>
      </c>
      <c r="AC2750" s="117">
        <f>IF(DATOS!J2714=Y$39,DATOS!C2714,"")</f>
        <v>0</v>
      </c>
    </row>
    <row r="2751" spans="27:29" x14ac:dyDescent="0.3">
      <c r="AA2751" s="114">
        <f t="shared" si="47"/>
        <v>1</v>
      </c>
      <c r="AB2751" s="114">
        <f>IF(AC2751="",0,IFERROR(IF(VLOOKUP(AC2751,AC$38:AC2750,1,0)&gt;0,0,0),1))</f>
        <v>0</v>
      </c>
      <c r="AC2751" s="117">
        <f>IF(DATOS!J2715=Y$39,DATOS!C2715,"")</f>
        <v>0</v>
      </c>
    </row>
    <row r="2752" spans="27:29" x14ac:dyDescent="0.3">
      <c r="AA2752" s="114">
        <f t="shared" si="47"/>
        <v>1</v>
      </c>
      <c r="AB2752" s="114">
        <f>IF(AC2752="",0,IFERROR(IF(VLOOKUP(AC2752,AC$38:AC2751,1,0)&gt;0,0,0),1))</f>
        <v>0</v>
      </c>
      <c r="AC2752" s="117">
        <f>IF(DATOS!J2716=Y$39,DATOS!C2716,"")</f>
        <v>0</v>
      </c>
    </row>
    <row r="2753" spans="27:29" x14ac:dyDescent="0.3">
      <c r="AA2753" s="114">
        <f t="shared" si="47"/>
        <v>1</v>
      </c>
      <c r="AB2753" s="114">
        <f>IF(AC2753="",0,IFERROR(IF(VLOOKUP(AC2753,AC$38:AC2752,1,0)&gt;0,0,0),1))</f>
        <v>0</v>
      </c>
      <c r="AC2753" s="117">
        <f>IF(DATOS!J2717=Y$39,DATOS!C2717,"")</f>
        <v>0</v>
      </c>
    </row>
    <row r="2754" spans="27:29" x14ac:dyDescent="0.3">
      <c r="AA2754" s="114">
        <f t="shared" si="47"/>
        <v>1</v>
      </c>
      <c r="AB2754" s="114">
        <f>IF(AC2754="",0,IFERROR(IF(VLOOKUP(AC2754,AC$38:AC2753,1,0)&gt;0,0,0),1))</f>
        <v>0</v>
      </c>
      <c r="AC2754" s="117">
        <f>IF(DATOS!J2718=Y$39,DATOS!C2718,"")</f>
        <v>0</v>
      </c>
    </row>
    <row r="2755" spans="27:29" x14ac:dyDescent="0.3">
      <c r="AA2755" s="114">
        <f t="shared" si="47"/>
        <v>1</v>
      </c>
      <c r="AB2755" s="114">
        <f>IF(AC2755="",0,IFERROR(IF(VLOOKUP(AC2755,AC$38:AC2754,1,0)&gt;0,0,0),1))</f>
        <v>0</v>
      </c>
      <c r="AC2755" s="117">
        <f>IF(DATOS!J2719=Y$39,DATOS!C2719,"")</f>
        <v>0</v>
      </c>
    </row>
    <row r="2756" spans="27:29" x14ac:dyDescent="0.3">
      <c r="AA2756" s="114">
        <f t="shared" si="47"/>
        <v>1</v>
      </c>
      <c r="AB2756" s="114">
        <f>IF(AC2756="",0,IFERROR(IF(VLOOKUP(AC2756,AC$38:AC2755,1,0)&gt;0,0,0),1))</f>
        <v>0</v>
      </c>
      <c r="AC2756" s="117">
        <f>IF(DATOS!J2720=Y$39,DATOS!C2720,"")</f>
        <v>0</v>
      </c>
    </row>
    <row r="2757" spans="27:29" x14ac:dyDescent="0.3">
      <c r="AA2757" s="114">
        <f t="shared" si="47"/>
        <v>1</v>
      </c>
      <c r="AB2757" s="114">
        <f>IF(AC2757="",0,IFERROR(IF(VLOOKUP(AC2757,AC$38:AC2756,1,0)&gt;0,0,0),1))</f>
        <v>0</v>
      </c>
      <c r="AC2757" s="117">
        <f>IF(DATOS!J2721=Y$39,DATOS!C2721,"")</f>
        <v>0</v>
      </c>
    </row>
    <row r="2758" spans="27:29" x14ac:dyDescent="0.3">
      <c r="AA2758" s="114">
        <f t="shared" si="47"/>
        <v>1</v>
      </c>
      <c r="AB2758" s="114">
        <f>IF(AC2758="",0,IFERROR(IF(VLOOKUP(AC2758,AC$38:AC2757,1,0)&gt;0,0,0),1))</f>
        <v>0</v>
      </c>
      <c r="AC2758" s="117">
        <f>IF(DATOS!J2722=Y$39,DATOS!C2722,"")</f>
        <v>0</v>
      </c>
    </row>
    <row r="2759" spans="27:29" x14ac:dyDescent="0.3">
      <c r="AA2759" s="114">
        <f t="shared" si="47"/>
        <v>1</v>
      </c>
      <c r="AB2759" s="114">
        <f>IF(AC2759="",0,IFERROR(IF(VLOOKUP(AC2759,AC$38:AC2758,1,0)&gt;0,0,0),1))</f>
        <v>0</v>
      </c>
      <c r="AC2759" s="117">
        <f>IF(DATOS!J2723=Y$39,DATOS!C2723,"")</f>
        <v>0</v>
      </c>
    </row>
    <row r="2760" spans="27:29" x14ac:dyDescent="0.3">
      <c r="AA2760" s="114">
        <f t="shared" si="47"/>
        <v>1</v>
      </c>
      <c r="AB2760" s="114">
        <f>IF(AC2760="",0,IFERROR(IF(VLOOKUP(AC2760,AC$38:AC2759,1,0)&gt;0,0,0),1))</f>
        <v>0</v>
      </c>
      <c r="AC2760" s="117">
        <f>IF(DATOS!J2724=Y$39,DATOS!C2724,"")</f>
        <v>0</v>
      </c>
    </row>
    <row r="2761" spans="27:29" x14ac:dyDescent="0.3">
      <c r="AA2761" s="114">
        <f t="shared" si="47"/>
        <v>1</v>
      </c>
      <c r="AB2761" s="114">
        <f>IF(AC2761="",0,IFERROR(IF(VLOOKUP(AC2761,AC$38:AC2760,1,0)&gt;0,0,0),1))</f>
        <v>0</v>
      </c>
      <c r="AC2761" s="117">
        <f>IF(DATOS!J2725=Y$39,DATOS!C2725,"")</f>
        <v>0</v>
      </c>
    </row>
    <row r="2762" spans="27:29" x14ac:dyDescent="0.3">
      <c r="AA2762" s="114">
        <f t="shared" si="47"/>
        <v>1</v>
      </c>
      <c r="AB2762" s="114">
        <f>IF(AC2762="",0,IFERROR(IF(VLOOKUP(AC2762,AC$38:AC2761,1,0)&gt;0,0,0),1))</f>
        <v>0</v>
      </c>
      <c r="AC2762" s="117">
        <f>IF(DATOS!J2726=Y$39,DATOS!C2726,"")</f>
        <v>0</v>
      </c>
    </row>
    <row r="2763" spans="27:29" x14ac:dyDescent="0.3">
      <c r="AA2763" s="114">
        <f t="shared" si="47"/>
        <v>1</v>
      </c>
      <c r="AB2763" s="114">
        <f>IF(AC2763="",0,IFERROR(IF(VLOOKUP(AC2763,AC$38:AC2762,1,0)&gt;0,0,0),1))</f>
        <v>0</v>
      </c>
      <c r="AC2763" s="117">
        <f>IF(DATOS!J2727=Y$39,DATOS!C2727,"")</f>
        <v>0</v>
      </c>
    </row>
    <row r="2764" spans="27:29" x14ac:dyDescent="0.3">
      <c r="AA2764" s="114">
        <f t="shared" si="47"/>
        <v>1</v>
      </c>
      <c r="AB2764" s="114">
        <f>IF(AC2764="",0,IFERROR(IF(VLOOKUP(AC2764,AC$38:AC2763,1,0)&gt;0,0,0),1))</f>
        <v>0</v>
      </c>
      <c r="AC2764" s="117">
        <f>IF(DATOS!J2728=Y$39,DATOS!C2728,"")</f>
        <v>0</v>
      </c>
    </row>
    <row r="2765" spans="27:29" x14ac:dyDescent="0.3">
      <c r="AA2765" s="114">
        <f t="shared" si="47"/>
        <v>1</v>
      </c>
      <c r="AB2765" s="114">
        <f>IF(AC2765="",0,IFERROR(IF(VLOOKUP(AC2765,AC$38:AC2764,1,0)&gt;0,0,0),1))</f>
        <v>0</v>
      </c>
      <c r="AC2765" s="117">
        <f>IF(DATOS!J2729=Y$39,DATOS!C2729,"")</f>
        <v>0</v>
      </c>
    </row>
    <row r="2766" spans="27:29" x14ac:dyDescent="0.3">
      <c r="AA2766" s="114">
        <f t="shared" si="47"/>
        <v>1</v>
      </c>
      <c r="AB2766" s="114">
        <f>IF(AC2766="",0,IFERROR(IF(VLOOKUP(AC2766,AC$38:AC2765,1,0)&gt;0,0,0),1))</f>
        <v>0</v>
      </c>
      <c r="AC2766" s="117">
        <f>IF(DATOS!J2730=Y$39,DATOS!C2730,"")</f>
        <v>0</v>
      </c>
    </row>
    <row r="2767" spans="27:29" x14ac:dyDescent="0.3">
      <c r="AA2767" s="114">
        <f t="shared" si="47"/>
        <v>1</v>
      </c>
      <c r="AB2767" s="114">
        <f>IF(AC2767="",0,IFERROR(IF(VLOOKUP(AC2767,AC$38:AC2766,1,0)&gt;0,0,0),1))</f>
        <v>0</v>
      </c>
      <c r="AC2767" s="117">
        <f>IF(DATOS!J2731=Y$39,DATOS!C2731,"")</f>
        <v>0</v>
      </c>
    </row>
    <row r="2768" spans="27:29" x14ac:dyDescent="0.3">
      <c r="AA2768" s="114">
        <f t="shared" si="47"/>
        <v>1</v>
      </c>
      <c r="AB2768" s="114">
        <f>IF(AC2768="",0,IFERROR(IF(VLOOKUP(AC2768,AC$38:AC2767,1,0)&gt;0,0,0),1))</f>
        <v>0</v>
      </c>
      <c r="AC2768" s="117">
        <f>IF(DATOS!J2732=Y$39,DATOS!C2732,"")</f>
        <v>0</v>
      </c>
    </row>
    <row r="2769" spans="27:29" x14ac:dyDescent="0.3">
      <c r="AA2769" s="114">
        <f t="shared" si="47"/>
        <v>1</v>
      </c>
      <c r="AB2769" s="114">
        <f>IF(AC2769="",0,IFERROR(IF(VLOOKUP(AC2769,AC$38:AC2768,1,0)&gt;0,0,0),1))</f>
        <v>0</v>
      </c>
      <c r="AC2769" s="117">
        <f>IF(DATOS!J2733=Y$39,DATOS!C2733,"")</f>
        <v>0</v>
      </c>
    </row>
    <row r="2770" spans="27:29" x14ac:dyDescent="0.3">
      <c r="AA2770" s="114">
        <f t="shared" si="47"/>
        <v>1</v>
      </c>
      <c r="AB2770" s="114">
        <f>IF(AC2770="",0,IFERROR(IF(VLOOKUP(AC2770,AC$38:AC2769,1,0)&gt;0,0,0),1))</f>
        <v>0</v>
      </c>
      <c r="AC2770" s="117">
        <f>IF(DATOS!J2734=Y$39,DATOS!C2734,"")</f>
        <v>0</v>
      </c>
    </row>
    <row r="2771" spans="27:29" x14ac:dyDescent="0.3">
      <c r="AA2771" s="114">
        <f t="shared" si="47"/>
        <v>1</v>
      </c>
      <c r="AB2771" s="114">
        <f>IF(AC2771="",0,IFERROR(IF(VLOOKUP(AC2771,AC$38:AC2770,1,0)&gt;0,0,0),1))</f>
        <v>0</v>
      </c>
      <c r="AC2771" s="117">
        <f>IF(DATOS!J2735=Y$39,DATOS!C2735,"")</f>
        <v>0</v>
      </c>
    </row>
    <row r="2772" spans="27:29" x14ac:dyDescent="0.3">
      <c r="AA2772" s="114">
        <f t="shared" si="47"/>
        <v>1</v>
      </c>
      <c r="AB2772" s="114">
        <f>IF(AC2772="",0,IFERROR(IF(VLOOKUP(AC2772,AC$38:AC2771,1,0)&gt;0,0,0),1))</f>
        <v>0</v>
      </c>
      <c r="AC2772" s="117">
        <f>IF(DATOS!J2736=Y$39,DATOS!C2736,"")</f>
        <v>0</v>
      </c>
    </row>
    <row r="2773" spans="27:29" x14ac:dyDescent="0.3">
      <c r="AA2773" s="114">
        <f t="shared" si="47"/>
        <v>1</v>
      </c>
      <c r="AB2773" s="114">
        <f>IF(AC2773="",0,IFERROR(IF(VLOOKUP(AC2773,AC$38:AC2772,1,0)&gt;0,0,0),1))</f>
        <v>0</v>
      </c>
      <c r="AC2773" s="117">
        <f>IF(DATOS!J2737=Y$39,DATOS!C2737,"")</f>
        <v>0</v>
      </c>
    </row>
    <row r="2774" spans="27:29" x14ac:dyDescent="0.3">
      <c r="AA2774" s="114">
        <f t="shared" si="47"/>
        <v>1</v>
      </c>
      <c r="AB2774" s="114">
        <f>IF(AC2774="",0,IFERROR(IF(VLOOKUP(AC2774,AC$38:AC2773,1,0)&gt;0,0,0),1))</f>
        <v>0</v>
      </c>
      <c r="AC2774" s="117">
        <f>IF(DATOS!J2738=Y$39,DATOS!C2738,"")</f>
        <v>0</v>
      </c>
    </row>
    <row r="2775" spans="27:29" x14ac:dyDescent="0.3">
      <c r="AA2775" s="114">
        <f t="shared" si="47"/>
        <v>1</v>
      </c>
      <c r="AB2775" s="114">
        <f>IF(AC2775="",0,IFERROR(IF(VLOOKUP(AC2775,AC$38:AC2774,1,0)&gt;0,0,0),1))</f>
        <v>0</v>
      </c>
      <c r="AC2775" s="117">
        <f>IF(DATOS!J2739=Y$39,DATOS!C2739,"")</f>
        <v>0</v>
      </c>
    </row>
    <row r="2776" spans="27:29" x14ac:dyDescent="0.3">
      <c r="AA2776" s="114">
        <f t="shared" si="47"/>
        <v>1</v>
      </c>
      <c r="AB2776" s="114">
        <f>IF(AC2776="",0,IFERROR(IF(VLOOKUP(AC2776,AC$38:AC2775,1,0)&gt;0,0,0),1))</f>
        <v>0</v>
      </c>
      <c r="AC2776" s="117">
        <f>IF(DATOS!J2740=Y$39,DATOS!C2740,"")</f>
        <v>0</v>
      </c>
    </row>
    <row r="2777" spans="27:29" x14ac:dyDescent="0.3">
      <c r="AA2777" s="114">
        <f t="shared" si="47"/>
        <v>1</v>
      </c>
      <c r="AB2777" s="114">
        <f>IF(AC2777="",0,IFERROR(IF(VLOOKUP(AC2777,AC$38:AC2776,1,0)&gt;0,0,0),1))</f>
        <v>0</v>
      </c>
      <c r="AC2777" s="117">
        <f>IF(DATOS!J2741=Y$39,DATOS!C2741,"")</f>
        <v>0</v>
      </c>
    </row>
    <row r="2778" spans="27:29" x14ac:dyDescent="0.3">
      <c r="AA2778" s="114">
        <f t="shared" si="47"/>
        <v>1</v>
      </c>
      <c r="AB2778" s="114">
        <f>IF(AC2778="",0,IFERROR(IF(VLOOKUP(AC2778,AC$38:AC2777,1,0)&gt;0,0,0),1))</f>
        <v>0</v>
      </c>
      <c r="AC2778" s="117">
        <f>IF(DATOS!J2742=Y$39,DATOS!C2742,"")</f>
        <v>0</v>
      </c>
    </row>
    <row r="2779" spans="27:29" x14ac:dyDescent="0.3">
      <c r="AA2779" s="114">
        <f t="shared" si="47"/>
        <v>1</v>
      </c>
      <c r="AB2779" s="114">
        <f>IF(AC2779="",0,IFERROR(IF(VLOOKUP(AC2779,AC$38:AC2778,1,0)&gt;0,0,0),1))</f>
        <v>0</v>
      </c>
      <c r="AC2779" s="117">
        <f>IF(DATOS!J2743=Y$39,DATOS!C2743,"")</f>
        <v>0</v>
      </c>
    </row>
    <row r="2780" spans="27:29" x14ac:dyDescent="0.3">
      <c r="AA2780" s="114">
        <f t="shared" si="47"/>
        <v>1</v>
      </c>
      <c r="AB2780" s="114">
        <f>IF(AC2780="",0,IFERROR(IF(VLOOKUP(AC2780,AC$38:AC2779,1,0)&gt;0,0,0),1))</f>
        <v>0</v>
      </c>
      <c r="AC2780" s="117">
        <f>IF(DATOS!J2744=Y$39,DATOS!C2744,"")</f>
        <v>0</v>
      </c>
    </row>
    <row r="2781" spans="27:29" x14ac:dyDescent="0.3">
      <c r="AA2781" s="114">
        <f t="shared" si="47"/>
        <v>1</v>
      </c>
      <c r="AB2781" s="114">
        <f>IF(AC2781="",0,IFERROR(IF(VLOOKUP(AC2781,AC$38:AC2780,1,0)&gt;0,0,0),1))</f>
        <v>0</v>
      </c>
      <c r="AC2781" s="117">
        <f>IF(DATOS!J2745=Y$39,DATOS!C2745,"")</f>
        <v>0</v>
      </c>
    </row>
    <row r="2782" spans="27:29" x14ac:dyDescent="0.3">
      <c r="AA2782" s="114">
        <f t="shared" si="47"/>
        <v>1</v>
      </c>
      <c r="AB2782" s="114">
        <f>IF(AC2782="",0,IFERROR(IF(VLOOKUP(AC2782,AC$38:AC2781,1,0)&gt;0,0,0),1))</f>
        <v>0</v>
      </c>
      <c r="AC2782" s="117">
        <f>IF(DATOS!J2746=Y$39,DATOS!C2746,"")</f>
        <v>0</v>
      </c>
    </row>
    <row r="2783" spans="27:29" x14ac:dyDescent="0.3">
      <c r="AA2783" s="114">
        <f t="shared" si="47"/>
        <v>1</v>
      </c>
      <c r="AB2783" s="114">
        <f>IF(AC2783="",0,IFERROR(IF(VLOOKUP(AC2783,AC$38:AC2782,1,0)&gt;0,0,0),1))</f>
        <v>0</v>
      </c>
      <c r="AC2783" s="117">
        <f>IF(DATOS!J2747=Y$39,DATOS!C2747,"")</f>
        <v>0</v>
      </c>
    </row>
    <row r="2784" spans="27:29" x14ac:dyDescent="0.3">
      <c r="AA2784" s="114">
        <f t="shared" si="47"/>
        <v>1</v>
      </c>
      <c r="AB2784" s="114">
        <f>IF(AC2784="",0,IFERROR(IF(VLOOKUP(AC2784,AC$38:AC2783,1,0)&gt;0,0,0),1))</f>
        <v>0</v>
      </c>
      <c r="AC2784" s="117">
        <f>IF(DATOS!J2748=Y$39,DATOS!C2748,"")</f>
        <v>0</v>
      </c>
    </row>
    <row r="2785" spans="27:29" x14ac:dyDescent="0.3">
      <c r="AA2785" s="114">
        <f t="shared" si="47"/>
        <v>1</v>
      </c>
      <c r="AB2785" s="114">
        <f>IF(AC2785="",0,IFERROR(IF(VLOOKUP(AC2785,AC$38:AC2784,1,0)&gt;0,0,0),1))</f>
        <v>0</v>
      </c>
      <c r="AC2785" s="117">
        <f>IF(DATOS!J2749=Y$39,DATOS!C2749,"")</f>
        <v>0</v>
      </c>
    </row>
    <row r="2786" spans="27:29" x14ac:dyDescent="0.3">
      <c r="AA2786" s="114">
        <f t="shared" si="47"/>
        <v>1</v>
      </c>
      <c r="AB2786" s="114">
        <f>IF(AC2786="",0,IFERROR(IF(VLOOKUP(AC2786,AC$38:AC2785,1,0)&gt;0,0,0),1))</f>
        <v>0</v>
      </c>
      <c r="AC2786" s="117">
        <f>IF(DATOS!J2750=Y$39,DATOS!C2750,"")</f>
        <v>0</v>
      </c>
    </row>
    <row r="2787" spans="27:29" x14ac:dyDescent="0.3">
      <c r="AA2787" s="114">
        <f t="shared" si="47"/>
        <v>1</v>
      </c>
      <c r="AB2787" s="114">
        <f>IF(AC2787="",0,IFERROR(IF(VLOOKUP(AC2787,AC$38:AC2786,1,0)&gt;0,0,0),1))</f>
        <v>0</v>
      </c>
      <c r="AC2787" s="117">
        <f>IF(DATOS!J2751=Y$39,DATOS!C2751,"")</f>
        <v>0</v>
      </c>
    </row>
    <row r="2788" spans="27:29" x14ac:dyDescent="0.3">
      <c r="AA2788" s="114">
        <f t="shared" si="47"/>
        <v>1</v>
      </c>
      <c r="AB2788" s="114">
        <f>IF(AC2788="",0,IFERROR(IF(VLOOKUP(AC2788,AC$38:AC2787,1,0)&gt;0,0,0),1))</f>
        <v>0</v>
      </c>
      <c r="AC2788" s="117">
        <f>IF(DATOS!J2752=Y$39,DATOS!C2752,"")</f>
        <v>0</v>
      </c>
    </row>
    <row r="2789" spans="27:29" x14ac:dyDescent="0.3">
      <c r="AA2789" s="114">
        <f t="shared" si="47"/>
        <v>1</v>
      </c>
      <c r="AB2789" s="114">
        <f>IF(AC2789="",0,IFERROR(IF(VLOOKUP(AC2789,AC$38:AC2788,1,0)&gt;0,0,0),1))</f>
        <v>0</v>
      </c>
      <c r="AC2789" s="117">
        <f>IF(DATOS!J2753=Y$39,DATOS!C2753,"")</f>
        <v>0</v>
      </c>
    </row>
    <row r="2790" spans="27:29" x14ac:dyDescent="0.3">
      <c r="AA2790" s="114">
        <f t="shared" ref="AA2790:AA2853" si="48">AA2789+AB2790</f>
        <v>1</v>
      </c>
      <c r="AB2790" s="114">
        <f>IF(AC2790="",0,IFERROR(IF(VLOOKUP(AC2790,AC$38:AC2789,1,0)&gt;0,0,0),1))</f>
        <v>0</v>
      </c>
      <c r="AC2790" s="117">
        <f>IF(DATOS!J2754=Y$39,DATOS!C2754,"")</f>
        <v>0</v>
      </c>
    </row>
    <row r="2791" spans="27:29" x14ac:dyDescent="0.3">
      <c r="AA2791" s="114">
        <f t="shared" si="48"/>
        <v>1</v>
      </c>
      <c r="AB2791" s="114">
        <f>IF(AC2791="",0,IFERROR(IF(VLOOKUP(AC2791,AC$38:AC2790,1,0)&gt;0,0,0),1))</f>
        <v>0</v>
      </c>
      <c r="AC2791" s="117">
        <f>IF(DATOS!J2755=Y$39,DATOS!C2755,"")</f>
        <v>0</v>
      </c>
    </row>
    <row r="2792" spans="27:29" x14ac:dyDescent="0.3">
      <c r="AA2792" s="114">
        <f t="shared" si="48"/>
        <v>1</v>
      </c>
      <c r="AB2792" s="114">
        <f>IF(AC2792="",0,IFERROR(IF(VLOOKUP(AC2792,AC$38:AC2791,1,0)&gt;0,0,0),1))</f>
        <v>0</v>
      </c>
      <c r="AC2792" s="117">
        <f>IF(DATOS!J2756=Y$39,DATOS!C2756,"")</f>
        <v>0</v>
      </c>
    </row>
    <row r="2793" spans="27:29" x14ac:dyDescent="0.3">
      <c r="AA2793" s="114">
        <f t="shared" si="48"/>
        <v>1</v>
      </c>
      <c r="AB2793" s="114">
        <f>IF(AC2793="",0,IFERROR(IF(VLOOKUP(AC2793,AC$38:AC2792,1,0)&gt;0,0,0),1))</f>
        <v>0</v>
      </c>
      <c r="AC2793" s="117">
        <f>IF(DATOS!J2757=Y$39,DATOS!C2757,"")</f>
        <v>0</v>
      </c>
    </row>
    <row r="2794" spans="27:29" x14ac:dyDescent="0.3">
      <c r="AA2794" s="114">
        <f t="shared" si="48"/>
        <v>1</v>
      </c>
      <c r="AB2794" s="114">
        <f>IF(AC2794="",0,IFERROR(IF(VLOOKUP(AC2794,AC$38:AC2793,1,0)&gt;0,0,0),1))</f>
        <v>0</v>
      </c>
      <c r="AC2794" s="117">
        <f>IF(DATOS!J2758=Y$39,DATOS!C2758,"")</f>
        <v>0</v>
      </c>
    </row>
    <row r="2795" spans="27:29" x14ac:dyDescent="0.3">
      <c r="AA2795" s="114">
        <f t="shared" si="48"/>
        <v>1</v>
      </c>
      <c r="AB2795" s="114">
        <f>IF(AC2795="",0,IFERROR(IF(VLOOKUP(AC2795,AC$38:AC2794,1,0)&gt;0,0,0),1))</f>
        <v>0</v>
      </c>
      <c r="AC2795" s="117">
        <f>IF(DATOS!J2759=Y$39,DATOS!C2759,"")</f>
        <v>0</v>
      </c>
    </row>
    <row r="2796" spans="27:29" x14ac:dyDescent="0.3">
      <c r="AA2796" s="114">
        <f t="shared" si="48"/>
        <v>1</v>
      </c>
      <c r="AB2796" s="114">
        <f>IF(AC2796="",0,IFERROR(IF(VLOOKUP(AC2796,AC$38:AC2795,1,0)&gt;0,0,0),1))</f>
        <v>0</v>
      </c>
      <c r="AC2796" s="117">
        <f>IF(DATOS!J2760=Y$39,DATOS!C2760,"")</f>
        <v>0</v>
      </c>
    </row>
    <row r="2797" spans="27:29" x14ac:dyDescent="0.3">
      <c r="AA2797" s="114">
        <f t="shared" si="48"/>
        <v>1</v>
      </c>
      <c r="AB2797" s="114">
        <f>IF(AC2797="",0,IFERROR(IF(VLOOKUP(AC2797,AC$38:AC2796,1,0)&gt;0,0,0),1))</f>
        <v>0</v>
      </c>
      <c r="AC2797" s="117">
        <f>IF(DATOS!J2761=Y$39,DATOS!C2761,"")</f>
        <v>0</v>
      </c>
    </row>
    <row r="2798" spans="27:29" x14ac:dyDescent="0.3">
      <c r="AA2798" s="114">
        <f t="shared" si="48"/>
        <v>1</v>
      </c>
      <c r="AB2798" s="114">
        <f>IF(AC2798="",0,IFERROR(IF(VLOOKUP(AC2798,AC$38:AC2797,1,0)&gt;0,0,0),1))</f>
        <v>0</v>
      </c>
      <c r="AC2798" s="117">
        <f>IF(DATOS!J2762=Y$39,DATOS!C2762,"")</f>
        <v>0</v>
      </c>
    </row>
    <row r="2799" spans="27:29" x14ac:dyDescent="0.3">
      <c r="AA2799" s="114">
        <f t="shared" si="48"/>
        <v>1</v>
      </c>
      <c r="AB2799" s="114">
        <f>IF(AC2799="",0,IFERROR(IF(VLOOKUP(AC2799,AC$38:AC2798,1,0)&gt;0,0,0),1))</f>
        <v>0</v>
      </c>
      <c r="AC2799" s="117">
        <f>IF(DATOS!J2763=Y$39,DATOS!C2763,"")</f>
        <v>0</v>
      </c>
    </row>
    <row r="2800" spans="27:29" x14ac:dyDescent="0.3">
      <c r="AA2800" s="114">
        <f t="shared" si="48"/>
        <v>1</v>
      </c>
      <c r="AB2800" s="114">
        <f>IF(AC2800="",0,IFERROR(IF(VLOOKUP(AC2800,AC$38:AC2799,1,0)&gt;0,0,0),1))</f>
        <v>0</v>
      </c>
      <c r="AC2800" s="117">
        <f>IF(DATOS!J2764=Y$39,DATOS!C2764,"")</f>
        <v>0</v>
      </c>
    </row>
    <row r="2801" spans="27:29" x14ac:dyDescent="0.3">
      <c r="AA2801" s="114">
        <f t="shared" si="48"/>
        <v>1</v>
      </c>
      <c r="AB2801" s="114">
        <f>IF(AC2801="",0,IFERROR(IF(VLOOKUP(AC2801,AC$38:AC2800,1,0)&gt;0,0,0),1))</f>
        <v>0</v>
      </c>
      <c r="AC2801" s="117">
        <f>IF(DATOS!J2765=Y$39,DATOS!C2765,"")</f>
        <v>0</v>
      </c>
    </row>
    <row r="2802" spans="27:29" x14ac:dyDescent="0.3">
      <c r="AA2802" s="114">
        <f t="shared" si="48"/>
        <v>1</v>
      </c>
      <c r="AB2802" s="114">
        <f>IF(AC2802="",0,IFERROR(IF(VLOOKUP(AC2802,AC$38:AC2801,1,0)&gt;0,0,0),1))</f>
        <v>0</v>
      </c>
      <c r="AC2802" s="117">
        <f>IF(DATOS!J2766=Y$39,DATOS!C2766,"")</f>
        <v>0</v>
      </c>
    </row>
    <row r="2803" spans="27:29" x14ac:dyDescent="0.3">
      <c r="AA2803" s="114">
        <f t="shared" si="48"/>
        <v>1</v>
      </c>
      <c r="AB2803" s="114">
        <f>IF(AC2803="",0,IFERROR(IF(VLOOKUP(AC2803,AC$38:AC2802,1,0)&gt;0,0,0),1))</f>
        <v>0</v>
      </c>
      <c r="AC2803" s="117">
        <f>IF(DATOS!J2767=Y$39,DATOS!C2767,"")</f>
        <v>0</v>
      </c>
    </row>
    <row r="2804" spans="27:29" x14ac:dyDescent="0.3">
      <c r="AA2804" s="114">
        <f t="shared" si="48"/>
        <v>1</v>
      </c>
      <c r="AB2804" s="114">
        <f>IF(AC2804="",0,IFERROR(IF(VLOOKUP(AC2804,AC$38:AC2803,1,0)&gt;0,0,0),1))</f>
        <v>0</v>
      </c>
      <c r="AC2804" s="117">
        <f>IF(DATOS!J2768=Y$39,DATOS!C2768,"")</f>
        <v>0</v>
      </c>
    </row>
    <row r="2805" spans="27:29" x14ac:dyDescent="0.3">
      <c r="AA2805" s="114">
        <f t="shared" si="48"/>
        <v>1</v>
      </c>
      <c r="AB2805" s="114">
        <f>IF(AC2805="",0,IFERROR(IF(VLOOKUP(AC2805,AC$38:AC2804,1,0)&gt;0,0,0),1))</f>
        <v>0</v>
      </c>
      <c r="AC2805" s="117">
        <f>IF(DATOS!J2769=Y$39,DATOS!C2769,"")</f>
        <v>0</v>
      </c>
    </row>
    <row r="2806" spans="27:29" x14ac:dyDescent="0.3">
      <c r="AA2806" s="114">
        <f t="shared" si="48"/>
        <v>1</v>
      </c>
      <c r="AB2806" s="114">
        <f>IF(AC2806="",0,IFERROR(IF(VLOOKUP(AC2806,AC$38:AC2805,1,0)&gt;0,0,0),1))</f>
        <v>0</v>
      </c>
      <c r="AC2806" s="117">
        <f>IF(DATOS!J2770=Y$39,DATOS!C2770,"")</f>
        <v>0</v>
      </c>
    </row>
    <row r="2807" spans="27:29" x14ac:dyDescent="0.3">
      <c r="AA2807" s="114">
        <f t="shared" si="48"/>
        <v>1</v>
      </c>
      <c r="AB2807" s="114">
        <f>IF(AC2807="",0,IFERROR(IF(VLOOKUP(AC2807,AC$38:AC2806,1,0)&gt;0,0,0),1))</f>
        <v>0</v>
      </c>
      <c r="AC2807" s="117">
        <f>IF(DATOS!J2771=Y$39,DATOS!C2771,"")</f>
        <v>0</v>
      </c>
    </row>
    <row r="2808" spans="27:29" x14ac:dyDescent="0.3">
      <c r="AA2808" s="114">
        <f t="shared" si="48"/>
        <v>1</v>
      </c>
      <c r="AB2808" s="114">
        <f>IF(AC2808="",0,IFERROR(IF(VLOOKUP(AC2808,AC$38:AC2807,1,0)&gt;0,0,0),1))</f>
        <v>0</v>
      </c>
      <c r="AC2808" s="117">
        <f>IF(DATOS!J2772=Y$39,DATOS!C2772,"")</f>
        <v>0</v>
      </c>
    </row>
    <row r="2809" spans="27:29" x14ac:dyDescent="0.3">
      <c r="AA2809" s="114">
        <f t="shared" si="48"/>
        <v>1</v>
      </c>
      <c r="AB2809" s="114">
        <f>IF(AC2809="",0,IFERROR(IF(VLOOKUP(AC2809,AC$38:AC2808,1,0)&gt;0,0,0),1))</f>
        <v>0</v>
      </c>
      <c r="AC2809" s="117">
        <f>IF(DATOS!J2773=Y$39,DATOS!C2773,"")</f>
        <v>0</v>
      </c>
    </row>
    <row r="2810" spans="27:29" x14ac:dyDescent="0.3">
      <c r="AA2810" s="114">
        <f t="shared" si="48"/>
        <v>1</v>
      </c>
      <c r="AB2810" s="114">
        <f>IF(AC2810="",0,IFERROR(IF(VLOOKUP(AC2810,AC$38:AC2809,1,0)&gt;0,0,0),1))</f>
        <v>0</v>
      </c>
      <c r="AC2810" s="117">
        <f>IF(DATOS!J2774=Y$39,DATOS!C2774,"")</f>
        <v>0</v>
      </c>
    </row>
    <row r="2811" spans="27:29" x14ac:dyDescent="0.3">
      <c r="AA2811" s="114">
        <f t="shared" si="48"/>
        <v>1</v>
      </c>
      <c r="AB2811" s="114">
        <f>IF(AC2811="",0,IFERROR(IF(VLOOKUP(AC2811,AC$38:AC2810,1,0)&gt;0,0,0),1))</f>
        <v>0</v>
      </c>
      <c r="AC2811" s="117">
        <f>IF(DATOS!J2775=Y$39,DATOS!C2775,"")</f>
        <v>0</v>
      </c>
    </row>
    <row r="2812" spans="27:29" x14ac:dyDescent="0.3">
      <c r="AA2812" s="114">
        <f t="shared" si="48"/>
        <v>1</v>
      </c>
      <c r="AB2812" s="114">
        <f>IF(AC2812="",0,IFERROR(IF(VLOOKUP(AC2812,AC$38:AC2811,1,0)&gt;0,0,0),1))</f>
        <v>0</v>
      </c>
      <c r="AC2812" s="117">
        <f>IF(DATOS!J2776=Y$39,DATOS!C2776,"")</f>
        <v>0</v>
      </c>
    </row>
    <row r="2813" spans="27:29" x14ac:dyDescent="0.3">
      <c r="AA2813" s="114">
        <f t="shared" si="48"/>
        <v>1</v>
      </c>
      <c r="AB2813" s="114">
        <f>IF(AC2813="",0,IFERROR(IF(VLOOKUP(AC2813,AC$38:AC2812,1,0)&gt;0,0,0),1))</f>
        <v>0</v>
      </c>
      <c r="AC2813" s="117">
        <f>IF(DATOS!J2777=Y$39,DATOS!C2777,"")</f>
        <v>0</v>
      </c>
    </row>
    <row r="2814" spans="27:29" x14ac:dyDescent="0.3">
      <c r="AA2814" s="114">
        <f t="shared" si="48"/>
        <v>1</v>
      </c>
      <c r="AB2814" s="114">
        <f>IF(AC2814="",0,IFERROR(IF(VLOOKUP(AC2814,AC$38:AC2813,1,0)&gt;0,0,0),1))</f>
        <v>0</v>
      </c>
      <c r="AC2814" s="117">
        <f>IF(DATOS!J2778=Y$39,DATOS!C2778,"")</f>
        <v>0</v>
      </c>
    </row>
    <row r="2815" spans="27:29" x14ac:dyDescent="0.3">
      <c r="AA2815" s="114">
        <f t="shared" si="48"/>
        <v>1</v>
      </c>
      <c r="AB2815" s="114">
        <f>IF(AC2815="",0,IFERROR(IF(VLOOKUP(AC2815,AC$38:AC2814,1,0)&gt;0,0,0),1))</f>
        <v>0</v>
      </c>
      <c r="AC2815" s="117">
        <f>IF(DATOS!J2779=Y$39,DATOS!C2779,"")</f>
        <v>0</v>
      </c>
    </row>
    <row r="2816" spans="27:29" x14ac:dyDescent="0.3">
      <c r="AA2816" s="114">
        <f t="shared" si="48"/>
        <v>1</v>
      </c>
      <c r="AB2816" s="114">
        <f>IF(AC2816="",0,IFERROR(IF(VLOOKUP(AC2816,AC$38:AC2815,1,0)&gt;0,0,0),1))</f>
        <v>0</v>
      </c>
      <c r="AC2816" s="117">
        <f>IF(DATOS!J2780=Y$39,DATOS!C2780,"")</f>
        <v>0</v>
      </c>
    </row>
    <row r="2817" spans="27:29" x14ac:dyDescent="0.3">
      <c r="AA2817" s="114">
        <f t="shared" si="48"/>
        <v>1</v>
      </c>
      <c r="AB2817" s="114">
        <f>IF(AC2817="",0,IFERROR(IF(VLOOKUP(AC2817,AC$38:AC2816,1,0)&gt;0,0,0),1))</f>
        <v>0</v>
      </c>
      <c r="AC2817" s="117">
        <f>IF(DATOS!J2781=Y$39,DATOS!C2781,"")</f>
        <v>0</v>
      </c>
    </row>
    <row r="2818" spans="27:29" x14ac:dyDescent="0.3">
      <c r="AA2818" s="114">
        <f t="shared" si="48"/>
        <v>1</v>
      </c>
      <c r="AB2818" s="114">
        <f>IF(AC2818="",0,IFERROR(IF(VLOOKUP(AC2818,AC$38:AC2817,1,0)&gt;0,0,0),1))</f>
        <v>0</v>
      </c>
      <c r="AC2818" s="117">
        <f>IF(DATOS!J2782=Y$39,DATOS!C2782,"")</f>
        <v>0</v>
      </c>
    </row>
    <row r="2819" spans="27:29" x14ac:dyDescent="0.3">
      <c r="AA2819" s="114">
        <f t="shared" si="48"/>
        <v>1</v>
      </c>
      <c r="AB2819" s="114">
        <f>IF(AC2819="",0,IFERROR(IF(VLOOKUP(AC2819,AC$38:AC2818,1,0)&gt;0,0,0),1))</f>
        <v>0</v>
      </c>
      <c r="AC2819" s="117">
        <f>IF(DATOS!J2783=Y$39,DATOS!C2783,"")</f>
        <v>0</v>
      </c>
    </row>
    <row r="2820" spans="27:29" x14ac:dyDescent="0.3">
      <c r="AA2820" s="114">
        <f t="shared" si="48"/>
        <v>1</v>
      </c>
      <c r="AB2820" s="114">
        <f>IF(AC2820="",0,IFERROR(IF(VLOOKUP(AC2820,AC$38:AC2819,1,0)&gt;0,0,0),1))</f>
        <v>0</v>
      </c>
      <c r="AC2820" s="117">
        <f>IF(DATOS!J2784=Y$39,DATOS!C2784,"")</f>
        <v>0</v>
      </c>
    </row>
    <row r="2821" spans="27:29" x14ac:dyDescent="0.3">
      <c r="AA2821" s="114">
        <f t="shared" si="48"/>
        <v>1</v>
      </c>
      <c r="AB2821" s="114">
        <f>IF(AC2821="",0,IFERROR(IF(VLOOKUP(AC2821,AC$38:AC2820,1,0)&gt;0,0,0),1))</f>
        <v>0</v>
      </c>
      <c r="AC2821" s="117">
        <f>IF(DATOS!J2785=Y$39,DATOS!C2785,"")</f>
        <v>0</v>
      </c>
    </row>
    <row r="2822" spans="27:29" x14ac:dyDescent="0.3">
      <c r="AA2822" s="114">
        <f t="shared" si="48"/>
        <v>1</v>
      </c>
      <c r="AB2822" s="114">
        <f>IF(AC2822="",0,IFERROR(IF(VLOOKUP(AC2822,AC$38:AC2821,1,0)&gt;0,0,0),1))</f>
        <v>0</v>
      </c>
      <c r="AC2822" s="117">
        <f>IF(DATOS!J2786=Y$39,DATOS!C2786,"")</f>
        <v>0</v>
      </c>
    </row>
    <row r="2823" spans="27:29" x14ac:dyDescent="0.3">
      <c r="AA2823" s="114">
        <f t="shared" si="48"/>
        <v>1</v>
      </c>
      <c r="AB2823" s="114">
        <f>IF(AC2823="",0,IFERROR(IF(VLOOKUP(AC2823,AC$38:AC2822,1,0)&gt;0,0,0),1))</f>
        <v>0</v>
      </c>
      <c r="AC2823" s="117">
        <f>IF(DATOS!J2787=Y$39,DATOS!C2787,"")</f>
        <v>0</v>
      </c>
    </row>
    <row r="2824" spans="27:29" x14ac:dyDescent="0.3">
      <c r="AA2824" s="114">
        <f t="shared" si="48"/>
        <v>1</v>
      </c>
      <c r="AB2824" s="114">
        <f>IF(AC2824="",0,IFERROR(IF(VLOOKUP(AC2824,AC$38:AC2823,1,0)&gt;0,0,0),1))</f>
        <v>0</v>
      </c>
      <c r="AC2824" s="117">
        <f>IF(DATOS!J2788=Y$39,DATOS!C2788,"")</f>
        <v>0</v>
      </c>
    </row>
    <row r="2825" spans="27:29" x14ac:dyDescent="0.3">
      <c r="AA2825" s="114">
        <f t="shared" si="48"/>
        <v>1</v>
      </c>
      <c r="AB2825" s="114">
        <f>IF(AC2825="",0,IFERROR(IF(VLOOKUP(AC2825,AC$38:AC2824,1,0)&gt;0,0,0),1))</f>
        <v>0</v>
      </c>
      <c r="AC2825" s="117">
        <f>IF(DATOS!J2789=Y$39,DATOS!C2789,"")</f>
        <v>0</v>
      </c>
    </row>
    <row r="2826" spans="27:29" x14ac:dyDescent="0.3">
      <c r="AA2826" s="114">
        <f t="shared" si="48"/>
        <v>1</v>
      </c>
      <c r="AB2826" s="114">
        <f>IF(AC2826="",0,IFERROR(IF(VLOOKUP(AC2826,AC$38:AC2825,1,0)&gt;0,0,0),1))</f>
        <v>0</v>
      </c>
      <c r="AC2826" s="117">
        <f>IF(DATOS!J2790=Y$39,DATOS!C2790,"")</f>
        <v>0</v>
      </c>
    </row>
    <row r="2827" spans="27:29" x14ac:dyDescent="0.3">
      <c r="AA2827" s="114">
        <f t="shared" si="48"/>
        <v>1</v>
      </c>
      <c r="AB2827" s="114">
        <f>IF(AC2827="",0,IFERROR(IF(VLOOKUP(AC2827,AC$38:AC2826,1,0)&gt;0,0,0),1))</f>
        <v>0</v>
      </c>
      <c r="AC2827" s="117">
        <f>IF(DATOS!J2791=Y$39,DATOS!C2791,"")</f>
        <v>0</v>
      </c>
    </row>
    <row r="2828" spans="27:29" x14ac:dyDescent="0.3">
      <c r="AA2828" s="114">
        <f t="shared" si="48"/>
        <v>1</v>
      </c>
      <c r="AB2828" s="114">
        <f>IF(AC2828="",0,IFERROR(IF(VLOOKUP(AC2828,AC$38:AC2827,1,0)&gt;0,0,0),1))</f>
        <v>0</v>
      </c>
      <c r="AC2828" s="117">
        <f>IF(DATOS!J2792=Y$39,DATOS!C2792,"")</f>
        <v>0</v>
      </c>
    </row>
    <row r="2829" spans="27:29" x14ac:dyDescent="0.3">
      <c r="AA2829" s="114">
        <f t="shared" si="48"/>
        <v>1</v>
      </c>
      <c r="AB2829" s="114">
        <f>IF(AC2829="",0,IFERROR(IF(VLOOKUP(AC2829,AC$38:AC2828,1,0)&gt;0,0,0),1))</f>
        <v>0</v>
      </c>
      <c r="AC2829" s="117">
        <f>IF(DATOS!J2793=Y$39,DATOS!C2793,"")</f>
        <v>0</v>
      </c>
    </row>
    <row r="2830" spans="27:29" x14ac:dyDescent="0.3">
      <c r="AA2830" s="114">
        <f t="shared" si="48"/>
        <v>1</v>
      </c>
      <c r="AB2830" s="114">
        <f>IF(AC2830="",0,IFERROR(IF(VLOOKUP(AC2830,AC$38:AC2829,1,0)&gt;0,0,0),1))</f>
        <v>0</v>
      </c>
      <c r="AC2830" s="117">
        <f>IF(DATOS!J2794=Y$39,DATOS!C2794,"")</f>
        <v>0</v>
      </c>
    </row>
    <row r="2831" spans="27:29" x14ac:dyDescent="0.3">
      <c r="AA2831" s="114">
        <f t="shared" si="48"/>
        <v>1</v>
      </c>
      <c r="AB2831" s="114">
        <f>IF(AC2831="",0,IFERROR(IF(VLOOKUP(AC2831,AC$38:AC2830,1,0)&gt;0,0,0),1))</f>
        <v>0</v>
      </c>
      <c r="AC2831" s="117">
        <f>IF(DATOS!J2795=Y$39,DATOS!C2795,"")</f>
        <v>0</v>
      </c>
    </row>
    <row r="2832" spans="27:29" x14ac:dyDescent="0.3">
      <c r="AA2832" s="114">
        <f t="shared" si="48"/>
        <v>1</v>
      </c>
      <c r="AB2832" s="114">
        <f>IF(AC2832="",0,IFERROR(IF(VLOOKUP(AC2832,AC$38:AC2831,1,0)&gt;0,0,0),1))</f>
        <v>0</v>
      </c>
      <c r="AC2832" s="117">
        <f>IF(DATOS!J2796=Y$39,DATOS!C2796,"")</f>
        <v>0</v>
      </c>
    </row>
    <row r="2833" spans="27:29" x14ac:dyDescent="0.3">
      <c r="AA2833" s="114">
        <f t="shared" si="48"/>
        <v>1</v>
      </c>
      <c r="AB2833" s="114">
        <f>IF(AC2833="",0,IFERROR(IF(VLOOKUP(AC2833,AC$38:AC2832,1,0)&gt;0,0,0),1))</f>
        <v>0</v>
      </c>
      <c r="AC2833" s="117">
        <f>IF(DATOS!J2797=Y$39,DATOS!C2797,"")</f>
        <v>0</v>
      </c>
    </row>
    <row r="2834" spans="27:29" x14ac:dyDescent="0.3">
      <c r="AA2834" s="114">
        <f t="shared" si="48"/>
        <v>1</v>
      </c>
      <c r="AB2834" s="114">
        <f>IF(AC2834="",0,IFERROR(IF(VLOOKUP(AC2834,AC$38:AC2833,1,0)&gt;0,0,0),1))</f>
        <v>0</v>
      </c>
      <c r="AC2834" s="117">
        <f>IF(DATOS!J2798=Y$39,DATOS!C2798,"")</f>
        <v>0</v>
      </c>
    </row>
    <row r="2835" spans="27:29" x14ac:dyDescent="0.3">
      <c r="AA2835" s="114">
        <f t="shared" si="48"/>
        <v>1</v>
      </c>
      <c r="AB2835" s="114">
        <f>IF(AC2835="",0,IFERROR(IF(VLOOKUP(AC2835,AC$38:AC2834,1,0)&gt;0,0,0),1))</f>
        <v>0</v>
      </c>
      <c r="AC2835" s="117">
        <f>IF(DATOS!J2799=Y$39,DATOS!C2799,"")</f>
        <v>0</v>
      </c>
    </row>
    <row r="2836" spans="27:29" x14ac:dyDescent="0.3">
      <c r="AA2836" s="114">
        <f t="shared" si="48"/>
        <v>1</v>
      </c>
      <c r="AB2836" s="114">
        <f>IF(AC2836="",0,IFERROR(IF(VLOOKUP(AC2836,AC$38:AC2835,1,0)&gt;0,0,0),1))</f>
        <v>0</v>
      </c>
      <c r="AC2836" s="117">
        <f>IF(DATOS!J2800=Y$39,DATOS!C2800,"")</f>
        <v>0</v>
      </c>
    </row>
    <row r="2837" spans="27:29" x14ac:dyDescent="0.3">
      <c r="AA2837" s="114">
        <f t="shared" si="48"/>
        <v>1</v>
      </c>
      <c r="AB2837" s="114">
        <f>IF(AC2837="",0,IFERROR(IF(VLOOKUP(AC2837,AC$38:AC2836,1,0)&gt;0,0,0),1))</f>
        <v>0</v>
      </c>
      <c r="AC2837" s="117">
        <f>IF(DATOS!J2801=Y$39,DATOS!C2801,"")</f>
        <v>0</v>
      </c>
    </row>
    <row r="2838" spans="27:29" x14ac:dyDescent="0.3">
      <c r="AA2838" s="114">
        <f t="shared" si="48"/>
        <v>1</v>
      </c>
      <c r="AB2838" s="114">
        <f>IF(AC2838="",0,IFERROR(IF(VLOOKUP(AC2838,AC$38:AC2837,1,0)&gt;0,0,0),1))</f>
        <v>0</v>
      </c>
      <c r="AC2838" s="117">
        <f>IF(DATOS!J2802=Y$39,DATOS!C2802,"")</f>
        <v>0</v>
      </c>
    </row>
    <row r="2839" spans="27:29" x14ac:dyDescent="0.3">
      <c r="AA2839" s="114">
        <f t="shared" si="48"/>
        <v>1</v>
      </c>
      <c r="AB2839" s="114">
        <f>IF(AC2839="",0,IFERROR(IF(VLOOKUP(AC2839,AC$38:AC2838,1,0)&gt;0,0,0),1))</f>
        <v>0</v>
      </c>
      <c r="AC2839" s="117">
        <f>IF(DATOS!J2803=Y$39,DATOS!C2803,"")</f>
        <v>0</v>
      </c>
    </row>
    <row r="2840" spans="27:29" x14ac:dyDescent="0.3">
      <c r="AA2840" s="114">
        <f t="shared" si="48"/>
        <v>1</v>
      </c>
      <c r="AB2840" s="114">
        <f>IF(AC2840="",0,IFERROR(IF(VLOOKUP(AC2840,AC$38:AC2839,1,0)&gt;0,0,0),1))</f>
        <v>0</v>
      </c>
      <c r="AC2840" s="117">
        <f>IF(DATOS!J2804=Y$39,DATOS!C2804,"")</f>
        <v>0</v>
      </c>
    </row>
    <row r="2841" spans="27:29" x14ac:dyDescent="0.3">
      <c r="AA2841" s="114">
        <f t="shared" si="48"/>
        <v>1</v>
      </c>
      <c r="AB2841" s="114">
        <f>IF(AC2841="",0,IFERROR(IF(VLOOKUP(AC2841,AC$38:AC2840,1,0)&gt;0,0,0),1))</f>
        <v>0</v>
      </c>
      <c r="AC2841" s="117">
        <f>IF(DATOS!J2805=Y$39,DATOS!C2805,"")</f>
        <v>0</v>
      </c>
    </row>
    <row r="2842" spans="27:29" x14ac:dyDescent="0.3">
      <c r="AA2842" s="114">
        <f t="shared" si="48"/>
        <v>1</v>
      </c>
      <c r="AB2842" s="114">
        <f>IF(AC2842="",0,IFERROR(IF(VLOOKUP(AC2842,AC$38:AC2841,1,0)&gt;0,0,0),1))</f>
        <v>0</v>
      </c>
      <c r="AC2842" s="117">
        <f>IF(DATOS!J2806=Y$39,DATOS!C2806,"")</f>
        <v>0</v>
      </c>
    </row>
    <row r="2843" spans="27:29" x14ac:dyDescent="0.3">
      <c r="AA2843" s="114">
        <f t="shared" si="48"/>
        <v>1</v>
      </c>
      <c r="AB2843" s="114">
        <f>IF(AC2843="",0,IFERROR(IF(VLOOKUP(AC2843,AC$38:AC2842,1,0)&gt;0,0,0),1))</f>
        <v>0</v>
      </c>
      <c r="AC2843" s="117">
        <f>IF(DATOS!J2807=Y$39,DATOS!C2807,"")</f>
        <v>0</v>
      </c>
    </row>
    <row r="2844" spans="27:29" x14ac:dyDescent="0.3">
      <c r="AA2844" s="114">
        <f t="shared" si="48"/>
        <v>1</v>
      </c>
      <c r="AB2844" s="114">
        <f>IF(AC2844="",0,IFERROR(IF(VLOOKUP(AC2844,AC$38:AC2843,1,0)&gt;0,0,0),1))</f>
        <v>0</v>
      </c>
      <c r="AC2844" s="117">
        <f>IF(DATOS!J2808=Y$39,DATOS!C2808,"")</f>
        <v>0</v>
      </c>
    </row>
    <row r="2845" spans="27:29" x14ac:dyDescent="0.3">
      <c r="AA2845" s="114">
        <f t="shared" si="48"/>
        <v>1</v>
      </c>
      <c r="AB2845" s="114">
        <f>IF(AC2845="",0,IFERROR(IF(VLOOKUP(AC2845,AC$38:AC2844,1,0)&gt;0,0,0),1))</f>
        <v>0</v>
      </c>
      <c r="AC2845" s="117">
        <f>IF(DATOS!J2809=Y$39,DATOS!C2809,"")</f>
        <v>0</v>
      </c>
    </row>
    <row r="2846" spans="27:29" x14ac:dyDescent="0.3">
      <c r="AA2846" s="114">
        <f t="shared" si="48"/>
        <v>1</v>
      </c>
      <c r="AB2846" s="114">
        <f>IF(AC2846="",0,IFERROR(IF(VLOOKUP(AC2846,AC$38:AC2845,1,0)&gt;0,0,0),1))</f>
        <v>0</v>
      </c>
      <c r="AC2846" s="117">
        <f>IF(DATOS!J2810=Y$39,DATOS!C2810,"")</f>
        <v>0</v>
      </c>
    </row>
    <row r="2847" spans="27:29" x14ac:dyDescent="0.3">
      <c r="AA2847" s="114">
        <f t="shared" si="48"/>
        <v>1</v>
      </c>
      <c r="AB2847" s="114">
        <f>IF(AC2847="",0,IFERROR(IF(VLOOKUP(AC2847,AC$38:AC2846,1,0)&gt;0,0,0),1))</f>
        <v>0</v>
      </c>
      <c r="AC2847" s="117">
        <f>IF(DATOS!J2811=Y$39,DATOS!C2811,"")</f>
        <v>0</v>
      </c>
    </row>
    <row r="2848" spans="27:29" x14ac:dyDescent="0.3">
      <c r="AA2848" s="114">
        <f t="shared" si="48"/>
        <v>1</v>
      </c>
      <c r="AB2848" s="114">
        <f>IF(AC2848="",0,IFERROR(IF(VLOOKUP(AC2848,AC$38:AC2847,1,0)&gt;0,0,0),1))</f>
        <v>0</v>
      </c>
      <c r="AC2848" s="117">
        <f>IF(DATOS!J2812=Y$39,DATOS!C2812,"")</f>
        <v>0</v>
      </c>
    </row>
    <row r="2849" spans="27:29" x14ac:dyDescent="0.3">
      <c r="AA2849" s="114">
        <f t="shared" si="48"/>
        <v>1</v>
      </c>
      <c r="AB2849" s="114">
        <f>IF(AC2849="",0,IFERROR(IF(VLOOKUP(AC2849,AC$38:AC2848,1,0)&gt;0,0,0),1))</f>
        <v>0</v>
      </c>
      <c r="AC2849" s="117">
        <f>IF(DATOS!J2813=Y$39,DATOS!C2813,"")</f>
        <v>0</v>
      </c>
    </row>
    <row r="2850" spans="27:29" x14ac:dyDescent="0.3">
      <c r="AA2850" s="114">
        <f t="shared" si="48"/>
        <v>1</v>
      </c>
      <c r="AB2850" s="114">
        <f>IF(AC2850="",0,IFERROR(IF(VLOOKUP(AC2850,AC$38:AC2849,1,0)&gt;0,0,0),1))</f>
        <v>0</v>
      </c>
      <c r="AC2850" s="117">
        <f>IF(DATOS!J2814=Y$39,DATOS!C2814,"")</f>
        <v>0</v>
      </c>
    </row>
    <row r="2851" spans="27:29" x14ac:dyDescent="0.3">
      <c r="AA2851" s="114">
        <f t="shared" si="48"/>
        <v>1</v>
      </c>
      <c r="AB2851" s="114">
        <f>IF(AC2851="",0,IFERROR(IF(VLOOKUP(AC2851,AC$38:AC2850,1,0)&gt;0,0,0),1))</f>
        <v>0</v>
      </c>
      <c r="AC2851" s="117">
        <f>IF(DATOS!J2815=Y$39,DATOS!C2815,"")</f>
        <v>0</v>
      </c>
    </row>
    <row r="2852" spans="27:29" x14ac:dyDescent="0.3">
      <c r="AA2852" s="114">
        <f t="shared" si="48"/>
        <v>1</v>
      </c>
      <c r="AB2852" s="114">
        <f>IF(AC2852="",0,IFERROR(IF(VLOOKUP(AC2852,AC$38:AC2851,1,0)&gt;0,0,0),1))</f>
        <v>0</v>
      </c>
      <c r="AC2852" s="117">
        <f>IF(DATOS!J2816=Y$39,DATOS!C2816,"")</f>
        <v>0</v>
      </c>
    </row>
    <row r="2853" spans="27:29" x14ac:dyDescent="0.3">
      <c r="AA2853" s="114">
        <f t="shared" si="48"/>
        <v>1</v>
      </c>
      <c r="AB2853" s="114">
        <f>IF(AC2853="",0,IFERROR(IF(VLOOKUP(AC2853,AC$38:AC2852,1,0)&gt;0,0,0),1))</f>
        <v>0</v>
      </c>
      <c r="AC2853" s="117">
        <f>IF(DATOS!J2817=Y$39,DATOS!C2817,"")</f>
        <v>0</v>
      </c>
    </row>
    <row r="2854" spans="27:29" x14ac:dyDescent="0.3">
      <c r="AA2854" s="114">
        <f t="shared" ref="AA2854:AA2917" si="49">AA2853+AB2854</f>
        <v>1</v>
      </c>
      <c r="AB2854" s="114">
        <f>IF(AC2854="",0,IFERROR(IF(VLOOKUP(AC2854,AC$38:AC2853,1,0)&gt;0,0,0),1))</f>
        <v>0</v>
      </c>
      <c r="AC2854" s="117">
        <f>IF(DATOS!J2818=Y$39,DATOS!C2818,"")</f>
        <v>0</v>
      </c>
    </row>
    <row r="2855" spans="27:29" x14ac:dyDescent="0.3">
      <c r="AA2855" s="114">
        <f t="shared" si="49"/>
        <v>1</v>
      </c>
      <c r="AB2855" s="114">
        <f>IF(AC2855="",0,IFERROR(IF(VLOOKUP(AC2855,AC$38:AC2854,1,0)&gt;0,0,0),1))</f>
        <v>0</v>
      </c>
      <c r="AC2855" s="117">
        <f>IF(DATOS!J2819=Y$39,DATOS!C2819,"")</f>
        <v>0</v>
      </c>
    </row>
    <row r="2856" spans="27:29" x14ac:dyDescent="0.3">
      <c r="AA2856" s="114">
        <f t="shared" si="49"/>
        <v>1</v>
      </c>
      <c r="AB2856" s="114">
        <f>IF(AC2856="",0,IFERROR(IF(VLOOKUP(AC2856,AC$38:AC2855,1,0)&gt;0,0,0),1))</f>
        <v>0</v>
      </c>
      <c r="AC2856" s="117">
        <f>IF(DATOS!J2820=Y$39,DATOS!C2820,"")</f>
        <v>0</v>
      </c>
    </row>
    <row r="2857" spans="27:29" x14ac:dyDescent="0.3">
      <c r="AA2857" s="114">
        <f t="shared" si="49"/>
        <v>1</v>
      </c>
      <c r="AB2857" s="114">
        <f>IF(AC2857="",0,IFERROR(IF(VLOOKUP(AC2857,AC$38:AC2856,1,0)&gt;0,0,0),1))</f>
        <v>0</v>
      </c>
      <c r="AC2857" s="117">
        <f>IF(DATOS!J2821=Y$39,DATOS!C2821,"")</f>
        <v>0</v>
      </c>
    </row>
    <row r="2858" spans="27:29" x14ac:dyDescent="0.3">
      <c r="AA2858" s="114">
        <f t="shared" si="49"/>
        <v>1</v>
      </c>
      <c r="AB2858" s="114">
        <f>IF(AC2858="",0,IFERROR(IF(VLOOKUP(AC2858,AC$38:AC2857,1,0)&gt;0,0,0),1))</f>
        <v>0</v>
      </c>
      <c r="AC2858" s="117">
        <f>IF(DATOS!J2822=Y$39,DATOS!C2822,"")</f>
        <v>0</v>
      </c>
    </row>
    <row r="2859" spans="27:29" x14ac:dyDescent="0.3">
      <c r="AA2859" s="114">
        <f t="shared" si="49"/>
        <v>1</v>
      </c>
      <c r="AB2859" s="114">
        <f>IF(AC2859="",0,IFERROR(IF(VLOOKUP(AC2859,AC$38:AC2858,1,0)&gt;0,0,0),1))</f>
        <v>0</v>
      </c>
      <c r="AC2859" s="117">
        <f>IF(DATOS!J2823=Y$39,DATOS!C2823,"")</f>
        <v>0</v>
      </c>
    </row>
    <row r="2860" spans="27:29" x14ac:dyDescent="0.3">
      <c r="AA2860" s="114">
        <f t="shared" si="49"/>
        <v>1</v>
      </c>
      <c r="AB2860" s="114">
        <f>IF(AC2860="",0,IFERROR(IF(VLOOKUP(AC2860,AC$38:AC2859,1,0)&gt;0,0,0),1))</f>
        <v>0</v>
      </c>
      <c r="AC2860" s="117">
        <f>IF(DATOS!J2824=Y$39,DATOS!C2824,"")</f>
        <v>0</v>
      </c>
    </row>
    <row r="2861" spans="27:29" x14ac:dyDescent="0.3">
      <c r="AA2861" s="114">
        <f t="shared" si="49"/>
        <v>1</v>
      </c>
      <c r="AB2861" s="114">
        <f>IF(AC2861="",0,IFERROR(IF(VLOOKUP(AC2861,AC$38:AC2860,1,0)&gt;0,0,0),1))</f>
        <v>0</v>
      </c>
      <c r="AC2861" s="117">
        <f>IF(DATOS!J2825=Y$39,DATOS!C2825,"")</f>
        <v>0</v>
      </c>
    </row>
    <row r="2862" spans="27:29" x14ac:dyDescent="0.3">
      <c r="AA2862" s="114">
        <f t="shared" si="49"/>
        <v>1</v>
      </c>
      <c r="AB2862" s="114">
        <f>IF(AC2862="",0,IFERROR(IF(VLOOKUP(AC2862,AC$38:AC2861,1,0)&gt;0,0,0),1))</f>
        <v>0</v>
      </c>
      <c r="AC2862" s="117">
        <f>IF(DATOS!J2826=Y$39,DATOS!C2826,"")</f>
        <v>0</v>
      </c>
    </row>
    <row r="2863" spans="27:29" x14ac:dyDescent="0.3">
      <c r="AA2863" s="114">
        <f t="shared" si="49"/>
        <v>1</v>
      </c>
      <c r="AB2863" s="114">
        <f>IF(AC2863="",0,IFERROR(IF(VLOOKUP(AC2863,AC$38:AC2862,1,0)&gt;0,0,0),1))</f>
        <v>0</v>
      </c>
      <c r="AC2863" s="117">
        <f>IF(DATOS!J2827=Y$39,DATOS!C2827,"")</f>
        <v>0</v>
      </c>
    </row>
    <row r="2864" spans="27:29" x14ac:dyDescent="0.3">
      <c r="AA2864" s="114">
        <f t="shared" si="49"/>
        <v>1</v>
      </c>
      <c r="AB2864" s="114">
        <f>IF(AC2864="",0,IFERROR(IF(VLOOKUP(AC2864,AC$38:AC2863,1,0)&gt;0,0,0),1))</f>
        <v>0</v>
      </c>
      <c r="AC2864" s="117">
        <f>IF(DATOS!J2828=Y$39,DATOS!C2828,"")</f>
        <v>0</v>
      </c>
    </row>
    <row r="2865" spans="27:29" x14ac:dyDescent="0.3">
      <c r="AA2865" s="114">
        <f t="shared" si="49"/>
        <v>1</v>
      </c>
      <c r="AB2865" s="114">
        <f>IF(AC2865="",0,IFERROR(IF(VLOOKUP(AC2865,AC$38:AC2864,1,0)&gt;0,0,0),1))</f>
        <v>0</v>
      </c>
      <c r="AC2865" s="117">
        <f>IF(DATOS!J2829=Y$39,DATOS!C2829,"")</f>
        <v>0</v>
      </c>
    </row>
    <row r="2866" spans="27:29" x14ac:dyDescent="0.3">
      <c r="AA2866" s="114">
        <f t="shared" si="49"/>
        <v>1</v>
      </c>
      <c r="AB2866" s="114">
        <f>IF(AC2866="",0,IFERROR(IF(VLOOKUP(AC2866,AC$38:AC2865,1,0)&gt;0,0,0),1))</f>
        <v>0</v>
      </c>
      <c r="AC2866" s="117">
        <f>IF(DATOS!J2830=Y$39,DATOS!C2830,"")</f>
        <v>0</v>
      </c>
    </row>
    <row r="2867" spans="27:29" x14ac:dyDescent="0.3">
      <c r="AA2867" s="114">
        <f t="shared" si="49"/>
        <v>1</v>
      </c>
      <c r="AB2867" s="114">
        <f>IF(AC2867="",0,IFERROR(IF(VLOOKUP(AC2867,AC$38:AC2866,1,0)&gt;0,0,0),1))</f>
        <v>0</v>
      </c>
      <c r="AC2867" s="117">
        <f>IF(DATOS!J2831=Y$39,DATOS!C2831,"")</f>
        <v>0</v>
      </c>
    </row>
    <row r="2868" spans="27:29" x14ac:dyDescent="0.3">
      <c r="AA2868" s="114">
        <f t="shared" si="49"/>
        <v>1</v>
      </c>
      <c r="AB2868" s="114">
        <f>IF(AC2868="",0,IFERROR(IF(VLOOKUP(AC2868,AC$38:AC2867,1,0)&gt;0,0,0),1))</f>
        <v>0</v>
      </c>
      <c r="AC2868" s="117">
        <f>IF(DATOS!J2832=Y$39,DATOS!C2832,"")</f>
        <v>0</v>
      </c>
    </row>
    <row r="2869" spans="27:29" x14ac:dyDescent="0.3">
      <c r="AA2869" s="114">
        <f t="shared" si="49"/>
        <v>1</v>
      </c>
      <c r="AB2869" s="114">
        <f>IF(AC2869="",0,IFERROR(IF(VLOOKUP(AC2869,AC$38:AC2868,1,0)&gt;0,0,0),1))</f>
        <v>0</v>
      </c>
      <c r="AC2869" s="117">
        <f>IF(DATOS!J2833=Y$39,DATOS!C2833,"")</f>
        <v>0</v>
      </c>
    </row>
    <row r="2870" spans="27:29" x14ac:dyDescent="0.3">
      <c r="AA2870" s="114">
        <f t="shared" si="49"/>
        <v>1</v>
      </c>
      <c r="AB2870" s="114">
        <f>IF(AC2870="",0,IFERROR(IF(VLOOKUP(AC2870,AC$38:AC2869,1,0)&gt;0,0,0),1))</f>
        <v>0</v>
      </c>
      <c r="AC2870" s="117">
        <f>IF(DATOS!J2834=Y$39,DATOS!C2834,"")</f>
        <v>0</v>
      </c>
    </row>
    <row r="2871" spans="27:29" x14ac:dyDescent="0.3">
      <c r="AA2871" s="114">
        <f t="shared" si="49"/>
        <v>1</v>
      </c>
      <c r="AB2871" s="114">
        <f>IF(AC2871="",0,IFERROR(IF(VLOOKUP(AC2871,AC$38:AC2870,1,0)&gt;0,0,0),1))</f>
        <v>0</v>
      </c>
      <c r="AC2871" s="117">
        <f>IF(DATOS!J2835=Y$39,DATOS!C2835,"")</f>
        <v>0</v>
      </c>
    </row>
    <row r="2872" spans="27:29" x14ac:dyDescent="0.3">
      <c r="AA2872" s="114">
        <f t="shared" si="49"/>
        <v>1</v>
      </c>
      <c r="AB2872" s="114">
        <f>IF(AC2872="",0,IFERROR(IF(VLOOKUP(AC2872,AC$38:AC2871,1,0)&gt;0,0,0),1))</f>
        <v>0</v>
      </c>
      <c r="AC2872" s="117">
        <f>IF(DATOS!J2836=Y$39,DATOS!C2836,"")</f>
        <v>0</v>
      </c>
    </row>
    <row r="2873" spans="27:29" x14ac:dyDescent="0.3">
      <c r="AA2873" s="114">
        <f t="shared" si="49"/>
        <v>1</v>
      </c>
      <c r="AB2873" s="114">
        <f>IF(AC2873="",0,IFERROR(IF(VLOOKUP(AC2873,AC$38:AC2872,1,0)&gt;0,0,0),1))</f>
        <v>0</v>
      </c>
      <c r="AC2873" s="117">
        <f>IF(DATOS!J2837=Y$39,DATOS!C2837,"")</f>
        <v>0</v>
      </c>
    </row>
    <row r="2874" spans="27:29" x14ac:dyDescent="0.3">
      <c r="AA2874" s="114">
        <f t="shared" si="49"/>
        <v>1</v>
      </c>
      <c r="AB2874" s="114">
        <f>IF(AC2874="",0,IFERROR(IF(VLOOKUP(AC2874,AC$38:AC2873,1,0)&gt;0,0,0),1))</f>
        <v>0</v>
      </c>
      <c r="AC2874" s="117">
        <f>IF(DATOS!J2838=Y$39,DATOS!C2838,"")</f>
        <v>0</v>
      </c>
    </row>
    <row r="2875" spans="27:29" x14ac:dyDescent="0.3">
      <c r="AA2875" s="114">
        <f t="shared" si="49"/>
        <v>1</v>
      </c>
      <c r="AB2875" s="114">
        <f>IF(AC2875="",0,IFERROR(IF(VLOOKUP(AC2875,AC$38:AC2874,1,0)&gt;0,0,0),1))</f>
        <v>0</v>
      </c>
      <c r="AC2875" s="117">
        <f>IF(DATOS!J2839=Y$39,DATOS!C2839,"")</f>
        <v>0</v>
      </c>
    </row>
    <row r="2876" spans="27:29" x14ac:dyDescent="0.3">
      <c r="AA2876" s="114">
        <f t="shared" si="49"/>
        <v>1</v>
      </c>
      <c r="AB2876" s="114">
        <f>IF(AC2876="",0,IFERROR(IF(VLOOKUP(AC2876,AC$38:AC2875,1,0)&gt;0,0,0),1))</f>
        <v>0</v>
      </c>
      <c r="AC2876" s="117">
        <f>IF(DATOS!J2840=Y$39,DATOS!C2840,"")</f>
        <v>0</v>
      </c>
    </row>
    <row r="2877" spans="27:29" x14ac:dyDescent="0.3">
      <c r="AA2877" s="114">
        <f t="shared" si="49"/>
        <v>1</v>
      </c>
      <c r="AB2877" s="114">
        <f>IF(AC2877="",0,IFERROR(IF(VLOOKUP(AC2877,AC$38:AC2876,1,0)&gt;0,0,0),1))</f>
        <v>0</v>
      </c>
      <c r="AC2877" s="117">
        <f>IF(DATOS!J2841=Y$39,DATOS!C2841,"")</f>
        <v>0</v>
      </c>
    </row>
    <row r="2878" spans="27:29" x14ac:dyDescent="0.3">
      <c r="AA2878" s="114">
        <f t="shared" si="49"/>
        <v>1</v>
      </c>
      <c r="AB2878" s="114">
        <f>IF(AC2878="",0,IFERROR(IF(VLOOKUP(AC2878,AC$38:AC2877,1,0)&gt;0,0,0),1))</f>
        <v>0</v>
      </c>
      <c r="AC2878" s="117">
        <f>IF(DATOS!J2842=Y$39,DATOS!C2842,"")</f>
        <v>0</v>
      </c>
    </row>
    <row r="2879" spans="27:29" x14ac:dyDescent="0.3">
      <c r="AA2879" s="114">
        <f t="shared" si="49"/>
        <v>1</v>
      </c>
      <c r="AB2879" s="114">
        <f>IF(AC2879="",0,IFERROR(IF(VLOOKUP(AC2879,AC$38:AC2878,1,0)&gt;0,0,0),1))</f>
        <v>0</v>
      </c>
      <c r="AC2879" s="117">
        <f>IF(DATOS!J2843=Y$39,DATOS!C2843,"")</f>
        <v>0</v>
      </c>
    </row>
    <row r="2880" spans="27:29" x14ac:dyDescent="0.3">
      <c r="AA2880" s="114">
        <f t="shared" si="49"/>
        <v>1</v>
      </c>
      <c r="AB2880" s="114">
        <f>IF(AC2880="",0,IFERROR(IF(VLOOKUP(AC2880,AC$38:AC2879,1,0)&gt;0,0,0),1))</f>
        <v>0</v>
      </c>
      <c r="AC2880" s="117">
        <f>IF(DATOS!J2844=Y$39,DATOS!C2844,"")</f>
        <v>0</v>
      </c>
    </row>
    <row r="2881" spans="27:29" x14ac:dyDescent="0.3">
      <c r="AA2881" s="114">
        <f t="shared" si="49"/>
        <v>1</v>
      </c>
      <c r="AB2881" s="114">
        <f>IF(AC2881="",0,IFERROR(IF(VLOOKUP(AC2881,AC$38:AC2880,1,0)&gt;0,0,0),1))</f>
        <v>0</v>
      </c>
      <c r="AC2881" s="117">
        <f>IF(DATOS!J2845=Y$39,DATOS!C2845,"")</f>
        <v>0</v>
      </c>
    </row>
    <row r="2882" spans="27:29" x14ac:dyDescent="0.3">
      <c r="AA2882" s="114">
        <f t="shared" si="49"/>
        <v>1</v>
      </c>
      <c r="AB2882" s="114">
        <f>IF(AC2882="",0,IFERROR(IF(VLOOKUP(AC2882,AC$38:AC2881,1,0)&gt;0,0,0),1))</f>
        <v>0</v>
      </c>
      <c r="AC2882" s="117">
        <f>IF(DATOS!J2846=Y$39,DATOS!C2846,"")</f>
        <v>0</v>
      </c>
    </row>
    <row r="2883" spans="27:29" x14ac:dyDescent="0.3">
      <c r="AA2883" s="114">
        <f t="shared" si="49"/>
        <v>1</v>
      </c>
      <c r="AB2883" s="114">
        <f>IF(AC2883="",0,IFERROR(IF(VLOOKUP(AC2883,AC$38:AC2882,1,0)&gt;0,0,0),1))</f>
        <v>0</v>
      </c>
      <c r="AC2883" s="117">
        <f>IF(DATOS!J2847=Y$39,DATOS!C2847,"")</f>
        <v>0</v>
      </c>
    </row>
    <row r="2884" spans="27:29" x14ac:dyDescent="0.3">
      <c r="AA2884" s="114">
        <f t="shared" si="49"/>
        <v>1</v>
      </c>
      <c r="AB2884" s="114">
        <f>IF(AC2884="",0,IFERROR(IF(VLOOKUP(AC2884,AC$38:AC2883,1,0)&gt;0,0,0),1))</f>
        <v>0</v>
      </c>
      <c r="AC2884" s="117">
        <f>IF(DATOS!J2848=Y$39,DATOS!C2848,"")</f>
        <v>0</v>
      </c>
    </row>
    <row r="2885" spans="27:29" x14ac:dyDescent="0.3">
      <c r="AA2885" s="114">
        <f t="shared" si="49"/>
        <v>1</v>
      </c>
      <c r="AB2885" s="114">
        <f>IF(AC2885="",0,IFERROR(IF(VLOOKUP(AC2885,AC$38:AC2884,1,0)&gt;0,0,0),1))</f>
        <v>0</v>
      </c>
      <c r="AC2885" s="117">
        <f>IF(DATOS!J2849=Y$39,DATOS!C2849,"")</f>
        <v>0</v>
      </c>
    </row>
    <row r="2886" spans="27:29" x14ac:dyDescent="0.3">
      <c r="AA2886" s="114">
        <f t="shared" si="49"/>
        <v>1</v>
      </c>
      <c r="AB2886" s="114">
        <f>IF(AC2886="",0,IFERROR(IF(VLOOKUP(AC2886,AC$38:AC2885,1,0)&gt;0,0,0),1))</f>
        <v>0</v>
      </c>
      <c r="AC2886" s="117">
        <f>IF(DATOS!J2850=Y$39,DATOS!C2850,"")</f>
        <v>0</v>
      </c>
    </row>
    <row r="2887" spans="27:29" x14ac:dyDescent="0.3">
      <c r="AA2887" s="114">
        <f t="shared" si="49"/>
        <v>1</v>
      </c>
      <c r="AB2887" s="114">
        <f>IF(AC2887="",0,IFERROR(IF(VLOOKUP(AC2887,AC$38:AC2886,1,0)&gt;0,0,0),1))</f>
        <v>0</v>
      </c>
      <c r="AC2887" s="117">
        <f>IF(DATOS!J2851=Y$39,DATOS!C2851,"")</f>
        <v>0</v>
      </c>
    </row>
    <row r="2888" spans="27:29" x14ac:dyDescent="0.3">
      <c r="AA2888" s="114">
        <f t="shared" si="49"/>
        <v>1</v>
      </c>
      <c r="AB2888" s="114">
        <f>IF(AC2888="",0,IFERROR(IF(VLOOKUP(AC2888,AC$38:AC2887,1,0)&gt;0,0,0),1))</f>
        <v>0</v>
      </c>
      <c r="AC2888" s="117">
        <f>IF(DATOS!J2852=Y$39,DATOS!C2852,"")</f>
        <v>0</v>
      </c>
    </row>
    <row r="2889" spans="27:29" x14ac:dyDescent="0.3">
      <c r="AA2889" s="114">
        <f t="shared" si="49"/>
        <v>1</v>
      </c>
      <c r="AB2889" s="114">
        <f>IF(AC2889="",0,IFERROR(IF(VLOOKUP(AC2889,AC$38:AC2888,1,0)&gt;0,0,0),1))</f>
        <v>0</v>
      </c>
      <c r="AC2889" s="117">
        <f>IF(DATOS!J2853=Y$39,DATOS!C2853,"")</f>
        <v>0</v>
      </c>
    </row>
    <row r="2890" spans="27:29" x14ac:dyDescent="0.3">
      <c r="AA2890" s="114">
        <f t="shared" si="49"/>
        <v>1</v>
      </c>
      <c r="AB2890" s="114">
        <f>IF(AC2890="",0,IFERROR(IF(VLOOKUP(AC2890,AC$38:AC2889,1,0)&gt;0,0,0),1))</f>
        <v>0</v>
      </c>
      <c r="AC2890" s="117">
        <f>IF(DATOS!J2854=Y$39,DATOS!C2854,"")</f>
        <v>0</v>
      </c>
    </row>
    <row r="2891" spans="27:29" x14ac:dyDescent="0.3">
      <c r="AA2891" s="114">
        <f t="shared" si="49"/>
        <v>1</v>
      </c>
      <c r="AB2891" s="114">
        <f>IF(AC2891="",0,IFERROR(IF(VLOOKUP(AC2891,AC$38:AC2890,1,0)&gt;0,0,0),1))</f>
        <v>0</v>
      </c>
      <c r="AC2891" s="117">
        <f>IF(DATOS!J2855=Y$39,DATOS!C2855,"")</f>
        <v>0</v>
      </c>
    </row>
    <row r="2892" spans="27:29" x14ac:dyDescent="0.3">
      <c r="AA2892" s="114">
        <f t="shared" si="49"/>
        <v>1</v>
      </c>
      <c r="AB2892" s="114">
        <f>IF(AC2892="",0,IFERROR(IF(VLOOKUP(AC2892,AC$38:AC2891,1,0)&gt;0,0,0),1))</f>
        <v>0</v>
      </c>
      <c r="AC2892" s="117">
        <f>IF(DATOS!J2856=Y$39,DATOS!C2856,"")</f>
        <v>0</v>
      </c>
    </row>
    <row r="2893" spans="27:29" x14ac:dyDescent="0.3">
      <c r="AA2893" s="114">
        <f t="shared" si="49"/>
        <v>1</v>
      </c>
      <c r="AB2893" s="114">
        <f>IF(AC2893="",0,IFERROR(IF(VLOOKUP(AC2893,AC$38:AC2892,1,0)&gt;0,0,0),1))</f>
        <v>0</v>
      </c>
      <c r="AC2893" s="117">
        <f>IF(DATOS!J2857=Y$39,DATOS!C2857,"")</f>
        <v>0</v>
      </c>
    </row>
    <row r="2894" spans="27:29" x14ac:dyDescent="0.3">
      <c r="AA2894" s="114">
        <f t="shared" si="49"/>
        <v>1</v>
      </c>
      <c r="AB2894" s="114">
        <f>IF(AC2894="",0,IFERROR(IF(VLOOKUP(AC2894,AC$38:AC2893,1,0)&gt;0,0,0),1))</f>
        <v>0</v>
      </c>
      <c r="AC2894" s="117">
        <f>IF(DATOS!J2858=Y$39,DATOS!C2858,"")</f>
        <v>0</v>
      </c>
    </row>
    <row r="2895" spans="27:29" x14ac:dyDescent="0.3">
      <c r="AA2895" s="114">
        <f t="shared" si="49"/>
        <v>1</v>
      </c>
      <c r="AB2895" s="114">
        <f>IF(AC2895="",0,IFERROR(IF(VLOOKUP(AC2895,AC$38:AC2894,1,0)&gt;0,0,0),1))</f>
        <v>0</v>
      </c>
      <c r="AC2895" s="117">
        <f>IF(DATOS!J2859=Y$39,DATOS!C2859,"")</f>
        <v>0</v>
      </c>
    </row>
    <row r="2896" spans="27:29" x14ac:dyDescent="0.3">
      <c r="AA2896" s="114">
        <f t="shared" si="49"/>
        <v>1</v>
      </c>
      <c r="AB2896" s="114">
        <f>IF(AC2896="",0,IFERROR(IF(VLOOKUP(AC2896,AC$38:AC2895,1,0)&gt;0,0,0),1))</f>
        <v>0</v>
      </c>
      <c r="AC2896" s="117">
        <f>IF(DATOS!J2860=Y$39,DATOS!C2860,"")</f>
        <v>0</v>
      </c>
    </row>
    <row r="2897" spans="27:29" x14ac:dyDescent="0.3">
      <c r="AA2897" s="114">
        <f t="shared" si="49"/>
        <v>1</v>
      </c>
      <c r="AB2897" s="114">
        <f>IF(AC2897="",0,IFERROR(IF(VLOOKUP(AC2897,AC$38:AC2896,1,0)&gt;0,0,0),1))</f>
        <v>0</v>
      </c>
      <c r="AC2897" s="117">
        <f>IF(DATOS!J2861=Y$39,DATOS!C2861,"")</f>
        <v>0</v>
      </c>
    </row>
    <row r="2898" spans="27:29" x14ac:dyDescent="0.3">
      <c r="AA2898" s="114">
        <f t="shared" si="49"/>
        <v>1</v>
      </c>
      <c r="AB2898" s="114">
        <f>IF(AC2898="",0,IFERROR(IF(VLOOKUP(AC2898,AC$38:AC2897,1,0)&gt;0,0,0),1))</f>
        <v>0</v>
      </c>
      <c r="AC2898" s="117">
        <f>IF(DATOS!J2862=Y$39,DATOS!C2862,"")</f>
        <v>0</v>
      </c>
    </row>
    <row r="2899" spans="27:29" x14ac:dyDescent="0.3">
      <c r="AA2899" s="114">
        <f t="shared" si="49"/>
        <v>1</v>
      </c>
      <c r="AB2899" s="114">
        <f>IF(AC2899="",0,IFERROR(IF(VLOOKUP(AC2899,AC$38:AC2898,1,0)&gt;0,0,0),1))</f>
        <v>0</v>
      </c>
      <c r="AC2899" s="117">
        <f>IF(DATOS!J2863=Y$39,DATOS!C2863,"")</f>
        <v>0</v>
      </c>
    </row>
    <row r="2900" spans="27:29" x14ac:dyDescent="0.3">
      <c r="AA2900" s="114">
        <f t="shared" si="49"/>
        <v>1</v>
      </c>
      <c r="AB2900" s="114">
        <f>IF(AC2900="",0,IFERROR(IF(VLOOKUP(AC2900,AC$38:AC2899,1,0)&gt;0,0,0),1))</f>
        <v>0</v>
      </c>
      <c r="AC2900" s="117">
        <f>IF(DATOS!J2864=Y$39,DATOS!C2864,"")</f>
        <v>0</v>
      </c>
    </row>
    <row r="2901" spans="27:29" x14ac:dyDescent="0.3">
      <c r="AA2901" s="114">
        <f t="shared" si="49"/>
        <v>1</v>
      </c>
      <c r="AB2901" s="114">
        <f>IF(AC2901="",0,IFERROR(IF(VLOOKUP(AC2901,AC$38:AC2900,1,0)&gt;0,0,0),1))</f>
        <v>0</v>
      </c>
      <c r="AC2901" s="117">
        <f>IF(DATOS!J2865=Y$39,DATOS!C2865,"")</f>
        <v>0</v>
      </c>
    </row>
    <row r="2902" spans="27:29" x14ac:dyDescent="0.3">
      <c r="AA2902" s="114">
        <f t="shared" si="49"/>
        <v>1</v>
      </c>
      <c r="AB2902" s="114">
        <f>IF(AC2902="",0,IFERROR(IF(VLOOKUP(AC2902,AC$38:AC2901,1,0)&gt;0,0,0),1))</f>
        <v>0</v>
      </c>
      <c r="AC2902" s="117">
        <f>IF(DATOS!J2866=Y$39,DATOS!C2866,"")</f>
        <v>0</v>
      </c>
    </row>
    <row r="2903" spans="27:29" x14ac:dyDescent="0.3">
      <c r="AA2903" s="114">
        <f t="shared" si="49"/>
        <v>1</v>
      </c>
      <c r="AB2903" s="114">
        <f>IF(AC2903="",0,IFERROR(IF(VLOOKUP(AC2903,AC$38:AC2902,1,0)&gt;0,0,0),1))</f>
        <v>0</v>
      </c>
      <c r="AC2903" s="117">
        <f>IF(DATOS!J2867=Y$39,DATOS!C2867,"")</f>
        <v>0</v>
      </c>
    </row>
    <row r="2904" spans="27:29" x14ac:dyDescent="0.3">
      <c r="AA2904" s="114">
        <f t="shared" si="49"/>
        <v>1</v>
      </c>
      <c r="AB2904" s="114">
        <f>IF(AC2904="",0,IFERROR(IF(VLOOKUP(AC2904,AC$38:AC2903,1,0)&gt;0,0,0),1))</f>
        <v>0</v>
      </c>
      <c r="AC2904" s="117">
        <f>IF(DATOS!J2868=Y$39,DATOS!C2868,"")</f>
        <v>0</v>
      </c>
    </row>
    <row r="2905" spans="27:29" x14ac:dyDescent="0.3">
      <c r="AA2905" s="114">
        <f t="shared" si="49"/>
        <v>1</v>
      </c>
      <c r="AB2905" s="114">
        <f>IF(AC2905="",0,IFERROR(IF(VLOOKUP(AC2905,AC$38:AC2904,1,0)&gt;0,0,0),1))</f>
        <v>0</v>
      </c>
      <c r="AC2905" s="117">
        <f>IF(DATOS!J2869=Y$39,DATOS!C2869,"")</f>
        <v>0</v>
      </c>
    </row>
    <row r="2906" spans="27:29" x14ac:dyDescent="0.3">
      <c r="AA2906" s="114">
        <f t="shared" si="49"/>
        <v>1</v>
      </c>
      <c r="AB2906" s="114">
        <f>IF(AC2906="",0,IFERROR(IF(VLOOKUP(AC2906,AC$38:AC2905,1,0)&gt;0,0,0),1))</f>
        <v>0</v>
      </c>
      <c r="AC2906" s="117">
        <f>IF(DATOS!J2870=Y$39,DATOS!C2870,"")</f>
        <v>0</v>
      </c>
    </row>
    <row r="2907" spans="27:29" x14ac:dyDescent="0.3">
      <c r="AA2907" s="114">
        <f t="shared" si="49"/>
        <v>1</v>
      </c>
      <c r="AB2907" s="114">
        <f>IF(AC2907="",0,IFERROR(IF(VLOOKUP(AC2907,AC$38:AC2906,1,0)&gt;0,0,0),1))</f>
        <v>0</v>
      </c>
      <c r="AC2907" s="117">
        <f>IF(DATOS!J2871=Y$39,DATOS!C2871,"")</f>
        <v>0</v>
      </c>
    </row>
    <row r="2908" spans="27:29" x14ac:dyDescent="0.3">
      <c r="AA2908" s="114">
        <f t="shared" si="49"/>
        <v>1</v>
      </c>
      <c r="AB2908" s="114">
        <f>IF(AC2908="",0,IFERROR(IF(VLOOKUP(AC2908,AC$38:AC2907,1,0)&gt;0,0,0),1))</f>
        <v>0</v>
      </c>
      <c r="AC2908" s="117">
        <f>IF(DATOS!J2872=Y$39,DATOS!C2872,"")</f>
        <v>0</v>
      </c>
    </row>
    <row r="2909" spans="27:29" x14ac:dyDescent="0.3">
      <c r="AA2909" s="114">
        <f t="shared" si="49"/>
        <v>1</v>
      </c>
      <c r="AB2909" s="114">
        <f>IF(AC2909="",0,IFERROR(IF(VLOOKUP(AC2909,AC$38:AC2908,1,0)&gt;0,0,0),1))</f>
        <v>0</v>
      </c>
      <c r="AC2909" s="117">
        <f>IF(DATOS!J2873=Y$39,DATOS!C2873,"")</f>
        <v>0</v>
      </c>
    </row>
    <row r="2910" spans="27:29" x14ac:dyDescent="0.3">
      <c r="AA2910" s="114">
        <f t="shared" si="49"/>
        <v>1</v>
      </c>
      <c r="AB2910" s="114">
        <f>IF(AC2910="",0,IFERROR(IF(VLOOKUP(AC2910,AC$38:AC2909,1,0)&gt;0,0,0),1))</f>
        <v>0</v>
      </c>
      <c r="AC2910" s="117">
        <f>IF(DATOS!J2874=Y$39,DATOS!C2874,"")</f>
        <v>0</v>
      </c>
    </row>
    <row r="2911" spans="27:29" x14ac:dyDescent="0.3">
      <c r="AA2911" s="114">
        <f t="shared" si="49"/>
        <v>1</v>
      </c>
      <c r="AB2911" s="114">
        <f>IF(AC2911="",0,IFERROR(IF(VLOOKUP(AC2911,AC$38:AC2910,1,0)&gt;0,0,0),1))</f>
        <v>0</v>
      </c>
      <c r="AC2911" s="117">
        <f>IF(DATOS!J2875=Y$39,DATOS!C2875,"")</f>
        <v>0</v>
      </c>
    </row>
    <row r="2912" spans="27:29" x14ac:dyDescent="0.3">
      <c r="AA2912" s="114">
        <f t="shared" si="49"/>
        <v>1</v>
      </c>
      <c r="AB2912" s="114">
        <f>IF(AC2912="",0,IFERROR(IF(VLOOKUP(AC2912,AC$38:AC2911,1,0)&gt;0,0,0),1))</f>
        <v>0</v>
      </c>
      <c r="AC2912" s="117">
        <f>IF(DATOS!J2876=Y$39,DATOS!C2876,"")</f>
        <v>0</v>
      </c>
    </row>
    <row r="2913" spans="27:29" x14ac:dyDescent="0.3">
      <c r="AA2913" s="114">
        <f t="shared" si="49"/>
        <v>1</v>
      </c>
      <c r="AB2913" s="114">
        <f>IF(AC2913="",0,IFERROR(IF(VLOOKUP(AC2913,AC$38:AC2912,1,0)&gt;0,0,0),1))</f>
        <v>0</v>
      </c>
      <c r="AC2913" s="117">
        <f>IF(DATOS!J2877=Y$39,DATOS!C2877,"")</f>
        <v>0</v>
      </c>
    </row>
    <row r="2914" spans="27:29" x14ac:dyDescent="0.3">
      <c r="AA2914" s="114">
        <f t="shared" si="49"/>
        <v>1</v>
      </c>
      <c r="AB2914" s="114">
        <f>IF(AC2914="",0,IFERROR(IF(VLOOKUP(AC2914,AC$38:AC2913,1,0)&gt;0,0,0),1))</f>
        <v>0</v>
      </c>
      <c r="AC2914" s="117">
        <f>IF(DATOS!J2878=Y$39,DATOS!C2878,"")</f>
        <v>0</v>
      </c>
    </row>
    <row r="2915" spans="27:29" x14ac:dyDescent="0.3">
      <c r="AA2915" s="114">
        <f t="shared" si="49"/>
        <v>1</v>
      </c>
      <c r="AB2915" s="114">
        <f>IF(AC2915="",0,IFERROR(IF(VLOOKUP(AC2915,AC$38:AC2914,1,0)&gt;0,0,0),1))</f>
        <v>0</v>
      </c>
      <c r="AC2915" s="117">
        <f>IF(DATOS!J2879=Y$39,DATOS!C2879,"")</f>
        <v>0</v>
      </c>
    </row>
    <row r="2916" spans="27:29" x14ac:dyDescent="0.3">
      <c r="AA2916" s="114">
        <f t="shared" si="49"/>
        <v>1</v>
      </c>
      <c r="AB2916" s="114">
        <f>IF(AC2916="",0,IFERROR(IF(VLOOKUP(AC2916,AC$38:AC2915,1,0)&gt;0,0,0),1))</f>
        <v>0</v>
      </c>
      <c r="AC2916" s="117">
        <f>IF(DATOS!J2880=Y$39,DATOS!C2880,"")</f>
        <v>0</v>
      </c>
    </row>
    <row r="2917" spans="27:29" x14ac:dyDescent="0.3">
      <c r="AA2917" s="114">
        <f t="shared" si="49"/>
        <v>1</v>
      </c>
      <c r="AB2917" s="114">
        <f>IF(AC2917="",0,IFERROR(IF(VLOOKUP(AC2917,AC$38:AC2916,1,0)&gt;0,0,0),1))</f>
        <v>0</v>
      </c>
      <c r="AC2917" s="117">
        <f>IF(DATOS!J2881=Y$39,DATOS!C2881,"")</f>
        <v>0</v>
      </c>
    </row>
    <row r="2918" spans="27:29" x14ac:dyDescent="0.3">
      <c r="AA2918" s="114">
        <f t="shared" ref="AA2918:AA2981" si="50">AA2917+AB2918</f>
        <v>1</v>
      </c>
      <c r="AB2918" s="114">
        <f>IF(AC2918="",0,IFERROR(IF(VLOOKUP(AC2918,AC$38:AC2917,1,0)&gt;0,0,0),1))</f>
        <v>0</v>
      </c>
      <c r="AC2918" s="117">
        <f>IF(DATOS!J2882=Y$39,DATOS!C2882,"")</f>
        <v>0</v>
      </c>
    </row>
    <row r="2919" spans="27:29" x14ac:dyDescent="0.3">
      <c r="AA2919" s="114">
        <f t="shared" si="50"/>
        <v>1</v>
      </c>
      <c r="AB2919" s="114">
        <f>IF(AC2919="",0,IFERROR(IF(VLOOKUP(AC2919,AC$38:AC2918,1,0)&gt;0,0,0),1))</f>
        <v>0</v>
      </c>
      <c r="AC2919" s="117">
        <f>IF(DATOS!J2883=Y$39,DATOS!C2883,"")</f>
        <v>0</v>
      </c>
    </row>
    <row r="2920" spans="27:29" x14ac:dyDescent="0.3">
      <c r="AA2920" s="114">
        <f t="shared" si="50"/>
        <v>1</v>
      </c>
      <c r="AB2920" s="114">
        <f>IF(AC2920="",0,IFERROR(IF(VLOOKUP(AC2920,AC$38:AC2919,1,0)&gt;0,0,0),1))</f>
        <v>0</v>
      </c>
      <c r="AC2920" s="117">
        <f>IF(DATOS!J2884=Y$39,DATOS!C2884,"")</f>
        <v>0</v>
      </c>
    </row>
    <row r="2921" spans="27:29" x14ac:dyDescent="0.3">
      <c r="AA2921" s="114">
        <f t="shared" si="50"/>
        <v>1</v>
      </c>
      <c r="AB2921" s="114">
        <f>IF(AC2921="",0,IFERROR(IF(VLOOKUP(AC2921,AC$38:AC2920,1,0)&gt;0,0,0),1))</f>
        <v>0</v>
      </c>
      <c r="AC2921" s="117">
        <f>IF(DATOS!J2885=Y$39,DATOS!C2885,"")</f>
        <v>0</v>
      </c>
    </row>
    <row r="2922" spans="27:29" x14ac:dyDescent="0.3">
      <c r="AA2922" s="114">
        <f t="shared" si="50"/>
        <v>1</v>
      </c>
      <c r="AB2922" s="114">
        <f>IF(AC2922="",0,IFERROR(IF(VLOOKUP(AC2922,AC$38:AC2921,1,0)&gt;0,0,0),1))</f>
        <v>0</v>
      </c>
      <c r="AC2922" s="117">
        <f>IF(DATOS!J2886=Y$39,DATOS!C2886,"")</f>
        <v>0</v>
      </c>
    </row>
    <row r="2923" spans="27:29" x14ac:dyDescent="0.3">
      <c r="AA2923" s="114">
        <f t="shared" si="50"/>
        <v>1</v>
      </c>
      <c r="AB2923" s="114">
        <f>IF(AC2923="",0,IFERROR(IF(VLOOKUP(AC2923,AC$38:AC2922,1,0)&gt;0,0,0),1))</f>
        <v>0</v>
      </c>
      <c r="AC2923" s="117">
        <f>IF(DATOS!J2887=Y$39,DATOS!C2887,"")</f>
        <v>0</v>
      </c>
    </row>
    <row r="2924" spans="27:29" x14ac:dyDescent="0.3">
      <c r="AA2924" s="114">
        <f t="shared" si="50"/>
        <v>1</v>
      </c>
      <c r="AB2924" s="114">
        <f>IF(AC2924="",0,IFERROR(IF(VLOOKUP(AC2924,AC$38:AC2923,1,0)&gt;0,0,0),1))</f>
        <v>0</v>
      </c>
      <c r="AC2924" s="117">
        <f>IF(DATOS!J2888=Y$39,DATOS!C2888,"")</f>
        <v>0</v>
      </c>
    </row>
    <row r="2925" spans="27:29" x14ac:dyDescent="0.3">
      <c r="AA2925" s="114">
        <f t="shared" si="50"/>
        <v>1</v>
      </c>
      <c r="AB2925" s="114">
        <f>IF(AC2925="",0,IFERROR(IF(VLOOKUP(AC2925,AC$38:AC2924,1,0)&gt;0,0,0),1))</f>
        <v>0</v>
      </c>
      <c r="AC2925" s="117">
        <f>IF(DATOS!J2889=Y$39,DATOS!C2889,"")</f>
        <v>0</v>
      </c>
    </row>
    <row r="2926" spans="27:29" x14ac:dyDescent="0.3">
      <c r="AA2926" s="114">
        <f t="shared" si="50"/>
        <v>1</v>
      </c>
      <c r="AB2926" s="114">
        <f>IF(AC2926="",0,IFERROR(IF(VLOOKUP(AC2926,AC$38:AC2925,1,0)&gt;0,0,0),1))</f>
        <v>0</v>
      </c>
      <c r="AC2926" s="117">
        <f>IF(DATOS!J2890=Y$39,DATOS!C2890,"")</f>
        <v>0</v>
      </c>
    </row>
    <row r="2927" spans="27:29" x14ac:dyDescent="0.3">
      <c r="AA2927" s="114">
        <f t="shared" si="50"/>
        <v>1</v>
      </c>
      <c r="AB2927" s="114">
        <f>IF(AC2927="",0,IFERROR(IF(VLOOKUP(AC2927,AC$38:AC2926,1,0)&gt;0,0,0),1))</f>
        <v>0</v>
      </c>
      <c r="AC2927" s="117">
        <f>IF(DATOS!J2891=Y$39,DATOS!C2891,"")</f>
        <v>0</v>
      </c>
    </row>
    <row r="2928" spans="27:29" x14ac:dyDescent="0.3">
      <c r="AA2928" s="114">
        <f t="shared" si="50"/>
        <v>1</v>
      </c>
      <c r="AB2928" s="114">
        <f>IF(AC2928="",0,IFERROR(IF(VLOOKUP(AC2928,AC$38:AC2927,1,0)&gt;0,0,0),1))</f>
        <v>0</v>
      </c>
      <c r="AC2928" s="117">
        <f>IF(DATOS!J2892=Y$39,DATOS!C2892,"")</f>
        <v>0</v>
      </c>
    </row>
    <row r="2929" spans="27:29" x14ac:dyDescent="0.3">
      <c r="AA2929" s="114">
        <f t="shared" si="50"/>
        <v>1</v>
      </c>
      <c r="AB2929" s="114">
        <f>IF(AC2929="",0,IFERROR(IF(VLOOKUP(AC2929,AC$38:AC2928,1,0)&gt;0,0,0),1))</f>
        <v>0</v>
      </c>
      <c r="AC2929" s="117">
        <f>IF(DATOS!J2893=Y$39,DATOS!C2893,"")</f>
        <v>0</v>
      </c>
    </row>
    <row r="2930" spans="27:29" x14ac:dyDescent="0.3">
      <c r="AA2930" s="114">
        <f t="shared" si="50"/>
        <v>1</v>
      </c>
      <c r="AB2930" s="114">
        <f>IF(AC2930="",0,IFERROR(IF(VLOOKUP(AC2930,AC$38:AC2929,1,0)&gt;0,0,0),1))</f>
        <v>0</v>
      </c>
      <c r="AC2930" s="117">
        <f>IF(DATOS!J2894=Y$39,DATOS!C2894,"")</f>
        <v>0</v>
      </c>
    </row>
    <row r="2931" spans="27:29" x14ac:dyDescent="0.3">
      <c r="AA2931" s="114">
        <f t="shared" si="50"/>
        <v>1</v>
      </c>
      <c r="AB2931" s="114">
        <f>IF(AC2931="",0,IFERROR(IF(VLOOKUP(AC2931,AC$38:AC2930,1,0)&gt;0,0,0),1))</f>
        <v>0</v>
      </c>
      <c r="AC2931" s="117">
        <f>IF(DATOS!J2895=Y$39,DATOS!C2895,"")</f>
        <v>0</v>
      </c>
    </row>
    <row r="2932" spans="27:29" x14ac:dyDescent="0.3">
      <c r="AA2932" s="114">
        <f t="shared" si="50"/>
        <v>1</v>
      </c>
      <c r="AB2932" s="114">
        <f>IF(AC2932="",0,IFERROR(IF(VLOOKUP(AC2932,AC$38:AC2931,1,0)&gt;0,0,0),1))</f>
        <v>0</v>
      </c>
      <c r="AC2932" s="117">
        <f>IF(DATOS!J2896=Y$39,DATOS!C2896,"")</f>
        <v>0</v>
      </c>
    </row>
    <row r="2933" spans="27:29" x14ac:dyDescent="0.3">
      <c r="AA2933" s="114">
        <f t="shared" si="50"/>
        <v>1</v>
      </c>
      <c r="AB2933" s="114">
        <f>IF(AC2933="",0,IFERROR(IF(VLOOKUP(AC2933,AC$38:AC2932,1,0)&gt;0,0,0),1))</f>
        <v>0</v>
      </c>
      <c r="AC2933" s="117">
        <f>IF(DATOS!J2897=Y$39,DATOS!C2897,"")</f>
        <v>0</v>
      </c>
    </row>
    <row r="2934" spans="27:29" x14ac:dyDescent="0.3">
      <c r="AA2934" s="114">
        <f t="shared" si="50"/>
        <v>1</v>
      </c>
      <c r="AB2934" s="114">
        <f>IF(AC2934="",0,IFERROR(IF(VLOOKUP(AC2934,AC$38:AC2933,1,0)&gt;0,0,0),1))</f>
        <v>0</v>
      </c>
      <c r="AC2934" s="117">
        <f>IF(DATOS!J2898=Y$39,DATOS!C2898,"")</f>
        <v>0</v>
      </c>
    </row>
    <row r="2935" spans="27:29" x14ac:dyDescent="0.3">
      <c r="AA2935" s="114">
        <f t="shared" si="50"/>
        <v>1</v>
      </c>
      <c r="AB2935" s="114">
        <f>IF(AC2935="",0,IFERROR(IF(VLOOKUP(AC2935,AC$38:AC2934,1,0)&gt;0,0,0),1))</f>
        <v>0</v>
      </c>
      <c r="AC2935" s="117">
        <f>IF(DATOS!J2899=Y$39,DATOS!C2899,"")</f>
        <v>0</v>
      </c>
    </row>
    <row r="2936" spans="27:29" x14ac:dyDescent="0.3">
      <c r="AA2936" s="114">
        <f t="shared" si="50"/>
        <v>1</v>
      </c>
      <c r="AB2936" s="114">
        <f>IF(AC2936="",0,IFERROR(IF(VLOOKUP(AC2936,AC$38:AC2935,1,0)&gt;0,0,0),1))</f>
        <v>0</v>
      </c>
      <c r="AC2936" s="117">
        <f>IF(DATOS!J2900=Y$39,DATOS!C2900,"")</f>
        <v>0</v>
      </c>
    </row>
    <row r="2937" spans="27:29" x14ac:dyDescent="0.3">
      <c r="AA2937" s="114">
        <f t="shared" si="50"/>
        <v>1</v>
      </c>
      <c r="AB2937" s="114">
        <f>IF(AC2937="",0,IFERROR(IF(VLOOKUP(AC2937,AC$38:AC2936,1,0)&gt;0,0,0),1))</f>
        <v>0</v>
      </c>
      <c r="AC2937" s="117">
        <f>IF(DATOS!J2901=Y$39,DATOS!C2901,"")</f>
        <v>0</v>
      </c>
    </row>
    <row r="2938" spans="27:29" x14ac:dyDescent="0.3">
      <c r="AA2938" s="114">
        <f t="shared" si="50"/>
        <v>1</v>
      </c>
      <c r="AB2938" s="114">
        <f>IF(AC2938="",0,IFERROR(IF(VLOOKUP(AC2938,AC$38:AC2937,1,0)&gt;0,0,0),1))</f>
        <v>0</v>
      </c>
      <c r="AC2938" s="117">
        <f>IF(DATOS!J2902=Y$39,DATOS!C2902,"")</f>
        <v>0</v>
      </c>
    </row>
    <row r="2939" spans="27:29" x14ac:dyDescent="0.3">
      <c r="AA2939" s="114">
        <f t="shared" si="50"/>
        <v>1</v>
      </c>
      <c r="AB2939" s="114">
        <f>IF(AC2939="",0,IFERROR(IF(VLOOKUP(AC2939,AC$38:AC2938,1,0)&gt;0,0,0),1))</f>
        <v>0</v>
      </c>
      <c r="AC2939" s="117">
        <f>IF(DATOS!J2903=Y$39,DATOS!C2903,"")</f>
        <v>0</v>
      </c>
    </row>
    <row r="2940" spans="27:29" x14ac:dyDescent="0.3">
      <c r="AA2940" s="114">
        <f t="shared" si="50"/>
        <v>1</v>
      </c>
      <c r="AB2940" s="114">
        <f>IF(AC2940="",0,IFERROR(IF(VLOOKUP(AC2940,AC$38:AC2939,1,0)&gt;0,0,0),1))</f>
        <v>0</v>
      </c>
      <c r="AC2940" s="117">
        <f>IF(DATOS!J2904=Y$39,DATOS!C2904,"")</f>
        <v>0</v>
      </c>
    </row>
    <row r="2941" spans="27:29" x14ac:dyDescent="0.3">
      <c r="AA2941" s="114">
        <f t="shared" si="50"/>
        <v>1</v>
      </c>
      <c r="AB2941" s="114">
        <f>IF(AC2941="",0,IFERROR(IF(VLOOKUP(AC2941,AC$38:AC2940,1,0)&gt;0,0,0),1))</f>
        <v>0</v>
      </c>
      <c r="AC2941" s="117">
        <f>IF(DATOS!J2905=Y$39,DATOS!C2905,"")</f>
        <v>0</v>
      </c>
    </row>
    <row r="2942" spans="27:29" x14ac:dyDescent="0.3">
      <c r="AA2942" s="114">
        <f t="shared" si="50"/>
        <v>1</v>
      </c>
      <c r="AB2942" s="114">
        <f>IF(AC2942="",0,IFERROR(IF(VLOOKUP(AC2942,AC$38:AC2941,1,0)&gt;0,0,0),1))</f>
        <v>0</v>
      </c>
      <c r="AC2942" s="117">
        <f>IF(DATOS!J2906=Y$39,DATOS!C2906,"")</f>
        <v>0</v>
      </c>
    </row>
    <row r="2943" spans="27:29" x14ac:dyDescent="0.3">
      <c r="AA2943" s="114">
        <f t="shared" si="50"/>
        <v>1</v>
      </c>
      <c r="AB2943" s="114">
        <f>IF(AC2943="",0,IFERROR(IF(VLOOKUP(AC2943,AC$38:AC2942,1,0)&gt;0,0,0),1))</f>
        <v>0</v>
      </c>
      <c r="AC2943" s="117">
        <f>IF(DATOS!J2907=Y$39,DATOS!C2907,"")</f>
        <v>0</v>
      </c>
    </row>
    <row r="2944" spans="27:29" x14ac:dyDescent="0.3">
      <c r="AA2944" s="114">
        <f t="shared" si="50"/>
        <v>1</v>
      </c>
      <c r="AB2944" s="114">
        <f>IF(AC2944="",0,IFERROR(IF(VLOOKUP(AC2944,AC$38:AC2943,1,0)&gt;0,0,0),1))</f>
        <v>0</v>
      </c>
      <c r="AC2944" s="117">
        <f>IF(DATOS!J2908=Y$39,DATOS!C2908,"")</f>
        <v>0</v>
      </c>
    </row>
    <row r="2945" spans="27:29" x14ac:dyDescent="0.3">
      <c r="AA2945" s="114">
        <f t="shared" si="50"/>
        <v>1</v>
      </c>
      <c r="AB2945" s="114">
        <f>IF(AC2945="",0,IFERROR(IF(VLOOKUP(AC2945,AC$38:AC2944,1,0)&gt;0,0,0),1))</f>
        <v>0</v>
      </c>
      <c r="AC2945" s="117">
        <f>IF(DATOS!J2909=Y$39,DATOS!C2909,"")</f>
        <v>0</v>
      </c>
    </row>
    <row r="2946" spans="27:29" x14ac:dyDescent="0.3">
      <c r="AA2946" s="114">
        <f t="shared" si="50"/>
        <v>1</v>
      </c>
      <c r="AB2946" s="114">
        <f>IF(AC2946="",0,IFERROR(IF(VLOOKUP(AC2946,AC$38:AC2945,1,0)&gt;0,0,0),1))</f>
        <v>0</v>
      </c>
      <c r="AC2946" s="117">
        <f>IF(DATOS!J2910=Y$39,DATOS!C2910,"")</f>
        <v>0</v>
      </c>
    </row>
    <row r="2947" spans="27:29" x14ac:dyDescent="0.3">
      <c r="AA2947" s="114">
        <f t="shared" si="50"/>
        <v>1</v>
      </c>
      <c r="AB2947" s="114">
        <f>IF(AC2947="",0,IFERROR(IF(VLOOKUP(AC2947,AC$38:AC2946,1,0)&gt;0,0,0),1))</f>
        <v>0</v>
      </c>
      <c r="AC2947" s="117">
        <f>IF(DATOS!J2911=Y$39,DATOS!C2911,"")</f>
        <v>0</v>
      </c>
    </row>
    <row r="2948" spans="27:29" x14ac:dyDescent="0.3">
      <c r="AA2948" s="114">
        <f t="shared" si="50"/>
        <v>1</v>
      </c>
      <c r="AB2948" s="114">
        <f>IF(AC2948="",0,IFERROR(IF(VLOOKUP(AC2948,AC$38:AC2947,1,0)&gt;0,0,0),1))</f>
        <v>0</v>
      </c>
      <c r="AC2948" s="117">
        <f>IF(DATOS!J2912=Y$39,DATOS!C2912,"")</f>
        <v>0</v>
      </c>
    </row>
    <row r="2949" spans="27:29" x14ac:dyDescent="0.3">
      <c r="AA2949" s="114">
        <f t="shared" si="50"/>
        <v>1</v>
      </c>
      <c r="AB2949" s="114">
        <f>IF(AC2949="",0,IFERROR(IF(VLOOKUP(AC2949,AC$38:AC2948,1,0)&gt;0,0,0),1))</f>
        <v>0</v>
      </c>
      <c r="AC2949" s="117">
        <f>IF(DATOS!J2913=Y$39,DATOS!C2913,"")</f>
        <v>0</v>
      </c>
    </row>
    <row r="2950" spans="27:29" x14ac:dyDescent="0.3">
      <c r="AA2950" s="114">
        <f t="shared" si="50"/>
        <v>1</v>
      </c>
      <c r="AB2950" s="114">
        <f>IF(AC2950="",0,IFERROR(IF(VLOOKUP(AC2950,AC$38:AC2949,1,0)&gt;0,0,0),1))</f>
        <v>0</v>
      </c>
      <c r="AC2950" s="117">
        <f>IF(DATOS!J2914=Y$39,DATOS!C2914,"")</f>
        <v>0</v>
      </c>
    </row>
    <row r="2951" spans="27:29" x14ac:dyDescent="0.3">
      <c r="AA2951" s="114">
        <f t="shared" si="50"/>
        <v>1</v>
      </c>
      <c r="AB2951" s="114">
        <f>IF(AC2951="",0,IFERROR(IF(VLOOKUP(AC2951,AC$38:AC2950,1,0)&gt;0,0,0),1))</f>
        <v>0</v>
      </c>
      <c r="AC2951" s="117">
        <f>IF(DATOS!J2915=Y$39,DATOS!C2915,"")</f>
        <v>0</v>
      </c>
    </row>
    <row r="2952" spans="27:29" x14ac:dyDescent="0.3">
      <c r="AA2952" s="114">
        <f t="shared" si="50"/>
        <v>1</v>
      </c>
      <c r="AB2952" s="114">
        <f>IF(AC2952="",0,IFERROR(IF(VLOOKUP(AC2952,AC$38:AC2951,1,0)&gt;0,0,0),1))</f>
        <v>0</v>
      </c>
      <c r="AC2952" s="117">
        <f>IF(DATOS!J2916=Y$39,DATOS!C2916,"")</f>
        <v>0</v>
      </c>
    </row>
    <row r="2953" spans="27:29" x14ac:dyDescent="0.3">
      <c r="AA2953" s="114">
        <f t="shared" si="50"/>
        <v>1</v>
      </c>
      <c r="AB2953" s="114">
        <f>IF(AC2953="",0,IFERROR(IF(VLOOKUP(AC2953,AC$38:AC2952,1,0)&gt;0,0,0),1))</f>
        <v>0</v>
      </c>
      <c r="AC2953" s="117">
        <f>IF(DATOS!J2917=Y$39,DATOS!C2917,"")</f>
        <v>0</v>
      </c>
    </row>
    <row r="2954" spans="27:29" x14ac:dyDescent="0.3">
      <c r="AA2954" s="114">
        <f t="shared" si="50"/>
        <v>1</v>
      </c>
      <c r="AB2954" s="114">
        <f>IF(AC2954="",0,IFERROR(IF(VLOOKUP(AC2954,AC$38:AC2953,1,0)&gt;0,0,0),1))</f>
        <v>0</v>
      </c>
      <c r="AC2954" s="117">
        <f>IF(DATOS!J2918=Y$39,DATOS!C2918,"")</f>
        <v>0</v>
      </c>
    </row>
    <row r="2955" spans="27:29" x14ac:dyDescent="0.3">
      <c r="AA2955" s="114">
        <f t="shared" si="50"/>
        <v>1</v>
      </c>
      <c r="AB2955" s="114">
        <f>IF(AC2955="",0,IFERROR(IF(VLOOKUP(AC2955,AC$38:AC2954,1,0)&gt;0,0,0),1))</f>
        <v>0</v>
      </c>
      <c r="AC2955" s="117">
        <f>IF(DATOS!J2919=Y$39,DATOS!C2919,"")</f>
        <v>0</v>
      </c>
    </row>
    <row r="2956" spans="27:29" x14ac:dyDescent="0.3">
      <c r="AA2956" s="114">
        <f t="shared" si="50"/>
        <v>1</v>
      </c>
      <c r="AB2956" s="114">
        <f>IF(AC2956="",0,IFERROR(IF(VLOOKUP(AC2956,AC$38:AC2955,1,0)&gt;0,0,0),1))</f>
        <v>0</v>
      </c>
      <c r="AC2956" s="117">
        <f>IF(DATOS!J2920=Y$39,DATOS!C2920,"")</f>
        <v>0</v>
      </c>
    </row>
    <row r="2957" spans="27:29" x14ac:dyDescent="0.3">
      <c r="AA2957" s="114">
        <f t="shared" si="50"/>
        <v>1</v>
      </c>
      <c r="AB2957" s="114">
        <f>IF(AC2957="",0,IFERROR(IF(VLOOKUP(AC2957,AC$38:AC2956,1,0)&gt;0,0,0),1))</f>
        <v>0</v>
      </c>
      <c r="AC2957" s="117">
        <f>IF(DATOS!J2921=Y$39,DATOS!C2921,"")</f>
        <v>0</v>
      </c>
    </row>
    <row r="2958" spans="27:29" x14ac:dyDescent="0.3">
      <c r="AA2958" s="114">
        <f t="shared" si="50"/>
        <v>1</v>
      </c>
      <c r="AB2958" s="114">
        <f>IF(AC2958="",0,IFERROR(IF(VLOOKUP(AC2958,AC$38:AC2957,1,0)&gt;0,0,0),1))</f>
        <v>0</v>
      </c>
      <c r="AC2958" s="117">
        <f>IF(DATOS!J2922=Y$39,DATOS!C2922,"")</f>
        <v>0</v>
      </c>
    </row>
    <row r="2959" spans="27:29" x14ac:dyDescent="0.3">
      <c r="AA2959" s="114">
        <f t="shared" si="50"/>
        <v>1</v>
      </c>
      <c r="AB2959" s="114">
        <f>IF(AC2959="",0,IFERROR(IF(VLOOKUP(AC2959,AC$38:AC2958,1,0)&gt;0,0,0),1))</f>
        <v>0</v>
      </c>
      <c r="AC2959" s="117">
        <f>IF(DATOS!J2923=Y$39,DATOS!C2923,"")</f>
        <v>0</v>
      </c>
    </row>
    <row r="2960" spans="27:29" x14ac:dyDescent="0.3">
      <c r="AA2960" s="114">
        <f t="shared" si="50"/>
        <v>1</v>
      </c>
      <c r="AB2960" s="114">
        <f>IF(AC2960="",0,IFERROR(IF(VLOOKUP(AC2960,AC$38:AC2959,1,0)&gt;0,0,0),1))</f>
        <v>0</v>
      </c>
      <c r="AC2960" s="117">
        <f>IF(DATOS!J2924=Y$39,DATOS!C2924,"")</f>
        <v>0</v>
      </c>
    </row>
    <row r="2961" spans="27:29" x14ac:dyDescent="0.3">
      <c r="AA2961" s="114">
        <f t="shared" si="50"/>
        <v>1</v>
      </c>
      <c r="AB2961" s="114">
        <f>IF(AC2961="",0,IFERROR(IF(VLOOKUP(AC2961,AC$38:AC2960,1,0)&gt;0,0,0),1))</f>
        <v>0</v>
      </c>
      <c r="AC2961" s="117">
        <f>IF(DATOS!J2925=Y$39,DATOS!C2925,"")</f>
        <v>0</v>
      </c>
    </row>
    <row r="2962" spans="27:29" x14ac:dyDescent="0.3">
      <c r="AA2962" s="114">
        <f t="shared" si="50"/>
        <v>1</v>
      </c>
      <c r="AB2962" s="114">
        <f>IF(AC2962="",0,IFERROR(IF(VLOOKUP(AC2962,AC$38:AC2961,1,0)&gt;0,0,0),1))</f>
        <v>0</v>
      </c>
      <c r="AC2962" s="117">
        <f>IF(DATOS!J2926=Y$39,DATOS!C2926,"")</f>
        <v>0</v>
      </c>
    </row>
    <row r="2963" spans="27:29" x14ac:dyDescent="0.3">
      <c r="AA2963" s="114">
        <f t="shared" si="50"/>
        <v>1</v>
      </c>
      <c r="AB2963" s="114">
        <f>IF(AC2963="",0,IFERROR(IF(VLOOKUP(AC2963,AC$38:AC2962,1,0)&gt;0,0,0),1))</f>
        <v>0</v>
      </c>
      <c r="AC2963" s="117">
        <f>IF(DATOS!J2927=Y$39,DATOS!C2927,"")</f>
        <v>0</v>
      </c>
    </row>
    <row r="2964" spans="27:29" x14ac:dyDescent="0.3">
      <c r="AA2964" s="114">
        <f t="shared" si="50"/>
        <v>1</v>
      </c>
      <c r="AB2964" s="114">
        <f>IF(AC2964="",0,IFERROR(IF(VLOOKUP(AC2964,AC$38:AC2963,1,0)&gt;0,0,0),1))</f>
        <v>0</v>
      </c>
      <c r="AC2964" s="117">
        <f>IF(DATOS!J2928=Y$39,DATOS!C2928,"")</f>
        <v>0</v>
      </c>
    </row>
    <row r="2965" spans="27:29" x14ac:dyDescent="0.3">
      <c r="AA2965" s="114">
        <f t="shared" si="50"/>
        <v>1</v>
      </c>
      <c r="AB2965" s="114">
        <f>IF(AC2965="",0,IFERROR(IF(VLOOKUP(AC2965,AC$38:AC2964,1,0)&gt;0,0,0),1))</f>
        <v>0</v>
      </c>
      <c r="AC2965" s="117">
        <f>IF(DATOS!J2929=Y$39,DATOS!C2929,"")</f>
        <v>0</v>
      </c>
    </row>
    <row r="2966" spans="27:29" x14ac:dyDescent="0.3">
      <c r="AA2966" s="114">
        <f t="shared" si="50"/>
        <v>1</v>
      </c>
      <c r="AB2966" s="114">
        <f>IF(AC2966="",0,IFERROR(IF(VLOOKUP(AC2966,AC$38:AC2965,1,0)&gt;0,0,0),1))</f>
        <v>0</v>
      </c>
      <c r="AC2966" s="117">
        <f>IF(DATOS!J2930=Y$39,DATOS!C2930,"")</f>
        <v>0</v>
      </c>
    </row>
    <row r="2967" spans="27:29" x14ac:dyDescent="0.3">
      <c r="AA2967" s="114">
        <f t="shared" si="50"/>
        <v>1</v>
      </c>
      <c r="AB2967" s="114">
        <f>IF(AC2967="",0,IFERROR(IF(VLOOKUP(AC2967,AC$38:AC2966,1,0)&gt;0,0,0),1))</f>
        <v>0</v>
      </c>
      <c r="AC2967" s="117">
        <f>IF(DATOS!J2931=Y$39,DATOS!C2931,"")</f>
        <v>0</v>
      </c>
    </row>
    <row r="2968" spans="27:29" x14ac:dyDescent="0.3">
      <c r="AA2968" s="114">
        <f t="shared" si="50"/>
        <v>1</v>
      </c>
      <c r="AB2968" s="114">
        <f>IF(AC2968="",0,IFERROR(IF(VLOOKUP(AC2968,AC$38:AC2967,1,0)&gt;0,0,0),1))</f>
        <v>0</v>
      </c>
      <c r="AC2968" s="117">
        <f>IF(DATOS!J2932=Y$39,DATOS!C2932,"")</f>
        <v>0</v>
      </c>
    </row>
    <row r="2969" spans="27:29" x14ac:dyDescent="0.3">
      <c r="AA2969" s="114">
        <f t="shared" si="50"/>
        <v>1</v>
      </c>
      <c r="AB2969" s="114">
        <f>IF(AC2969="",0,IFERROR(IF(VLOOKUP(AC2969,AC$38:AC2968,1,0)&gt;0,0,0),1))</f>
        <v>0</v>
      </c>
      <c r="AC2969" s="117">
        <f>IF(DATOS!J2933=Y$39,DATOS!C2933,"")</f>
        <v>0</v>
      </c>
    </row>
    <row r="2970" spans="27:29" x14ac:dyDescent="0.3">
      <c r="AA2970" s="114">
        <f t="shared" si="50"/>
        <v>1</v>
      </c>
      <c r="AB2970" s="114">
        <f>IF(AC2970="",0,IFERROR(IF(VLOOKUP(AC2970,AC$38:AC2969,1,0)&gt;0,0,0),1))</f>
        <v>0</v>
      </c>
      <c r="AC2970" s="117">
        <f>IF(DATOS!J2934=Y$39,DATOS!C2934,"")</f>
        <v>0</v>
      </c>
    </row>
    <row r="2971" spans="27:29" x14ac:dyDescent="0.3">
      <c r="AA2971" s="114">
        <f t="shared" si="50"/>
        <v>1</v>
      </c>
      <c r="AB2971" s="114">
        <f>IF(AC2971="",0,IFERROR(IF(VLOOKUP(AC2971,AC$38:AC2970,1,0)&gt;0,0,0),1))</f>
        <v>0</v>
      </c>
      <c r="AC2971" s="117">
        <f>IF(DATOS!J2935=Y$39,DATOS!C2935,"")</f>
        <v>0</v>
      </c>
    </row>
    <row r="2972" spans="27:29" x14ac:dyDescent="0.3">
      <c r="AA2972" s="114">
        <f t="shared" si="50"/>
        <v>1</v>
      </c>
      <c r="AB2972" s="114">
        <f>IF(AC2972="",0,IFERROR(IF(VLOOKUP(AC2972,AC$38:AC2971,1,0)&gt;0,0,0),1))</f>
        <v>0</v>
      </c>
      <c r="AC2972" s="117">
        <f>IF(DATOS!J2936=Y$39,DATOS!C2936,"")</f>
        <v>0</v>
      </c>
    </row>
    <row r="2973" spans="27:29" x14ac:dyDescent="0.3">
      <c r="AA2973" s="114">
        <f t="shared" si="50"/>
        <v>1</v>
      </c>
      <c r="AB2973" s="114">
        <f>IF(AC2973="",0,IFERROR(IF(VLOOKUP(AC2973,AC$38:AC2972,1,0)&gt;0,0,0),1))</f>
        <v>0</v>
      </c>
      <c r="AC2973" s="117">
        <f>IF(DATOS!J2937=Y$39,DATOS!C2937,"")</f>
        <v>0</v>
      </c>
    </row>
    <row r="2974" spans="27:29" x14ac:dyDescent="0.3">
      <c r="AA2974" s="114">
        <f t="shared" si="50"/>
        <v>1</v>
      </c>
      <c r="AB2974" s="114">
        <f>IF(AC2974="",0,IFERROR(IF(VLOOKUP(AC2974,AC$38:AC2973,1,0)&gt;0,0,0),1))</f>
        <v>0</v>
      </c>
      <c r="AC2974" s="117">
        <f>IF(DATOS!J2938=Y$39,DATOS!C2938,"")</f>
        <v>0</v>
      </c>
    </row>
    <row r="2975" spans="27:29" x14ac:dyDescent="0.3">
      <c r="AA2975" s="114">
        <f t="shared" si="50"/>
        <v>1</v>
      </c>
      <c r="AB2975" s="114">
        <f>IF(AC2975="",0,IFERROR(IF(VLOOKUP(AC2975,AC$38:AC2974,1,0)&gt;0,0,0),1))</f>
        <v>0</v>
      </c>
      <c r="AC2975" s="117">
        <f>IF(DATOS!J2939=Y$39,DATOS!C2939,"")</f>
        <v>0</v>
      </c>
    </row>
    <row r="2976" spans="27:29" x14ac:dyDescent="0.3">
      <c r="AA2976" s="114">
        <f t="shared" si="50"/>
        <v>1</v>
      </c>
      <c r="AB2976" s="114">
        <f>IF(AC2976="",0,IFERROR(IF(VLOOKUP(AC2976,AC$38:AC2975,1,0)&gt;0,0,0),1))</f>
        <v>0</v>
      </c>
      <c r="AC2976" s="117">
        <f>IF(DATOS!J2940=Y$39,DATOS!C2940,"")</f>
        <v>0</v>
      </c>
    </row>
    <row r="2977" spans="27:29" x14ac:dyDescent="0.3">
      <c r="AA2977" s="114">
        <f t="shared" si="50"/>
        <v>1</v>
      </c>
      <c r="AB2977" s="114">
        <f>IF(AC2977="",0,IFERROR(IF(VLOOKUP(AC2977,AC$38:AC2976,1,0)&gt;0,0,0),1))</f>
        <v>0</v>
      </c>
      <c r="AC2977" s="117">
        <f>IF(DATOS!J2941=Y$39,DATOS!C2941,"")</f>
        <v>0</v>
      </c>
    </row>
    <row r="2978" spans="27:29" x14ac:dyDescent="0.3">
      <c r="AA2978" s="114">
        <f t="shared" si="50"/>
        <v>1</v>
      </c>
      <c r="AB2978" s="114">
        <f>IF(AC2978="",0,IFERROR(IF(VLOOKUP(AC2978,AC$38:AC2977,1,0)&gt;0,0,0),1))</f>
        <v>0</v>
      </c>
      <c r="AC2978" s="117">
        <f>IF(DATOS!J2942=Y$39,DATOS!C2942,"")</f>
        <v>0</v>
      </c>
    </row>
    <row r="2979" spans="27:29" x14ac:dyDescent="0.3">
      <c r="AA2979" s="114">
        <f t="shared" si="50"/>
        <v>1</v>
      </c>
      <c r="AB2979" s="114">
        <f>IF(AC2979="",0,IFERROR(IF(VLOOKUP(AC2979,AC$38:AC2978,1,0)&gt;0,0,0),1))</f>
        <v>0</v>
      </c>
      <c r="AC2979" s="117">
        <f>IF(DATOS!J2943=Y$39,DATOS!C2943,"")</f>
        <v>0</v>
      </c>
    </row>
    <row r="2980" spans="27:29" x14ac:dyDescent="0.3">
      <c r="AA2980" s="114">
        <f t="shared" si="50"/>
        <v>1</v>
      </c>
      <c r="AB2980" s="114">
        <f>IF(AC2980="",0,IFERROR(IF(VLOOKUP(AC2980,AC$38:AC2979,1,0)&gt;0,0,0),1))</f>
        <v>0</v>
      </c>
      <c r="AC2980" s="117">
        <f>IF(DATOS!J2944=Y$39,DATOS!C2944,"")</f>
        <v>0</v>
      </c>
    </row>
    <row r="2981" spans="27:29" x14ac:dyDescent="0.3">
      <c r="AA2981" s="114">
        <f t="shared" si="50"/>
        <v>1</v>
      </c>
      <c r="AB2981" s="114">
        <f>IF(AC2981="",0,IFERROR(IF(VLOOKUP(AC2981,AC$38:AC2980,1,0)&gt;0,0,0),1))</f>
        <v>0</v>
      </c>
      <c r="AC2981" s="117">
        <f>IF(DATOS!J2945=Y$39,DATOS!C2945,"")</f>
        <v>0</v>
      </c>
    </row>
    <row r="2982" spans="27:29" x14ac:dyDescent="0.3">
      <c r="AA2982" s="114">
        <f t="shared" ref="AA2982:AA3045" si="51">AA2981+AB2982</f>
        <v>1</v>
      </c>
      <c r="AB2982" s="114">
        <f>IF(AC2982="",0,IFERROR(IF(VLOOKUP(AC2982,AC$38:AC2981,1,0)&gt;0,0,0),1))</f>
        <v>0</v>
      </c>
      <c r="AC2982" s="117">
        <f>IF(DATOS!J2946=Y$39,DATOS!C2946,"")</f>
        <v>0</v>
      </c>
    </row>
    <row r="2983" spans="27:29" x14ac:dyDescent="0.3">
      <c r="AA2983" s="114">
        <f t="shared" si="51"/>
        <v>1</v>
      </c>
      <c r="AB2983" s="114">
        <f>IF(AC2983="",0,IFERROR(IF(VLOOKUP(AC2983,AC$38:AC2982,1,0)&gt;0,0,0),1))</f>
        <v>0</v>
      </c>
      <c r="AC2983" s="117">
        <f>IF(DATOS!J2947=Y$39,DATOS!C2947,"")</f>
        <v>0</v>
      </c>
    </row>
    <row r="2984" spans="27:29" x14ac:dyDescent="0.3">
      <c r="AA2984" s="114">
        <f t="shared" si="51"/>
        <v>1</v>
      </c>
      <c r="AB2984" s="114">
        <f>IF(AC2984="",0,IFERROR(IF(VLOOKUP(AC2984,AC$38:AC2983,1,0)&gt;0,0,0),1))</f>
        <v>0</v>
      </c>
      <c r="AC2984" s="117">
        <f>IF(DATOS!J2948=Y$39,DATOS!C2948,"")</f>
        <v>0</v>
      </c>
    </row>
    <row r="2985" spans="27:29" x14ac:dyDescent="0.3">
      <c r="AA2985" s="114">
        <f t="shared" si="51"/>
        <v>1</v>
      </c>
      <c r="AB2985" s="114">
        <f>IF(AC2985="",0,IFERROR(IF(VLOOKUP(AC2985,AC$38:AC2984,1,0)&gt;0,0,0),1))</f>
        <v>0</v>
      </c>
      <c r="AC2985" s="117">
        <f>IF(DATOS!J2949=Y$39,DATOS!C2949,"")</f>
        <v>0</v>
      </c>
    </row>
    <row r="2986" spans="27:29" x14ac:dyDescent="0.3">
      <c r="AA2986" s="114">
        <f t="shared" si="51"/>
        <v>1</v>
      </c>
      <c r="AB2986" s="114">
        <f>IF(AC2986="",0,IFERROR(IF(VLOOKUP(AC2986,AC$38:AC2985,1,0)&gt;0,0,0),1))</f>
        <v>0</v>
      </c>
      <c r="AC2986" s="117">
        <f>IF(DATOS!J2950=Y$39,DATOS!C2950,"")</f>
        <v>0</v>
      </c>
    </row>
    <row r="2987" spans="27:29" x14ac:dyDescent="0.3">
      <c r="AA2987" s="114">
        <f t="shared" si="51"/>
        <v>1</v>
      </c>
      <c r="AB2987" s="114">
        <f>IF(AC2987="",0,IFERROR(IF(VLOOKUP(AC2987,AC$38:AC2986,1,0)&gt;0,0,0),1))</f>
        <v>0</v>
      </c>
      <c r="AC2987" s="117">
        <f>IF(DATOS!J2951=Y$39,DATOS!C2951,"")</f>
        <v>0</v>
      </c>
    </row>
    <row r="2988" spans="27:29" x14ac:dyDescent="0.3">
      <c r="AA2988" s="114">
        <f t="shared" si="51"/>
        <v>1</v>
      </c>
      <c r="AB2988" s="114">
        <f>IF(AC2988="",0,IFERROR(IF(VLOOKUP(AC2988,AC$38:AC2987,1,0)&gt;0,0,0),1))</f>
        <v>0</v>
      </c>
      <c r="AC2988" s="117">
        <f>IF(DATOS!J2952=Y$39,DATOS!C2952,"")</f>
        <v>0</v>
      </c>
    </row>
    <row r="2989" spans="27:29" x14ac:dyDescent="0.3">
      <c r="AA2989" s="114">
        <f t="shared" si="51"/>
        <v>1</v>
      </c>
      <c r="AB2989" s="114">
        <f>IF(AC2989="",0,IFERROR(IF(VLOOKUP(AC2989,AC$38:AC2988,1,0)&gt;0,0,0),1))</f>
        <v>0</v>
      </c>
      <c r="AC2989" s="117">
        <f>IF(DATOS!J2953=Y$39,DATOS!C2953,"")</f>
        <v>0</v>
      </c>
    </row>
    <row r="2990" spans="27:29" x14ac:dyDescent="0.3">
      <c r="AA2990" s="114">
        <f t="shared" si="51"/>
        <v>1</v>
      </c>
      <c r="AB2990" s="114">
        <f>IF(AC2990="",0,IFERROR(IF(VLOOKUP(AC2990,AC$38:AC2989,1,0)&gt;0,0,0),1))</f>
        <v>0</v>
      </c>
      <c r="AC2990" s="117">
        <f>IF(DATOS!J2954=Y$39,DATOS!C2954,"")</f>
        <v>0</v>
      </c>
    </row>
    <row r="2991" spans="27:29" x14ac:dyDescent="0.3">
      <c r="AA2991" s="114">
        <f t="shared" si="51"/>
        <v>1</v>
      </c>
      <c r="AB2991" s="114">
        <f>IF(AC2991="",0,IFERROR(IF(VLOOKUP(AC2991,AC$38:AC2990,1,0)&gt;0,0,0),1))</f>
        <v>0</v>
      </c>
      <c r="AC2991" s="117">
        <f>IF(DATOS!J2955=Y$39,DATOS!C2955,"")</f>
        <v>0</v>
      </c>
    </row>
    <row r="2992" spans="27:29" x14ac:dyDescent="0.3">
      <c r="AA2992" s="114">
        <f t="shared" si="51"/>
        <v>1</v>
      </c>
      <c r="AB2992" s="114">
        <f>IF(AC2992="",0,IFERROR(IF(VLOOKUP(AC2992,AC$38:AC2991,1,0)&gt;0,0,0),1))</f>
        <v>0</v>
      </c>
      <c r="AC2992" s="117">
        <f>IF(DATOS!J2956=Y$39,DATOS!C2956,"")</f>
        <v>0</v>
      </c>
    </row>
    <row r="2993" spans="27:29" x14ac:dyDescent="0.3">
      <c r="AA2993" s="114">
        <f t="shared" si="51"/>
        <v>1</v>
      </c>
      <c r="AB2993" s="114">
        <f>IF(AC2993="",0,IFERROR(IF(VLOOKUP(AC2993,AC$38:AC2992,1,0)&gt;0,0,0),1))</f>
        <v>0</v>
      </c>
      <c r="AC2993" s="117">
        <f>IF(DATOS!J2957=Y$39,DATOS!C2957,"")</f>
        <v>0</v>
      </c>
    </row>
    <row r="2994" spans="27:29" x14ac:dyDescent="0.3">
      <c r="AA2994" s="114">
        <f t="shared" si="51"/>
        <v>1</v>
      </c>
      <c r="AB2994" s="114">
        <f>IF(AC2994="",0,IFERROR(IF(VLOOKUP(AC2994,AC$38:AC2993,1,0)&gt;0,0,0),1))</f>
        <v>0</v>
      </c>
      <c r="AC2994" s="117">
        <f>IF(DATOS!J2958=Y$39,DATOS!C2958,"")</f>
        <v>0</v>
      </c>
    </row>
    <row r="2995" spans="27:29" x14ac:dyDescent="0.3">
      <c r="AA2995" s="114">
        <f t="shared" si="51"/>
        <v>1</v>
      </c>
      <c r="AB2995" s="114">
        <f>IF(AC2995="",0,IFERROR(IF(VLOOKUP(AC2995,AC$38:AC2994,1,0)&gt;0,0,0),1))</f>
        <v>0</v>
      </c>
      <c r="AC2995" s="117">
        <f>IF(DATOS!J2959=Y$39,DATOS!C2959,"")</f>
        <v>0</v>
      </c>
    </row>
    <row r="2996" spans="27:29" x14ac:dyDescent="0.3">
      <c r="AA2996" s="114">
        <f t="shared" si="51"/>
        <v>1</v>
      </c>
      <c r="AB2996" s="114">
        <f>IF(AC2996="",0,IFERROR(IF(VLOOKUP(AC2996,AC$38:AC2995,1,0)&gt;0,0,0),1))</f>
        <v>0</v>
      </c>
      <c r="AC2996" s="117">
        <f>IF(DATOS!J2960=Y$39,DATOS!C2960,"")</f>
        <v>0</v>
      </c>
    </row>
    <row r="2997" spans="27:29" x14ac:dyDescent="0.3">
      <c r="AA2997" s="114">
        <f t="shared" si="51"/>
        <v>1</v>
      </c>
      <c r="AB2997" s="114">
        <f>IF(AC2997="",0,IFERROR(IF(VLOOKUP(AC2997,AC$38:AC2996,1,0)&gt;0,0,0),1))</f>
        <v>0</v>
      </c>
      <c r="AC2997" s="117">
        <f>IF(DATOS!J2961=Y$39,DATOS!C2961,"")</f>
        <v>0</v>
      </c>
    </row>
    <row r="2998" spans="27:29" x14ac:dyDescent="0.3">
      <c r="AA2998" s="114">
        <f t="shared" si="51"/>
        <v>1</v>
      </c>
      <c r="AB2998" s="114">
        <f>IF(AC2998="",0,IFERROR(IF(VLOOKUP(AC2998,AC$38:AC2997,1,0)&gt;0,0,0),1))</f>
        <v>0</v>
      </c>
      <c r="AC2998" s="117">
        <f>IF(DATOS!J2962=Y$39,DATOS!C2962,"")</f>
        <v>0</v>
      </c>
    </row>
    <row r="2999" spans="27:29" x14ac:dyDescent="0.3">
      <c r="AA2999" s="114">
        <f t="shared" si="51"/>
        <v>1</v>
      </c>
      <c r="AB2999" s="114">
        <f>IF(AC2999="",0,IFERROR(IF(VLOOKUP(AC2999,AC$38:AC2998,1,0)&gt;0,0,0),1))</f>
        <v>0</v>
      </c>
      <c r="AC2999" s="117">
        <f>IF(DATOS!J2963=Y$39,DATOS!C2963,"")</f>
        <v>0</v>
      </c>
    </row>
    <row r="3000" spans="27:29" x14ac:dyDescent="0.3">
      <c r="AA3000" s="114">
        <f t="shared" si="51"/>
        <v>1</v>
      </c>
      <c r="AB3000" s="114">
        <f>IF(AC3000="",0,IFERROR(IF(VLOOKUP(AC3000,AC$38:AC2999,1,0)&gt;0,0,0),1))</f>
        <v>0</v>
      </c>
      <c r="AC3000" s="117">
        <f>IF(DATOS!J2964=Y$39,DATOS!C2964,"")</f>
        <v>0</v>
      </c>
    </row>
    <row r="3001" spans="27:29" x14ac:dyDescent="0.3">
      <c r="AA3001" s="114">
        <f t="shared" si="51"/>
        <v>1</v>
      </c>
      <c r="AB3001" s="114">
        <f>IF(AC3001="",0,IFERROR(IF(VLOOKUP(AC3001,AC$38:AC3000,1,0)&gt;0,0,0),1))</f>
        <v>0</v>
      </c>
      <c r="AC3001" s="117">
        <f>IF(DATOS!J2965=Y$39,DATOS!C2965,"")</f>
        <v>0</v>
      </c>
    </row>
    <row r="3002" spans="27:29" x14ac:dyDescent="0.3">
      <c r="AA3002" s="114">
        <f t="shared" si="51"/>
        <v>1</v>
      </c>
      <c r="AB3002" s="114">
        <f>IF(AC3002="",0,IFERROR(IF(VLOOKUP(AC3002,AC$38:AC3001,1,0)&gt;0,0,0),1))</f>
        <v>0</v>
      </c>
      <c r="AC3002" s="117">
        <f>IF(DATOS!J2966=Y$39,DATOS!C2966,"")</f>
        <v>0</v>
      </c>
    </row>
    <row r="3003" spans="27:29" x14ac:dyDescent="0.3">
      <c r="AA3003" s="114">
        <f t="shared" si="51"/>
        <v>1</v>
      </c>
      <c r="AB3003" s="114">
        <f>IF(AC3003="",0,IFERROR(IF(VLOOKUP(AC3003,AC$38:AC3002,1,0)&gt;0,0,0),1))</f>
        <v>0</v>
      </c>
      <c r="AC3003" s="117">
        <f>IF(DATOS!J2967=Y$39,DATOS!C2967,"")</f>
        <v>0</v>
      </c>
    </row>
    <row r="3004" spans="27:29" x14ac:dyDescent="0.3">
      <c r="AA3004" s="114">
        <f t="shared" si="51"/>
        <v>1</v>
      </c>
      <c r="AB3004" s="114">
        <f>IF(AC3004="",0,IFERROR(IF(VLOOKUP(AC3004,AC$38:AC3003,1,0)&gt;0,0,0),1))</f>
        <v>0</v>
      </c>
      <c r="AC3004" s="117">
        <f>IF(DATOS!J2968=Y$39,DATOS!C2968,"")</f>
        <v>0</v>
      </c>
    </row>
    <row r="3005" spans="27:29" x14ac:dyDescent="0.3">
      <c r="AA3005" s="114">
        <f t="shared" si="51"/>
        <v>1</v>
      </c>
      <c r="AB3005" s="114">
        <f>IF(AC3005="",0,IFERROR(IF(VLOOKUP(AC3005,AC$38:AC3004,1,0)&gt;0,0,0),1))</f>
        <v>0</v>
      </c>
      <c r="AC3005" s="117">
        <f>IF(DATOS!J2969=Y$39,DATOS!C2969,"")</f>
        <v>0</v>
      </c>
    </row>
    <row r="3006" spans="27:29" x14ac:dyDescent="0.3">
      <c r="AA3006" s="114">
        <f t="shared" si="51"/>
        <v>1</v>
      </c>
      <c r="AB3006" s="114">
        <f>IF(AC3006="",0,IFERROR(IF(VLOOKUP(AC3006,AC$38:AC3005,1,0)&gt;0,0,0),1))</f>
        <v>0</v>
      </c>
      <c r="AC3006" s="117">
        <f>IF(DATOS!J2970=Y$39,DATOS!C2970,"")</f>
        <v>0</v>
      </c>
    </row>
    <row r="3007" spans="27:29" x14ac:dyDescent="0.3">
      <c r="AA3007" s="114">
        <f t="shared" si="51"/>
        <v>1</v>
      </c>
      <c r="AB3007" s="114">
        <f>IF(AC3007="",0,IFERROR(IF(VLOOKUP(AC3007,AC$38:AC3006,1,0)&gt;0,0,0),1))</f>
        <v>0</v>
      </c>
      <c r="AC3007" s="117">
        <f>IF(DATOS!J2971=Y$39,DATOS!C2971,"")</f>
        <v>0</v>
      </c>
    </row>
    <row r="3008" spans="27:29" x14ac:dyDescent="0.3">
      <c r="AA3008" s="114">
        <f t="shared" si="51"/>
        <v>1</v>
      </c>
      <c r="AB3008" s="114">
        <f>IF(AC3008="",0,IFERROR(IF(VLOOKUP(AC3008,AC$38:AC3007,1,0)&gt;0,0,0),1))</f>
        <v>0</v>
      </c>
      <c r="AC3008" s="117">
        <f>IF(DATOS!J2972=Y$39,DATOS!C2972,"")</f>
        <v>0</v>
      </c>
    </row>
    <row r="3009" spans="27:29" x14ac:dyDescent="0.3">
      <c r="AA3009" s="114">
        <f t="shared" si="51"/>
        <v>1</v>
      </c>
      <c r="AB3009" s="114">
        <f>IF(AC3009="",0,IFERROR(IF(VLOOKUP(AC3009,AC$38:AC3008,1,0)&gt;0,0,0),1))</f>
        <v>0</v>
      </c>
      <c r="AC3009" s="117">
        <f>IF(DATOS!J2973=Y$39,DATOS!C2973,"")</f>
        <v>0</v>
      </c>
    </row>
    <row r="3010" spans="27:29" x14ac:dyDescent="0.3">
      <c r="AA3010" s="114">
        <f t="shared" si="51"/>
        <v>1</v>
      </c>
      <c r="AB3010" s="114">
        <f>IF(AC3010="",0,IFERROR(IF(VLOOKUP(AC3010,AC$38:AC3009,1,0)&gt;0,0,0),1))</f>
        <v>0</v>
      </c>
      <c r="AC3010" s="117">
        <f>IF(DATOS!J2974=Y$39,DATOS!C2974,"")</f>
        <v>0</v>
      </c>
    </row>
    <row r="3011" spans="27:29" x14ac:dyDescent="0.3">
      <c r="AA3011" s="114">
        <f t="shared" si="51"/>
        <v>1</v>
      </c>
      <c r="AB3011" s="114">
        <f>IF(AC3011="",0,IFERROR(IF(VLOOKUP(AC3011,AC$38:AC3010,1,0)&gt;0,0,0),1))</f>
        <v>0</v>
      </c>
      <c r="AC3011" s="117">
        <f>IF(DATOS!J2975=Y$39,DATOS!C2975,"")</f>
        <v>0</v>
      </c>
    </row>
    <row r="3012" spans="27:29" x14ac:dyDescent="0.3">
      <c r="AA3012" s="114">
        <f t="shared" si="51"/>
        <v>1</v>
      </c>
      <c r="AB3012" s="114">
        <f>IF(AC3012="",0,IFERROR(IF(VLOOKUP(AC3012,AC$38:AC3011,1,0)&gt;0,0,0),1))</f>
        <v>0</v>
      </c>
      <c r="AC3012" s="117">
        <f>IF(DATOS!J2976=Y$39,DATOS!C2976,"")</f>
        <v>0</v>
      </c>
    </row>
    <row r="3013" spans="27:29" x14ac:dyDescent="0.3">
      <c r="AA3013" s="114">
        <f t="shared" si="51"/>
        <v>1</v>
      </c>
      <c r="AB3013" s="114">
        <f>IF(AC3013="",0,IFERROR(IF(VLOOKUP(AC3013,AC$38:AC3012,1,0)&gt;0,0,0),1))</f>
        <v>0</v>
      </c>
      <c r="AC3013" s="117">
        <f>IF(DATOS!J2977=Y$39,DATOS!C2977,"")</f>
        <v>0</v>
      </c>
    </row>
    <row r="3014" spans="27:29" x14ac:dyDescent="0.3">
      <c r="AA3014" s="114">
        <f t="shared" si="51"/>
        <v>1</v>
      </c>
      <c r="AB3014" s="114">
        <f>IF(AC3014="",0,IFERROR(IF(VLOOKUP(AC3014,AC$38:AC3013,1,0)&gt;0,0,0),1))</f>
        <v>0</v>
      </c>
      <c r="AC3014" s="117">
        <f>IF(DATOS!J2978=Y$39,DATOS!C2978,"")</f>
        <v>0</v>
      </c>
    </row>
    <row r="3015" spans="27:29" x14ac:dyDescent="0.3">
      <c r="AA3015" s="114">
        <f t="shared" si="51"/>
        <v>1</v>
      </c>
      <c r="AB3015" s="114">
        <f>IF(AC3015="",0,IFERROR(IF(VLOOKUP(AC3015,AC$38:AC3014,1,0)&gt;0,0,0),1))</f>
        <v>0</v>
      </c>
      <c r="AC3015" s="117">
        <f>IF(DATOS!J2979=Y$39,DATOS!C2979,"")</f>
        <v>0</v>
      </c>
    </row>
    <row r="3016" spans="27:29" x14ac:dyDescent="0.3">
      <c r="AA3016" s="114">
        <f t="shared" si="51"/>
        <v>1</v>
      </c>
      <c r="AB3016" s="114">
        <f>IF(AC3016="",0,IFERROR(IF(VLOOKUP(AC3016,AC$38:AC3015,1,0)&gt;0,0,0),1))</f>
        <v>0</v>
      </c>
      <c r="AC3016" s="117">
        <f>IF(DATOS!J2980=Y$39,DATOS!C2980,"")</f>
        <v>0</v>
      </c>
    </row>
    <row r="3017" spans="27:29" x14ac:dyDescent="0.3">
      <c r="AA3017" s="114">
        <f t="shared" si="51"/>
        <v>1</v>
      </c>
      <c r="AB3017" s="114">
        <f>IF(AC3017="",0,IFERROR(IF(VLOOKUP(AC3017,AC$38:AC3016,1,0)&gt;0,0,0),1))</f>
        <v>0</v>
      </c>
      <c r="AC3017" s="117">
        <f>IF(DATOS!J2981=Y$39,DATOS!C2981,"")</f>
        <v>0</v>
      </c>
    </row>
    <row r="3018" spans="27:29" x14ac:dyDescent="0.3">
      <c r="AA3018" s="114">
        <f t="shared" si="51"/>
        <v>1</v>
      </c>
      <c r="AB3018" s="114">
        <f>IF(AC3018="",0,IFERROR(IF(VLOOKUP(AC3018,AC$38:AC3017,1,0)&gt;0,0,0),1))</f>
        <v>0</v>
      </c>
      <c r="AC3018" s="117">
        <f>IF(DATOS!J2982=Y$39,DATOS!C2982,"")</f>
        <v>0</v>
      </c>
    </row>
    <row r="3019" spans="27:29" x14ac:dyDescent="0.3">
      <c r="AA3019" s="114">
        <f t="shared" si="51"/>
        <v>1</v>
      </c>
      <c r="AB3019" s="114">
        <f>IF(AC3019="",0,IFERROR(IF(VLOOKUP(AC3019,AC$38:AC3018,1,0)&gt;0,0,0),1))</f>
        <v>0</v>
      </c>
      <c r="AC3019" s="117">
        <f>IF(DATOS!J2983=Y$39,DATOS!C2983,"")</f>
        <v>0</v>
      </c>
    </row>
    <row r="3020" spans="27:29" x14ac:dyDescent="0.3">
      <c r="AA3020" s="114">
        <f t="shared" si="51"/>
        <v>1</v>
      </c>
      <c r="AB3020" s="114">
        <f>IF(AC3020="",0,IFERROR(IF(VLOOKUP(AC3020,AC$38:AC3019,1,0)&gt;0,0,0),1))</f>
        <v>0</v>
      </c>
      <c r="AC3020" s="117">
        <f>IF(DATOS!J2984=Y$39,DATOS!C2984,"")</f>
        <v>0</v>
      </c>
    </row>
    <row r="3021" spans="27:29" x14ac:dyDescent="0.3">
      <c r="AA3021" s="114">
        <f t="shared" si="51"/>
        <v>1</v>
      </c>
      <c r="AB3021" s="114">
        <f>IF(AC3021="",0,IFERROR(IF(VLOOKUP(AC3021,AC$38:AC3020,1,0)&gt;0,0,0),1))</f>
        <v>0</v>
      </c>
      <c r="AC3021" s="117">
        <f>IF(DATOS!J2985=Y$39,DATOS!C2985,"")</f>
        <v>0</v>
      </c>
    </row>
    <row r="3022" spans="27:29" x14ac:dyDescent="0.3">
      <c r="AA3022" s="114">
        <f t="shared" si="51"/>
        <v>1</v>
      </c>
      <c r="AB3022" s="114">
        <f>IF(AC3022="",0,IFERROR(IF(VLOOKUP(AC3022,AC$38:AC3021,1,0)&gt;0,0,0),1))</f>
        <v>0</v>
      </c>
      <c r="AC3022" s="117">
        <f>IF(DATOS!J2986=Y$39,DATOS!C2986,"")</f>
        <v>0</v>
      </c>
    </row>
    <row r="3023" spans="27:29" x14ac:dyDescent="0.3">
      <c r="AA3023" s="114">
        <f t="shared" si="51"/>
        <v>1</v>
      </c>
      <c r="AB3023" s="114">
        <f>IF(AC3023="",0,IFERROR(IF(VLOOKUP(AC3023,AC$38:AC3022,1,0)&gt;0,0,0),1))</f>
        <v>0</v>
      </c>
      <c r="AC3023" s="117">
        <f>IF(DATOS!J2987=Y$39,DATOS!C2987,"")</f>
        <v>0</v>
      </c>
    </row>
    <row r="3024" spans="27:29" x14ac:dyDescent="0.3">
      <c r="AA3024" s="114">
        <f t="shared" si="51"/>
        <v>1</v>
      </c>
      <c r="AB3024" s="114">
        <f>IF(AC3024="",0,IFERROR(IF(VLOOKUP(AC3024,AC$38:AC3023,1,0)&gt;0,0,0),1))</f>
        <v>0</v>
      </c>
      <c r="AC3024" s="117">
        <f>IF(DATOS!J2988=Y$39,DATOS!C2988,"")</f>
        <v>0</v>
      </c>
    </row>
    <row r="3025" spans="27:29" x14ac:dyDescent="0.3">
      <c r="AA3025" s="114">
        <f t="shared" si="51"/>
        <v>1</v>
      </c>
      <c r="AB3025" s="114">
        <f>IF(AC3025="",0,IFERROR(IF(VLOOKUP(AC3025,AC$38:AC3024,1,0)&gt;0,0,0),1))</f>
        <v>0</v>
      </c>
      <c r="AC3025" s="117">
        <f>IF(DATOS!J2989=Y$39,DATOS!C2989,"")</f>
        <v>0</v>
      </c>
    </row>
    <row r="3026" spans="27:29" x14ac:dyDescent="0.3">
      <c r="AA3026" s="114">
        <f t="shared" si="51"/>
        <v>1</v>
      </c>
      <c r="AB3026" s="114">
        <f>IF(AC3026="",0,IFERROR(IF(VLOOKUP(AC3026,AC$38:AC3025,1,0)&gt;0,0,0),1))</f>
        <v>0</v>
      </c>
      <c r="AC3026" s="117">
        <f>IF(DATOS!J2990=Y$39,DATOS!C2990,"")</f>
        <v>0</v>
      </c>
    </row>
    <row r="3027" spans="27:29" x14ac:dyDescent="0.3">
      <c r="AA3027" s="114">
        <f t="shared" si="51"/>
        <v>1</v>
      </c>
      <c r="AB3027" s="114">
        <f>IF(AC3027="",0,IFERROR(IF(VLOOKUP(AC3027,AC$38:AC3026,1,0)&gt;0,0,0),1))</f>
        <v>0</v>
      </c>
      <c r="AC3027" s="117">
        <f>IF(DATOS!J2991=Y$39,DATOS!C2991,"")</f>
        <v>0</v>
      </c>
    </row>
    <row r="3028" spans="27:29" x14ac:dyDescent="0.3">
      <c r="AA3028" s="114">
        <f t="shared" si="51"/>
        <v>1</v>
      </c>
      <c r="AB3028" s="114">
        <f>IF(AC3028="",0,IFERROR(IF(VLOOKUP(AC3028,AC$38:AC3027,1,0)&gt;0,0,0),1))</f>
        <v>0</v>
      </c>
      <c r="AC3028" s="117">
        <f>IF(DATOS!J2992=Y$39,DATOS!C2992,"")</f>
        <v>0</v>
      </c>
    </row>
    <row r="3029" spans="27:29" x14ac:dyDescent="0.3">
      <c r="AA3029" s="114">
        <f t="shared" si="51"/>
        <v>1</v>
      </c>
      <c r="AB3029" s="114">
        <f>IF(AC3029="",0,IFERROR(IF(VLOOKUP(AC3029,AC$38:AC3028,1,0)&gt;0,0,0),1))</f>
        <v>0</v>
      </c>
      <c r="AC3029" s="117">
        <f>IF(DATOS!J2993=Y$39,DATOS!C2993,"")</f>
        <v>0</v>
      </c>
    </row>
    <row r="3030" spans="27:29" x14ac:dyDescent="0.3">
      <c r="AA3030" s="114">
        <f t="shared" si="51"/>
        <v>1</v>
      </c>
      <c r="AB3030" s="114">
        <f>IF(AC3030="",0,IFERROR(IF(VLOOKUP(AC3030,AC$38:AC3029,1,0)&gt;0,0,0),1))</f>
        <v>0</v>
      </c>
      <c r="AC3030" s="117">
        <f>IF(DATOS!J2994=Y$39,DATOS!C2994,"")</f>
        <v>0</v>
      </c>
    </row>
    <row r="3031" spans="27:29" x14ac:dyDescent="0.3">
      <c r="AA3031" s="114">
        <f t="shared" si="51"/>
        <v>1</v>
      </c>
      <c r="AB3031" s="114">
        <f>IF(AC3031="",0,IFERROR(IF(VLOOKUP(AC3031,AC$38:AC3030,1,0)&gt;0,0,0),1))</f>
        <v>0</v>
      </c>
      <c r="AC3031" s="117">
        <f>IF(DATOS!J2995=Y$39,DATOS!C2995,"")</f>
        <v>0</v>
      </c>
    </row>
    <row r="3032" spans="27:29" x14ac:dyDescent="0.3">
      <c r="AA3032" s="114">
        <f t="shared" si="51"/>
        <v>1</v>
      </c>
      <c r="AB3032" s="114">
        <f>IF(AC3032="",0,IFERROR(IF(VLOOKUP(AC3032,AC$38:AC3031,1,0)&gt;0,0,0),1))</f>
        <v>0</v>
      </c>
      <c r="AC3032" s="117">
        <f>IF(DATOS!J2996=Y$39,DATOS!C2996,"")</f>
        <v>0</v>
      </c>
    </row>
    <row r="3033" spans="27:29" x14ac:dyDescent="0.3">
      <c r="AA3033" s="114">
        <f t="shared" si="51"/>
        <v>1</v>
      </c>
      <c r="AB3033" s="114">
        <f>IF(AC3033="",0,IFERROR(IF(VLOOKUP(AC3033,AC$38:AC3032,1,0)&gt;0,0,0),1))</f>
        <v>0</v>
      </c>
      <c r="AC3033" s="117">
        <f>IF(DATOS!J2997=Y$39,DATOS!C2997,"")</f>
        <v>0</v>
      </c>
    </row>
    <row r="3034" spans="27:29" x14ac:dyDescent="0.3">
      <c r="AA3034" s="114">
        <f t="shared" si="51"/>
        <v>1</v>
      </c>
      <c r="AB3034" s="114">
        <f>IF(AC3034="",0,IFERROR(IF(VLOOKUP(AC3034,AC$38:AC3033,1,0)&gt;0,0,0),1))</f>
        <v>0</v>
      </c>
      <c r="AC3034" s="117">
        <f>IF(DATOS!J2998=Y$39,DATOS!C2998,"")</f>
        <v>0</v>
      </c>
    </row>
    <row r="3035" spans="27:29" x14ac:dyDescent="0.3">
      <c r="AA3035" s="114">
        <f t="shared" si="51"/>
        <v>1</v>
      </c>
      <c r="AB3035" s="114">
        <f>IF(AC3035="",0,IFERROR(IF(VLOOKUP(AC3035,AC$38:AC3034,1,0)&gt;0,0,0),1))</f>
        <v>0</v>
      </c>
      <c r="AC3035" s="117">
        <f>IF(DATOS!J2999=Y$39,DATOS!C2999,"")</f>
        <v>0</v>
      </c>
    </row>
    <row r="3036" spans="27:29" x14ac:dyDescent="0.3">
      <c r="AA3036" s="114">
        <f t="shared" si="51"/>
        <v>1</v>
      </c>
      <c r="AB3036" s="114">
        <f>IF(AC3036="",0,IFERROR(IF(VLOOKUP(AC3036,AC$38:AC3035,1,0)&gt;0,0,0),1))</f>
        <v>0</v>
      </c>
      <c r="AC3036" s="117">
        <f>IF(DATOS!J3000=Y$39,DATOS!C3000,"")</f>
        <v>0</v>
      </c>
    </row>
    <row r="3037" spans="27:29" x14ac:dyDescent="0.3">
      <c r="AA3037" s="114">
        <f t="shared" si="51"/>
        <v>1</v>
      </c>
      <c r="AB3037" s="114">
        <f>IF(AC3037="",0,IFERROR(IF(VLOOKUP(AC3037,AC$38:AC3036,1,0)&gt;0,0,0),1))</f>
        <v>0</v>
      </c>
      <c r="AC3037" s="117">
        <f>IF(DATOS!J3001=Y$39,DATOS!C3001,"")</f>
        <v>0</v>
      </c>
    </row>
    <row r="3038" spans="27:29" x14ac:dyDescent="0.3">
      <c r="AA3038" s="114">
        <f t="shared" si="51"/>
        <v>1</v>
      </c>
      <c r="AB3038" s="114">
        <f>IF(AC3038="",0,IFERROR(IF(VLOOKUP(AC3038,AC$38:AC3037,1,0)&gt;0,0,0),1))</f>
        <v>0</v>
      </c>
      <c r="AC3038" s="117">
        <f>IF(DATOS!J3002=Y$39,DATOS!C3002,"")</f>
        <v>0</v>
      </c>
    </row>
    <row r="3039" spans="27:29" x14ac:dyDescent="0.3">
      <c r="AA3039" s="114">
        <f t="shared" si="51"/>
        <v>1</v>
      </c>
      <c r="AB3039" s="114">
        <f>IF(AC3039="",0,IFERROR(IF(VLOOKUP(AC3039,AC$38:AC3038,1,0)&gt;0,0,0),1))</f>
        <v>0</v>
      </c>
      <c r="AC3039" s="117">
        <f>IF(DATOS!J3003=Y$39,DATOS!C3003,"")</f>
        <v>0</v>
      </c>
    </row>
    <row r="3040" spans="27:29" x14ac:dyDescent="0.3">
      <c r="AA3040" s="114">
        <f t="shared" si="51"/>
        <v>1</v>
      </c>
      <c r="AB3040" s="114">
        <f>IF(AC3040="",0,IFERROR(IF(VLOOKUP(AC3040,AC$38:AC3039,1,0)&gt;0,0,0),1))</f>
        <v>0</v>
      </c>
      <c r="AC3040" s="117">
        <f>IF(DATOS!J3004=Y$39,DATOS!C3004,"")</f>
        <v>0</v>
      </c>
    </row>
    <row r="3041" spans="27:29" x14ac:dyDescent="0.3">
      <c r="AA3041" s="114">
        <f t="shared" si="51"/>
        <v>1</v>
      </c>
      <c r="AB3041" s="114">
        <f>IF(AC3041="",0,IFERROR(IF(VLOOKUP(AC3041,AC$38:AC3040,1,0)&gt;0,0,0),1))</f>
        <v>0</v>
      </c>
      <c r="AC3041" s="117">
        <f>IF(DATOS!J3005=Y$39,DATOS!C3005,"")</f>
        <v>0</v>
      </c>
    </row>
    <row r="3042" spans="27:29" x14ac:dyDescent="0.3">
      <c r="AA3042" s="114">
        <f t="shared" si="51"/>
        <v>1</v>
      </c>
      <c r="AB3042" s="114">
        <f>IF(AC3042="",0,IFERROR(IF(VLOOKUP(AC3042,AC$38:AC3041,1,0)&gt;0,0,0),1))</f>
        <v>0</v>
      </c>
      <c r="AC3042" s="117">
        <f>IF(DATOS!J3006=Y$39,DATOS!C3006,"")</f>
        <v>0</v>
      </c>
    </row>
    <row r="3043" spans="27:29" x14ac:dyDescent="0.3">
      <c r="AA3043" s="114">
        <f t="shared" si="51"/>
        <v>1</v>
      </c>
      <c r="AB3043" s="114">
        <f>IF(AC3043="",0,IFERROR(IF(VLOOKUP(AC3043,AC$38:AC3042,1,0)&gt;0,0,0),1))</f>
        <v>0</v>
      </c>
      <c r="AC3043" s="117">
        <f>IF(DATOS!J3007=Y$39,DATOS!C3007,"")</f>
        <v>0</v>
      </c>
    </row>
    <row r="3044" spans="27:29" x14ac:dyDescent="0.3">
      <c r="AA3044" s="114">
        <f t="shared" si="51"/>
        <v>1</v>
      </c>
      <c r="AB3044" s="114">
        <f>IF(AC3044="",0,IFERROR(IF(VLOOKUP(AC3044,AC$38:AC3043,1,0)&gt;0,0,0),1))</f>
        <v>0</v>
      </c>
      <c r="AC3044" s="117">
        <f>IF(DATOS!J3008=Y$39,DATOS!C3008,"")</f>
        <v>0</v>
      </c>
    </row>
    <row r="3045" spans="27:29" x14ac:dyDescent="0.3">
      <c r="AA3045" s="114">
        <f t="shared" si="51"/>
        <v>1</v>
      </c>
      <c r="AB3045" s="114">
        <f>IF(AC3045="",0,IFERROR(IF(VLOOKUP(AC3045,AC$38:AC3044,1,0)&gt;0,0,0),1))</f>
        <v>0</v>
      </c>
      <c r="AC3045" s="117">
        <f>IF(DATOS!J3009=Y$39,DATOS!C3009,"")</f>
        <v>0</v>
      </c>
    </row>
    <row r="3046" spans="27:29" x14ac:dyDescent="0.3">
      <c r="AA3046" s="114">
        <f t="shared" ref="AA3046:AA3109" si="52">AA3045+AB3046</f>
        <v>1</v>
      </c>
      <c r="AB3046" s="114">
        <f>IF(AC3046="",0,IFERROR(IF(VLOOKUP(AC3046,AC$38:AC3045,1,0)&gt;0,0,0),1))</f>
        <v>0</v>
      </c>
      <c r="AC3046" s="117">
        <f>IF(DATOS!J3010=Y$39,DATOS!C3010,"")</f>
        <v>0</v>
      </c>
    </row>
    <row r="3047" spans="27:29" x14ac:dyDescent="0.3">
      <c r="AA3047" s="114">
        <f t="shared" si="52"/>
        <v>1</v>
      </c>
      <c r="AB3047" s="114">
        <f>IF(AC3047="",0,IFERROR(IF(VLOOKUP(AC3047,AC$38:AC3046,1,0)&gt;0,0,0),1))</f>
        <v>0</v>
      </c>
      <c r="AC3047" s="117">
        <f>IF(DATOS!J3011=Y$39,DATOS!C3011,"")</f>
        <v>0</v>
      </c>
    </row>
    <row r="3048" spans="27:29" x14ac:dyDescent="0.3">
      <c r="AA3048" s="114">
        <f t="shared" si="52"/>
        <v>1</v>
      </c>
      <c r="AB3048" s="114">
        <f>IF(AC3048="",0,IFERROR(IF(VLOOKUP(AC3048,AC$38:AC3047,1,0)&gt;0,0,0),1))</f>
        <v>0</v>
      </c>
      <c r="AC3048" s="117">
        <f>IF(DATOS!J3012=Y$39,DATOS!C3012,"")</f>
        <v>0</v>
      </c>
    </row>
    <row r="3049" spans="27:29" x14ac:dyDescent="0.3">
      <c r="AA3049" s="114">
        <f t="shared" si="52"/>
        <v>1</v>
      </c>
      <c r="AB3049" s="114">
        <f>IF(AC3049="",0,IFERROR(IF(VLOOKUP(AC3049,AC$38:AC3048,1,0)&gt;0,0,0),1))</f>
        <v>0</v>
      </c>
      <c r="AC3049" s="117">
        <f>IF(DATOS!J3013=Y$39,DATOS!C3013,"")</f>
        <v>0</v>
      </c>
    </row>
    <row r="3050" spans="27:29" x14ac:dyDescent="0.3">
      <c r="AA3050" s="114">
        <f t="shared" si="52"/>
        <v>1</v>
      </c>
      <c r="AB3050" s="114">
        <f>IF(AC3050="",0,IFERROR(IF(VLOOKUP(AC3050,AC$38:AC3049,1,0)&gt;0,0,0),1))</f>
        <v>0</v>
      </c>
      <c r="AC3050" s="117">
        <f>IF(DATOS!J3014=Y$39,DATOS!C3014,"")</f>
        <v>0</v>
      </c>
    </row>
    <row r="3051" spans="27:29" x14ac:dyDescent="0.3">
      <c r="AA3051" s="114">
        <f t="shared" si="52"/>
        <v>1</v>
      </c>
      <c r="AB3051" s="114">
        <f>IF(AC3051="",0,IFERROR(IF(VLOOKUP(AC3051,AC$38:AC3050,1,0)&gt;0,0,0),1))</f>
        <v>0</v>
      </c>
      <c r="AC3051" s="117">
        <f>IF(DATOS!J3015=Y$39,DATOS!C3015,"")</f>
        <v>0</v>
      </c>
    </row>
    <row r="3052" spans="27:29" x14ac:dyDescent="0.3">
      <c r="AA3052" s="114">
        <f t="shared" si="52"/>
        <v>1</v>
      </c>
      <c r="AB3052" s="114">
        <f>IF(AC3052="",0,IFERROR(IF(VLOOKUP(AC3052,AC$38:AC3051,1,0)&gt;0,0,0),1))</f>
        <v>0</v>
      </c>
      <c r="AC3052" s="117">
        <f>IF(DATOS!J3016=Y$39,DATOS!C3016,"")</f>
        <v>0</v>
      </c>
    </row>
    <row r="3053" spans="27:29" x14ac:dyDescent="0.3">
      <c r="AA3053" s="114">
        <f t="shared" si="52"/>
        <v>1</v>
      </c>
      <c r="AB3053" s="114">
        <f>IF(AC3053="",0,IFERROR(IF(VLOOKUP(AC3053,AC$38:AC3052,1,0)&gt;0,0,0),1))</f>
        <v>0</v>
      </c>
      <c r="AC3053" s="117">
        <f>IF(DATOS!J3017=Y$39,DATOS!C3017,"")</f>
        <v>0</v>
      </c>
    </row>
    <row r="3054" spans="27:29" x14ac:dyDescent="0.3">
      <c r="AA3054" s="114">
        <f t="shared" si="52"/>
        <v>1</v>
      </c>
      <c r="AB3054" s="114">
        <f>IF(AC3054="",0,IFERROR(IF(VLOOKUP(AC3054,AC$38:AC3053,1,0)&gt;0,0,0),1))</f>
        <v>0</v>
      </c>
      <c r="AC3054" s="117">
        <f>IF(DATOS!J3018=Y$39,DATOS!C3018,"")</f>
        <v>0</v>
      </c>
    </row>
    <row r="3055" spans="27:29" x14ac:dyDescent="0.3">
      <c r="AA3055" s="114">
        <f t="shared" si="52"/>
        <v>1</v>
      </c>
      <c r="AB3055" s="114">
        <f>IF(AC3055="",0,IFERROR(IF(VLOOKUP(AC3055,AC$38:AC3054,1,0)&gt;0,0,0),1))</f>
        <v>0</v>
      </c>
      <c r="AC3055" s="117">
        <f>IF(DATOS!J3019=Y$39,DATOS!C3019,"")</f>
        <v>0</v>
      </c>
    </row>
    <row r="3056" spans="27:29" x14ac:dyDescent="0.3">
      <c r="AA3056" s="114">
        <f t="shared" si="52"/>
        <v>1</v>
      </c>
      <c r="AB3056" s="114">
        <f>IF(AC3056="",0,IFERROR(IF(VLOOKUP(AC3056,AC$38:AC3055,1,0)&gt;0,0,0),1))</f>
        <v>0</v>
      </c>
      <c r="AC3056" s="117">
        <f>IF(DATOS!J3020=Y$39,DATOS!C3020,"")</f>
        <v>0</v>
      </c>
    </row>
    <row r="3057" spans="27:29" x14ac:dyDescent="0.3">
      <c r="AA3057" s="114">
        <f t="shared" si="52"/>
        <v>1</v>
      </c>
      <c r="AB3057" s="114">
        <f>IF(AC3057="",0,IFERROR(IF(VLOOKUP(AC3057,AC$38:AC3056,1,0)&gt;0,0,0),1))</f>
        <v>0</v>
      </c>
      <c r="AC3057" s="117">
        <f>IF(DATOS!J3021=Y$39,DATOS!C3021,"")</f>
        <v>0</v>
      </c>
    </row>
    <row r="3058" spans="27:29" x14ac:dyDescent="0.3">
      <c r="AA3058" s="114">
        <f t="shared" si="52"/>
        <v>1</v>
      </c>
      <c r="AB3058" s="114">
        <f>IF(AC3058="",0,IFERROR(IF(VLOOKUP(AC3058,AC$38:AC3057,1,0)&gt;0,0,0),1))</f>
        <v>0</v>
      </c>
      <c r="AC3058" s="117">
        <f>IF(DATOS!J3022=Y$39,DATOS!C3022,"")</f>
        <v>0</v>
      </c>
    </row>
    <row r="3059" spans="27:29" x14ac:dyDescent="0.3">
      <c r="AA3059" s="114">
        <f t="shared" si="52"/>
        <v>1</v>
      </c>
      <c r="AB3059" s="114">
        <f>IF(AC3059="",0,IFERROR(IF(VLOOKUP(AC3059,AC$38:AC3058,1,0)&gt;0,0,0),1))</f>
        <v>0</v>
      </c>
      <c r="AC3059" s="117">
        <f>IF(DATOS!J3023=Y$39,DATOS!C3023,"")</f>
        <v>0</v>
      </c>
    </row>
    <row r="3060" spans="27:29" x14ac:dyDescent="0.3">
      <c r="AA3060" s="114">
        <f t="shared" si="52"/>
        <v>1</v>
      </c>
      <c r="AB3060" s="114">
        <f>IF(AC3060="",0,IFERROR(IF(VLOOKUP(AC3060,AC$38:AC3059,1,0)&gt;0,0,0),1))</f>
        <v>0</v>
      </c>
      <c r="AC3060" s="117">
        <f>IF(DATOS!J3024=Y$39,DATOS!C3024,"")</f>
        <v>0</v>
      </c>
    </row>
    <row r="3061" spans="27:29" x14ac:dyDescent="0.3">
      <c r="AA3061" s="114">
        <f t="shared" si="52"/>
        <v>1</v>
      </c>
      <c r="AB3061" s="114">
        <f>IF(AC3061="",0,IFERROR(IF(VLOOKUP(AC3061,AC$38:AC3060,1,0)&gt;0,0,0),1))</f>
        <v>0</v>
      </c>
      <c r="AC3061" s="117">
        <f>IF(DATOS!J3025=Y$39,DATOS!C3025,"")</f>
        <v>0</v>
      </c>
    </row>
    <row r="3062" spans="27:29" x14ac:dyDescent="0.3">
      <c r="AA3062" s="114">
        <f t="shared" si="52"/>
        <v>1</v>
      </c>
      <c r="AB3062" s="114">
        <f>IF(AC3062="",0,IFERROR(IF(VLOOKUP(AC3062,AC$38:AC3061,1,0)&gt;0,0,0),1))</f>
        <v>0</v>
      </c>
      <c r="AC3062" s="117">
        <f>IF(DATOS!J3026=Y$39,DATOS!C3026,"")</f>
        <v>0</v>
      </c>
    </row>
    <row r="3063" spans="27:29" x14ac:dyDescent="0.3">
      <c r="AA3063" s="114">
        <f t="shared" si="52"/>
        <v>1</v>
      </c>
      <c r="AB3063" s="114">
        <f>IF(AC3063="",0,IFERROR(IF(VLOOKUP(AC3063,AC$38:AC3062,1,0)&gt;0,0,0),1))</f>
        <v>0</v>
      </c>
      <c r="AC3063" s="117">
        <f>IF(DATOS!J3027=Y$39,DATOS!C3027,"")</f>
        <v>0</v>
      </c>
    </row>
    <row r="3064" spans="27:29" x14ac:dyDescent="0.3">
      <c r="AA3064" s="114">
        <f t="shared" si="52"/>
        <v>1</v>
      </c>
      <c r="AB3064" s="114">
        <f>IF(AC3064="",0,IFERROR(IF(VLOOKUP(AC3064,AC$38:AC3063,1,0)&gt;0,0,0),1))</f>
        <v>0</v>
      </c>
      <c r="AC3064" s="117">
        <f>IF(DATOS!J3028=Y$39,DATOS!C3028,"")</f>
        <v>0</v>
      </c>
    </row>
    <row r="3065" spans="27:29" x14ac:dyDescent="0.3">
      <c r="AA3065" s="114">
        <f t="shared" si="52"/>
        <v>1</v>
      </c>
      <c r="AB3065" s="114">
        <f>IF(AC3065="",0,IFERROR(IF(VLOOKUP(AC3065,AC$38:AC3064,1,0)&gt;0,0,0),1))</f>
        <v>0</v>
      </c>
      <c r="AC3065" s="117">
        <f>IF(DATOS!J3029=Y$39,DATOS!C3029,"")</f>
        <v>0</v>
      </c>
    </row>
    <row r="3066" spans="27:29" x14ac:dyDescent="0.3">
      <c r="AA3066" s="114">
        <f t="shared" si="52"/>
        <v>1</v>
      </c>
      <c r="AB3066" s="114">
        <f>IF(AC3066="",0,IFERROR(IF(VLOOKUP(AC3066,AC$38:AC3065,1,0)&gt;0,0,0),1))</f>
        <v>0</v>
      </c>
      <c r="AC3066" s="117">
        <f>IF(DATOS!J3030=Y$39,DATOS!C3030,"")</f>
        <v>0</v>
      </c>
    </row>
    <row r="3067" spans="27:29" x14ac:dyDescent="0.3">
      <c r="AA3067" s="114">
        <f t="shared" si="52"/>
        <v>1</v>
      </c>
      <c r="AB3067" s="114">
        <f>IF(AC3067="",0,IFERROR(IF(VLOOKUP(AC3067,AC$38:AC3066,1,0)&gt;0,0,0),1))</f>
        <v>0</v>
      </c>
      <c r="AC3067" s="117">
        <f>IF(DATOS!J3031=Y$39,DATOS!C3031,"")</f>
        <v>0</v>
      </c>
    </row>
    <row r="3068" spans="27:29" x14ac:dyDescent="0.3">
      <c r="AA3068" s="114">
        <f t="shared" si="52"/>
        <v>1</v>
      </c>
      <c r="AB3068" s="114">
        <f>IF(AC3068="",0,IFERROR(IF(VLOOKUP(AC3068,AC$38:AC3067,1,0)&gt;0,0,0),1))</f>
        <v>0</v>
      </c>
      <c r="AC3068" s="117">
        <f>IF(DATOS!J3032=Y$39,DATOS!C3032,"")</f>
        <v>0</v>
      </c>
    </row>
    <row r="3069" spans="27:29" x14ac:dyDescent="0.3">
      <c r="AA3069" s="114">
        <f t="shared" si="52"/>
        <v>1</v>
      </c>
      <c r="AB3069" s="114">
        <f>IF(AC3069="",0,IFERROR(IF(VLOOKUP(AC3069,AC$38:AC3068,1,0)&gt;0,0,0),1))</f>
        <v>0</v>
      </c>
      <c r="AC3069" s="117">
        <f>IF(DATOS!J3033=Y$39,DATOS!C3033,"")</f>
        <v>0</v>
      </c>
    </row>
    <row r="3070" spans="27:29" x14ac:dyDescent="0.3">
      <c r="AA3070" s="114">
        <f t="shared" si="52"/>
        <v>1</v>
      </c>
      <c r="AB3070" s="114">
        <f>IF(AC3070="",0,IFERROR(IF(VLOOKUP(AC3070,AC$38:AC3069,1,0)&gt;0,0,0),1))</f>
        <v>0</v>
      </c>
      <c r="AC3070" s="117">
        <f>IF(DATOS!J3034=Y$39,DATOS!C3034,"")</f>
        <v>0</v>
      </c>
    </row>
    <row r="3071" spans="27:29" x14ac:dyDescent="0.3">
      <c r="AA3071" s="114">
        <f t="shared" si="52"/>
        <v>1</v>
      </c>
      <c r="AB3071" s="114">
        <f>IF(AC3071="",0,IFERROR(IF(VLOOKUP(AC3071,AC$38:AC3070,1,0)&gt;0,0,0),1))</f>
        <v>0</v>
      </c>
      <c r="AC3071" s="117">
        <f>IF(DATOS!J3035=Y$39,DATOS!C3035,"")</f>
        <v>0</v>
      </c>
    </row>
    <row r="3072" spans="27:29" x14ac:dyDescent="0.3">
      <c r="AA3072" s="114">
        <f t="shared" si="52"/>
        <v>1</v>
      </c>
      <c r="AB3072" s="114">
        <f>IF(AC3072="",0,IFERROR(IF(VLOOKUP(AC3072,AC$38:AC3071,1,0)&gt;0,0,0),1))</f>
        <v>0</v>
      </c>
      <c r="AC3072" s="117">
        <f>IF(DATOS!J3036=Y$39,DATOS!C3036,"")</f>
        <v>0</v>
      </c>
    </row>
    <row r="3073" spans="27:29" x14ac:dyDescent="0.3">
      <c r="AA3073" s="114">
        <f t="shared" si="52"/>
        <v>1</v>
      </c>
      <c r="AB3073" s="114">
        <f>IF(AC3073="",0,IFERROR(IF(VLOOKUP(AC3073,AC$38:AC3072,1,0)&gt;0,0,0),1))</f>
        <v>0</v>
      </c>
      <c r="AC3073" s="117">
        <f>IF(DATOS!J3037=Y$39,DATOS!C3037,"")</f>
        <v>0</v>
      </c>
    </row>
    <row r="3074" spans="27:29" x14ac:dyDescent="0.3">
      <c r="AA3074" s="114">
        <f t="shared" si="52"/>
        <v>1</v>
      </c>
      <c r="AB3074" s="114">
        <f>IF(AC3074="",0,IFERROR(IF(VLOOKUP(AC3074,AC$38:AC3073,1,0)&gt;0,0,0),1))</f>
        <v>0</v>
      </c>
      <c r="AC3074" s="117">
        <f>IF(DATOS!J3038=Y$39,DATOS!C3038,"")</f>
        <v>0</v>
      </c>
    </row>
    <row r="3075" spans="27:29" x14ac:dyDescent="0.3">
      <c r="AA3075" s="114">
        <f t="shared" si="52"/>
        <v>1</v>
      </c>
      <c r="AB3075" s="114">
        <f>IF(AC3075="",0,IFERROR(IF(VLOOKUP(AC3075,AC$38:AC3074,1,0)&gt;0,0,0),1))</f>
        <v>0</v>
      </c>
      <c r="AC3075" s="117">
        <f>IF(DATOS!J3039=Y$39,DATOS!C3039,"")</f>
        <v>0</v>
      </c>
    </row>
    <row r="3076" spans="27:29" x14ac:dyDescent="0.3">
      <c r="AA3076" s="114">
        <f t="shared" si="52"/>
        <v>1</v>
      </c>
      <c r="AB3076" s="114">
        <f>IF(AC3076="",0,IFERROR(IF(VLOOKUP(AC3076,AC$38:AC3075,1,0)&gt;0,0,0),1))</f>
        <v>0</v>
      </c>
      <c r="AC3076" s="117">
        <f>IF(DATOS!J3040=Y$39,DATOS!C3040,"")</f>
        <v>0</v>
      </c>
    </row>
    <row r="3077" spans="27:29" x14ac:dyDescent="0.3">
      <c r="AA3077" s="114">
        <f t="shared" si="52"/>
        <v>1</v>
      </c>
      <c r="AB3077" s="114">
        <f>IF(AC3077="",0,IFERROR(IF(VLOOKUP(AC3077,AC$38:AC3076,1,0)&gt;0,0,0),1))</f>
        <v>0</v>
      </c>
      <c r="AC3077" s="117">
        <f>IF(DATOS!J3041=Y$39,DATOS!C3041,"")</f>
        <v>0</v>
      </c>
    </row>
    <row r="3078" spans="27:29" x14ac:dyDescent="0.3">
      <c r="AA3078" s="114">
        <f t="shared" si="52"/>
        <v>1</v>
      </c>
      <c r="AB3078" s="114">
        <f>IF(AC3078="",0,IFERROR(IF(VLOOKUP(AC3078,AC$38:AC3077,1,0)&gt;0,0,0),1))</f>
        <v>0</v>
      </c>
      <c r="AC3078" s="117">
        <f>IF(DATOS!J3042=Y$39,DATOS!C3042,"")</f>
        <v>0</v>
      </c>
    </row>
    <row r="3079" spans="27:29" x14ac:dyDescent="0.3">
      <c r="AA3079" s="114">
        <f t="shared" si="52"/>
        <v>1</v>
      </c>
      <c r="AB3079" s="114">
        <f>IF(AC3079="",0,IFERROR(IF(VLOOKUP(AC3079,AC$38:AC3078,1,0)&gt;0,0,0),1))</f>
        <v>0</v>
      </c>
      <c r="AC3079" s="117">
        <f>IF(DATOS!J3043=Y$39,DATOS!C3043,"")</f>
        <v>0</v>
      </c>
    </row>
    <row r="3080" spans="27:29" x14ac:dyDescent="0.3">
      <c r="AA3080" s="114">
        <f t="shared" si="52"/>
        <v>1</v>
      </c>
      <c r="AB3080" s="114">
        <f>IF(AC3080="",0,IFERROR(IF(VLOOKUP(AC3080,AC$38:AC3079,1,0)&gt;0,0,0),1))</f>
        <v>0</v>
      </c>
      <c r="AC3080" s="117">
        <f>IF(DATOS!J3044=Y$39,DATOS!C3044,"")</f>
        <v>0</v>
      </c>
    </row>
    <row r="3081" spans="27:29" x14ac:dyDescent="0.3">
      <c r="AA3081" s="114">
        <f t="shared" si="52"/>
        <v>1</v>
      </c>
      <c r="AB3081" s="114">
        <f>IF(AC3081="",0,IFERROR(IF(VLOOKUP(AC3081,AC$38:AC3080,1,0)&gt;0,0,0),1))</f>
        <v>0</v>
      </c>
      <c r="AC3081" s="117">
        <f>IF(DATOS!J3045=Y$39,DATOS!C3045,"")</f>
        <v>0</v>
      </c>
    </row>
    <row r="3082" spans="27:29" x14ac:dyDescent="0.3">
      <c r="AA3082" s="114">
        <f t="shared" si="52"/>
        <v>1</v>
      </c>
      <c r="AB3082" s="114">
        <f>IF(AC3082="",0,IFERROR(IF(VLOOKUP(AC3082,AC$38:AC3081,1,0)&gt;0,0,0),1))</f>
        <v>0</v>
      </c>
      <c r="AC3082" s="117">
        <f>IF(DATOS!J3046=Y$39,DATOS!C3046,"")</f>
        <v>0</v>
      </c>
    </row>
    <row r="3083" spans="27:29" x14ac:dyDescent="0.3">
      <c r="AA3083" s="114">
        <f t="shared" si="52"/>
        <v>1</v>
      </c>
      <c r="AB3083" s="114">
        <f>IF(AC3083="",0,IFERROR(IF(VLOOKUP(AC3083,AC$38:AC3082,1,0)&gt;0,0,0),1))</f>
        <v>0</v>
      </c>
      <c r="AC3083" s="117">
        <f>IF(DATOS!J3047=Y$39,DATOS!C3047,"")</f>
        <v>0</v>
      </c>
    </row>
    <row r="3084" spans="27:29" x14ac:dyDescent="0.3">
      <c r="AA3084" s="114">
        <f t="shared" si="52"/>
        <v>1</v>
      </c>
      <c r="AB3084" s="114">
        <f>IF(AC3084="",0,IFERROR(IF(VLOOKUP(AC3084,AC$38:AC3083,1,0)&gt;0,0,0),1))</f>
        <v>0</v>
      </c>
      <c r="AC3084" s="117">
        <f>IF(DATOS!J3048=Y$39,DATOS!C3048,"")</f>
        <v>0</v>
      </c>
    </row>
    <row r="3085" spans="27:29" x14ac:dyDescent="0.3">
      <c r="AA3085" s="114">
        <f t="shared" si="52"/>
        <v>1</v>
      </c>
      <c r="AB3085" s="114">
        <f>IF(AC3085="",0,IFERROR(IF(VLOOKUP(AC3085,AC$38:AC3084,1,0)&gt;0,0,0),1))</f>
        <v>0</v>
      </c>
      <c r="AC3085" s="117">
        <f>IF(DATOS!J3049=Y$39,DATOS!C3049,"")</f>
        <v>0</v>
      </c>
    </row>
    <row r="3086" spans="27:29" x14ac:dyDescent="0.3">
      <c r="AA3086" s="114">
        <f t="shared" si="52"/>
        <v>1</v>
      </c>
      <c r="AB3086" s="114">
        <f>IF(AC3086="",0,IFERROR(IF(VLOOKUP(AC3086,AC$38:AC3085,1,0)&gt;0,0,0),1))</f>
        <v>0</v>
      </c>
      <c r="AC3086" s="117">
        <f>IF(DATOS!J3050=Y$39,DATOS!C3050,"")</f>
        <v>0</v>
      </c>
    </row>
    <row r="3087" spans="27:29" x14ac:dyDescent="0.3">
      <c r="AA3087" s="114">
        <f t="shared" si="52"/>
        <v>1</v>
      </c>
      <c r="AB3087" s="114">
        <f>IF(AC3087="",0,IFERROR(IF(VLOOKUP(AC3087,AC$38:AC3086,1,0)&gt;0,0,0),1))</f>
        <v>0</v>
      </c>
      <c r="AC3087" s="117">
        <f>IF(DATOS!J3051=Y$39,DATOS!C3051,"")</f>
        <v>0</v>
      </c>
    </row>
    <row r="3088" spans="27:29" x14ac:dyDescent="0.3">
      <c r="AA3088" s="114">
        <f t="shared" si="52"/>
        <v>1</v>
      </c>
      <c r="AB3088" s="114">
        <f>IF(AC3088="",0,IFERROR(IF(VLOOKUP(AC3088,AC$38:AC3087,1,0)&gt;0,0,0),1))</f>
        <v>0</v>
      </c>
      <c r="AC3088" s="117">
        <f>IF(DATOS!J3052=Y$39,DATOS!C3052,"")</f>
        <v>0</v>
      </c>
    </row>
    <row r="3089" spans="27:29" x14ac:dyDescent="0.3">
      <c r="AA3089" s="114">
        <f t="shared" si="52"/>
        <v>1</v>
      </c>
      <c r="AB3089" s="114">
        <f>IF(AC3089="",0,IFERROR(IF(VLOOKUP(AC3089,AC$38:AC3088,1,0)&gt;0,0,0),1))</f>
        <v>0</v>
      </c>
      <c r="AC3089" s="117">
        <f>IF(DATOS!J3053=Y$39,DATOS!C3053,"")</f>
        <v>0</v>
      </c>
    </row>
    <row r="3090" spans="27:29" x14ac:dyDescent="0.3">
      <c r="AA3090" s="114">
        <f t="shared" si="52"/>
        <v>1</v>
      </c>
      <c r="AB3090" s="114">
        <f>IF(AC3090="",0,IFERROR(IF(VLOOKUP(AC3090,AC$38:AC3089,1,0)&gt;0,0,0),1))</f>
        <v>0</v>
      </c>
      <c r="AC3090" s="117">
        <f>IF(DATOS!J3054=Y$39,DATOS!C3054,"")</f>
        <v>0</v>
      </c>
    </row>
    <row r="3091" spans="27:29" x14ac:dyDescent="0.3">
      <c r="AA3091" s="114">
        <f t="shared" si="52"/>
        <v>1</v>
      </c>
      <c r="AB3091" s="114">
        <f>IF(AC3091="",0,IFERROR(IF(VLOOKUP(AC3091,AC$38:AC3090,1,0)&gt;0,0,0),1))</f>
        <v>0</v>
      </c>
      <c r="AC3091" s="117">
        <f>IF(DATOS!J3055=Y$39,DATOS!C3055,"")</f>
        <v>0</v>
      </c>
    </row>
    <row r="3092" spans="27:29" x14ac:dyDescent="0.3">
      <c r="AA3092" s="114">
        <f t="shared" si="52"/>
        <v>1</v>
      </c>
      <c r="AB3092" s="114">
        <f>IF(AC3092="",0,IFERROR(IF(VLOOKUP(AC3092,AC$38:AC3091,1,0)&gt;0,0,0),1))</f>
        <v>0</v>
      </c>
      <c r="AC3092" s="117">
        <f>IF(DATOS!J3056=Y$39,DATOS!C3056,"")</f>
        <v>0</v>
      </c>
    </row>
    <row r="3093" spans="27:29" x14ac:dyDescent="0.3">
      <c r="AA3093" s="114">
        <f t="shared" si="52"/>
        <v>1</v>
      </c>
      <c r="AB3093" s="114">
        <f>IF(AC3093="",0,IFERROR(IF(VLOOKUP(AC3093,AC$38:AC3092,1,0)&gt;0,0,0),1))</f>
        <v>0</v>
      </c>
      <c r="AC3093" s="117">
        <f>IF(DATOS!J3057=Y$39,DATOS!C3057,"")</f>
        <v>0</v>
      </c>
    </row>
    <row r="3094" spans="27:29" x14ac:dyDescent="0.3">
      <c r="AA3094" s="114">
        <f t="shared" si="52"/>
        <v>1</v>
      </c>
      <c r="AB3094" s="114">
        <f>IF(AC3094="",0,IFERROR(IF(VLOOKUP(AC3094,AC$38:AC3093,1,0)&gt;0,0,0),1))</f>
        <v>0</v>
      </c>
      <c r="AC3094" s="117">
        <f>IF(DATOS!J3058=Y$39,DATOS!C3058,"")</f>
        <v>0</v>
      </c>
    </row>
    <row r="3095" spans="27:29" x14ac:dyDescent="0.3">
      <c r="AA3095" s="114">
        <f t="shared" si="52"/>
        <v>1</v>
      </c>
      <c r="AB3095" s="114">
        <f>IF(AC3095="",0,IFERROR(IF(VLOOKUP(AC3095,AC$38:AC3094,1,0)&gt;0,0,0),1))</f>
        <v>0</v>
      </c>
      <c r="AC3095" s="117">
        <f>IF(DATOS!J3059=Y$39,DATOS!C3059,"")</f>
        <v>0</v>
      </c>
    </row>
    <row r="3096" spans="27:29" x14ac:dyDescent="0.3">
      <c r="AA3096" s="114">
        <f t="shared" si="52"/>
        <v>1</v>
      </c>
      <c r="AB3096" s="114">
        <f>IF(AC3096="",0,IFERROR(IF(VLOOKUP(AC3096,AC$38:AC3095,1,0)&gt;0,0,0),1))</f>
        <v>0</v>
      </c>
      <c r="AC3096" s="117">
        <f>IF(DATOS!J3060=Y$39,DATOS!C3060,"")</f>
        <v>0</v>
      </c>
    </row>
    <row r="3097" spans="27:29" x14ac:dyDescent="0.3">
      <c r="AA3097" s="114">
        <f t="shared" si="52"/>
        <v>1</v>
      </c>
      <c r="AB3097" s="114">
        <f>IF(AC3097="",0,IFERROR(IF(VLOOKUP(AC3097,AC$38:AC3096,1,0)&gt;0,0,0),1))</f>
        <v>0</v>
      </c>
      <c r="AC3097" s="117">
        <f>IF(DATOS!J3061=Y$39,DATOS!C3061,"")</f>
        <v>0</v>
      </c>
    </row>
    <row r="3098" spans="27:29" x14ac:dyDescent="0.3">
      <c r="AA3098" s="114">
        <f t="shared" si="52"/>
        <v>1</v>
      </c>
      <c r="AB3098" s="114">
        <f>IF(AC3098="",0,IFERROR(IF(VLOOKUP(AC3098,AC$38:AC3097,1,0)&gt;0,0,0),1))</f>
        <v>0</v>
      </c>
      <c r="AC3098" s="117">
        <f>IF(DATOS!J3062=Y$39,DATOS!C3062,"")</f>
        <v>0</v>
      </c>
    </row>
    <row r="3099" spans="27:29" x14ac:dyDescent="0.3">
      <c r="AA3099" s="114">
        <f t="shared" si="52"/>
        <v>1</v>
      </c>
      <c r="AB3099" s="114">
        <f>IF(AC3099="",0,IFERROR(IF(VLOOKUP(AC3099,AC$38:AC3098,1,0)&gt;0,0,0),1))</f>
        <v>0</v>
      </c>
      <c r="AC3099" s="117">
        <f>IF(DATOS!J3063=Y$39,DATOS!C3063,"")</f>
        <v>0</v>
      </c>
    </row>
    <row r="3100" spans="27:29" x14ac:dyDescent="0.3">
      <c r="AA3100" s="114">
        <f t="shared" si="52"/>
        <v>1</v>
      </c>
      <c r="AB3100" s="114">
        <f>IF(AC3100="",0,IFERROR(IF(VLOOKUP(AC3100,AC$38:AC3099,1,0)&gt;0,0,0),1))</f>
        <v>0</v>
      </c>
      <c r="AC3100" s="117">
        <f>IF(DATOS!J3064=Y$39,DATOS!C3064,"")</f>
        <v>0</v>
      </c>
    </row>
    <row r="3101" spans="27:29" x14ac:dyDescent="0.3">
      <c r="AA3101" s="114">
        <f t="shared" si="52"/>
        <v>1</v>
      </c>
      <c r="AB3101" s="114">
        <f>IF(AC3101="",0,IFERROR(IF(VLOOKUP(AC3101,AC$38:AC3100,1,0)&gt;0,0,0),1))</f>
        <v>0</v>
      </c>
      <c r="AC3101" s="117">
        <f>IF(DATOS!J3065=Y$39,DATOS!C3065,"")</f>
        <v>0</v>
      </c>
    </row>
    <row r="3102" spans="27:29" x14ac:dyDescent="0.3">
      <c r="AA3102" s="114">
        <f t="shared" si="52"/>
        <v>1</v>
      </c>
      <c r="AB3102" s="114">
        <f>IF(AC3102="",0,IFERROR(IF(VLOOKUP(AC3102,AC$38:AC3101,1,0)&gt;0,0,0),1))</f>
        <v>0</v>
      </c>
      <c r="AC3102" s="117">
        <f>IF(DATOS!J3066=Y$39,DATOS!C3066,"")</f>
        <v>0</v>
      </c>
    </row>
    <row r="3103" spans="27:29" x14ac:dyDescent="0.3">
      <c r="AA3103" s="114">
        <f t="shared" si="52"/>
        <v>1</v>
      </c>
      <c r="AB3103" s="114">
        <f>IF(AC3103="",0,IFERROR(IF(VLOOKUP(AC3103,AC$38:AC3102,1,0)&gt;0,0,0),1))</f>
        <v>0</v>
      </c>
      <c r="AC3103" s="117">
        <f>IF(DATOS!J3067=Y$39,DATOS!C3067,"")</f>
        <v>0</v>
      </c>
    </row>
    <row r="3104" spans="27:29" x14ac:dyDescent="0.3">
      <c r="AA3104" s="114">
        <f t="shared" si="52"/>
        <v>1</v>
      </c>
      <c r="AB3104" s="114">
        <f>IF(AC3104="",0,IFERROR(IF(VLOOKUP(AC3104,AC$38:AC3103,1,0)&gt;0,0,0),1))</f>
        <v>0</v>
      </c>
      <c r="AC3104" s="117">
        <f>IF(DATOS!J3068=Y$39,DATOS!C3068,"")</f>
        <v>0</v>
      </c>
    </row>
    <row r="3105" spans="27:29" x14ac:dyDescent="0.3">
      <c r="AA3105" s="114">
        <f t="shared" si="52"/>
        <v>1</v>
      </c>
      <c r="AB3105" s="114">
        <f>IF(AC3105="",0,IFERROR(IF(VLOOKUP(AC3105,AC$38:AC3104,1,0)&gt;0,0,0),1))</f>
        <v>0</v>
      </c>
      <c r="AC3105" s="117">
        <f>IF(DATOS!J3069=Y$39,DATOS!C3069,"")</f>
        <v>0</v>
      </c>
    </row>
    <row r="3106" spans="27:29" x14ac:dyDescent="0.3">
      <c r="AA3106" s="114">
        <f t="shared" si="52"/>
        <v>1</v>
      </c>
      <c r="AB3106" s="114">
        <f>IF(AC3106="",0,IFERROR(IF(VLOOKUP(AC3106,AC$38:AC3105,1,0)&gt;0,0,0),1))</f>
        <v>0</v>
      </c>
      <c r="AC3106" s="117">
        <f>IF(DATOS!J3070=Y$39,DATOS!C3070,"")</f>
        <v>0</v>
      </c>
    </row>
    <row r="3107" spans="27:29" x14ac:dyDescent="0.3">
      <c r="AA3107" s="114">
        <f t="shared" si="52"/>
        <v>1</v>
      </c>
      <c r="AB3107" s="114">
        <f>IF(AC3107="",0,IFERROR(IF(VLOOKUP(AC3107,AC$38:AC3106,1,0)&gt;0,0,0),1))</f>
        <v>0</v>
      </c>
      <c r="AC3107" s="117">
        <f>IF(DATOS!J3071=Y$39,DATOS!C3071,"")</f>
        <v>0</v>
      </c>
    </row>
    <row r="3108" spans="27:29" x14ac:dyDescent="0.3">
      <c r="AA3108" s="114">
        <f t="shared" si="52"/>
        <v>1</v>
      </c>
      <c r="AB3108" s="114">
        <f>IF(AC3108="",0,IFERROR(IF(VLOOKUP(AC3108,AC$38:AC3107,1,0)&gt;0,0,0),1))</f>
        <v>0</v>
      </c>
      <c r="AC3108" s="117">
        <f>IF(DATOS!J3072=Y$39,DATOS!C3072,"")</f>
        <v>0</v>
      </c>
    </row>
    <row r="3109" spans="27:29" x14ac:dyDescent="0.3">
      <c r="AA3109" s="114">
        <f t="shared" si="52"/>
        <v>1</v>
      </c>
      <c r="AB3109" s="114">
        <f>IF(AC3109="",0,IFERROR(IF(VLOOKUP(AC3109,AC$38:AC3108,1,0)&gt;0,0,0),1))</f>
        <v>0</v>
      </c>
      <c r="AC3109" s="117">
        <f>IF(DATOS!J3073=Y$39,DATOS!C3073,"")</f>
        <v>0</v>
      </c>
    </row>
    <row r="3110" spans="27:29" x14ac:dyDescent="0.3">
      <c r="AA3110" s="114">
        <f t="shared" ref="AA3110:AA3173" si="53">AA3109+AB3110</f>
        <v>1</v>
      </c>
      <c r="AB3110" s="114">
        <f>IF(AC3110="",0,IFERROR(IF(VLOOKUP(AC3110,AC$38:AC3109,1,0)&gt;0,0,0),1))</f>
        <v>0</v>
      </c>
      <c r="AC3110" s="117">
        <f>IF(DATOS!J3074=Y$39,DATOS!C3074,"")</f>
        <v>0</v>
      </c>
    </row>
    <row r="3111" spans="27:29" x14ac:dyDescent="0.3">
      <c r="AA3111" s="114">
        <f t="shared" si="53"/>
        <v>1</v>
      </c>
      <c r="AB3111" s="114">
        <f>IF(AC3111="",0,IFERROR(IF(VLOOKUP(AC3111,AC$38:AC3110,1,0)&gt;0,0,0),1))</f>
        <v>0</v>
      </c>
      <c r="AC3111" s="117">
        <f>IF(DATOS!J3075=Y$39,DATOS!C3075,"")</f>
        <v>0</v>
      </c>
    </row>
    <row r="3112" spans="27:29" x14ac:dyDescent="0.3">
      <c r="AA3112" s="114">
        <f t="shared" si="53"/>
        <v>1</v>
      </c>
      <c r="AB3112" s="114">
        <f>IF(AC3112="",0,IFERROR(IF(VLOOKUP(AC3112,AC$38:AC3111,1,0)&gt;0,0,0),1))</f>
        <v>0</v>
      </c>
      <c r="AC3112" s="117">
        <f>IF(DATOS!J3076=Y$39,DATOS!C3076,"")</f>
        <v>0</v>
      </c>
    </row>
    <row r="3113" spans="27:29" x14ac:dyDescent="0.3">
      <c r="AA3113" s="114">
        <f t="shared" si="53"/>
        <v>1</v>
      </c>
      <c r="AB3113" s="114">
        <f>IF(AC3113="",0,IFERROR(IF(VLOOKUP(AC3113,AC$38:AC3112,1,0)&gt;0,0,0),1))</f>
        <v>0</v>
      </c>
      <c r="AC3113" s="117">
        <f>IF(DATOS!J3077=Y$39,DATOS!C3077,"")</f>
        <v>0</v>
      </c>
    </row>
    <row r="3114" spans="27:29" x14ac:dyDescent="0.3">
      <c r="AA3114" s="114">
        <f t="shared" si="53"/>
        <v>1</v>
      </c>
      <c r="AB3114" s="114">
        <f>IF(AC3114="",0,IFERROR(IF(VLOOKUP(AC3114,AC$38:AC3113,1,0)&gt;0,0,0),1))</f>
        <v>0</v>
      </c>
      <c r="AC3114" s="117">
        <f>IF(DATOS!J3078=Y$39,DATOS!C3078,"")</f>
        <v>0</v>
      </c>
    </row>
    <row r="3115" spans="27:29" x14ac:dyDescent="0.3">
      <c r="AA3115" s="114">
        <f t="shared" si="53"/>
        <v>1</v>
      </c>
      <c r="AB3115" s="114">
        <f>IF(AC3115="",0,IFERROR(IF(VLOOKUP(AC3115,AC$38:AC3114,1,0)&gt;0,0,0),1))</f>
        <v>0</v>
      </c>
      <c r="AC3115" s="117">
        <f>IF(DATOS!J3079=Y$39,DATOS!C3079,"")</f>
        <v>0</v>
      </c>
    </row>
    <row r="3116" spans="27:29" x14ac:dyDescent="0.3">
      <c r="AA3116" s="114">
        <f t="shared" si="53"/>
        <v>1</v>
      </c>
      <c r="AB3116" s="114">
        <f>IF(AC3116="",0,IFERROR(IF(VLOOKUP(AC3116,AC$38:AC3115,1,0)&gt;0,0,0),1))</f>
        <v>0</v>
      </c>
      <c r="AC3116" s="117">
        <f>IF(DATOS!J3080=Y$39,DATOS!C3080,"")</f>
        <v>0</v>
      </c>
    </row>
    <row r="3117" spans="27:29" x14ac:dyDescent="0.3">
      <c r="AA3117" s="114">
        <f t="shared" si="53"/>
        <v>1</v>
      </c>
      <c r="AB3117" s="114">
        <f>IF(AC3117="",0,IFERROR(IF(VLOOKUP(AC3117,AC$38:AC3116,1,0)&gt;0,0,0),1))</f>
        <v>0</v>
      </c>
      <c r="AC3117" s="117">
        <f>IF(DATOS!J3081=Y$39,DATOS!C3081,"")</f>
        <v>0</v>
      </c>
    </row>
    <row r="3118" spans="27:29" x14ac:dyDescent="0.3">
      <c r="AA3118" s="114">
        <f t="shared" si="53"/>
        <v>1</v>
      </c>
      <c r="AB3118" s="114">
        <f>IF(AC3118="",0,IFERROR(IF(VLOOKUP(AC3118,AC$38:AC3117,1,0)&gt;0,0,0),1))</f>
        <v>0</v>
      </c>
      <c r="AC3118" s="117">
        <f>IF(DATOS!J3082=Y$39,DATOS!C3082,"")</f>
        <v>0</v>
      </c>
    </row>
    <row r="3119" spans="27:29" x14ac:dyDescent="0.3">
      <c r="AA3119" s="114">
        <f t="shared" si="53"/>
        <v>1</v>
      </c>
      <c r="AB3119" s="114">
        <f>IF(AC3119="",0,IFERROR(IF(VLOOKUP(AC3119,AC$38:AC3118,1,0)&gt;0,0,0),1))</f>
        <v>0</v>
      </c>
      <c r="AC3119" s="117">
        <f>IF(DATOS!J3083=Y$39,DATOS!C3083,"")</f>
        <v>0</v>
      </c>
    </row>
    <row r="3120" spans="27:29" x14ac:dyDescent="0.3">
      <c r="AA3120" s="114">
        <f t="shared" si="53"/>
        <v>1</v>
      </c>
      <c r="AB3120" s="114">
        <f>IF(AC3120="",0,IFERROR(IF(VLOOKUP(AC3120,AC$38:AC3119,1,0)&gt;0,0,0),1))</f>
        <v>0</v>
      </c>
      <c r="AC3120" s="117">
        <f>IF(DATOS!J3084=Y$39,DATOS!C3084,"")</f>
        <v>0</v>
      </c>
    </row>
    <row r="3121" spans="27:29" x14ac:dyDescent="0.3">
      <c r="AA3121" s="114">
        <f t="shared" si="53"/>
        <v>1</v>
      </c>
      <c r="AB3121" s="114">
        <f>IF(AC3121="",0,IFERROR(IF(VLOOKUP(AC3121,AC$38:AC3120,1,0)&gt;0,0,0),1))</f>
        <v>0</v>
      </c>
      <c r="AC3121" s="117">
        <f>IF(DATOS!J3085=Y$39,DATOS!C3085,"")</f>
        <v>0</v>
      </c>
    </row>
    <row r="3122" spans="27:29" x14ac:dyDescent="0.3">
      <c r="AA3122" s="114">
        <f t="shared" si="53"/>
        <v>1</v>
      </c>
      <c r="AB3122" s="114">
        <f>IF(AC3122="",0,IFERROR(IF(VLOOKUP(AC3122,AC$38:AC3121,1,0)&gt;0,0,0),1))</f>
        <v>0</v>
      </c>
      <c r="AC3122" s="117">
        <f>IF(DATOS!J3086=Y$39,DATOS!C3086,"")</f>
        <v>0</v>
      </c>
    </row>
    <row r="3123" spans="27:29" x14ac:dyDescent="0.3">
      <c r="AA3123" s="114">
        <f t="shared" si="53"/>
        <v>1</v>
      </c>
      <c r="AB3123" s="114">
        <f>IF(AC3123="",0,IFERROR(IF(VLOOKUP(AC3123,AC$38:AC3122,1,0)&gt;0,0,0),1))</f>
        <v>0</v>
      </c>
      <c r="AC3123" s="117">
        <f>IF(DATOS!J3087=Y$39,DATOS!C3087,"")</f>
        <v>0</v>
      </c>
    </row>
    <row r="3124" spans="27:29" x14ac:dyDescent="0.3">
      <c r="AA3124" s="114">
        <f t="shared" si="53"/>
        <v>1</v>
      </c>
      <c r="AB3124" s="114">
        <f>IF(AC3124="",0,IFERROR(IF(VLOOKUP(AC3124,AC$38:AC3123,1,0)&gt;0,0,0),1))</f>
        <v>0</v>
      </c>
      <c r="AC3124" s="117">
        <f>IF(DATOS!J3088=Y$39,DATOS!C3088,"")</f>
        <v>0</v>
      </c>
    </row>
    <row r="3125" spans="27:29" x14ac:dyDescent="0.3">
      <c r="AA3125" s="114">
        <f t="shared" si="53"/>
        <v>1</v>
      </c>
      <c r="AB3125" s="114">
        <f>IF(AC3125="",0,IFERROR(IF(VLOOKUP(AC3125,AC$38:AC3124,1,0)&gt;0,0,0),1))</f>
        <v>0</v>
      </c>
      <c r="AC3125" s="117">
        <f>IF(DATOS!J3089=Y$39,DATOS!C3089,"")</f>
        <v>0</v>
      </c>
    </row>
    <row r="3126" spans="27:29" x14ac:dyDescent="0.3">
      <c r="AA3126" s="114">
        <f t="shared" si="53"/>
        <v>1</v>
      </c>
      <c r="AB3126" s="114">
        <f>IF(AC3126="",0,IFERROR(IF(VLOOKUP(AC3126,AC$38:AC3125,1,0)&gt;0,0,0),1))</f>
        <v>0</v>
      </c>
      <c r="AC3126" s="117">
        <f>IF(DATOS!J3090=Y$39,DATOS!C3090,"")</f>
        <v>0</v>
      </c>
    </row>
    <row r="3127" spans="27:29" x14ac:dyDescent="0.3">
      <c r="AA3127" s="114">
        <f t="shared" si="53"/>
        <v>1</v>
      </c>
      <c r="AB3127" s="114">
        <f>IF(AC3127="",0,IFERROR(IF(VLOOKUP(AC3127,AC$38:AC3126,1,0)&gt;0,0,0),1))</f>
        <v>0</v>
      </c>
      <c r="AC3127" s="117">
        <f>IF(DATOS!J3091=Y$39,DATOS!C3091,"")</f>
        <v>0</v>
      </c>
    </row>
    <row r="3128" spans="27:29" x14ac:dyDescent="0.3">
      <c r="AA3128" s="114">
        <f t="shared" si="53"/>
        <v>1</v>
      </c>
      <c r="AB3128" s="114">
        <f>IF(AC3128="",0,IFERROR(IF(VLOOKUP(AC3128,AC$38:AC3127,1,0)&gt;0,0,0),1))</f>
        <v>0</v>
      </c>
      <c r="AC3128" s="117">
        <f>IF(DATOS!J3092=Y$39,DATOS!C3092,"")</f>
        <v>0</v>
      </c>
    </row>
    <row r="3129" spans="27:29" x14ac:dyDescent="0.3">
      <c r="AA3129" s="114">
        <f t="shared" si="53"/>
        <v>1</v>
      </c>
      <c r="AB3129" s="114">
        <f>IF(AC3129="",0,IFERROR(IF(VLOOKUP(AC3129,AC$38:AC3128,1,0)&gt;0,0,0),1))</f>
        <v>0</v>
      </c>
      <c r="AC3129" s="117">
        <f>IF(DATOS!J3093=Y$39,DATOS!C3093,"")</f>
        <v>0</v>
      </c>
    </row>
    <row r="3130" spans="27:29" x14ac:dyDescent="0.3">
      <c r="AA3130" s="114">
        <f t="shared" si="53"/>
        <v>1</v>
      </c>
      <c r="AB3130" s="114">
        <f>IF(AC3130="",0,IFERROR(IF(VLOOKUP(AC3130,AC$38:AC3129,1,0)&gt;0,0,0),1))</f>
        <v>0</v>
      </c>
      <c r="AC3130" s="117">
        <f>IF(DATOS!J3094=Y$39,DATOS!C3094,"")</f>
        <v>0</v>
      </c>
    </row>
    <row r="3131" spans="27:29" x14ac:dyDescent="0.3">
      <c r="AA3131" s="114">
        <f t="shared" si="53"/>
        <v>1</v>
      </c>
      <c r="AB3131" s="114">
        <f>IF(AC3131="",0,IFERROR(IF(VLOOKUP(AC3131,AC$38:AC3130,1,0)&gt;0,0,0),1))</f>
        <v>0</v>
      </c>
      <c r="AC3131" s="117">
        <f>IF(DATOS!J3095=Y$39,DATOS!C3095,"")</f>
        <v>0</v>
      </c>
    </row>
    <row r="3132" spans="27:29" x14ac:dyDescent="0.3">
      <c r="AA3132" s="114">
        <f t="shared" si="53"/>
        <v>1</v>
      </c>
      <c r="AB3132" s="114">
        <f>IF(AC3132="",0,IFERROR(IF(VLOOKUP(AC3132,AC$38:AC3131,1,0)&gt;0,0,0),1))</f>
        <v>0</v>
      </c>
      <c r="AC3132" s="117">
        <f>IF(DATOS!J3096=Y$39,DATOS!C3096,"")</f>
        <v>0</v>
      </c>
    </row>
    <row r="3133" spans="27:29" x14ac:dyDescent="0.3">
      <c r="AA3133" s="114">
        <f t="shared" si="53"/>
        <v>1</v>
      </c>
      <c r="AB3133" s="114">
        <f>IF(AC3133="",0,IFERROR(IF(VLOOKUP(AC3133,AC$38:AC3132,1,0)&gt;0,0,0),1))</f>
        <v>0</v>
      </c>
      <c r="AC3133" s="117">
        <f>IF(DATOS!J3097=Y$39,DATOS!C3097,"")</f>
        <v>0</v>
      </c>
    </row>
    <row r="3134" spans="27:29" x14ac:dyDescent="0.3">
      <c r="AA3134" s="114">
        <f t="shared" si="53"/>
        <v>1</v>
      </c>
      <c r="AB3134" s="114">
        <f>IF(AC3134="",0,IFERROR(IF(VLOOKUP(AC3134,AC$38:AC3133,1,0)&gt;0,0,0),1))</f>
        <v>0</v>
      </c>
      <c r="AC3134" s="117">
        <f>IF(DATOS!J3098=Y$39,DATOS!C3098,"")</f>
        <v>0</v>
      </c>
    </row>
    <row r="3135" spans="27:29" x14ac:dyDescent="0.3">
      <c r="AA3135" s="114">
        <f t="shared" si="53"/>
        <v>1</v>
      </c>
      <c r="AB3135" s="114">
        <f>IF(AC3135="",0,IFERROR(IF(VLOOKUP(AC3135,AC$38:AC3134,1,0)&gt;0,0,0),1))</f>
        <v>0</v>
      </c>
      <c r="AC3135" s="117">
        <f>IF(DATOS!J3099=Y$39,DATOS!C3099,"")</f>
        <v>0</v>
      </c>
    </row>
    <row r="3136" spans="27:29" x14ac:dyDescent="0.3">
      <c r="AA3136" s="114">
        <f t="shared" si="53"/>
        <v>1</v>
      </c>
      <c r="AB3136" s="114">
        <f>IF(AC3136="",0,IFERROR(IF(VLOOKUP(AC3136,AC$38:AC3135,1,0)&gt;0,0,0),1))</f>
        <v>0</v>
      </c>
      <c r="AC3136" s="117">
        <f>IF(DATOS!J3100=Y$39,DATOS!C3100,"")</f>
        <v>0</v>
      </c>
    </row>
    <row r="3137" spans="27:29" x14ac:dyDescent="0.3">
      <c r="AA3137" s="114">
        <f t="shared" si="53"/>
        <v>1</v>
      </c>
      <c r="AB3137" s="114">
        <f>IF(AC3137="",0,IFERROR(IF(VLOOKUP(AC3137,AC$38:AC3136,1,0)&gt;0,0,0),1))</f>
        <v>0</v>
      </c>
      <c r="AC3137" s="117">
        <f>IF(DATOS!J3101=Y$39,DATOS!C3101,"")</f>
        <v>0</v>
      </c>
    </row>
    <row r="3138" spans="27:29" x14ac:dyDescent="0.3">
      <c r="AA3138" s="114">
        <f t="shared" si="53"/>
        <v>1</v>
      </c>
      <c r="AB3138" s="114">
        <f>IF(AC3138="",0,IFERROR(IF(VLOOKUP(AC3138,AC$38:AC3137,1,0)&gt;0,0,0),1))</f>
        <v>0</v>
      </c>
      <c r="AC3138" s="117">
        <f>IF(DATOS!J3102=Y$39,DATOS!C3102,"")</f>
        <v>0</v>
      </c>
    </row>
    <row r="3139" spans="27:29" x14ac:dyDescent="0.3">
      <c r="AA3139" s="114">
        <f t="shared" si="53"/>
        <v>1</v>
      </c>
      <c r="AB3139" s="114">
        <f>IF(AC3139="",0,IFERROR(IF(VLOOKUP(AC3139,AC$38:AC3138,1,0)&gt;0,0,0),1))</f>
        <v>0</v>
      </c>
      <c r="AC3139" s="117">
        <f>IF(DATOS!J3103=Y$39,DATOS!C3103,"")</f>
        <v>0</v>
      </c>
    </row>
    <row r="3140" spans="27:29" x14ac:dyDescent="0.3">
      <c r="AA3140" s="114">
        <f t="shared" si="53"/>
        <v>1</v>
      </c>
      <c r="AB3140" s="114">
        <f>IF(AC3140="",0,IFERROR(IF(VLOOKUP(AC3140,AC$38:AC3139,1,0)&gt;0,0,0),1))</f>
        <v>0</v>
      </c>
      <c r="AC3140" s="117">
        <f>IF(DATOS!J3104=Y$39,DATOS!C3104,"")</f>
        <v>0</v>
      </c>
    </row>
    <row r="3141" spans="27:29" x14ac:dyDescent="0.3">
      <c r="AA3141" s="114">
        <f t="shared" si="53"/>
        <v>1</v>
      </c>
      <c r="AB3141" s="114">
        <f>IF(AC3141="",0,IFERROR(IF(VLOOKUP(AC3141,AC$38:AC3140,1,0)&gt;0,0,0),1))</f>
        <v>0</v>
      </c>
      <c r="AC3141" s="117">
        <f>IF(DATOS!J3105=Y$39,DATOS!C3105,"")</f>
        <v>0</v>
      </c>
    </row>
    <row r="3142" spans="27:29" x14ac:dyDescent="0.3">
      <c r="AA3142" s="114">
        <f t="shared" si="53"/>
        <v>1</v>
      </c>
      <c r="AB3142" s="114">
        <f>IF(AC3142="",0,IFERROR(IF(VLOOKUP(AC3142,AC$38:AC3141,1,0)&gt;0,0,0),1))</f>
        <v>0</v>
      </c>
      <c r="AC3142" s="117">
        <f>IF(DATOS!J3106=Y$39,DATOS!C3106,"")</f>
        <v>0</v>
      </c>
    </row>
    <row r="3143" spans="27:29" x14ac:dyDescent="0.3">
      <c r="AA3143" s="114">
        <f t="shared" si="53"/>
        <v>1</v>
      </c>
      <c r="AB3143" s="114">
        <f>IF(AC3143="",0,IFERROR(IF(VLOOKUP(AC3143,AC$38:AC3142,1,0)&gt;0,0,0),1))</f>
        <v>0</v>
      </c>
      <c r="AC3143" s="117">
        <f>IF(DATOS!J3107=Y$39,DATOS!C3107,"")</f>
        <v>0</v>
      </c>
    </row>
    <row r="3144" spans="27:29" x14ac:dyDescent="0.3">
      <c r="AA3144" s="114">
        <f t="shared" si="53"/>
        <v>1</v>
      </c>
      <c r="AB3144" s="114">
        <f>IF(AC3144="",0,IFERROR(IF(VLOOKUP(AC3144,AC$38:AC3143,1,0)&gt;0,0,0),1))</f>
        <v>0</v>
      </c>
      <c r="AC3144" s="117">
        <f>IF(DATOS!J3108=Y$39,DATOS!C3108,"")</f>
        <v>0</v>
      </c>
    </row>
    <row r="3145" spans="27:29" x14ac:dyDescent="0.3">
      <c r="AA3145" s="114">
        <f t="shared" si="53"/>
        <v>1</v>
      </c>
      <c r="AB3145" s="114">
        <f>IF(AC3145="",0,IFERROR(IF(VLOOKUP(AC3145,AC$38:AC3144,1,0)&gt;0,0,0),1))</f>
        <v>0</v>
      </c>
      <c r="AC3145" s="117">
        <f>IF(DATOS!J3109=Y$39,DATOS!C3109,"")</f>
        <v>0</v>
      </c>
    </row>
    <row r="3146" spans="27:29" x14ac:dyDescent="0.3">
      <c r="AA3146" s="114">
        <f t="shared" si="53"/>
        <v>1</v>
      </c>
      <c r="AB3146" s="114">
        <f>IF(AC3146="",0,IFERROR(IF(VLOOKUP(AC3146,AC$38:AC3145,1,0)&gt;0,0,0),1))</f>
        <v>0</v>
      </c>
      <c r="AC3146" s="117">
        <f>IF(DATOS!J3110=Y$39,DATOS!C3110,"")</f>
        <v>0</v>
      </c>
    </row>
    <row r="3147" spans="27:29" x14ac:dyDescent="0.3">
      <c r="AA3147" s="114">
        <f t="shared" si="53"/>
        <v>1</v>
      </c>
      <c r="AB3147" s="114">
        <f>IF(AC3147="",0,IFERROR(IF(VLOOKUP(AC3147,AC$38:AC3146,1,0)&gt;0,0,0),1))</f>
        <v>0</v>
      </c>
      <c r="AC3147" s="117">
        <f>IF(DATOS!J3111=Y$39,DATOS!C3111,"")</f>
        <v>0</v>
      </c>
    </row>
    <row r="3148" spans="27:29" x14ac:dyDescent="0.3">
      <c r="AA3148" s="114">
        <f t="shared" si="53"/>
        <v>1</v>
      </c>
      <c r="AB3148" s="114">
        <f>IF(AC3148="",0,IFERROR(IF(VLOOKUP(AC3148,AC$38:AC3147,1,0)&gt;0,0,0),1))</f>
        <v>0</v>
      </c>
      <c r="AC3148" s="117">
        <f>IF(DATOS!J3112=Y$39,DATOS!C3112,"")</f>
        <v>0</v>
      </c>
    </row>
    <row r="3149" spans="27:29" x14ac:dyDescent="0.3">
      <c r="AA3149" s="114">
        <f t="shared" si="53"/>
        <v>1</v>
      </c>
      <c r="AB3149" s="114">
        <f>IF(AC3149="",0,IFERROR(IF(VLOOKUP(AC3149,AC$38:AC3148,1,0)&gt;0,0,0),1))</f>
        <v>0</v>
      </c>
      <c r="AC3149" s="117">
        <f>IF(DATOS!J3113=Y$39,DATOS!C3113,"")</f>
        <v>0</v>
      </c>
    </row>
    <row r="3150" spans="27:29" x14ac:dyDescent="0.3">
      <c r="AA3150" s="114">
        <f t="shared" si="53"/>
        <v>1</v>
      </c>
      <c r="AB3150" s="114">
        <f>IF(AC3150="",0,IFERROR(IF(VLOOKUP(AC3150,AC$38:AC3149,1,0)&gt;0,0,0),1))</f>
        <v>0</v>
      </c>
      <c r="AC3150" s="117">
        <f>IF(DATOS!J3114=Y$39,DATOS!C3114,"")</f>
        <v>0</v>
      </c>
    </row>
    <row r="3151" spans="27:29" x14ac:dyDescent="0.3">
      <c r="AA3151" s="114">
        <f t="shared" si="53"/>
        <v>1</v>
      </c>
      <c r="AB3151" s="114">
        <f>IF(AC3151="",0,IFERROR(IF(VLOOKUP(AC3151,AC$38:AC3150,1,0)&gt;0,0,0),1))</f>
        <v>0</v>
      </c>
      <c r="AC3151" s="117">
        <f>IF(DATOS!J3115=Y$39,DATOS!C3115,"")</f>
        <v>0</v>
      </c>
    </row>
    <row r="3152" spans="27:29" x14ac:dyDescent="0.3">
      <c r="AA3152" s="114">
        <f t="shared" si="53"/>
        <v>1</v>
      </c>
      <c r="AB3152" s="114">
        <f>IF(AC3152="",0,IFERROR(IF(VLOOKUP(AC3152,AC$38:AC3151,1,0)&gt;0,0,0),1))</f>
        <v>0</v>
      </c>
      <c r="AC3152" s="117">
        <f>IF(DATOS!J3116=Y$39,DATOS!C3116,"")</f>
        <v>0</v>
      </c>
    </row>
    <row r="3153" spans="27:29" x14ac:dyDescent="0.3">
      <c r="AA3153" s="114">
        <f t="shared" si="53"/>
        <v>1</v>
      </c>
      <c r="AB3153" s="114">
        <f>IF(AC3153="",0,IFERROR(IF(VLOOKUP(AC3153,AC$38:AC3152,1,0)&gt;0,0,0),1))</f>
        <v>0</v>
      </c>
      <c r="AC3153" s="117">
        <f>IF(DATOS!J3117=Y$39,DATOS!C3117,"")</f>
        <v>0</v>
      </c>
    </row>
    <row r="3154" spans="27:29" x14ac:dyDescent="0.3">
      <c r="AA3154" s="114">
        <f t="shared" si="53"/>
        <v>1</v>
      </c>
      <c r="AB3154" s="114">
        <f>IF(AC3154="",0,IFERROR(IF(VLOOKUP(AC3154,AC$38:AC3153,1,0)&gt;0,0,0),1))</f>
        <v>0</v>
      </c>
      <c r="AC3154" s="117">
        <f>IF(DATOS!J3118=Y$39,DATOS!C3118,"")</f>
        <v>0</v>
      </c>
    </row>
    <row r="3155" spans="27:29" x14ac:dyDescent="0.3">
      <c r="AA3155" s="114">
        <f t="shared" si="53"/>
        <v>1</v>
      </c>
      <c r="AB3155" s="114">
        <f>IF(AC3155="",0,IFERROR(IF(VLOOKUP(AC3155,AC$38:AC3154,1,0)&gt;0,0,0),1))</f>
        <v>0</v>
      </c>
      <c r="AC3155" s="117">
        <f>IF(DATOS!J3119=Y$39,DATOS!C3119,"")</f>
        <v>0</v>
      </c>
    </row>
    <row r="3156" spans="27:29" x14ac:dyDescent="0.3">
      <c r="AA3156" s="114">
        <f t="shared" si="53"/>
        <v>1</v>
      </c>
      <c r="AB3156" s="114">
        <f>IF(AC3156="",0,IFERROR(IF(VLOOKUP(AC3156,AC$38:AC3155,1,0)&gt;0,0,0),1))</f>
        <v>0</v>
      </c>
      <c r="AC3156" s="117">
        <f>IF(DATOS!J3120=Y$39,DATOS!C3120,"")</f>
        <v>0</v>
      </c>
    </row>
    <row r="3157" spans="27:29" x14ac:dyDescent="0.3">
      <c r="AA3157" s="114">
        <f t="shared" si="53"/>
        <v>1</v>
      </c>
      <c r="AB3157" s="114">
        <f>IF(AC3157="",0,IFERROR(IF(VLOOKUP(AC3157,AC$38:AC3156,1,0)&gt;0,0,0),1))</f>
        <v>0</v>
      </c>
      <c r="AC3157" s="117">
        <f>IF(DATOS!J3121=Y$39,DATOS!C3121,"")</f>
        <v>0</v>
      </c>
    </row>
    <row r="3158" spans="27:29" x14ac:dyDescent="0.3">
      <c r="AA3158" s="114">
        <f t="shared" si="53"/>
        <v>1</v>
      </c>
      <c r="AB3158" s="114">
        <f>IF(AC3158="",0,IFERROR(IF(VLOOKUP(AC3158,AC$38:AC3157,1,0)&gt;0,0,0),1))</f>
        <v>0</v>
      </c>
      <c r="AC3158" s="117">
        <f>IF(DATOS!J3122=Y$39,DATOS!C3122,"")</f>
        <v>0</v>
      </c>
    </row>
    <row r="3159" spans="27:29" x14ac:dyDescent="0.3">
      <c r="AA3159" s="114">
        <f t="shared" si="53"/>
        <v>1</v>
      </c>
      <c r="AB3159" s="114">
        <f>IF(AC3159="",0,IFERROR(IF(VLOOKUP(AC3159,AC$38:AC3158,1,0)&gt;0,0,0),1))</f>
        <v>0</v>
      </c>
      <c r="AC3159" s="117">
        <f>IF(DATOS!J3123=Y$39,DATOS!C3123,"")</f>
        <v>0</v>
      </c>
    </row>
    <row r="3160" spans="27:29" x14ac:dyDescent="0.3">
      <c r="AA3160" s="114">
        <f t="shared" si="53"/>
        <v>1</v>
      </c>
      <c r="AB3160" s="114">
        <f>IF(AC3160="",0,IFERROR(IF(VLOOKUP(AC3160,AC$38:AC3159,1,0)&gt;0,0,0),1))</f>
        <v>0</v>
      </c>
      <c r="AC3160" s="117">
        <f>IF(DATOS!J3124=Y$39,DATOS!C3124,"")</f>
        <v>0</v>
      </c>
    </row>
    <row r="3161" spans="27:29" x14ac:dyDescent="0.3">
      <c r="AA3161" s="114">
        <f t="shared" si="53"/>
        <v>1</v>
      </c>
      <c r="AB3161" s="114">
        <f>IF(AC3161="",0,IFERROR(IF(VLOOKUP(AC3161,AC$38:AC3160,1,0)&gt;0,0,0),1))</f>
        <v>0</v>
      </c>
      <c r="AC3161" s="117">
        <f>IF(DATOS!J3125=Y$39,DATOS!C3125,"")</f>
        <v>0</v>
      </c>
    </row>
    <row r="3162" spans="27:29" x14ac:dyDescent="0.3">
      <c r="AA3162" s="114">
        <f t="shared" si="53"/>
        <v>1</v>
      </c>
      <c r="AB3162" s="114">
        <f>IF(AC3162="",0,IFERROR(IF(VLOOKUP(AC3162,AC$38:AC3161,1,0)&gt;0,0,0),1))</f>
        <v>0</v>
      </c>
      <c r="AC3162" s="117">
        <f>IF(DATOS!J3126=Y$39,DATOS!C3126,"")</f>
        <v>0</v>
      </c>
    </row>
    <row r="3163" spans="27:29" x14ac:dyDescent="0.3">
      <c r="AA3163" s="114">
        <f t="shared" si="53"/>
        <v>1</v>
      </c>
      <c r="AB3163" s="114">
        <f>IF(AC3163="",0,IFERROR(IF(VLOOKUP(AC3163,AC$38:AC3162,1,0)&gt;0,0,0),1))</f>
        <v>0</v>
      </c>
      <c r="AC3163" s="117">
        <f>IF(DATOS!J3127=Y$39,DATOS!C3127,"")</f>
        <v>0</v>
      </c>
    </row>
    <row r="3164" spans="27:29" x14ac:dyDescent="0.3">
      <c r="AA3164" s="114">
        <f t="shared" si="53"/>
        <v>1</v>
      </c>
      <c r="AB3164" s="114">
        <f>IF(AC3164="",0,IFERROR(IF(VLOOKUP(AC3164,AC$38:AC3163,1,0)&gt;0,0,0),1))</f>
        <v>0</v>
      </c>
      <c r="AC3164" s="117">
        <f>IF(DATOS!J3128=Y$39,DATOS!C3128,"")</f>
        <v>0</v>
      </c>
    </row>
    <row r="3165" spans="27:29" x14ac:dyDescent="0.3">
      <c r="AA3165" s="114">
        <f t="shared" si="53"/>
        <v>1</v>
      </c>
      <c r="AB3165" s="114">
        <f>IF(AC3165="",0,IFERROR(IF(VLOOKUP(AC3165,AC$38:AC3164,1,0)&gt;0,0,0),1))</f>
        <v>0</v>
      </c>
      <c r="AC3165" s="117">
        <f>IF(DATOS!J3129=Y$39,DATOS!C3129,"")</f>
        <v>0</v>
      </c>
    </row>
    <row r="3166" spans="27:29" x14ac:dyDescent="0.3">
      <c r="AA3166" s="114">
        <f t="shared" si="53"/>
        <v>1</v>
      </c>
      <c r="AB3166" s="114">
        <f>IF(AC3166="",0,IFERROR(IF(VLOOKUP(AC3166,AC$38:AC3165,1,0)&gt;0,0,0),1))</f>
        <v>0</v>
      </c>
      <c r="AC3166" s="117">
        <f>IF(DATOS!J3130=Y$39,DATOS!C3130,"")</f>
        <v>0</v>
      </c>
    </row>
    <row r="3167" spans="27:29" x14ac:dyDescent="0.3">
      <c r="AA3167" s="114">
        <f t="shared" si="53"/>
        <v>1</v>
      </c>
      <c r="AB3167" s="114">
        <f>IF(AC3167="",0,IFERROR(IF(VLOOKUP(AC3167,AC$38:AC3166,1,0)&gt;0,0,0),1))</f>
        <v>0</v>
      </c>
      <c r="AC3167" s="117">
        <f>IF(DATOS!J3131=Y$39,DATOS!C3131,"")</f>
        <v>0</v>
      </c>
    </row>
    <row r="3168" spans="27:29" x14ac:dyDescent="0.3">
      <c r="AA3168" s="114">
        <f t="shared" si="53"/>
        <v>1</v>
      </c>
      <c r="AB3168" s="114">
        <f>IF(AC3168="",0,IFERROR(IF(VLOOKUP(AC3168,AC$38:AC3167,1,0)&gt;0,0,0),1))</f>
        <v>0</v>
      </c>
      <c r="AC3168" s="117">
        <f>IF(DATOS!J3132=Y$39,DATOS!C3132,"")</f>
        <v>0</v>
      </c>
    </row>
    <row r="3169" spans="27:29" x14ac:dyDescent="0.3">
      <c r="AA3169" s="114">
        <f t="shared" si="53"/>
        <v>1</v>
      </c>
      <c r="AB3169" s="114">
        <f>IF(AC3169="",0,IFERROR(IF(VLOOKUP(AC3169,AC$38:AC3168,1,0)&gt;0,0,0),1))</f>
        <v>0</v>
      </c>
      <c r="AC3169" s="117">
        <f>IF(DATOS!J3133=Y$39,DATOS!C3133,"")</f>
        <v>0</v>
      </c>
    </row>
    <row r="3170" spans="27:29" x14ac:dyDescent="0.3">
      <c r="AA3170" s="114">
        <f t="shared" si="53"/>
        <v>1</v>
      </c>
      <c r="AB3170" s="114">
        <f>IF(AC3170="",0,IFERROR(IF(VLOOKUP(AC3170,AC$38:AC3169,1,0)&gt;0,0,0),1))</f>
        <v>0</v>
      </c>
      <c r="AC3170" s="117">
        <f>IF(DATOS!J3134=Y$39,DATOS!C3134,"")</f>
        <v>0</v>
      </c>
    </row>
    <row r="3171" spans="27:29" x14ac:dyDescent="0.3">
      <c r="AA3171" s="114">
        <f t="shared" si="53"/>
        <v>1</v>
      </c>
      <c r="AB3171" s="114">
        <f>IF(AC3171="",0,IFERROR(IF(VLOOKUP(AC3171,AC$38:AC3170,1,0)&gt;0,0,0),1))</f>
        <v>0</v>
      </c>
      <c r="AC3171" s="117">
        <f>IF(DATOS!J3135=Y$39,DATOS!C3135,"")</f>
        <v>0</v>
      </c>
    </row>
    <row r="3172" spans="27:29" x14ac:dyDescent="0.3">
      <c r="AA3172" s="114">
        <f t="shared" si="53"/>
        <v>1</v>
      </c>
      <c r="AB3172" s="114">
        <f>IF(AC3172="",0,IFERROR(IF(VLOOKUP(AC3172,AC$38:AC3171,1,0)&gt;0,0,0),1))</f>
        <v>0</v>
      </c>
      <c r="AC3172" s="117">
        <f>IF(DATOS!J3136=Y$39,DATOS!C3136,"")</f>
        <v>0</v>
      </c>
    </row>
    <row r="3173" spans="27:29" x14ac:dyDescent="0.3">
      <c r="AA3173" s="114">
        <f t="shared" si="53"/>
        <v>1</v>
      </c>
      <c r="AB3173" s="114">
        <f>IF(AC3173="",0,IFERROR(IF(VLOOKUP(AC3173,AC$38:AC3172,1,0)&gt;0,0,0),1))</f>
        <v>0</v>
      </c>
      <c r="AC3173" s="117">
        <f>IF(DATOS!J3137=Y$39,DATOS!C3137,"")</f>
        <v>0</v>
      </c>
    </row>
    <row r="3174" spans="27:29" x14ac:dyDescent="0.3">
      <c r="AA3174" s="114">
        <f t="shared" ref="AA3174:AA3237" si="54">AA3173+AB3174</f>
        <v>1</v>
      </c>
      <c r="AB3174" s="114">
        <f>IF(AC3174="",0,IFERROR(IF(VLOOKUP(AC3174,AC$38:AC3173,1,0)&gt;0,0,0),1))</f>
        <v>0</v>
      </c>
      <c r="AC3174" s="117">
        <f>IF(DATOS!J3138=Y$39,DATOS!C3138,"")</f>
        <v>0</v>
      </c>
    </row>
    <row r="3175" spans="27:29" x14ac:dyDescent="0.3">
      <c r="AA3175" s="114">
        <f t="shared" si="54"/>
        <v>1</v>
      </c>
      <c r="AB3175" s="114">
        <f>IF(AC3175="",0,IFERROR(IF(VLOOKUP(AC3175,AC$38:AC3174,1,0)&gt;0,0,0),1))</f>
        <v>0</v>
      </c>
      <c r="AC3175" s="117">
        <f>IF(DATOS!J3139=Y$39,DATOS!C3139,"")</f>
        <v>0</v>
      </c>
    </row>
    <row r="3176" spans="27:29" x14ac:dyDescent="0.3">
      <c r="AA3176" s="114">
        <f t="shared" si="54"/>
        <v>1</v>
      </c>
      <c r="AB3176" s="114">
        <f>IF(AC3176="",0,IFERROR(IF(VLOOKUP(AC3176,AC$38:AC3175,1,0)&gt;0,0,0),1))</f>
        <v>0</v>
      </c>
      <c r="AC3176" s="117">
        <f>IF(DATOS!J3140=Y$39,DATOS!C3140,"")</f>
        <v>0</v>
      </c>
    </row>
    <row r="3177" spans="27:29" x14ac:dyDescent="0.3">
      <c r="AA3177" s="114">
        <f t="shared" si="54"/>
        <v>1</v>
      </c>
      <c r="AB3177" s="114">
        <f>IF(AC3177="",0,IFERROR(IF(VLOOKUP(AC3177,AC$38:AC3176,1,0)&gt;0,0,0),1))</f>
        <v>0</v>
      </c>
      <c r="AC3177" s="117">
        <f>IF(DATOS!J3141=Y$39,DATOS!C3141,"")</f>
        <v>0</v>
      </c>
    </row>
    <row r="3178" spans="27:29" x14ac:dyDescent="0.3">
      <c r="AA3178" s="114">
        <f t="shared" si="54"/>
        <v>1</v>
      </c>
      <c r="AB3178" s="114">
        <f>IF(AC3178="",0,IFERROR(IF(VLOOKUP(AC3178,AC$38:AC3177,1,0)&gt;0,0,0),1))</f>
        <v>0</v>
      </c>
      <c r="AC3178" s="117">
        <f>IF(DATOS!J3142=Y$39,DATOS!C3142,"")</f>
        <v>0</v>
      </c>
    </row>
    <row r="3179" spans="27:29" x14ac:dyDescent="0.3">
      <c r="AA3179" s="114">
        <f t="shared" si="54"/>
        <v>1</v>
      </c>
      <c r="AB3179" s="114">
        <f>IF(AC3179="",0,IFERROR(IF(VLOOKUP(AC3179,AC$38:AC3178,1,0)&gt;0,0,0),1))</f>
        <v>0</v>
      </c>
      <c r="AC3179" s="117">
        <f>IF(DATOS!J3143=Y$39,DATOS!C3143,"")</f>
        <v>0</v>
      </c>
    </row>
    <row r="3180" spans="27:29" x14ac:dyDescent="0.3">
      <c r="AA3180" s="114">
        <f t="shared" si="54"/>
        <v>1</v>
      </c>
      <c r="AB3180" s="114">
        <f>IF(AC3180="",0,IFERROR(IF(VLOOKUP(AC3180,AC$38:AC3179,1,0)&gt;0,0,0),1))</f>
        <v>0</v>
      </c>
      <c r="AC3180" s="117">
        <f>IF(DATOS!J3144=Y$39,DATOS!C3144,"")</f>
        <v>0</v>
      </c>
    </row>
    <row r="3181" spans="27:29" x14ac:dyDescent="0.3">
      <c r="AA3181" s="114">
        <f t="shared" si="54"/>
        <v>1</v>
      </c>
      <c r="AB3181" s="114">
        <f>IF(AC3181="",0,IFERROR(IF(VLOOKUP(AC3181,AC$38:AC3180,1,0)&gt;0,0,0),1))</f>
        <v>0</v>
      </c>
      <c r="AC3181" s="117">
        <f>IF(DATOS!J3145=Y$39,DATOS!C3145,"")</f>
        <v>0</v>
      </c>
    </row>
    <row r="3182" spans="27:29" x14ac:dyDescent="0.3">
      <c r="AA3182" s="114">
        <f t="shared" si="54"/>
        <v>1</v>
      </c>
      <c r="AB3182" s="114">
        <f>IF(AC3182="",0,IFERROR(IF(VLOOKUP(AC3182,AC$38:AC3181,1,0)&gt;0,0,0),1))</f>
        <v>0</v>
      </c>
      <c r="AC3182" s="117">
        <f>IF(DATOS!J3146=Y$39,DATOS!C3146,"")</f>
        <v>0</v>
      </c>
    </row>
    <row r="3183" spans="27:29" x14ac:dyDescent="0.3">
      <c r="AA3183" s="114">
        <f t="shared" si="54"/>
        <v>1</v>
      </c>
      <c r="AB3183" s="114">
        <f>IF(AC3183="",0,IFERROR(IF(VLOOKUP(AC3183,AC$38:AC3182,1,0)&gt;0,0,0),1))</f>
        <v>0</v>
      </c>
      <c r="AC3183" s="117">
        <f>IF(DATOS!J3147=Y$39,DATOS!C3147,"")</f>
        <v>0</v>
      </c>
    </row>
    <row r="3184" spans="27:29" x14ac:dyDescent="0.3">
      <c r="AA3184" s="114">
        <f t="shared" si="54"/>
        <v>1</v>
      </c>
      <c r="AB3184" s="114">
        <f>IF(AC3184="",0,IFERROR(IF(VLOOKUP(AC3184,AC$38:AC3183,1,0)&gt;0,0,0),1))</f>
        <v>0</v>
      </c>
      <c r="AC3184" s="117">
        <f>IF(DATOS!J3148=Y$39,DATOS!C3148,"")</f>
        <v>0</v>
      </c>
    </row>
    <row r="3185" spans="27:29" x14ac:dyDescent="0.3">
      <c r="AA3185" s="114">
        <f t="shared" si="54"/>
        <v>1</v>
      </c>
      <c r="AB3185" s="114">
        <f>IF(AC3185="",0,IFERROR(IF(VLOOKUP(AC3185,AC$38:AC3184,1,0)&gt;0,0,0),1))</f>
        <v>0</v>
      </c>
      <c r="AC3185" s="117">
        <f>IF(DATOS!J3149=Y$39,DATOS!C3149,"")</f>
        <v>0</v>
      </c>
    </row>
    <row r="3186" spans="27:29" x14ac:dyDescent="0.3">
      <c r="AA3186" s="114">
        <f t="shared" si="54"/>
        <v>1</v>
      </c>
      <c r="AB3186" s="114">
        <f>IF(AC3186="",0,IFERROR(IF(VLOOKUP(AC3186,AC$38:AC3185,1,0)&gt;0,0,0),1))</f>
        <v>0</v>
      </c>
      <c r="AC3186" s="117">
        <f>IF(DATOS!J3150=Y$39,DATOS!C3150,"")</f>
        <v>0</v>
      </c>
    </row>
    <row r="3187" spans="27:29" x14ac:dyDescent="0.3">
      <c r="AA3187" s="114">
        <f t="shared" si="54"/>
        <v>1</v>
      </c>
      <c r="AB3187" s="114">
        <f>IF(AC3187="",0,IFERROR(IF(VLOOKUP(AC3187,AC$38:AC3186,1,0)&gt;0,0,0),1))</f>
        <v>0</v>
      </c>
      <c r="AC3187" s="117">
        <f>IF(DATOS!J3151=Y$39,DATOS!C3151,"")</f>
        <v>0</v>
      </c>
    </row>
    <row r="3188" spans="27:29" x14ac:dyDescent="0.3">
      <c r="AA3188" s="114">
        <f t="shared" si="54"/>
        <v>1</v>
      </c>
      <c r="AB3188" s="114">
        <f>IF(AC3188="",0,IFERROR(IF(VLOOKUP(AC3188,AC$38:AC3187,1,0)&gt;0,0,0),1))</f>
        <v>0</v>
      </c>
      <c r="AC3188" s="117">
        <f>IF(DATOS!J3152=Y$39,DATOS!C3152,"")</f>
        <v>0</v>
      </c>
    </row>
    <row r="3189" spans="27:29" x14ac:dyDescent="0.3">
      <c r="AA3189" s="114">
        <f t="shared" si="54"/>
        <v>1</v>
      </c>
      <c r="AB3189" s="114">
        <f>IF(AC3189="",0,IFERROR(IF(VLOOKUP(AC3189,AC$38:AC3188,1,0)&gt;0,0,0),1))</f>
        <v>0</v>
      </c>
      <c r="AC3189" s="117">
        <f>IF(DATOS!J3153=Y$39,DATOS!C3153,"")</f>
        <v>0</v>
      </c>
    </row>
    <row r="3190" spans="27:29" x14ac:dyDescent="0.3">
      <c r="AA3190" s="114">
        <f t="shared" si="54"/>
        <v>1</v>
      </c>
      <c r="AB3190" s="114">
        <f>IF(AC3190="",0,IFERROR(IF(VLOOKUP(AC3190,AC$38:AC3189,1,0)&gt;0,0,0),1))</f>
        <v>0</v>
      </c>
      <c r="AC3190" s="117">
        <f>IF(DATOS!J3154=Y$39,DATOS!C3154,"")</f>
        <v>0</v>
      </c>
    </row>
    <row r="3191" spans="27:29" x14ac:dyDescent="0.3">
      <c r="AA3191" s="114">
        <f t="shared" si="54"/>
        <v>1</v>
      </c>
      <c r="AB3191" s="114">
        <f>IF(AC3191="",0,IFERROR(IF(VLOOKUP(AC3191,AC$38:AC3190,1,0)&gt;0,0,0),1))</f>
        <v>0</v>
      </c>
      <c r="AC3191" s="117">
        <f>IF(DATOS!J3155=Y$39,DATOS!C3155,"")</f>
        <v>0</v>
      </c>
    </row>
    <row r="3192" spans="27:29" x14ac:dyDescent="0.3">
      <c r="AA3192" s="114">
        <f t="shared" si="54"/>
        <v>1</v>
      </c>
      <c r="AB3192" s="114">
        <f>IF(AC3192="",0,IFERROR(IF(VLOOKUP(AC3192,AC$38:AC3191,1,0)&gt;0,0,0),1))</f>
        <v>0</v>
      </c>
      <c r="AC3192" s="117">
        <f>IF(DATOS!J3156=Y$39,DATOS!C3156,"")</f>
        <v>0</v>
      </c>
    </row>
    <row r="3193" spans="27:29" x14ac:dyDescent="0.3">
      <c r="AA3193" s="114">
        <f t="shared" si="54"/>
        <v>1</v>
      </c>
      <c r="AB3193" s="114">
        <f>IF(AC3193="",0,IFERROR(IF(VLOOKUP(AC3193,AC$38:AC3192,1,0)&gt;0,0,0),1))</f>
        <v>0</v>
      </c>
      <c r="AC3193" s="117">
        <f>IF(DATOS!J3157=Y$39,DATOS!C3157,"")</f>
        <v>0</v>
      </c>
    </row>
    <row r="3194" spans="27:29" x14ac:dyDescent="0.3">
      <c r="AA3194" s="114">
        <f t="shared" si="54"/>
        <v>1</v>
      </c>
      <c r="AB3194" s="114">
        <f>IF(AC3194="",0,IFERROR(IF(VLOOKUP(AC3194,AC$38:AC3193,1,0)&gt;0,0,0),1))</f>
        <v>0</v>
      </c>
      <c r="AC3194" s="117">
        <f>IF(DATOS!J3158=Y$39,DATOS!C3158,"")</f>
        <v>0</v>
      </c>
    </row>
    <row r="3195" spans="27:29" x14ac:dyDescent="0.3">
      <c r="AA3195" s="114">
        <f t="shared" si="54"/>
        <v>1</v>
      </c>
      <c r="AB3195" s="114">
        <f>IF(AC3195="",0,IFERROR(IF(VLOOKUP(AC3195,AC$38:AC3194,1,0)&gt;0,0,0),1))</f>
        <v>0</v>
      </c>
      <c r="AC3195" s="117">
        <f>IF(DATOS!J3159=Y$39,DATOS!C3159,"")</f>
        <v>0</v>
      </c>
    </row>
    <row r="3196" spans="27:29" x14ac:dyDescent="0.3">
      <c r="AA3196" s="114">
        <f t="shared" si="54"/>
        <v>1</v>
      </c>
      <c r="AB3196" s="114">
        <f>IF(AC3196="",0,IFERROR(IF(VLOOKUP(AC3196,AC$38:AC3195,1,0)&gt;0,0,0),1))</f>
        <v>0</v>
      </c>
      <c r="AC3196" s="117">
        <f>IF(DATOS!J3160=Y$39,DATOS!C3160,"")</f>
        <v>0</v>
      </c>
    </row>
    <row r="3197" spans="27:29" x14ac:dyDescent="0.3">
      <c r="AA3197" s="114">
        <f t="shared" si="54"/>
        <v>1</v>
      </c>
      <c r="AB3197" s="114">
        <f>IF(AC3197="",0,IFERROR(IF(VLOOKUP(AC3197,AC$38:AC3196,1,0)&gt;0,0,0),1))</f>
        <v>0</v>
      </c>
      <c r="AC3197" s="117">
        <f>IF(DATOS!J3161=Y$39,DATOS!C3161,"")</f>
        <v>0</v>
      </c>
    </row>
    <row r="3198" spans="27:29" x14ac:dyDescent="0.3">
      <c r="AA3198" s="114">
        <f t="shared" si="54"/>
        <v>1</v>
      </c>
      <c r="AB3198" s="114">
        <f>IF(AC3198="",0,IFERROR(IF(VLOOKUP(AC3198,AC$38:AC3197,1,0)&gt;0,0,0),1))</f>
        <v>0</v>
      </c>
      <c r="AC3198" s="117">
        <f>IF(DATOS!J3162=Y$39,DATOS!C3162,"")</f>
        <v>0</v>
      </c>
    </row>
    <row r="3199" spans="27:29" x14ac:dyDescent="0.3">
      <c r="AA3199" s="114">
        <f t="shared" si="54"/>
        <v>1</v>
      </c>
      <c r="AB3199" s="114">
        <f>IF(AC3199="",0,IFERROR(IF(VLOOKUP(AC3199,AC$38:AC3198,1,0)&gt;0,0,0),1))</f>
        <v>0</v>
      </c>
      <c r="AC3199" s="117">
        <f>IF(DATOS!J3163=Y$39,DATOS!C3163,"")</f>
        <v>0</v>
      </c>
    </row>
    <row r="3200" spans="27:29" x14ac:dyDescent="0.3">
      <c r="AA3200" s="114">
        <f t="shared" si="54"/>
        <v>1</v>
      </c>
      <c r="AB3200" s="114">
        <f>IF(AC3200="",0,IFERROR(IF(VLOOKUP(AC3200,AC$38:AC3199,1,0)&gt;0,0,0),1))</f>
        <v>0</v>
      </c>
      <c r="AC3200" s="117">
        <f>IF(DATOS!J3164=Y$39,DATOS!C3164,"")</f>
        <v>0</v>
      </c>
    </row>
    <row r="3201" spans="27:29" x14ac:dyDescent="0.3">
      <c r="AA3201" s="114">
        <f t="shared" si="54"/>
        <v>1</v>
      </c>
      <c r="AB3201" s="114">
        <f>IF(AC3201="",0,IFERROR(IF(VLOOKUP(AC3201,AC$38:AC3200,1,0)&gt;0,0,0),1))</f>
        <v>0</v>
      </c>
      <c r="AC3201" s="117">
        <f>IF(DATOS!J3165=Y$39,DATOS!C3165,"")</f>
        <v>0</v>
      </c>
    </row>
    <row r="3202" spans="27:29" x14ac:dyDescent="0.3">
      <c r="AA3202" s="114">
        <f t="shared" si="54"/>
        <v>1</v>
      </c>
      <c r="AB3202" s="114">
        <f>IF(AC3202="",0,IFERROR(IF(VLOOKUP(AC3202,AC$38:AC3201,1,0)&gt;0,0,0),1))</f>
        <v>0</v>
      </c>
      <c r="AC3202" s="117">
        <f>IF(DATOS!J3166=Y$39,DATOS!C3166,"")</f>
        <v>0</v>
      </c>
    </row>
    <row r="3203" spans="27:29" x14ac:dyDescent="0.3">
      <c r="AA3203" s="114">
        <f t="shared" si="54"/>
        <v>1</v>
      </c>
      <c r="AB3203" s="114">
        <f>IF(AC3203="",0,IFERROR(IF(VLOOKUP(AC3203,AC$38:AC3202,1,0)&gt;0,0,0),1))</f>
        <v>0</v>
      </c>
      <c r="AC3203" s="117">
        <f>IF(DATOS!J3167=Y$39,DATOS!C3167,"")</f>
        <v>0</v>
      </c>
    </row>
    <row r="3204" spans="27:29" x14ac:dyDescent="0.3">
      <c r="AA3204" s="114">
        <f t="shared" si="54"/>
        <v>1</v>
      </c>
      <c r="AB3204" s="114">
        <f>IF(AC3204="",0,IFERROR(IF(VLOOKUP(AC3204,AC$38:AC3203,1,0)&gt;0,0,0),1))</f>
        <v>0</v>
      </c>
      <c r="AC3204" s="117">
        <f>IF(DATOS!J3168=Y$39,DATOS!C3168,"")</f>
        <v>0</v>
      </c>
    </row>
    <row r="3205" spans="27:29" x14ac:dyDescent="0.3">
      <c r="AA3205" s="114">
        <f t="shared" si="54"/>
        <v>1</v>
      </c>
      <c r="AB3205" s="114">
        <f>IF(AC3205="",0,IFERROR(IF(VLOOKUP(AC3205,AC$38:AC3204,1,0)&gt;0,0,0),1))</f>
        <v>0</v>
      </c>
      <c r="AC3205" s="117">
        <f>IF(DATOS!J3169=Y$39,DATOS!C3169,"")</f>
        <v>0</v>
      </c>
    </row>
    <row r="3206" spans="27:29" x14ac:dyDescent="0.3">
      <c r="AA3206" s="114">
        <f t="shared" si="54"/>
        <v>1</v>
      </c>
      <c r="AB3206" s="114">
        <f>IF(AC3206="",0,IFERROR(IF(VLOOKUP(AC3206,AC$38:AC3205,1,0)&gt;0,0,0),1))</f>
        <v>0</v>
      </c>
      <c r="AC3206" s="117">
        <f>IF(DATOS!J3170=Y$39,DATOS!C3170,"")</f>
        <v>0</v>
      </c>
    </row>
    <row r="3207" spans="27:29" x14ac:dyDescent="0.3">
      <c r="AA3207" s="114">
        <f t="shared" si="54"/>
        <v>1</v>
      </c>
      <c r="AB3207" s="114">
        <f>IF(AC3207="",0,IFERROR(IF(VLOOKUP(AC3207,AC$38:AC3206,1,0)&gt;0,0,0),1))</f>
        <v>0</v>
      </c>
      <c r="AC3207" s="117">
        <f>IF(DATOS!J3171=Y$39,DATOS!C3171,"")</f>
        <v>0</v>
      </c>
    </row>
    <row r="3208" spans="27:29" x14ac:dyDescent="0.3">
      <c r="AA3208" s="114">
        <f t="shared" si="54"/>
        <v>1</v>
      </c>
      <c r="AB3208" s="114">
        <f>IF(AC3208="",0,IFERROR(IF(VLOOKUP(AC3208,AC$38:AC3207,1,0)&gt;0,0,0),1))</f>
        <v>0</v>
      </c>
      <c r="AC3208" s="117">
        <f>IF(DATOS!J3172=Y$39,DATOS!C3172,"")</f>
        <v>0</v>
      </c>
    </row>
    <row r="3209" spans="27:29" x14ac:dyDescent="0.3">
      <c r="AA3209" s="114">
        <f t="shared" si="54"/>
        <v>1</v>
      </c>
      <c r="AB3209" s="114">
        <f>IF(AC3209="",0,IFERROR(IF(VLOOKUP(AC3209,AC$38:AC3208,1,0)&gt;0,0,0),1))</f>
        <v>0</v>
      </c>
      <c r="AC3209" s="117">
        <f>IF(DATOS!J3173=Y$39,DATOS!C3173,"")</f>
        <v>0</v>
      </c>
    </row>
    <row r="3210" spans="27:29" x14ac:dyDescent="0.3">
      <c r="AA3210" s="114">
        <f t="shared" si="54"/>
        <v>1</v>
      </c>
      <c r="AB3210" s="114">
        <f>IF(AC3210="",0,IFERROR(IF(VLOOKUP(AC3210,AC$38:AC3209,1,0)&gt;0,0,0),1))</f>
        <v>0</v>
      </c>
      <c r="AC3210" s="117">
        <f>IF(DATOS!J3174=Y$39,DATOS!C3174,"")</f>
        <v>0</v>
      </c>
    </row>
    <row r="3211" spans="27:29" x14ac:dyDescent="0.3">
      <c r="AA3211" s="114">
        <f t="shared" si="54"/>
        <v>1</v>
      </c>
      <c r="AB3211" s="114">
        <f>IF(AC3211="",0,IFERROR(IF(VLOOKUP(AC3211,AC$38:AC3210,1,0)&gt;0,0,0),1))</f>
        <v>0</v>
      </c>
      <c r="AC3211" s="117">
        <f>IF(DATOS!J3175=Y$39,DATOS!C3175,"")</f>
        <v>0</v>
      </c>
    </row>
    <row r="3212" spans="27:29" x14ac:dyDescent="0.3">
      <c r="AA3212" s="114">
        <f t="shared" si="54"/>
        <v>1</v>
      </c>
      <c r="AB3212" s="114">
        <f>IF(AC3212="",0,IFERROR(IF(VLOOKUP(AC3212,AC$38:AC3211,1,0)&gt;0,0,0),1))</f>
        <v>0</v>
      </c>
      <c r="AC3212" s="117">
        <f>IF(DATOS!J3176=Y$39,DATOS!C3176,"")</f>
        <v>0</v>
      </c>
    </row>
    <row r="3213" spans="27:29" x14ac:dyDescent="0.3">
      <c r="AA3213" s="114">
        <f t="shared" si="54"/>
        <v>1</v>
      </c>
      <c r="AB3213" s="114">
        <f>IF(AC3213="",0,IFERROR(IF(VLOOKUP(AC3213,AC$38:AC3212,1,0)&gt;0,0,0),1))</f>
        <v>0</v>
      </c>
      <c r="AC3213" s="117">
        <f>IF(DATOS!J3177=Y$39,DATOS!C3177,"")</f>
        <v>0</v>
      </c>
    </row>
    <row r="3214" spans="27:29" x14ac:dyDescent="0.3">
      <c r="AA3214" s="114">
        <f t="shared" si="54"/>
        <v>1</v>
      </c>
      <c r="AB3214" s="114">
        <f>IF(AC3214="",0,IFERROR(IF(VLOOKUP(AC3214,AC$38:AC3213,1,0)&gt;0,0,0),1))</f>
        <v>0</v>
      </c>
      <c r="AC3214" s="117">
        <f>IF(DATOS!J3178=Y$39,DATOS!C3178,"")</f>
        <v>0</v>
      </c>
    </row>
    <row r="3215" spans="27:29" x14ac:dyDescent="0.3">
      <c r="AA3215" s="114">
        <f t="shared" si="54"/>
        <v>1</v>
      </c>
      <c r="AB3215" s="114">
        <f>IF(AC3215="",0,IFERROR(IF(VLOOKUP(AC3215,AC$38:AC3214,1,0)&gt;0,0,0),1))</f>
        <v>0</v>
      </c>
      <c r="AC3215" s="117">
        <f>IF(DATOS!J3179=Y$39,DATOS!C3179,"")</f>
        <v>0</v>
      </c>
    </row>
    <row r="3216" spans="27:29" x14ac:dyDescent="0.3">
      <c r="AA3216" s="114">
        <f t="shared" si="54"/>
        <v>1</v>
      </c>
      <c r="AB3216" s="114">
        <f>IF(AC3216="",0,IFERROR(IF(VLOOKUP(AC3216,AC$38:AC3215,1,0)&gt;0,0,0),1))</f>
        <v>0</v>
      </c>
      <c r="AC3216" s="117">
        <f>IF(DATOS!J3180=Y$39,DATOS!C3180,"")</f>
        <v>0</v>
      </c>
    </row>
    <row r="3217" spans="27:29" x14ac:dyDescent="0.3">
      <c r="AA3217" s="114">
        <f t="shared" si="54"/>
        <v>1</v>
      </c>
      <c r="AB3217" s="114">
        <f>IF(AC3217="",0,IFERROR(IF(VLOOKUP(AC3217,AC$38:AC3216,1,0)&gt;0,0,0),1))</f>
        <v>0</v>
      </c>
      <c r="AC3217" s="117">
        <f>IF(DATOS!J3181=Y$39,DATOS!C3181,"")</f>
        <v>0</v>
      </c>
    </row>
    <row r="3218" spans="27:29" x14ac:dyDescent="0.3">
      <c r="AA3218" s="114">
        <f t="shared" si="54"/>
        <v>1</v>
      </c>
      <c r="AB3218" s="114">
        <f>IF(AC3218="",0,IFERROR(IF(VLOOKUP(AC3218,AC$38:AC3217,1,0)&gt;0,0,0),1))</f>
        <v>0</v>
      </c>
      <c r="AC3218" s="117">
        <f>IF(DATOS!J3182=Y$39,DATOS!C3182,"")</f>
        <v>0</v>
      </c>
    </row>
    <row r="3219" spans="27:29" x14ac:dyDescent="0.3">
      <c r="AA3219" s="114">
        <f t="shared" si="54"/>
        <v>1</v>
      </c>
      <c r="AB3219" s="114">
        <f>IF(AC3219="",0,IFERROR(IF(VLOOKUP(AC3219,AC$38:AC3218,1,0)&gt;0,0,0),1))</f>
        <v>0</v>
      </c>
      <c r="AC3219" s="117">
        <f>IF(DATOS!J3183=Y$39,DATOS!C3183,"")</f>
        <v>0</v>
      </c>
    </row>
    <row r="3220" spans="27:29" x14ac:dyDescent="0.3">
      <c r="AA3220" s="114">
        <f t="shared" si="54"/>
        <v>1</v>
      </c>
      <c r="AB3220" s="114">
        <f>IF(AC3220="",0,IFERROR(IF(VLOOKUP(AC3220,AC$38:AC3219,1,0)&gt;0,0,0),1))</f>
        <v>0</v>
      </c>
      <c r="AC3220" s="117">
        <f>IF(DATOS!J3184=Y$39,DATOS!C3184,"")</f>
        <v>0</v>
      </c>
    </row>
    <row r="3221" spans="27:29" x14ac:dyDescent="0.3">
      <c r="AA3221" s="114">
        <f t="shared" si="54"/>
        <v>1</v>
      </c>
      <c r="AB3221" s="114">
        <f>IF(AC3221="",0,IFERROR(IF(VLOOKUP(AC3221,AC$38:AC3220,1,0)&gt;0,0,0),1))</f>
        <v>0</v>
      </c>
      <c r="AC3221" s="117">
        <f>IF(DATOS!J3185=Y$39,DATOS!C3185,"")</f>
        <v>0</v>
      </c>
    </row>
    <row r="3222" spans="27:29" x14ac:dyDescent="0.3">
      <c r="AA3222" s="114">
        <f t="shared" si="54"/>
        <v>1</v>
      </c>
      <c r="AB3222" s="114">
        <f>IF(AC3222="",0,IFERROR(IF(VLOOKUP(AC3222,AC$38:AC3221,1,0)&gt;0,0,0),1))</f>
        <v>0</v>
      </c>
      <c r="AC3222" s="117">
        <f>IF(DATOS!J3186=Y$39,DATOS!C3186,"")</f>
        <v>0</v>
      </c>
    </row>
    <row r="3223" spans="27:29" x14ac:dyDescent="0.3">
      <c r="AA3223" s="114">
        <f t="shared" si="54"/>
        <v>1</v>
      </c>
      <c r="AB3223" s="114">
        <f>IF(AC3223="",0,IFERROR(IF(VLOOKUP(AC3223,AC$38:AC3222,1,0)&gt;0,0,0),1))</f>
        <v>0</v>
      </c>
      <c r="AC3223" s="117">
        <f>IF(DATOS!J3187=Y$39,DATOS!C3187,"")</f>
        <v>0</v>
      </c>
    </row>
    <row r="3224" spans="27:29" x14ac:dyDescent="0.3">
      <c r="AA3224" s="114">
        <f t="shared" si="54"/>
        <v>1</v>
      </c>
      <c r="AB3224" s="114">
        <f>IF(AC3224="",0,IFERROR(IF(VLOOKUP(AC3224,AC$38:AC3223,1,0)&gt;0,0,0),1))</f>
        <v>0</v>
      </c>
      <c r="AC3224" s="117">
        <f>IF(DATOS!J3188=Y$39,DATOS!C3188,"")</f>
        <v>0</v>
      </c>
    </row>
    <row r="3225" spans="27:29" x14ac:dyDescent="0.3">
      <c r="AA3225" s="114">
        <f t="shared" si="54"/>
        <v>1</v>
      </c>
      <c r="AB3225" s="114">
        <f>IF(AC3225="",0,IFERROR(IF(VLOOKUP(AC3225,AC$38:AC3224,1,0)&gt;0,0,0),1))</f>
        <v>0</v>
      </c>
      <c r="AC3225" s="117">
        <f>IF(DATOS!J3189=Y$39,DATOS!C3189,"")</f>
        <v>0</v>
      </c>
    </row>
    <row r="3226" spans="27:29" x14ac:dyDescent="0.3">
      <c r="AA3226" s="114">
        <f t="shared" si="54"/>
        <v>1</v>
      </c>
      <c r="AB3226" s="114">
        <f>IF(AC3226="",0,IFERROR(IF(VLOOKUP(AC3226,AC$38:AC3225,1,0)&gt;0,0,0),1))</f>
        <v>0</v>
      </c>
      <c r="AC3226" s="117">
        <f>IF(DATOS!J3190=Y$39,DATOS!C3190,"")</f>
        <v>0</v>
      </c>
    </row>
    <row r="3227" spans="27:29" x14ac:dyDescent="0.3">
      <c r="AA3227" s="114">
        <f t="shared" si="54"/>
        <v>1</v>
      </c>
      <c r="AB3227" s="114">
        <f>IF(AC3227="",0,IFERROR(IF(VLOOKUP(AC3227,AC$38:AC3226,1,0)&gt;0,0,0),1))</f>
        <v>0</v>
      </c>
      <c r="AC3227" s="117">
        <f>IF(DATOS!J3191=Y$39,DATOS!C3191,"")</f>
        <v>0</v>
      </c>
    </row>
    <row r="3228" spans="27:29" x14ac:dyDescent="0.3">
      <c r="AA3228" s="114">
        <f t="shared" si="54"/>
        <v>1</v>
      </c>
      <c r="AB3228" s="114">
        <f>IF(AC3228="",0,IFERROR(IF(VLOOKUP(AC3228,AC$38:AC3227,1,0)&gt;0,0,0),1))</f>
        <v>0</v>
      </c>
      <c r="AC3228" s="117">
        <f>IF(DATOS!J3192=Y$39,DATOS!C3192,"")</f>
        <v>0</v>
      </c>
    </row>
    <row r="3229" spans="27:29" x14ac:dyDescent="0.3">
      <c r="AA3229" s="114">
        <f t="shared" si="54"/>
        <v>1</v>
      </c>
      <c r="AB3229" s="114">
        <f>IF(AC3229="",0,IFERROR(IF(VLOOKUP(AC3229,AC$38:AC3228,1,0)&gt;0,0,0),1))</f>
        <v>0</v>
      </c>
      <c r="AC3229" s="117">
        <f>IF(DATOS!J3193=Y$39,DATOS!C3193,"")</f>
        <v>0</v>
      </c>
    </row>
    <row r="3230" spans="27:29" x14ac:dyDescent="0.3">
      <c r="AA3230" s="114">
        <f t="shared" si="54"/>
        <v>1</v>
      </c>
      <c r="AB3230" s="114">
        <f>IF(AC3230="",0,IFERROR(IF(VLOOKUP(AC3230,AC$38:AC3229,1,0)&gt;0,0,0),1))</f>
        <v>0</v>
      </c>
      <c r="AC3230" s="117">
        <f>IF(DATOS!J3194=Y$39,DATOS!C3194,"")</f>
        <v>0</v>
      </c>
    </row>
    <row r="3231" spans="27:29" x14ac:dyDescent="0.3">
      <c r="AA3231" s="114">
        <f t="shared" si="54"/>
        <v>1</v>
      </c>
      <c r="AB3231" s="114">
        <f>IF(AC3231="",0,IFERROR(IF(VLOOKUP(AC3231,AC$38:AC3230,1,0)&gt;0,0,0),1))</f>
        <v>0</v>
      </c>
      <c r="AC3231" s="117">
        <f>IF(DATOS!J3195=Y$39,DATOS!C3195,"")</f>
        <v>0</v>
      </c>
    </row>
    <row r="3232" spans="27:29" x14ac:dyDescent="0.3">
      <c r="AA3232" s="114">
        <f t="shared" si="54"/>
        <v>1</v>
      </c>
      <c r="AB3232" s="114">
        <f>IF(AC3232="",0,IFERROR(IF(VLOOKUP(AC3232,AC$38:AC3231,1,0)&gt;0,0,0),1))</f>
        <v>0</v>
      </c>
      <c r="AC3232" s="117">
        <f>IF(DATOS!J3196=Y$39,DATOS!C3196,"")</f>
        <v>0</v>
      </c>
    </row>
    <row r="3233" spans="27:29" x14ac:dyDescent="0.3">
      <c r="AA3233" s="114">
        <f t="shared" si="54"/>
        <v>1</v>
      </c>
      <c r="AB3233" s="114">
        <f>IF(AC3233="",0,IFERROR(IF(VLOOKUP(AC3233,AC$38:AC3232,1,0)&gt;0,0,0),1))</f>
        <v>0</v>
      </c>
      <c r="AC3233" s="117">
        <f>IF(DATOS!J3197=Y$39,DATOS!C3197,"")</f>
        <v>0</v>
      </c>
    </row>
    <row r="3234" spans="27:29" x14ac:dyDescent="0.3">
      <c r="AA3234" s="114">
        <f t="shared" si="54"/>
        <v>1</v>
      </c>
      <c r="AB3234" s="114">
        <f>IF(AC3234="",0,IFERROR(IF(VLOOKUP(AC3234,AC$38:AC3233,1,0)&gt;0,0,0),1))</f>
        <v>0</v>
      </c>
      <c r="AC3234" s="117">
        <f>IF(DATOS!J3198=Y$39,DATOS!C3198,"")</f>
        <v>0</v>
      </c>
    </row>
    <row r="3235" spans="27:29" x14ac:dyDescent="0.3">
      <c r="AA3235" s="114">
        <f t="shared" si="54"/>
        <v>1</v>
      </c>
      <c r="AB3235" s="114">
        <f>IF(AC3235="",0,IFERROR(IF(VLOOKUP(AC3235,AC$38:AC3234,1,0)&gt;0,0,0),1))</f>
        <v>0</v>
      </c>
      <c r="AC3235" s="117">
        <f>IF(DATOS!J3199=Y$39,DATOS!C3199,"")</f>
        <v>0</v>
      </c>
    </row>
    <row r="3236" spans="27:29" x14ac:dyDescent="0.3">
      <c r="AA3236" s="114">
        <f t="shared" si="54"/>
        <v>1</v>
      </c>
      <c r="AB3236" s="114">
        <f>IF(AC3236="",0,IFERROR(IF(VLOOKUP(AC3236,AC$38:AC3235,1,0)&gt;0,0,0),1))</f>
        <v>0</v>
      </c>
      <c r="AC3236" s="117">
        <f>IF(DATOS!J3200=Y$39,DATOS!C3200,"")</f>
        <v>0</v>
      </c>
    </row>
    <row r="3237" spans="27:29" x14ac:dyDescent="0.3">
      <c r="AA3237" s="114">
        <f t="shared" si="54"/>
        <v>1</v>
      </c>
      <c r="AB3237" s="114">
        <f>IF(AC3237="",0,IFERROR(IF(VLOOKUP(AC3237,AC$38:AC3236,1,0)&gt;0,0,0),1))</f>
        <v>0</v>
      </c>
      <c r="AC3237" s="117">
        <f>IF(DATOS!J3201=Y$39,DATOS!C3201,"")</f>
        <v>0</v>
      </c>
    </row>
    <row r="3238" spans="27:29" x14ac:dyDescent="0.3">
      <c r="AA3238" s="114">
        <f t="shared" ref="AA3238:AA3301" si="55">AA3237+AB3238</f>
        <v>1</v>
      </c>
      <c r="AB3238" s="114">
        <f>IF(AC3238="",0,IFERROR(IF(VLOOKUP(AC3238,AC$38:AC3237,1,0)&gt;0,0,0),1))</f>
        <v>0</v>
      </c>
      <c r="AC3238" s="117">
        <f>IF(DATOS!J3202=Y$39,DATOS!C3202,"")</f>
        <v>0</v>
      </c>
    </row>
    <row r="3239" spans="27:29" x14ac:dyDescent="0.3">
      <c r="AA3239" s="114">
        <f t="shared" si="55"/>
        <v>1</v>
      </c>
      <c r="AB3239" s="114">
        <f>IF(AC3239="",0,IFERROR(IF(VLOOKUP(AC3239,AC$38:AC3238,1,0)&gt;0,0,0),1))</f>
        <v>0</v>
      </c>
      <c r="AC3239" s="117">
        <f>IF(DATOS!J3203=Y$39,DATOS!C3203,"")</f>
        <v>0</v>
      </c>
    </row>
    <row r="3240" spans="27:29" x14ac:dyDescent="0.3">
      <c r="AA3240" s="114">
        <f t="shared" si="55"/>
        <v>1</v>
      </c>
      <c r="AB3240" s="114">
        <f>IF(AC3240="",0,IFERROR(IF(VLOOKUP(AC3240,AC$38:AC3239,1,0)&gt;0,0,0),1))</f>
        <v>0</v>
      </c>
      <c r="AC3240" s="117">
        <f>IF(DATOS!J3204=Y$39,DATOS!C3204,"")</f>
        <v>0</v>
      </c>
    </row>
    <row r="3241" spans="27:29" x14ac:dyDescent="0.3">
      <c r="AA3241" s="114">
        <f t="shared" si="55"/>
        <v>1</v>
      </c>
      <c r="AB3241" s="114">
        <f>IF(AC3241="",0,IFERROR(IF(VLOOKUP(AC3241,AC$38:AC3240,1,0)&gt;0,0,0),1))</f>
        <v>0</v>
      </c>
      <c r="AC3241" s="117">
        <f>IF(DATOS!J3205=Y$39,DATOS!C3205,"")</f>
        <v>0</v>
      </c>
    </row>
    <row r="3242" spans="27:29" x14ac:dyDescent="0.3">
      <c r="AA3242" s="114">
        <f t="shared" si="55"/>
        <v>1</v>
      </c>
      <c r="AB3242" s="114">
        <f>IF(AC3242="",0,IFERROR(IF(VLOOKUP(AC3242,AC$38:AC3241,1,0)&gt;0,0,0),1))</f>
        <v>0</v>
      </c>
      <c r="AC3242" s="117">
        <f>IF(DATOS!J3206=Y$39,DATOS!C3206,"")</f>
        <v>0</v>
      </c>
    </row>
    <row r="3243" spans="27:29" x14ac:dyDescent="0.3">
      <c r="AA3243" s="114">
        <f t="shared" si="55"/>
        <v>1</v>
      </c>
      <c r="AB3243" s="114">
        <f>IF(AC3243="",0,IFERROR(IF(VLOOKUP(AC3243,AC$38:AC3242,1,0)&gt;0,0,0),1))</f>
        <v>0</v>
      </c>
      <c r="AC3243" s="117">
        <f>IF(DATOS!J3207=Y$39,DATOS!C3207,"")</f>
        <v>0</v>
      </c>
    </row>
    <row r="3244" spans="27:29" x14ac:dyDescent="0.3">
      <c r="AA3244" s="114">
        <f t="shared" si="55"/>
        <v>1</v>
      </c>
      <c r="AB3244" s="114">
        <f>IF(AC3244="",0,IFERROR(IF(VLOOKUP(AC3244,AC$38:AC3243,1,0)&gt;0,0,0),1))</f>
        <v>0</v>
      </c>
      <c r="AC3244" s="117">
        <f>IF(DATOS!J3208=Y$39,DATOS!C3208,"")</f>
        <v>0</v>
      </c>
    </row>
    <row r="3245" spans="27:29" x14ac:dyDescent="0.3">
      <c r="AA3245" s="114">
        <f t="shared" si="55"/>
        <v>1</v>
      </c>
      <c r="AB3245" s="114">
        <f>IF(AC3245="",0,IFERROR(IF(VLOOKUP(AC3245,AC$38:AC3244,1,0)&gt;0,0,0),1))</f>
        <v>0</v>
      </c>
      <c r="AC3245" s="117">
        <f>IF(DATOS!J3209=Y$39,DATOS!C3209,"")</f>
        <v>0</v>
      </c>
    </row>
    <row r="3246" spans="27:29" x14ac:dyDescent="0.3">
      <c r="AA3246" s="114">
        <f t="shared" si="55"/>
        <v>1</v>
      </c>
      <c r="AB3246" s="114">
        <f>IF(AC3246="",0,IFERROR(IF(VLOOKUP(AC3246,AC$38:AC3245,1,0)&gt;0,0,0),1))</f>
        <v>0</v>
      </c>
      <c r="AC3246" s="117">
        <f>IF(DATOS!J3210=Y$39,DATOS!C3210,"")</f>
        <v>0</v>
      </c>
    </row>
    <row r="3247" spans="27:29" x14ac:dyDescent="0.3">
      <c r="AA3247" s="114">
        <f t="shared" si="55"/>
        <v>1</v>
      </c>
      <c r="AB3247" s="114">
        <f>IF(AC3247="",0,IFERROR(IF(VLOOKUP(AC3247,AC$38:AC3246,1,0)&gt;0,0,0),1))</f>
        <v>0</v>
      </c>
      <c r="AC3247" s="117">
        <f>IF(DATOS!J3211=Y$39,DATOS!C3211,"")</f>
        <v>0</v>
      </c>
    </row>
    <row r="3248" spans="27:29" x14ac:dyDescent="0.3">
      <c r="AA3248" s="114">
        <f t="shared" si="55"/>
        <v>1</v>
      </c>
      <c r="AB3248" s="114">
        <f>IF(AC3248="",0,IFERROR(IF(VLOOKUP(AC3248,AC$38:AC3247,1,0)&gt;0,0,0),1))</f>
        <v>0</v>
      </c>
      <c r="AC3248" s="117">
        <f>IF(DATOS!J3212=Y$39,DATOS!C3212,"")</f>
        <v>0</v>
      </c>
    </row>
    <row r="3249" spans="27:29" x14ac:dyDescent="0.3">
      <c r="AA3249" s="114">
        <f t="shared" si="55"/>
        <v>1</v>
      </c>
      <c r="AB3249" s="114">
        <f>IF(AC3249="",0,IFERROR(IF(VLOOKUP(AC3249,AC$38:AC3248,1,0)&gt;0,0,0),1))</f>
        <v>0</v>
      </c>
      <c r="AC3249" s="117">
        <f>IF(DATOS!J3213=Y$39,DATOS!C3213,"")</f>
        <v>0</v>
      </c>
    </row>
    <row r="3250" spans="27:29" x14ac:dyDescent="0.3">
      <c r="AA3250" s="114">
        <f t="shared" si="55"/>
        <v>1</v>
      </c>
      <c r="AB3250" s="114">
        <f>IF(AC3250="",0,IFERROR(IF(VLOOKUP(AC3250,AC$38:AC3249,1,0)&gt;0,0,0),1))</f>
        <v>0</v>
      </c>
      <c r="AC3250" s="117">
        <f>IF(DATOS!J3214=Y$39,DATOS!C3214,"")</f>
        <v>0</v>
      </c>
    </row>
    <row r="3251" spans="27:29" x14ac:dyDescent="0.3">
      <c r="AA3251" s="114">
        <f t="shared" si="55"/>
        <v>1</v>
      </c>
      <c r="AB3251" s="114">
        <f>IF(AC3251="",0,IFERROR(IF(VLOOKUP(AC3251,AC$38:AC3250,1,0)&gt;0,0,0),1))</f>
        <v>0</v>
      </c>
      <c r="AC3251" s="117">
        <f>IF(DATOS!J3215=Y$39,DATOS!C3215,"")</f>
        <v>0</v>
      </c>
    </row>
    <row r="3252" spans="27:29" x14ac:dyDescent="0.3">
      <c r="AA3252" s="114">
        <f t="shared" si="55"/>
        <v>1</v>
      </c>
      <c r="AB3252" s="114">
        <f>IF(AC3252="",0,IFERROR(IF(VLOOKUP(AC3252,AC$38:AC3251,1,0)&gt;0,0,0),1))</f>
        <v>0</v>
      </c>
      <c r="AC3252" s="117">
        <f>IF(DATOS!J3216=Y$39,DATOS!C3216,"")</f>
        <v>0</v>
      </c>
    </row>
    <row r="3253" spans="27:29" x14ac:dyDescent="0.3">
      <c r="AA3253" s="114">
        <f t="shared" si="55"/>
        <v>1</v>
      </c>
      <c r="AB3253" s="114">
        <f>IF(AC3253="",0,IFERROR(IF(VLOOKUP(AC3253,AC$38:AC3252,1,0)&gt;0,0,0),1))</f>
        <v>0</v>
      </c>
      <c r="AC3253" s="117">
        <f>IF(DATOS!J3217=Y$39,DATOS!C3217,"")</f>
        <v>0</v>
      </c>
    </row>
    <row r="3254" spans="27:29" x14ac:dyDescent="0.3">
      <c r="AA3254" s="114">
        <f t="shared" si="55"/>
        <v>1</v>
      </c>
      <c r="AB3254" s="114">
        <f>IF(AC3254="",0,IFERROR(IF(VLOOKUP(AC3254,AC$38:AC3253,1,0)&gt;0,0,0),1))</f>
        <v>0</v>
      </c>
      <c r="AC3254" s="117">
        <f>IF(DATOS!J3218=Y$39,DATOS!C3218,"")</f>
        <v>0</v>
      </c>
    </row>
    <row r="3255" spans="27:29" x14ac:dyDescent="0.3">
      <c r="AA3255" s="114">
        <f t="shared" si="55"/>
        <v>1</v>
      </c>
      <c r="AB3255" s="114">
        <f>IF(AC3255="",0,IFERROR(IF(VLOOKUP(AC3255,AC$38:AC3254,1,0)&gt;0,0,0),1))</f>
        <v>0</v>
      </c>
      <c r="AC3255" s="117">
        <f>IF(DATOS!J3219=Y$39,DATOS!C3219,"")</f>
        <v>0</v>
      </c>
    </row>
    <row r="3256" spans="27:29" x14ac:dyDescent="0.3">
      <c r="AA3256" s="114">
        <f t="shared" si="55"/>
        <v>1</v>
      </c>
      <c r="AB3256" s="114">
        <f>IF(AC3256="",0,IFERROR(IF(VLOOKUP(AC3256,AC$38:AC3255,1,0)&gt;0,0,0),1))</f>
        <v>0</v>
      </c>
      <c r="AC3256" s="117">
        <f>IF(DATOS!J3220=Y$39,DATOS!C3220,"")</f>
        <v>0</v>
      </c>
    </row>
    <row r="3257" spans="27:29" x14ac:dyDescent="0.3">
      <c r="AA3257" s="114">
        <f t="shared" si="55"/>
        <v>1</v>
      </c>
      <c r="AB3257" s="114">
        <f>IF(AC3257="",0,IFERROR(IF(VLOOKUP(AC3257,AC$38:AC3256,1,0)&gt;0,0,0),1))</f>
        <v>0</v>
      </c>
      <c r="AC3257" s="117">
        <f>IF(DATOS!J3221=Y$39,DATOS!C3221,"")</f>
        <v>0</v>
      </c>
    </row>
    <row r="3258" spans="27:29" x14ac:dyDescent="0.3">
      <c r="AA3258" s="114">
        <f t="shared" si="55"/>
        <v>1</v>
      </c>
      <c r="AB3258" s="114">
        <f>IF(AC3258="",0,IFERROR(IF(VLOOKUP(AC3258,AC$38:AC3257,1,0)&gt;0,0,0),1))</f>
        <v>0</v>
      </c>
      <c r="AC3258" s="117">
        <f>IF(DATOS!J3222=Y$39,DATOS!C3222,"")</f>
        <v>0</v>
      </c>
    </row>
    <row r="3259" spans="27:29" x14ac:dyDescent="0.3">
      <c r="AA3259" s="114">
        <f t="shared" si="55"/>
        <v>1</v>
      </c>
      <c r="AB3259" s="114">
        <f>IF(AC3259="",0,IFERROR(IF(VLOOKUP(AC3259,AC$38:AC3258,1,0)&gt;0,0,0),1))</f>
        <v>0</v>
      </c>
      <c r="AC3259" s="117">
        <f>IF(DATOS!J3223=Y$39,DATOS!C3223,"")</f>
        <v>0</v>
      </c>
    </row>
    <row r="3260" spans="27:29" x14ac:dyDescent="0.3">
      <c r="AA3260" s="114">
        <f t="shared" si="55"/>
        <v>1</v>
      </c>
      <c r="AB3260" s="114">
        <f>IF(AC3260="",0,IFERROR(IF(VLOOKUP(AC3260,AC$38:AC3259,1,0)&gt;0,0,0),1))</f>
        <v>0</v>
      </c>
      <c r="AC3260" s="117">
        <f>IF(DATOS!J3224=Y$39,DATOS!C3224,"")</f>
        <v>0</v>
      </c>
    </row>
    <row r="3261" spans="27:29" x14ac:dyDescent="0.3">
      <c r="AA3261" s="114">
        <f t="shared" si="55"/>
        <v>1</v>
      </c>
      <c r="AB3261" s="114">
        <f>IF(AC3261="",0,IFERROR(IF(VLOOKUP(AC3261,AC$38:AC3260,1,0)&gt;0,0,0),1))</f>
        <v>0</v>
      </c>
      <c r="AC3261" s="117">
        <f>IF(DATOS!J3225=Y$39,DATOS!C3225,"")</f>
        <v>0</v>
      </c>
    </row>
    <row r="3262" spans="27:29" x14ac:dyDescent="0.3">
      <c r="AA3262" s="114">
        <f t="shared" si="55"/>
        <v>1</v>
      </c>
      <c r="AB3262" s="114">
        <f>IF(AC3262="",0,IFERROR(IF(VLOOKUP(AC3262,AC$38:AC3261,1,0)&gt;0,0,0),1))</f>
        <v>0</v>
      </c>
      <c r="AC3262" s="117">
        <f>IF(DATOS!J3226=Y$39,DATOS!C3226,"")</f>
        <v>0</v>
      </c>
    </row>
    <row r="3263" spans="27:29" x14ac:dyDescent="0.3">
      <c r="AA3263" s="114">
        <f t="shared" si="55"/>
        <v>1</v>
      </c>
      <c r="AB3263" s="114">
        <f>IF(AC3263="",0,IFERROR(IF(VLOOKUP(AC3263,AC$38:AC3262,1,0)&gt;0,0,0),1))</f>
        <v>0</v>
      </c>
      <c r="AC3263" s="117">
        <f>IF(DATOS!J3227=Y$39,DATOS!C3227,"")</f>
        <v>0</v>
      </c>
    </row>
    <row r="3264" spans="27:29" x14ac:dyDescent="0.3">
      <c r="AA3264" s="114">
        <f t="shared" si="55"/>
        <v>1</v>
      </c>
      <c r="AB3264" s="114">
        <f>IF(AC3264="",0,IFERROR(IF(VLOOKUP(AC3264,AC$38:AC3263,1,0)&gt;0,0,0),1))</f>
        <v>0</v>
      </c>
      <c r="AC3264" s="117">
        <f>IF(DATOS!J3228=Y$39,DATOS!C3228,"")</f>
        <v>0</v>
      </c>
    </row>
    <row r="3265" spans="27:29" x14ac:dyDescent="0.3">
      <c r="AA3265" s="114">
        <f t="shared" si="55"/>
        <v>1</v>
      </c>
      <c r="AB3265" s="114">
        <f>IF(AC3265="",0,IFERROR(IF(VLOOKUP(AC3265,AC$38:AC3264,1,0)&gt;0,0,0),1))</f>
        <v>0</v>
      </c>
      <c r="AC3265" s="117">
        <f>IF(DATOS!J3229=Y$39,DATOS!C3229,"")</f>
        <v>0</v>
      </c>
    </row>
    <row r="3266" spans="27:29" x14ac:dyDescent="0.3">
      <c r="AA3266" s="114">
        <f t="shared" si="55"/>
        <v>1</v>
      </c>
      <c r="AB3266" s="114">
        <f>IF(AC3266="",0,IFERROR(IF(VLOOKUP(AC3266,AC$38:AC3265,1,0)&gt;0,0,0),1))</f>
        <v>0</v>
      </c>
      <c r="AC3266" s="117">
        <f>IF(DATOS!J3230=Y$39,DATOS!C3230,"")</f>
        <v>0</v>
      </c>
    </row>
    <row r="3267" spans="27:29" x14ac:dyDescent="0.3">
      <c r="AA3267" s="114">
        <f t="shared" si="55"/>
        <v>1</v>
      </c>
      <c r="AB3267" s="114">
        <f>IF(AC3267="",0,IFERROR(IF(VLOOKUP(AC3267,AC$38:AC3266,1,0)&gt;0,0,0),1))</f>
        <v>0</v>
      </c>
      <c r="AC3267" s="117">
        <f>IF(DATOS!J3231=Y$39,DATOS!C3231,"")</f>
        <v>0</v>
      </c>
    </row>
    <row r="3268" spans="27:29" x14ac:dyDescent="0.3">
      <c r="AA3268" s="114">
        <f t="shared" si="55"/>
        <v>1</v>
      </c>
      <c r="AB3268" s="114">
        <f>IF(AC3268="",0,IFERROR(IF(VLOOKUP(AC3268,AC$38:AC3267,1,0)&gt;0,0,0),1))</f>
        <v>0</v>
      </c>
      <c r="AC3268" s="117">
        <f>IF(DATOS!J3232=Y$39,DATOS!C3232,"")</f>
        <v>0</v>
      </c>
    </row>
    <row r="3269" spans="27:29" x14ac:dyDescent="0.3">
      <c r="AA3269" s="114">
        <f t="shared" si="55"/>
        <v>1</v>
      </c>
      <c r="AB3269" s="114">
        <f>IF(AC3269="",0,IFERROR(IF(VLOOKUP(AC3269,AC$38:AC3268,1,0)&gt;0,0,0),1))</f>
        <v>0</v>
      </c>
      <c r="AC3269" s="117">
        <f>IF(DATOS!J3233=Y$39,DATOS!C3233,"")</f>
        <v>0</v>
      </c>
    </row>
    <row r="3270" spans="27:29" x14ac:dyDescent="0.3">
      <c r="AA3270" s="114">
        <f t="shared" si="55"/>
        <v>1</v>
      </c>
      <c r="AB3270" s="114">
        <f>IF(AC3270="",0,IFERROR(IF(VLOOKUP(AC3270,AC$38:AC3269,1,0)&gt;0,0,0),1))</f>
        <v>0</v>
      </c>
      <c r="AC3270" s="117">
        <f>IF(DATOS!J3234=Y$39,DATOS!C3234,"")</f>
        <v>0</v>
      </c>
    </row>
    <row r="3271" spans="27:29" x14ac:dyDescent="0.3">
      <c r="AA3271" s="114">
        <f t="shared" si="55"/>
        <v>1</v>
      </c>
      <c r="AB3271" s="114">
        <f>IF(AC3271="",0,IFERROR(IF(VLOOKUP(AC3271,AC$38:AC3270,1,0)&gt;0,0,0),1))</f>
        <v>0</v>
      </c>
      <c r="AC3271" s="117">
        <f>IF(DATOS!J3235=Y$39,DATOS!C3235,"")</f>
        <v>0</v>
      </c>
    </row>
    <row r="3272" spans="27:29" x14ac:dyDescent="0.3">
      <c r="AA3272" s="114">
        <f t="shared" si="55"/>
        <v>1</v>
      </c>
      <c r="AB3272" s="114">
        <f>IF(AC3272="",0,IFERROR(IF(VLOOKUP(AC3272,AC$38:AC3271,1,0)&gt;0,0,0),1))</f>
        <v>0</v>
      </c>
      <c r="AC3272" s="117">
        <f>IF(DATOS!J3236=Y$39,DATOS!C3236,"")</f>
        <v>0</v>
      </c>
    </row>
    <row r="3273" spans="27:29" x14ac:dyDescent="0.3">
      <c r="AA3273" s="114">
        <f t="shared" si="55"/>
        <v>1</v>
      </c>
      <c r="AB3273" s="114">
        <f>IF(AC3273="",0,IFERROR(IF(VLOOKUP(AC3273,AC$38:AC3272,1,0)&gt;0,0,0),1))</f>
        <v>0</v>
      </c>
      <c r="AC3273" s="117">
        <f>IF(DATOS!J3237=Y$39,DATOS!C3237,"")</f>
        <v>0</v>
      </c>
    </row>
    <row r="3274" spans="27:29" x14ac:dyDescent="0.3">
      <c r="AA3274" s="114">
        <f t="shared" si="55"/>
        <v>1</v>
      </c>
      <c r="AB3274" s="114">
        <f>IF(AC3274="",0,IFERROR(IF(VLOOKUP(AC3274,AC$38:AC3273,1,0)&gt;0,0,0),1))</f>
        <v>0</v>
      </c>
      <c r="AC3274" s="117">
        <f>IF(DATOS!J3238=Y$39,DATOS!C3238,"")</f>
        <v>0</v>
      </c>
    </row>
    <row r="3275" spans="27:29" x14ac:dyDescent="0.3">
      <c r="AA3275" s="114">
        <f t="shared" si="55"/>
        <v>1</v>
      </c>
      <c r="AB3275" s="114">
        <f>IF(AC3275="",0,IFERROR(IF(VLOOKUP(AC3275,AC$38:AC3274,1,0)&gt;0,0,0),1))</f>
        <v>0</v>
      </c>
      <c r="AC3275" s="117">
        <f>IF(DATOS!J3239=Y$39,DATOS!C3239,"")</f>
        <v>0</v>
      </c>
    </row>
    <row r="3276" spans="27:29" x14ac:dyDescent="0.3">
      <c r="AA3276" s="114">
        <f t="shared" si="55"/>
        <v>1</v>
      </c>
      <c r="AB3276" s="114">
        <f>IF(AC3276="",0,IFERROR(IF(VLOOKUP(AC3276,AC$38:AC3275,1,0)&gt;0,0,0),1))</f>
        <v>0</v>
      </c>
      <c r="AC3276" s="117">
        <f>IF(DATOS!J3240=Y$39,DATOS!C3240,"")</f>
        <v>0</v>
      </c>
    </row>
    <row r="3277" spans="27:29" x14ac:dyDescent="0.3">
      <c r="AA3277" s="114">
        <f t="shared" si="55"/>
        <v>1</v>
      </c>
      <c r="AB3277" s="114">
        <f>IF(AC3277="",0,IFERROR(IF(VLOOKUP(AC3277,AC$38:AC3276,1,0)&gt;0,0,0),1))</f>
        <v>0</v>
      </c>
      <c r="AC3277" s="117">
        <f>IF(DATOS!J3241=Y$39,DATOS!C3241,"")</f>
        <v>0</v>
      </c>
    </row>
    <row r="3278" spans="27:29" x14ac:dyDescent="0.3">
      <c r="AA3278" s="114">
        <f t="shared" si="55"/>
        <v>1</v>
      </c>
      <c r="AB3278" s="114">
        <f>IF(AC3278="",0,IFERROR(IF(VLOOKUP(AC3278,AC$38:AC3277,1,0)&gt;0,0,0),1))</f>
        <v>0</v>
      </c>
      <c r="AC3278" s="117">
        <f>IF(DATOS!J3242=Y$39,DATOS!C3242,"")</f>
        <v>0</v>
      </c>
    </row>
    <row r="3279" spans="27:29" x14ac:dyDescent="0.3">
      <c r="AA3279" s="114">
        <f t="shared" si="55"/>
        <v>1</v>
      </c>
      <c r="AB3279" s="114">
        <f>IF(AC3279="",0,IFERROR(IF(VLOOKUP(AC3279,AC$38:AC3278,1,0)&gt;0,0,0),1))</f>
        <v>0</v>
      </c>
      <c r="AC3279" s="117">
        <f>IF(DATOS!J3243=Y$39,DATOS!C3243,"")</f>
        <v>0</v>
      </c>
    </row>
    <row r="3280" spans="27:29" x14ac:dyDescent="0.3">
      <c r="AA3280" s="114">
        <f t="shared" si="55"/>
        <v>1</v>
      </c>
      <c r="AB3280" s="114">
        <f>IF(AC3280="",0,IFERROR(IF(VLOOKUP(AC3280,AC$38:AC3279,1,0)&gt;0,0,0),1))</f>
        <v>0</v>
      </c>
      <c r="AC3280" s="117">
        <f>IF(DATOS!J3244=Y$39,DATOS!C3244,"")</f>
        <v>0</v>
      </c>
    </row>
    <row r="3281" spans="27:29" x14ac:dyDescent="0.3">
      <c r="AA3281" s="114">
        <f t="shared" si="55"/>
        <v>1</v>
      </c>
      <c r="AB3281" s="114">
        <f>IF(AC3281="",0,IFERROR(IF(VLOOKUP(AC3281,AC$38:AC3280,1,0)&gt;0,0,0),1))</f>
        <v>0</v>
      </c>
      <c r="AC3281" s="117">
        <f>IF(DATOS!J3245=Y$39,DATOS!C3245,"")</f>
        <v>0</v>
      </c>
    </row>
    <row r="3282" spans="27:29" x14ac:dyDescent="0.3">
      <c r="AA3282" s="114">
        <f t="shared" si="55"/>
        <v>1</v>
      </c>
      <c r="AB3282" s="114">
        <f>IF(AC3282="",0,IFERROR(IF(VLOOKUP(AC3282,AC$38:AC3281,1,0)&gt;0,0,0),1))</f>
        <v>0</v>
      </c>
      <c r="AC3282" s="117">
        <f>IF(DATOS!J3246=Y$39,DATOS!C3246,"")</f>
        <v>0</v>
      </c>
    </row>
    <row r="3283" spans="27:29" x14ac:dyDescent="0.3">
      <c r="AA3283" s="114">
        <f t="shared" si="55"/>
        <v>1</v>
      </c>
      <c r="AB3283" s="114">
        <f>IF(AC3283="",0,IFERROR(IF(VLOOKUP(AC3283,AC$38:AC3282,1,0)&gt;0,0,0),1))</f>
        <v>0</v>
      </c>
      <c r="AC3283" s="117">
        <f>IF(DATOS!J3247=Y$39,DATOS!C3247,"")</f>
        <v>0</v>
      </c>
    </row>
    <row r="3284" spans="27:29" x14ac:dyDescent="0.3">
      <c r="AA3284" s="114">
        <f t="shared" si="55"/>
        <v>1</v>
      </c>
      <c r="AB3284" s="114">
        <f>IF(AC3284="",0,IFERROR(IF(VLOOKUP(AC3284,AC$38:AC3283,1,0)&gt;0,0,0),1))</f>
        <v>0</v>
      </c>
      <c r="AC3284" s="117">
        <f>IF(DATOS!J3248=Y$39,DATOS!C3248,"")</f>
        <v>0</v>
      </c>
    </row>
    <row r="3285" spans="27:29" x14ac:dyDescent="0.3">
      <c r="AA3285" s="114">
        <f t="shared" si="55"/>
        <v>1</v>
      </c>
      <c r="AB3285" s="114">
        <f>IF(AC3285="",0,IFERROR(IF(VLOOKUP(AC3285,AC$38:AC3284,1,0)&gt;0,0,0),1))</f>
        <v>0</v>
      </c>
      <c r="AC3285" s="117">
        <f>IF(DATOS!J3249=Y$39,DATOS!C3249,"")</f>
        <v>0</v>
      </c>
    </row>
    <row r="3286" spans="27:29" x14ac:dyDescent="0.3">
      <c r="AA3286" s="114">
        <f t="shared" si="55"/>
        <v>1</v>
      </c>
      <c r="AB3286" s="114">
        <f>IF(AC3286="",0,IFERROR(IF(VLOOKUP(AC3286,AC$38:AC3285,1,0)&gt;0,0,0),1))</f>
        <v>0</v>
      </c>
      <c r="AC3286" s="117">
        <f>IF(DATOS!J3250=Y$39,DATOS!C3250,"")</f>
        <v>0</v>
      </c>
    </row>
    <row r="3287" spans="27:29" x14ac:dyDescent="0.3">
      <c r="AA3287" s="114">
        <f t="shared" si="55"/>
        <v>1</v>
      </c>
      <c r="AB3287" s="114">
        <f>IF(AC3287="",0,IFERROR(IF(VLOOKUP(AC3287,AC$38:AC3286,1,0)&gt;0,0,0),1))</f>
        <v>0</v>
      </c>
      <c r="AC3287" s="117">
        <f>IF(DATOS!J3251=Y$39,DATOS!C3251,"")</f>
        <v>0</v>
      </c>
    </row>
    <row r="3288" spans="27:29" x14ac:dyDescent="0.3">
      <c r="AA3288" s="114">
        <f t="shared" si="55"/>
        <v>1</v>
      </c>
      <c r="AB3288" s="114">
        <f>IF(AC3288="",0,IFERROR(IF(VLOOKUP(AC3288,AC$38:AC3287,1,0)&gt;0,0,0),1))</f>
        <v>0</v>
      </c>
      <c r="AC3288" s="117">
        <f>IF(DATOS!J3252=Y$39,DATOS!C3252,"")</f>
        <v>0</v>
      </c>
    </row>
    <row r="3289" spans="27:29" x14ac:dyDescent="0.3">
      <c r="AA3289" s="114">
        <f t="shared" si="55"/>
        <v>1</v>
      </c>
      <c r="AB3289" s="114">
        <f>IF(AC3289="",0,IFERROR(IF(VLOOKUP(AC3289,AC$38:AC3288,1,0)&gt;0,0,0),1))</f>
        <v>0</v>
      </c>
      <c r="AC3289" s="117">
        <f>IF(DATOS!J3253=Y$39,DATOS!C3253,"")</f>
        <v>0</v>
      </c>
    </row>
    <row r="3290" spans="27:29" x14ac:dyDescent="0.3">
      <c r="AA3290" s="114">
        <f t="shared" si="55"/>
        <v>1</v>
      </c>
      <c r="AB3290" s="114">
        <f>IF(AC3290="",0,IFERROR(IF(VLOOKUP(AC3290,AC$38:AC3289,1,0)&gt;0,0,0),1))</f>
        <v>0</v>
      </c>
      <c r="AC3290" s="117">
        <f>IF(DATOS!J3254=Y$39,DATOS!C3254,"")</f>
        <v>0</v>
      </c>
    </row>
    <row r="3291" spans="27:29" x14ac:dyDescent="0.3">
      <c r="AA3291" s="114">
        <f t="shared" si="55"/>
        <v>1</v>
      </c>
      <c r="AB3291" s="114">
        <f>IF(AC3291="",0,IFERROR(IF(VLOOKUP(AC3291,AC$38:AC3290,1,0)&gt;0,0,0),1))</f>
        <v>0</v>
      </c>
      <c r="AC3291" s="117">
        <f>IF(DATOS!J3255=Y$39,DATOS!C3255,"")</f>
        <v>0</v>
      </c>
    </row>
    <row r="3292" spans="27:29" x14ac:dyDescent="0.3">
      <c r="AA3292" s="114">
        <f t="shared" si="55"/>
        <v>1</v>
      </c>
      <c r="AB3292" s="114">
        <f>IF(AC3292="",0,IFERROR(IF(VLOOKUP(AC3292,AC$38:AC3291,1,0)&gt;0,0,0),1))</f>
        <v>0</v>
      </c>
      <c r="AC3292" s="117">
        <f>IF(DATOS!J3256=Y$39,DATOS!C3256,"")</f>
        <v>0</v>
      </c>
    </row>
    <row r="3293" spans="27:29" x14ac:dyDescent="0.3">
      <c r="AA3293" s="114">
        <f t="shared" si="55"/>
        <v>1</v>
      </c>
      <c r="AB3293" s="114">
        <f>IF(AC3293="",0,IFERROR(IF(VLOOKUP(AC3293,AC$38:AC3292,1,0)&gt;0,0,0),1))</f>
        <v>0</v>
      </c>
      <c r="AC3293" s="117">
        <f>IF(DATOS!J3257=Y$39,DATOS!C3257,"")</f>
        <v>0</v>
      </c>
    </row>
    <row r="3294" spans="27:29" x14ac:dyDescent="0.3">
      <c r="AA3294" s="114">
        <f t="shared" si="55"/>
        <v>1</v>
      </c>
      <c r="AB3294" s="114">
        <f>IF(AC3294="",0,IFERROR(IF(VLOOKUP(AC3294,AC$38:AC3293,1,0)&gt;0,0,0),1))</f>
        <v>0</v>
      </c>
      <c r="AC3294" s="117">
        <f>IF(DATOS!J3258=Y$39,DATOS!C3258,"")</f>
        <v>0</v>
      </c>
    </row>
    <row r="3295" spans="27:29" x14ac:dyDescent="0.3">
      <c r="AA3295" s="114">
        <f t="shared" si="55"/>
        <v>1</v>
      </c>
      <c r="AB3295" s="114">
        <f>IF(AC3295="",0,IFERROR(IF(VLOOKUP(AC3295,AC$38:AC3294,1,0)&gt;0,0,0),1))</f>
        <v>0</v>
      </c>
      <c r="AC3295" s="117">
        <f>IF(DATOS!J3259=Y$39,DATOS!C3259,"")</f>
        <v>0</v>
      </c>
    </row>
    <row r="3296" spans="27:29" x14ac:dyDescent="0.3">
      <c r="AA3296" s="114">
        <f t="shared" si="55"/>
        <v>1</v>
      </c>
      <c r="AB3296" s="114">
        <f>IF(AC3296="",0,IFERROR(IF(VLOOKUP(AC3296,AC$38:AC3295,1,0)&gt;0,0,0),1))</f>
        <v>0</v>
      </c>
      <c r="AC3296" s="117">
        <f>IF(DATOS!J3260=Y$39,DATOS!C3260,"")</f>
        <v>0</v>
      </c>
    </row>
    <row r="3297" spans="27:29" x14ac:dyDescent="0.3">
      <c r="AA3297" s="114">
        <f t="shared" si="55"/>
        <v>1</v>
      </c>
      <c r="AB3297" s="114">
        <f>IF(AC3297="",0,IFERROR(IF(VLOOKUP(AC3297,AC$38:AC3296,1,0)&gt;0,0,0),1))</f>
        <v>0</v>
      </c>
      <c r="AC3297" s="117">
        <f>IF(DATOS!J3261=Y$39,DATOS!C3261,"")</f>
        <v>0</v>
      </c>
    </row>
    <row r="3298" spans="27:29" x14ac:dyDescent="0.3">
      <c r="AA3298" s="114">
        <f t="shared" si="55"/>
        <v>1</v>
      </c>
      <c r="AB3298" s="114">
        <f>IF(AC3298="",0,IFERROR(IF(VLOOKUP(AC3298,AC$38:AC3297,1,0)&gt;0,0,0),1))</f>
        <v>0</v>
      </c>
      <c r="AC3298" s="117">
        <f>IF(DATOS!J3262=Y$39,DATOS!C3262,"")</f>
        <v>0</v>
      </c>
    </row>
    <row r="3299" spans="27:29" x14ac:dyDescent="0.3">
      <c r="AA3299" s="114">
        <f t="shared" si="55"/>
        <v>1</v>
      </c>
      <c r="AB3299" s="114">
        <f>IF(AC3299="",0,IFERROR(IF(VLOOKUP(AC3299,AC$38:AC3298,1,0)&gt;0,0,0),1))</f>
        <v>0</v>
      </c>
      <c r="AC3299" s="117">
        <f>IF(DATOS!J3263=Y$39,DATOS!C3263,"")</f>
        <v>0</v>
      </c>
    </row>
    <row r="3300" spans="27:29" x14ac:dyDescent="0.3">
      <c r="AA3300" s="114">
        <f t="shared" si="55"/>
        <v>1</v>
      </c>
      <c r="AB3300" s="114">
        <f>IF(AC3300="",0,IFERROR(IF(VLOOKUP(AC3300,AC$38:AC3299,1,0)&gt;0,0,0),1))</f>
        <v>0</v>
      </c>
      <c r="AC3300" s="117">
        <f>IF(DATOS!J3264=Y$39,DATOS!C3264,"")</f>
        <v>0</v>
      </c>
    </row>
    <row r="3301" spans="27:29" x14ac:dyDescent="0.3">
      <c r="AA3301" s="114">
        <f t="shared" si="55"/>
        <v>1</v>
      </c>
      <c r="AB3301" s="114">
        <f>IF(AC3301="",0,IFERROR(IF(VLOOKUP(AC3301,AC$38:AC3300,1,0)&gt;0,0,0),1))</f>
        <v>0</v>
      </c>
      <c r="AC3301" s="117">
        <f>IF(DATOS!J3265=Y$39,DATOS!C3265,"")</f>
        <v>0</v>
      </c>
    </row>
    <row r="3302" spans="27:29" x14ac:dyDescent="0.3">
      <c r="AA3302" s="114">
        <f t="shared" ref="AA3302:AA3365" si="56">AA3301+AB3302</f>
        <v>1</v>
      </c>
      <c r="AB3302" s="114">
        <f>IF(AC3302="",0,IFERROR(IF(VLOOKUP(AC3302,AC$38:AC3301,1,0)&gt;0,0,0),1))</f>
        <v>0</v>
      </c>
      <c r="AC3302" s="117">
        <f>IF(DATOS!J3266=Y$39,DATOS!C3266,"")</f>
        <v>0</v>
      </c>
    </row>
    <row r="3303" spans="27:29" x14ac:dyDescent="0.3">
      <c r="AA3303" s="114">
        <f t="shared" si="56"/>
        <v>1</v>
      </c>
      <c r="AB3303" s="114">
        <f>IF(AC3303="",0,IFERROR(IF(VLOOKUP(AC3303,AC$38:AC3302,1,0)&gt;0,0,0),1))</f>
        <v>0</v>
      </c>
      <c r="AC3303" s="117">
        <f>IF(DATOS!J3267=Y$39,DATOS!C3267,"")</f>
        <v>0</v>
      </c>
    </row>
    <row r="3304" spans="27:29" x14ac:dyDescent="0.3">
      <c r="AA3304" s="114">
        <f t="shared" si="56"/>
        <v>1</v>
      </c>
      <c r="AB3304" s="114">
        <f>IF(AC3304="",0,IFERROR(IF(VLOOKUP(AC3304,AC$38:AC3303,1,0)&gt;0,0,0),1))</f>
        <v>0</v>
      </c>
      <c r="AC3304" s="117">
        <f>IF(DATOS!J3268=Y$39,DATOS!C3268,"")</f>
        <v>0</v>
      </c>
    </row>
    <row r="3305" spans="27:29" x14ac:dyDescent="0.3">
      <c r="AA3305" s="114">
        <f t="shared" si="56"/>
        <v>1</v>
      </c>
      <c r="AB3305" s="114">
        <f>IF(AC3305="",0,IFERROR(IF(VLOOKUP(AC3305,AC$38:AC3304,1,0)&gt;0,0,0),1))</f>
        <v>0</v>
      </c>
      <c r="AC3305" s="117">
        <f>IF(DATOS!J3269=Y$39,DATOS!C3269,"")</f>
        <v>0</v>
      </c>
    </row>
    <row r="3306" spans="27:29" x14ac:dyDescent="0.3">
      <c r="AA3306" s="114">
        <f t="shared" si="56"/>
        <v>1</v>
      </c>
      <c r="AB3306" s="114">
        <f>IF(AC3306="",0,IFERROR(IF(VLOOKUP(AC3306,AC$38:AC3305,1,0)&gt;0,0,0),1))</f>
        <v>0</v>
      </c>
      <c r="AC3306" s="117">
        <f>IF(DATOS!J3270=Y$39,DATOS!C3270,"")</f>
        <v>0</v>
      </c>
    </row>
    <row r="3307" spans="27:29" x14ac:dyDescent="0.3">
      <c r="AA3307" s="114">
        <f t="shared" si="56"/>
        <v>1</v>
      </c>
      <c r="AB3307" s="114">
        <f>IF(AC3307="",0,IFERROR(IF(VLOOKUP(AC3307,AC$38:AC3306,1,0)&gt;0,0,0),1))</f>
        <v>0</v>
      </c>
      <c r="AC3307" s="117">
        <f>IF(DATOS!J3271=Y$39,DATOS!C3271,"")</f>
        <v>0</v>
      </c>
    </row>
    <row r="3308" spans="27:29" x14ac:dyDescent="0.3">
      <c r="AA3308" s="114">
        <f t="shared" si="56"/>
        <v>1</v>
      </c>
      <c r="AB3308" s="114">
        <f>IF(AC3308="",0,IFERROR(IF(VLOOKUP(AC3308,AC$38:AC3307,1,0)&gt;0,0,0),1))</f>
        <v>0</v>
      </c>
      <c r="AC3308" s="117">
        <f>IF(DATOS!J3272=Y$39,DATOS!C3272,"")</f>
        <v>0</v>
      </c>
    </row>
    <row r="3309" spans="27:29" x14ac:dyDescent="0.3">
      <c r="AA3309" s="114">
        <f t="shared" si="56"/>
        <v>1</v>
      </c>
      <c r="AB3309" s="114">
        <f>IF(AC3309="",0,IFERROR(IF(VLOOKUP(AC3309,AC$38:AC3308,1,0)&gt;0,0,0),1))</f>
        <v>0</v>
      </c>
      <c r="AC3309" s="117">
        <f>IF(DATOS!J3273=Y$39,DATOS!C3273,"")</f>
        <v>0</v>
      </c>
    </row>
    <row r="3310" spans="27:29" x14ac:dyDescent="0.3">
      <c r="AA3310" s="114">
        <f t="shared" si="56"/>
        <v>1</v>
      </c>
      <c r="AB3310" s="114">
        <f>IF(AC3310="",0,IFERROR(IF(VLOOKUP(AC3310,AC$38:AC3309,1,0)&gt;0,0,0),1))</f>
        <v>0</v>
      </c>
      <c r="AC3310" s="117">
        <f>IF(DATOS!J3274=Y$39,DATOS!C3274,"")</f>
        <v>0</v>
      </c>
    </row>
    <row r="3311" spans="27:29" x14ac:dyDescent="0.3">
      <c r="AA3311" s="114">
        <f t="shared" si="56"/>
        <v>1</v>
      </c>
      <c r="AB3311" s="114">
        <f>IF(AC3311="",0,IFERROR(IF(VLOOKUP(AC3311,AC$38:AC3310,1,0)&gt;0,0,0),1))</f>
        <v>0</v>
      </c>
      <c r="AC3311" s="117">
        <f>IF(DATOS!J3275=Y$39,DATOS!C3275,"")</f>
        <v>0</v>
      </c>
    </row>
    <row r="3312" spans="27:29" x14ac:dyDescent="0.3">
      <c r="AA3312" s="114">
        <f t="shared" si="56"/>
        <v>1</v>
      </c>
      <c r="AB3312" s="114">
        <f>IF(AC3312="",0,IFERROR(IF(VLOOKUP(AC3312,AC$38:AC3311,1,0)&gt;0,0,0),1))</f>
        <v>0</v>
      </c>
      <c r="AC3312" s="117">
        <f>IF(DATOS!J3276=Y$39,DATOS!C3276,"")</f>
        <v>0</v>
      </c>
    </row>
    <row r="3313" spans="27:29" x14ac:dyDescent="0.3">
      <c r="AA3313" s="114">
        <f t="shared" si="56"/>
        <v>1</v>
      </c>
      <c r="AB3313" s="114">
        <f>IF(AC3313="",0,IFERROR(IF(VLOOKUP(AC3313,AC$38:AC3312,1,0)&gt;0,0,0),1))</f>
        <v>0</v>
      </c>
      <c r="AC3313" s="117">
        <f>IF(DATOS!J3277=Y$39,DATOS!C3277,"")</f>
        <v>0</v>
      </c>
    </row>
    <row r="3314" spans="27:29" x14ac:dyDescent="0.3">
      <c r="AA3314" s="114">
        <f t="shared" si="56"/>
        <v>1</v>
      </c>
      <c r="AB3314" s="114">
        <f>IF(AC3314="",0,IFERROR(IF(VLOOKUP(AC3314,AC$38:AC3313,1,0)&gt;0,0,0),1))</f>
        <v>0</v>
      </c>
      <c r="AC3314" s="117">
        <f>IF(DATOS!J3278=Y$39,DATOS!C3278,"")</f>
        <v>0</v>
      </c>
    </row>
    <row r="3315" spans="27:29" x14ac:dyDescent="0.3">
      <c r="AA3315" s="114">
        <f t="shared" si="56"/>
        <v>1</v>
      </c>
      <c r="AB3315" s="114">
        <f>IF(AC3315="",0,IFERROR(IF(VLOOKUP(AC3315,AC$38:AC3314,1,0)&gt;0,0,0),1))</f>
        <v>0</v>
      </c>
      <c r="AC3315" s="117">
        <f>IF(DATOS!J3279=Y$39,DATOS!C3279,"")</f>
        <v>0</v>
      </c>
    </row>
    <row r="3316" spans="27:29" x14ac:dyDescent="0.3">
      <c r="AA3316" s="114">
        <f t="shared" si="56"/>
        <v>1</v>
      </c>
      <c r="AB3316" s="114">
        <f>IF(AC3316="",0,IFERROR(IF(VLOOKUP(AC3316,AC$38:AC3315,1,0)&gt;0,0,0),1))</f>
        <v>0</v>
      </c>
      <c r="AC3316" s="117">
        <f>IF(DATOS!J3280=Y$39,DATOS!C3280,"")</f>
        <v>0</v>
      </c>
    </row>
    <row r="3317" spans="27:29" x14ac:dyDescent="0.3">
      <c r="AA3317" s="114">
        <f t="shared" si="56"/>
        <v>1</v>
      </c>
      <c r="AB3317" s="114">
        <f>IF(AC3317="",0,IFERROR(IF(VLOOKUP(AC3317,AC$38:AC3316,1,0)&gt;0,0,0),1))</f>
        <v>0</v>
      </c>
      <c r="AC3317" s="117">
        <f>IF(DATOS!J3281=Y$39,DATOS!C3281,"")</f>
        <v>0</v>
      </c>
    </row>
    <row r="3318" spans="27:29" x14ac:dyDescent="0.3">
      <c r="AA3318" s="114">
        <f t="shared" si="56"/>
        <v>1</v>
      </c>
      <c r="AB3318" s="114">
        <f>IF(AC3318="",0,IFERROR(IF(VLOOKUP(AC3318,AC$38:AC3317,1,0)&gt;0,0,0),1))</f>
        <v>0</v>
      </c>
      <c r="AC3318" s="117">
        <f>IF(DATOS!J3282=Y$39,DATOS!C3282,"")</f>
        <v>0</v>
      </c>
    </row>
    <row r="3319" spans="27:29" x14ac:dyDescent="0.3">
      <c r="AA3319" s="114">
        <f t="shared" si="56"/>
        <v>1</v>
      </c>
      <c r="AB3319" s="114">
        <f>IF(AC3319="",0,IFERROR(IF(VLOOKUP(AC3319,AC$38:AC3318,1,0)&gt;0,0,0),1))</f>
        <v>0</v>
      </c>
      <c r="AC3319" s="117">
        <f>IF(DATOS!J3283=Y$39,DATOS!C3283,"")</f>
        <v>0</v>
      </c>
    </row>
    <row r="3320" spans="27:29" x14ac:dyDescent="0.3">
      <c r="AA3320" s="114">
        <f t="shared" si="56"/>
        <v>1</v>
      </c>
      <c r="AB3320" s="114">
        <f>IF(AC3320="",0,IFERROR(IF(VLOOKUP(AC3320,AC$38:AC3319,1,0)&gt;0,0,0),1))</f>
        <v>0</v>
      </c>
      <c r="AC3320" s="117">
        <f>IF(DATOS!J3284=Y$39,DATOS!C3284,"")</f>
        <v>0</v>
      </c>
    </row>
    <row r="3321" spans="27:29" x14ac:dyDescent="0.3">
      <c r="AA3321" s="114">
        <f t="shared" si="56"/>
        <v>1</v>
      </c>
      <c r="AB3321" s="114">
        <f>IF(AC3321="",0,IFERROR(IF(VLOOKUP(AC3321,AC$38:AC3320,1,0)&gt;0,0,0),1))</f>
        <v>0</v>
      </c>
      <c r="AC3321" s="117">
        <f>IF(DATOS!J3285=Y$39,DATOS!C3285,"")</f>
        <v>0</v>
      </c>
    </row>
    <row r="3322" spans="27:29" x14ac:dyDescent="0.3">
      <c r="AA3322" s="114">
        <f t="shared" si="56"/>
        <v>1</v>
      </c>
      <c r="AB3322" s="114">
        <f>IF(AC3322="",0,IFERROR(IF(VLOOKUP(AC3322,AC$38:AC3321,1,0)&gt;0,0,0),1))</f>
        <v>0</v>
      </c>
      <c r="AC3322" s="117">
        <f>IF(DATOS!J3286=Y$39,DATOS!C3286,"")</f>
        <v>0</v>
      </c>
    </row>
    <row r="3323" spans="27:29" x14ac:dyDescent="0.3">
      <c r="AA3323" s="114">
        <f t="shared" si="56"/>
        <v>1</v>
      </c>
      <c r="AB3323" s="114">
        <f>IF(AC3323="",0,IFERROR(IF(VLOOKUP(AC3323,AC$38:AC3322,1,0)&gt;0,0,0),1))</f>
        <v>0</v>
      </c>
      <c r="AC3323" s="117">
        <f>IF(DATOS!J3287=Y$39,DATOS!C3287,"")</f>
        <v>0</v>
      </c>
    </row>
    <row r="3324" spans="27:29" x14ac:dyDescent="0.3">
      <c r="AA3324" s="114">
        <f t="shared" si="56"/>
        <v>1</v>
      </c>
      <c r="AB3324" s="114">
        <f>IF(AC3324="",0,IFERROR(IF(VLOOKUP(AC3324,AC$38:AC3323,1,0)&gt;0,0,0),1))</f>
        <v>0</v>
      </c>
      <c r="AC3324" s="117">
        <f>IF(DATOS!J3288=Y$39,DATOS!C3288,"")</f>
        <v>0</v>
      </c>
    </row>
    <row r="3325" spans="27:29" x14ac:dyDescent="0.3">
      <c r="AA3325" s="114">
        <f t="shared" si="56"/>
        <v>1</v>
      </c>
      <c r="AB3325" s="114">
        <f>IF(AC3325="",0,IFERROR(IF(VLOOKUP(AC3325,AC$38:AC3324,1,0)&gt;0,0,0),1))</f>
        <v>0</v>
      </c>
      <c r="AC3325" s="117">
        <f>IF(DATOS!J3289=Y$39,DATOS!C3289,"")</f>
        <v>0</v>
      </c>
    </row>
    <row r="3326" spans="27:29" x14ac:dyDescent="0.3">
      <c r="AA3326" s="114">
        <f t="shared" si="56"/>
        <v>1</v>
      </c>
      <c r="AB3326" s="114">
        <f>IF(AC3326="",0,IFERROR(IF(VLOOKUP(AC3326,AC$38:AC3325,1,0)&gt;0,0,0),1))</f>
        <v>0</v>
      </c>
      <c r="AC3326" s="117">
        <f>IF(DATOS!J3290=Y$39,DATOS!C3290,"")</f>
        <v>0</v>
      </c>
    </row>
    <row r="3327" spans="27:29" x14ac:dyDescent="0.3">
      <c r="AA3327" s="114">
        <f t="shared" si="56"/>
        <v>1</v>
      </c>
      <c r="AB3327" s="114">
        <f>IF(AC3327="",0,IFERROR(IF(VLOOKUP(AC3327,AC$38:AC3326,1,0)&gt;0,0,0),1))</f>
        <v>0</v>
      </c>
      <c r="AC3327" s="117">
        <f>IF(DATOS!J3291=Y$39,DATOS!C3291,"")</f>
        <v>0</v>
      </c>
    </row>
    <row r="3328" spans="27:29" x14ac:dyDescent="0.3">
      <c r="AA3328" s="114">
        <f t="shared" si="56"/>
        <v>1</v>
      </c>
      <c r="AB3328" s="114">
        <f>IF(AC3328="",0,IFERROR(IF(VLOOKUP(AC3328,AC$38:AC3327,1,0)&gt;0,0,0),1))</f>
        <v>0</v>
      </c>
      <c r="AC3328" s="117">
        <f>IF(DATOS!J3292=Y$39,DATOS!C3292,"")</f>
        <v>0</v>
      </c>
    </row>
    <row r="3329" spans="27:29" x14ac:dyDescent="0.3">
      <c r="AA3329" s="114">
        <f t="shared" si="56"/>
        <v>1</v>
      </c>
      <c r="AB3329" s="114">
        <f>IF(AC3329="",0,IFERROR(IF(VLOOKUP(AC3329,AC$38:AC3328,1,0)&gt;0,0,0),1))</f>
        <v>0</v>
      </c>
      <c r="AC3329" s="117">
        <f>IF(DATOS!J3293=Y$39,DATOS!C3293,"")</f>
        <v>0</v>
      </c>
    </row>
    <row r="3330" spans="27:29" x14ac:dyDescent="0.3">
      <c r="AA3330" s="114">
        <f t="shared" si="56"/>
        <v>1</v>
      </c>
      <c r="AB3330" s="114">
        <f>IF(AC3330="",0,IFERROR(IF(VLOOKUP(AC3330,AC$38:AC3329,1,0)&gt;0,0,0),1))</f>
        <v>0</v>
      </c>
      <c r="AC3330" s="117">
        <f>IF(DATOS!J3294=Y$39,DATOS!C3294,"")</f>
        <v>0</v>
      </c>
    </row>
    <row r="3331" spans="27:29" x14ac:dyDescent="0.3">
      <c r="AA3331" s="114">
        <f t="shared" si="56"/>
        <v>1</v>
      </c>
      <c r="AB3331" s="114">
        <f>IF(AC3331="",0,IFERROR(IF(VLOOKUP(AC3331,AC$38:AC3330,1,0)&gt;0,0,0),1))</f>
        <v>0</v>
      </c>
      <c r="AC3331" s="117">
        <f>IF(DATOS!J3295=Y$39,DATOS!C3295,"")</f>
        <v>0</v>
      </c>
    </row>
    <row r="3332" spans="27:29" x14ac:dyDescent="0.3">
      <c r="AA3332" s="114">
        <f t="shared" si="56"/>
        <v>1</v>
      </c>
      <c r="AB3332" s="114">
        <f>IF(AC3332="",0,IFERROR(IF(VLOOKUP(AC3332,AC$38:AC3331,1,0)&gt;0,0,0),1))</f>
        <v>0</v>
      </c>
      <c r="AC3332" s="117">
        <f>IF(DATOS!J3296=Y$39,DATOS!C3296,"")</f>
        <v>0</v>
      </c>
    </row>
    <row r="3333" spans="27:29" x14ac:dyDescent="0.3">
      <c r="AA3333" s="114">
        <f t="shared" si="56"/>
        <v>1</v>
      </c>
      <c r="AB3333" s="114">
        <f>IF(AC3333="",0,IFERROR(IF(VLOOKUP(AC3333,AC$38:AC3332,1,0)&gt;0,0,0),1))</f>
        <v>0</v>
      </c>
      <c r="AC3333" s="117">
        <f>IF(DATOS!J3297=Y$39,DATOS!C3297,"")</f>
        <v>0</v>
      </c>
    </row>
    <row r="3334" spans="27:29" x14ac:dyDescent="0.3">
      <c r="AA3334" s="114">
        <f t="shared" si="56"/>
        <v>1</v>
      </c>
      <c r="AB3334" s="114">
        <f>IF(AC3334="",0,IFERROR(IF(VLOOKUP(AC3334,AC$38:AC3333,1,0)&gt;0,0,0),1))</f>
        <v>0</v>
      </c>
      <c r="AC3334" s="117">
        <f>IF(DATOS!J3298=Y$39,DATOS!C3298,"")</f>
        <v>0</v>
      </c>
    </row>
    <row r="3335" spans="27:29" x14ac:dyDescent="0.3">
      <c r="AA3335" s="114">
        <f t="shared" si="56"/>
        <v>1</v>
      </c>
      <c r="AB3335" s="114">
        <f>IF(AC3335="",0,IFERROR(IF(VLOOKUP(AC3335,AC$38:AC3334,1,0)&gt;0,0,0),1))</f>
        <v>0</v>
      </c>
      <c r="AC3335" s="117">
        <f>IF(DATOS!J3299=Y$39,DATOS!C3299,"")</f>
        <v>0</v>
      </c>
    </row>
    <row r="3336" spans="27:29" x14ac:dyDescent="0.3">
      <c r="AA3336" s="114">
        <f t="shared" si="56"/>
        <v>1</v>
      </c>
      <c r="AB3336" s="114">
        <f>IF(AC3336="",0,IFERROR(IF(VLOOKUP(AC3336,AC$38:AC3335,1,0)&gt;0,0,0),1))</f>
        <v>0</v>
      </c>
      <c r="AC3336" s="117">
        <f>IF(DATOS!J3300=Y$39,DATOS!C3300,"")</f>
        <v>0</v>
      </c>
    </row>
    <row r="3337" spans="27:29" x14ac:dyDescent="0.3">
      <c r="AA3337" s="114">
        <f t="shared" si="56"/>
        <v>1</v>
      </c>
      <c r="AB3337" s="114">
        <f>IF(AC3337="",0,IFERROR(IF(VLOOKUP(AC3337,AC$38:AC3336,1,0)&gt;0,0,0),1))</f>
        <v>0</v>
      </c>
      <c r="AC3337" s="117">
        <f>IF(DATOS!J3301=Y$39,DATOS!C3301,"")</f>
        <v>0</v>
      </c>
    </row>
    <row r="3338" spans="27:29" x14ac:dyDescent="0.3">
      <c r="AA3338" s="114">
        <f t="shared" si="56"/>
        <v>1</v>
      </c>
      <c r="AB3338" s="114">
        <f>IF(AC3338="",0,IFERROR(IF(VLOOKUP(AC3338,AC$38:AC3337,1,0)&gt;0,0,0),1))</f>
        <v>0</v>
      </c>
      <c r="AC3338" s="117">
        <f>IF(DATOS!J3302=Y$39,DATOS!C3302,"")</f>
        <v>0</v>
      </c>
    </row>
    <row r="3339" spans="27:29" x14ac:dyDescent="0.3">
      <c r="AA3339" s="114">
        <f t="shared" si="56"/>
        <v>1</v>
      </c>
      <c r="AB3339" s="114">
        <f>IF(AC3339="",0,IFERROR(IF(VLOOKUP(AC3339,AC$38:AC3338,1,0)&gt;0,0,0),1))</f>
        <v>0</v>
      </c>
      <c r="AC3339" s="117">
        <f>IF(DATOS!J3303=Y$39,DATOS!C3303,"")</f>
        <v>0</v>
      </c>
    </row>
    <row r="3340" spans="27:29" x14ac:dyDescent="0.3">
      <c r="AA3340" s="114">
        <f t="shared" si="56"/>
        <v>1</v>
      </c>
      <c r="AB3340" s="114">
        <f>IF(AC3340="",0,IFERROR(IF(VLOOKUP(AC3340,AC$38:AC3339,1,0)&gt;0,0,0),1))</f>
        <v>0</v>
      </c>
      <c r="AC3340" s="117">
        <f>IF(DATOS!J3304=Y$39,DATOS!C3304,"")</f>
        <v>0</v>
      </c>
    </row>
    <row r="3341" spans="27:29" x14ac:dyDescent="0.3">
      <c r="AA3341" s="114">
        <f t="shared" si="56"/>
        <v>1</v>
      </c>
      <c r="AB3341" s="114">
        <f>IF(AC3341="",0,IFERROR(IF(VLOOKUP(AC3341,AC$38:AC3340,1,0)&gt;0,0,0),1))</f>
        <v>0</v>
      </c>
      <c r="AC3341" s="117">
        <f>IF(DATOS!J3305=Y$39,DATOS!C3305,"")</f>
        <v>0</v>
      </c>
    </row>
    <row r="3342" spans="27:29" x14ac:dyDescent="0.3">
      <c r="AA3342" s="114">
        <f t="shared" si="56"/>
        <v>1</v>
      </c>
      <c r="AB3342" s="114">
        <f>IF(AC3342="",0,IFERROR(IF(VLOOKUP(AC3342,AC$38:AC3341,1,0)&gt;0,0,0),1))</f>
        <v>0</v>
      </c>
      <c r="AC3342" s="117">
        <f>IF(DATOS!J3306=Y$39,DATOS!C3306,"")</f>
        <v>0</v>
      </c>
    </row>
    <row r="3343" spans="27:29" x14ac:dyDescent="0.3">
      <c r="AA3343" s="114">
        <f t="shared" si="56"/>
        <v>1</v>
      </c>
      <c r="AB3343" s="114">
        <f>IF(AC3343="",0,IFERROR(IF(VLOOKUP(AC3343,AC$38:AC3342,1,0)&gt;0,0,0),1))</f>
        <v>0</v>
      </c>
      <c r="AC3343" s="117">
        <f>IF(DATOS!J3307=Y$39,DATOS!C3307,"")</f>
        <v>0</v>
      </c>
    </row>
    <row r="3344" spans="27:29" x14ac:dyDescent="0.3">
      <c r="AA3344" s="114">
        <f t="shared" si="56"/>
        <v>1</v>
      </c>
      <c r="AB3344" s="114">
        <f>IF(AC3344="",0,IFERROR(IF(VLOOKUP(AC3344,AC$38:AC3343,1,0)&gt;0,0,0),1))</f>
        <v>0</v>
      </c>
      <c r="AC3344" s="117">
        <f>IF(DATOS!J3308=Y$39,DATOS!C3308,"")</f>
        <v>0</v>
      </c>
    </row>
    <row r="3345" spans="27:29" x14ac:dyDescent="0.3">
      <c r="AA3345" s="114">
        <f t="shared" si="56"/>
        <v>1</v>
      </c>
      <c r="AB3345" s="114">
        <f>IF(AC3345="",0,IFERROR(IF(VLOOKUP(AC3345,AC$38:AC3344,1,0)&gt;0,0,0),1))</f>
        <v>0</v>
      </c>
      <c r="AC3345" s="117">
        <f>IF(DATOS!J3309=Y$39,DATOS!C3309,"")</f>
        <v>0</v>
      </c>
    </row>
    <row r="3346" spans="27:29" x14ac:dyDescent="0.3">
      <c r="AA3346" s="114">
        <f t="shared" si="56"/>
        <v>1</v>
      </c>
      <c r="AB3346" s="114">
        <f>IF(AC3346="",0,IFERROR(IF(VLOOKUP(AC3346,AC$38:AC3345,1,0)&gt;0,0,0),1))</f>
        <v>0</v>
      </c>
      <c r="AC3346" s="117">
        <f>IF(DATOS!J3310=Y$39,DATOS!C3310,"")</f>
        <v>0</v>
      </c>
    </row>
    <row r="3347" spans="27:29" x14ac:dyDescent="0.3">
      <c r="AA3347" s="114">
        <f t="shared" si="56"/>
        <v>1</v>
      </c>
      <c r="AB3347" s="114">
        <f>IF(AC3347="",0,IFERROR(IF(VLOOKUP(AC3347,AC$38:AC3346,1,0)&gt;0,0,0),1))</f>
        <v>0</v>
      </c>
      <c r="AC3347" s="117">
        <f>IF(DATOS!J3311=Y$39,DATOS!C3311,"")</f>
        <v>0</v>
      </c>
    </row>
    <row r="3348" spans="27:29" x14ac:dyDescent="0.3">
      <c r="AA3348" s="114">
        <f t="shared" si="56"/>
        <v>1</v>
      </c>
      <c r="AB3348" s="114">
        <f>IF(AC3348="",0,IFERROR(IF(VLOOKUP(AC3348,AC$38:AC3347,1,0)&gt;0,0,0),1))</f>
        <v>0</v>
      </c>
      <c r="AC3348" s="117">
        <f>IF(DATOS!J3312=Y$39,DATOS!C3312,"")</f>
        <v>0</v>
      </c>
    </row>
    <row r="3349" spans="27:29" x14ac:dyDescent="0.3">
      <c r="AA3349" s="114">
        <f t="shared" si="56"/>
        <v>1</v>
      </c>
      <c r="AB3349" s="114">
        <f>IF(AC3349="",0,IFERROR(IF(VLOOKUP(AC3349,AC$38:AC3348,1,0)&gt;0,0,0),1))</f>
        <v>0</v>
      </c>
      <c r="AC3349" s="117">
        <f>IF(DATOS!J3313=Y$39,DATOS!C3313,"")</f>
        <v>0</v>
      </c>
    </row>
    <row r="3350" spans="27:29" x14ac:dyDescent="0.3">
      <c r="AA3350" s="114">
        <f t="shared" si="56"/>
        <v>1</v>
      </c>
      <c r="AB3350" s="114">
        <f>IF(AC3350="",0,IFERROR(IF(VLOOKUP(AC3350,AC$38:AC3349,1,0)&gt;0,0,0),1))</f>
        <v>0</v>
      </c>
      <c r="AC3350" s="117">
        <f>IF(DATOS!J3314=Y$39,DATOS!C3314,"")</f>
        <v>0</v>
      </c>
    </row>
    <row r="3351" spans="27:29" x14ac:dyDescent="0.3">
      <c r="AA3351" s="114">
        <f t="shared" si="56"/>
        <v>1</v>
      </c>
      <c r="AB3351" s="114">
        <f>IF(AC3351="",0,IFERROR(IF(VLOOKUP(AC3351,AC$38:AC3350,1,0)&gt;0,0,0),1))</f>
        <v>0</v>
      </c>
      <c r="AC3351" s="117">
        <f>IF(DATOS!J3315=Y$39,DATOS!C3315,"")</f>
        <v>0</v>
      </c>
    </row>
    <row r="3352" spans="27:29" x14ac:dyDescent="0.3">
      <c r="AA3352" s="114">
        <f t="shared" si="56"/>
        <v>1</v>
      </c>
      <c r="AB3352" s="114">
        <f>IF(AC3352="",0,IFERROR(IF(VLOOKUP(AC3352,AC$38:AC3351,1,0)&gt;0,0,0),1))</f>
        <v>0</v>
      </c>
      <c r="AC3352" s="117">
        <f>IF(DATOS!J3316=Y$39,DATOS!C3316,"")</f>
        <v>0</v>
      </c>
    </row>
    <row r="3353" spans="27:29" x14ac:dyDescent="0.3">
      <c r="AA3353" s="114">
        <f t="shared" si="56"/>
        <v>1</v>
      </c>
      <c r="AB3353" s="114">
        <f>IF(AC3353="",0,IFERROR(IF(VLOOKUP(AC3353,AC$38:AC3352,1,0)&gt;0,0,0),1))</f>
        <v>0</v>
      </c>
      <c r="AC3353" s="117">
        <f>IF(DATOS!J3317=Y$39,DATOS!C3317,"")</f>
        <v>0</v>
      </c>
    </row>
    <row r="3354" spans="27:29" x14ac:dyDescent="0.3">
      <c r="AA3354" s="114">
        <f t="shared" si="56"/>
        <v>1</v>
      </c>
      <c r="AB3354" s="114">
        <f>IF(AC3354="",0,IFERROR(IF(VLOOKUP(AC3354,AC$38:AC3353,1,0)&gt;0,0,0),1))</f>
        <v>0</v>
      </c>
      <c r="AC3354" s="117">
        <f>IF(DATOS!J3318=Y$39,DATOS!C3318,"")</f>
        <v>0</v>
      </c>
    </row>
    <row r="3355" spans="27:29" x14ac:dyDescent="0.3">
      <c r="AA3355" s="114">
        <f t="shared" si="56"/>
        <v>1</v>
      </c>
      <c r="AB3355" s="114">
        <f>IF(AC3355="",0,IFERROR(IF(VLOOKUP(AC3355,AC$38:AC3354,1,0)&gt;0,0,0),1))</f>
        <v>0</v>
      </c>
      <c r="AC3355" s="117">
        <f>IF(DATOS!J3319=Y$39,DATOS!C3319,"")</f>
        <v>0</v>
      </c>
    </row>
    <row r="3356" spans="27:29" x14ac:dyDescent="0.3">
      <c r="AA3356" s="114">
        <f t="shared" si="56"/>
        <v>1</v>
      </c>
      <c r="AB3356" s="114">
        <f>IF(AC3356="",0,IFERROR(IF(VLOOKUP(AC3356,AC$38:AC3355,1,0)&gt;0,0,0),1))</f>
        <v>0</v>
      </c>
      <c r="AC3356" s="117">
        <f>IF(DATOS!J3320=Y$39,DATOS!C3320,"")</f>
        <v>0</v>
      </c>
    </row>
    <row r="3357" spans="27:29" x14ac:dyDescent="0.3">
      <c r="AA3357" s="114">
        <f t="shared" si="56"/>
        <v>1</v>
      </c>
      <c r="AB3357" s="114">
        <f>IF(AC3357="",0,IFERROR(IF(VLOOKUP(AC3357,AC$38:AC3356,1,0)&gt;0,0,0),1))</f>
        <v>0</v>
      </c>
      <c r="AC3357" s="117">
        <f>IF(DATOS!J3321=Y$39,DATOS!C3321,"")</f>
        <v>0</v>
      </c>
    </row>
    <row r="3358" spans="27:29" x14ac:dyDescent="0.3">
      <c r="AA3358" s="114">
        <f t="shared" si="56"/>
        <v>1</v>
      </c>
      <c r="AB3358" s="114">
        <f>IF(AC3358="",0,IFERROR(IF(VLOOKUP(AC3358,AC$38:AC3357,1,0)&gt;0,0,0),1))</f>
        <v>0</v>
      </c>
      <c r="AC3358" s="117">
        <f>IF(DATOS!J3322=Y$39,DATOS!C3322,"")</f>
        <v>0</v>
      </c>
    </row>
    <row r="3359" spans="27:29" x14ac:dyDescent="0.3">
      <c r="AA3359" s="114">
        <f t="shared" si="56"/>
        <v>1</v>
      </c>
      <c r="AB3359" s="114">
        <f>IF(AC3359="",0,IFERROR(IF(VLOOKUP(AC3359,AC$38:AC3358,1,0)&gt;0,0,0),1))</f>
        <v>0</v>
      </c>
      <c r="AC3359" s="117">
        <f>IF(DATOS!J3323=Y$39,DATOS!C3323,"")</f>
        <v>0</v>
      </c>
    </row>
    <row r="3360" spans="27:29" x14ac:dyDescent="0.3">
      <c r="AA3360" s="114">
        <f t="shared" si="56"/>
        <v>1</v>
      </c>
      <c r="AB3360" s="114">
        <f>IF(AC3360="",0,IFERROR(IF(VLOOKUP(AC3360,AC$38:AC3359,1,0)&gt;0,0,0),1))</f>
        <v>0</v>
      </c>
      <c r="AC3360" s="117">
        <f>IF(DATOS!J3324=Y$39,DATOS!C3324,"")</f>
        <v>0</v>
      </c>
    </row>
    <row r="3361" spans="27:29" x14ac:dyDescent="0.3">
      <c r="AA3361" s="114">
        <f t="shared" si="56"/>
        <v>1</v>
      </c>
      <c r="AB3361" s="114">
        <f>IF(AC3361="",0,IFERROR(IF(VLOOKUP(AC3361,AC$38:AC3360,1,0)&gt;0,0,0),1))</f>
        <v>0</v>
      </c>
      <c r="AC3361" s="117">
        <f>IF(DATOS!J3325=Y$39,DATOS!C3325,"")</f>
        <v>0</v>
      </c>
    </row>
    <row r="3362" spans="27:29" x14ac:dyDescent="0.3">
      <c r="AA3362" s="114">
        <f t="shared" si="56"/>
        <v>1</v>
      </c>
      <c r="AB3362" s="114">
        <f>IF(AC3362="",0,IFERROR(IF(VLOOKUP(AC3362,AC$38:AC3361,1,0)&gt;0,0,0),1))</f>
        <v>0</v>
      </c>
      <c r="AC3362" s="117">
        <f>IF(DATOS!J3326=Y$39,DATOS!C3326,"")</f>
        <v>0</v>
      </c>
    </row>
    <row r="3363" spans="27:29" x14ac:dyDescent="0.3">
      <c r="AA3363" s="114">
        <f t="shared" si="56"/>
        <v>1</v>
      </c>
      <c r="AB3363" s="114">
        <f>IF(AC3363="",0,IFERROR(IF(VLOOKUP(AC3363,AC$38:AC3362,1,0)&gt;0,0,0),1))</f>
        <v>0</v>
      </c>
      <c r="AC3363" s="117">
        <f>IF(DATOS!J3327=Y$39,DATOS!C3327,"")</f>
        <v>0</v>
      </c>
    </row>
    <row r="3364" spans="27:29" x14ac:dyDescent="0.3">
      <c r="AA3364" s="114">
        <f t="shared" si="56"/>
        <v>1</v>
      </c>
      <c r="AB3364" s="114">
        <f>IF(AC3364="",0,IFERROR(IF(VLOOKUP(AC3364,AC$38:AC3363,1,0)&gt;0,0,0),1))</f>
        <v>0</v>
      </c>
      <c r="AC3364" s="117">
        <f>IF(DATOS!J3328=Y$39,DATOS!C3328,"")</f>
        <v>0</v>
      </c>
    </row>
    <row r="3365" spans="27:29" x14ac:dyDescent="0.3">
      <c r="AA3365" s="114">
        <f t="shared" si="56"/>
        <v>1</v>
      </c>
      <c r="AB3365" s="114">
        <f>IF(AC3365="",0,IFERROR(IF(VLOOKUP(AC3365,AC$38:AC3364,1,0)&gt;0,0,0),1))</f>
        <v>0</v>
      </c>
      <c r="AC3365" s="117">
        <f>IF(DATOS!J3329=Y$39,DATOS!C3329,"")</f>
        <v>0</v>
      </c>
    </row>
    <row r="3366" spans="27:29" x14ac:dyDescent="0.3">
      <c r="AA3366" s="114">
        <f>AA3365+AB3366</f>
        <v>1</v>
      </c>
      <c r="AB3366" s="114">
        <f>IF(AC3366="",0,IFERROR(IF(VLOOKUP(AC3366,AC$38:AC3365,1,0)&gt;0,0,0),1))</f>
        <v>0</v>
      </c>
      <c r="AC3366" s="117">
        <f>IF(DATOS!J3330=Y$39,DATOS!C3330,"")</f>
        <v>0</v>
      </c>
    </row>
    <row r="3367" spans="27:29" x14ac:dyDescent="0.3">
      <c r="AA3367" s="114">
        <f>AA3366+AB3367</f>
        <v>1</v>
      </c>
      <c r="AB3367" s="114">
        <f>IF(AC3367="",0,IFERROR(IF(VLOOKUP(AC3367,AC$38:AC3366,1,0)&gt;0,0,0),1))</f>
        <v>0</v>
      </c>
      <c r="AC3367" s="117">
        <f>IF(DATOS!J3331=Y$39,DATOS!C3331,"")</f>
        <v>0</v>
      </c>
    </row>
    <row r="3368" spans="27:29" x14ac:dyDescent="0.3">
      <c r="AA3368" s="114">
        <f>AA3367+AB3368</f>
        <v>1</v>
      </c>
      <c r="AB3368" s="114">
        <f>IF(AC3368="",0,IFERROR(IF(VLOOKUP(AC3368,AC$38:AC3367,1,0)&gt;0,0,0),1))</f>
        <v>0</v>
      </c>
      <c r="AC3368" s="117">
        <f>IF(DATOS!J3332=Y$39,DATOS!C3332,"")</f>
        <v>0</v>
      </c>
    </row>
    <row r="3369" spans="27:29" x14ac:dyDescent="0.3">
      <c r="AA3369" s="114">
        <f>AA3368+AB3369</f>
        <v>1</v>
      </c>
      <c r="AB3369" s="114">
        <f>IF(AC3369="",0,IFERROR(IF(VLOOKUP(AC3369,AC$38:AC3368,1,0)&gt;0,0,0),1))</f>
        <v>0</v>
      </c>
      <c r="AC3369" s="117">
        <f>IF(DATOS!J3333=Y$39,DATOS!C3333,"")</f>
        <v>0</v>
      </c>
    </row>
    <row r="3370" spans="27:29" x14ac:dyDescent="0.3">
      <c r="AA3370" s="114">
        <f>AA3369+AB3370</f>
        <v>1</v>
      </c>
      <c r="AB3370" s="114">
        <f>IF(AC3370="",0,IFERROR(IF(VLOOKUP(AC3370,AC$38:AC3369,1,0)&gt;0,0,0),1))</f>
        <v>0</v>
      </c>
      <c r="AC3370" s="117">
        <f>IF(DATOS!J3334=Y$39,DATOS!C3334,"")</f>
        <v>0</v>
      </c>
    </row>
    <row r="3371" spans="27:29" x14ac:dyDescent="0.3">
      <c r="AC3371" s="114" t="str">
        <f>IF(DATOS!J3335=Y$39,Y$39,"")</f>
        <v/>
      </c>
    </row>
    <row r="3372" spans="27:29" x14ac:dyDescent="0.3">
      <c r="AC3372" s="114" t="str">
        <f>IF(DATOS!J3336=Y$39,Y$39,"")</f>
        <v/>
      </c>
    </row>
    <row r="3373" spans="27:29" x14ac:dyDescent="0.3">
      <c r="AC3373" s="114" t="str">
        <f>IF(DATOS!J3337=Y$39,Y$39,"")</f>
        <v/>
      </c>
    </row>
    <row r="3374" spans="27:29" x14ac:dyDescent="0.3">
      <c r="AC3374" s="114" t="str">
        <f>IF(DATOS!J3338=Y$39,Y$39,"")</f>
        <v/>
      </c>
    </row>
    <row r="3375" spans="27:29" x14ac:dyDescent="0.3">
      <c r="AC3375" s="114" t="str">
        <f>IF(DATOS!J3339=Y$39,Y$39,"")</f>
        <v/>
      </c>
    </row>
    <row r="3376" spans="27:29" x14ac:dyDescent="0.3">
      <c r="AC3376" s="114" t="str">
        <f>IF(DATOS!J3340=Y$39,Y$39,"")</f>
        <v/>
      </c>
    </row>
    <row r="3377" spans="29:29" x14ac:dyDescent="0.3">
      <c r="AC3377" s="114" t="str">
        <f>IF(DATOS!J3341=Y$39,Y$39,"")</f>
        <v/>
      </c>
    </row>
    <row r="3378" spans="29:29" x14ac:dyDescent="0.3">
      <c r="AC3378" s="114" t="str">
        <f>IF(DATOS!J3342=Y$39,Y$39,"")</f>
        <v/>
      </c>
    </row>
    <row r="3544" spans="4:11" x14ac:dyDescent="0.3">
      <c r="D3544" s="132"/>
      <c r="E3544" s="149"/>
      <c r="F3544" s="149"/>
      <c r="G3544" s="149"/>
      <c r="H3544" s="149"/>
      <c r="I3544" s="152"/>
      <c r="J3544" s="149"/>
      <c r="K3544" s="146"/>
    </row>
  </sheetData>
  <sheetProtection sort="0" autoFilter="0" pivotTables="0"/>
  <mergeCells count="140">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K64:N64"/>
    <mergeCell ref="K65:N65"/>
    <mergeCell ref="K66:N66"/>
    <mergeCell ref="K67:N67"/>
    <mergeCell ref="K68:N68"/>
    <mergeCell ref="K59:N59"/>
    <mergeCell ref="K60:N60"/>
    <mergeCell ref="K61:N61"/>
    <mergeCell ref="K62:N62"/>
    <mergeCell ref="K63:N63"/>
    <mergeCell ref="P59:R59"/>
    <mergeCell ref="P60:R60"/>
    <mergeCell ref="P61:R61"/>
    <mergeCell ref="P62:R62"/>
    <mergeCell ref="P63:R63"/>
    <mergeCell ref="P64:R64"/>
    <mergeCell ref="P65:R65"/>
    <mergeCell ref="P66:R66"/>
    <mergeCell ref="P67:R67"/>
    <mergeCell ref="E68:G68"/>
    <mergeCell ref="E69:G69"/>
    <mergeCell ref="E70:G70"/>
    <mergeCell ref="E71:G71"/>
    <mergeCell ref="E72:G72"/>
    <mergeCell ref="E73:G73"/>
    <mergeCell ref="P74:R74"/>
    <mergeCell ref="P75:R75"/>
    <mergeCell ref="P76:R76"/>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E74:G74"/>
    <mergeCell ref="E59:G59"/>
    <mergeCell ref="E60:G60"/>
    <mergeCell ref="E61:G61"/>
    <mergeCell ref="E62:G62"/>
    <mergeCell ref="E63:G63"/>
    <mergeCell ref="E64:G64"/>
    <mergeCell ref="E65:G65"/>
    <mergeCell ref="E66:G66"/>
    <mergeCell ref="E67:G67"/>
    <mergeCell ref="E79:G79"/>
    <mergeCell ref="E80:G80"/>
    <mergeCell ref="K80:N80"/>
    <mergeCell ref="P80:R80"/>
    <mergeCell ref="E81:G81"/>
    <mergeCell ref="K81:N81"/>
    <mergeCell ref="P81:R81"/>
    <mergeCell ref="E75:G75"/>
    <mergeCell ref="E76:G76"/>
    <mergeCell ref="E77:G77"/>
    <mergeCell ref="E78:G78"/>
    <mergeCell ref="P79:R79"/>
    <mergeCell ref="P77:R77"/>
    <mergeCell ref="P78:R78"/>
    <mergeCell ref="K79:N79"/>
    <mergeCell ref="K77:N77"/>
    <mergeCell ref="K78:N78"/>
    <mergeCell ref="E88:G88"/>
    <mergeCell ref="K88:N88"/>
    <mergeCell ref="P88:R88"/>
    <mergeCell ref="E89:G89"/>
    <mergeCell ref="K89:N89"/>
    <mergeCell ref="P89:R89"/>
    <mergeCell ref="E86:G86"/>
    <mergeCell ref="K86:N86"/>
    <mergeCell ref="P86:R86"/>
    <mergeCell ref="E87:G87"/>
    <mergeCell ref="K87:N87"/>
    <mergeCell ref="P87:R87"/>
    <mergeCell ref="E84:G84"/>
    <mergeCell ref="K84:N84"/>
    <mergeCell ref="P84:R84"/>
    <mergeCell ref="E85:G85"/>
    <mergeCell ref="K85:N85"/>
    <mergeCell ref="P85:R85"/>
    <mergeCell ref="E82:G82"/>
    <mergeCell ref="K82:N82"/>
    <mergeCell ref="P82:R82"/>
    <mergeCell ref="E83:G83"/>
    <mergeCell ref="K83:N83"/>
    <mergeCell ref="P83:R83"/>
  </mergeCells>
  <conditionalFormatting sqref="P15:S15">
    <cfRule type="expression" dxfId="72" priority="51">
      <formula>$AP$2=1</formula>
    </cfRule>
  </conditionalFormatting>
  <conditionalFormatting sqref="P15:S15">
    <cfRule type="expression" dxfId="71" priority="52">
      <formula>$D$18="CARPETA:"</formula>
    </cfRule>
  </conditionalFormatting>
  <conditionalFormatting sqref="D18">
    <cfRule type="expression" dxfId="70" priority="49">
      <formula>$AP$2=1</formula>
    </cfRule>
  </conditionalFormatting>
  <conditionalFormatting sqref="D18">
    <cfRule type="expression" dxfId="69" priority="48">
      <formula>$AP$2=1</formula>
    </cfRule>
  </conditionalFormatting>
  <conditionalFormatting sqref="D18">
    <cfRule type="expression" dxfId="68" priority="50">
      <formula>$D$18="CARPETA:"</formula>
    </cfRule>
  </conditionalFormatting>
  <conditionalFormatting sqref="T15">
    <cfRule type="expression" dxfId="67" priority="46">
      <formula>$AP$2=1</formula>
    </cfRule>
  </conditionalFormatting>
  <conditionalFormatting sqref="T15">
    <cfRule type="expression" dxfId="66" priority="47">
      <formula>$D$18="CARPETA:"</formula>
    </cfRule>
  </conditionalFormatting>
  <conditionalFormatting sqref="C19">
    <cfRule type="expression" dxfId="65" priority="45">
      <formula>$W$14=1</formula>
    </cfRule>
  </conditionalFormatting>
  <conditionalFormatting sqref="U16:V16">
    <cfRule type="expression" dxfId="64" priority="35">
      <formula>$D$16=""</formula>
    </cfRule>
  </conditionalFormatting>
  <conditionalFormatting sqref="H18:I18">
    <cfRule type="expression" dxfId="63" priority="30">
      <formula>$O$18=1</formula>
    </cfRule>
  </conditionalFormatting>
  <conditionalFormatting sqref="H19:N19">
    <cfRule type="expression" dxfId="62" priority="27">
      <formula>$H$19=""</formula>
    </cfRule>
  </conditionalFormatting>
  <conditionalFormatting sqref="R18:T18">
    <cfRule type="expression" dxfId="61" priority="26">
      <formula>$R$18=""</formula>
    </cfRule>
  </conditionalFormatting>
  <conditionalFormatting sqref="R19:T19">
    <cfRule type="expression" dxfId="60" priority="25">
      <formula>$R$19=""</formula>
    </cfRule>
  </conditionalFormatting>
  <conditionalFormatting sqref="M21:T21">
    <cfRule type="expression" dxfId="59" priority="24">
      <formula>$M$21=""</formula>
    </cfRule>
  </conditionalFormatting>
  <conditionalFormatting sqref="N22:T22">
    <cfRule type="expression" dxfId="58" priority="23">
      <formula>$N$22=""</formula>
    </cfRule>
  </conditionalFormatting>
  <conditionalFormatting sqref="I23">
    <cfRule type="expression" dxfId="57" priority="22">
      <formula>$I$23=""</formula>
    </cfRule>
  </conditionalFormatting>
  <conditionalFormatting sqref="F24:N24">
    <cfRule type="expression" dxfId="56" priority="21">
      <formula>$F$24=""</formula>
    </cfRule>
  </conditionalFormatting>
  <conditionalFormatting sqref="J25:N25">
    <cfRule type="expression" dxfId="55" priority="20">
      <formula>$J$25=""</formula>
    </cfRule>
  </conditionalFormatting>
  <conditionalFormatting sqref="K26:N26">
    <cfRule type="expression" dxfId="54" priority="19">
      <formula>$K$26=""</formula>
    </cfRule>
  </conditionalFormatting>
  <conditionalFormatting sqref="E27">
    <cfRule type="expression" dxfId="53" priority="18">
      <formula>$E$27=""</formula>
    </cfRule>
  </conditionalFormatting>
  <conditionalFormatting sqref="L27:N27">
    <cfRule type="expression" dxfId="52" priority="17">
      <formula>$L$27=""</formula>
    </cfRule>
  </conditionalFormatting>
  <conditionalFormatting sqref="Q24:T24">
    <cfRule type="expression" dxfId="51" priority="16">
      <formula>$Q$24=""</formula>
    </cfRule>
  </conditionalFormatting>
  <conditionalFormatting sqref="Q25:T25">
    <cfRule type="expression" dxfId="50" priority="1">
      <formula xml:space="preserve"> AN40= "VENCIDO"</formula>
    </cfRule>
    <cfRule type="expression" dxfId="49" priority="2">
      <formula>AM40=4</formula>
    </cfRule>
    <cfRule type="expression" dxfId="48" priority="15">
      <formula>$Q$25=""</formula>
    </cfRule>
  </conditionalFormatting>
  <conditionalFormatting sqref="T26">
    <cfRule type="expression" dxfId="47" priority="14">
      <formula>$T$26=""</formula>
    </cfRule>
  </conditionalFormatting>
  <conditionalFormatting sqref="S27:T27">
    <cfRule type="expression" dxfId="46" priority="13">
      <formula>$S$27=""</formula>
    </cfRule>
  </conditionalFormatting>
  <conditionalFormatting sqref="I31">
    <cfRule type="expression" dxfId="45" priority="12">
      <formula>$I$31=""</formula>
    </cfRule>
  </conditionalFormatting>
  <conditionalFormatting sqref="D33:T36">
    <cfRule type="expression" dxfId="44" priority="11">
      <formula>$D$33=""</formula>
    </cfRule>
  </conditionalFormatting>
  <conditionalFormatting sqref="G38">
    <cfRule type="expression" dxfId="43" priority="10">
      <formula>$G$38=""</formula>
    </cfRule>
  </conditionalFormatting>
  <conditionalFormatting sqref="D43:J43">
    <cfRule type="expression" dxfId="42" priority="9">
      <formula>$D$43=""</formula>
    </cfRule>
  </conditionalFormatting>
  <conditionalFormatting sqref="P43:T43">
    <cfRule type="expression" dxfId="41" priority="8">
      <formula>$P$43=""</formula>
    </cfRule>
  </conditionalFormatting>
  <dataValidations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47244094488188981"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333375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21</xdr:col>
                <xdr:colOff>0</xdr:colOff>
                <xdr:row>3</xdr:row>
                <xdr:rowOff>0</xdr:rowOff>
              </from>
              <to>
                <xdr:col>49</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21</xdr:col>
                <xdr:colOff>0</xdr:colOff>
                <xdr:row>6</xdr:row>
                <xdr:rowOff>114300</xdr:rowOff>
              </from>
              <to>
                <xdr:col>49</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6"/>
  <sheetViews>
    <sheetView zoomScaleNormal="100" workbookViewId="0">
      <selection activeCell="T9" sqref="T9"/>
    </sheetView>
  </sheetViews>
  <sheetFormatPr baseColWidth="10" defaultRowHeight="15" x14ac:dyDescent="0.3"/>
  <cols>
    <col min="1" max="1" width="4.5703125" style="114" customWidth="1"/>
    <col min="2" max="2" width="4.140625" style="114" customWidth="1"/>
    <col min="3" max="3" width="4.42578125" style="114" customWidth="1"/>
    <col min="4" max="4" width="6.140625" style="114" customWidth="1"/>
    <col min="5" max="5" width="5" style="114" customWidth="1"/>
    <col min="6" max="6" width="6.140625" style="114" customWidth="1"/>
    <col min="7" max="7" width="6" style="114" customWidth="1"/>
    <col min="8" max="8" width="4.85546875" style="114" customWidth="1"/>
    <col min="9" max="9" width="7" style="114" customWidth="1"/>
    <col min="10" max="10" width="8" style="114" customWidth="1"/>
    <col min="11" max="11" width="7.140625" style="114" customWidth="1"/>
    <col min="12" max="12" width="5.5703125" style="114" customWidth="1"/>
    <col min="13" max="13" width="3.7109375" style="114" customWidth="1"/>
    <col min="14" max="14" width="7.42578125" style="114" customWidth="1"/>
    <col min="15" max="15" width="6" style="114" customWidth="1"/>
    <col min="16" max="16" width="5" style="114" customWidth="1"/>
    <col min="17" max="17" width="7.85546875" style="114" customWidth="1"/>
    <col min="18" max="18" width="5.140625" style="114" customWidth="1"/>
    <col min="19" max="19" width="3.42578125" style="114" customWidth="1"/>
    <col min="20" max="20" width="5.42578125" style="114" customWidth="1"/>
    <col min="21" max="16384" width="11.42578125" style="114"/>
  </cols>
  <sheetData>
    <row r="2" spans="1:16" ht="15" customHeight="1" x14ac:dyDescent="0.3"/>
    <row r="3" spans="1:16" ht="11.25" customHeight="1" x14ac:dyDescent="0.3"/>
    <row r="4" spans="1:16" ht="27.75" customHeight="1" x14ac:dyDescent="0.3">
      <c r="K4" s="113"/>
      <c r="L4" s="113"/>
      <c r="M4" s="113"/>
      <c r="N4" s="113"/>
      <c r="O4" s="113"/>
      <c r="P4" s="113"/>
    </row>
    <row r="5" spans="1:16" ht="15.75" customHeight="1" x14ac:dyDescent="0.3">
      <c r="A5" s="158"/>
      <c r="B5" s="158"/>
      <c r="C5" s="158"/>
      <c r="D5" s="158"/>
      <c r="E5" s="158"/>
      <c r="F5" s="211" t="str">
        <f>"DISTRITO DEL DESARROLLO RURAL NUMERO "&amp;CLAVE_DISTRITO&amp;", "&amp;DISTRITO</f>
        <v>DISTRITO DEL DESARROLLO RURAL NUMERO 102, MONTEMORELOS</v>
      </c>
      <c r="G5" s="211"/>
      <c r="H5" s="211"/>
      <c r="I5" s="211"/>
      <c r="J5" s="211"/>
      <c r="K5" s="211"/>
      <c r="L5" s="211"/>
      <c r="M5" s="211"/>
      <c r="N5" s="211"/>
      <c r="O5" s="211"/>
      <c r="P5" s="211"/>
    </row>
    <row r="6" spans="1:16" x14ac:dyDescent="0.3">
      <c r="A6" s="211" t="str">
        <f ca="1">"Estado de "&amp;PROPER(ESTADO)&amp;", a "&amp;REINSCRIPCION!AL13&amp;" de "&amp;REINSCRIPCION!AL14&amp;" de "&amp;REINSCRIPCION!AL15</f>
        <v>Estado de Nuevo León, a 7 de mayo de 2024</v>
      </c>
      <c r="B6" s="211"/>
      <c r="C6" s="211"/>
      <c r="D6" s="211"/>
      <c r="E6" s="211"/>
      <c r="F6" s="211"/>
      <c r="G6" s="211"/>
      <c r="H6" s="211"/>
      <c r="I6" s="211"/>
      <c r="J6" s="211"/>
      <c r="K6" s="211"/>
      <c r="L6" s="211"/>
      <c r="M6" s="211"/>
      <c r="N6" s="211"/>
      <c r="O6" s="211"/>
      <c r="P6" s="211"/>
    </row>
    <row r="7" spans="1:16" x14ac:dyDescent="0.3">
      <c r="A7" s="159"/>
      <c r="B7" s="159"/>
      <c r="C7" s="159"/>
      <c r="D7" s="159"/>
      <c r="E7" s="159"/>
      <c r="F7" s="159"/>
      <c r="G7" s="159"/>
      <c r="H7" s="159"/>
      <c r="I7" s="159"/>
      <c r="J7" s="159"/>
      <c r="K7" s="159"/>
      <c r="L7" s="159"/>
      <c r="M7" s="159"/>
      <c r="N7" s="159"/>
      <c r="O7" s="159"/>
      <c r="P7" s="159"/>
    </row>
    <row r="8" spans="1:16" x14ac:dyDescent="0.3">
      <c r="A8" s="160" t="str">
        <f>ENCARGADO_DEL_DISTRITO</f>
        <v>ING. LAZARO GALARZA HERNANDEZ</v>
      </c>
      <c r="B8" s="160"/>
      <c r="C8" s="160"/>
      <c r="D8" s="160"/>
      <c r="E8" s="160"/>
      <c r="F8" s="160"/>
      <c r="G8" s="160"/>
      <c r="H8" s="160"/>
      <c r="I8" s="160"/>
      <c r="J8" s="159"/>
      <c r="K8" s="159"/>
      <c r="L8" s="159"/>
      <c r="M8" s="159"/>
      <c r="N8" s="159"/>
      <c r="O8" s="159"/>
      <c r="P8" s="159"/>
    </row>
    <row r="9" spans="1:16" x14ac:dyDescent="0.3">
      <c r="A9" s="216" t="str">
        <f>TITULO&amp;" NO. "&amp;CLAVE_DISTRITO&amp;", "&amp;DISTRITO</f>
        <v>ENCARGADO DEL DESPACHO DEL DISTRITO DE DESARROLLO RURAL NO. 102, MONTEMORELOS</v>
      </c>
      <c r="B9" s="216"/>
      <c r="C9" s="216"/>
      <c r="D9" s="216"/>
      <c r="E9" s="216"/>
      <c r="F9" s="216"/>
      <c r="G9" s="216"/>
      <c r="H9" s="216"/>
      <c r="I9" s="216"/>
      <c r="J9" s="159"/>
      <c r="K9" s="159"/>
      <c r="L9" s="159"/>
      <c r="M9" s="159"/>
      <c r="N9" s="159"/>
      <c r="O9" s="159"/>
      <c r="P9" s="159"/>
    </row>
    <row r="10" spans="1:16" x14ac:dyDescent="0.3">
      <c r="A10" s="216"/>
      <c r="B10" s="216"/>
      <c r="C10" s="216"/>
      <c r="D10" s="216"/>
      <c r="E10" s="216"/>
      <c r="F10" s="216"/>
      <c r="G10" s="216"/>
      <c r="H10" s="216"/>
      <c r="I10" s="216"/>
      <c r="J10" s="160"/>
      <c r="K10" s="159"/>
      <c r="L10" s="159"/>
      <c r="M10" s="159"/>
      <c r="N10" s="159"/>
      <c r="O10" s="159"/>
      <c r="P10" s="159"/>
    </row>
    <row r="11" spans="1:16" x14ac:dyDescent="0.3">
      <c r="A11" s="160" t="s">
        <v>10483</v>
      </c>
      <c r="B11" s="160"/>
      <c r="C11" s="160"/>
      <c r="D11" s="160"/>
      <c r="E11" s="160"/>
      <c r="F11" s="160"/>
      <c r="G11" s="160"/>
      <c r="H11" s="160"/>
      <c r="I11" s="160"/>
      <c r="J11" s="159"/>
      <c r="K11" s="159"/>
      <c r="L11" s="159"/>
      <c r="M11" s="159"/>
      <c r="N11" s="159"/>
      <c r="O11" s="159"/>
      <c r="P11" s="159"/>
    </row>
    <row r="12" spans="1:16" ht="27.75" customHeight="1" x14ac:dyDescent="0.3">
      <c r="A12" s="213" t="s">
        <v>10567</v>
      </c>
      <c r="B12" s="213"/>
      <c r="C12" s="213"/>
      <c r="D12" s="213"/>
      <c r="E12" s="213"/>
      <c r="F12" s="213"/>
      <c r="G12" s="213"/>
      <c r="H12" s="213"/>
      <c r="I12" s="213"/>
      <c r="J12" s="213"/>
      <c r="K12" s="213"/>
      <c r="L12" s="213"/>
      <c r="M12" s="213"/>
      <c r="N12" s="213"/>
      <c r="O12" s="213"/>
      <c r="P12" s="213"/>
    </row>
    <row r="13" spans="1:16" ht="33.75" customHeight="1" x14ac:dyDescent="0.3">
      <c r="A13" s="213"/>
      <c r="B13" s="213"/>
      <c r="C13" s="213"/>
      <c r="D13" s="213"/>
      <c r="E13" s="213"/>
      <c r="F13" s="213"/>
      <c r="G13" s="213"/>
      <c r="H13" s="213"/>
      <c r="I13" s="213"/>
      <c r="J13" s="213"/>
      <c r="K13" s="213"/>
      <c r="L13" s="213"/>
      <c r="M13" s="213"/>
      <c r="N13" s="213"/>
      <c r="O13" s="213"/>
      <c r="P13" s="213"/>
    </row>
    <row r="14" spans="1:16" ht="15" customHeight="1" x14ac:dyDescent="0.3">
      <c r="A14" s="213"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13"/>
      <c r="C14" s="213"/>
      <c r="D14" s="213"/>
      <c r="E14" s="213"/>
      <c r="F14" s="213"/>
      <c r="G14" s="213"/>
      <c r="H14" s="213"/>
      <c r="I14" s="213"/>
      <c r="J14" s="213"/>
      <c r="K14" s="213"/>
      <c r="L14" s="213"/>
      <c r="M14" s="213"/>
      <c r="N14" s="213"/>
      <c r="O14" s="213"/>
      <c r="P14" s="213"/>
    </row>
    <row r="15" spans="1:16" x14ac:dyDescent="0.3">
      <c r="A15" s="213"/>
      <c r="B15" s="213"/>
      <c r="C15" s="213"/>
      <c r="D15" s="213"/>
      <c r="E15" s="213"/>
      <c r="F15" s="213"/>
      <c r="G15" s="213"/>
      <c r="H15" s="213"/>
      <c r="I15" s="213"/>
      <c r="J15" s="213"/>
      <c r="K15" s="213"/>
      <c r="L15" s="213"/>
      <c r="M15" s="213"/>
      <c r="N15" s="213"/>
      <c r="O15" s="213"/>
      <c r="P15" s="213"/>
    </row>
    <row r="16" spans="1:16" ht="8.25" customHeight="1" x14ac:dyDescent="0.3">
      <c r="A16" s="161"/>
      <c r="B16" s="161"/>
      <c r="C16" s="161"/>
      <c r="D16" s="161"/>
      <c r="E16" s="161"/>
      <c r="F16" s="161"/>
      <c r="G16" s="161"/>
      <c r="H16" s="161"/>
      <c r="I16" s="161"/>
      <c r="J16" s="161"/>
      <c r="K16" s="161"/>
      <c r="L16" s="161"/>
      <c r="M16" s="161"/>
      <c r="N16" s="161"/>
      <c r="O16" s="161"/>
      <c r="P16" s="161"/>
    </row>
    <row r="17" spans="1:17" ht="22.5" customHeight="1" x14ac:dyDescent="0.3">
      <c r="A17" s="213" t="str">
        <f>"Clave de registro (folio PEUA): "&amp;REINSCRIPCION!R18</f>
        <v xml:space="preserve">Clave de registro (folio PEUA): </v>
      </c>
      <c r="B17" s="213"/>
      <c r="C17" s="213"/>
      <c r="D17" s="213"/>
      <c r="E17" s="213"/>
      <c r="F17" s="213"/>
      <c r="G17" s="213"/>
      <c r="H17" s="213"/>
      <c r="I17" s="213"/>
      <c r="J17" s="213"/>
      <c r="K17" s="213"/>
      <c r="L17" s="213"/>
      <c r="M17" s="213"/>
      <c r="N17" s="213"/>
      <c r="O17" s="213"/>
      <c r="P17" s="213"/>
    </row>
    <row r="18" spans="1:17" x14ac:dyDescent="0.3">
      <c r="A18" s="213" t="str">
        <f>"Registro Permanente de Usuarios (RPU): "&amp;REINSCRIPCION!H18</f>
        <v xml:space="preserve">Registro Permanente de Usuarios (RPU): </v>
      </c>
      <c r="B18" s="213"/>
      <c r="C18" s="213"/>
      <c r="D18" s="213"/>
      <c r="E18" s="213"/>
      <c r="F18" s="213"/>
      <c r="G18" s="213"/>
      <c r="H18" s="213"/>
      <c r="I18" s="213"/>
      <c r="J18" s="213"/>
      <c r="K18" s="213"/>
      <c r="L18" s="213"/>
      <c r="M18" s="213"/>
      <c r="N18" s="213"/>
      <c r="O18" s="213"/>
      <c r="P18" s="213"/>
    </row>
    <row r="19" spans="1:17" x14ac:dyDescent="0.3">
      <c r="A19" s="213" t="str">
        <f>"Título de concesión de agua vigente:  "&amp;REINSCRIPCION!J25</f>
        <v xml:space="preserve">Título de concesión de agua vigente:  </v>
      </c>
      <c r="B19" s="213"/>
      <c r="C19" s="213"/>
      <c r="D19" s="213"/>
      <c r="E19" s="213"/>
      <c r="F19" s="213"/>
      <c r="G19" s="213"/>
      <c r="H19" s="213"/>
      <c r="I19" s="213"/>
      <c r="J19" s="213"/>
      <c r="K19" s="213"/>
      <c r="L19" s="213"/>
      <c r="M19" s="213"/>
      <c r="N19" s="213"/>
      <c r="O19" s="213"/>
      <c r="P19" s="213"/>
      <c r="Q19" s="117"/>
    </row>
    <row r="20" spans="1:17" ht="15" customHeight="1" x14ac:dyDescent="0.3">
      <c r="A20" s="213" t="e">
        <f>"Nombre y localización del predio: "&amp;PROPER(INDEX(DATOS!S:S,MATCH(VALUE(REINSCRIPCION!H18),DATOS!C:C,0),1))&amp;", "&amp;PROPER(INDEX(DATOS!R:R,MATCH(VALUE(REINSCRIPCION!H18),DATOS!C:C,0),1))&amp;", N.L."</f>
        <v>#VALUE!</v>
      </c>
      <c r="B20" s="213"/>
      <c r="C20" s="213"/>
      <c r="D20" s="213"/>
      <c r="E20" s="213"/>
      <c r="F20" s="213"/>
      <c r="G20" s="213"/>
      <c r="H20" s="213"/>
      <c r="I20" s="213"/>
      <c r="J20" s="213"/>
      <c r="K20" s="213"/>
      <c r="L20" s="213"/>
      <c r="M20" s="213"/>
      <c r="N20" s="213"/>
      <c r="O20" s="213"/>
      <c r="P20" s="213"/>
    </row>
    <row r="21" spans="1:17" ht="15" customHeight="1" x14ac:dyDescent="0.3">
      <c r="A21" s="213" t="e">
        <f>"Cultivo: "&amp;PROPER(INDEX(DATOS!W:W,MATCH(VALUE(REINSCRIPCION!H18),DATOS!C:C,0),1))</f>
        <v>#VALUE!</v>
      </c>
      <c r="B21" s="213"/>
      <c r="C21" s="213"/>
      <c r="D21" s="213"/>
      <c r="E21" s="213"/>
      <c r="F21" s="213"/>
      <c r="G21" s="213"/>
      <c r="H21" s="213"/>
      <c r="I21" s="213"/>
      <c r="J21" s="213"/>
      <c r="K21" s="213"/>
      <c r="L21" s="213"/>
      <c r="M21" s="213"/>
      <c r="N21" s="213"/>
      <c r="O21" s="213"/>
      <c r="P21" s="213"/>
    </row>
    <row r="22" spans="1:17" ht="15" customHeight="1" x14ac:dyDescent="0.3">
      <c r="A22" s="214" t="str">
        <f>"Descripción del equipo de bombeo: "&amp;REINSCRIPCION!D33</f>
        <v xml:space="preserve">Descripción del equipo de bombeo: </v>
      </c>
      <c r="B22" s="214"/>
      <c r="C22" s="214"/>
      <c r="D22" s="214"/>
      <c r="E22" s="214"/>
      <c r="F22" s="214"/>
      <c r="G22" s="214"/>
      <c r="H22" s="214"/>
      <c r="I22" s="214"/>
      <c r="J22" s="214"/>
      <c r="K22" s="214"/>
      <c r="L22" s="214"/>
      <c r="M22" s="214"/>
      <c r="N22" s="214"/>
      <c r="O22" s="214"/>
      <c r="P22" s="214"/>
    </row>
    <row r="23" spans="1:17" x14ac:dyDescent="0.3">
      <c r="A23" s="214"/>
      <c r="B23" s="214"/>
      <c r="C23" s="214"/>
      <c r="D23" s="214"/>
      <c r="E23" s="214"/>
      <c r="F23" s="214"/>
      <c r="G23" s="214"/>
      <c r="H23" s="214"/>
      <c r="I23" s="214"/>
      <c r="J23" s="214"/>
      <c r="K23" s="214"/>
      <c r="L23" s="214"/>
      <c r="M23" s="214"/>
      <c r="N23" s="214"/>
      <c r="O23" s="214"/>
      <c r="P23" s="214"/>
    </row>
    <row r="24" spans="1:17" x14ac:dyDescent="0.3">
      <c r="A24" s="214"/>
      <c r="B24" s="214"/>
      <c r="C24" s="214"/>
      <c r="D24" s="214"/>
      <c r="E24" s="214"/>
      <c r="F24" s="214"/>
      <c r="G24" s="214"/>
      <c r="H24" s="214"/>
      <c r="I24" s="214"/>
      <c r="J24" s="214"/>
      <c r="K24" s="214"/>
      <c r="L24" s="214"/>
      <c r="M24" s="214"/>
      <c r="N24" s="214"/>
      <c r="O24" s="214"/>
      <c r="P24" s="214"/>
    </row>
    <row r="25" spans="1:17" x14ac:dyDescent="0.3">
      <c r="A25" s="214"/>
      <c r="B25" s="214"/>
      <c r="C25" s="214"/>
      <c r="D25" s="214"/>
      <c r="E25" s="214"/>
      <c r="F25" s="214"/>
      <c r="G25" s="214"/>
      <c r="H25" s="214"/>
      <c r="I25" s="214"/>
      <c r="J25" s="214"/>
      <c r="K25" s="214"/>
      <c r="L25" s="214"/>
      <c r="M25" s="214"/>
      <c r="N25" s="214"/>
      <c r="O25" s="214"/>
      <c r="P25" s="214"/>
    </row>
    <row r="26" spans="1:17" x14ac:dyDescent="0.3">
      <c r="A26" s="214"/>
      <c r="B26" s="214"/>
      <c r="C26" s="214"/>
      <c r="D26" s="214"/>
      <c r="E26" s="214"/>
      <c r="F26" s="214"/>
      <c r="G26" s="214"/>
      <c r="H26" s="214"/>
      <c r="I26" s="214"/>
      <c r="J26" s="214"/>
      <c r="K26" s="214"/>
      <c r="L26" s="214"/>
      <c r="M26" s="214"/>
      <c r="N26" s="214"/>
      <c r="O26" s="214"/>
      <c r="P26" s="214"/>
    </row>
    <row r="27" spans="1:17" x14ac:dyDescent="0.3">
      <c r="A27" s="214"/>
      <c r="B27" s="214"/>
      <c r="C27" s="214"/>
      <c r="D27" s="214"/>
      <c r="E27" s="214"/>
      <c r="F27" s="214"/>
      <c r="G27" s="214"/>
      <c r="H27" s="214"/>
      <c r="I27" s="214"/>
      <c r="J27" s="214"/>
      <c r="K27" s="214"/>
      <c r="L27" s="214"/>
      <c r="M27" s="214"/>
      <c r="N27" s="214"/>
      <c r="O27" s="214"/>
      <c r="P27" s="214"/>
    </row>
    <row r="28" spans="1:17" x14ac:dyDescent="0.3">
      <c r="A28" s="214"/>
      <c r="B28" s="214"/>
      <c r="C28" s="214"/>
      <c r="D28" s="214"/>
      <c r="E28" s="214"/>
      <c r="F28" s="214"/>
      <c r="G28" s="214"/>
      <c r="H28" s="214"/>
      <c r="I28" s="214"/>
      <c r="J28" s="214"/>
      <c r="K28" s="214"/>
      <c r="L28" s="214"/>
      <c r="M28" s="214"/>
      <c r="N28" s="214"/>
      <c r="O28" s="214"/>
      <c r="P28" s="214"/>
    </row>
    <row r="29" spans="1:17" x14ac:dyDescent="0.3">
      <c r="A29" s="214"/>
      <c r="B29" s="214"/>
      <c r="C29" s="214"/>
      <c r="D29" s="214"/>
      <c r="E29" s="214"/>
      <c r="F29" s="214"/>
      <c r="G29" s="214"/>
      <c r="H29" s="214"/>
      <c r="I29" s="214"/>
      <c r="J29" s="214"/>
      <c r="K29" s="214"/>
      <c r="L29" s="214"/>
      <c r="M29" s="214"/>
      <c r="N29" s="214"/>
      <c r="O29" s="214"/>
      <c r="P29" s="214"/>
    </row>
    <row r="30" spans="1:17" x14ac:dyDescent="0.3">
      <c r="A30" s="214"/>
      <c r="B30" s="214"/>
      <c r="C30" s="214"/>
      <c r="D30" s="214"/>
      <c r="E30" s="214"/>
      <c r="F30" s="214"/>
      <c r="G30" s="214"/>
      <c r="H30" s="214"/>
      <c r="I30" s="214"/>
      <c r="J30" s="214"/>
      <c r="K30" s="214"/>
      <c r="L30" s="214"/>
      <c r="M30" s="214"/>
      <c r="N30" s="214"/>
      <c r="O30" s="214"/>
      <c r="P30" s="214"/>
    </row>
    <row r="31" spans="1:17" x14ac:dyDescent="0.3">
      <c r="A31" s="214"/>
      <c r="B31" s="214"/>
      <c r="C31" s="214"/>
      <c r="D31" s="214"/>
      <c r="E31" s="214"/>
      <c r="F31" s="214"/>
      <c r="G31" s="214"/>
      <c r="H31" s="214"/>
      <c r="I31" s="214"/>
      <c r="J31" s="214"/>
      <c r="K31" s="214"/>
      <c r="L31" s="214"/>
      <c r="M31" s="214"/>
      <c r="N31" s="214"/>
      <c r="O31" s="214"/>
      <c r="P31" s="214"/>
    </row>
    <row r="32" spans="1:17" ht="5.25" customHeight="1" x14ac:dyDescent="0.3">
      <c r="A32" s="214"/>
      <c r="B32" s="214"/>
      <c r="C32" s="214"/>
      <c r="D32" s="214"/>
      <c r="E32" s="214"/>
      <c r="F32" s="214"/>
      <c r="G32" s="214"/>
      <c r="H32" s="214"/>
      <c r="I32" s="214"/>
      <c r="J32" s="214"/>
      <c r="K32" s="214"/>
      <c r="L32" s="214"/>
      <c r="M32" s="214"/>
      <c r="N32" s="214"/>
      <c r="O32" s="214"/>
      <c r="P32" s="214"/>
    </row>
    <row r="33" spans="1:16" ht="15" customHeight="1" x14ac:dyDescent="0.3">
      <c r="A33" s="215" t="s">
        <v>10480</v>
      </c>
      <c r="B33" s="215"/>
      <c r="C33" s="215"/>
      <c r="D33" s="215"/>
      <c r="E33" s="215"/>
      <c r="F33" s="215"/>
      <c r="G33" s="215"/>
      <c r="H33" s="215"/>
      <c r="I33" s="215"/>
      <c r="J33" s="215"/>
      <c r="K33" s="215"/>
      <c r="L33" s="215"/>
      <c r="M33" s="215"/>
      <c r="N33" s="215"/>
      <c r="O33" s="215"/>
      <c r="P33" s="215"/>
    </row>
    <row r="34" spans="1:16" x14ac:dyDescent="0.3">
      <c r="A34" s="212" t="s">
        <v>10481</v>
      </c>
      <c r="B34" s="212"/>
      <c r="C34" s="212"/>
      <c r="D34" s="212"/>
      <c r="E34" s="212"/>
      <c r="F34" s="212"/>
      <c r="G34" s="159"/>
      <c r="H34" s="159"/>
      <c r="I34" s="159"/>
      <c r="J34" s="159"/>
      <c r="K34" s="159"/>
      <c r="L34" s="159"/>
      <c r="M34" s="159"/>
      <c r="N34" s="159"/>
      <c r="O34" s="159"/>
      <c r="P34" s="159"/>
    </row>
    <row r="35" spans="1:16" x14ac:dyDescent="0.3">
      <c r="A35" s="159"/>
      <c r="B35" s="159"/>
      <c r="C35" s="159"/>
      <c r="D35" s="159"/>
      <c r="E35" s="159"/>
      <c r="F35" s="159"/>
      <c r="G35" s="159"/>
      <c r="H35" s="159"/>
      <c r="I35" s="159"/>
      <c r="J35" s="159"/>
      <c r="K35" s="159"/>
      <c r="L35" s="159"/>
      <c r="M35" s="159"/>
      <c r="N35" s="159"/>
      <c r="O35" s="159"/>
      <c r="P35" s="159"/>
    </row>
    <row r="36" spans="1:16" ht="8.25" customHeight="1" x14ac:dyDescent="0.3">
      <c r="A36" s="162"/>
      <c r="B36" s="162"/>
      <c r="C36" s="162"/>
      <c r="D36" s="162"/>
      <c r="E36" s="162"/>
      <c r="F36" s="162"/>
      <c r="G36" s="159"/>
      <c r="H36" s="159"/>
      <c r="I36" s="159"/>
      <c r="J36" s="159"/>
      <c r="K36" s="159"/>
      <c r="L36" s="159"/>
      <c r="M36" s="159"/>
      <c r="N36" s="159"/>
      <c r="O36" s="159"/>
      <c r="P36" s="159"/>
    </row>
    <row r="37" spans="1:16" x14ac:dyDescent="0.3">
      <c r="A37" s="159"/>
      <c r="B37" s="159"/>
      <c r="C37" s="159"/>
      <c r="D37" s="159"/>
      <c r="E37" s="159"/>
      <c r="F37" s="159"/>
      <c r="G37" s="159"/>
      <c r="H37" s="159"/>
      <c r="I37" s="159"/>
      <c r="J37" s="159"/>
      <c r="K37" s="159"/>
      <c r="L37" s="159"/>
      <c r="M37" s="159"/>
      <c r="N37" s="159"/>
      <c r="O37" s="159"/>
      <c r="P37" s="159"/>
    </row>
    <row r="38" spans="1:16" x14ac:dyDescent="0.3">
      <c r="A38" s="163"/>
      <c r="B38" s="163"/>
      <c r="C38" s="163"/>
      <c r="D38" s="163"/>
      <c r="E38" s="163"/>
      <c r="F38" s="163"/>
      <c r="G38" s="163"/>
      <c r="H38" s="163"/>
      <c r="I38" s="159"/>
      <c r="J38" s="159"/>
      <c r="K38" s="159"/>
      <c r="L38" s="159"/>
      <c r="M38" s="159"/>
      <c r="N38" s="159"/>
      <c r="O38" s="159"/>
      <c r="P38" s="159"/>
    </row>
    <row r="39" spans="1:16" x14ac:dyDescent="0.3">
      <c r="A39" s="160" t="str">
        <f>REINSCRIPCION!D49</f>
        <v/>
      </c>
      <c r="B39" s="160"/>
      <c r="C39" s="160"/>
      <c r="D39" s="160"/>
      <c r="E39" s="160"/>
      <c r="F39" s="160"/>
      <c r="G39" s="159"/>
      <c r="H39" s="159"/>
      <c r="I39" s="159"/>
      <c r="J39" s="159"/>
      <c r="K39" s="159"/>
      <c r="L39" s="159"/>
      <c r="M39" s="159"/>
      <c r="N39" s="159"/>
      <c r="O39" s="159"/>
      <c r="P39" s="159"/>
    </row>
    <row r="40" spans="1:16" x14ac:dyDescent="0.3">
      <c r="A40" s="212" t="s">
        <v>10482</v>
      </c>
      <c r="B40" s="212"/>
      <c r="C40" s="212"/>
      <c r="D40" s="212"/>
      <c r="E40" s="212"/>
      <c r="F40" s="212"/>
      <c r="G40" s="212"/>
      <c r="H40" s="212"/>
      <c r="I40" s="212"/>
      <c r="J40" s="212"/>
      <c r="K40" s="159"/>
      <c r="L40" s="159"/>
      <c r="M40" s="159"/>
      <c r="N40" s="159"/>
      <c r="O40" s="159"/>
      <c r="P40" s="159"/>
    </row>
    <row r="41" spans="1:16" x14ac:dyDescent="0.3">
      <c r="A41" s="160"/>
      <c r="B41" s="160"/>
      <c r="C41" s="160"/>
      <c r="D41" s="160"/>
      <c r="E41" s="160"/>
      <c r="F41" s="160"/>
      <c r="G41" s="159"/>
      <c r="H41" s="159"/>
      <c r="I41" s="159"/>
      <c r="J41" s="159"/>
      <c r="K41" s="159"/>
      <c r="L41" s="159"/>
      <c r="M41" s="159"/>
      <c r="N41" s="159"/>
      <c r="O41" s="159"/>
      <c r="P41" s="159"/>
    </row>
    <row r="42" spans="1:16" ht="9.75" customHeight="1" x14ac:dyDescent="0.3">
      <c r="A42" s="159"/>
      <c r="B42" s="159"/>
      <c r="C42" s="159"/>
      <c r="D42" s="159"/>
      <c r="E42" s="159"/>
      <c r="F42" s="159"/>
      <c r="G42" s="159"/>
      <c r="H42" s="159"/>
      <c r="I42" s="159"/>
      <c r="J42" s="159"/>
      <c r="K42" s="159"/>
      <c r="L42" s="159"/>
      <c r="M42" s="159"/>
      <c r="N42" s="159"/>
      <c r="O42" s="159"/>
      <c r="P42" s="159"/>
    </row>
    <row r="43" spans="1:16" x14ac:dyDescent="0.3">
      <c r="A43" s="159"/>
      <c r="B43" s="159"/>
      <c r="C43" s="159"/>
      <c r="D43" s="159"/>
      <c r="E43" s="159"/>
      <c r="F43" s="159"/>
      <c r="G43" s="159"/>
      <c r="H43" s="159"/>
      <c r="I43" s="159"/>
      <c r="J43" s="159"/>
      <c r="K43" s="159"/>
      <c r="L43" s="159"/>
      <c r="M43" s="159"/>
      <c r="N43" s="159"/>
      <c r="O43" s="159"/>
      <c r="P43" s="159"/>
    </row>
    <row r="44" spans="1:16" x14ac:dyDescent="0.3">
      <c r="A44" s="164"/>
      <c r="B44" s="163"/>
      <c r="C44" s="163"/>
      <c r="D44" s="163"/>
      <c r="E44" s="163"/>
      <c r="F44" s="163"/>
      <c r="G44" s="163"/>
      <c r="H44" s="163"/>
      <c r="I44" s="159"/>
      <c r="J44" s="159"/>
      <c r="K44" s="159"/>
      <c r="L44" s="159"/>
      <c r="M44" s="159"/>
      <c r="N44" s="159"/>
      <c r="O44" s="159"/>
      <c r="P44" s="159"/>
    </row>
    <row r="45" spans="1:16" x14ac:dyDescent="0.3">
      <c r="A45" s="165" t="str">
        <f>UPPER(TRABAJADOR)</f>
        <v>ING. JUAN CARLOS FLORES VILLARREAL</v>
      </c>
      <c r="B45" s="165"/>
      <c r="C45" s="165"/>
      <c r="D45" s="165"/>
      <c r="E45" s="165"/>
      <c r="F45" s="165"/>
      <c r="G45" s="159"/>
      <c r="H45" s="159"/>
      <c r="I45" s="159"/>
      <c r="J45" s="159"/>
      <c r="K45" s="159"/>
      <c r="L45" s="159"/>
      <c r="M45" s="159"/>
      <c r="N45" s="159"/>
      <c r="O45" s="159"/>
      <c r="P45" s="159"/>
    </row>
    <row r="46" spans="1:16" x14ac:dyDescent="0.3">
      <c r="A46" s="212" t="s">
        <v>10484</v>
      </c>
      <c r="B46" s="212"/>
      <c r="C46" s="212"/>
      <c r="D46" s="212"/>
      <c r="E46" s="212"/>
      <c r="F46" s="212"/>
      <c r="G46" s="212"/>
      <c r="H46" s="212"/>
      <c r="I46" s="212"/>
      <c r="J46" s="212"/>
      <c r="K46" s="212"/>
      <c r="L46" s="212"/>
      <c r="M46" s="159"/>
      <c r="N46" s="159"/>
      <c r="O46" s="159"/>
      <c r="P46" s="159"/>
    </row>
  </sheetData>
  <mergeCells count="15">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47244094488188981"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79" activePane="bottomLeft" state="frozenSplit"/>
      <selection activeCell="B1" sqref="B1"/>
      <selection pane="bottomLeft" activeCell="B13" sqref="B13"/>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221" t="s">
        <v>105</v>
      </c>
      <c r="C1" s="221"/>
      <c r="D1" s="221"/>
      <c r="E1" s="222"/>
      <c r="F1" s="223"/>
      <c r="G1" s="221"/>
      <c r="H1" s="221"/>
      <c r="I1" s="221"/>
      <c r="J1" s="221"/>
      <c r="K1" s="221"/>
      <c r="L1" s="221"/>
      <c r="M1" s="221"/>
      <c r="N1" s="221"/>
      <c r="O1" s="221"/>
      <c r="P1" s="221"/>
      <c r="Q1" s="221"/>
      <c r="R1">
        <f>IF(B12="PERSONA MORAL",1,"")</f>
        <v>1</v>
      </c>
      <c r="AA1" s="12" t="s">
        <v>91</v>
      </c>
      <c r="AB1" t="s">
        <v>19</v>
      </c>
    </row>
    <row r="2" spans="1:28" ht="18.75" x14ac:dyDescent="0.3">
      <c r="B2" s="221" t="str">
        <f>"DELEGACION ESTATAL EN "&amp;UPPER(ESTADO)</f>
        <v>DELEGACION ESTATAL EN NUEVO LEÓN</v>
      </c>
      <c r="C2" s="221"/>
      <c r="D2" s="221"/>
      <c r="E2" s="222"/>
      <c r="F2" s="223"/>
      <c r="G2" s="221"/>
      <c r="H2" s="221"/>
      <c r="I2" s="221"/>
      <c r="J2" s="221"/>
      <c r="K2" s="221"/>
      <c r="L2" s="221"/>
      <c r="M2" s="221"/>
      <c r="N2" s="221"/>
      <c r="O2" s="221"/>
      <c r="P2" s="221"/>
      <c r="Q2" s="221"/>
      <c r="AA2" s="12" t="s">
        <v>92</v>
      </c>
      <c r="AB2" t="s">
        <v>15</v>
      </c>
    </row>
    <row r="3" spans="1:28" ht="18.75" x14ac:dyDescent="0.3">
      <c r="B3" s="21"/>
      <c r="C3" s="224" t="s">
        <v>101</v>
      </c>
      <c r="D3" s="224"/>
      <c r="E3" s="224"/>
      <c r="F3" s="224"/>
      <c r="G3" s="224"/>
      <c r="H3" s="224"/>
      <c r="I3" s="224"/>
      <c r="J3" s="224"/>
      <c r="K3" s="224"/>
      <c r="L3" s="224"/>
      <c r="M3" s="224"/>
      <c r="N3" s="224"/>
      <c r="O3" s="224"/>
      <c r="P3" s="224"/>
      <c r="Q3" s="224"/>
      <c r="AA3" s="12"/>
    </row>
    <row r="4" spans="1:28" ht="15.75" x14ac:dyDescent="0.25">
      <c r="B4" s="217" t="s">
        <v>172</v>
      </c>
      <c r="C4" s="217"/>
      <c r="D4" s="217"/>
      <c r="E4" s="218"/>
      <c r="F4" s="219"/>
      <c r="G4" s="217"/>
      <c r="H4" s="217"/>
      <c r="I4" s="217"/>
      <c r="J4" s="217"/>
      <c r="K4" s="217"/>
      <c r="L4" s="217"/>
      <c r="M4" s="217"/>
      <c r="N4" s="217"/>
      <c r="O4" s="217"/>
      <c r="P4" s="217"/>
      <c r="Q4" s="217"/>
      <c r="Z4" s="12"/>
    </row>
    <row r="5" spans="1:28" ht="15.75" x14ac:dyDescent="0.25">
      <c r="B5" s="217" t="s">
        <v>10553</v>
      </c>
      <c r="C5" s="217"/>
      <c r="D5" s="217"/>
      <c r="E5" s="218"/>
      <c r="F5" s="219"/>
      <c r="G5" s="217"/>
      <c r="H5" s="217"/>
      <c r="I5" s="217"/>
      <c r="J5" s="217"/>
      <c r="K5" s="217"/>
      <c r="L5" s="217"/>
      <c r="M5" s="217"/>
      <c r="N5" s="217"/>
      <c r="O5" s="217"/>
      <c r="P5" s="217"/>
      <c r="Q5" s="217"/>
      <c r="Z5" s="12"/>
    </row>
    <row r="6" spans="1:28" ht="15.75" x14ac:dyDescent="0.25">
      <c r="B6" s="19"/>
      <c r="C6" s="19"/>
      <c r="D6" s="19"/>
      <c r="E6" s="66"/>
      <c r="F6" s="30"/>
      <c r="G6" s="19"/>
      <c r="H6" s="19"/>
      <c r="I6" s="19"/>
      <c r="J6" s="19"/>
      <c r="K6" s="19"/>
      <c r="L6" s="19"/>
      <c r="M6" s="19"/>
      <c r="N6" s="19"/>
      <c r="O6" s="19"/>
      <c r="P6" s="19"/>
      <c r="Q6" s="19"/>
      <c r="Z6" s="12"/>
    </row>
    <row r="7" spans="1:28" ht="15.75" x14ac:dyDescent="0.25">
      <c r="B7" s="19"/>
      <c r="C7" s="19"/>
      <c r="D7" s="19"/>
      <c r="E7" s="66"/>
      <c r="F7" s="30"/>
      <c r="G7" s="19"/>
      <c r="H7" s="19"/>
      <c r="I7" s="19"/>
      <c r="J7" s="19"/>
      <c r="K7" s="19"/>
      <c r="L7" s="19"/>
      <c r="M7" s="19"/>
      <c r="N7" s="19"/>
      <c r="O7" s="19"/>
      <c r="P7" s="19"/>
      <c r="Q7" s="19"/>
      <c r="Z7" s="12"/>
    </row>
    <row r="8" spans="1:28" ht="15.75" x14ac:dyDescent="0.25">
      <c r="B8" s="19"/>
      <c r="C8" s="19"/>
      <c r="D8" s="19"/>
      <c r="F8" s="30"/>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220"/>
      <c r="C11" s="220"/>
      <c r="D11" s="31"/>
      <c r="E11" s="2"/>
      <c r="F11" s="2"/>
    </row>
    <row r="12" spans="1:28" hidden="1" x14ac:dyDescent="0.25">
      <c r="B12" s="220" t="s">
        <v>92</v>
      </c>
      <c r="C12" s="220"/>
      <c r="D12" s="31"/>
      <c r="E12" s="12">
        <v>396761203097</v>
      </c>
      <c r="F12" s="2"/>
      <c r="R12" s="13"/>
      <c r="S12" s="13"/>
    </row>
    <row r="13" spans="1:28" x14ac:dyDescent="0.25">
      <c r="B13" s="109"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103">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49"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49" t="str">
        <f ca="1">IFERROR(IF(INDEX(DATOS!I:I,MATCH(CHECKLIST!B14,DATOS!B:B,0),1)="","X",IF(INDEX(DATOS!I:I,MATCH(CHECKLIST!B14,DATOS!B:B,0),1)&gt;YEAR(TODAY())-1,"","VENCIDA")),"")</f>
        <v>X</v>
      </c>
      <c r="O14" s="49"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103">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49"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49" t="str">
        <f ca="1">IFERROR(IF(INDEX(DATOS!I:I,MATCH(CHECKLIST!B15,DATOS!B:B,0),1)="","X",IF(INDEX(DATOS!I:I,MATCH(CHECKLIST!B15,DATOS!B:B,0),1)&gt;YEAR(TODAY())-1,"","VENCIDA")),"")</f>
        <v>X</v>
      </c>
      <c r="O15" s="49"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103">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49"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49" t="str">
        <f ca="1">IFERROR(IF(INDEX(DATOS!I:I,MATCH(CHECKLIST!B16,DATOS!B:B,0),1)="","X",IF(INDEX(DATOS!I:I,MATCH(CHECKLIST!B16,DATOS!B:B,0),1)&gt;YEAR(TODAY())-1,"","VENCIDA")),"")</f>
        <v>X</v>
      </c>
      <c r="O16" s="49"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103"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49"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49" t="str">
        <f ca="1">IFERROR(IF(INDEX(DATOS!I:I,MATCH(CHECKLIST!B17,DATOS!B:B,0),1)="","X",IF(INDEX(DATOS!I:I,MATCH(CHECKLIST!B17,DATOS!B:B,0),1)&gt;YEAR(TODAY())-1,"","VENCIDA")),"")</f>
        <v/>
      </c>
      <c r="O17" s="49"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103"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49"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49" t="str">
        <f ca="1">IFERROR(IF(INDEX(DATOS!I:I,MATCH(CHECKLIST!B18,DATOS!B:B,0),1)="","X",IF(INDEX(DATOS!I:I,MATCH(CHECKLIST!B18,DATOS!B:B,0),1)&gt;YEAR(TODAY())-1,"","VENCIDA")),"")</f>
        <v/>
      </c>
      <c r="O18" s="49"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103"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49"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49" t="str">
        <f ca="1">IFERROR(IF(INDEX(DATOS!I:I,MATCH(CHECKLIST!B19,DATOS!B:B,0),1)="","X",IF(INDEX(DATOS!I:I,MATCH(CHECKLIST!B19,DATOS!B:B,0),1)&gt;YEAR(TODAY())-1,"","VENCIDA")),"")</f>
        <v/>
      </c>
      <c r="O19" s="49"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103"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49"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49" t="str">
        <f ca="1">IFERROR(IF(INDEX(DATOS!I:I,MATCH(CHECKLIST!B20,DATOS!B:B,0),1)="","X",IF(INDEX(DATOS!I:I,MATCH(CHECKLIST!B20,DATOS!B:B,0),1)&gt;YEAR(TODAY())-1,"","VENCIDA")),"")</f>
        <v/>
      </c>
      <c r="O20" s="49"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103"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49"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49" t="str">
        <f ca="1">IFERROR(IF(INDEX(DATOS!I:I,MATCH(CHECKLIST!B21,DATOS!B:B,0),1)="","X",IF(INDEX(DATOS!I:I,MATCH(CHECKLIST!B21,DATOS!B:B,0),1)&gt;YEAR(TODAY())-1,"","VENCIDA")),"")</f>
        <v/>
      </c>
      <c r="O21" s="49"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103" t="str">
        <f>IFERROR(INDEX(DATOS!C:C,MATCH(CHECKLIST!A22,DATOS!BV:BV,0),1),"")</f>
        <v/>
      </c>
      <c r="F22" s="3"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49"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49" t="str">
        <f ca="1">IFERROR(IF(INDEX(DATOS!I:I,MATCH(CHECKLIST!B22,DATOS!B:B,0),1)="","X",IF(INDEX(DATOS!I:I,MATCH(CHECKLIST!B22,DATOS!B:B,0),1)&gt;YEAR(TODAY())-1,"","VENCIDA")),"")</f>
        <v/>
      </c>
      <c r="O22" s="49"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103" t="str">
        <f>IFERROR(INDEX(DATOS!C:C,MATCH(CHECKLIST!A23,DATOS!BV:BV,0),1),"")</f>
        <v/>
      </c>
      <c r="F23" s="3"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49"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49" t="str">
        <f ca="1">IFERROR(IF(INDEX(DATOS!I:I,MATCH(CHECKLIST!B23,DATOS!B:B,0),1)="","X",IF(INDEX(DATOS!I:I,MATCH(CHECKLIST!B23,DATOS!B:B,0),1)&gt;YEAR(TODAY())-1,"","VENCIDA")),"")</f>
        <v/>
      </c>
      <c r="O23" s="49"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103" t="str">
        <f>IFERROR(INDEX(DATOS!C:C,MATCH(CHECKLIST!A24,DATOS!BV:BV,0),1),"")</f>
        <v/>
      </c>
      <c r="F24" s="3"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49"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49" t="str">
        <f ca="1">IFERROR(IF(INDEX(DATOS!I:I,MATCH(CHECKLIST!B24,DATOS!B:B,0),1)="","X",IF(INDEX(DATOS!I:I,MATCH(CHECKLIST!B24,DATOS!B:B,0),1)&gt;YEAR(TODAY())-1,"","VENCIDA")),"")</f>
        <v/>
      </c>
      <c r="O24" s="49"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103" t="str">
        <f>IFERROR(INDEX(DATOS!C:C,MATCH(CHECKLIST!A25,DATOS!BV:BV,0),1),"")</f>
        <v/>
      </c>
      <c r="F25" s="3"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49"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49" t="str">
        <f ca="1">IFERROR(IF(INDEX(DATOS!I:I,MATCH(CHECKLIST!B25,DATOS!B:B,0),1)="","X",IF(INDEX(DATOS!I:I,MATCH(CHECKLIST!B25,DATOS!B:B,0),1)&gt;YEAR(TODAY())-1,"","VENCIDA")),"")</f>
        <v/>
      </c>
      <c r="O25" s="49"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103" t="str">
        <f>IFERROR(INDEX(DATOS!C:C,MATCH(CHECKLIST!A26,DATOS!BV:BV,0),1),"")</f>
        <v/>
      </c>
      <c r="F26" s="3"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49"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49" t="str">
        <f ca="1">IFERROR(IF(INDEX(DATOS!I:I,MATCH(CHECKLIST!B26,DATOS!B:B,0),1)="","X",IF(INDEX(DATOS!I:I,MATCH(CHECKLIST!B26,DATOS!B:B,0),1)&gt;YEAR(TODAY())-1,"","VENCIDA")),"")</f>
        <v/>
      </c>
      <c r="O26" s="49"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103" t="str">
        <f>IFERROR(INDEX(DATOS!C:C,MATCH(CHECKLIST!A27,DATOS!BV:BV,0),1),"")</f>
        <v/>
      </c>
      <c r="F27" s="3"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49"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49" t="str">
        <f ca="1">IFERROR(IF(INDEX(DATOS!I:I,MATCH(CHECKLIST!B27,DATOS!B:B,0),1)="","X",IF(INDEX(DATOS!I:I,MATCH(CHECKLIST!B27,DATOS!B:B,0),1)&gt;YEAR(TODAY())-1,"","VENCIDA")),"")</f>
        <v/>
      </c>
      <c r="O27" s="49"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103" t="str">
        <f>IFERROR(INDEX(DATOS!C:C,MATCH(CHECKLIST!A28,DATOS!BV:BV,0),1),"")</f>
        <v/>
      </c>
      <c r="F28" s="3"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49"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49" t="str">
        <f ca="1">IFERROR(IF(INDEX(DATOS!I:I,MATCH(CHECKLIST!B28,DATOS!B:B,0),1)="","X",IF(INDEX(DATOS!I:I,MATCH(CHECKLIST!B28,DATOS!B:B,0),1)&gt;YEAR(TODAY())-1,"","VENCIDA")),"")</f>
        <v/>
      </c>
      <c r="O28" s="49"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103" t="str">
        <f>IFERROR(INDEX(DATOS!C:C,MATCH(CHECKLIST!A29,DATOS!BV:BV,0),1),"")</f>
        <v/>
      </c>
      <c r="F29" s="3"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49"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49" t="str">
        <f ca="1">IFERROR(IF(INDEX(DATOS!I:I,MATCH(CHECKLIST!B29,DATOS!B:B,0),1)="","X",IF(INDEX(DATOS!I:I,MATCH(CHECKLIST!B29,DATOS!B:B,0),1)&gt;YEAR(TODAY())-1,"","VENCIDA")),"")</f>
        <v/>
      </c>
      <c r="O29" s="49"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103" t="str">
        <f>IFERROR(INDEX(DATOS!C:C,MATCH(CHECKLIST!A30,DATOS!BV:BV,0),1),"")</f>
        <v/>
      </c>
      <c r="F30" s="3"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49"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49" t="str">
        <f ca="1">IFERROR(IF(INDEX(DATOS!I:I,MATCH(CHECKLIST!B30,DATOS!B:B,0),1)="","X",IF(INDEX(DATOS!I:I,MATCH(CHECKLIST!B30,DATOS!B:B,0),1)&gt;YEAR(TODAY())-1,"","VENCIDA")),"")</f>
        <v/>
      </c>
      <c r="O30" s="49"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103" t="str">
        <f>IFERROR(INDEX(DATOS!C:C,MATCH(CHECKLIST!A31,DATOS!BV:BV,0),1),"")</f>
        <v/>
      </c>
      <c r="F31" s="3"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49"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49" t="str">
        <f ca="1">IFERROR(IF(INDEX(DATOS!I:I,MATCH(CHECKLIST!B31,DATOS!B:B,0),1)="","X",IF(INDEX(DATOS!I:I,MATCH(CHECKLIST!B31,DATOS!B:B,0),1)&gt;YEAR(TODAY())-1,"","VENCIDA")),"")</f>
        <v/>
      </c>
      <c r="O31" s="49"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103" t="str">
        <f>IFERROR(INDEX(DATOS!C:C,MATCH(CHECKLIST!A32,DATOS!BV:BV,0),1),"")</f>
        <v/>
      </c>
      <c r="F32" s="3"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49"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49" t="str">
        <f ca="1">IFERROR(IF(INDEX(DATOS!I:I,MATCH(CHECKLIST!B32,DATOS!B:B,0),1)="","X",IF(INDEX(DATOS!I:I,MATCH(CHECKLIST!B32,DATOS!B:B,0),1)&gt;YEAR(TODAY())-1,"","VENCIDA")),"")</f>
        <v/>
      </c>
      <c r="O32" s="49"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103" t="str">
        <f>IFERROR(INDEX(DATOS!C:C,MATCH(CHECKLIST!A33,DATOS!BV:BV,0),1),"")</f>
        <v/>
      </c>
      <c r="F33" s="3"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49"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49" t="str">
        <f ca="1">IFERROR(IF(INDEX(DATOS!I:I,MATCH(CHECKLIST!B33,DATOS!B:B,0),1)="","X",IF(INDEX(DATOS!I:I,MATCH(CHECKLIST!B33,DATOS!B:B,0),1)&gt;YEAR(TODAY())-1,"","VENCIDA")),"")</f>
        <v/>
      </c>
      <c r="O33" s="49"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103" t="str">
        <f>IFERROR(INDEX(DATOS!C:C,MATCH(CHECKLIST!A34,DATOS!BV:BV,0),1),"")</f>
        <v/>
      </c>
      <c r="F34" s="3"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49"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49" t="str">
        <f ca="1">IFERROR(IF(INDEX(DATOS!I:I,MATCH(CHECKLIST!B34,DATOS!B:B,0),1)="","X",IF(INDEX(DATOS!I:I,MATCH(CHECKLIST!B34,DATOS!B:B,0),1)&gt;YEAR(TODAY())-1,"","VENCIDA")),"")</f>
        <v/>
      </c>
      <c r="O34" s="49"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103" t="str">
        <f>IFERROR(INDEX(DATOS!C:C,MATCH(CHECKLIST!A35,DATOS!BV:BV,0),1),"")</f>
        <v/>
      </c>
      <c r="F35" s="3"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49"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49" t="str">
        <f ca="1">IFERROR(IF(INDEX(DATOS!I:I,MATCH(CHECKLIST!B35,DATOS!B:B,0),1)="","X",IF(INDEX(DATOS!I:I,MATCH(CHECKLIST!B35,DATOS!B:B,0),1)&gt;YEAR(TODAY())-1,"","VENCIDA")),"")</f>
        <v/>
      </c>
      <c r="O35" s="49"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103" t="str">
        <f>IFERROR(INDEX(DATOS!C:C,MATCH(CHECKLIST!A36,DATOS!BV:BV,0),1),"")</f>
        <v/>
      </c>
      <c r="F36" s="3"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49"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49" t="str">
        <f ca="1">IFERROR(IF(INDEX(DATOS!I:I,MATCH(CHECKLIST!B36,DATOS!B:B,0),1)="","X",IF(INDEX(DATOS!I:I,MATCH(CHECKLIST!B36,DATOS!B:B,0),1)&gt;YEAR(TODAY())-1,"","VENCIDA")),"")</f>
        <v/>
      </c>
      <c r="O36" s="49"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103" t="str">
        <f>IFERROR(INDEX(DATOS!C:C,MATCH(CHECKLIST!A37,DATOS!BV:BV,0),1),"")</f>
        <v/>
      </c>
      <c r="F37" s="3"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49"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49" t="str">
        <f ca="1">IFERROR(IF(INDEX(DATOS!I:I,MATCH(CHECKLIST!B37,DATOS!B:B,0),1)="","X",IF(INDEX(DATOS!I:I,MATCH(CHECKLIST!B37,DATOS!B:B,0),1)&gt;YEAR(TODAY())-1,"","VENCIDA")),"")</f>
        <v/>
      </c>
      <c r="O37" s="49"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103" t="str">
        <f>IFERROR(INDEX(DATOS!C:C,MATCH(CHECKLIST!A38,DATOS!BV:BV,0),1),"")</f>
        <v/>
      </c>
      <c r="F38" s="3"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49"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49" t="str">
        <f ca="1">IFERROR(IF(INDEX(DATOS!I:I,MATCH(CHECKLIST!B38,DATOS!B:B,0),1)="","X",IF(INDEX(DATOS!I:I,MATCH(CHECKLIST!B38,DATOS!B:B,0),1)&gt;YEAR(TODAY())-1,"","VENCIDA")),"")</f>
        <v/>
      </c>
      <c r="O38" s="49"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103" t="str">
        <f>IFERROR(INDEX(DATOS!C:C,MATCH(CHECKLIST!A39,DATOS!BV:BV,0),1),"")</f>
        <v/>
      </c>
      <c r="F39" s="3"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49"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49" t="str">
        <f ca="1">IFERROR(IF(INDEX(DATOS!I:I,MATCH(CHECKLIST!B39,DATOS!B:B,0),1)="","X",IF(INDEX(DATOS!I:I,MATCH(CHECKLIST!B39,DATOS!B:B,0),1)&gt;YEAR(TODAY())-1,"","VENCIDA")),"")</f>
        <v/>
      </c>
      <c r="O39" s="49"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103" t="str">
        <f>IFERROR(INDEX(DATOS!C:C,MATCH(CHECKLIST!A40,DATOS!BV:BV,0),1),"")</f>
        <v/>
      </c>
      <c r="F40" s="3"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49"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49" t="str">
        <f ca="1">IFERROR(IF(INDEX(DATOS!I:I,MATCH(CHECKLIST!B40,DATOS!B:B,0),1)="","X",IF(INDEX(DATOS!I:I,MATCH(CHECKLIST!B40,DATOS!B:B,0),1)&gt;YEAR(TODAY())-1,"","VENCIDA")),"")</f>
        <v/>
      </c>
      <c r="O40" s="49"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103" t="str">
        <f>IFERROR(INDEX(DATOS!C:C,MATCH(CHECKLIST!A41,DATOS!BV:BV,0),1),"")</f>
        <v/>
      </c>
      <c r="F41" s="3"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49"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49" t="str">
        <f ca="1">IFERROR(IF(INDEX(DATOS!I:I,MATCH(CHECKLIST!B41,DATOS!B:B,0),1)="","X",IF(INDEX(DATOS!I:I,MATCH(CHECKLIST!B41,DATOS!B:B,0),1)&gt;YEAR(TODAY())-1,"","VENCIDA")),"")</f>
        <v/>
      </c>
      <c r="O41" s="49"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103" t="str">
        <f>IFERROR(INDEX(DATOS!C:C,MATCH(CHECKLIST!A42,DATOS!BV:BV,0),1),"")</f>
        <v/>
      </c>
      <c r="F42" s="3"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49"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49" t="str">
        <f ca="1">IFERROR(IF(INDEX(DATOS!I:I,MATCH(CHECKLIST!B42,DATOS!B:B,0),1)="","X",IF(INDEX(DATOS!I:I,MATCH(CHECKLIST!B42,DATOS!B:B,0),1)&gt;YEAR(TODAY())-1,"","VENCIDA")),"")</f>
        <v/>
      </c>
      <c r="O42" s="49"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103" t="str">
        <f>IFERROR(INDEX(DATOS!C:C,MATCH(CHECKLIST!A43,DATOS!BV:BV,0),1),"")</f>
        <v/>
      </c>
      <c r="F43" s="3"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49"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49" t="str">
        <f ca="1">IFERROR(IF(INDEX(DATOS!I:I,MATCH(CHECKLIST!B43,DATOS!B:B,0),1)="","X",IF(INDEX(DATOS!I:I,MATCH(CHECKLIST!B43,DATOS!B:B,0),1)&gt;YEAR(TODAY())-1,"","VENCIDA")),"")</f>
        <v/>
      </c>
      <c r="O43" s="49"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103" t="str">
        <f>IFERROR(INDEX(DATOS!C:C,MATCH(CHECKLIST!A44,DATOS!BV:BV,0),1),"")</f>
        <v/>
      </c>
      <c r="F44" s="3"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49"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49" t="str">
        <f ca="1">IFERROR(IF(INDEX(DATOS!I:I,MATCH(CHECKLIST!B44,DATOS!B:B,0),1)="","X",IF(INDEX(DATOS!I:I,MATCH(CHECKLIST!B44,DATOS!B:B,0),1)&gt;YEAR(TODAY())-1,"","VENCIDA")),"")</f>
        <v/>
      </c>
      <c r="O44" s="49"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103" t="str">
        <f>IFERROR(INDEX(DATOS!C:C,MATCH(CHECKLIST!A45,DATOS!BV:BV,0),1),"")</f>
        <v/>
      </c>
      <c r="F45" s="3"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49"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49" t="str">
        <f ca="1">IFERROR(IF(INDEX(DATOS!I:I,MATCH(CHECKLIST!B45,DATOS!B:B,0),1)="","X",IF(INDEX(DATOS!I:I,MATCH(CHECKLIST!B45,DATOS!B:B,0),1)&gt;YEAR(TODAY())-1,"","VENCIDA")),"")</f>
        <v/>
      </c>
      <c r="O45" s="49"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103" t="str">
        <f>IFERROR(INDEX(DATOS!C:C,MATCH(CHECKLIST!A46,DATOS!BV:BV,0),1),"")</f>
        <v/>
      </c>
      <c r="F46" s="3"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49"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49" t="str">
        <f ca="1">IFERROR(IF(INDEX(DATOS!I:I,MATCH(CHECKLIST!B46,DATOS!B:B,0),1)="","X",IF(INDEX(DATOS!I:I,MATCH(CHECKLIST!B46,DATOS!B:B,0),1)&gt;YEAR(TODAY())-1,"","VENCIDA")),"")</f>
        <v/>
      </c>
      <c r="O46" s="49"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103" t="str">
        <f>IFERROR(INDEX(DATOS!C:C,MATCH(CHECKLIST!A47,DATOS!BV:BV,0),1),"")</f>
        <v/>
      </c>
      <c r="F47" s="3"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49"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49" t="str">
        <f ca="1">IFERROR(IF(INDEX(DATOS!I:I,MATCH(CHECKLIST!B47,DATOS!B:B,0),1)="","X",IF(INDEX(DATOS!I:I,MATCH(CHECKLIST!B47,DATOS!B:B,0),1)&gt;YEAR(TODAY())-1,"","VENCIDA")),"")</f>
        <v/>
      </c>
      <c r="O47" s="49"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103" t="str">
        <f>IFERROR(INDEX(DATOS!C:C,MATCH(CHECKLIST!A48,DATOS!BV:BV,0),1),"")</f>
        <v/>
      </c>
      <c r="F48" s="3"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49"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49" t="str">
        <f ca="1">IFERROR(IF(INDEX(DATOS!I:I,MATCH(CHECKLIST!B48,DATOS!B:B,0),1)="","X",IF(INDEX(DATOS!I:I,MATCH(CHECKLIST!B48,DATOS!B:B,0),1)&gt;YEAR(TODAY())-1,"","VENCIDA")),"")</f>
        <v/>
      </c>
      <c r="O48" s="49"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103" t="str">
        <f>IFERROR(INDEX(DATOS!C:C,MATCH(CHECKLIST!A49,DATOS!BV:BV,0),1),"")</f>
        <v/>
      </c>
      <c r="F49" s="3"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49"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49" t="str">
        <f ca="1">IFERROR(IF(INDEX(DATOS!I:I,MATCH(CHECKLIST!B49,DATOS!B:B,0),1)="","X",IF(INDEX(DATOS!I:I,MATCH(CHECKLIST!B49,DATOS!B:B,0),1)&gt;YEAR(TODAY())-1,"","VENCIDA")),"")</f>
        <v/>
      </c>
      <c r="O49" s="49"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103" t="str">
        <f>IFERROR(INDEX(DATOS!C:C,MATCH(CHECKLIST!A50,DATOS!BV:BV,0),1),"")</f>
        <v/>
      </c>
      <c r="F50" s="3"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49"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49" t="str">
        <f ca="1">IFERROR(IF(INDEX(DATOS!I:I,MATCH(CHECKLIST!B50,DATOS!B:B,0),1)="","X",IF(INDEX(DATOS!I:I,MATCH(CHECKLIST!B50,DATOS!B:B,0),1)&gt;YEAR(TODAY())-1,"","VENCIDA")),"")</f>
        <v/>
      </c>
      <c r="O50" s="49"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103" t="str">
        <f>IFERROR(INDEX(DATOS!C:C,MATCH(CHECKLIST!A51,DATOS!BV:BV,0),1),"")</f>
        <v/>
      </c>
      <c r="F51" s="3"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49"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49" t="str">
        <f ca="1">IFERROR(IF(INDEX(DATOS!I:I,MATCH(CHECKLIST!B51,DATOS!B:B,0),1)="","X",IF(INDEX(DATOS!I:I,MATCH(CHECKLIST!B51,DATOS!B:B,0),1)&gt;YEAR(TODAY())-1,"","VENCIDA")),"")</f>
        <v/>
      </c>
      <c r="O51" s="49"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103" t="str">
        <f>IFERROR(INDEX(DATOS!C:C,MATCH(CHECKLIST!A52,DATOS!BV:BV,0),1),"")</f>
        <v/>
      </c>
      <c r="F52" s="3"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49"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49" t="str">
        <f ca="1">IFERROR(IF(INDEX(DATOS!I:I,MATCH(CHECKLIST!B52,DATOS!B:B,0),1)="","X",IF(INDEX(DATOS!I:I,MATCH(CHECKLIST!B52,DATOS!B:B,0),1)&gt;YEAR(TODAY())-1,"","VENCIDA")),"")</f>
        <v/>
      </c>
      <c r="O52" s="49"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103" t="str">
        <f>IFERROR(INDEX(DATOS!C:C,MATCH(CHECKLIST!A53,DATOS!BV:BV,0),1),"")</f>
        <v/>
      </c>
      <c r="F53" s="3"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49"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49" t="str">
        <f ca="1">IFERROR(IF(INDEX(DATOS!I:I,MATCH(CHECKLIST!B53,DATOS!B:B,0),1)="","X",IF(INDEX(DATOS!I:I,MATCH(CHECKLIST!B53,DATOS!B:B,0),1)&gt;YEAR(TODAY())-1,"","VENCIDA")),"")</f>
        <v/>
      </c>
      <c r="O53" s="49"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103" t="str">
        <f>IFERROR(INDEX(DATOS!C:C,MATCH(CHECKLIST!A54,DATOS!BV:BV,0),1),"")</f>
        <v/>
      </c>
      <c r="F54" s="3"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49"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49" t="str">
        <f ca="1">IFERROR(IF(INDEX(DATOS!I:I,MATCH(CHECKLIST!B54,DATOS!B:B,0),1)="","X",IF(INDEX(DATOS!I:I,MATCH(CHECKLIST!B54,DATOS!B:B,0),1)&gt;YEAR(TODAY())-1,"","VENCIDA")),"")</f>
        <v/>
      </c>
      <c r="O54" s="49"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103" t="str">
        <f>IFERROR(INDEX(DATOS!C:C,MATCH(CHECKLIST!A55,DATOS!BV:BV,0),1),"")</f>
        <v/>
      </c>
      <c r="F55" s="3"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49"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49" t="str">
        <f ca="1">IFERROR(IF(INDEX(DATOS!I:I,MATCH(CHECKLIST!B55,DATOS!B:B,0),1)="","X",IF(INDEX(DATOS!I:I,MATCH(CHECKLIST!B55,DATOS!B:B,0),1)&gt;YEAR(TODAY())-1,"","VENCIDA")),"")</f>
        <v/>
      </c>
      <c r="O55" s="49"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103" t="str">
        <f>IFERROR(INDEX(DATOS!C:C,MATCH(CHECKLIST!A56,DATOS!BV:BV,0),1),"")</f>
        <v/>
      </c>
      <c r="F56" s="3"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49"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49" t="str">
        <f ca="1">IFERROR(IF(INDEX(DATOS!I:I,MATCH(CHECKLIST!B56,DATOS!B:B,0),1)="","X",IF(INDEX(DATOS!I:I,MATCH(CHECKLIST!B56,DATOS!B:B,0),1)&gt;YEAR(TODAY())-1,"","VENCIDA")),"")</f>
        <v/>
      </c>
      <c r="O56" s="49"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103" t="str">
        <f>IFERROR(INDEX(DATOS!C:C,MATCH(CHECKLIST!A57,DATOS!BV:BV,0),1),"")</f>
        <v/>
      </c>
      <c r="F57" s="3"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49"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49" t="str">
        <f ca="1">IFERROR(IF(INDEX(DATOS!I:I,MATCH(CHECKLIST!B57,DATOS!B:B,0),1)="","X",IF(INDEX(DATOS!I:I,MATCH(CHECKLIST!B57,DATOS!B:B,0),1)&gt;YEAR(TODAY())-1,"","VENCIDA")),"")</f>
        <v/>
      </c>
      <c r="O57" s="49"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103" t="str">
        <f>IFERROR(INDEX(DATOS!C:C,MATCH(CHECKLIST!A58,DATOS!BV:BV,0),1),"")</f>
        <v/>
      </c>
      <c r="F58" s="3"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49"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49" t="str">
        <f ca="1">IFERROR(IF(INDEX(DATOS!I:I,MATCH(CHECKLIST!B58,DATOS!B:B,0),1)="","X",IF(INDEX(DATOS!I:I,MATCH(CHECKLIST!B58,DATOS!B:B,0),1)&gt;YEAR(TODAY())-1,"","VENCIDA")),"")</f>
        <v/>
      </c>
      <c r="O58" s="49"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103" t="str">
        <f>IFERROR(INDEX(DATOS!C:C,MATCH(CHECKLIST!A59,DATOS!BV:BV,0),1),"")</f>
        <v/>
      </c>
      <c r="F59" s="3"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49"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49" t="str">
        <f ca="1">IFERROR(IF(INDEX(DATOS!I:I,MATCH(CHECKLIST!B59,DATOS!B:B,0),1)="","X",IF(INDEX(DATOS!I:I,MATCH(CHECKLIST!B59,DATOS!B:B,0),1)&gt;YEAR(TODAY())-1,"","VENCIDA")),"")</f>
        <v/>
      </c>
      <c r="O59" s="49"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103" t="str">
        <f>IFERROR(INDEX(DATOS!C:C,MATCH(CHECKLIST!A60,DATOS!BV:BV,0),1),"")</f>
        <v/>
      </c>
      <c r="F60" s="3"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49"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49" t="str">
        <f ca="1">IFERROR(IF(INDEX(DATOS!I:I,MATCH(CHECKLIST!B60,DATOS!B:B,0),1)="","X",IF(INDEX(DATOS!I:I,MATCH(CHECKLIST!B60,DATOS!B:B,0),1)&gt;YEAR(TODAY())-1,"","VENCIDA")),"")</f>
        <v/>
      </c>
      <c r="O60" s="49"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103" t="str">
        <f>IFERROR(INDEX(DATOS!C:C,MATCH(CHECKLIST!A61,DATOS!BV:BV,0),1),"")</f>
        <v/>
      </c>
      <c r="F61" s="3"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49"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49" t="str">
        <f ca="1">IFERROR(IF(INDEX(DATOS!I:I,MATCH(CHECKLIST!B61,DATOS!B:B,0),1)="","X",IF(INDEX(DATOS!I:I,MATCH(CHECKLIST!B61,DATOS!B:B,0),1)&gt;YEAR(TODAY())-1,"","VENCIDA")),"")</f>
        <v/>
      </c>
      <c r="O61" s="49"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103" t="str">
        <f>IFERROR(INDEX(DATOS!C:C,MATCH(CHECKLIST!A62,DATOS!BV:BV,0),1),"")</f>
        <v/>
      </c>
      <c r="F62" s="3"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49"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49" t="str">
        <f ca="1">IFERROR(IF(INDEX(DATOS!I:I,MATCH(CHECKLIST!B62,DATOS!B:B,0),1)="","X",IF(INDEX(DATOS!I:I,MATCH(CHECKLIST!B62,DATOS!B:B,0),1)&gt;YEAR(TODAY())-1,"","VENCIDA")),"")</f>
        <v/>
      </c>
      <c r="O62" s="49"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103" t="str">
        <f>IFERROR(INDEX(DATOS!C:C,MATCH(CHECKLIST!A63,DATOS!BV:BV,0),1),"")</f>
        <v/>
      </c>
      <c r="F63" s="3"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49"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49" t="str">
        <f ca="1">IFERROR(IF(INDEX(DATOS!I:I,MATCH(CHECKLIST!B63,DATOS!B:B,0),1)="","X",IF(INDEX(DATOS!I:I,MATCH(CHECKLIST!B63,DATOS!B:B,0),1)&gt;YEAR(TODAY())-1,"","VENCIDA")),"")</f>
        <v/>
      </c>
      <c r="O63" s="49"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103" t="str">
        <f>IFERROR(INDEX(DATOS!C:C,MATCH(CHECKLIST!A64,DATOS!BV:BV,0),1),"")</f>
        <v/>
      </c>
      <c r="F64" s="3"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49"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49" t="str">
        <f ca="1">IFERROR(IF(INDEX(DATOS!I:I,MATCH(CHECKLIST!B64,DATOS!B:B,0),1)="","X",IF(INDEX(DATOS!I:I,MATCH(CHECKLIST!B64,DATOS!B:B,0),1)&gt;YEAR(TODAY())-1,"","VENCIDA")),"")</f>
        <v/>
      </c>
      <c r="O64" s="49"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103" t="str">
        <f>IFERROR(INDEX(DATOS!C:C,MATCH(CHECKLIST!A65,DATOS!BV:BV,0),1),"")</f>
        <v/>
      </c>
      <c r="F65" s="3"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49"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49" t="str">
        <f ca="1">IFERROR(IF(INDEX(DATOS!I:I,MATCH(CHECKLIST!B65,DATOS!B:B,0),1)="","X",IF(INDEX(DATOS!I:I,MATCH(CHECKLIST!B65,DATOS!B:B,0),1)&gt;YEAR(TODAY())-1,"","VENCIDA")),"")</f>
        <v/>
      </c>
      <c r="O65" s="49"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103" t="str">
        <f>IFERROR(INDEX(DATOS!C:C,MATCH(CHECKLIST!A66,DATOS!BV:BV,0),1),"")</f>
        <v/>
      </c>
      <c r="F66" s="3"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49"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49" t="str">
        <f ca="1">IFERROR(IF(INDEX(DATOS!I:I,MATCH(CHECKLIST!B66,DATOS!B:B,0),1)="","X",IF(INDEX(DATOS!I:I,MATCH(CHECKLIST!B66,DATOS!B:B,0),1)&gt;YEAR(TODAY())-1,"","VENCIDA")),"")</f>
        <v/>
      </c>
      <c r="O66" s="49"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103" t="str">
        <f>IFERROR(INDEX(DATOS!C:C,MATCH(CHECKLIST!A67,DATOS!BV:BV,0),1),"")</f>
        <v/>
      </c>
      <c r="F67" s="3"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49"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49" t="str">
        <f ca="1">IFERROR(IF(INDEX(DATOS!I:I,MATCH(CHECKLIST!B67,DATOS!B:B,0),1)="","X",IF(INDEX(DATOS!I:I,MATCH(CHECKLIST!B67,DATOS!B:B,0),1)&gt;YEAR(TODAY())-1,"","VENCIDA")),"")</f>
        <v/>
      </c>
      <c r="O67" s="49"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103" t="str">
        <f>IFERROR(INDEX(DATOS!C:C,MATCH(CHECKLIST!A68,DATOS!BV:BV,0),1),"")</f>
        <v/>
      </c>
      <c r="F68" s="3"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49"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49" t="str">
        <f ca="1">IFERROR(IF(INDEX(DATOS!I:I,MATCH(CHECKLIST!B68,DATOS!B:B,0),1)="","X",IF(INDEX(DATOS!I:I,MATCH(CHECKLIST!B68,DATOS!B:B,0),1)&gt;YEAR(TODAY())-1,"","VENCIDA")),"")</f>
        <v/>
      </c>
      <c r="O68" s="49"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103" t="str">
        <f>IFERROR(INDEX(DATOS!C:C,MATCH(CHECKLIST!A69,DATOS!BV:BV,0),1),"")</f>
        <v/>
      </c>
      <c r="F69" s="3"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49"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49" t="str">
        <f ca="1">IFERROR(IF(INDEX(DATOS!I:I,MATCH(CHECKLIST!B69,DATOS!B:B,0),1)="","X",IF(INDEX(DATOS!I:I,MATCH(CHECKLIST!B69,DATOS!B:B,0),1)&gt;YEAR(TODAY())-1,"","VENCIDA")),"")</f>
        <v/>
      </c>
      <c r="O69" s="49"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103" t="str">
        <f>IFERROR(INDEX(DATOS!C:C,MATCH(CHECKLIST!A70,DATOS!BV:BV,0),1),"")</f>
        <v/>
      </c>
      <c r="F70" s="3"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49"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49" t="str">
        <f ca="1">IFERROR(IF(INDEX(DATOS!I:I,MATCH(CHECKLIST!B70,DATOS!B:B,0),1)="","X",IF(INDEX(DATOS!I:I,MATCH(CHECKLIST!B70,DATOS!B:B,0),1)&gt;YEAR(TODAY())-1,"","VENCIDA")),"")</f>
        <v/>
      </c>
      <c r="O70" s="49"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103" t="str">
        <f>IFERROR(INDEX(DATOS!C:C,MATCH(CHECKLIST!A71,DATOS!BV:BV,0),1),"")</f>
        <v/>
      </c>
      <c r="F71" s="3"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49"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49" t="str">
        <f ca="1">IFERROR(IF(INDEX(DATOS!I:I,MATCH(CHECKLIST!B71,DATOS!B:B,0),1)="","X",IF(INDEX(DATOS!I:I,MATCH(CHECKLIST!B71,DATOS!B:B,0),1)&gt;YEAR(TODAY())-1,"","VENCIDA")),"")</f>
        <v/>
      </c>
      <c r="O71" s="49"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103" t="str">
        <f>IFERROR(INDEX(DATOS!C:C,MATCH(CHECKLIST!A72,DATOS!BV:BV,0),1),"")</f>
        <v/>
      </c>
      <c r="F72" s="3"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49"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49" t="str">
        <f ca="1">IFERROR(IF(INDEX(DATOS!I:I,MATCH(CHECKLIST!B72,DATOS!B:B,0),1)="","X",IF(INDEX(DATOS!I:I,MATCH(CHECKLIST!B72,DATOS!B:B,0),1)&gt;YEAR(TODAY())-1,"","VENCIDA")),"")</f>
        <v/>
      </c>
      <c r="O72" s="49"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103" t="str">
        <f>IFERROR(INDEX(DATOS!C:C,MATCH(CHECKLIST!A73,DATOS!BV:BV,0),1),"")</f>
        <v/>
      </c>
      <c r="F73" s="3"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49"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49" t="str">
        <f ca="1">IFERROR(IF(INDEX(DATOS!I:I,MATCH(CHECKLIST!B73,DATOS!B:B,0),1)="","X",IF(INDEX(DATOS!I:I,MATCH(CHECKLIST!B73,DATOS!B:B,0),1)&gt;YEAR(TODAY())-1,"","VENCIDA")),"")</f>
        <v/>
      </c>
      <c r="O73" s="49"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103" t="str">
        <f>IFERROR(INDEX(DATOS!C:C,MATCH(CHECKLIST!A74,DATOS!BV:BV,0),1),"")</f>
        <v/>
      </c>
      <c r="F74" s="3"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49"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49" t="str">
        <f ca="1">IFERROR(IF(INDEX(DATOS!I:I,MATCH(CHECKLIST!B74,DATOS!B:B,0),1)="","X",IF(INDEX(DATOS!I:I,MATCH(CHECKLIST!B74,DATOS!B:B,0),1)&gt;YEAR(TODAY())-1,"","VENCIDA")),"")</f>
        <v/>
      </c>
      <c r="O74" s="49"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103" t="str">
        <f>IFERROR(INDEX(DATOS!C:C,MATCH(CHECKLIST!A75,DATOS!BV:BV,0),1),"")</f>
        <v/>
      </c>
      <c r="F75" s="3"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49"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49" t="str">
        <f ca="1">IFERROR(IF(INDEX(DATOS!I:I,MATCH(CHECKLIST!B75,DATOS!B:B,0),1)="","X",IF(INDEX(DATOS!I:I,MATCH(CHECKLIST!B75,DATOS!B:B,0),1)&gt;YEAR(TODAY())-1,"","VENCIDA")),"")</f>
        <v/>
      </c>
      <c r="O75" s="49"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103" t="str">
        <f>IFERROR(INDEX(DATOS!C:C,MATCH(CHECKLIST!A76,DATOS!BV:BV,0),1),"")</f>
        <v/>
      </c>
      <c r="F76" s="3"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49"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49" t="str">
        <f ca="1">IFERROR(IF(INDEX(DATOS!I:I,MATCH(CHECKLIST!B76,DATOS!B:B,0),1)="","X",IF(INDEX(DATOS!I:I,MATCH(CHECKLIST!B76,DATOS!B:B,0),1)&gt;YEAR(TODAY())-1,"","VENCIDA")),"")</f>
        <v/>
      </c>
      <c r="O76" s="49"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103" t="str">
        <f>IFERROR(INDEX(DATOS!C:C,MATCH(CHECKLIST!A77,DATOS!BV:BV,0),1),"")</f>
        <v/>
      </c>
      <c r="F77" s="3"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49"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49" t="str">
        <f ca="1">IFERROR(IF(INDEX(DATOS!I:I,MATCH(CHECKLIST!B77,DATOS!B:B,0),1)="","X",IF(INDEX(DATOS!I:I,MATCH(CHECKLIST!B77,DATOS!B:B,0),1)&gt;YEAR(TODAY())-1,"","VENCIDA")),"")</f>
        <v/>
      </c>
      <c r="O77" s="49"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103" t="str">
        <f>IFERROR(INDEX(DATOS!C:C,MATCH(CHECKLIST!A78,DATOS!BV:BV,0),1),"")</f>
        <v/>
      </c>
      <c r="F78" s="3"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49"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49" t="str">
        <f ca="1">IFERROR(IF(INDEX(DATOS!I:I,MATCH(CHECKLIST!B78,DATOS!B:B,0),1)="","X",IF(INDEX(DATOS!I:I,MATCH(CHECKLIST!B78,DATOS!B:B,0),1)&gt;YEAR(TODAY())-1,"","VENCIDA")),"")</f>
        <v/>
      </c>
      <c r="O78" s="49"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103" t="str">
        <f>IFERROR(INDEX(DATOS!C:C,MATCH(CHECKLIST!A79,DATOS!BV:BV,0),1),"")</f>
        <v/>
      </c>
      <c r="F79" s="3"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49"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49" t="str">
        <f ca="1">IFERROR(IF(INDEX(DATOS!I:I,MATCH(CHECKLIST!B79,DATOS!B:B,0),1)="","X",IF(INDEX(DATOS!I:I,MATCH(CHECKLIST!B79,DATOS!B:B,0),1)&gt;YEAR(TODAY())-1,"","VENCIDA")),"")</f>
        <v/>
      </c>
      <c r="O79" s="49"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103" t="str">
        <f>IFERROR(INDEX(DATOS!C:C,MATCH(CHECKLIST!A80,DATOS!BV:BV,0),1),"")</f>
        <v/>
      </c>
      <c r="F80" s="3"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49"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49" t="str">
        <f ca="1">IFERROR(IF(INDEX(DATOS!I:I,MATCH(CHECKLIST!B80,DATOS!B:B,0),1)="","X",IF(INDEX(DATOS!I:I,MATCH(CHECKLIST!B80,DATOS!B:B,0),1)&gt;YEAR(TODAY())-1,"","VENCIDA")),"")</f>
        <v/>
      </c>
      <c r="O80" s="49"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103" t="str">
        <f>IFERROR(INDEX(DATOS!C:C,MATCH(CHECKLIST!A81,DATOS!BV:BV,0),1),"")</f>
        <v/>
      </c>
      <c r="F81" s="3"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49"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49" t="str">
        <f ca="1">IFERROR(IF(INDEX(DATOS!I:I,MATCH(CHECKLIST!B81,DATOS!B:B,0),1)="","X",IF(INDEX(DATOS!I:I,MATCH(CHECKLIST!B81,DATOS!B:B,0),1)&gt;YEAR(TODAY())-1,"","VENCIDA")),"")</f>
        <v/>
      </c>
      <c r="O81" s="49"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103" t="str">
        <f>IFERROR(INDEX(DATOS!C:C,MATCH(CHECKLIST!A82,DATOS!BV:BV,0),1),"")</f>
        <v/>
      </c>
      <c r="F82" s="3"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49"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49" t="str">
        <f ca="1">IFERROR(IF(INDEX(DATOS!I:I,MATCH(CHECKLIST!B82,DATOS!B:B,0),1)="","X",IF(INDEX(DATOS!I:I,MATCH(CHECKLIST!B82,DATOS!B:B,0),1)&gt;YEAR(TODAY())-1,"","VENCIDA")),"")</f>
        <v/>
      </c>
      <c r="O82" s="49"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103" t="str">
        <f>IFERROR(INDEX(DATOS!C:C,MATCH(CHECKLIST!A83,DATOS!BV:BV,0),1),"")</f>
        <v/>
      </c>
      <c r="F83" s="3"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49"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49" t="str">
        <f ca="1">IFERROR(IF(INDEX(DATOS!I:I,MATCH(CHECKLIST!B83,DATOS!B:B,0),1)="","X",IF(INDEX(DATOS!I:I,MATCH(CHECKLIST!B83,DATOS!B:B,0),1)&gt;YEAR(TODAY())-1,"","VENCIDA")),"")</f>
        <v/>
      </c>
      <c r="O83" s="49"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103" t="str">
        <f>IFERROR(INDEX(DATOS!C:C,MATCH(CHECKLIST!A84,DATOS!BV:BV,0),1),"")</f>
        <v/>
      </c>
      <c r="F84" s="3"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49"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49" t="str">
        <f ca="1">IFERROR(IF(INDEX(DATOS!I:I,MATCH(CHECKLIST!B84,DATOS!B:B,0),1)="","X",IF(INDEX(DATOS!I:I,MATCH(CHECKLIST!B84,DATOS!B:B,0),1)&gt;YEAR(TODAY())-1,"","VENCIDA")),"")</f>
        <v/>
      </c>
      <c r="O84" s="49"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103" t="str">
        <f>IFERROR(INDEX(DATOS!C:C,MATCH(CHECKLIST!A85,DATOS!BV:BV,0),1),"")</f>
        <v/>
      </c>
      <c r="F85" s="3"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49"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49" t="str">
        <f ca="1">IFERROR(IF(INDEX(DATOS!I:I,MATCH(CHECKLIST!B85,DATOS!B:B,0),1)="","X",IF(INDEX(DATOS!I:I,MATCH(CHECKLIST!B85,DATOS!B:B,0),1)&gt;YEAR(TODAY())-1,"","VENCIDA")),"")</f>
        <v/>
      </c>
      <c r="O85" s="49"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103" t="str">
        <f>IFERROR(INDEX(DATOS!C:C,MATCH(CHECKLIST!A86,DATOS!BV:BV,0),1),"")</f>
        <v/>
      </c>
      <c r="F86" s="3"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49"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49" t="str">
        <f ca="1">IFERROR(IF(INDEX(DATOS!I:I,MATCH(CHECKLIST!B86,DATOS!B:B,0),1)="","X",IF(INDEX(DATOS!I:I,MATCH(CHECKLIST!B86,DATOS!B:B,0),1)&gt;YEAR(TODAY())-1,"","VENCIDA")),"")</f>
        <v/>
      </c>
      <c r="O86" s="49"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103" t="str">
        <f>IFERROR(INDEX(DATOS!C:C,MATCH(CHECKLIST!A87,DATOS!BV:BV,0),1),"")</f>
        <v/>
      </c>
      <c r="F87" s="3"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49"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49" t="str">
        <f ca="1">IFERROR(IF(INDEX(DATOS!I:I,MATCH(CHECKLIST!B87,DATOS!B:B,0),1)="","X",IF(INDEX(DATOS!I:I,MATCH(CHECKLIST!B87,DATOS!B:B,0),1)&gt;YEAR(TODAY())-1,"","VENCIDA")),"")</f>
        <v/>
      </c>
      <c r="O87" s="49"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103" t="str">
        <f>IFERROR(INDEX(DATOS!C:C,MATCH(CHECKLIST!A88,DATOS!BV:BV,0),1),"")</f>
        <v/>
      </c>
      <c r="F88" s="3"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49"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49" t="str">
        <f ca="1">IFERROR(IF(INDEX(DATOS!I:I,MATCH(CHECKLIST!B88,DATOS!B:B,0),1)="","X",IF(INDEX(DATOS!I:I,MATCH(CHECKLIST!B88,DATOS!B:B,0),1)&gt;YEAR(TODAY())-1,"","VENCIDA")),"")</f>
        <v/>
      </c>
      <c r="O88" s="49"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103" t="str">
        <f>IFERROR(INDEX(DATOS!C:C,MATCH(CHECKLIST!A89,DATOS!BV:BV,0),1),"")</f>
        <v/>
      </c>
      <c r="F89" s="3"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49"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49" t="str">
        <f ca="1">IFERROR(IF(INDEX(DATOS!I:I,MATCH(CHECKLIST!B89,DATOS!B:B,0),1)="","X",IF(INDEX(DATOS!I:I,MATCH(CHECKLIST!B89,DATOS!B:B,0),1)&gt;YEAR(TODAY())-1,"","VENCIDA")),"")</f>
        <v/>
      </c>
      <c r="O89" s="49"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103" t="str">
        <f>IFERROR(INDEX(DATOS!C:C,MATCH(CHECKLIST!A90,DATOS!BV:BV,0),1),"")</f>
        <v/>
      </c>
      <c r="F90" s="3"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49"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49" t="str">
        <f ca="1">IFERROR(IF(INDEX(DATOS!I:I,MATCH(CHECKLIST!B90,DATOS!B:B,0),1)="","X",IF(INDEX(DATOS!I:I,MATCH(CHECKLIST!B90,DATOS!B:B,0),1)&gt;YEAR(TODAY())-1,"","VENCIDA")),"")</f>
        <v/>
      </c>
      <c r="O90" s="49"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103" t="str">
        <f>IFERROR(INDEX(DATOS!C:C,MATCH(CHECKLIST!A91,DATOS!BV:BV,0),1),"")</f>
        <v/>
      </c>
      <c r="F91" s="3"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49"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49" t="str">
        <f ca="1">IFERROR(IF(INDEX(DATOS!I:I,MATCH(CHECKLIST!B91,DATOS!B:B,0),1)="","X",IF(INDEX(DATOS!I:I,MATCH(CHECKLIST!B91,DATOS!B:B,0),1)&gt;YEAR(TODAY())-1,"","VENCIDA")),"")</f>
        <v/>
      </c>
      <c r="O91" s="49"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103" t="str">
        <f>IFERROR(INDEX(DATOS!C:C,MATCH(CHECKLIST!A92,DATOS!BV:BV,0),1),"")</f>
        <v/>
      </c>
      <c r="F92" s="3"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49"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49" t="str">
        <f ca="1">IFERROR(IF(INDEX(DATOS!I:I,MATCH(CHECKLIST!B92,DATOS!B:B,0),1)="","X",IF(INDEX(DATOS!I:I,MATCH(CHECKLIST!B92,DATOS!B:B,0),1)&gt;YEAR(TODAY())-1,"","VENCIDA")),"")</f>
        <v/>
      </c>
      <c r="O92" s="49"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103" t="str">
        <f>IFERROR(INDEX(DATOS!C:C,MATCH(CHECKLIST!A93,DATOS!BV:BV,0),1),"")</f>
        <v/>
      </c>
      <c r="F93" s="16"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49"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49" t="str">
        <f ca="1">IFERROR(IF(INDEX(DATOS!I:I,MATCH(CHECKLIST!B93,DATOS!B:B,0),1)="","X",IF(INDEX(DATOS!I:I,MATCH(CHECKLIST!B93,DATOS!B:B,0),1)&gt;YEAR(TODAY())-1,"","VENCIDA")),"")</f>
        <v/>
      </c>
      <c r="O93" s="49"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103" t="str">
        <f>IFERROR(INDEX(DATOS!C:C,MATCH(CHECKLIST!A94,DATOS!BV:BV,0),1),"")</f>
        <v/>
      </c>
      <c r="F94" s="16"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49"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49" t="str">
        <f ca="1">IFERROR(IF(INDEX(DATOS!I:I,MATCH(CHECKLIST!B94,DATOS!B:B,0),1)="","X",IF(INDEX(DATOS!I:I,MATCH(CHECKLIST!B94,DATOS!B:B,0),1)&gt;YEAR(TODAY())-1,"","VENCIDA")),"")</f>
        <v/>
      </c>
      <c r="O94" s="49"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103" t="str">
        <f>IFERROR(INDEX(DATOS!C:C,MATCH(CHECKLIST!A95,DATOS!BV:BV,0),1),"")</f>
        <v/>
      </c>
      <c r="F95" s="3"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49"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49" t="str">
        <f ca="1">IFERROR(IF(INDEX(DATOS!I:I,MATCH(CHECKLIST!B95,DATOS!B:B,0),1)="","X",IF(INDEX(DATOS!I:I,MATCH(CHECKLIST!B95,DATOS!B:B,0),1)&gt;YEAR(TODAY())-1,"","VENCIDA")),"")</f>
        <v/>
      </c>
      <c r="O95" s="49"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103" t="str">
        <f>IFERROR(INDEX(DATOS!C:C,MATCH(CHECKLIST!A96,DATOS!BV:BV,0),1),"")</f>
        <v/>
      </c>
      <c r="F96" s="3"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49"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49" t="str">
        <f ca="1">IFERROR(IF(INDEX(DATOS!I:I,MATCH(CHECKLIST!B96,DATOS!B:B,0),1)="","X",IF(INDEX(DATOS!I:I,MATCH(CHECKLIST!B96,DATOS!B:B,0),1)&gt;YEAR(TODAY())-1,"","VENCIDA")),"")</f>
        <v/>
      </c>
      <c r="O96" s="49"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103" t="str">
        <f>IFERROR(INDEX(DATOS!C:C,MATCH(CHECKLIST!A97,DATOS!BV:BV,0),1),"")</f>
        <v/>
      </c>
      <c r="F97" s="3"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49"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49" t="str">
        <f ca="1">IFERROR(IF(INDEX(DATOS!I:I,MATCH(CHECKLIST!B97,DATOS!B:B,0),1)="","X",IF(INDEX(DATOS!I:I,MATCH(CHECKLIST!B97,DATOS!B:B,0),1)&gt;YEAR(TODAY())-1,"","VENCIDA")),"")</f>
        <v/>
      </c>
      <c r="O97" s="49"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103" t="str">
        <f>IFERROR(INDEX(DATOS!C:C,MATCH(CHECKLIST!A98,DATOS!BV:BV,0),1),"")</f>
        <v/>
      </c>
      <c r="F98" s="3"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49"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49" t="str">
        <f ca="1">IFERROR(IF(INDEX(DATOS!I:I,MATCH(CHECKLIST!B98,DATOS!B:B,0),1)="","X",IF(INDEX(DATOS!I:I,MATCH(CHECKLIST!B98,DATOS!B:B,0),1)&gt;YEAR(TODAY())-1,"","VENCIDA")),"")</f>
        <v/>
      </c>
      <c r="O98" s="49"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103" t="str">
        <f>IFERROR(INDEX(DATOS!C:C,MATCH(CHECKLIST!A99,DATOS!BV:BV,0),1),"")</f>
        <v/>
      </c>
      <c r="F99" s="3"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49"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49" t="str">
        <f ca="1">IFERROR(IF(INDEX(DATOS!I:I,MATCH(CHECKLIST!B99,DATOS!B:B,0),1)="","X",IF(INDEX(DATOS!I:I,MATCH(CHECKLIST!B99,DATOS!B:B,0),1)&gt;YEAR(TODAY())-1,"","VENCIDA")),"")</f>
        <v/>
      </c>
      <c r="O99" s="49"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103" t="str">
        <f>IFERROR(INDEX(DATOS!C:C,MATCH(CHECKLIST!A100,DATOS!BV:BV,0),1),"")</f>
        <v/>
      </c>
      <c r="F100" s="16"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49"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49" t="str">
        <f ca="1">IFERROR(IF(INDEX(DATOS!I:I,MATCH(CHECKLIST!B100,DATOS!B:B,0),1)="","X",IF(INDEX(DATOS!I:I,MATCH(CHECKLIST!B100,DATOS!B:B,0),1)&gt;YEAR(TODAY())-1,"","VENCIDA")),"")</f>
        <v/>
      </c>
      <c r="O100" s="49"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103" t="str">
        <f>IFERROR(INDEX(DATOS!C:C,MATCH(CHECKLIST!A101,DATOS!BV:BV,0),1),"")</f>
        <v/>
      </c>
      <c r="F101" s="3"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49"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49" t="str">
        <f ca="1">IFERROR(IF(INDEX(DATOS!I:I,MATCH(CHECKLIST!B101,DATOS!B:B,0),1)="","X",IF(INDEX(DATOS!I:I,MATCH(CHECKLIST!B101,DATOS!B:B,0),1)&gt;YEAR(TODAY())-1,"","VENCIDA")),"")</f>
        <v/>
      </c>
      <c r="O101" s="49"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103" t="str">
        <f>IFERROR(INDEX(DATOS!C:C,MATCH(CHECKLIST!A102,DATOS!BV:BV,0),1),"")</f>
        <v/>
      </c>
      <c r="F102" s="3"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49"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49" t="str">
        <f ca="1">IFERROR(IF(INDEX(DATOS!I:I,MATCH(CHECKLIST!B102,DATOS!B:B,0),1)="","X",IF(INDEX(DATOS!I:I,MATCH(CHECKLIST!B102,DATOS!B:B,0),1)&gt;YEAR(TODAY())-1,"","VENCIDA")),"")</f>
        <v/>
      </c>
      <c r="O102" s="49"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103" t="str">
        <f>IFERROR(INDEX(DATOS!C:C,MATCH(CHECKLIST!A103,DATOS!BV:BV,0),1),"")</f>
        <v/>
      </c>
      <c r="F103" s="3"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49"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49" t="str">
        <f ca="1">IFERROR(IF(INDEX(DATOS!I:I,MATCH(CHECKLIST!B103,DATOS!B:B,0),1)="","X",IF(INDEX(DATOS!I:I,MATCH(CHECKLIST!B103,DATOS!B:B,0),1)&gt;YEAR(TODAY())-1,"","VENCIDA")),"")</f>
        <v/>
      </c>
      <c r="O103" s="49"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103" t="str">
        <f>IFERROR(INDEX(DATOS!C:C,MATCH(CHECKLIST!A104,DATOS!BV:BV,0),1),"")</f>
        <v/>
      </c>
      <c r="F104" s="3"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49"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49" t="str">
        <f ca="1">IFERROR(IF(INDEX(DATOS!I:I,MATCH(CHECKLIST!B104,DATOS!B:B,0),1)="","X",IF(INDEX(DATOS!I:I,MATCH(CHECKLIST!B104,DATOS!B:B,0),1)&gt;YEAR(TODAY())-1,"","VENCIDA")),"")</f>
        <v/>
      </c>
      <c r="O104" s="49"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103" t="str">
        <f>IFERROR(INDEX(DATOS!C:C,MATCH(CHECKLIST!A105,DATOS!BV:BV,0),1),"")</f>
        <v/>
      </c>
      <c r="F105" s="3"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49"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49" t="str">
        <f ca="1">IFERROR(IF(INDEX(DATOS!I:I,MATCH(CHECKLIST!B105,DATOS!B:B,0),1)="","X",IF(INDEX(DATOS!I:I,MATCH(CHECKLIST!B105,DATOS!B:B,0),1)&gt;YEAR(TODAY())-1,"","VENCIDA")),"")</f>
        <v/>
      </c>
      <c r="O105" s="49"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103" t="str">
        <f>IFERROR(INDEX(DATOS!C:C,MATCH(CHECKLIST!A106,DATOS!BV:BV,0),1),"")</f>
        <v/>
      </c>
      <c r="F106" s="3"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49"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49" t="str">
        <f ca="1">IFERROR(IF(INDEX(DATOS!I:I,MATCH(CHECKLIST!B106,DATOS!B:B,0),1)="","X",IF(INDEX(DATOS!I:I,MATCH(CHECKLIST!B106,DATOS!B:B,0),1)&gt;YEAR(TODAY())-1,"","VENCIDA")),"")</f>
        <v/>
      </c>
      <c r="O106" s="49"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103" t="str">
        <f>IFERROR(INDEX(DATOS!C:C,MATCH(CHECKLIST!A107,DATOS!BV:BV,0),1),"")</f>
        <v/>
      </c>
      <c r="F107" s="3"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49"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49" t="str">
        <f ca="1">IFERROR(IF(INDEX(DATOS!I:I,MATCH(CHECKLIST!B107,DATOS!B:B,0),1)="","X",IF(INDEX(DATOS!I:I,MATCH(CHECKLIST!B107,DATOS!B:B,0),1)&gt;YEAR(TODAY())-1,"","VENCIDA")),"")</f>
        <v/>
      </c>
      <c r="O107" s="49"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103" t="str">
        <f>IFERROR(INDEX(DATOS!C:C,MATCH(CHECKLIST!A108,DATOS!BV:BV,0),1),"")</f>
        <v/>
      </c>
      <c r="F108" s="3"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49"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49" t="str">
        <f ca="1">IFERROR(IF(INDEX(DATOS!I:I,MATCH(CHECKLIST!B108,DATOS!B:B,0),1)="","X",IF(INDEX(DATOS!I:I,MATCH(CHECKLIST!B108,DATOS!B:B,0),1)&gt;YEAR(TODAY())-1,"","VENCIDA")),"")</f>
        <v/>
      </c>
      <c r="O108" s="49"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103" t="str">
        <f>IFERROR(INDEX(DATOS!C:C,MATCH(CHECKLIST!A109,DATOS!BV:BV,0),1),"")</f>
        <v/>
      </c>
      <c r="F109" s="3"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49"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49" t="str">
        <f ca="1">IFERROR(IF(INDEX(DATOS!I:I,MATCH(CHECKLIST!B109,DATOS!B:B,0),1)="","X",IF(INDEX(DATOS!I:I,MATCH(CHECKLIST!B109,DATOS!B:B,0),1)&gt;YEAR(TODAY())-1,"","VENCIDA")),"")</f>
        <v/>
      </c>
      <c r="O109" s="49"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103" t="str">
        <f>IFERROR(INDEX(DATOS!C:C,MATCH(CHECKLIST!A110,DATOS!BV:BV,0),1),"")</f>
        <v/>
      </c>
      <c r="F110" s="3"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49"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49" t="str">
        <f ca="1">IFERROR(IF(INDEX(DATOS!I:I,MATCH(CHECKLIST!B110,DATOS!B:B,0),1)="","X",IF(INDEX(DATOS!I:I,MATCH(CHECKLIST!B110,DATOS!B:B,0),1)&gt;YEAR(TODAY())-1,"","VENCIDA")),"")</f>
        <v/>
      </c>
      <c r="O110" s="49"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103" t="str">
        <f>IFERROR(INDEX(DATOS!C:C,MATCH(CHECKLIST!A111,DATOS!BV:BV,0),1),"")</f>
        <v/>
      </c>
      <c r="F111" s="3"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49"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49" t="str">
        <f ca="1">IFERROR(IF(INDEX(DATOS!I:I,MATCH(CHECKLIST!B111,DATOS!B:B,0),1)="","X",IF(INDEX(DATOS!I:I,MATCH(CHECKLIST!B111,DATOS!B:B,0),1)&gt;YEAR(TODAY())-1,"","VENCIDA")),"")</f>
        <v/>
      </c>
      <c r="O111" s="49"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103" t="str">
        <f>IFERROR(INDEX(DATOS!C:C,MATCH(CHECKLIST!A112,DATOS!BV:BV,0),1),"")</f>
        <v/>
      </c>
      <c r="F112" s="3"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49"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49" t="str">
        <f ca="1">IFERROR(IF(INDEX(DATOS!I:I,MATCH(CHECKLIST!B112,DATOS!B:B,0),1)="","X",IF(INDEX(DATOS!I:I,MATCH(CHECKLIST!B112,DATOS!B:B,0),1)&gt;YEAR(TODAY())-1,"","VENCIDA")),"")</f>
        <v/>
      </c>
      <c r="O112" s="49"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103" t="str">
        <f>IFERROR(INDEX(DATOS!C:C,MATCH(CHECKLIST!A113,DATOS!BV:BV,0),1),"")</f>
        <v/>
      </c>
      <c r="F113" s="3"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49"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49" t="str">
        <f ca="1">IFERROR(IF(INDEX(DATOS!I:I,MATCH(CHECKLIST!B113,DATOS!B:B,0),1)="","X",IF(INDEX(DATOS!I:I,MATCH(CHECKLIST!B113,DATOS!B:B,0),1)&gt;YEAR(TODAY())-1,"","VENCIDA")),"")</f>
        <v/>
      </c>
      <c r="O113" s="49"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103" t="str">
        <f>IFERROR(INDEX(DATOS!C:C,MATCH(CHECKLIST!A114,DATOS!BV:BV,0),1),"")</f>
        <v/>
      </c>
      <c r="F114" s="3"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49"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49" t="str">
        <f ca="1">IFERROR(IF(INDEX(DATOS!I:I,MATCH(CHECKLIST!B114,DATOS!B:B,0),1)="","X",IF(INDEX(DATOS!I:I,MATCH(CHECKLIST!B114,DATOS!B:B,0),1)&gt;YEAR(TODAY())-1,"","VENCIDA")),"")</f>
        <v/>
      </c>
      <c r="O114" s="49"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103" t="str">
        <f>IFERROR(INDEX(DATOS!C:C,MATCH(CHECKLIST!A115,DATOS!BV:BV,0),1),"")</f>
        <v/>
      </c>
      <c r="F115" s="3"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49"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49" t="str">
        <f ca="1">IFERROR(IF(INDEX(DATOS!I:I,MATCH(CHECKLIST!B115,DATOS!B:B,0),1)="","X",IF(INDEX(DATOS!I:I,MATCH(CHECKLIST!B115,DATOS!B:B,0),1)&gt;YEAR(TODAY())-1,"","VENCIDA")),"")</f>
        <v/>
      </c>
      <c r="O115" s="49"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103" t="str">
        <f>IFERROR(INDEX(DATOS!C:C,MATCH(CHECKLIST!A116,DATOS!BV:BV,0),1),"")</f>
        <v/>
      </c>
      <c r="F116" s="3"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49"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49" t="str">
        <f ca="1">IFERROR(IF(INDEX(DATOS!I:I,MATCH(CHECKLIST!B116,DATOS!B:B,0),1)="","X",IF(INDEX(DATOS!I:I,MATCH(CHECKLIST!B116,DATOS!B:B,0),1)&gt;YEAR(TODAY())-1,"","VENCIDA")),"")</f>
        <v/>
      </c>
      <c r="O116" s="49"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103" t="str">
        <f>IFERROR(INDEX(DATOS!C:C,MATCH(CHECKLIST!A117,DATOS!BV:BV,0),1),"")</f>
        <v/>
      </c>
      <c r="F117" s="3"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49"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49" t="str">
        <f ca="1">IFERROR(IF(INDEX(DATOS!I:I,MATCH(CHECKLIST!B117,DATOS!B:B,0),1)="","X",IF(INDEX(DATOS!I:I,MATCH(CHECKLIST!B117,DATOS!B:B,0),1)&gt;YEAR(TODAY())-1,"","VENCIDA")),"")</f>
        <v/>
      </c>
      <c r="O117" s="49"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103" t="str">
        <f>IFERROR(INDEX(DATOS!C:C,MATCH(CHECKLIST!A118,DATOS!BV:BV,0),1),"")</f>
        <v/>
      </c>
      <c r="F118" s="3"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49"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49" t="str">
        <f ca="1">IFERROR(IF(INDEX(DATOS!I:I,MATCH(CHECKLIST!B118,DATOS!B:B,0),1)="","X",IF(INDEX(DATOS!I:I,MATCH(CHECKLIST!B118,DATOS!B:B,0),1)&gt;YEAR(TODAY())-1,"","VENCIDA")),"")</f>
        <v/>
      </c>
      <c r="O118" s="49"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103" t="str">
        <f>IFERROR(INDEX(DATOS!C:C,MATCH(CHECKLIST!A119,DATOS!BV:BV,0),1),"")</f>
        <v/>
      </c>
      <c r="F119" s="3"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49"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49" t="str">
        <f ca="1">IFERROR(IF(INDEX(DATOS!I:I,MATCH(CHECKLIST!B119,DATOS!B:B,0),1)="","X",IF(INDEX(DATOS!I:I,MATCH(CHECKLIST!B119,DATOS!B:B,0),1)&gt;YEAR(TODAY())-1,"","VENCIDA")),"")</f>
        <v/>
      </c>
      <c r="O119" s="49"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103" t="str">
        <f>IFERROR(INDEX(DATOS!C:C,MATCH(CHECKLIST!A120,DATOS!BV:BV,0),1),"")</f>
        <v/>
      </c>
      <c r="F120" s="3"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49"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49" t="str">
        <f ca="1">IFERROR(IF(INDEX(DATOS!I:I,MATCH(CHECKLIST!B120,DATOS!B:B,0),1)="","X",IF(INDEX(DATOS!I:I,MATCH(CHECKLIST!B120,DATOS!B:B,0),1)&gt;YEAR(TODAY())-1,"","VENCIDA")),"")</f>
        <v/>
      </c>
      <c r="O120" s="49"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103" t="str">
        <f>IFERROR(INDEX(DATOS!C:C,MATCH(CHECKLIST!A121,DATOS!BV:BV,0),1),"")</f>
        <v/>
      </c>
      <c r="F121" s="3"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49"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49" t="str">
        <f ca="1">IFERROR(IF(INDEX(DATOS!I:I,MATCH(CHECKLIST!B121,DATOS!B:B,0),1)="","X",IF(INDEX(DATOS!I:I,MATCH(CHECKLIST!B121,DATOS!B:B,0),1)&gt;YEAR(TODAY())-1,"","VENCIDA")),"")</f>
        <v/>
      </c>
      <c r="O121" s="49"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103" t="str">
        <f>IFERROR(INDEX(DATOS!C:C,MATCH(CHECKLIST!A122,DATOS!BV:BV,0),1),"")</f>
        <v/>
      </c>
      <c r="F122" s="3"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49"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49" t="str">
        <f ca="1">IFERROR(IF(INDEX(DATOS!I:I,MATCH(CHECKLIST!B122,DATOS!B:B,0),1)="","X",IF(INDEX(DATOS!I:I,MATCH(CHECKLIST!B122,DATOS!B:B,0),1)&gt;YEAR(TODAY())-1,"","VENCIDA")),"")</f>
        <v/>
      </c>
      <c r="O122" s="49"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103" t="str">
        <f>IFERROR(INDEX(DATOS!C:C,MATCH(CHECKLIST!A123,DATOS!BV:BV,0),1),"")</f>
        <v/>
      </c>
      <c r="F123" s="3"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49"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49" t="str">
        <f ca="1">IFERROR(IF(INDEX(DATOS!I:I,MATCH(CHECKLIST!B123,DATOS!B:B,0),1)="","X",IF(INDEX(DATOS!I:I,MATCH(CHECKLIST!B123,DATOS!B:B,0),1)&gt;YEAR(TODAY())-1,"","VENCIDA")),"")</f>
        <v/>
      </c>
      <c r="O123" s="49"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103" t="str">
        <f>IFERROR(INDEX(DATOS!C:C,MATCH(CHECKLIST!A124,DATOS!BV:BV,0),1),"")</f>
        <v/>
      </c>
      <c r="F124" s="3"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49"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49" t="str">
        <f ca="1">IFERROR(IF(INDEX(DATOS!I:I,MATCH(CHECKLIST!B124,DATOS!B:B,0),1)="","X",IF(INDEX(DATOS!I:I,MATCH(CHECKLIST!B124,DATOS!B:B,0),1)&gt;YEAR(TODAY())-1,"","VENCIDA")),"")</f>
        <v/>
      </c>
      <c r="O124" s="49"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103" t="str">
        <f>IFERROR(INDEX(DATOS!C:C,MATCH(CHECKLIST!A125,DATOS!BV:BV,0),1),"")</f>
        <v/>
      </c>
      <c r="F125" s="3"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49"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49" t="str">
        <f ca="1">IFERROR(IF(INDEX(DATOS!I:I,MATCH(CHECKLIST!B125,DATOS!B:B,0),1)="","X",IF(INDEX(DATOS!I:I,MATCH(CHECKLIST!B125,DATOS!B:B,0),1)&gt;YEAR(TODAY())-1,"","VENCIDA")),"")</f>
        <v/>
      </c>
      <c r="O125" s="49"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103" t="str">
        <f>IFERROR(INDEX(DATOS!C:C,MATCH(CHECKLIST!A126,DATOS!BV:BV,0),1),"")</f>
        <v/>
      </c>
      <c r="F126" s="3"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49"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49" t="str">
        <f ca="1">IFERROR(IF(INDEX(DATOS!I:I,MATCH(CHECKLIST!B126,DATOS!B:B,0),1)="","X",IF(INDEX(DATOS!I:I,MATCH(CHECKLIST!B126,DATOS!B:B,0),1)&gt;YEAR(TODAY())-1,"","VENCIDA")),"")</f>
        <v/>
      </c>
      <c r="O126" s="49"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103" t="str">
        <f>IFERROR(INDEX(DATOS!C:C,MATCH(CHECKLIST!A127,DATOS!BV:BV,0),1),"")</f>
        <v/>
      </c>
      <c r="F127" s="3"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49"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49" t="str">
        <f ca="1">IFERROR(IF(INDEX(DATOS!I:I,MATCH(CHECKLIST!B127,DATOS!B:B,0),1)="","X",IF(INDEX(DATOS!I:I,MATCH(CHECKLIST!B127,DATOS!B:B,0),1)&gt;YEAR(TODAY())-1,"","VENCIDA")),"")</f>
        <v/>
      </c>
      <c r="O127" s="49"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103" t="str">
        <f>IFERROR(INDEX(DATOS!C:C,MATCH(CHECKLIST!A128,DATOS!BV:BV,0),1),"")</f>
        <v/>
      </c>
      <c r="F128" s="3"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49"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49" t="str">
        <f ca="1">IFERROR(IF(INDEX(DATOS!I:I,MATCH(CHECKLIST!B128,DATOS!B:B,0),1)="","X",IF(INDEX(DATOS!I:I,MATCH(CHECKLIST!B128,DATOS!B:B,0),1)&gt;YEAR(TODAY())-1,"","VENCIDA")),"")</f>
        <v/>
      </c>
      <c r="O128" s="49"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103" t="str">
        <f>IFERROR(INDEX(DATOS!C:C,MATCH(CHECKLIST!A129,DATOS!BV:BV,0),1),"")</f>
        <v/>
      </c>
      <c r="F129" s="3"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49"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49" t="str">
        <f ca="1">IFERROR(IF(INDEX(DATOS!I:I,MATCH(CHECKLIST!B129,DATOS!B:B,0),1)="","X",IF(INDEX(DATOS!I:I,MATCH(CHECKLIST!B129,DATOS!B:B,0),1)&gt;YEAR(TODAY())-1,"","VENCIDA")),"")</f>
        <v/>
      </c>
      <c r="O129" s="49"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103" t="str">
        <f>IFERROR(INDEX(DATOS!C:C,MATCH(CHECKLIST!A130,DATOS!BV:BV,0),1),"")</f>
        <v/>
      </c>
      <c r="F130" s="3"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49"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49" t="str">
        <f ca="1">IFERROR(IF(INDEX(DATOS!I:I,MATCH(CHECKLIST!B130,DATOS!B:B,0),1)="","X",IF(INDEX(DATOS!I:I,MATCH(CHECKLIST!B130,DATOS!B:B,0),1)&gt;YEAR(TODAY())-1,"","VENCIDA")),"")</f>
        <v/>
      </c>
      <c r="O130" s="49"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103" t="str">
        <f>IFERROR(INDEX(DATOS!C:C,MATCH(CHECKLIST!A131,DATOS!BV:BV,0),1),"")</f>
        <v/>
      </c>
      <c r="F131" s="3"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49"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49" t="str">
        <f ca="1">IFERROR(IF(INDEX(DATOS!I:I,MATCH(CHECKLIST!B131,DATOS!B:B,0),1)="","X",IF(INDEX(DATOS!I:I,MATCH(CHECKLIST!B131,DATOS!B:B,0),1)&gt;YEAR(TODAY())-1,"","VENCIDA")),"")</f>
        <v/>
      </c>
      <c r="O131" s="49"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103" t="str">
        <f>IFERROR(INDEX(DATOS!C:C,MATCH(CHECKLIST!A132,DATOS!BV:BV,0),1),"")</f>
        <v/>
      </c>
      <c r="F132" s="3"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49"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49" t="str">
        <f ca="1">IFERROR(IF(INDEX(DATOS!I:I,MATCH(CHECKLIST!B132,DATOS!B:B,0),1)="","X",IF(INDEX(DATOS!I:I,MATCH(CHECKLIST!B132,DATOS!B:B,0),1)&gt;YEAR(TODAY())-1,"","VENCIDA")),"")</f>
        <v/>
      </c>
      <c r="O132" s="49"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103" t="str">
        <f>IFERROR(INDEX(DATOS!C:C,MATCH(CHECKLIST!A133,DATOS!BV:BV,0),1),"")</f>
        <v/>
      </c>
      <c r="F133" s="3"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49"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49" t="str">
        <f ca="1">IFERROR(IF(INDEX(DATOS!I:I,MATCH(CHECKLIST!B133,DATOS!B:B,0),1)="","X",IF(INDEX(DATOS!I:I,MATCH(CHECKLIST!B133,DATOS!B:B,0),1)&gt;YEAR(TODAY())-1,"","VENCIDA")),"")</f>
        <v/>
      </c>
      <c r="O133" s="49"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103" t="str">
        <f>IFERROR(INDEX(DATOS!C:C,MATCH(CHECKLIST!A134,DATOS!BV:BV,0),1),"")</f>
        <v/>
      </c>
      <c r="F134" s="3"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49"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49" t="str">
        <f ca="1">IFERROR(IF(INDEX(DATOS!I:I,MATCH(CHECKLIST!B134,DATOS!B:B,0),1)="","X",IF(INDEX(DATOS!I:I,MATCH(CHECKLIST!B134,DATOS!B:B,0),1)&gt;YEAR(TODAY())-1,"","VENCIDA")),"")</f>
        <v/>
      </c>
      <c r="O134" s="49"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103" t="str">
        <f>IFERROR(INDEX(DATOS!C:C,MATCH(CHECKLIST!A135,DATOS!BV:BV,0),1),"")</f>
        <v/>
      </c>
      <c r="F135" s="3"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49"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49" t="str">
        <f ca="1">IFERROR(IF(INDEX(DATOS!I:I,MATCH(CHECKLIST!B135,DATOS!B:B,0),1)="","X",IF(INDEX(DATOS!I:I,MATCH(CHECKLIST!B135,DATOS!B:B,0),1)&gt;YEAR(TODAY())-1,"","VENCIDA")),"")</f>
        <v/>
      </c>
      <c r="O135" s="49"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103" t="str">
        <f>IFERROR(INDEX(DATOS!C:C,MATCH(CHECKLIST!A136,DATOS!BV:BV,0),1),"")</f>
        <v/>
      </c>
      <c r="F136" s="3"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49"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49" t="str">
        <f ca="1">IFERROR(IF(INDEX(DATOS!I:I,MATCH(CHECKLIST!B136,DATOS!B:B,0),1)="","X",IF(INDEX(DATOS!I:I,MATCH(CHECKLIST!B136,DATOS!B:B,0),1)&gt;YEAR(TODAY())-1,"","VENCIDA")),"")</f>
        <v/>
      </c>
      <c r="O136" s="49"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103" t="str">
        <f>IFERROR(INDEX(DATOS!C:C,MATCH(CHECKLIST!A137,DATOS!BV:BV,0),1),"")</f>
        <v/>
      </c>
      <c r="F137" s="3"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49"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49" t="str">
        <f ca="1">IFERROR(IF(INDEX(DATOS!I:I,MATCH(CHECKLIST!B137,DATOS!B:B,0),1)="","X",IF(INDEX(DATOS!I:I,MATCH(CHECKLIST!B137,DATOS!B:B,0),1)&gt;YEAR(TODAY())-1,"","VENCIDA")),"")</f>
        <v/>
      </c>
      <c r="O137" s="49"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103" t="str">
        <f>IFERROR(INDEX(DATOS!C:C,MATCH(CHECKLIST!A138,DATOS!BV:BV,0),1),"")</f>
        <v/>
      </c>
      <c r="F138" s="3"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49"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49" t="str">
        <f ca="1">IFERROR(IF(INDEX(DATOS!I:I,MATCH(CHECKLIST!B138,DATOS!B:B,0),1)="","X",IF(INDEX(DATOS!I:I,MATCH(CHECKLIST!B138,DATOS!B:B,0),1)&gt;YEAR(TODAY())-1,"","VENCIDA")),"")</f>
        <v/>
      </c>
      <c r="O138" s="49"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103" t="str">
        <f>IFERROR(INDEX(DATOS!C:C,MATCH(CHECKLIST!A139,DATOS!BV:BV,0),1),"")</f>
        <v/>
      </c>
      <c r="F139" s="3"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49"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49" t="str">
        <f ca="1">IFERROR(IF(INDEX(DATOS!I:I,MATCH(CHECKLIST!B139,DATOS!B:B,0),1)="","X",IF(INDEX(DATOS!I:I,MATCH(CHECKLIST!B139,DATOS!B:B,0),1)&gt;YEAR(TODAY())-1,"","VENCIDA")),"")</f>
        <v/>
      </c>
      <c r="O139" s="49"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103" t="str">
        <f>IFERROR(INDEX(DATOS!C:C,MATCH(CHECKLIST!A140,DATOS!BV:BV,0),1),"")</f>
        <v/>
      </c>
      <c r="F140" s="3"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49"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49" t="str">
        <f ca="1">IFERROR(IF(INDEX(DATOS!I:I,MATCH(CHECKLIST!B140,DATOS!B:B,0),1)="","X",IF(INDEX(DATOS!I:I,MATCH(CHECKLIST!B140,DATOS!B:B,0),1)&gt;YEAR(TODAY())-1,"","VENCIDA")),"")</f>
        <v/>
      </c>
      <c r="O140" s="49"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103" t="str">
        <f>IFERROR(INDEX(DATOS!C:C,MATCH(CHECKLIST!A141,DATOS!BV:BV,0),1),"")</f>
        <v/>
      </c>
      <c r="F141" s="3"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49"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49" t="str">
        <f ca="1">IFERROR(IF(INDEX(DATOS!I:I,MATCH(CHECKLIST!B141,DATOS!B:B,0),1)="","X",IF(INDEX(DATOS!I:I,MATCH(CHECKLIST!B141,DATOS!B:B,0),1)&gt;YEAR(TODAY())-1,"","VENCIDA")),"")</f>
        <v/>
      </c>
      <c r="O141" s="49"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103" t="str">
        <f>IFERROR(INDEX(DATOS!C:C,MATCH(CHECKLIST!A142,DATOS!BV:BV,0),1),"")</f>
        <v/>
      </c>
      <c r="F142" s="3"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49"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49" t="str">
        <f ca="1">IFERROR(IF(INDEX(DATOS!I:I,MATCH(CHECKLIST!B142,DATOS!B:B,0),1)="","X",IF(INDEX(DATOS!I:I,MATCH(CHECKLIST!B142,DATOS!B:B,0),1)&gt;YEAR(TODAY())-1,"","VENCIDA")),"")</f>
        <v/>
      </c>
      <c r="O142" s="49"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103" t="str">
        <f>IFERROR(INDEX(DATOS!C:C,MATCH(CHECKLIST!A143,DATOS!BV:BV,0),1),"")</f>
        <v/>
      </c>
      <c r="F143" s="3"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49"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49" t="str">
        <f ca="1">IFERROR(IF(INDEX(DATOS!I:I,MATCH(CHECKLIST!B143,DATOS!B:B,0),1)="","X",IF(INDEX(DATOS!I:I,MATCH(CHECKLIST!B143,DATOS!B:B,0),1)&gt;YEAR(TODAY())-1,"","VENCIDA")),"")</f>
        <v/>
      </c>
      <c r="O143" s="49"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103" t="str">
        <f>IFERROR(INDEX(DATOS!C:C,MATCH(CHECKLIST!A144,DATOS!BV:BV,0),1),"")</f>
        <v/>
      </c>
      <c r="F144" s="3"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49"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49" t="str">
        <f ca="1">IFERROR(IF(INDEX(DATOS!I:I,MATCH(CHECKLIST!B144,DATOS!B:B,0),1)="","X",IF(INDEX(DATOS!I:I,MATCH(CHECKLIST!B144,DATOS!B:B,0),1)&gt;YEAR(TODAY())-1,"","VENCIDA")),"")</f>
        <v/>
      </c>
      <c r="O144" s="49"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103" t="str">
        <f>IFERROR(INDEX(DATOS!C:C,MATCH(CHECKLIST!A145,DATOS!BV:BV,0),1),"")</f>
        <v/>
      </c>
      <c r="F145" s="3"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49"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49" t="str">
        <f ca="1">IFERROR(IF(INDEX(DATOS!I:I,MATCH(CHECKLIST!B145,DATOS!B:B,0),1)="","X",IF(INDEX(DATOS!I:I,MATCH(CHECKLIST!B145,DATOS!B:B,0),1)&gt;YEAR(TODAY())-1,"","VENCIDA")),"")</f>
        <v/>
      </c>
      <c r="O145" s="49"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103" t="str">
        <f>IFERROR(INDEX(DATOS!C:C,MATCH(CHECKLIST!A146,DATOS!BV:BV,0),1),"")</f>
        <v/>
      </c>
      <c r="F146" s="3"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49"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49" t="str">
        <f ca="1">IFERROR(IF(INDEX(DATOS!I:I,MATCH(CHECKLIST!B146,DATOS!B:B,0),1)="","X",IF(INDEX(DATOS!I:I,MATCH(CHECKLIST!B146,DATOS!B:B,0),1)&gt;YEAR(TODAY())-1,"","VENCIDA")),"")</f>
        <v/>
      </c>
      <c r="O146" s="49"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103" t="str">
        <f>IFERROR(INDEX(DATOS!C:C,MATCH(CHECKLIST!A147,DATOS!BV:BV,0),1),"")</f>
        <v/>
      </c>
      <c r="F147" s="3"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49"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49" t="str">
        <f ca="1">IFERROR(IF(INDEX(DATOS!I:I,MATCH(CHECKLIST!B147,DATOS!B:B,0),1)="","X",IF(INDEX(DATOS!I:I,MATCH(CHECKLIST!B147,DATOS!B:B,0),1)&gt;YEAR(TODAY())-1,"","VENCIDA")),"")</f>
        <v/>
      </c>
      <c r="O147" s="49"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103" t="str">
        <f>IFERROR(INDEX(DATOS!C:C,MATCH(CHECKLIST!A148,DATOS!BV:BV,0),1),"")</f>
        <v/>
      </c>
      <c r="F148" s="3"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49"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49" t="str">
        <f ca="1">IFERROR(IF(INDEX(DATOS!I:I,MATCH(CHECKLIST!B148,DATOS!B:B,0),1)="","X",IF(INDEX(DATOS!I:I,MATCH(CHECKLIST!B148,DATOS!B:B,0),1)&gt;YEAR(TODAY())-1,"","VENCIDA")),"")</f>
        <v/>
      </c>
      <c r="O148" s="49"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103" t="str">
        <f>IFERROR(INDEX(DATOS!C:C,MATCH(CHECKLIST!A149,DATOS!BV:BV,0),1),"")</f>
        <v/>
      </c>
      <c r="F149" s="3"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49"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49" t="str">
        <f ca="1">IFERROR(IF(INDEX(DATOS!I:I,MATCH(CHECKLIST!B149,DATOS!B:B,0),1)="","X",IF(INDEX(DATOS!I:I,MATCH(CHECKLIST!B149,DATOS!B:B,0),1)&gt;YEAR(TODAY())-1,"","VENCIDA")),"")</f>
        <v/>
      </c>
      <c r="O149" s="49"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103" t="str">
        <f>IFERROR(INDEX(DATOS!C:C,MATCH(CHECKLIST!A150,DATOS!BV:BV,0),1),"")</f>
        <v/>
      </c>
      <c r="F150" s="3"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49"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49" t="str">
        <f ca="1">IFERROR(IF(INDEX(DATOS!I:I,MATCH(CHECKLIST!B150,DATOS!B:B,0),1)="","X",IF(INDEX(DATOS!I:I,MATCH(CHECKLIST!B150,DATOS!B:B,0),1)&gt;YEAR(TODAY())-1,"","VENCIDA")),"")</f>
        <v/>
      </c>
      <c r="O150" s="49"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103" t="str">
        <f>IFERROR(INDEX(DATOS!C:C,MATCH(CHECKLIST!A151,DATOS!BV:BV,0),1),"")</f>
        <v/>
      </c>
      <c r="F151" s="3"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49"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49" t="str">
        <f ca="1">IFERROR(IF(INDEX(DATOS!I:I,MATCH(CHECKLIST!B151,DATOS!B:B,0),1)="","X",IF(INDEX(DATOS!I:I,MATCH(CHECKLIST!B151,DATOS!B:B,0),1)&gt;YEAR(TODAY())-1,"","VENCIDA")),"")</f>
        <v/>
      </c>
      <c r="O151" s="49"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103" t="str">
        <f>IFERROR(INDEX(DATOS!C:C,MATCH(CHECKLIST!A152,DATOS!BV:BV,0),1),"")</f>
        <v/>
      </c>
      <c r="F152" s="3"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49"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49" t="str">
        <f ca="1">IFERROR(IF(INDEX(DATOS!I:I,MATCH(CHECKLIST!B152,DATOS!B:B,0),1)="","X",IF(INDEX(DATOS!I:I,MATCH(CHECKLIST!B152,DATOS!B:B,0),1)&gt;YEAR(TODAY())-1,"","VENCIDA")),"")</f>
        <v/>
      </c>
      <c r="O152" s="49"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103" t="str">
        <f>IFERROR(INDEX(DATOS!C:C,MATCH(CHECKLIST!A153,DATOS!BV:BV,0),1),"")</f>
        <v/>
      </c>
      <c r="F153" s="3"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49"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49" t="str">
        <f ca="1">IFERROR(IF(INDEX(DATOS!I:I,MATCH(CHECKLIST!B153,DATOS!B:B,0),1)="","X",IF(INDEX(DATOS!I:I,MATCH(CHECKLIST!B153,DATOS!B:B,0),1)&gt;YEAR(TODAY())-1,"","VENCIDA")),"")</f>
        <v/>
      </c>
      <c r="O153" s="49"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103" t="str">
        <f>IFERROR(INDEX(DATOS!C:C,MATCH(CHECKLIST!A154,DATOS!BV:BV,0),1),"")</f>
        <v/>
      </c>
      <c r="F154" s="3"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49"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49" t="str">
        <f ca="1">IFERROR(IF(INDEX(DATOS!I:I,MATCH(CHECKLIST!B154,DATOS!B:B,0),1)="","X",IF(INDEX(DATOS!I:I,MATCH(CHECKLIST!B154,DATOS!B:B,0),1)&gt;YEAR(TODAY())-1,"","VENCIDA")),"")</f>
        <v/>
      </c>
      <c r="O154" s="49"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103" t="str">
        <f>IFERROR(INDEX(DATOS!C:C,MATCH(CHECKLIST!A155,DATOS!BV:BV,0),1),"")</f>
        <v/>
      </c>
      <c r="F155" s="3"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49"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49" t="str">
        <f ca="1">IFERROR(IF(INDEX(DATOS!I:I,MATCH(CHECKLIST!B155,DATOS!B:B,0),1)="","X",IF(INDEX(DATOS!I:I,MATCH(CHECKLIST!B155,DATOS!B:B,0),1)&gt;YEAR(TODAY())-1,"","VENCIDA")),"")</f>
        <v/>
      </c>
      <c r="O155" s="49"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103" t="str">
        <f>IFERROR(INDEX(DATOS!C:C,MATCH(CHECKLIST!A156,DATOS!BV:BV,0),1),"")</f>
        <v/>
      </c>
      <c r="F156" s="3"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49"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49" t="str">
        <f ca="1">IFERROR(IF(INDEX(DATOS!I:I,MATCH(CHECKLIST!B156,DATOS!B:B,0),1)="","X",IF(INDEX(DATOS!I:I,MATCH(CHECKLIST!B156,DATOS!B:B,0),1)&gt;YEAR(TODAY())-1,"","VENCIDA")),"")</f>
        <v/>
      </c>
      <c r="O156" s="49"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103" t="str">
        <f>IFERROR(INDEX(DATOS!C:C,MATCH(CHECKLIST!A157,DATOS!BV:BV,0),1),"")</f>
        <v/>
      </c>
      <c r="F157" s="3"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49"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49" t="str">
        <f ca="1">IFERROR(IF(INDEX(DATOS!I:I,MATCH(CHECKLIST!B157,DATOS!B:B,0),1)="","X",IF(INDEX(DATOS!I:I,MATCH(CHECKLIST!B157,DATOS!B:B,0),1)&gt;YEAR(TODAY())-1,"","VENCIDA")),"")</f>
        <v/>
      </c>
      <c r="O157" s="49"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103" t="str">
        <f>IFERROR(INDEX(DATOS!C:C,MATCH(CHECKLIST!A158,DATOS!BV:BV,0),1),"")</f>
        <v/>
      </c>
      <c r="F158" s="3"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49"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49" t="str">
        <f ca="1">IFERROR(IF(INDEX(DATOS!I:I,MATCH(CHECKLIST!B158,DATOS!B:B,0),1)="","X",IF(INDEX(DATOS!I:I,MATCH(CHECKLIST!B158,DATOS!B:B,0),1)&gt;YEAR(TODAY())-1,"","VENCIDA")),"")</f>
        <v/>
      </c>
      <c r="O158" s="49"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103" t="str">
        <f>IFERROR(INDEX(DATOS!C:C,MATCH(CHECKLIST!A159,DATOS!BV:BV,0),1),"")</f>
        <v/>
      </c>
      <c r="F159" s="3"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49"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49" t="str">
        <f ca="1">IFERROR(IF(INDEX(DATOS!I:I,MATCH(CHECKLIST!B159,DATOS!B:B,0),1)="","X",IF(INDEX(DATOS!I:I,MATCH(CHECKLIST!B159,DATOS!B:B,0),1)&gt;YEAR(TODAY())-1,"","VENCIDA")),"")</f>
        <v/>
      </c>
      <c r="O159" s="49"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103" t="str">
        <f>IFERROR(INDEX(DATOS!C:C,MATCH(CHECKLIST!A160,DATOS!BV:BV,0),1),"")</f>
        <v/>
      </c>
      <c r="F160" s="3"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49"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49" t="str">
        <f ca="1">IFERROR(IF(INDEX(DATOS!I:I,MATCH(CHECKLIST!B160,DATOS!B:B,0),1)="","X",IF(INDEX(DATOS!I:I,MATCH(CHECKLIST!B160,DATOS!B:B,0),1)&gt;YEAR(TODAY())-1,"","VENCIDA")),"")</f>
        <v/>
      </c>
      <c r="O160" s="49"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103" t="str">
        <f>IFERROR(INDEX(DATOS!C:C,MATCH(CHECKLIST!A161,DATOS!BV:BV,0),1),"")</f>
        <v/>
      </c>
      <c r="F161" s="3"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49"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49" t="str">
        <f ca="1">IFERROR(IF(INDEX(DATOS!I:I,MATCH(CHECKLIST!B161,DATOS!B:B,0),1)="","X",IF(INDEX(DATOS!I:I,MATCH(CHECKLIST!B161,DATOS!B:B,0),1)&gt;YEAR(TODAY())-1,"","VENCIDA")),"")</f>
        <v/>
      </c>
      <c r="O161" s="49"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103" t="str">
        <f>IFERROR(INDEX(DATOS!C:C,MATCH(CHECKLIST!A162,DATOS!BV:BV,0),1),"")</f>
        <v/>
      </c>
      <c r="F162" s="3"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49"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49" t="str">
        <f ca="1">IFERROR(IF(INDEX(DATOS!I:I,MATCH(CHECKLIST!B162,DATOS!B:B,0),1)="","X",IF(INDEX(DATOS!I:I,MATCH(CHECKLIST!B162,DATOS!B:B,0),1)&gt;YEAR(TODAY())-1,"","VENCIDA")),"")</f>
        <v/>
      </c>
      <c r="O162" s="49"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103" t="str">
        <f>IFERROR(INDEX(DATOS!C:C,MATCH(CHECKLIST!A163,DATOS!BV:BV,0),1),"")</f>
        <v/>
      </c>
      <c r="F163" s="3"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49"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49" t="str">
        <f ca="1">IFERROR(IF(INDEX(DATOS!I:I,MATCH(CHECKLIST!B163,DATOS!B:B,0),1)="","X",IF(INDEX(DATOS!I:I,MATCH(CHECKLIST!B163,DATOS!B:B,0),1)&gt;YEAR(TODAY())-1,"","VENCIDA")),"")</f>
        <v/>
      </c>
      <c r="O163" s="49"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103" t="str">
        <f>IFERROR(INDEX(DATOS!C:C,MATCH(CHECKLIST!A164,DATOS!BV:BV,0),1),"")</f>
        <v/>
      </c>
      <c r="F164" s="3"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49"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49" t="str">
        <f ca="1">IFERROR(IF(INDEX(DATOS!I:I,MATCH(CHECKLIST!B164,DATOS!B:B,0),1)="","X",IF(INDEX(DATOS!I:I,MATCH(CHECKLIST!B164,DATOS!B:B,0),1)&gt;YEAR(TODAY())-1,"","VENCIDA")),"")</f>
        <v/>
      </c>
      <c r="O164" s="49"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103" t="str">
        <f>IFERROR(INDEX(DATOS!C:C,MATCH(CHECKLIST!A165,DATOS!BV:BV,0),1),"")</f>
        <v/>
      </c>
      <c r="F165" s="3"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49"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49" t="str">
        <f ca="1">IFERROR(IF(INDEX(DATOS!I:I,MATCH(CHECKLIST!B165,DATOS!B:B,0),1)="","X",IF(INDEX(DATOS!I:I,MATCH(CHECKLIST!B165,DATOS!B:B,0),1)&gt;YEAR(TODAY())-1,"","VENCIDA")),"")</f>
        <v/>
      </c>
      <c r="O165" s="49"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103" t="str">
        <f>IFERROR(INDEX(DATOS!C:C,MATCH(CHECKLIST!A166,DATOS!BV:BV,0),1),"")</f>
        <v/>
      </c>
      <c r="F166" s="3"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49"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49" t="str">
        <f ca="1">IFERROR(IF(INDEX(DATOS!I:I,MATCH(CHECKLIST!B166,DATOS!B:B,0),1)="","X",IF(INDEX(DATOS!I:I,MATCH(CHECKLIST!B166,DATOS!B:B,0),1)&gt;YEAR(TODAY())-1,"","VENCIDA")),"")</f>
        <v/>
      </c>
      <c r="O166" s="49"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103" t="str">
        <f>IFERROR(INDEX(DATOS!C:C,MATCH(CHECKLIST!A167,DATOS!BV:BV,0),1),"")</f>
        <v/>
      </c>
      <c r="F167" s="3"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49"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49" t="str">
        <f ca="1">IFERROR(IF(INDEX(DATOS!I:I,MATCH(CHECKLIST!B167,DATOS!B:B,0),1)="","X",IF(INDEX(DATOS!I:I,MATCH(CHECKLIST!B167,DATOS!B:B,0),1)&gt;YEAR(TODAY())-1,"","VENCIDA")),"")</f>
        <v/>
      </c>
      <c r="O167" s="49"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103" t="str">
        <f>IFERROR(INDEX(DATOS!C:C,MATCH(CHECKLIST!A168,DATOS!BV:BV,0),1),"")</f>
        <v/>
      </c>
      <c r="F168" s="3"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49"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49" t="str">
        <f ca="1">IFERROR(IF(INDEX(DATOS!I:I,MATCH(CHECKLIST!B168,DATOS!B:B,0),1)="","X",IF(INDEX(DATOS!I:I,MATCH(CHECKLIST!B168,DATOS!B:B,0),1)&gt;YEAR(TODAY())-1,"","VENCIDA")),"")</f>
        <v/>
      </c>
      <c r="O168" s="49"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103" t="str">
        <f>IFERROR(INDEX(DATOS!C:C,MATCH(CHECKLIST!A169,DATOS!BV:BV,0),1),"")</f>
        <v/>
      </c>
      <c r="F169" s="3"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49"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49" t="str">
        <f ca="1">IFERROR(IF(INDEX(DATOS!I:I,MATCH(CHECKLIST!B169,DATOS!B:B,0),1)="","X",IF(INDEX(DATOS!I:I,MATCH(CHECKLIST!B169,DATOS!B:B,0),1)&gt;YEAR(TODAY())-1,"","VENCIDA")),"")</f>
        <v/>
      </c>
      <c r="O169" s="49"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103" t="str">
        <f>IFERROR(INDEX(DATOS!C:C,MATCH(CHECKLIST!A170,DATOS!BV:BV,0),1),"")</f>
        <v/>
      </c>
      <c r="F170" s="3"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49"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49" t="str">
        <f ca="1">IFERROR(IF(INDEX(DATOS!I:I,MATCH(CHECKLIST!B170,DATOS!B:B,0),1)="","X",IF(INDEX(DATOS!I:I,MATCH(CHECKLIST!B170,DATOS!B:B,0),1)&gt;YEAR(TODAY())-1,"","VENCIDA")),"")</f>
        <v/>
      </c>
      <c r="O170" s="49"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103" t="str">
        <f>IFERROR(INDEX(DATOS!C:C,MATCH(CHECKLIST!A171,DATOS!BV:BV,0),1),"")</f>
        <v/>
      </c>
      <c r="F171" s="3"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49"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49" t="str">
        <f ca="1">IFERROR(IF(INDEX(DATOS!I:I,MATCH(CHECKLIST!B171,DATOS!B:B,0),1)="","X",IF(INDEX(DATOS!I:I,MATCH(CHECKLIST!B171,DATOS!B:B,0),1)&gt;YEAR(TODAY())-1,"","VENCIDA")),"")</f>
        <v/>
      </c>
      <c r="O171" s="49"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103" t="str">
        <f>IFERROR(INDEX(DATOS!C:C,MATCH(CHECKLIST!A172,DATOS!BV:BV,0),1),"")</f>
        <v/>
      </c>
      <c r="F172" s="3"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49"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49" t="str">
        <f ca="1">IFERROR(IF(INDEX(DATOS!I:I,MATCH(CHECKLIST!B172,DATOS!B:B,0),1)="","X",IF(INDEX(DATOS!I:I,MATCH(CHECKLIST!B172,DATOS!B:B,0),1)&gt;YEAR(TODAY())-1,"","VENCIDA")),"")</f>
        <v/>
      </c>
      <c r="O172" s="49"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103" t="str">
        <f>IFERROR(INDEX(DATOS!C:C,MATCH(CHECKLIST!A173,DATOS!BV:BV,0),1),"")</f>
        <v/>
      </c>
      <c r="F173" s="3"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49"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49" t="str">
        <f ca="1">IFERROR(IF(INDEX(DATOS!I:I,MATCH(CHECKLIST!B173,DATOS!B:B,0),1)="","X",IF(INDEX(DATOS!I:I,MATCH(CHECKLIST!B173,DATOS!B:B,0),1)&gt;YEAR(TODAY())-1,"","VENCIDA")),"")</f>
        <v/>
      </c>
      <c r="O173" s="49"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103" t="str">
        <f>IFERROR(INDEX(DATOS!C:C,MATCH(CHECKLIST!A174,DATOS!BV:BV,0),1),"")</f>
        <v/>
      </c>
      <c r="F174" s="3"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49"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49" t="str">
        <f ca="1">IFERROR(IF(INDEX(DATOS!I:I,MATCH(CHECKLIST!B174,DATOS!B:B,0),1)="","X",IF(INDEX(DATOS!I:I,MATCH(CHECKLIST!B174,DATOS!B:B,0),1)&gt;YEAR(TODAY())-1,"","VENCIDA")),"")</f>
        <v/>
      </c>
      <c r="O174" s="49"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103" t="str">
        <f>IFERROR(INDEX(DATOS!C:C,MATCH(CHECKLIST!A175,DATOS!BV:BV,0),1),"")</f>
        <v/>
      </c>
      <c r="F175" s="3"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49"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49" t="str">
        <f ca="1">IFERROR(IF(INDEX(DATOS!I:I,MATCH(CHECKLIST!B175,DATOS!B:B,0),1)="","X",IF(INDEX(DATOS!I:I,MATCH(CHECKLIST!B175,DATOS!B:B,0),1)&gt;YEAR(TODAY())-1,"","VENCIDA")),"")</f>
        <v/>
      </c>
      <c r="O175" s="49"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103" t="str">
        <f>IFERROR(INDEX(DATOS!C:C,MATCH(CHECKLIST!A176,DATOS!BV:BV,0),1),"")</f>
        <v/>
      </c>
      <c r="F176" s="39"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49"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49" t="str">
        <f ca="1">IFERROR(IF(INDEX(DATOS!I:I,MATCH(CHECKLIST!B176,DATOS!B:B,0),1)="","X",IF(INDEX(DATOS!I:I,MATCH(CHECKLIST!B176,DATOS!B:B,0),1)&gt;YEAR(TODAY())-1,"","VENCIDA")),"")</f>
        <v/>
      </c>
      <c r="O176" s="49"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103" t="str">
        <f>IFERROR(INDEX(DATOS!C:C,MATCH(CHECKLIST!A177,DATOS!BV:BV,0),1),"")</f>
        <v/>
      </c>
      <c r="F177" s="3"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49"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49" t="str">
        <f ca="1">IFERROR(IF(INDEX(DATOS!I:I,MATCH(CHECKLIST!B177,DATOS!B:B,0),1)="","X",IF(INDEX(DATOS!I:I,MATCH(CHECKLIST!B177,DATOS!B:B,0),1)&gt;YEAR(TODAY())-1,"","VENCIDA")),"")</f>
        <v/>
      </c>
      <c r="O177" s="49"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103" t="str">
        <f>IFERROR(INDEX(DATOS!C:C,MATCH(CHECKLIST!A178,DATOS!BV:BV,0),1),"")</f>
        <v/>
      </c>
      <c r="F178" s="3"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49"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49" t="str">
        <f ca="1">IFERROR(IF(INDEX(DATOS!I:I,MATCH(CHECKLIST!B178,DATOS!B:B,0),1)="","X",IF(INDEX(DATOS!I:I,MATCH(CHECKLIST!B178,DATOS!B:B,0),1)&gt;YEAR(TODAY())-1,"","VENCIDA")),"")</f>
        <v/>
      </c>
      <c r="O178" s="49"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103" t="str">
        <f>IFERROR(INDEX(DATOS!C:C,MATCH(CHECKLIST!A179,DATOS!BV:BV,0),1),"")</f>
        <v/>
      </c>
      <c r="F179" s="3"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49"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49" t="str">
        <f ca="1">IFERROR(IF(INDEX(DATOS!I:I,MATCH(CHECKLIST!B179,DATOS!B:B,0),1)="","X",IF(INDEX(DATOS!I:I,MATCH(CHECKLIST!B179,DATOS!B:B,0),1)&gt;YEAR(TODAY())-1,"","VENCIDA")),"")</f>
        <v/>
      </c>
      <c r="O179" s="49"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103" t="str">
        <f>IFERROR(INDEX(DATOS!C:C,MATCH(CHECKLIST!A180,DATOS!BV:BV,0),1),"")</f>
        <v/>
      </c>
      <c r="F180" s="3"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49"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49" t="str">
        <f ca="1">IFERROR(IF(INDEX(DATOS!I:I,MATCH(CHECKLIST!B180,DATOS!B:B,0),1)="","X",IF(INDEX(DATOS!I:I,MATCH(CHECKLIST!B180,DATOS!B:B,0),1)&gt;YEAR(TODAY())-1,"","VENCIDA")),"")</f>
        <v/>
      </c>
      <c r="O180" s="49"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103" t="str">
        <f>IFERROR(INDEX(DATOS!C:C,MATCH(CHECKLIST!A181,DATOS!BV:BV,0),1),"")</f>
        <v/>
      </c>
      <c r="F181" s="3"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49"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49" t="str">
        <f ca="1">IFERROR(IF(INDEX(DATOS!I:I,MATCH(CHECKLIST!B181,DATOS!B:B,0),1)="","X",IF(INDEX(DATOS!I:I,MATCH(CHECKLIST!B181,DATOS!B:B,0),1)&gt;YEAR(TODAY())-1,"","VENCIDA")),"")</f>
        <v/>
      </c>
      <c r="O181" s="49"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103" t="str">
        <f>IFERROR(INDEX(DATOS!C:C,MATCH(CHECKLIST!A182,DATOS!BV:BV,0),1),"")</f>
        <v/>
      </c>
      <c r="F182" s="3"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49"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49" t="str">
        <f ca="1">IFERROR(IF(INDEX(DATOS!I:I,MATCH(CHECKLIST!B182,DATOS!B:B,0),1)="","X",IF(INDEX(DATOS!I:I,MATCH(CHECKLIST!B182,DATOS!B:B,0),1)&gt;YEAR(TODAY())-1,"","VENCIDA")),"")</f>
        <v/>
      </c>
      <c r="O182" s="49"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103" t="str">
        <f>IFERROR(INDEX(DATOS!C:C,MATCH(CHECKLIST!A183,DATOS!BV:BV,0),1),"")</f>
        <v/>
      </c>
      <c r="F183" s="3"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49"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49" t="str">
        <f ca="1">IFERROR(IF(INDEX(DATOS!I:I,MATCH(CHECKLIST!B183,DATOS!B:B,0),1)="","X",IF(INDEX(DATOS!I:I,MATCH(CHECKLIST!B183,DATOS!B:B,0),1)&gt;YEAR(TODAY())-1,"","VENCIDA")),"")</f>
        <v/>
      </c>
      <c r="O183" s="49"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103" t="str">
        <f>IFERROR(INDEX(DATOS!C:C,MATCH(CHECKLIST!A184,DATOS!BV:BV,0),1),"")</f>
        <v/>
      </c>
      <c r="F184" s="3"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49"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49" t="str">
        <f ca="1">IFERROR(IF(INDEX(DATOS!I:I,MATCH(CHECKLIST!B184,DATOS!B:B,0),1)="","X",IF(INDEX(DATOS!I:I,MATCH(CHECKLIST!B184,DATOS!B:B,0),1)&gt;YEAR(TODAY())-1,"","VENCIDA")),"")</f>
        <v/>
      </c>
      <c r="O184" s="49"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103" t="str">
        <f>IFERROR(INDEX(DATOS!C:C,MATCH(CHECKLIST!A185,DATOS!BV:BV,0),1),"")</f>
        <v/>
      </c>
      <c r="F185" s="3"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49"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49" t="str">
        <f ca="1">IFERROR(IF(INDEX(DATOS!I:I,MATCH(CHECKLIST!B185,DATOS!B:B,0),1)="","X",IF(INDEX(DATOS!I:I,MATCH(CHECKLIST!B185,DATOS!B:B,0),1)&gt;YEAR(TODAY())-1,"","VENCIDA")),"")</f>
        <v/>
      </c>
      <c r="O185" s="49"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103" t="str">
        <f>IFERROR(INDEX(DATOS!C:C,MATCH(CHECKLIST!A186,DATOS!BV:BV,0),1),"")</f>
        <v/>
      </c>
      <c r="F186" s="3"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49"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49" t="str">
        <f ca="1">IFERROR(IF(INDEX(DATOS!I:I,MATCH(CHECKLIST!B186,DATOS!B:B,0),1)="","X",IF(INDEX(DATOS!I:I,MATCH(CHECKLIST!B186,DATOS!B:B,0),1)&gt;YEAR(TODAY())-1,"","VENCIDA")),"")</f>
        <v/>
      </c>
      <c r="O186" s="49"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103" t="str">
        <f>IFERROR(INDEX(DATOS!C:C,MATCH(CHECKLIST!A187,DATOS!BV:BV,0),1),"")</f>
        <v/>
      </c>
      <c r="F187" s="3"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49"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49" t="str">
        <f ca="1">IFERROR(IF(INDEX(DATOS!I:I,MATCH(CHECKLIST!B187,DATOS!B:B,0),1)="","X",IF(INDEX(DATOS!I:I,MATCH(CHECKLIST!B187,DATOS!B:B,0),1)&gt;YEAR(TODAY())-1,"","VENCIDA")),"")</f>
        <v/>
      </c>
      <c r="O187" s="49"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103" t="str">
        <f>IFERROR(INDEX(DATOS!C:C,MATCH(CHECKLIST!A188,DATOS!BV:BV,0),1),"")</f>
        <v/>
      </c>
      <c r="F188" s="3"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49"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49" t="str">
        <f ca="1">IFERROR(IF(INDEX(DATOS!I:I,MATCH(CHECKLIST!B188,DATOS!B:B,0),1)="","X",IF(INDEX(DATOS!I:I,MATCH(CHECKLIST!B188,DATOS!B:B,0),1)&gt;YEAR(TODAY())-1,"","VENCIDA")),"")</f>
        <v/>
      </c>
      <c r="O188" s="49"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103" t="str">
        <f>IFERROR(INDEX(DATOS!C:C,MATCH(CHECKLIST!A189,DATOS!BV:BV,0),1),"")</f>
        <v/>
      </c>
      <c r="F189" s="3"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49"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49" t="str">
        <f ca="1">IFERROR(IF(INDEX(DATOS!I:I,MATCH(CHECKLIST!B189,DATOS!B:B,0),1)="","X",IF(INDEX(DATOS!I:I,MATCH(CHECKLIST!B189,DATOS!B:B,0),1)&gt;YEAR(TODAY())-1,"","VENCIDA")),"")</f>
        <v/>
      </c>
      <c r="O189" s="49"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103" t="str">
        <f>IFERROR(INDEX(DATOS!C:C,MATCH(CHECKLIST!A190,DATOS!BV:BV,0),1),"")</f>
        <v/>
      </c>
      <c r="F190" s="3"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49"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49" t="str">
        <f ca="1">IFERROR(IF(INDEX(DATOS!I:I,MATCH(CHECKLIST!B190,DATOS!B:B,0),1)="","X",IF(INDEX(DATOS!I:I,MATCH(CHECKLIST!B190,DATOS!B:B,0),1)&gt;YEAR(TODAY())-1,"","VENCIDA")),"")</f>
        <v/>
      </c>
      <c r="O190" s="49"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103" t="str">
        <f>IFERROR(INDEX(DATOS!C:C,MATCH(CHECKLIST!A191,DATOS!BV:BV,0),1),"")</f>
        <v/>
      </c>
      <c r="F191" s="3"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49"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49" t="str">
        <f ca="1">IFERROR(IF(INDEX(DATOS!I:I,MATCH(CHECKLIST!B191,DATOS!B:B,0),1)="","X",IF(INDEX(DATOS!I:I,MATCH(CHECKLIST!B191,DATOS!B:B,0),1)&gt;YEAR(TODAY())-1,"","VENCIDA")),"")</f>
        <v/>
      </c>
      <c r="O191" s="49"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103" t="str">
        <f>IFERROR(INDEX(DATOS!C:C,MATCH(CHECKLIST!A192,DATOS!BV:BV,0),1),"")</f>
        <v/>
      </c>
      <c r="F192" s="3"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49"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49" t="str">
        <f ca="1">IFERROR(IF(INDEX(DATOS!I:I,MATCH(CHECKLIST!B192,DATOS!B:B,0),1)="","X",IF(INDEX(DATOS!I:I,MATCH(CHECKLIST!B192,DATOS!B:B,0),1)&gt;YEAR(TODAY())-1,"","VENCIDA")),"")</f>
        <v/>
      </c>
      <c r="O192" s="49"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103" t="str">
        <f>IFERROR(INDEX(DATOS!C:C,MATCH(CHECKLIST!A193,DATOS!BV:BV,0),1),"")</f>
        <v/>
      </c>
      <c r="F193" s="3"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49"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49" t="str">
        <f ca="1">IFERROR(IF(INDEX(DATOS!I:I,MATCH(CHECKLIST!B193,DATOS!B:B,0),1)="","X",IF(INDEX(DATOS!I:I,MATCH(CHECKLIST!B193,DATOS!B:B,0),1)&gt;YEAR(TODAY())-1,"","VENCIDA")),"")</f>
        <v/>
      </c>
      <c r="O193" s="49"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103" t="str">
        <f>IFERROR(INDEX(DATOS!C:C,MATCH(CHECKLIST!A194,DATOS!BV:BV,0),1),"")</f>
        <v/>
      </c>
      <c r="F194" s="3"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49"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49" t="str">
        <f ca="1">IFERROR(IF(INDEX(DATOS!I:I,MATCH(CHECKLIST!B194,DATOS!B:B,0),1)="","X",IF(INDEX(DATOS!I:I,MATCH(CHECKLIST!B194,DATOS!B:B,0),1)&gt;YEAR(TODAY())-1,"","VENCIDA")),"")</f>
        <v/>
      </c>
      <c r="O194" s="49"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103" t="str">
        <f>IFERROR(INDEX(DATOS!C:C,MATCH(CHECKLIST!A195,DATOS!BV:BV,0),1),"")</f>
        <v/>
      </c>
      <c r="F195" s="3"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49"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49" t="str">
        <f ca="1">IFERROR(IF(INDEX(DATOS!I:I,MATCH(CHECKLIST!B195,DATOS!B:B,0),1)="","X",IF(INDEX(DATOS!I:I,MATCH(CHECKLIST!B195,DATOS!B:B,0),1)&gt;YEAR(TODAY())-1,"","VENCIDA")),"")</f>
        <v/>
      </c>
      <c r="O195" s="49"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103" t="str">
        <f>IFERROR(INDEX(DATOS!C:C,MATCH(CHECKLIST!A196,DATOS!BV:BV,0),1),"")</f>
        <v/>
      </c>
      <c r="F196" s="3"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49"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49" t="str">
        <f ca="1">IFERROR(IF(INDEX(DATOS!I:I,MATCH(CHECKLIST!B196,DATOS!B:B,0),1)="","X",IF(INDEX(DATOS!I:I,MATCH(CHECKLIST!B196,DATOS!B:B,0),1)&gt;YEAR(TODAY())-1,"","VENCIDA")),"")</f>
        <v/>
      </c>
      <c r="O196" s="49"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103" t="str">
        <f>IFERROR(INDEX(DATOS!C:C,MATCH(CHECKLIST!A197,DATOS!BV:BV,0),1),"")</f>
        <v/>
      </c>
      <c r="F197" s="3"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49"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49" t="str">
        <f ca="1">IFERROR(IF(INDEX(DATOS!I:I,MATCH(CHECKLIST!B197,DATOS!B:B,0),1)="","X",IF(INDEX(DATOS!I:I,MATCH(CHECKLIST!B197,DATOS!B:B,0),1)&gt;YEAR(TODAY())-1,"","VENCIDA")),"")</f>
        <v/>
      </c>
      <c r="O197" s="49"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103" t="str">
        <f>IFERROR(INDEX(DATOS!C:C,MATCH(CHECKLIST!A198,DATOS!BV:BV,0),1),"")</f>
        <v/>
      </c>
      <c r="F198" s="3"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49"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49" t="str">
        <f ca="1">IFERROR(IF(INDEX(DATOS!I:I,MATCH(CHECKLIST!B198,DATOS!B:B,0),1)="","X",IF(INDEX(DATOS!I:I,MATCH(CHECKLIST!B198,DATOS!B:B,0),1)&gt;YEAR(TODAY())-1,"","VENCIDA")),"")</f>
        <v/>
      </c>
      <c r="O198" s="49"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103" t="str">
        <f>IFERROR(INDEX(DATOS!C:C,MATCH(CHECKLIST!A199,DATOS!BV:BV,0),1),"")</f>
        <v/>
      </c>
      <c r="F199" s="3"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49"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49" t="str">
        <f ca="1">IFERROR(IF(INDEX(DATOS!I:I,MATCH(CHECKLIST!B199,DATOS!B:B,0),1)="","X",IF(INDEX(DATOS!I:I,MATCH(CHECKLIST!B199,DATOS!B:B,0),1)&gt;YEAR(TODAY())-1,"","VENCIDA")),"")</f>
        <v/>
      </c>
      <c r="O199" s="49"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103" t="str">
        <f>IFERROR(INDEX(DATOS!C:C,MATCH(CHECKLIST!A200,DATOS!BV:BV,0),1),"")</f>
        <v/>
      </c>
      <c r="F200" s="3"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49"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49" t="str">
        <f ca="1">IFERROR(IF(INDEX(DATOS!I:I,MATCH(CHECKLIST!B200,DATOS!B:B,0),1)="","X",IF(INDEX(DATOS!I:I,MATCH(CHECKLIST!B200,DATOS!B:B,0),1)&gt;YEAR(TODAY())-1,"","VENCIDA")),"")</f>
        <v/>
      </c>
      <c r="O200" s="49"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103" t="str">
        <f>IFERROR(INDEX(DATOS!C:C,MATCH(CHECKLIST!A201,DATOS!BV:BV,0),1),"")</f>
        <v/>
      </c>
      <c r="F201" s="3"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49"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49" t="str">
        <f ca="1">IFERROR(IF(INDEX(DATOS!I:I,MATCH(CHECKLIST!B201,DATOS!B:B,0),1)="","X",IF(INDEX(DATOS!I:I,MATCH(CHECKLIST!B201,DATOS!B:B,0),1)&gt;YEAR(TODAY())-1,"","VENCIDA")),"")</f>
        <v/>
      </c>
      <c r="O201" s="49"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103" t="str">
        <f>IFERROR(INDEX(DATOS!C:C,MATCH(CHECKLIST!A202,DATOS!BV:BV,0),1),"")</f>
        <v/>
      </c>
      <c r="F202" s="3"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49"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49" t="str">
        <f ca="1">IFERROR(IF(INDEX(DATOS!I:I,MATCH(CHECKLIST!B202,DATOS!B:B,0),1)="","X",IF(INDEX(DATOS!I:I,MATCH(CHECKLIST!B202,DATOS!B:B,0),1)&gt;YEAR(TODAY())-1,"","VENCIDA")),"")</f>
        <v/>
      </c>
      <c r="O202" s="49"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103" t="str">
        <f>IFERROR(INDEX(DATOS!C:C,MATCH(CHECKLIST!A203,DATOS!BV:BV,0),1),"")</f>
        <v/>
      </c>
      <c r="F203" s="3"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49"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49" t="str">
        <f ca="1">IFERROR(IF(INDEX(DATOS!I:I,MATCH(CHECKLIST!B203,DATOS!B:B,0),1)="","X",IF(INDEX(DATOS!I:I,MATCH(CHECKLIST!B203,DATOS!B:B,0),1)&gt;YEAR(TODAY())-1,"","VENCIDA")),"")</f>
        <v/>
      </c>
      <c r="O203" s="49"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103" t="str">
        <f>IFERROR(INDEX(DATOS!C:C,MATCH(CHECKLIST!A204,DATOS!BV:BV,0),1),"")</f>
        <v/>
      </c>
      <c r="F204" s="3"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49"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49" t="str">
        <f ca="1">IFERROR(IF(INDEX(DATOS!I:I,MATCH(CHECKLIST!B204,DATOS!B:B,0),1)="","X",IF(INDEX(DATOS!I:I,MATCH(CHECKLIST!B204,DATOS!B:B,0),1)&gt;YEAR(TODAY())-1,"","VENCIDA")),"")</f>
        <v/>
      </c>
      <c r="O204" s="49"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103" t="str">
        <f>IFERROR(INDEX(DATOS!C:C,MATCH(CHECKLIST!A205,DATOS!BV:BV,0),1),"")</f>
        <v/>
      </c>
      <c r="F205" s="3"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49"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49" t="str">
        <f ca="1">IFERROR(IF(INDEX(DATOS!I:I,MATCH(CHECKLIST!B205,DATOS!B:B,0),1)="","X",IF(INDEX(DATOS!I:I,MATCH(CHECKLIST!B205,DATOS!B:B,0),1)&gt;YEAR(TODAY())-1,"","VENCIDA")),"")</f>
        <v/>
      </c>
      <c r="O205" s="49"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103" t="str">
        <f>IFERROR(INDEX(DATOS!C:C,MATCH(CHECKLIST!A206,DATOS!BV:BV,0),1),"")</f>
        <v/>
      </c>
      <c r="F206" s="3"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49"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49" t="str">
        <f ca="1">IFERROR(IF(INDEX(DATOS!I:I,MATCH(CHECKLIST!B206,DATOS!B:B,0),1)="","X",IF(INDEX(DATOS!I:I,MATCH(CHECKLIST!B206,DATOS!B:B,0),1)&gt;YEAR(TODAY())-1,"","VENCIDA")),"")</f>
        <v/>
      </c>
      <c r="O206" s="49"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103" t="str">
        <f>IFERROR(INDEX(DATOS!C:C,MATCH(CHECKLIST!A207,DATOS!BV:BV,0),1),"")</f>
        <v/>
      </c>
      <c r="F207" s="3"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49"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49" t="str">
        <f ca="1">IFERROR(IF(INDEX(DATOS!I:I,MATCH(CHECKLIST!B207,DATOS!B:B,0),1)="","X",IF(INDEX(DATOS!I:I,MATCH(CHECKLIST!B207,DATOS!B:B,0),1)&gt;YEAR(TODAY())-1,"","VENCIDA")),"")</f>
        <v/>
      </c>
      <c r="O207" s="49"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103" t="str">
        <f>IFERROR(INDEX(DATOS!C:C,MATCH(CHECKLIST!A208,DATOS!BV:BV,0),1),"")</f>
        <v/>
      </c>
      <c r="F208" s="3"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49"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49" t="str">
        <f ca="1">IFERROR(IF(INDEX(DATOS!I:I,MATCH(CHECKLIST!B208,DATOS!B:B,0),1)="","X",IF(INDEX(DATOS!I:I,MATCH(CHECKLIST!B208,DATOS!B:B,0),1)&gt;YEAR(TODAY())-1,"","VENCIDA")),"")</f>
        <v/>
      </c>
      <c r="O208" s="49"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103" t="str">
        <f>IFERROR(INDEX(DATOS!C:C,MATCH(CHECKLIST!A209,DATOS!BV:BV,0),1),"")</f>
        <v/>
      </c>
      <c r="F209" s="3"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49"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49" t="str">
        <f ca="1">IFERROR(IF(INDEX(DATOS!I:I,MATCH(CHECKLIST!B209,DATOS!B:B,0),1)="","X",IF(INDEX(DATOS!I:I,MATCH(CHECKLIST!B209,DATOS!B:B,0),1)&gt;YEAR(TODAY())-1,"","VENCIDA")),"")</f>
        <v/>
      </c>
      <c r="O209" s="49"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103" t="str">
        <f>IFERROR(INDEX(DATOS!C:C,MATCH(CHECKLIST!A210,DATOS!BV:BV,0),1),"")</f>
        <v/>
      </c>
      <c r="F210" s="3"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49"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49" t="str">
        <f ca="1">IFERROR(IF(INDEX(DATOS!I:I,MATCH(CHECKLIST!B210,DATOS!B:B,0),1)="","X",IF(INDEX(DATOS!I:I,MATCH(CHECKLIST!B210,DATOS!B:B,0),1)&gt;YEAR(TODAY())-1,"","VENCIDA")),"")</f>
        <v/>
      </c>
      <c r="O210" s="49"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103" t="str">
        <f>IFERROR(INDEX(DATOS!C:C,MATCH(CHECKLIST!A211,DATOS!BV:BV,0),1),"")</f>
        <v/>
      </c>
      <c r="F211" s="3"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49"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49" t="str">
        <f ca="1">IFERROR(IF(INDEX(DATOS!I:I,MATCH(CHECKLIST!B211,DATOS!B:B,0),1)="","X",IF(INDEX(DATOS!I:I,MATCH(CHECKLIST!B211,DATOS!B:B,0),1)&gt;YEAR(TODAY())-1,"","VENCIDA")),"")</f>
        <v/>
      </c>
      <c r="O211" s="49"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103" t="str">
        <f>IFERROR(INDEX(DATOS!C:C,MATCH(CHECKLIST!A212,DATOS!BV:BV,0),1),"")</f>
        <v/>
      </c>
      <c r="F212" s="3"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49"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49" t="str">
        <f ca="1">IFERROR(IF(INDEX(DATOS!I:I,MATCH(CHECKLIST!B212,DATOS!B:B,0),1)="","X",IF(INDEX(DATOS!I:I,MATCH(CHECKLIST!B212,DATOS!B:B,0),1)&gt;YEAR(TODAY())-1,"","VENCIDA")),"")</f>
        <v/>
      </c>
      <c r="O212" s="49"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103" t="str">
        <f>IFERROR(INDEX(DATOS!C:C,MATCH(CHECKLIST!A213,DATOS!BV:BV,0),1),"")</f>
        <v/>
      </c>
      <c r="F213" s="3"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49"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49" t="str">
        <f ca="1">IFERROR(IF(INDEX(DATOS!I:I,MATCH(CHECKLIST!B213,DATOS!B:B,0),1)="","X",IF(INDEX(DATOS!I:I,MATCH(CHECKLIST!B213,DATOS!B:B,0),1)&gt;YEAR(TODAY())-1,"","VENCIDA")),"")</f>
        <v/>
      </c>
      <c r="O213" s="49"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103" t="str">
        <f>IFERROR(INDEX(DATOS!C:C,MATCH(CHECKLIST!A214,DATOS!BV:BV,0),1),"")</f>
        <v/>
      </c>
      <c r="F214" s="3"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49"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49" t="str">
        <f ca="1">IFERROR(IF(INDEX(DATOS!I:I,MATCH(CHECKLIST!B214,DATOS!B:B,0),1)="","X",IF(INDEX(DATOS!I:I,MATCH(CHECKLIST!B214,DATOS!B:B,0),1)&gt;YEAR(TODAY())-1,"","VENCIDA")),"")</f>
        <v/>
      </c>
      <c r="O214" s="49"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103" t="str">
        <f>IFERROR(INDEX(DATOS!C:C,MATCH(CHECKLIST!A215,DATOS!BV:BV,0),1),"")</f>
        <v/>
      </c>
      <c r="F215" s="3"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49"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49" t="str">
        <f ca="1">IFERROR(IF(INDEX(DATOS!I:I,MATCH(CHECKLIST!B215,DATOS!B:B,0),1)="","X",IF(INDEX(DATOS!I:I,MATCH(CHECKLIST!B215,DATOS!B:B,0),1)&gt;YEAR(TODAY())-1,"","VENCIDA")),"")</f>
        <v/>
      </c>
      <c r="O215" s="49"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103" t="str">
        <f>IFERROR(INDEX(DATOS!C:C,MATCH(CHECKLIST!A216,DATOS!BV:BV,0),1),"")</f>
        <v/>
      </c>
      <c r="F216" s="3"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49"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49" t="str">
        <f ca="1">IFERROR(IF(INDEX(DATOS!I:I,MATCH(CHECKLIST!B216,DATOS!B:B,0),1)="","X",IF(INDEX(DATOS!I:I,MATCH(CHECKLIST!B216,DATOS!B:B,0),1)&gt;YEAR(TODAY())-1,"","VENCIDA")),"")</f>
        <v/>
      </c>
      <c r="O216" s="49"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103" t="str">
        <f>IFERROR(INDEX(DATOS!C:C,MATCH(CHECKLIST!A217,DATOS!BV:BV,0),1),"")</f>
        <v/>
      </c>
      <c r="F217" s="3"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49"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49" t="str">
        <f ca="1">IFERROR(IF(INDEX(DATOS!I:I,MATCH(CHECKLIST!B217,DATOS!B:B,0),1)="","X",IF(INDEX(DATOS!I:I,MATCH(CHECKLIST!B217,DATOS!B:B,0),1)&gt;YEAR(TODAY())-1,"","VENCIDA")),"")</f>
        <v/>
      </c>
      <c r="O217" s="49"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103" t="str">
        <f>IFERROR(INDEX(DATOS!C:C,MATCH(CHECKLIST!A218,DATOS!BV:BV,0),1),"")</f>
        <v/>
      </c>
      <c r="F218" s="3"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49"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49" t="str">
        <f ca="1">IFERROR(IF(INDEX(DATOS!I:I,MATCH(CHECKLIST!B218,DATOS!B:B,0),1)="","X",IF(INDEX(DATOS!I:I,MATCH(CHECKLIST!B218,DATOS!B:B,0),1)&gt;YEAR(TODAY())-1,"","VENCIDA")),"")</f>
        <v/>
      </c>
      <c r="O218" s="49"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103" t="str">
        <f>IFERROR(INDEX(DATOS!C:C,MATCH(CHECKLIST!A219,DATOS!BV:BV,0),1),"")</f>
        <v/>
      </c>
      <c r="F219" s="3"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49"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49" t="str">
        <f ca="1">IFERROR(IF(INDEX(DATOS!I:I,MATCH(CHECKLIST!B219,DATOS!B:B,0),1)="","X",IF(INDEX(DATOS!I:I,MATCH(CHECKLIST!B219,DATOS!B:B,0),1)&gt;YEAR(TODAY())-1,"","VENCIDA")),"")</f>
        <v/>
      </c>
      <c r="O219" s="49"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103" t="str">
        <f>IFERROR(INDEX(DATOS!C:C,MATCH(CHECKLIST!A220,DATOS!BV:BV,0),1),"")</f>
        <v/>
      </c>
      <c r="F220" s="3"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49"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49" t="str">
        <f ca="1">IFERROR(IF(INDEX(DATOS!I:I,MATCH(CHECKLIST!B220,DATOS!B:B,0),1)="","X",IF(INDEX(DATOS!I:I,MATCH(CHECKLIST!B220,DATOS!B:B,0),1)&gt;YEAR(TODAY())-1,"","VENCIDA")),"")</f>
        <v/>
      </c>
      <c r="O220" s="49"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103" t="str">
        <f>IFERROR(INDEX(DATOS!C:C,MATCH(CHECKLIST!A221,DATOS!BV:BV,0),1),"")</f>
        <v/>
      </c>
      <c r="F221" s="3"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49"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49" t="str">
        <f ca="1">IFERROR(IF(INDEX(DATOS!I:I,MATCH(CHECKLIST!B221,DATOS!B:B,0),1)="","X",IF(INDEX(DATOS!I:I,MATCH(CHECKLIST!B221,DATOS!B:B,0),1)&gt;YEAR(TODAY())-1,"","VENCIDA")),"")</f>
        <v/>
      </c>
      <c r="O221" s="49"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103" t="str">
        <f>IFERROR(INDEX(DATOS!C:C,MATCH(CHECKLIST!A222,DATOS!BV:BV,0),1),"")</f>
        <v/>
      </c>
      <c r="F222" s="3"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49"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49" t="str">
        <f ca="1">IFERROR(IF(INDEX(DATOS!I:I,MATCH(CHECKLIST!B222,DATOS!B:B,0),1)="","X",IF(INDEX(DATOS!I:I,MATCH(CHECKLIST!B222,DATOS!B:B,0),1)&gt;YEAR(TODAY())-1,"","VENCIDA")),"")</f>
        <v/>
      </c>
      <c r="O222" s="49"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103" t="str">
        <f>IFERROR(INDEX(DATOS!C:C,MATCH(CHECKLIST!A223,DATOS!BV:BV,0),1),"")</f>
        <v/>
      </c>
      <c r="F223" s="3"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49"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49" t="str">
        <f ca="1">IFERROR(IF(INDEX(DATOS!I:I,MATCH(CHECKLIST!B223,DATOS!B:B,0),1)="","X",IF(INDEX(DATOS!I:I,MATCH(CHECKLIST!B223,DATOS!B:B,0),1)&gt;YEAR(TODAY())-1,"","VENCIDA")),"")</f>
        <v/>
      </c>
      <c r="O223" s="49"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103" t="str">
        <f>IFERROR(INDEX(DATOS!C:C,MATCH(CHECKLIST!A224,DATOS!BV:BV,0),1),"")</f>
        <v/>
      </c>
      <c r="F224" s="3"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49"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49" t="str">
        <f ca="1">IFERROR(IF(INDEX(DATOS!I:I,MATCH(CHECKLIST!B224,DATOS!B:B,0),1)="","X",IF(INDEX(DATOS!I:I,MATCH(CHECKLIST!B224,DATOS!B:B,0),1)&gt;YEAR(TODAY())-1,"","VENCIDA")),"")</f>
        <v/>
      </c>
      <c r="O224" s="49"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103" t="str">
        <f>IFERROR(INDEX(DATOS!C:C,MATCH(CHECKLIST!A225,DATOS!BV:BV,0),1),"")</f>
        <v/>
      </c>
      <c r="F225" s="3"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49"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49" t="str">
        <f ca="1">IFERROR(IF(INDEX(DATOS!I:I,MATCH(CHECKLIST!B225,DATOS!B:B,0),1)="","X",IF(INDEX(DATOS!I:I,MATCH(CHECKLIST!B225,DATOS!B:B,0),1)&gt;YEAR(TODAY())-1,"","VENCIDA")),"")</f>
        <v/>
      </c>
      <c r="O225" s="49"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103" t="str">
        <f>IFERROR(INDEX(DATOS!C:C,MATCH(CHECKLIST!A226,DATOS!BV:BV,0),1),"")</f>
        <v/>
      </c>
      <c r="F226" s="3"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49"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49" t="str">
        <f ca="1">IFERROR(IF(INDEX(DATOS!I:I,MATCH(CHECKLIST!B226,DATOS!B:B,0),1)="","X",IF(INDEX(DATOS!I:I,MATCH(CHECKLIST!B226,DATOS!B:B,0),1)&gt;YEAR(TODAY())-1,"","VENCIDA")),"")</f>
        <v/>
      </c>
      <c r="O226" s="49"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103" t="str">
        <f>IFERROR(INDEX(DATOS!C:C,MATCH(CHECKLIST!A227,DATOS!BV:BV,0),1),"")</f>
        <v/>
      </c>
      <c r="F227" s="3"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49"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49" t="str">
        <f ca="1">IFERROR(IF(INDEX(DATOS!I:I,MATCH(CHECKLIST!B227,DATOS!B:B,0),1)="","X",IF(INDEX(DATOS!I:I,MATCH(CHECKLIST!B227,DATOS!B:B,0),1)&gt;YEAR(TODAY())-1,"","VENCIDA")),"")</f>
        <v/>
      </c>
      <c r="O227" s="49"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103" t="str">
        <f>IFERROR(INDEX(DATOS!C:C,MATCH(CHECKLIST!A228,DATOS!BV:BV,0),1),"")</f>
        <v/>
      </c>
      <c r="F228" s="3"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49"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49" t="str">
        <f ca="1">IFERROR(IF(INDEX(DATOS!I:I,MATCH(CHECKLIST!B228,DATOS!B:B,0),1)="","X",IF(INDEX(DATOS!I:I,MATCH(CHECKLIST!B228,DATOS!B:B,0),1)&gt;YEAR(TODAY())-1,"","VENCIDA")),"")</f>
        <v/>
      </c>
      <c r="O228" s="49"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103" t="str">
        <f>IFERROR(INDEX(DATOS!C:C,MATCH(CHECKLIST!A229,DATOS!BV:BV,0),1),"")</f>
        <v/>
      </c>
      <c r="F229" s="3"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49"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49" t="str">
        <f ca="1">IFERROR(IF(INDEX(DATOS!I:I,MATCH(CHECKLIST!B229,DATOS!B:B,0),1)="","X",IF(INDEX(DATOS!I:I,MATCH(CHECKLIST!B229,DATOS!B:B,0),1)&gt;YEAR(TODAY())-1,"","VENCIDA")),"")</f>
        <v/>
      </c>
      <c r="O229" s="49"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103" t="str">
        <f>IFERROR(INDEX(DATOS!C:C,MATCH(CHECKLIST!A230,DATOS!BV:BV,0),1),"")</f>
        <v/>
      </c>
      <c r="F230" s="3"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49"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49" t="str">
        <f ca="1">IFERROR(IF(INDEX(DATOS!I:I,MATCH(CHECKLIST!B230,DATOS!B:B,0),1)="","X",IF(INDEX(DATOS!I:I,MATCH(CHECKLIST!B230,DATOS!B:B,0),1)&gt;YEAR(TODAY())-1,"","VENCIDA")),"")</f>
        <v/>
      </c>
      <c r="O230" s="49"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103" t="str">
        <f>IFERROR(INDEX(DATOS!C:C,MATCH(CHECKLIST!A231,DATOS!BV:BV,0),1),"")</f>
        <v/>
      </c>
      <c r="F231" s="3"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49"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49" t="str">
        <f ca="1">IFERROR(IF(INDEX(DATOS!I:I,MATCH(CHECKLIST!B231,DATOS!B:B,0),1)="","X",IF(INDEX(DATOS!I:I,MATCH(CHECKLIST!B231,DATOS!B:B,0),1)&gt;YEAR(TODAY())-1,"","VENCIDA")),"")</f>
        <v/>
      </c>
      <c r="O231" s="49"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103" t="str">
        <f>IFERROR(INDEX(DATOS!C:C,MATCH(CHECKLIST!A232,DATOS!BV:BV,0),1),"")</f>
        <v/>
      </c>
      <c r="F232" s="3"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49"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49" t="str">
        <f ca="1">IFERROR(IF(INDEX(DATOS!I:I,MATCH(CHECKLIST!B232,DATOS!B:B,0),1)="","X",IF(INDEX(DATOS!I:I,MATCH(CHECKLIST!B232,DATOS!B:B,0),1)&gt;YEAR(TODAY())-1,"","VENCIDA")),"")</f>
        <v/>
      </c>
      <c r="O232" s="49"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103" t="str">
        <f>IFERROR(INDEX(DATOS!C:C,MATCH(CHECKLIST!A233,DATOS!BV:BV,0),1),"")</f>
        <v/>
      </c>
      <c r="F233" s="3"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49"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49" t="str">
        <f ca="1">IFERROR(IF(INDEX(DATOS!I:I,MATCH(CHECKLIST!B233,DATOS!B:B,0),1)="","X",IF(INDEX(DATOS!I:I,MATCH(CHECKLIST!B233,DATOS!B:B,0),1)&gt;YEAR(TODAY())-1,"","VENCIDA")),"")</f>
        <v/>
      </c>
      <c r="O233" s="49"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103" t="str">
        <f>IFERROR(INDEX(DATOS!C:C,MATCH(CHECKLIST!A234,DATOS!BV:BV,0),1),"")</f>
        <v/>
      </c>
      <c r="F234" s="3"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49"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49" t="str">
        <f ca="1">IFERROR(IF(INDEX(DATOS!I:I,MATCH(CHECKLIST!B234,DATOS!B:B,0),1)="","X",IF(INDEX(DATOS!I:I,MATCH(CHECKLIST!B234,DATOS!B:B,0),1)&gt;YEAR(TODAY())-1,"","VENCIDA")),"")</f>
        <v/>
      </c>
      <c r="O234" s="49"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103" t="str">
        <f>IFERROR(INDEX(DATOS!C:C,MATCH(CHECKLIST!A235,DATOS!BV:BV,0),1),"")</f>
        <v/>
      </c>
      <c r="F235" s="3"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49"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49" t="str">
        <f ca="1">IFERROR(IF(INDEX(DATOS!I:I,MATCH(CHECKLIST!B235,DATOS!B:B,0),1)="","X",IF(INDEX(DATOS!I:I,MATCH(CHECKLIST!B235,DATOS!B:B,0),1)&gt;YEAR(TODAY())-1,"","VENCIDA")),"")</f>
        <v/>
      </c>
      <c r="O235" s="49"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103" t="str">
        <f>IFERROR(INDEX(DATOS!C:C,MATCH(CHECKLIST!A236,DATOS!BV:BV,0),1),"")</f>
        <v/>
      </c>
      <c r="F236" s="3"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49"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49" t="str">
        <f ca="1">IFERROR(IF(INDEX(DATOS!I:I,MATCH(CHECKLIST!B236,DATOS!B:B,0),1)="","X",IF(INDEX(DATOS!I:I,MATCH(CHECKLIST!B236,DATOS!B:B,0),1)&gt;YEAR(TODAY())-1,"","VENCIDA")),"")</f>
        <v/>
      </c>
      <c r="O236" s="49"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103" t="str">
        <f>IFERROR(INDEX(DATOS!C:C,MATCH(CHECKLIST!A237,DATOS!BV:BV,0),1),"")</f>
        <v/>
      </c>
      <c r="F237" s="3"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49"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49" t="str">
        <f ca="1">IFERROR(IF(INDEX(DATOS!I:I,MATCH(CHECKLIST!B237,DATOS!B:B,0),1)="","X",IF(INDEX(DATOS!I:I,MATCH(CHECKLIST!B237,DATOS!B:B,0),1)&gt;YEAR(TODAY())-1,"","VENCIDA")),"")</f>
        <v/>
      </c>
      <c r="O237" s="49"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103" t="str">
        <f>IFERROR(INDEX(DATOS!C:C,MATCH(CHECKLIST!A238,DATOS!BV:BV,0),1),"")</f>
        <v/>
      </c>
      <c r="F238" s="3"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49"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49" t="str">
        <f ca="1">IFERROR(IF(INDEX(DATOS!I:I,MATCH(CHECKLIST!B238,DATOS!B:B,0),1)="","X",IF(INDEX(DATOS!I:I,MATCH(CHECKLIST!B238,DATOS!B:B,0),1)&gt;YEAR(TODAY())-1,"","VENCIDA")),"")</f>
        <v/>
      </c>
      <c r="O238" s="49"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103" t="str">
        <f>IFERROR(INDEX(DATOS!C:C,MATCH(CHECKLIST!A239,DATOS!BV:BV,0),1),"")</f>
        <v/>
      </c>
      <c r="F239" s="3"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49"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49" t="str">
        <f ca="1">IFERROR(IF(INDEX(DATOS!I:I,MATCH(CHECKLIST!B239,DATOS!B:B,0),1)="","X",IF(INDEX(DATOS!I:I,MATCH(CHECKLIST!B239,DATOS!B:B,0),1)&gt;YEAR(TODAY())-1,"","VENCIDA")),"")</f>
        <v/>
      </c>
      <c r="O239" s="49"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103" t="str">
        <f>IFERROR(INDEX(DATOS!C:C,MATCH(CHECKLIST!A240,DATOS!BV:BV,0),1),"")</f>
        <v/>
      </c>
      <c r="F240" s="3"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49"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49" t="str">
        <f ca="1">IFERROR(IF(INDEX(DATOS!I:I,MATCH(CHECKLIST!B240,DATOS!B:B,0),1)="","X",IF(INDEX(DATOS!I:I,MATCH(CHECKLIST!B240,DATOS!B:B,0),1)&gt;YEAR(TODAY())-1,"","VENCIDA")),"")</f>
        <v/>
      </c>
      <c r="O240" s="49"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103" t="str">
        <f>IFERROR(INDEX(DATOS!C:C,MATCH(CHECKLIST!A241,DATOS!BV:BV,0),1),"")</f>
        <v/>
      </c>
      <c r="F241" s="3"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49"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49" t="str">
        <f ca="1">IFERROR(IF(INDEX(DATOS!I:I,MATCH(CHECKLIST!B241,DATOS!B:B,0),1)="","X",IF(INDEX(DATOS!I:I,MATCH(CHECKLIST!B241,DATOS!B:B,0),1)&gt;YEAR(TODAY())-1,"","VENCIDA")),"")</f>
        <v/>
      </c>
      <c r="O241" s="49"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103" t="str">
        <f>IFERROR(INDEX(DATOS!C:C,MATCH(CHECKLIST!A242,DATOS!BV:BV,0),1),"")</f>
        <v/>
      </c>
      <c r="F242" s="3"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49"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49" t="str">
        <f ca="1">IFERROR(IF(INDEX(DATOS!I:I,MATCH(CHECKLIST!B242,DATOS!B:B,0),1)="","X",IF(INDEX(DATOS!I:I,MATCH(CHECKLIST!B242,DATOS!B:B,0),1)&gt;YEAR(TODAY())-1,"","VENCIDA")),"")</f>
        <v/>
      </c>
      <c r="O242" s="49"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103" t="str">
        <f>IFERROR(INDEX(DATOS!C:C,MATCH(CHECKLIST!A243,DATOS!BV:BV,0),1),"")</f>
        <v/>
      </c>
      <c r="F243" s="3"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49"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49" t="str">
        <f ca="1">IFERROR(IF(INDEX(DATOS!I:I,MATCH(CHECKLIST!B243,DATOS!B:B,0),1)="","X",IF(INDEX(DATOS!I:I,MATCH(CHECKLIST!B243,DATOS!B:B,0),1)&gt;YEAR(TODAY())-1,"","VENCIDA")),"")</f>
        <v/>
      </c>
      <c r="O243" s="49"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103" t="str">
        <f>IFERROR(INDEX(DATOS!C:C,MATCH(CHECKLIST!A244,DATOS!BV:BV,0),1),"")</f>
        <v/>
      </c>
      <c r="F244" s="3"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49"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49" t="str">
        <f ca="1">IFERROR(IF(INDEX(DATOS!I:I,MATCH(CHECKLIST!B244,DATOS!B:B,0),1)="","X",IF(INDEX(DATOS!I:I,MATCH(CHECKLIST!B244,DATOS!B:B,0),1)&gt;YEAR(TODAY())-1,"","VENCIDA")),"")</f>
        <v/>
      </c>
      <c r="O244" s="49"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103" t="str">
        <f>IFERROR(INDEX(DATOS!C:C,MATCH(CHECKLIST!A245,DATOS!BV:BV,0),1),"")</f>
        <v/>
      </c>
      <c r="F245" s="3"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49"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49" t="str">
        <f ca="1">IFERROR(IF(INDEX(DATOS!I:I,MATCH(CHECKLIST!B245,DATOS!B:B,0),1)="","X",IF(INDEX(DATOS!I:I,MATCH(CHECKLIST!B245,DATOS!B:B,0),1)&gt;YEAR(TODAY())-1,"","VENCIDA")),"")</f>
        <v/>
      </c>
      <c r="O245" s="49"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103" t="str">
        <f>IFERROR(INDEX(DATOS!C:C,MATCH(CHECKLIST!A246,DATOS!BV:BV,0),1),"")</f>
        <v/>
      </c>
      <c r="F246" s="3"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49"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49" t="str">
        <f ca="1">IFERROR(IF(INDEX(DATOS!I:I,MATCH(CHECKLIST!B246,DATOS!B:B,0),1)="","X",IF(INDEX(DATOS!I:I,MATCH(CHECKLIST!B246,DATOS!B:B,0),1)&gt;YEAR(TODAY())-1,"","VENCIDA")),"")</f>
        <v/>
      </c>
      <c r="O246" s="49"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103" t="str">
        <f>IFERROR(INDEX(DATOS!C:C,MATCH(CHECKLIST!A247,DATOS!BV:BV,0),1),"")</f>
        <v/>
      </c>
      <c r="F247" s="3"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49"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49" t="str">
        <f ca="1">IFERROR(IF(INDEX(DATOS!I:I,MATCH(CHECKLIST!B247,DATOS!B:B,0),1)="","X",IF(INDEX(DATOS!I:I,MATCH(CHECKLIST!B247,DATOS!B:B,0),1)&gt;YEAR(TODAY())-1,"","VENCIDA")),"")</f>
        <v/>
      </c>
      <c r="O247" s="49"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103" t="str">
        <f>IFERROR(INDEX(DATOS!C:C,MATCH(CHECKLIST!A248,DATOS!BV:BV,0),1),"")</f>
        <v/>
      </c>
      <c r="F248" s="3"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49"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49" t="str">
        <f ca="1">IFERROR(IF(INDEX(DATOS!I:I,MATCH(CHECKLIST!B248,DATOS!B:B,0),1)="","X",IF(INDEX(DATOS!I:I,MATCH(CHECKLIST!B248,DATOS!B:B,0),1)&gt;YEAR(TODAY())-1,"","VENCIDA")),"")</f>
        <v/>
      </c>
      <c r="O248" s="49"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103" t="str">
        <f>IFERROR(INDEX(DATOS!C:C,MATCH(CHECKLIST!A249,DATOS!BV:BV,0),1),"")</f>
        <v/>
      </c>
      <c r="F249" s="3"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49"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49" t="str">
        <f ca="1">IFERROR(IF(INDEX(DATOS!I:I,MATCH(CHECKLIST!B249,DATOS!B:B,0),1)="","X",IF(INDEX(DATOS!I:I,MATCH(CHECKLIST!B249,DATOS!B:B,0),1)&gt;YEAR(TODAY())-1,"","VENCIDA")),"")</f>
        <v/>
      </c>
      <c r="O249" s="49"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103" t="str">
        <f>IFERROR(INDEX(DATOS!C:C,MATCH(CHECKLIST!A250,DATOS!BV:BV,0),1),"")</f>
        <v/>
      </c>
      <c r="F250" s="3"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49"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49" t="str">
        <f ca="1">IFERROR(IF(INDEX(DATOS!I:I,MATCH(CHECKLIST!B250,DATOS!B:B,0),1)="","X",IF(INDEX(DATOS!I:I,MATCH(CHECKLIST!B250,DATOS!B:B,0),1)&gt;YEAR(TODAY())-1,"","VENCIDA")),"")</f>
        <v/>
      </c>
      <c r="O250" s="49"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103" t="str">
        <f>IFERROR(INDEX(DATOS!C:C,MATCH(CHECKLIST!A251,DATOS!BV:BV,0),1),"")</f>
        <v/>
      </c>
      <c r="F251" s="3"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49"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49" t="str">
        <f ca="1">IFERROR(IF(INDEX(DATOS!I:I,MATCH(CHECKLIST!B251,DATOS!B:B,0),1)="","X",IF(INDEX(DATOS!I:I,MATCH(CHECKLIST!B251,DATOS!B:B,0),1)&gt;YEAR(TODAY())-1,"","VENCIDA")),"")</f>
        <v/>
      </c>
      <c r="O251" s="49"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103" t="str">
        <f>IFERROR(INDEX(DATOS!C:C,MATCH(CHECKLIST!A252,DATOS!BV:BV,0),1),"")</f>
        <v/>
      </c>
      <c r="F252" s="3"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49"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49" t="str">
        <f ca="1">IFERROR(IF(INDEX(DATOS!I:I,MATCH(CHECKLIST!B252,DATOS!B:B,0),1)="","X",IF(INDEX(DATOS!I:I,MATCH(CHECKLIST!B252,DATOS!B:B,0),1)&gt;YEAR(TODAY())-1,"","VENCIDA")),"")</f>
        <v/>
      </c>
      <c r="O252" s="49"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103" t="str">
        <f>IFERROR(INDEX(DATOS!C:C,MATCH(CHECKLIST!A253,DATOS!BV:BV,0),1),"")</f>
        <v/>
      </c>
      <c r="F253" s="3"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49"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49" t="str">
        <f ca="1">IFERROR(IF(INDEX(DATOS!I:I,MATCH(CHECKLIST!B253,DATOS!B:B,0),1)="","X",IF(INDEX(DATOS!I:I,MATCH(CHECKLIST!B253,DATOS!B:B,0),1)&gt;YEAR(TODAY())-1,"","VENCIDA")),"")</f>
        <v/>
      </c>
      <c r="O253" s="49"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103" t="str">
        <f>IFERROR(INDEX(DATOS!C:C,MATCH(CHECKLIST!A254,DATOS!BV:BV,0),1),"")</f>
        <v/>
      </c>
      <c r="F254" s="3"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49"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49" t="str">
        <f ca="1">IFERROR(IF(INDEX(DATOS!I:I,MATCH(CHECKLIST!B254,DATOS!B:B,0),1)="","X",IF(INDEX(DATOS!I:I,MATCH(CHECKLIST!B254,DATOS!B:B,0),1)&gt;YEAR(TODAY())-1,"","VENCIDA")),"")</f>
        <v/>
      </c>
      <c r="O254" s="49"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103" t="str">
        <f>IFERROR(INDEX(DATOS!C:C,MATCH(CHECKLIST!A255,DATOS!BV:BV,0),1),"")</f>
        <v/>
      </c>
      <c r="F255" s="3"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49"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49" t="str">
        <f ca="1">IFERROR(IF(INDEX(DATOS!I:I,MATCH(CHECKLIST!B255,DATOS!B:B,0),1)="","X",IF(INDEX(DATOS!I:I,MATCH(CHECKLIST!B255,DATOS!B:B,0),1)&gt;YEAR(TODAY())-1,"","VENCIDA")),"")</f>
        <v/>
      </c>
      <c r="O255" s="49"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103" t="str">
        <f>IFERROR(INDEX(DATOS!C:C,MATCH(CHECKLIST!A256,DATOS!BV:BV,0),1),"")</f>
        <v/>
      </c>
      <c r="F256" s="3"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49"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49" t="str">
        <f ca="1">IFERROR(IF(INDEX(DATOS!I:I,MATCH(CHECKLIST!B256,DATOS!B:B,0),1)="","X",IF(INDEX(DATOS!I:I,MATCH(CHECKLIST!B256,DATOS!B:B,0),1)&gt;YEAR(TODAY())-1,"","VENCIDA")),"")</f>
        <v/>
      </c>
      <c r="O256" s="49"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103" t="str">
        <f>IFERROR(INDEX(DATOS!C:C,MATCH(CHECKLIST!A257,DATOS!BV:BV,0),1),"")</f>
        <v/>
      </c>
      <c r="F257" s="3"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49"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49" t="str">
        <f ca="1">IFERROR(IF(INDEX(DATOS!I:I,MATCH(CHECKLIST!B257,DATOS!B:B,0),1)="","X",IF(INDEX(DATOS!I:I,MATCH(CHECKLIST!B257,DATOS!B:B,0),1)&gt;YEAR(TODAY())-1,"","VENCIDA")),"")</f>
        <v/>
      </c>
      <c r="O257" s="49"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103" t="str">
        <f>IFERROR(INDEX(DATOS!C:C,MATCH(CHECKLIST!A258,DATOS!BV:BV,0),1),"")</f>
        <v/>
      </c>
      <c r="F258" s="3"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49"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49" t="str">
        <f ca="1">IFERROR(IF(INDEX(DATOS!I:I,MATCH(CHECKLIST!B258,DATOS!B:B,0),1)="","X",IF(INDEX(DATOS!I:I,MATCH(CHECKLIST!B258,DATOS!B:B,0),1)&gt;YEAR(TODAY())-1,"","VENCIDA")),"")</f>
        <v/>
      </c>
      <c r="O258" s="49"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103" t="str">
        <f>IFERROR(INDEX(DATOS!C:C,MATCH(CHECKLIST!A259,DATOS!BV:BV,0),1),"")</f>
        <v/>
      </c>
      <c r="F259" s="3"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49"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49" t="str">
        <f ca="1">IFERROR(IF(INDEX(DATOS!I:I,MATCH(CHECKLIST!B259,DATOS!B:B,0),1)="","X",IF(INDEX(DATOS!I:I,MATCH(CHECKLIST!B259,DATOS!B:B,0),1)&gt;YEAR(TODAY())-1,"","VENCIDA")),"")</f>
        <v/>
      </c>
      <c r="O259" s="49"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103" t="str">
        <f>IFERROR(INDEX(DATOS!C:C,MATCH(CHECKLIST!A260,DATOS!BV:BV,0),1),"")</f>
        <v/>
      </c>
      <c r="F260" s="3"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49"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49" t="str">
        <f ca="1">IFERROR(IF(INDEX(DATOS!I:I,MATCH(CHECKLIST!B260,DATOS!B:B,0),1)="","X",IF(INDEX(DATOS!I:I,MATCH(CHECKLIST!B260,DATOS!B:B,0),1)&gt;YEAR(TODAY())-1,"","VENCIDA")),"")</f>
        <v/>
      </c>
      <c r="O260" s="49"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103" t="str">
        <f>IFERROR(INDEX(DATOS!C:C,MATCH(CHECKLIST!A261,DATOS!BV:BV,0),1),"")</f>
        <v/>
      </c>
      <c r="F261" s="3"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49"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49" t="str">
        <f ca="1">IFERROR(IF(INDEX(DATOS!I:I,MATCH(CHECKLIST!B261,DATOS!B:B,0),1)="","X",IF(INDEX(DATOS!I:I,MATCH(CHECKLIST!B261,DATOS!B:B,0),1)&gt;YEAR(TODAY())-1,"","VENCIDA")),"")</f>
        <v/>
      </c>
      <c r="O261" s="49"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103" t="str">
        <f>IFERROR(INDEX(DATOS!C:C,MATCH(CHECKLIST!A262,DATOS!BV:BV,0),1),"")</f>
        <v/>
      </c>
      <c r="F262" s="3"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49"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49" t="str">
        <f ca="1">IFERROR(IF(INDEX(DATOS!I:I,MATCH(CHECKLIST!B262,DATOS!B:B,0),1)="","X",IF(INDEX(DATOS!I:I,MATCH(CHECKLIST!B262,DATOS!B:B,0),1)&gt;YEAR(TODAY())-1,"","VENCIDA")),"")</f>
        <v/>
      </c>
      <c r="O262" s="49"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103" t="str">
        <f>IFERROR(INDEX(DATOS!C:C,MATCH(CHECKLIST!A263,DATOS!BV:BV,0),1),"")</f>
        <v/>
      </c>
      <c r="F263" s="3"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49"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49" t="str">
        <f ca="1">IFERROR(IF(INDEX(DATOS!I:I,MATCH(CHECKLIST!B263,DATOS!B:B,0),1)="","X",IF(INDEX(DATOS!I:I,MATCH(CHECKLIST!B263,DATOS!B:B,0),1)&gt;YEAR(TODAY())-1,"","VENCIDA")),"")</f>
        <v/>
      </c>
      <c r="O263" s="49"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103" t="str">
        <f>IFERROR(INDEX(DATOS!C:C,MATCH(CHECKLIST!A264,DATOS!BV:BV,0),1),"")</f>
        <v/>
      </c>
      <c r="F264" s="3"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49"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49" t="str">
        <f ca="1">IFERROR(IF(INDEX(DATOS!I:I,MATCH(CHECKLIST!B264,DATOS!B:B,0),1)="","X",IF(INDEX(DATOS!I:I,MATCH(CHECKLIST!B264,DATOS!B:B,0),1)&gt;YEAR(TODAY())-1,"","VENCIDA")),"")</f>
        <v/>
      </c>
      <c r="O264" s="49"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103" t="str">
        <f>IFERROR(INDEX(DATOS!C:C,MATCH(CHECKLIST!A265,DATOS!BV:BV,0),1),"")</f>
        <v/>
      </c>
      <c r="F265" s="3"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49"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49" t="str">
        <f ca="1">IFERROR(IF(INDEX(DATOS!I:I,MATCH(CHECKLIST!B265,DATOS!B:B,0),1)="","X",IF(INDEX(DATOS!I:I,MATCH(CHECKLIST!B265,DATOS!B:B,0),1)&gt;YEAR(TODAY())-1,"","VENCIDA")),"")</f>
        <v/>
      </c>
      <c r="O265" s="49"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103" t="str">
        <f>IFERROR(INDEX(DATOS!C:C,MATCH(CHECKLIST!A266,DATOS!BV:BV,0),1),"")</f>
        <v/>
      </c>
      <c r="F266" s="3"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49"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49" t="str">
        <f ca="1">IFERROR(IF(INDEX(DATOS!I:I,MATCH(CHECKLIST!B266,DATOS!B:B,0),1)="","X",IF(INDEX(DATOS!I:I,MATCH(CHECKLIST!B266,DATOS!B:B,0),1)&gt;YEAR(TODAY())-1,"","VENCIDA")),"")</f>
        <v/>
      </c>
      <c r="O266" s="49"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103" t="str">
        <f>IFERROR(INDEX(DATOS!C:C,MATCH(CHECKLIST!A267,DATOS!BV:BV,0),1),"")</f>
        <v/>
      </c>
      <c r="F267" s="3"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49"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49" t="str">
        <f ca="1">IFERROR(IF(INDEX(DATOS!I:I,MATCH(CHECKLIST!B267,DATOS!B:B,0),1)="","X",IF(INDEX(DATOS!I:I,MATCH(CHECKLIST!B267,DATOS!B:B,0),1)&gt;YEAR(TODAY())-1,"","VENCIDA")),"")</f>
        <v/>
      </c>
      <c r="O267" s="49"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103" t="str">
        <f>IFERROR(INDEX(DATOS!C:C,MATCH(CHECKLIST!A268,DATOS!BV:BV,0),1),"")</f>
        <v/>
      </c>
      <c r="F268" s="3"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49"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49" t="str">
        <f ca="1">IFERROR(IF(INDEX(DATOS!I:I,MATCH(CHECKLIST!B268,DATOS!B:B,0),1)="","X",IF(INDEX(DATOS!I:I,MATCH(CHECKLIST!B268,DATOS!B:B,0),1)&gt;YEAR(TODAY())-1,"","VENCIDA")),"")</f>
        <v/>
      </c>
      <c r="O268" s="49"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103" t="str">
        <f>IFERROR(INDEX(DATOS!C:C,MATCH(CHECKLIST!A269,DATOS!BV:BV,0),1),"")</f>
        <v/>
      </c>
      <c r="F269" s="3"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49"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49" t="str">
        <f ca="1">IFERROR(IF(INDEX(DATOS!I:I,MATCH(CHECKLIST!B269,DATOS!B:B,0),1)="","X",IF(INDEX(DATOS!I:I,MATCH(CHECKLIST!B269,DATOS!B:B,0),1)&gt;YEAR(TODAY())-1,"","VENCIDA")),"")</f>
        <v/>
      </c>
      <c r="O269" s="49"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103" t="str">
        <f>IFERROR(INDEX(DATOS!C:C,MATCH(CHECKLIST!A270,DATOS!BV:BV,0),1),"")</f>
        <v/>
      </c>
      <c r="F270" s="3"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49"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49" t="str">
        <f ca="1">IFERROR(IF(INDEX(DATOS!I:I,MATCH(CHECKLIST!B270,DATOS!B:B,0),1)="","X",IF(INDEX(DATOS!I:I,MATCH(CHECKLIST!B270,DATOS!B:B,0),1)&gt;YEAR(TODAY())-1,"","VENCIDA")),"")</f>
        <v/>
      </c>
      <c r="O270" s="49"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103" t="str">
        <f>IFERROR(INDEX(DATOS!C:C,MATCH(CHECKLIST!A271,DATOS!BV:BV,0),1),"")</f>
        <v/>
      </c>
      <c r="F271" s="3"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49"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49" t="str">
        <f ca="1">IFERROR(IF(INDEX(DATOS!I:I,MATCH(CHECKLIST!B271,DATOS!B:B,0),1)="","X",IF(INDEX(DATOS!I:I,MATCH(CHECKLIST!B271,DATOS!B:B,0),1)&gt;YEAR(TODAY())-1,"","VENCIDA")),"")</f>
        <v/>
      </c>
      <c r="O271" s="49"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103" t="str">
        <f>IFERROR(INDEX(DATOS!C:C,MATCH(CHECKLIST!A272,DATOS!BV:BV,0),1),"")</f>
        <v/>
      </c>
      <c r="F272" s="3"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49"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49" t="str">
        <f ca="1">IFERROR(IF(INDEX(DATOS!I:I,MATCH(CHECKLIST!B272,DATOS!B:B,0),1)="","X",IF(INDEX(DATOS!I:I,MATCH(CHECKLIST!B272,DATOS!B:B,0),1)&gt;YEAR(TODAY())-1,"","VENCIDA")),"")</f>
        <v/>
      </c>
      <c r="O272" s="49"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103" t="str">
        <f>IFERROR(INDEX(DATOS!C:C,MATCH(CHECKLIST!A273,DATOS!BV:BV,0),1),"")</f>
        <v/>
      </c>
      <c r="F273" s="3"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49"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49" t="str">
        <f ca="1">IFERROR(IF(INDEX(DATOS!I:I,MATCH(CHECKLIST!B273,DATOS!B:B,0),1)="","X",IF(INDEX(DATOS!I:I,MATCH(CHECKLIST!B273,DATOS!B:B,0),1)&gt;YEAR(TODAY())-1,"","VENCIDA")),"")</f>
        <v/>
      </c>
      <c r="O273" s="49"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103" t="str">
        <f>IFERROR(INDEX(DATOS!C:C,MATCH(CHECKLIST!A274,DATOS!BV:BV,0),1),"")</f>
        <v/>
      </c>
      <c r="F274" s="3"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49"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49" t="str">
        <f ca="1">IFERROR(IF(INDEX(DATOS!I:I,MATCH(CHECKLIST!B274,DATOS!B:B,0),1)="","X",IF(INDEX(DATOS!I:I,MATCH(CHECKLIST!B274,DATOS!B:B,0),1)&gt;YEAR(TODAY())-1,"","VENCIDA")),"")</f>
        <v/>
      </c>
      <c r="O274" s="49"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103" t="str">
        <f>IFERROR(INDEX(DATOS!C:C,MATCH(CHECKLIST!A275,DATOS!BV:BV,0),1),"")</f>
        <v/>
      </c>
      <c r="F275" s="3"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49"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49" t="str">
        <f ca="1">IFERROR(IF(INDEX(DATOS!I:I,MATCH(CHECKLIST!B275,DATOS!B:B,0),1)="","X",IF(INDEX(DATOS!I:I,MATCH(CHECKLIST!B275,DATOS!B:B,0),1)&gt;YEAR(TODAY())-1,"","VENCIDA")),"")</f>
        <v/>
      </c>
      <c r="O275" s="49"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103" t="str">
        <f>IFERROR(INDEX(DATOS!C:C,MATCH(CHECKLIST!A276,DATOS!BV:BV,0),1),"")</f>
        <v/>
      </c>
      <c r="F276" s="3"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49"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49" t="str">
        <f ca="1">IFERROR(IF(INDEX(DATOS!I:I,MATCH(CHECKLIST!B276,DATOS!B:B,0),1)="","X",IF(INDEX(DATOS!I:I,MATCH(CHECKLIST!B276,DATOS!B:B,0),1)&gt;YEAR(TODAY())-1,"","VENCIDA")),"")</f>
        <v/>
      </c>
      <c r="O276" s="49"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103" t="str">
        <f>IFERROR(INDEX(DATOS!C:C,MATCH(CHECKLIST!A277,DATOS!BV:BV,0),1),"")</f>
        <v/>
      </c>
      <c r="F277" s="3"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49"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49" t="str">
        <f ca="1">IFERROR(IF(INDEX(DATOS!I:I,MATCH(CHECKLIST!B277,DATOS!B:B,0),1)="","X",IF(INDEX(DATOS!I:I,MATCH(CHECKLIST!B277,DATOS!B:B,0),1)&gt;YEAR(TODAY())-1,"","VENCIDA")),"")</f>
        <v/>
      </c>
      <c r="O277" s="49"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103" t="str">
        <f>IFERROR(INDEX(DATOS!C:C,MATCH(CHECKLIST!A278,DATOS!BV:BV,0),1),"")</f>
        <v/>
      </c>
      <c r="F278" s="3"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49"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49" t="str">
        <f ca="1">IFERROR(IF(INDEX(DATOS!I:I,MATCH(CHECKLIST!B278,DATOS!B:B,0),1)="","X",IF(INDEX(DATOS!I:I,MATCH(CHECKLIST!B278,DATOS!B:B,0),1)&gt;YEAR(TODAY())-1,"","VENCIDA")),"")</f>
        <v/>
      </c>
      <c r="O278" s="49"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103" t="str">
        <f>IFERROR(INDEX(DATOS!C:C,MATCH(CHECKLIST!A279,DATOS!BV:BV,0),1),"")</f>
        <v/>
      </c>
      <c r="F279" s="3"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49"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49" t="str">
        <f ca="1">IFERROR(IF(INDEX(DATOS!I:I,MATCH(CHECKLIST!B279,DATOS!B:B,0),1)="","X",IF(INDEX(DATOS!I:I,MATCH(CHECKLIST!B279,DATOS!B:B,0),1)&gt;YEAR(TODAY())-1,"","VENCIDA")),"")</f>
        <v/>
      </c>
      <c r="O279" s="49"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103" t="str">
        <f>IFERROR(INDEX(DATOS!C:C,MATCH(CHECKLIST!A280,DATOS!BV:BV,0),1),"")</f>
        <v/>
      </c>
      <c r="F280" s="3"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49"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49" t="str">
        <f ca="1">IFERROR(IF(INDEX(DATOS!I:I,MATCH(CHECKLIST!B280,DATOS!B:B,0),1)="","X",IF(INDEX(DATOS!I:I,MATCH(CHECKLIST!B280,DATOS!B:B,0),1)&gt;YEAR(TODAY())-1,"","VENCIDA")),"")</f>
        <v/>
      </c>
      <c r="O280" s="49"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103" t="str">
        <f>IFERROR(INDEX(DATOS!C:C,MATCH(CHECKLIST!A281,DATOS!BV:BV,0),1),"")</f>
        <v/>
      </c>
      <c r="F281" s="3"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49"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49" t="str">
        <f ca="1">IFERROR(IF(INDEX(DATOS!I:I,MATCH(CHECKLIST!B281,DATOS!B:B,0),1)="","X",IF(INDEX(DATOS!I:I,MATCH(CHECKLIST!B281,DATOS!B:B,0),1)&gt;YEAR(TODAY())-1,"","VENCIDA")),"")</f>
        <v/>
      </c>
      <c r="O281" s="49"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103" t="str">
        <f>IFERROR(INDEX(DATOS!C:C,MATCH(CHECKLIST!A282,DATOS!BV:BV,0),1),"")</f>
        <v/>
      </c>
      <c r="F282" s="3"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49"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49" t="str">
        <f ca="1">IFERROR(IF(INDEX(DATOS!I:I,MATCH(CHECKLIST!B282,DATOS!B:B,0),1)="","X",IF(INDEX(DATOS!I:I,MATCH(CHECKLIST!B282,DATOS!B:B,0),1)&gt;YEAR(TODAY())-1,"","VENCIDA")),"")</f>
        <v/>
      </c>
      <c r="O282" s="49"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103" t="str">
        <f>IFERROR(INDEX(DATOS!C:C,MATCH(CHECKLIST!A283,DATOS!BV:BV,0),1),"")</f>
        <v/>
      </c>
      <c r="F283" s="3"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49"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49" t="str">
        <f ca="1">IFERROR(IF(INDEX(DATOS!I:I,MATCH(CHECKLIST!B283,DATOS!B:B,0),1)="","X",IF(INDEX(DATOS!I:I,MATCH(CHECKLIST!B283,DATOS!B:B,0),1)&gt;YEAR(TODAY())-1,"","VENCIDA")),"")</f>
        <v/>
      </c>
      <c r="O283" s="49"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103" t="str">
        <f>IFERROR(INDEX(DATOS!C:C,MATCH(CHECKLIST!A284,DATOS!BV:BV,0),1),"")</f>
        <v/>
      </c>
      <c r="F284" s="3"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49"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49" t="str">
        <f ca="1">IFERROR(IF(INDEX(DATOS!I:I,MATCH(CHECKLIST!B284,DATOS!B:B,0),1)="","X",IF(INDEX(DATOS!I:I,MATCH(CHECKLIST!B284,DATOS!B:B,0),1)&gt;YEAR(TODAY())-1,"","VENCIDA")),"")</f>
        <v/>
      </c>
      <c r="O284" s="49"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103" t="str">
        <f>IFERROR(INDEX(DATOS!C:C,MATCH(CHECKLIST!A285,DATOS!BV:BV,0),1),"")</f>
        <v/>
      </c>
      <c r="F285" s="3"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49"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49" t="str">
        <f ca="1">IFERROR(IF(INDEX(DATOS!I:I,MATCH(CHECKLIST!B285,DATOS!B:B,0),1)="","X",IF(INDEX(DATOS!I:I,MATCH(CHECKLIST!B285,DATOS!B:B,0),1)&gt;YEAR(TODAY())-1,"","VENCIDA")),"")</f>
        <v/>
      </c>
      <c r="O285" s="49"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103" t="str">
        <f>IFERROR(INDEX(DATOS!C:C,MATCH(CHECKLIST!A286,DATOS!BV:BV,0),1),"")</f>
        <v/>
      </c>
      <c r="F286" s="3"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49"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49" t="str">
        <f ca="1">IFERROR(IF(INDEX(DATOS!I:I,MATCH(CHECKLIST!B286,DATOS!B:B,0),1)="","X",IF(INDEX(DATOS!I:I,MATCH(CHECKLIST!B286,DATOS!B:B,0),1)&gt;YEAR(TODAY())-1,"","VENCIDA")),"")</f>
        <v/>
      </c>
      <c r="O286" s="49"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103" t="str">
        <f>IFERROR(INDEX(DATOS!C:C,MATCH(CHECKLIST!A287,DATOS!BV:BV,0),1),"")</f>
        <v/>
      </c>
      <c r="F287" s="3"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49"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49" t="str">
        <f ca="1">IFERROR(IF(INDEX(DATOS!I:I,MATCH(CHECKLIST!B287,DATOS!B:B,0),1)="","X",IF(INDEX(DATOS!I:I,MATCH(CHECKLIST!B287,DATOS!B:B,0),1)&gt;YEAR(TODAY())-1,"","VENCIDA")),"")</f>
        <v/>
      </c>
      <c r="O287" s="49"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103" t="str">
        <f>IFERROR(INDEX(DATOS!C:C,MATCH(CHECKLIST!A288,DATOS!BV:BV,0),1),"")</f>
        <v/>
      </c>
      <c r="F288" s="3"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49"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49" t="str">
        <f ca="1">IFERROR(IF(INDEX(DATOS!I:I,MATCH(CHECKLIST!B288,DATOS!B:B,0),1)="","X",IF(INDEX(DATOS!I:I,MATCH(CHECKLIST!B288,DATOS!B:B,0),1)&gt;YEAR(TODAY())-1,"","VENCIDA")),"")</f>
        <v/>
      </c>
      <c r="O288" s="49"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103" t="str">
        <f>IFERROR(INDEX(DATOS!C:C,MATCH(CHECKLIST!A289,DATOS!BV:BV,0),1),"")</f>
        <v/>
      </c>
      <c r="F289" s="3"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49"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49" t="str">
        <f ca="1">IFERROR(IF(INDEX(DATOS!I:I,MATCH(CHECKLIST!B289,DATOS!B:B,0),1)="","X",IF(INDEX(DATOS!I:I,MATCH(CHECKLIST!B289,DATOS!B:B,0),1)&gt;YEAR(TODAY())-1,"","VENCIDA")),"")</f>
        <v/>
      </c>
      <c r="O289" s="49"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103" t="str">
        <f>IFERROR(INDEX(DATOS!C:C,MATCH(CHECKLIST!A290,DATOS!BV:BV,0),1),"")</f>
        <v/>
      </c>
      <c r="F290" s="3"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49"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49" t="str">
        <f ca="1">IFERROR(IF(INDEX(DATOS!I:I,MATCH(CHECKLIST!B290,DATOS!B:B,0),1)="","X",IF(INDEX(DATOS!I:I,MATCH(CHECKLIST!B290,DATOS!B:B,0),1)&gt;YEAR(TODAY())-1,"","VENCIDA")),"")</f>
        <v/>
      </c>
      <c r="O290" s="49"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103" t="str">
        <f>IFERROR(INDEX(DATOS!C:C,MATCH(CHECKLIST!A291,DATOS!BV:BV,0),1),"")</f>
        <v/>
      </c>
      <c r="F291" s="3"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49"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49" t="str">
        <f ca="1">IFERROR(IF(INDEX(DATOS!I:I,MATCH(CHECKLIST!B291,DATOS!B:B,0),1)="","X",IF(INDEX(DATOS!I:I,MATCH(CHECKLIST!B291,DATOS!B:B,0),1)&gt;YEAR(TODAY())-1,"","VENCIDA")),"")</f>
        <v/>
      </c>
      <c r="O291" s="49"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103" t="str">
        <f>IFERROR(INDEX(DATOS!C:C,MATCH(CHECKLIST!A292,DATOS!BV:BV,0),1),"")</f>
        <v/>
      </c>
      <c r="F292" s="3"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49"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49" t="str">
        <f ca="1">IFERROR(IF(INDEX(DATOS!I:I,MATCH(CHECKLIST!B292,DATOS!B:B,0),1)="","X",IF(INDEX(DATOS!I:I,MATCH(CHECKLIST!B292,DATOS!B:B,0),1)&gt;YEAR(TODAY())-1,"","VENCIDA")),"")</f>
        <v/>
      </c>
      <c r="O292" s="49"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103" t="str">
        <f>IFERROR(INDEX(DATOS!C:C,MATCH(CHECKLIST!A293,DATOS!BV:BV,0),1),"")</f>
        <v/>
      </c>
      <c r="F293" s="3"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49"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49" t="str">
        <f ca="1">IFERROR(IF(INDEX(DATOS!I:I,MATCH(CHECKLIST!B293,DATOS!B:B,0),1)="","X",IF(INDEX(DATOS!I:I,MATCH(CHECKLIST!B293,DATOS!B:B,0),1)&gt;YEAR(TODAY())-1,"","VENCIDA")),"")</f>
        <v/>
      </c>
      <c r="O293" s="49"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103" t="str">
        <f>IFERROR(INDEX(DATOS!C:C,MATCH(CHECKLIST!A294,DATOS!BV:BV,0),1),"")</f>
        <v/>
      </c>
      <c r="F294" s="3"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49"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49" t="str">
        <f ca="1">IFERROR(IF(INDEX(DATOS!I:I,MATCH(CHECKLIST!B294,DATOS!B:B,0),1)="","X",IF(INDEX(DATOS!I:I,MATCH(CHECKLIST!B294,DATOS!B:B,0),1)&gt;YEAR(TODAY())-1,"","VENCIDA")),"")</f>
        <v/>
      </c>
      <c r="O294" s="49"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103" t="str">
        <f>IFERROR(INDEX(DATOS!C:C,MATCH(CHECKLIST!A295,DATOS!BV:BV,0),1),"")</f>
        <v/>
      </c>
      <c r="F295" s="3"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49"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49" t="str">
        <f ca="1">IFERROR(IF(INDEX(DATOS!I:I,MATCH(CHECKLIST!B295,DATOS!B:B,0),1)="","X",IF(INDEX(DATOS!I:I,MATCH(CHECKLIST!B295,DATOS!B:B,0),1)&gt;YEAR(TODAY())-1,"","VENCIDA")),"")</f>
        <v/>
      </c>
      <c r="O295" s="49"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103" t="str">
        <f>IFERROR(INDEX(DATOS!C:C,MATCH(CHECKLIST!A296,DATOS!BV:BV,0),1),"")</f>
        <v/>
      </c>
      <c r="F296" s="3"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49"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49" t="str">
        <f ca="1">IFERROR(IF(INDEX(DATOS!I:I,MATCH(CHECKLIST!B296,DATOS!B:B,0),1)="","X",IF(INDEX(DATOS!I:I,MATCH(CHECKLIST!B296,DATOS!B:B,0),1)&gt;YEAR(TODAY())-1,"","VENCIDA")),"")</f>
        <v/>
      </c>
      <c r="O296" s="49"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103" t="str">
        <f>IFERROR(INDEX(DATOS!C:C,MATCH(CHECKLIST!A297,DATOS!BV:BV,0),1),"")</f>
        <v/>
      </c>
      <c r="F297" s="3"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49"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49" t="str">
        <f ca="1">IFERROR(IF(INDEX(DATOS!I:I,MATCH(CHECKLIST!B297,DATOS!B:B,0),1)="","X",IF(INDEX(DATOS!I:I,MATCH(CHECKLIST!B297,DATOS!B:B,0),1)&gt;YEAR(TODAY())-1,"","VENCIDA")),"")</f>
        <v/>
      </c>
      <c r="O297" s="49"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103" t="str">
        <f>IFERROR(INDEX(DATOS!C:C,MATCH(CHECKLIST!A298,DATOS!BV:BV,0),1),"")</f>
        <v/>
      </c>
      <c r="F298" s="3"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49"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49" t="str">
        <f ca="1">IFERROR(IF(INDEX(DATOS!I:I,MATCH(CHECKLIST!B298,DATOS!B:B,0),1)="","X",IF(INDEX(DATOS!I:I,MATCH(CHECKLIST!B298,DATOS!B:B,0),1)&gt;YEAR(TODAY())-1,"","VENCIDA")),"")</f>
        <v/>
      </c>
      <c r="O298" s="49"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103" t="str">
        <f>IFERROR(INDEX(DATOS!C:C,MATCH(CHECKLIST!A299,DATOS!BV:BV,0),1),"")</f>
        <v/>
      </c>
      <c r="F299" s="3"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49"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49" t="str">
        <f ca="1">IFERROR(IF(INDEX(DATOS!I:I,MATCH(CHECKLIST!B299,DATOS!B:B,0),1)="","X",IF(INDEX(DATOS!I:I,MATCH(CHECKLIST!B299,DATOS!B:B,0),1)&gt;YEAR(TODAY())-1,"","VENCIDA")),"")</f>
        <v/>
      </c>
      <c r="O299" s="49"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103" t="str">
        <f>IFERROR(INDEX(DATOS!C:C,MATCH(CHECKLIST!A300,DATOS!BV:BV,0),1),"")</f>
        <v/>
      </c>
      <c r="F300" s="3"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49"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49" t="str">
        <f ca="1">IFERROR(IF(INDEX(DATOS!I:I,MATCH(CHECKLIST!B300,DATOS!B:B,0),1)="","X",IF(INDEX(DATOS!I:I,MATCH(CHECKLIST!B300,DATOS!B:B,0),1)&gt;YEAR(TODAY())-1,"","VENCIDA")),"")</f>
        <v/>
      </c>
      <c r="O300" s="49"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103" t="str">
        <f>IFERROR(INDEX(DATOS!C:C,MATCH(CHECKLIST!A301,DATOS!BV:BV,0),1),"")</f>
        <v/>
      </c>
      <c r="F301" s="3"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49"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49" t="str">
        <f ca="1">IFERROR(IF(INDEX(DATOS!I:I,MATCH(CHECKLIST!B301,DATOS!B:B,0),1)="","X",IF(INDEX(DATOS!I:I,MATCH(CHECKLIST!B301,DATOS!B:B,0),1)&gt;YEAR(TODAY())-1,"","VENCIDA")),"")</f>
        <v/>
      </c>
      <c r="O301" s="49"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103" t="str">
        <f>IFERROR(INDEX(DATOS!C:C,MATCH(CHECKLIST!A302,DATOS!BV:BV,0),1),"")</f>
        <v/>
      </c>
      <c r="F302" s="3"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49"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49" t="str">
        <f ca="1">IFERROR(IF(INDEX(DATOS!I:I,MATCH(CHECKLIST!B302,DATOS!B:B,0),1)="","X",IF(INDEX(DATOS!I:I,MATCH(CHECKLIST!B302,DATOS!B:B,0),1)&gt;YEAR(TODAY())-1,"","VENCIDA")),"")</f>
        <v/>
      </c>
      <c r="O302" s="49"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103" t="str">
        <f>IFERROR(INDEX(DATOS!C:C,MATCH(CHECKLIST!A303,DATOS!BV:BV,0),1),"")</f>
        <v/>
      </c>
      <c r="F303" s="3"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49"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49" t="str">
        <f ca="1">IFERROR(IF(INDEX(DATOS!I:I,MATCH(CHECKLIST!B303,DATOS!B:B,0),1)="","X",IF(INDEX(DATOS!I:I,MATCH(CHECKLIST!B303,DATOS!B:B,0),1)&gt;YEAR(TODAY())-1,"","VENCIDA")),"")</f>
        <v/>
      </c>
      <c r="O303" s="49"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103" t="str">
        <f>IFERROR(INDEX(DATOS!C:C,MATCH(CHECKLIST!A304,DATOS!BV:BV,0),1),"")</f>
        <v/>
      </c>
      <c r="F304" s="3"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49"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49" t="str">
        <f ca="1">IFERROR(IF(INDEX(DATOS!I:I,MATCH(CHECKLIST!B304,DATOS!B:B,0),1)="","X",IF(INDEX(DATOS!I:I,MATCH(CHECKLIST!B304,DATOS!B:B,0),1)&gt;YEAR(TODAY())-1,"","VENCIDA")),"")</f>
        <v/>
      </c>
      <c r="O304" s="49"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103" t="str">
        <f>IFERROR(INDEX(DATOS!C:C,MATCH(CHECKLIST!A305,DATOS!BV:BV,0),1),"")</f>
        <v/>
      </c>
      <c r="F305" s="3"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49"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49" t="str">
        <f ca="1">IFERROR(IF(INDEX(DATOS!I:I,MATCH(CHECKLIST!B305,DATOS!B:B,0),1)="","X",IF(INDEX(DATOS!I:I,MATCH(CHECKLIST!B305,DATOS!B:B,0),1)&gt;YEAR(TODAY())-1,"","VENCIDA")),"")</f>
        <v/>
      </c>
      <c r="O305" s="49"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103" t="str">
        <f>IFERROR(INDEX(DATOS!C:C,MATCH(CHECKLIST!A306,DATOS!BV:BV,0),1),"")</f>
        <v/>
      </c>
      <c r="F306" s="3"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49"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49" t="str">
        <f ca="1">IFERROR(IF(INDEX(DATOS!I:I,MATCH(CHECKLIST!B306,DATOS!B:B,0),1)="","X",IF(INDEX(DATOS!I:I,MATCH(CHECKLIST!B306,DATOS!B:B,0),1)&gt;YEAR(TODAY())-1,"","VENCIDA")),"")</f>
        <v/>
      </c>
      <c r="O306" s="49"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103" t="str">
        <f>IFERROR(INDEX(DATOS!C:C,MATCH(CHECKLIST!A307,DATOS!BV:BV,0),1),"")</f>
        <v/>
      </c>
      <c r="F307" s="3"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49"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49" t="str">
        <f ca="1">IFERROR(IF(INDEX(DATOS!I:I,MATCH(CHECKLIST!B307,DATOS!B:B,0),1)="","X",IF(INDEX(DATOS!I:I,MATCH(CHECKLIST!B307,DATOS!B:B,0),1)&gt;YEAR(TODAY())-1,"","VENCIDA")),"")</f>
        <v/>
      </c>
      <c r="O307" s="49"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103" t="str">
        <f>IFERROR(INDEX(DATOS!C:C,MATCH(CHECKLIST!A308,DATOS!BV:BV,0),1),"")</f>
        <v/>
      </c>
      <c r="F308" s="3"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49"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49" t="str">
        <f ca="1">IFERROR(IF(INDEX(DATOS!I:I,MATCH(CHECKLIST!B308,DATOS!B:B,0),1)="","X",IF(INDEX(DATOS!I:I,MATCH(CHECKLIST!B308,DATOS!B:B,0),1)&gt;YEAR(TODAY())-1,"","VENCIDA")),"")</f>
        <v/>
      </c>
      <c r="O308" s="49"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103" t="str">
        <f>IFERROR(INDEX(DATOS!C:C,MATCH(CHECKLIST!A309,DATOS!BV:BV,0),1),"")</f>
        <v/>
      </c>
      <c r="F309" s="3"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49"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49" t="str">
        <f ca="1">IFERROR(IF(INDEX(DATOS!I:I,MATCH(CHECKLIST!B309,DATOS!B:B,0),1)="","X",IF(INDEX(DATOS!I:I,MATCH(CHECKLIST!B309,DATOS!B:B,0),1)&gt;YEAR(TODAY())-1,"","VENCIDA")),"")</f>
        <v/>
      </c>
      <c r="O309" s="49"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103" t="str">
        <f>IFERROR(INDEX(DATOS!C:C,MATCH(CHECKLIST!A310,DATOS!BV:BV,0),1),"")</f>
        <v/>
      </c>
      <c r="F310" s="3"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49"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49" t="str">
        <f ca="1">IFERROR(IF(INDEX(DATOS!I:I,MATCH(CHECKLIST!B310,DATOS!B:B,0),1)="","X",IF(INDEX(DATOS!I:I,MATCH(CHECKLIST!B310,DATOS!B:B,0),1)&gt;YEAR(TODAY())-1,"","VENCIDA")),"")</f>
        <v/>
      </c>
      <c r="O310" s="49"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103" t="str">
        <f>IFERROR(INDEX(DATOS!C:C,MATCH(CHECKLIST!A311,DATOS!BV:BV,0),1),"")</f>
        <v/>
      </c>
      <c r="F311" s="16"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49"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49" t="str">
        <f ca="1">IFERROR(IF(INDEX(DATOS!I:I,MATCH(CHECKLIST!B311,DATOS!B:B,0),1)="","X",IF(INDEX(DATOS!I:I,MATCH(CHECKLIST!B311,DATOS!B:B,0),1)&gt;YEAR(TODAY())-1,"","VENCIDA")),"")</f>
        <v/>
      </c>
      <c r="O311" s="49"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103" t="str">
        <f>IFERROR(INDEX(DATOS!C:C,MATCH(CHECKLIST!A312,DATOS!BV:BV,0),1),"")</f>
        <v/>
      </c>
      <c r="F312" s="3"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49"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49" t="str">
        <f ca="1">IFERROR(IF(INDEX(DATOS!I:I,MATCH(CHECKLIST!B312,DATOS!B:B,0),1)="","X",IF(INDEX(DATOS!I:I,MATCH(CHECKLIST!B312,DATOS!B:B,0),1)&gt;YEAR(TODAY())-1,"","VENCIDA")),"")</f>
        <v/>
      </c>
      <c r="O312" s="49"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103" t="str">
        <f>IFERROR(INDEX(DATOS!C:C,MATCH(CHECKLIST!A313,DATOS!BV:BV,0),1),"")</f>
        <v/>
      </c>
      <c r="F313" s="3"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49"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49" t="str">
        <f ca="1">IFERROR(IF(INDEX(DATOS!I:I,MATCH(CHECKLIST!B313,DATOS!B:B,0),1)="","X",IF(INDEX(DATOS!I:I,MATCH(CHECKLIST!B313,DATOS!B:B,0),1)&gt;YEAR(TODAY())-1,"","VENCIDA")),"")</f>
        <v/>
      </c>
      <c r="O313" s="49"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103" t="str">
        <f>IFERROR(INDEX(DATOS!C:C,MATCH(CHECKLIST!A314,DATOS!BV:BV,0),1),"")</f>
        <v/>
      </c>
      <c r="F314" s="3"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49"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49" t="str">
        <f ca="1">IFERROR(IF(INDEX(DATOS!I:I,MATCH(CHECKLIST!B314,DATOS!B:B,0),1)="","X",IF(INDEX(DATOS!I:I,MATCH(CHECKLIST!B314,DATOS!B:B,0),1)&gt;YEAR(TODAY())-1,"","VENCIDA")),"")</f>
        <v/>
      </c>
      <c r="O314" s="49"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103" t="str">
        <f>IFERROR(INDEX(DATOS!C:C,MATCH(CHECKLIST!A315,DATOS!BV:BV,0),1),"")</f>
        <v/>
      </c>
      <c r="F315" s="3"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49"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49" t="str">
        <f ca="1">IFERROR(IF(INDEX(DATOS!I:I,MATCH(CHECKLIST!B315,DATOS!B:B,0),1)="","X",IF(INDEX(DATOS!I:I,MATCH(CHECKLIST!B315,DATOS!B:B,0),1)&gt;YEAR(TODAY())-1,"","VENCIDA")),"")</f>
        <v/>
      </c>
      <c r="O315" s="49"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103" t="str">
        <f>IFERROR(INDEX(DATOS!C:C,MATCH(CHECKLIST!A316,DATOS!BV:BV,0),1),"")</f>
        <v/>
      </c>
      <c r="F316" s="3"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49"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49" t="str">
        <f ca="1">IFERROR(IF(INDEX(DATOS!I:I,MATCH(CHECKLIST!B316,DATOS!B:B,0),1)="","X",IF(INDEX(DATOS!I:I,MATCH(CHECKLIST!B316,DATOS!B:B,0),1)&gt;YEAR(TODAY())-1,"","VENCIDA")),"")</f>
        <v/>
      </c>
      <c r="O316" s="49"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103" t="str">
        <f>IFERROR(INDEX(DATOS!C:C,MATCH(CHECKLIST!A317,DATOS!BV:BV,0),1),"")</f>
        <v/>
      </c>
      <c r="F317" s="3"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49"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49" t="str">
        <f ca="1">IFERROR(IF(INDEX(DATOS!I:I,MATCH(CHECKLIST!B317,DATOS!B:B,0),1)="","X",IF(INDEX(DATOS!I:I,MATCH(CHECKLIST!B317,DATOS!B:B,0),1)&gt;YEAR(TODAY())-1,"","VENCIDA")),"")</f>
        <v/>
      </c>
      <c r="O317" s="49"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103" t="str">
        <f>IFERROR(INDEX(DATOS!C:C,MATCH(CHECKLIST!A318,DATOS!BV:BV,0),1),"")</f>
        <v/>
      </c>
      <c r="F318" s="3"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49"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49" t="str">
        <f ca="1">IFERROR(IF(INDEX(DATOS!I:I,MATCH(CHECKLIST!B318,DATOS!B:B,0),1)="","X",IF(INDEX(DATOS!I:I,MATCH(CHECKLIST!B318,DATOS!B:B,0),1)&gt;YEAR(TODAY())-1,"","VENCIDA")),"")</f>
        <v/>
      </c>
      <c r="O318" s="49"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103" t="str">
        <f>IFERROR(INDEX(DATOS!C:C,MATCH(CHECKLIST!A319,DATOS!BV:BV,0),1),"")</f>
        <v/>
      </c>
      <c r="F319" s="3"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49"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49" t="str">
        <f ca="1">IFERROR(IF(INDEX(DATOS!I:I,MATCH(CHECKLIST!B319,DATOS!B:B,0),1)="","X",IF(INDEX(DATOS!I:I,MATCH(CHECKLIST!B319,DATOS!B:B,0),1)&gt;YEAR(TODAY())-1,"","VENCIDA")),"")</f>
        <v/>
      </c>
      <c r="O319" s="49"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103" t="str">
        <f>IFERROR(INDEX(DATOS!C:C,MATCH(CHECKLIST!A320,DATOS!BV:BV,0),1),"")</f>
        <v/>
      </c>
      <c r="F320" s="3"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49"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49" t="str">
        <f ca="1">IFERROR(IF(INDEX(DATOS!I:I,MATCH(CHECKLIST!B320,DATOS!B:B,0),1)="","X",IF(INDEX(DATOS!I:I,MATCH(CHECKLIST!B320,DATOS!B:B,0),1)&gt;YEAR(TODAY())-1,"","VENCIDA")),"")</f>
        <v/>
      </c>
      <c r="O320" s="49"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103" t="str">
        <f>IFERROR(INDEX(DATOS!C:C,MATCH(CHECKLIST!A321,DATOS!BV:BV,0),1),"")</f>
        <v/>
      </c>
      <c r="F321" s="3"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49"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49" t="str">
        <f ca="1">IFERROR(IF(INDEX(DATOS!I:I,MATCH(CHECKLIST!B321,DATOS!B:B,0),1)="","X",IF(INDEX(DATOS!I:I,MATCH(CHECKLIST!B321,DATOS!B:B,0),1)&gt;YEAR(TODAY())-1,"","VENCIDA")),"")</f>
        <v/>
      </c>
      <c r="O321" s="49"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103" t="str">
        <f>IFERROR(INDEX(DATOS!C:C,MATCH(CHECKLIST!A322,DATOS!BV:BV,0),1),"")</f>
        <v/>
      </c>
      <c r="F322" s="3"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49"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49" t="str">
        <f ca="1">IFERROR(IF(INDEX(DATOS!I:I,MATCH(CHECKLIST!B322,DATOS!B:B,0),1)="","X",IF(INDEX(DATOS!I:I,MATCH(CHECKLIST!B322,DATOS!B:B,0),1)&gt;YEAR(TODAY())-1,"","VENCIDA")),"")</f>
        <v/>
      </c>
      <c r="O322" s="49"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103" t="str">
        <f>IFERROR(INDEX(DATOS!C:C,MATCH(CHECKLIST!A323,DATOS!BV:BV,0),1),"")</f>
        <v/>
      </c>
      <c r="F323" s="3"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49"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49" t="str">
        <f ca="1">IFERROR(IF(INDEX(DATOS!I:I,MATCH(CHECKLIST!B323,DATOS!B:B,0),1)="","X",IF(INDEX(DATOS!I:I,MATCH(CHECKLIST!B323,DATOS!B:B,0),1)&gt;YEAR(TODAY())-1,"","VENCIDA")),"")</f>
        <v/>
      </c>
      <c r="O323" s="49"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103" t="str">
        <f>IFERROR(INDEX(DATOS!C:C,MATCH(CHECKLIST!A324,DATOS!BV:BV,0),1),"")</f>
        <v/>
      </c>
      <c r="F324" s="3"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49"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49" t="str">
        <f ca="1">IFERROR(IF(INDEX(DATOS!I:I,MATCH(CHECKLIST!B324,DATOS!B:B,0),1)="","X",IF(INDEX(DATOS!I:I,MATCH(CHECKLIST!B324,DATOS!B:B,0),1)&gt;YEAR(TODAY())-1,"","VENCIDA")),"")</f>
        <v/>
      </c>
      <c r="O324" s="49"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103" t="str">
        <f>IFERROR(INDEX(DATOS!C:C,MATCH(CHECKLIST!A325,DATOS!BV:BV,0),1),"")</f>
        <v/>
      </c>
      <c r="F325" s="3"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49"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49" t="str">
        <f ca="1">IFERROR(IF(INDEX(DATOS!I:I,MATCH(CHECKLIST!B325,DATOS!B:B,0),1)="","X",IF(INDEX(DATOS!I:I,MATCH(CHECKLIST!B325,DATOS!B:B,0),1)&gt;YEAR(TODAY())-1,"","VENCIDA")),"")</f>
        <v/>
      </c>
      <c r="O325" s="49"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103" t="str">
        <f>IFERROR(INDEX(DATOS!C:C,MATCH(CHECKLIST!A326,DATOS!BV:BV,0),1),"")</f>
        <v/>
      </c>
      <c r="F326" s="3"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49"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49" t="str">
        <f ca="1">IFERROR(IF(INDEX(DATOS!I:I,MATCH(CHECKLIST!B326,DATOS!B:B,0),1)="","X",IF(INDEX(DATOS!I:I,MATCH(CHECKLIST!B326,DATOS!B:B,0),1)&gt;YEAR(TODAY())-1,"","VENCIDA")),"")</f>
        <v/>
      </c>
      <c r="O326" s="49"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103" t="str">
        <f>IFERROR(INDEX(DATOS!C:C,MATCH(CHECKLIST!A327,DATOS!BV:BV,0),1),"")</f>
        <v/>
      </c>
      <c r="F327" s="3"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49"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49" t="str">
        <f ca="1">IFERROR(IF(INDEX(DATOS!I:I,MATCH(CHECKLIST!B327,DATOS!B:B,0),1)="","X",IF(INDEX(DATOS!I:I,MATCH(CHECKLIST!B327,DATOS!B:B,0),1)&gt;YEAR(TODAY())-1,"","VENCIDA")),"")</f>
        <v/>
      </c>
      <c r="O327" s="49"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103" t="str">
        <f>IFERROR(INDEX(DATOS!C:C,MATCH(CHECKLIST!A328,DATOS!BV:BV,0),1),"")</f>
        <v/>
      </c>
      <c r="F328" s="3"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49"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49" t="str">
        <f ca="1">IFERROR(IF(INDEX(DATOS!I:I,MATCH(CHECKLIST!B328,DATOS!B:B,0),1)="","X",IF(INDEX(DATOS!I:I,MATCH(CHECKLIST!B328,DATOS!B:B,0),1)&gt;YEAR(TODAY())-1,"","VENCIDA")),"")</f>
        <v/>
      </c>
      <c r="O328" s="49"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103" t="str">
        <f>IFERROR(INDEX(DATOS!C:C,MATCH(CHECKLIST!A329,DATOS!BV:BV,0),1),"")</f>
        <v/>
      </c>
      <c r="F329" s="3"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49"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49" t="str">
        <f ca="1">IFERROR(IF(INDEX(DATOS!I:I,MATCH(CHECKLIST!B329,DATOS!B:B,0),1)="","X",IF(INDEX(DATOS!I:I,MATCH(CHECKLIST!B329,DATOS!B:B,0),1)&gt;YEAR(TODAY())-1,"","VENCIDA")),"")</f>
        <v/>
      </c>
      <c r="O329" s="49"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103" t="str">
        <f>IFERROR(INDEX(DATOS!C:C,MATCH(CHECKLIST!A330,DATOS!BV:BV,0),1),"")</f>
        <v/>
      </c>
      <c r="F330" s="3"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49"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49" t="str">
        <f ca="1">IFERROR(IF(INDEX(DATOS!I:I,MATCH(CHECKLIST!B330,DATOS!B:B,0),1)="","X",IF(INDEX(DATOS!I:I,MATCH(CHECKLIST!B330,DATOS!B:B,0),1)&gt;YEAR(TODAY())-1,"","VENCIDA")),"")</f>
        <v/>
      </c>
      <c r="O330" s="49"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103" t="str">
        <f>IFERROR(INDEX(DATOS!C:C,MATCH(CHECKLIST!A331,DATOS!BV:BV,0),1),"")</f>
        <v/>
      </c>
      <c r="F331" s="3"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49"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49" t="str">
        <f ca="1">IFERROR(IF(INDEX(DATOS!I:I,MATCH(CHECKLIST!B331,DATOS!B:B,0),1)="","X",IF(INDEX(DATOS!I:I,MATCH(CHECKLIST!B331,DATOS!B:B,0),1)&gt;YEAR(TODAY())-1,"","VENCIDA")),"")</f>
        <v/>
      </c>
      <c r="O331" s="49"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103" t="str">
        <f>IFERROR(INDEX(DATOS!C:C,MATCH(CHECKLIST!A332,DATOS!BV:BV,0),1),"")</f>
        <v/>
      </c>
      <c r="F332" s="3"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49"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49" t="str">
        <f ca="1">IFERROR(IF(INDEX(DATOS!I:I,MATCH(CHECKLIST!B332,DATOS!B:B,0),1)="","X",IF(INDEX(DATOS!I:I,MATCH(CHECKLIST!B332,DATOS!B:B,0),1)&gt;YEAR(TODAY())-1,"","VENCIDA")),"")</f>
        <v/>
      </c>
      <c r="O332" s="49"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103" t="str">
        <f>IFERROR(INDEX(DATOS!C:C,MATCH(CHECKLIST!A333,DATOS!BV:BV,0),1),"")</f>
        <v/>
      </c>
      <c r="F333" s="3"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49"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49" t="str">
        <f ca="1">IFERROR(IF(INDEX(DATOS!I:I,MATCH(CHECKLIST!B333,DATOS!B:B,0),1)="","X",IF(INDEX(DATOS!I:I,MATCH(CHECKLIST!B333,DATOS!B:B,0),1)&gt;YEAR(TODAY())-1,"","VENCIDA")),"")</f>
        <v/>
      </c>
      <c r="O333" s="49"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103" t="str">
        <f>IFERROR(INDEX(DATOS!C:C,MATCH(CHECKLIST!A334,DATOS!BV:BV,0),1),"")</f>
        <v/>
      </c>
      <c r="F334" s="3"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49"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49" t="str">
        <f ca="1">IFERROR(IF(INDEX(DATOS!I:I,MATCH(CHECKLIST!B334,DATOS!B:B,0),1)="","X",IF(INDEX(DATOS!I:I,MATCH(CHECKLIST!B334,DATOS!B:B,0),1)&gt;YEAR(TODAY())-1,"","VENCIDA")),"")</f>
        <v/>
      </c>
      <c r="O334" s="49"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103" t="str">
        <f>IFERROR(INDEX(DATOS!C:C,MATCH(CHECKLIST!A335,DATOS!BV:BV,0),1),"")</f>
        <v/>
      </c>
      <c r="F335" s="3"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49"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49" t="str">
        <f ca="1">IFERROR(IF(INDEX(DATOS!I:I,MATCH(CHECKLIST!B335,DATOS!B:B,0),1)="","X",IF(INDEX(DATOS!I:I,MATCH(CHECKLIST!B335,DATOS!B:B,0),1)&gt;YEAR(TODAY())-1,"","VENCIDA")),"")</f>
        <v/>
      </c>
      <c r="O335" s="49"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103" t="str">
        <f>IFERROR(INDEX(DATOS!C:C,MATCH(CHECKLIST!A336,DATOS!BV:BV,0),1),"")</f>
        <v/>
      </c>
      <c r="F336" s="3"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49"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49" t="str">
        <f ca="1">IFERROR(IF(INDEX(DATOS!I:I,MATCH(CHECKLIST!B336,DATOS!B:B,0),1)="","X",IF(INDEX(DATOS!I:I,MATCH(CHECKLIST!B336,DATOS!B:B,0),1)&gt;YEAR(TODAY())-1,"","VENCIDA")),"")</f>
        <v/>
      </c>
      <c r="O336" s="49"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103" t="str">
        <f>IFERROR(INDEX(DATOS!C:C,MATCH(CHECKLIST!A337,DATOS!BV:BV,0),1),"")</f>
        <v/>
      </c>
      <c r="F337" s="3"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49"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49" t="str">
        <f ca="1">IFERROR(IF(INDEX(DATOS!I:I,MATCH(CHECKLIST!B337,DATOS!B:B,0),1)="","X",IF(INDEX(DATOS!I:I,MATCH(CHECKLIST!B337,DATOS!B:B,0),1)&gt;YEAR(TODAY())-1,"","VENCIDA")),"")</f>
        <v/>
      </c>
      <c r="O337" s="49"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103" t="str">
        <f>IFERROR(INDEX(DATOS!C:C,MATCH(CHECKLIST!A338,DATOS!BV:BV,0),1),"")</f>
        <v/>
      </c>
      <c r="F338" s="3"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49"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49" t="str">
        <f ca="1">IFERROR(IF(INDEX(DATOS!I:I,MATCH(CHECKLIST!B338,DATOS!B:B,0),1)="","X",IF(INDEX(DATOS!I:I,MATCH(CHECKLIST!B338,DATOS!B:B,0),1)&gt;YEAR(TODAY())-1,"","VENCIDA")),"")</f>
        <v/>
      </c>
      <c r="O338" s="49"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103" t="str">
        <f>IFERROR(INDEX(DATOS!C:C,MATCH(CHECKLIST!A339,DATOS!BV:BV,0),1),"")</f>
        <v/>
      </c>
      <c r="F339" s="3"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49"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49" t="str">
        <f ca="1">IFERROR(IF(INDEX(DATOS!I:I,MATCH(CHECKLIST!B339,DATOS!B:B,0),1)="","X",IF(INDEX(DATOS!I:I,MATCH(CHECKLIST!B339,DATOS!B:B,0),1)&gt;YEAR(TODAY())-1,"","VENCIDA")),"")</f>
        <v/>
      </c>
      <c r="O339" s="49"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103" t="str">
        <f>IFERROR(INDEX(DATOS!C:C,MATCH(CHECKLIST!A340,DATOS!BV:BV,0),1),"")</f>
        <v/>
      </c>
      <c r="F340" s="3"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49"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49" t="str">
        <f ca="1">IFERROR(IF(INDEX(DATOS!I:I,MATCH(CHECKLIST!B340,DATOS!B:B,0),1)="","X",IF(INDEX(DATOS!I:I,MATCH(CHECKLIST!B340,DATOS!B:B,0),1)&gt;YEAR(TODAY())-1,"","VENCIDA")),"")</f>
        <v/>
      </c>
      <c r="O340" s="49"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103" t="str">
        <f>IFERROR(INDEX(DATOS!C:C,MATCH(CHECKLIST!A341,DATOS!BV:BV,0),1),"")</f>
        <v/>
      </c>
      <c r="F341" s="3"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49"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49" t="str">
        <f ca="1">IFERROR(IF(INDEX(DATOS!I:I,MATCH(CHECKLIST!B341,DATOS!B:B,0),1)="","X",IF(INDEX(DATOS!I:I,MATCH(CHECKLIST!B341,DATOS!B:B,0),1)&gt;YEAR(TODAY())-1,"","VENCIDA")),"")</f>
        <v/>
      </c>
      <c r="O341" s="49"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103" t="str">
        <f>IFERROR(INDEX(DATOS!C:C,MATCH(CHECKLIST!A342,DATOS!BV:BV,0),1),"")</f>
        <v/>
      </c>
      <c r="F342" s="3"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49"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49" t="str">
        <f ca="1">IFERROR(IF(INDEX(DATOS!I:I,MATCH(CHECKLIST!B342,DATOS!B:B,0),1)="","X",IF(INDEX(DATOS!I:I,MATCH(CHECKLIST!B342,DATOS!B:B,0),1)&gt;YEAR(TODAY())-1,"","VENCIDA")),"")</f>
        <v/>
      </c>
      <c r="O342" s="49"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103" t="str">
        <f>IFERROR(INDEX(DATOS!C:C,MATCH(CHECKLIST!A343,DATOS!BV:BV,0),1),"")</f>
        <v/>
      </c>
      <c r="F343" s="3"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49"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49" t="str">
        <f ca="1">IFERROR(IF(INDEX(DATOS!I:I,MATCH(CHECKLIST!B343,DATOS!B:B,0),1)="","X",IF(INDEX(DATOS!I:I,MATCH(CHECKLIST!B343,DATOS!B:B,0),1)&gt;YEAR(TODAY())-1,"","VENCIDA")),"")</f>
        <v/>
      </c>
      <c r="O343" s="49"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103" t="str">
        <f>IFERROR(INDEX(DATOS!C:C,MATCH(CHECKLIST!A344,DATOS!BV:BV,0),1),"")</f>
        <v/>
      </c>
      <c r="F344" s="3"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49"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49" t="str">
        <f ca="1">IFERROR(IF(INDEX(DATOS!I:I,MATCH(CHECKLIST!B344,DATOS!B:B,0),1)="","X",IF(INDEX(DATOS!I:I,MATCH(CHECKLIST!B344,DATOS!B:B,0),1)&gt;YEAR(TODAY())-1,"","VENCIDA")),"")</f>
        <v/>
      </c>
      <c r="O344" s="49"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103" t="str">
        <f>IFERROR(INDEX(DATOS!C:C,MATCH(CHECKLIST!A345,DATOS!BV:BV,0),1),"")</f>
        <v/>
      </c>
      <c r="F345" s="3"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49"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49" t="str">
        <f ca="1">IFERROR(IF(INDEX(DATOS!I:I,MATCH(CHECKLIST!B345,DATOS!B:B,0),1)="","X",IF(INDEX(DATOS!I:I,MATCH(CHECKLIST!B345,DATOS!B:B,0),1)&gt;YEAR(TODAY())-1,"","VENCIDA")),"")</f>
        <v/>
      </c>
      <c r="O345" s="49"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103" t="str">
        <f>IFERROR(INDEX(DATOS!C:C,MATCH(CHECKLIST!A346,DATOS!BV:BV,0),1),"")</f>
        <v/>
      </c>
      <c r="F346" s="3"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49"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49" t="str">
        <f ca="1">IFERROR(IF(INDEX(DATOS!I:I,MATCH(CHECKLIST!B346,DATOS!B:B,0),1)="","X",IF(INDEX(DATOS!I:I,MATCH(CHECKLIST!B346,DATOS!B:B,0),1)&gt;YEAR(TODAY())-1,"","VENCIDA")),"")</f>
        <v/>
      </c>
      <c r="O346" s="49"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103" t="str">
        <f>IFERROR(INDEX(DATOS!C:C,MATCH(CHECKLIST!A347,DATOS!BV:BV,0),1),"")</f>
        <v/>
      </c>
      <c r="F347" s="3"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49"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49" t="str">
        <f ca="1">IFERROR(IF(INDEX(DATOS!I:I,MATCH(CHECKLIST!B347,DATOS!B:B,0),1)="","X",IF(INDEX(DATOS!I:I,MATCH(CHECKLIST!B347,DATOS!B:B,0),1)&gt;YEAR(TODAY())-1,"","VENCIDA")),"")</f>
        <v/>
      </c>
      <c r="O347" s="49"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103" t="str">
        <f>IFERROR(INDEX(DATOS!C:C,MATCH(CHECKLIST!A348,DATOS!BV:BV,0),1),"")</f>
        <v/>
      </c>
      <c r="F348" s="3"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49"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49" t="str">
        <f ca="1">IFERROR(IF(INDEX(DATOS!I:I,MATCH(CHECKLIST!B348,DATOS!B:B,0),1)="","X",IF(INDEX(DATOS!I:I,MATCH(CHECKLIST!B348,DATOS!B:B,0),1)&gt;YEAR(TODAY())-1,"","VENCIDA")),"")</f>
        <v/>
      </c>
      <c r="O348" s="49"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103" t="str">
        <f>IFERROR(INDEX(DATOS!C:C,MATCH(CHECKLIST!A349,DATOS!BV:BV,0),1),"")</f>
        <v/>
      </c>
      <c r="F349" s="3"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49"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49" t="str">
        <f ca="1">IFERROR(IF(INDEX(DATOS!I:I,MATCH(CHECKLIST!B349,DATOS!B:B,0),1)="","X",IF(INDEX(DATOS!I:I,MATCH(CHECKLIST!B349,DATOS!B:B,0),1)&gt;YEAR(TODAY())-1,"","VENCIDA")),"")</f>
        <v/>
      </c>
      <c r="O349" s="49"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103" t="str">
        <f>IFERROR(INDEX(DATOS!C:C,MATCH(CHECKLIST!A350,DATOS!BV:BV,0),1),"")</f>
        <v/>
      </c>
      <c r="F350" s="3"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49"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49" t="str">
        <f ca="1">IFERROR(IF(INDEX(DATOS!I:I,MATCH(CHECKLIST!B350,DATOS!B:B,0),1)="","X",IF(INDEX(DATOS!I:I,MATCH(CHECKLIST!B350,DATOS!B:B,0),1)&gt;YEAR(TODAY())-1,"","VENCIDA")),"")</f>
        <v/>
      </c>
      <c r="O350" s="49"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103" t="str">
        <f>IFERROR(INDEX(DATOS!C:C,MATCH(CHECKLIST!A351,DATOS!BV:BV,0),1),"")</f>
        <v/>
      </c>
      <c r="F351" s="3"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49"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49" t="str">
        <f ca="1">IFERROR(IF(INDEX(DATOS!I:I,MATCH(CHECKLIST!B351,DATOS!B:B,0),1)="","X",IF(INDEX(DATOS!I:I,MATCH(CHECKLIST!B351,DATOS!B:B,0),1)&gt;YEAR(TODAY())-1,"","VENCIDA")),"")</f>
        <v/>
      </c>
      <c r="O351" s="49"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103" t="str">
        <f>IFERROR(INDEX(DATOS!C:C,MATCH(CHECKLIST!A352,DATOS!BV:BV,0),1),"")</f>
        <v/>
      </c>
      <c r="F352" s="3"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49"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49" t="str">
        <f ca="1">IFERROR(IF(INDEX(DATOS!I:I,MATCH(CHECKLIST!B352,DATOS!B:B,0),1)="","X",IF(INDEX(DATOS!I:I,MATCH(CHECKLIST!B352,DATOS!B:B,0),1)&gt;YEAR(TODAY())-1,"","VENCIDA")),"")</f>
        <v/>
      </c>
      <c r="O352" s="49"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103" t="str">
        <f>IFERROR(INDEX(DATOS!C:C,MATCH(CHECKLIST!A353,DATOS!BV:BV,0),1),"")</f>
        <v/>
      </c>
      <c r="F353" s="3"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49"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49" t="str">
        <f ca="1">IFERROR(IF(INDEX(DATOS!I:I,MATCH(CHECKLIST!B353,DATOS!B:B,0),1)="","X",IF(INDEX(DATOS!I:I,MATCH(CHECKLIST!B353,DATOS!B:B,0),1)&gt;YEAR(TODAY())-1,"","VENCIDA")),"")</f>
        <v/>
      </c>
      <c r="O353" s="49"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103" t="str">
        <f>IFERROR(INDEX(DATOS!C:C,MATCH(CHECKLIST!A354,DATOS!BV:BV,0),1),"")</f>
        <v/>
      </c>
      <c r="F354" s="3"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49"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49" t="str">
        <f ca="1">IFERROR(IF(INDEX(DATOS!I:I,MATCH(CHECKLIST!B354,DATOS!B:B,0),1)="","X",IF(INDEX(DATOS!I:I,MATCH(CHECKLIST!B354,DATOS!B:B,0),1)&gt;YEAR(TODAY())-1,"","VENCIDA")),"")</f>
        <v/>
      </c>
      <c r="O354" s="49"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103" t="str">
        <f>IFERROR(INDEX(DATOS!C:C,MATCH(CHECKLIST!A355,DATOS!BV:BV,0),1),"")</f>
        <v/>
      </c>
      <c r="F355" s="3"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49"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49" t="str">
        <f ca="1">IFERROR(IF(INDEX(DATOS!I:I,MATCH(CHECKLIST!B355,DATOS!B:B,0),1)="","X",IF(INDEX(DATOS!I:I,MATCH(CHECKLIST!B355,DATOS!B:B,0),1)&gt;YEAR(TODAY())-1,"","VENCIDA")),"")</f>
        <v/>
      </c>
      <c r="O355" s="49"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103" t="str">
        <f>IFERROR(INDEX(DATOS!C:C,MATCH(CHECKLIST!A356,DATOS!BV:BV,0),1),"")</f>
        <v/>
      </c>
      <c r="F356" s="3"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49"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49" t="str">
        <f ca="1">IFERROR(IF(INDEX(DATOS!I:I,MATCH(CHECKLIST!B356,DATOS!B:B,0),1)="","X",IF(INDEX(DATOS!I:I,MATCH(CHECKLIST!B356,DATOS!B:B,0),1)&gt;YEAR(TODAY())-1,"","VENCIDA")),"")</f>
        <v/>
      </c>
      <c r="O356" s="49"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103" t="str">
        <f>IFERROR(INDEX(DATOS!C:C,MATCH(CHECKLIST!A357,DATOS!BV:BV,0),1),"")</f>
        <v/>
      </c>
      <c r="F357" s="3"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49"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49" t="str">
        <f ca="1">IFERROR(IF(INDEX(DATOS!I:I,MATCH(CHECKLIST!B357,DATOS!B:B,0),1)="","X",IF(INDEX(DATOS!I:I,MATCH(CHECKLIST!B357,DATOS!B:B,0),1)&gt;YEAR(TODAY())-1,"","VENCIDA")),"")</f>
        <v/>
      </c>
      <c r="O357" s="49"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103" t="str">
        <f>IFERROR(INDEX(DATOS!C:C,MATCH(CHECKLIST!A358,DATOS!BV:BV,0),1),"")</f>
        <v/>
      </c>
      <c r="F358" s="3"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49"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49" t="str">
        <f ca="1">IFERROR(IF(INDEX(DATOS!I:I,MATCH(CHECKLIST!B358,DATOS!B:B,0),1)="","X",IF(INDEX(DATOS!I:I,MATCH(CHECKLIST!B358,DATOS!B:B,0),1)&gt;YEAR(TODAY())-1,"","VENCIDA")),"")</f>
        <v/>
      </c>
      <c r="O358" s="49"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103" t="str">
        <f>IFERROR(INDEX(DATOS!C:C,MATCH(CHECKLIST!A359,DATOS!BV:BV,0),1),"")</f>
        <v/>
      </c>
      <c r="F359" s="3"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49"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49" t="str">
        <f ca="1">IFERROR(IF(INDEX(DATOS!I:I,MATCH(CHECKLIST!B359,DATOS!B:B,0),1)="","X",IF(INDEX(DATOS!I:I,MATCH(CHECKLIST!B359,DATOS!B:B,0),1)&gt;YEAR(TODAY())-1,"","VENCIDA")),"")</f>
        <v/>
      </c>
      <c r="O359" s="49"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103" t="str">
        <f>IFERROR(INDEX(DATOS!C:C,MATCH(CHECKLIST!A360,DATOS!BV:BV,0),1),"")</f>
        <v/>
      </c>
      <c r="F360" s="3"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49"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49" t="str">
        <f ca="1">IFERROR(IF(INDEX(DATOS!I:I,MATCH(CHECKLIST!B360,DATOS!B:B,0),1)="","X",IF(INDEX(DATOS!I:I,MATCH(CHECKLIST!B360,DATOS!B:B,0),1)&gt;YEAR(TODAY())-1,"","VENCIDA")),"")</f>
        <v/>
      </c>
      <c r="O360" s="49"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103" t="str">
        <f>IFERROR(INDEX(DATOS!C:C,MATCH(CHECKLIST!A361,DATOS!BV:BV,0),1),"")</f>
        <v/>
      </c>
      <c r="F361" s="3"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49"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49" t="str">
        <f ca="1">IFERROR(IF(INDEX(DATOS!I:I,MATCH(CHECKLIST!B361,DATOS!B:B,0),1)="","X",IF(INDEX(DATOS!I:I,MATCH(CHECKLIST!B361,DATOS!B:B,0),1)&gt;YEAR(TODAY())-1,"","VENCIDA")),"")</f>
        <v/>
      </c>
      <c r="O361" s="49"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103" t="str">
        <f>IFERROR(INDEX(DATOS!C:C,MATCH(CHECKLIST!A362,DATOS!BV:BV,0),1),"")</f>
        <v/>
      </c>
      <c r="F362" s="3"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49"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49" t="str">
        <f ca="1">IFERROR(IF(INDEX(DATOS!I:I,MATCH(CHECKLIST!B362,DATOS!B:B,0),1)="","X",IF(INDEX(DATOS!I:I,MATCH(CHECKLIST!B362,DATOS!B:B,0),1)&gt;YEAR(TODAY())-1,"","VENCIDA")),"")</f>
        <v/>
      </c>
      <c r="O362" s="49"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103" t="str">
        <f>IFERROR(INDEX(DATOS!C:C,MATCH(CHECKLIST!A363,DATOS!BV:BV,0),1),"")</f>
        <v/>
      </c>
      <c r="F363" s="3"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49"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49" t="str">
        <f ca="1">IFERROR(IF(INDEX(DATOS!I:I,MATCH(CHECKLIST!B363,DATOS!B:B,0),1)="","X",IF(INDEX(DATOS!I:I,MATCH(CHECKLIST!B363,DATOS!B:B,0),1)&gt;YEAR(TODAY())-1,"","VENCIDA")),"")</f>
        <v/>
      </c>
      <c r="O363" s="49"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103" t="str">
        <f>IFERROR(INDEX(DATOS!C:C,MATCH(CHECKLIST!A364,DATOS!BV:BV,0),1),"")</f>
        <v/>
      </c>
      <c r="F364" s="3"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49"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49" t="str">
        <f ca="1">IFERROR(IF(INDEX(DATOS!I:I,MATCH(CHECKLIST!B364,DATOS!B:B,0),1)="","X",IF(INDEX(DATOS!I:I,MATCH(CHECKLIST!B364,DATOS!B:B,0),1)&gt;YEAR(TODAY())-1,"","VENCIDA")),"")</f>
        <v/>
      </c>
      <c r="O364" s="49"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103" t="str">
        <f>IFERROR(INDEX(DATOS!C:C,MATCH(CHECKLIST!A365,DATOS!BV:BV,0),1),"")</f>
        <v/>
      </c>
      <c r="F365" s="3"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49"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49" t="str">
        <f ca="1">IFERROR(IF(INDEX(DATOS!I:I,MATCH(CHECKLIST!B365,DATOS!B:B,0),1)="","X",IF(INDEX(DATOS!I:I,MATCH(CHECKLIST!B365,DATOS!B:B,0),1)&gt;YEAR(TODAY())-1,"","VENCIDA")),"")</f>
        <v/>
      </c>
      <c r="O365" s="49"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103" t="str">
        <f>IFERROR(INDEX(DATOS!C:C,MATCH(CHECKLIST!A366,DATOS!BV:BV,0),1),"")</f>
        <v/>
      </c>
      <c r="F366" s="3"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49"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49" t="str">
        <f ca="1">IFERROR(IF(INDEX(DATOS!I:I,MATCH(CHECKLIST!B366,DATOS!B:B,0),1)="","X",IF(INDEX(DATOS!I:I,MATCH(CHECKLIST!B366,DATOS!B:B,0),1)&gt;YEAR(TODAY())-1,"","VENCIDA")),"")</f>
        <v/>
      </c>
      <c r="O366" s="49"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103" t="str">
        <f>IFERROR(INDEX(DATOS!C:C,MATCH(CHECKLIST!A367,DATOS!BV:BV,0),1),"")</f>
        <v/>
      </c>
      <c r="F367" s="3"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49"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49" t="str">
        <f ca="1">IFERROR(IF(INDEX(DATOS!I:I,MATCH(CHECKLIST!B367,DATOS!B:B,0),1)="","X",IF(INDEX(DATOS!I:I,MATCH(CHECKLIST!B367,DATOS!B:B,0),1)&gt;YEAR(TODAY())-1,"","VENCIDA")),"")</f>
        <v/>
      </c>
      <c r="O367" s="49"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103" t="str">
        <f>IFERROR(INDEX(DATOS!C:C,MATCH(CHECKLIST!A368,DATOS!BV:BV,0),1),"")</f>
        <v/>
      </c>
      <c r="F368" s="3"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49"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49" t="str">
        <f ca="1">IFERROR(IF(INDEX(DATOS!I:I,MATCH(CHECKLIST!B368,DATOS!B:B,0),1)="","X",IF(INDEX(DATOS!I:I,MATCH(CHECKLIST!B368,DATOS!B:B,0),1)&gt;YEAR(TODAY())-1,"","VENCIDA")),"")</f>
        <v/>
      </c>
      <c r="O368" s="49"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103" t="str">
        <f>IFERROR(INDEX(DATOS!C:C,MATCH(CHECKLIST!A369,DATOS!BV:BV,0),1),"")</f>
        <v/>
      </c>
      <c r="F369" s="3"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49"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49" t="str">
        <f ca="1">IFERROR(IF(INDEX(DATOS!I:I,MATCH(CHECKLIST!B369,DATOS!B:B,0),1)="","X",IF(INDEX(DATOS!I:I,MATCH(CHECKLIST!B369,DATOS!B:B,0),1)&gt;YEAR(TODAY())-1,"","VENCIDA")),"")</f>
        <v/>
      </c>
      <c r="O369" s="49"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103" t="str">
        <f>IFERROR(INDEX(DATOS!C:C,MATCH(CHECKLIST!A370,DATOS!BV:BV,0),1),"")</f>
        <v/>
      </c>
      <c r="F370" s="3"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49"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49" t="str">
        <f ca="1">IFERROR(IF(INDEX(DATOS!I:I,MATCH(CHECKLIST!B370,DATOS!B:B,0),1)="","X",IF(INDEX(DATOS!I:I,MATCH(CHECKLIST!B370,DATOS!B:B,0),1)&gt;YEAR(TODAY())-1,"","VENCIDA")),"")</f>
        <v/>
      </c>
      <c r="O370" s="49"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103" t="str">
        <f>IFERROR(INDEX(DATOS!C:C,MATCH(CHECKLIST!A371,DATOS!BV:BV,0),1),"")</f>
        <v/>
      </c>
      <c r="F371" s="3"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49"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49" t="str">
        <f ca="1">IFERROR(IF(INDEX(DATOS!I:I,MATCH(CHECKLIST!B371,DATOS!B:B,0),1)="","X",IF(INDEX(DATOS!I:I,MATCH(CHECKLIST!B371,DATOS!B:B,0),1)&gt;YEAR(TODAY())-1,"","VENCIDA")),"")</f>
        <v/>
      </c>
      <c r="O371" s="49"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103" t="str">
        <f>IFERROR(INDEX(DATOS!C:C,MATCH(CHECKLIST!A372,DATOS!BV:BV,0),1),"")</f>
        <v/>
      </c>
      <c r="F372" s="3"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49"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49" t="str">
        <f ca="1">IFERROR(IF(INDEX(DATOS!I:I,MATCH(CHECKLIST!B372,DATOS!B:B,0),1)="","X",IF(INDEX(DATOS!I:I,MATCH(CHECKLIST!B372,DATOS!B:B,0),1)&gt;YEAR(TODAY())-1,"","VENCIDA")),"")</f>
        <v/>
      </c>
      <c r="O372" s="49"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103" t="str">
        <f>IFERROR(INDEX(DATOS!C:C,MATCH(CHECKLIST!A373,DATOS!BV:BV,0),1),"")</f>
        <v/>
      </c>
      <c r="F373" s="3"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49"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49" t="str">
        <f ca="1">IFERROR(IF(INDEX(DATOS!I:I,MATCH(CHECKLIST!B373,DATOS!B:B,0),1)="","X",IF(INDEX(DATOS!I:I,MATCH(CHECKLIST!B373,DATOS!B:B,0),1)&gt;YEAR(TODAY())-1,"","VENCIDA")),"")</f>
        <v/>
      </c>
      <c r="O373" s="49"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103" t="str">
        <f>IFERROR(INDEX(DATOS!C:C,MATCH(CHECKLIST!A374,DATOS!BV:BV,0),1),"")</f>
        <v/>
      </c>
      <c r="F374" s="3"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49"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49" t="str">
        <f ca="1">IFERROR(IF(INDEX(DATOS!I:I,MATCH(CHECKLIST!B374,DATOS!B:B,0),1)="","X",IF(INDEX(DATOS!I:I,MATCH(CHECKLIST!B374,DATOS!B:B,0),1)&gt;YEAR(TODAY())-1,"","VENCIDA")),"")</f>
        <v/>
      </c>
      <c r="O374" s="49"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103" t="str">
        <f>IFERROR(INDEX(DATOS!C:C,MATCH(CHECKLIST!A375,DATOS!BV:BV,0),1),"")</f>
        <v/>
      </c>
      <c r="F375" s="3"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49"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49" t="str">
        <f ca="1">IFERROR(IF(INDEX(DATOS!I:I,MATCH(CHECKLIST!B375,DATOS!B:B,0),1)="","X",IF(INDEX(DATOS!I:I,MATCH(CHECKLIST!B375,DATOS!B:B,0),1)&gt;YEAR(TODAY())-1,"","VENCIDA")),"")</f>
        <v/>
      </c>
      <c r="O375" s="49"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103" t="str">
        <f>IFERROR(INDEX(DATOS!C:C,MATCH(CHECKLIST!A376,DATOS!BV:BV,0),1),"")</f>
        <v/>
      </c>
      <c r="F376" s="3"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49"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49" t="str">
        <f ca="1">IFERROR(IF(INDEX(DATOS!I:I,MATCH(CHECKLIST!B376,DATOS!B:B,0),1)="","X",IF(INDEX(DATOS!I:I,MATCH(CHECKLIST!B376,DATOS!B:B,0),1)&gt;YEAR(TODAY())-1,"","VENCIDA")),"")</f>
        <v/>
      </c>
      <c r="O376" s="49"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103" t="str">
        <f>IFERROR(INDEX(DATOS!C:C,MATCH(CHECKLIST!A377,DATOS!BV:BV,0),1),"")</f>
        <v/>
      </c>
      <c r="F377" s="3"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49"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49" t="str">
        <f ca="1">IFERROR(IF(INDEX(DATOS!I:I,MATCH(CHECKLIST!B377,DATOS!B:B,0),1)="","X",IF(INDEX(DATOS!I:I,MATCH(CHECKLIST!B377,DATOS!B:B,0),1)&gt;YEAR(TODAY())-1,"","VENCIDA")),"")</f>
        <v/>
      </c>
      <c r="O377" s="49"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103" t="str">
        <f>IFERROR(INDEX(DATOS!C:C,MATCH(CHECKLIST!A378,DATOS!BV:BV,0),1),"")</f>
        <v/>
      </c>
      <c r="F378" s="3"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49"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49" t="str">
        <f ca="1">IFERROR(IF(INDEX(DATOS!I:I,MATCH(CHECKLIST!B378,DATOS!B:B,0),1)="","X",IF(INDEX(DATOS!I:I,MATCH(CHECKLIST!B378,DATOS!B:B,0),1)&gt;YEAR(TODAY())-1,"","VENCIDA")),"")</f>
        <v/>
      </c>
      <c r="O378" s="49"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103" t="str">
        <f>IFERROR(INDEX(DATOS!C:C,MATCH(CHECKLIST!A379,DATOS!BV:BV,0),1),"")</f>
        <v/>
      </c>
      <c r="F379" s="3"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49"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49" t="str">
        <f ca="1">IFERROR(IF(INDEX(DATOS!I:I,MATCH(CHECKLIST!B379,DATOS!B:B,0),1)="","X",IF(INDEX(DATOS!I:I,MATCH(CHECKLIST!B379,DATOS!B:B,0),1)&gt;YEAR(TODAY())-1,"","VENCIDA")),"")</f>
        <v/>
      </c>
      <c r="O379" s="49"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103" t="str">
        <f>IFERROR(INDEX(DATOS!C:C,MATCH(CHECKLIST!A380,DATOS!BV:BV,0),1),"")</f>
        <v/>
      </c>
      <c r="F380" s="3"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49"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49" t="str">
        <f ca="1">IFERROR(IF(INDEX(DATOS!I:I,MATCH(CHECKLIST!B380,DATOS!B:B,0),1)="","X",IF(INDEX(DATOS!I:I,MATCH(CHECKLIST!B380,DATOS!B:B,0),1)&gt;YEAR(TODAY())-1,"","VENCIDA")),"")</f>
        <v/>
      </c>
      <c r="O380" s="49"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103" t="str">
        <f>IFERROR(INDEX(DATOS!C:C,MATCH(CHECKLIST!A381,DATOS!BV:BV,0),1),"")</f>
        <v/>
      </c>
      <c r="F381" s="3"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49"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49" t="str">
        <f ca="1">IFERROR(IF(INDEX(DATOS!I:I,MATCH(CHECKLIST!B381,DATOS!B:B,0),1)="","X",IF(INDEX(DATOS!I:I,MATCH(CHECKLIST!B381,DATOS!B:B,0),1)&gt;YEAR(TODAY())-1,"","VENCIDA")),"")</f>
        <v/>
      </c>
      <c r="O381" s="49"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103" t="str">
        <f>IFERROR(INDEX(DATOS!C:C,MATCH(CHECKLIST!A382,DATOS!BV:BV,0),1),"")</f>
        <v/>
      </c>
      <c r="F382" s="3"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49"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49" t="str">
        <f ca="1">IFERROR(IF(INDEX(DATOS!I:I,MATCH(CHECKLIST!B382,DATOS!B:B,0),1)="","X",IF(INDEX(DATOS!I:I,MATCH(CHECKLIST!B382,DATOS!B:B,0),1)&gt;YEAR(TODAY())-1,"","VENCIDA")),"")</f>
        <v/>
      </c>
      <c r="O382" s="49"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103" t="str">
        <f>IFERROR(INDEX(DATOS!C:C,MATCH(CHECKLIST!A383,DATOS!BV:BV,0),1),"")</f>
        <v/>
      </c>
      <c r="F383" s="3"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IFERROR(IF(INDEX(DATOS!BI:BI,MATCH(CHECKLIST!B383,DATOS!B:B,0),1)=0,"X",IF(INDEX(DATOS!BI:BI,MATCH(CHECKLIST!B383,DATOS!B:B,0),1)="VIGENTE","",INDEX(DATOS!BI:BI,MATCH(CHECKLIST!B383,DATOS!B:B,0),1))),"")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49"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49" t="str">
        <f ca="1">IFERROR(IF(INDEX(DATOS!I:I,MATCH(CHECKLIST!B383,DATOS!B:B,0),1)="","X",IF(INDEX(DATOS!I:I,MATCH(CHECKLIST!B383,DATOS!B:B,0),1)&gt;YEAR(TODAY())-1,"","VENCIDA")),"")</f>
        <v/>
      </c>
      <c r="O383" s="49"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103" t="str">
        <f>IFERROR(INDEX(DATOS!C:C,MATCH(CHECKLIST!A384,DATOS!BV:BV,0),1),"")</f>
        <v/>
      </c>
      <c r="F384" s="3"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IFERROR(IF(INDEX(DATOS!BI:BI,MATCH(CHECKLIST!B384,DATOS!B:B,0),1)=0,"X",IF(INDEX(DATOS!BI:BI,MATCH(CHECKLIST!B384,DATOS!B:B,0),1)="VIGENTE","",INDEX(DATOS!BI:BI,MATCH(CHECKLIST!B384,DATOS!B:B,0),1))),"")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49"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49" t="str">
        <f ca="1">IFERROR(IF(INDEX(DATOS!I:I,MATCH(CHECKLIST!B384,DATOS!B:B,0),1)="","X",IF(INDEX(DATOS!I:I,MATCH(CHECKLIST!B384,DATOS!B:B,0),1)&gt;YEAR(TODAY())-1,"","VENCIDA")),"")</f>
        <v/>
      </c>
      <c r="O384" s="49"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103" t="str">
        <f>IFERROR(INDEX(DATOS!C:C,MATCH(CHECKLIST!A385,DATOS!BV:BV,0),1),"")</f>
        <v/>
      </c>
      <c r="F385" s="3"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IFERROR(IF(INDEX(DATOS!BI:BI,MATCH(CHECKLIST!B385,DATOS!B:B,0),1)=0,"X",IF(INDEX(DATOS!BI:BI,MATCH(CHECKLIST!B385,DATOS!B:B,0),1)="VIGENTE","",INDEX(DATOS!BI:BI,MATCH(CHECKLIST!B385,DATOS!B:B,0),1))),"")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49"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49" t="str">
        <f ca="1">IFERROR(IF(INDEX(DATOS!I:I,MATCH(CHECKLIST!B385,DATOS!B:B,0),1)="","X",IF(INDEX(DATOS!I:I,MATCH(CHECKLIST!B385,DATOS!B:B,0),1)&gt;YEAR(TODAY())-1,"","VENCIDA")),"")</f>
        <v/>
      </c>
      <c r="O385" s="49"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103" t="str">
        <f>IFERROR(INDEX(DATOS!C:C,MATCH(CHECKLIST!A386,DATOS!BV:BV,0),1),"")</f>
        <v/>
      </c>
      <c r="F386" s="3"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IFERROR(IF(INDEX(DATOS!BI:BI,MATCH(CHECKLIST!B386,DATOS!B:B,0),1)=0,"X",IF(INDEX(DATOS!BI:BI,MATCH(CHECKLIST!B386,DATOS!B:B,0),1)="VIGENTE","",INDEX(DATOS!BI:BI,MATCH(CHECKLIST!B386,DATOS!B:B,0),1))),"")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49"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49" t="str">
        <f ca="1">IFERROR(IF(INDEX(DATOS!I:I,MATCH(CHECKLIST!B386,DATOS!B:B,0),1)="","X",IF(INDEX(DATOS!I:I,MATCH(CHECKLIST!B386,DATOS!B:B,0),1)&gt;YEAR(TODAY())-1,"","VENCIDA")),"")</f>
        <v/>
      </c>
      <c r="O386" s="49"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103" t="str">
        <f>IFERROR(INDEX(DATOS!C:C,MATCH(CHECKLIST!A387,DATOS!BV:BV,0),1),"")</f>
        <v/>
      </c>
      <c r="F387" s="3"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IFERROR(IF(INDEX(DATOS!BI:BI,MATCH(CHECKLIST!B387,DATOS!B:B,0),1)=0,"X",IF(INDEX(DATOS!BI:BI,MATCH(CHECKLIST!B387,DATOS!B:B,0),1)="VIGENTE","",INDEX(DATOS!BI:BI,MATCH(CHECKLIST!B387,DATOS!B:B,0),1))),"")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49"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49" t="str">
        <f ca="1">IFERROR(IF(INDEX(DATOS!I:I,MATCH(CHECKLIST!B387,DATOS!B:B,0),1)="","X",IF(INDEX(DATOS!I:I,MATCH(CHECKLIST!B387,DATOS!B:B,0),1)&gt;YEAR(TODAY())-1,"","VENCIDA")),"")</f>
        <v/>
      </c>
      <c r="O387" s="49"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103" t="str">
        <f>IFERROR(INDEX(DATOS!C:C,MATCH(CHECKLIST!A388,DATOS!BV:BV,0),1),"")</f>
        <v/>
      </c>
      <c r="F388" s="3"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IFERROR(IF(INDEX(DATOS!BI:BI,MATCH(CHECKLIST!B388,DATOS!B:B,0),1)=0,"X",IF(INDEX(DATOS!BI:BI,MATCH(CHECKLIST!B388,DATOS!B:B,0),1)="VIGENTE","",INDEX(DATOS!BI:BI,MATCH(CHECKLIST!B388,DATOS!B:B,0),1))),"")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49"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49" t="str">
        <f ca="1">IFERROR(IF(INDEX(DATOS!I:I,MATCH(CHECKLIST!B388,DATOS!B:B,0),1)="","X",IF(INDEX(DATOS!I:I,MATCH(CHECKLIST!B388,DATOS!B:B,0),1)&gt;YEAR(TODAY())-1,"","VENCIDA")),"")</f>
        <v/>
      </c>
      <c r="O388" s="49"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103" t="str">
        <f>IFERROR(INDEX(DATOS!C:C,MATCH(CHECKLIST!A389,DATOS!BV:BV,0),1),"")</f>
        <v/>
      </c>
      <c r="F389" s="3"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IFERROR(IF(INDEX(DATOS!BI:BI,MATCH(CHECKLIST!B389,DATOS!B:B,0),1)=0,"X",IF(INDEX(DATOS!BI:BI,MATCH(CHECKLIST!B389,DATOS!B:B,0),1)="VIGENTE","",INDEX(DATOS!BI:BI,MATCH(CHECKLIST!B389,DATOS!B:B,0),1))),"")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49"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49" t="str">
        <f ca="1">IFERROR(IF(INDEX(DATOS!I:I,MATCH(CHECKLIST!B389,DATOS!B:B,0),1)="","X",IF(INDEX(DATOS!I:I,MATCH(CHECKLIST!B389,DATOS!B:B,0),1)&gt;YEAR(TODAY())-1,"","VENCIDA")),"")</f>
        <v/>
      </c>
      <c r="O389" s="49"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103" t="str">
        <f>IFERROR(INDEX(DATOS!C:C,MATCH(CHECKLIST!A390,DATOS!BV:BV,0),1),"")</f>
        <v/>
      </c>
      <c r="F390" s="3"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IFERROR(IF(INDEX(DATOS!BI:BI,MATCH(CHECKLIST!B390,DATOS!B:B,0),1)=0,"X",IF(INDEX(DATOS!BI:BI,MATCH(CHECKLIST!B390,DATOS!B:B,0),1)="VIGENTE","",INDEX(DATOS!BI:BI,MATCH(CHECKLIST!B390,DATOS!B:B,0),1))),"")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49"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49" t="str">
        <f ca="1">IFERROR(IF(INDEX(DATOS!I:I,MATCH(CHECKLIST!B390,DATOS!B:B,0),1)="","X",IF(INDEX(DATOS!I:I,MATCH(CHECKLIST!B390,DATOS!B:B,0),1)&gt;YEAR(TODAY())-1,"","VENCIDA")),"")</f>
        <v/>
      </c>
      <c r="O390" s="49"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103" t="str">
        <f>IFERROR(INDEX(DATOS!C:C,MATCH(CHECKLIST!A391,DATOS!BV:BV,0),1),"")</f>
        <v/>
      </c>
      <c r="F391" s="3"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IFERROR(IF(INDEX(DATOS!BI:BI,MATCH(CHECKLIST!B391,DATOS!B:B,0),1)=0,"X",IF(INDEX(DATOS!BI:BI,MATCH(CHECKLIST!B391,DATOS!B:B,0),1)="VIGENTE","",INDEX(DATOS!BI:BI,MATCH(CHECKLIST!B391,DATOS!B:B,0),1))),"")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49"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49" t="str">
        <f ca="1">IFERROR(IF(INDEX(DATOS!I:I,MATCH(CHECKLIST!B391,DATOS!B:B,0),1)="","X",IF(INDEX(DATOS!I:I,MATCH(CHECKLIST!B391,DATOS!B:B,0),1)&gt;YEAR(TODAY())-1,"","VENCIDA")),"")</f>
        <v/>
      </c>
      <c r="O391" s="49"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103" t="str">
        <f>IFERROR(INDEX(DATOS!C:C,MATCH(CHECKLIST!A392,DATOS!BV:BV,0),1),"")</f>
        <v/>
      </c>
      <c r="F392" s="3"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IFERROR(IF(INDEX(DATOS!BI:BI,MATCH(CHECKLIST!B392,DATOS!B:B,0),1)=0,"X",IF(INDEX(DATOS!BI:BI,MATCH(CHECKLIST!B392,DATOS!B:B,0),1)="VIGENTE","",INDEX(DATOS!BI:BI,MATCH(CHECKLIST!B392,DATOS!B:B,0),1))),"")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49"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49" t="str">
        <f ca="1">IFERROR(IF(INDEX(DATOS!I:I,MATCH(CHECKLIST!B392,DATOS!B:B,0),1)="","X",IF(INDEX(DATOS!I:I,MATCH(CHECKLIST!B392,DATOS!B:B,0),1)&gt;YEAR(TODAY())-1,"","VENCIDA")),"")</f>
        <v/>
      </c>
      <c r="O392" s="49"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103" t="str">
        <f>IFERROR(INDEX(DATOS!C:C,MATCH(CHECKLIST!A393,DATOS!BV:BV,0),1),"")</f>
        <v/>
      </c>
      <c r="F393" s="3"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IFERROR(IF(INDEX(DATOS!BI:BI,MATCH(CHECKLIST!B393,DATOS!B:B,0),1)=0,"X",IF(INDEX(DATOS!BI:BI,MATCH(CHECKLIST!B393,DATOS!B:B,0),1)="VIGENTE","",INDEX(DATOS!BI:BI,MATCH(CHECKLIST!B393,DATOS!B:B,0),1))),"")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49"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49" t="str">
        <f ca="1">IFERROR(IF(INDEX(DATOS!I:I,MATCH(CHECKLIST!B393,DATOS!B:B,0),1)="","X",IF(INDEX(DATOS!I:I,MATCH(CHECKLIST!B393,DATOS!B:B,0),1)&gt;YEAR(TODAY())-1,"","VENCIDA")),"")</f>
        <v/>
      </c>
      <c r="O393" s="49"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103" t="str">
        <f>IFERROR(INDEX(DATOS!C:C,MATCH(CHECKLIST!A394,DATOS!BV:BV,0),1),"")</f>
        <v/>
      </c>
      <c r="F394" s="3"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IFERROR(IF(INDEX(DATOS!BI:BI,MATCH(CHECKLIST!B394,DATOS!B:B,0),1)=0,"X",IF(INDEX(DATOS!BI:BI,MATCH(CHECKLIST!B394,DATOS!B:B,0),1)="VIGENTE","",INDEX(DATOS!BI:BI,MATCH(CHECKLIST!B394,DATOS!B:B,0),1))),"")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49"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49" t="str">
        <f ca="1">IFERROR(IF(INDEX(DATOS!I:I,MATCH(CHECKLIST!B394,DATOS!B:B,0),1)="","X",IF(INDEX(DATOS!I:I,MATCH(CHECKLIST!B394,DATOS!B:B,0),1)&gt;YEAR(TODAY())-1,"","VENCIDA")),"")</f>
        <v/>
      </c>
      <c r="O394" s="49"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103" t="str">
        <f>IFERROR(INDEX(DATOS!C:C,MATCH(CHECKLIST!A395,DATOS!BV:BV,0),1),"")</f>
        <v/>
      </c>
      <c r="F395" s="3"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IFERROR(IF(INDEX(DATOS!BI:BI,MATCH(CHECKLIST!B395,DATOS!B:B,0),1)=0,"X",IF(INDEX(DATOS!BI:BI,MATCH(CHECKLIST!B395,DATOS!B:B,0),1)="VIGENTE","",INDEX(DATOS!BI:BI,MATCH(CHECKLIST!B395,DATOS!B:B,0),1))),"")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49"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49" t="str">
        <f ca="1">IFERROR(IF(INDEX(DATOS!I:I,MATCH(CHECKLIST!B395,DATOS!B:B,0),1)="","X",IF(INDEX(DATOS!I:I,MATCH(CHECKLIST!B395,DATOS!B:B,0),1)&gt;YEAR(TODAY())-1,"","VENCIDA")),"")</f>
        <v/>
      </c>
      <c r="O395" s="49"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103" t="str">
        <f>IFERROR(INDEX(DATOS!C:C,MATCH(CHECKLIST!A396,DATOS!BV:BV,0),1),"")</f>
        <v/>
      </c>
      <c r="F396" s="3"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IFERROR(IF(INDEX(DATOS!BI:BI,MATCH(CHECKLIST!B396,DATOS!B:B,0),1)=0,"X",IF(INDEX(DATOS!BI:BI,MATCH(CHECKLIST!B396,DATOS!B:B,0),1)="VIGENTE","",INDEX(DATOS!BI:BI,MATCH(CHECKLIST!B396,DATOS!B:B,0),1))),"")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49"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49" t="str">
        <f ca="1">IFERROR(IF(INDEX(DATOS!I:I,MATCH(CHECKLIST!B396,DATOS!B:B,0),1)="","X",IF(INDEX(DATOS!I:I,MATCH(CHECKLIST!B396,DATOS!B:B,0),1)&gt;YEAR(TODAY())-1,"","VENCIDA")),"")</f>
        <v/>
      </c>
      <c r="O396" s="49"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103" t="str">
        <f>IFERROR(INDEX(DATOS!C:C,MATCH(CHECKLIST!A397,DATOS!BV:BV,0),1),"")</f>
        <v/>
      </c>
      <c r="F397" s="3"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IFERROR(IF(INDEX(DATOS!BI:BI,MATCH(CHECKLIST!B397,DATOS!B:B,0),1)=0,"X",IF(INDEX(DATOS!BI:BI,MATCH(CHECKLIST!B397,DATOS!B:B,0),1)="VIGENTE","",INDEX(DATOS!BI:BI,MATCH(CHECKLIST!B397,DATOS!B:B,0),1))),"")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49"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49" t="str">
        <f ca="1">IFERROR(IF(INDEX(DATOS!I:I,MATCH(CHECKLIST!B397,DATOS!B:B,0),1)="","X",IF(INDEX(DATOS!I:I,MATCH(CHECKLIST!B397,DATOS!B:B,0),1)&gt;YEAR(TODAY())-1,"","VENCIDA")),"")</f>
        <v/>
      </c>
      <c r="O397" s="49"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103" t="str">
        <f>IFERROR(INDEX(DATOS!C:C,MATCH(CHECKLIST!A398,DATOS!BV:BV,0),1),"")</f>
        <v/>
      </c>
      <c r="F398" s="3"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IFERROR(IF(INDEX(DATOS!BI:BI,MATCH(CHECKLIST!B398,DATOS!B:B,0),1)=0,"X",IF(INDEX(DATOS!BI:BI,MATCH(CHECKLIST!B398,DATOS!B:B,0),1)="VIGENTE","",INDEX(DATOS!BI:BI,MATCH(CHECKLIST!B398,DATOS!B:B,0),1))),"")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49"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49" t="str">
        <f ca="1">IFERROR(IF(INDEX(DATOS!I:I,MATCH(CHECKLIST!B398,DATOS!B:B,0),1)="","X",IF(INDEX(DATOS!I:I,MATCH(CHECKLIST!B398,DATOS!B:B,0),1)&gt;YEAR(TODAY())-1,"","VENCIDA")),"")</f>
        <v/>
      </c>
      <c r="O398" s="49"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103" t="str">
        <f>IFERROR(INDEX(DATOS!C:C,MATCH(CHECKLIST!A399,DATOS!BV:BV,0),1),"")</f>
        <v/>
      </c>
      <c r="F399" s="3"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IFERROR(IF(INDEX(DATOS!BI:BI,MATCH(CHECKLIST!B399,DATOS!B:B,0),1)=0,"X",IF(INDEX(DATOS!BI:BI,MATCH(CHECKLIST!B399,DATOS!B:B,0),1)="VIGENTE","",INDEX(DATOS!BI:BI,MATCH(CHECKLIST!B399,DATOS!B:B,0),1))),"")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49"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49" t="str">
        <f ca="1">IFERROR(IF(INDEX(DATOS!I:I,MATCH(CHECKLIST!B399,DATOS!B:B,0),1)="","X",IF(INDEX(DATOS!I:I,MATCH(CHECKLIST!B399,DATOS!B:B,0),1)&gt;YEAR(TODAY())-1,"","VENCIDA")),"")</f>
        <v/>
      </c>
      <c r="O399" s="49"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103" t="str">
        <f>IFERROR(INDEX(DATOS!C:C,MATCH(CHECKLIST!A400,DATOS!BV:BV,0),1),"")</f>
        <v/>
      </c>
      <c r="F400" s="3"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IFERROR(IF(INDEX(DATOS!BI:BI,MATCH(CHECKLIST!B400,DATOS!B:B,0),1)=0,"X",IF(INDEX(DATOS!BI:BI,MATCH(CHECKLIST!B400,DATOS!B:B,0),1)="VIGENTE","",INDEX(DATOS!BI:BI,MATCH(CHECKLIST!B400,DATOS!B:B,0),1))),"")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49"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49" t="str">
        <f ca="1">IFERROR(IF(INDEX(DATOS!I:I,MATCH(CHECKLIST!B400,DATOS!B:B,0),1)="","X",IF(INDEX(DATOS!I:I,MATCH(CHECKLIST!B400,DATOS!B:B,0),1)&gt;YEAR(TODAY())-1,"","VENCIDA")),"")</f>
        <v/>
      </c>
      <c r="O400" s="49"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103" t="str">
        <f>IFERROR(INDEX(DATOS!C:C,MATCH(CHECKLIST!A401,DATOS!BV:BV,0),1),"")</f>
        <v/>
      </c>
      <c r="F401" s="3"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IFERROR(IF(INDEX(DATOS!BI:BI,MATCH(CHECKLIST!B401,DATOS!B:B,0),1)=0,"X",IF(INDEX(DATOS!BI:BI,MATCH(CHECKLIST!B401,DATOS!B:B,0),1)="VIGENTE","",INDEX(DATOS!BI:BI,MATCH(CHECKLIST!B401,DATOS!B:B,0),1))),"")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49"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49" t="str">
        <f ca="1">IFERROR(IF(INDEX(DATOS!I:I,MATCH(CHECKLIST!B401,DATOS!B:B,0),1)="","X",IF(INDEX(DATOS!I:I,MATCH(CHECKLIST!B401,DATOS!B:B,0),1)&gt;YEAR(TODAY())-1,"","VENCIDA")),"")</f>
        <v/>
      </c>
      <c r="O401" s="49"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103" t="str">
        <f>IFERROR(INDEX(DATOS!C:C,MATCH(CHECKLIST!A402,DATOS!BV:BV,0),1),"")</f>
        <v/>
      </c>
      <c r="F402" s="3"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IFERROR(IF(INDEX(DATOS!BI:BI,MATCH(CHECKLIST!B402,DATOS!B:B,0),1)=0,"X",IF(INDEX(DATOS!BI:BI,MATCH(CHECKLIST!B402,DATOS!B:B,0),1)="VIGENTE","",INDEX(DATOS!BI:BI,MATCH(CHECKLIST!B402,DATOS!B:B,0),1))),"")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49"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49" t="str">
        <f ca="1">IFERROR(IF(INDEX(DATOS!I:I,MATCH(CHECKLIST!B402,DATOS!B:B,0),1)="","X",IF(INDEX(DATOS!I:I,MATCH(CHECKLIST!B402,DATOS!B:B,0),1)&gt;YEAR(TODAY())-1,"","VENCIDA")),"")</f>
        <v/>
      </c>
      <c r="O402" s="49"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103" t="str">
        <f>IFERROR(INDEX(DATOS!C:C,MATCH(CHECKLIST!A403,DATOS!BV:BV,0),1),"")</f>
        <v/>
      </c>
      <c r="F403" s="3"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IFERROR(IF(INDEX(DATOS!BI:BI,MATCH(CHECKLIST!B403,DATOS!B:B,0),1)=0,"X",IF(INDEX(DATOS!BI:BI,MATCH(CHECKLIST!B403,DATOS!B:B,0),1)="VIGENTE","",INDEX(DATOS!BI:BI,MATCH(CHECKLIST!B403,DATOS!B:B,0),1))),"")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49"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49" t="str">
        <f ca="1">IFERROR(IF(INDEX(DATOS!I:I,MATCH(CHECKLIST!B403,DATOS!B:B,0),1)="","X",IF(INDEX(DATOS!I:I,MATCH(CHECKLIST!B403,DATOS!B:B,0),1)&gt;YEAR(TODAY())-1,"","VENCIDA")),"")</f>
        <v/>
      </c>
      <c r="O403" s="49"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103" t="str">
        <f>IFERROR(INDEX(DATOS!C:C,MATCH(CHECKLIST!A404,DATOS!BV:BV,0),1),"")</f>
        <v/>
      </c>
      <c r="F404" s="3"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IFERROR(IF(INDEX(DATOS!BI:BI,MATCH(CHECKLIST!B404,DATOS!B:B,0),1)=0,"X",IF(INDEX(DATOS!BI:BI,MATCH(CHECKLIST!B404,DATOS!B:B,0),1)="VIGENTE","",INDEX(DATOS!BI:BI,MATCH(CHECKLIST!B404,DATOS!B:B,0),1))),"")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49"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49" t="str">
        <f ca="1">IFERROR(IF(INDEX(DATOS!I:I,MATCH(CHECKLIST!B404,DATOS!B:B,0),1)="","X",IF(INDEX(DATOS!I:I,MATCH(CHECKLIST!B404,DATOS!B:B,0),1)&gt;YEAR(TODAY())-1,"","VENCIDA")),"")</f>
        <v/>
      </c>
      <c r="O404" s="49"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16" t="str">
        <f>IFERROR(INDEX(DATOS!C:C,MATCH(CHECKLIST!A405,DATOS!BV:BV,0),1),"")</f>
        <v/>
      </c>
      <c r="F405" s="3"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IFERROR(IF(INDEX(DATOS!BI:BI,MATCH(CHECKLIST!B405,DATOS!B:B,0),1)=0,"X",IF(INDEX(DATOS!BI:BI,MATCH(CHECKLIST!B405,DATOS!B:B,0),1)="VIGENTE","",INDEX(DATOS!BI:BI,MATCH(CHECKLIST!B405,DATOS!B:B,0),1))),"")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49"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49" t="str">
        <f ca="1">IFERROR(IF(INDEX(DATOS!I:I,MATCH(CHECKLIST!B405,DATOS!B:B,0),1)="","X",IF(INDEX(DATOS!I:I,MATCH(CHECKLIST!B405,DATOS!B:B,0),1)&gt;YEAR(TODAY())-1,"","VENCIDA")),"")</f>
        <v/>
      </c>
      <c r="O405" s="49"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16" t="str">
        <f>IFERROR(INDEX(DATOS!C:C,MATCH(CHECKLIST!A406,DATOS!BV:BV,0),1),"")</f>
        <v/>
      </c>
      <c r="F406" s="3"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IFERROR(IF(INDEX(DATOS!BI:BI,MATCH(CHECKLIST!B406,DATOS!B:B,0),1)=0,"X",IF(INDEX(DATOS!BI:BI,MATCH(CHECKLIST!B406,DATOS!B:B,0),1)="VIGENTE","",INDEX(DATOS!BI:BI,MATCH(CHECKLIST!B406,DATOS!B:B,0),1))),"")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49"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49" t="str">
        <f ca="1">IFERROR(IF(INDEX(DATOS!I:I,MATCH(CHECKLIST!B406,DATOS!B:B,0),1)="","X",IF(INDEX(DATOS!I:I,MATCH(CHECKLIST!B406,DATOS!B:B,0),1)&gt;YEAR(TODAY())-1,"","VENCIDA")),"")</f>
        <v/>
      </c>
      <c r="O406" s="49"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16" t="str">
        <f>IFERROR(INDEX(DATOS!C:C,MATCH(CHECKLIST!A407,DATOS!BV:BV,0),1),"")</f>
        <v/>
      </c>
      <c r="F407" s="3"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IFERROR(IF(INDEX(DATOS!BI:BI,MATCH(CHECKLIST!B407,DATOS!B:B,0),1)=0,"X",IF(INDEX(DATOS!BI:BI,MATCH(CHECKLIST!B407,DATOS!B:B,0),1)="VIGENTE","",INDEX(DATOS!BI:BI,MATCH(CHECKLIST!B407,DATOS!B:B,0),1))),"")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49"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49" t="str">
        <f ca="1">IFERROR(IF(INDEX(DATOS!I:I,MATCH(CHECKLIST!B407,DATOS!B:B,0),1)="","X",IF(INDEX(DATOS!I:I,MATCH(CHECKLIST!B407,DATOS!B:B,0),1)&gt;YEAR(TODAY())-1,"","VENCIDA")),"")</f>
        <v/>
      </c>
      <c r="O407" s="49"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16" t="str">
        <f>IFERROR(INDEX(DATOS!C:C,MATCH(CHECKLIST!A408,DATOS!BV:BV,0),1),"")</f>
        <v/>
      </c>
      <c r="F408" s="3"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IFERROR(IF(INDEX(DATOS!BI:BI,MATCH(CHECKLIST!B408,DATOS!B:B,0),1)=0,"X",IF(INDEX(DATOS!BI:BI,MATCH(CHECKLIST!B408,DATOS!B:B,0),1)="VIGENTE","",INDEX(DATOS!BI:BI,MATCH(CHECKLIST!B408,DATOS!B:B,0),1))),"")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49"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49" t="str">
        <f ca="1">IFERROR(IF(INDEX(DATOS!I:I,MATCH(CHECKLIST!B408,DATOS!B:B,0),1)="","X",IF(INDEX(DATOS!I:I,MATCH(CHECKLIST!B408,DATOS!B:B,0),1)&gt;YEAR(TODAY())-1,"","VENCIDA")),"")</f>
        <v/>
      </c>
      <c r="O408" s="49"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16" t="str">
        <f>IFERROR(INDEX(DATOS!C:C,MATCH(CHECKLIST!A409,DATOS!BV:BV,0),1),"")</f>
        <v/>
      </c>
      <c r="F409" s="3"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IFERROR(IF(INDEX(DATOS!BI:BI,MATCH(CHECKLIST!B409,DATOS!B:B,0),1)=0,"X",IF(INDEX(DATOS!BI:BI,MATCH(CHECKLIST!B409,DATOS!B:B,0),1)="VIGENTE","",INDEX(DATOS!BI:BI,MATCH(CHECKLIST!B409,DATOS!B:B,0),1))),"")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49"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49" t="str">
        <f ca="1">IFERROR(IF(INDEX(DATOS!I:I,MATCH(CHECKLIST!B409,DATOS!B:B,0),1)="","X",IF(INDEX(DATOS!I:I,MATCH(CHECKLIST!B409,DATOS!B:B,0),1)&gt;YEAR(TODAY())-1,"","VENCIDA")),"")</f>
        <v/>
      </c>
      <c r="O409" s="49"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16" t="str">
        <f>IFERROR(INDEX(DATOS!C:C,MATCH(CHECKLIST!A410,DATOS!BV:BV,0),1),"")</f>
        <v/>
      </c>
      <c r="F410" s="3"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IFERROR(IF(INDEX(DATOS!BI:BI,MATCH(CHECKLIST!B410,DATOS!B:B,0),1)=0,"X",IF(INDEX(DATOS!BI:BI,MATCH(CHECKLIST!B410,DATOS!B:B,0),1)="VIGENTE","",INDEX(DATOS!BI:BI,MATCH(CHECKLIST!B410,DATOS!B:B,0),1))),"")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49"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49" t="str">
        <f ca="1">IFERROR(IF(INDEX(DATOS!I:I,MATCH(CHECKLIST!B410,DATOS!B:B,0),1)="","X",IF(INDEX(DATOS!I:I,MATCH(CHECKLIST!B410,DATOS!B:B,0),1)&gt;YEAR(TODAY())-1,"","VENCIDA")),"")</f>
        <v/>
      </c>
      <c r="O410" s="49"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16" t="str">
        <f>IFERROR(INDEX(DATOS!C:C,MATCH(CHECKLIST!A411,DATOS!BV:BV,0),1),"")</f>
        <v/>
      </c>
      <c r="F411" s="3"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IFERROR(IF(INDEX(DATOS!BI:BI,MATCH(CHECKLIST!B411,DATOS!B:B,0),1)=0,"X",IF(INDEX(DATOS!BI:BI,MATCH(CHECKLIST!B411,DATOS!B:B,0),1)="VIGENTE","",INDEX(DATOS!BI:BI,MATCH(CHECKLIST!B411,DATOS!B:B,0),1))),"")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49"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49" t="str">
        <f ca="1">IFERROR(IF(INDEX(DATOS!I:I,MATCH(CHECKLIST!B411,DATOS!B:B,0),1)="","X",IF(INDEX(DATOS!I:I,MATCH(CHECKLIST!B411,DATOS!B:B,0),1)&gt;YEAR(TODAY())-1,"","VENCIDA")),"")</f>
        <v/>
      </c>
      <c r="O411" s="49"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16" t="str">
        <f>IFERROR(INDEX(DATOS!C:C,MATCH(CHECKLIST!A412,DATOS!BV:BV,0),1),"")</f>
        <v/>
      </c>
      <c r="F412" s="3"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IFERROR(IF(INDEX(DATOS!BI:BI,MATCH(CHECKLIST!B412,DATOS!B:B,0),1)=0,"X",IF(INDEX(DATOS!BI:BI,MATCH(CHECKLIST!B412,DATOS!B:B,0),1)="VIGENTE","",INDEX(DATOS!BI:BI,MATCH(CHECKLIST!B412,DATOS!B:B,0),1))),"")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49"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49" t="str">
        <f ca="1">IFERROR(IF(INDEX(DATOS!I:I,MATCH(CHECKLIST!B412,DATOS!B:B,0),1)="","X",IF(INDEX(DATOS!I:I,MATCH(CHECKLIST!B412,DATOS!B:B,0),1)&gt;YEAR(TODAY())-1,"","VENCIDA")),"")</f>
        <v/>
      </c>
      <c r="O412" s="49"/>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16" t="str">
        <f>IFERROR(INDEX(DATOS!C:C,MATCH(CHECKLIST!A413,DATOS!BV:BV,0),1),"")</f>
        <v/>
      </c>
      <c r="F413" s="3"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IFERROR(IF(INDEX(DATOS!BI:BI,MATCH(CHECKLIST!B413,DATOS!B:B,0),1)=0,"X",IF(INDEX(DATOS!BI:BI,MATCH(CHECKLIST!B413,DATOS!B:B,0),1)="VIGENTE","",INDEX(DATOS!BI:BI,MATCH(CHECKLIST!B413,DATOS!B:B,0),1))),"")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49"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49" t="str">
        <f ca="1">IFERROR(IF(INDEX(DATOS!I:I,MATCH(CHECKLIST!B413,DATOS!B:B,0),1)="","X",IF(INDEX(DATOS!I:I,MATCH(CHECKLIST!B413,DATOS!B:B,0),1)&gt;YEAR(TODAY())-1,"","VENCIDA")),"")</f>
        <v/>
      </c>
      <c r="O413" s="49"/>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16" t="str">
        <f>IFERROR(INDEX(DATOS!C:C,MATCH(CHECKLIST!A414,DATOS!BV:BV,0),1),"")</f>
        <v/>
      </c>
      <c r="F414" s="3"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IFERROR(IF(INDEX(DATOS!BI:BI,MATCH(CHECKLIST!B414,DATOS!B:B,0),1)=0,"X",IF(INDEX(DATOS!BI:BI,MATCH(CHECKLIST!B414,DATOS!B:B,0),1)="VIGENTE","",INDEX(DATOS!BI:BI,MATCH(CHECKLIST!B414,DATOS!B:B,0),1))),"")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49"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49" t="str">
        <f ca="1">IFERROR(IF(INDEX(DATOS!I:I,MATCH(CHECKLIST!B414,DATOS!B:B,0),1)="","X",IF(INDEX(DATOS!I:I,MATCH(CHECKLIST!B414,DATOS!B:B,0),1)&gt;YEAR(TODAY())-1,"","VENCIDA")),"")</f>
        <v/>
      </c>
      <c r="O414" s="49"/>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16" t="str">
        <f>IFERROR(INDEX(DATOS!C:C,MATCH(CHECKLIST!A415,DATOS!BV:BV,0),1),"")</f>
        <v/>
      </c>
      <c r="F415" s="3"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IFERROR(IF(INDEX(DATOS!BI:BI,MATCH(CHECKLIST!B415,DATOS!B:B,0),1)=0,"X",IF(INDEX(DATOS!BI:BI,MATCH(CHECKLIST!B415,DATOS!B:B,0),1)="VIGENTE","",INDEX(DATOS!BI:BI,MATCH(CHECKLIST!B415,DATOS!B:B,0),1))),"")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49"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49" t="str">
        <f ca="1">IFERROR(IF(INDEX(DATOS!I:I,MATCH(CHECKLIST!B415,DATOS!B:B,0),1)="","X",IF(INDEX(DATOS!I:I,MATCH(CHECKLIST!B415,DATOS!B:B,0),1)&gt;YEAR(TODAY())-1,"","VENCIDA")),"")</f>
        <v/>
      </c>
      <c r="O415" s="49"/>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16" t="str">
        <f>IFERROR(INDEX(DATOS!C:C,MATCH(CHECKLIST!A416,DATOS!BV:BV,0),1),"")</f>
        <v/>
      </c>
      <c r="F416" s="3"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IFERROR(IF(INDEX(DATOS!BI:BI,MATCH(CHECKLIST!B416,DATOS!B:B,0),1)=0,"X",IF(INDEX(DATOS!BI:BI,MATCH(CHECKLIST!B416,DATOS!B:B,0),1)="VIGENTE","",INDEX(DATOS!BI:BI,MATCH(CHECKLIST!B416,DATOS!B:B,0),1))),"")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49"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49" t="str">
        <f ca="1">IFERROR(IF(INDEX(DATOS!I:I,MATCH(CHECKLIST!B416,DATOS!B:B,0),1)="","X",IF(INDEX(DATOS!I:I,MATCH(CHECKLIST!B416,DATOS!B:B,0),1)&gt;YEAR(TODAY())-1,"","VENCIDA")),"")</f>
        <v/>
      </c>
      <c r="O416" s="49"/>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16" t="str">
        <f>IFERROR(INDEX(DATOS!C:C,MATCH(CHECKLIST!A417,DATOS!BV:BV,0),1),"")</f>
        <v/>
      </c>
      <c r="F417" s="3"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IFERROR(IF(INDEX(DATOS!BI:BI,MATCH(CHECKLIST!B417,DATOS!B:B,0),1)=0,"X",IF(INDEX(DATOS!BI:BI,MATCH(CHECKLIST!B417,DATOS!B:B,0),1)="VIGENTE","",INDEX(DATOS!BI:BI,MATCH(CHECKLIST!B417,DATOS!B:B,0),1))),"")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49"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49" t="str">
        <f ca="1">IFERROR(IF(INDEX(DATOS!I:I,MATCH(CHECKLIST!B417,DATOS!B:B,0),1)="","X",IF(INDEX(DATOS!I:I,MATCH(CHECKLIST!B417,DATOS!B:B,0),1)&gt;YEAR(TODAY())-1,"","VENCIDA")),"")</f>
        <v/>
      </c>
      <c r="O417" s="49"/>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16" t="str">
        <f>IFERROR(INDEX(DATOS!C:C,MATCH(CHECKLIST!A418,DATOS!BV:BV,0),1),"")</f>
        <v/>
      </c>
      <c r="F418" s="3"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IFERROR(IF(INDEX(DATOS!BI:BI,MATCH(CHECKLIST!B418,DATOS!B:B,0),1)=0,"X",IF(INDEX(DATOS!BI:BI,MATCH(CHECKLIST!B418,DATOS!B:B,0),1)="VIGENTE","",INDEX(DATOS!BI:BI,MATCH(CHECKLIST!B418,DATOS!B:B,0),1))),"")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49"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49" t="str">
        <f ca="1">IFERROR(IF(INDEX(DATOS!I:I,MATCH(CHECKLIST!B418,DATOS!B:B,0),1)="","X",IF(INDEX(DATOS!I:I,MATCH(CHECKLIST!B418,DATOS!B:B,0),1)&gt;YEAR(TODAY())-1,"","VENCIDA")),"")</f>
        <v/>
      </c>
      <c r="O418" s="49"/>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16" t="str">
        <f>IFERROR(INDEX(DATOS!C:C,MATCH(CHECKLIST!A419,DATOS!BV:BV,0),1),"")</f>
        <v/>
      </c>
      <c r="F419" s="3"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IFERROR(IF(INDEX(DATOS!BI:BI,MATCH(CHECKLIST!B419,DATOS!B:B,0),1)=0,"X",IF(INDEX(DATOS!BI:BI,MATCH(CHECKLIST!B419,DATOS!B:B,0),1)="VIGENTE","",INDEX(DATOS!BI:BI,MATCH(CHECKLIST!B419,DATOS!B:B,0),1))),"")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49"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49" t="str">
        <f ca="1">IFERROR(IF(INDEX(DATOS!I:I,MATCH(CHECKLIST!B419,DATOS!B:B,0),1)="","X",IF(INDEX(DATOS!I:I,MATCH(CHECKLIST!B419,DATOS!B:B,0),1)&gt;YEAR(TODAY())-1,"","VENCIDA")),"")</f>
        <v/>
      </c>
      <c r="O419" s="49"/>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16" t="str">
        <f>IFERROR(INDEX(DATOS!C:C,MATCH(CHECKLIST!A420,DATOS!BV:BV,0),1),"")</f>
        <v/>
      </c>
      <c r="F420" s="3"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IFERROR(IF(INDEX(DATOS!BI:BI,MATCH(CHECKLIST!B420,DATOS!B:B,0),1)=0,"X",IF(INDEX(DATOS!BI:BI,MATCH(CHECKLIST!B420,DATOS!B:B,0),1)="VIGENTE","",INDEX(DATOS!BI:BI,MATCH(CHECKLIST!B420,DATOS!B:B,0),1))),"")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49"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49" t="str">
        <f ca="1">IFERROR(IF(INDEX(DATOS!I:I,MATCH(CHECKLIST!B420,DATOS!B:B,0),1)="","X",IF(INDEX(DATOS!I:I,MATCH(CHECKLIST!B420,DATOS!B:B,0),1)&gt;YEAR(TODAY())-1,"","VENCIDA")),"")</f>
        <v/>
      </c>
      <c r="O420" s="49"/>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16" t="str">
        <f>IFERROR(INDEX(DATOS!C:C,MATCH(CHECKLIST!A421,DATOS!BV:BV,0),1),"")</f>
        <v/>
      </c>
      <c r="F421" s="3"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IFERROR(IF(INDEX(DATOS!BI:BI,MATCH(CHECKLIST!B421,DATOS!B:B,0),1)=0,"X",IF(INDEX(DATOS!BI:BI,MATCH(CHECKLIST!B421,DATOS!B:B,0),1)="VIGENTE","",INDEX(DATOS!BI:BI,MATCH(CHECKLIST!B421,DATOS!B:B,0),1))),"")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49"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49" t="str">
        <f ca="1">IFERROR(IF(INDEX(DATOS!I:I,MATCH(CHECKLIST!B421,DATOS!B:B,0),1)="","X",IF(INDEX(DATOS!I:I,MATCH(CHECKLIST!B421,DATOS!B:B,0),1)&gt;YEAR(TODAY())-1,"","VENCIDA")),"")</f>
        <v/>
      </c>
      <c r="O421" s="49"/>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16" t="str">
        <f>IFERROR(INDEX(DATOS!C:C,MATCH(CHECKLIST!A422,DATOS!BV:BV,0),1),"")</f>
        <v/>
      </c>
      <c r="F422" s="3"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IFERROR(IF(INDEX(DATOS!BI:BI,MATCH(CHECKLIST!B422,DATOS!B:B,0),1)=0,"X",IF(INDEX(DATOS!BI:BI,MATCH(CHECKLIST!B422,DATOS!B:B,0),1)="VIGENTE","",INDEX(DATOS!BI:BI,MATCH(CHECKLIST!B422,DATOS!B:B,0),1))),"")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49"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49" t="str">
        <f ca="1">IFERROR(IF(INDEX(DATOS!I:I,MATCH(CHECKLIST!B422,DATOS!B:B,0),1)="","X",IF(INDEX(DATOS!I:I,MATCH(CHECKLIST!B422,DATOS!B:B,0),1)&gt;YEAR(TODAY())-1,"","VENCIDA")),"")</f>
        <v/>
      </c>
      <c r="O422" s="49"/>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16" t="str">
        <f>IFERROR(INDEX(DATOS!C:C,MATCH(CHECKLIST!A423,DATOS!BV:BV,0),1),"")</f>
        <v/>
      </c>
      <c r="F423" s="3"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IFERROR(IF(INDEX(DATOS!BI:BI,MATCH(CHECKLIST!B423,DATOS!B:B,0),1)=0,"X",IF(INDEX(DATOS!BI:BI,MATCH(CHECKLIST!B423,DATOS!B:B,0),1)="VIGENTE","",INDEX(DATOS!BI:BI,MATCH(CHECKLIST!B423,DATOS!B:B,0),1))),"")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49"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49" t="str">
        <f ca="1">IFERROR(IF(INDEX(DATOS!I:I,MATCH(CHECKLIST!B423,DATOS!B:B,0),1)="","X",IF(INDEX(DATOS!I:I,MATCH(CHECKLIST!B423,DATOS!B:B,0),1)&gt;YEAR(TODAY())-1,"","VENCIDA")),"")</f>
        <v/>
      </c>
      <c r="O423" s="49"/>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16" t="str">
        <f>IFERROR(INDEX(DATOS!C:C,MATCH(CHECKLIST!A424,DATOS!BV:BV,0),1),"")</f>
        <v/>
      </c>
      <c r="F424" s="3"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IFERROR(IF(INDEX(DATOS!BI:BI,MATCH(CHECKLIST!B424,DATOS!B:B,0),1)=0,"X",IF(INDEX(DATOS!BI:BI,MATCH(CHECKLIST!B424,DATOS!B:B,0),1)="VIGENTE","",INDEX(DATOS!BI:BI,MATCH(CHECKLIST!B424,DATOS!B:B,0),1))),"")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49"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49" t="str">
        <f ca="1">IFERROR(IF(INDEX(DATOS!I:I,MATCH(CHECKLIST!B424,DATOS!B:B,0),1)="","X",IF(INDEX(DATOS!I:I,MATCH(CHECKLIST!B424,DATOS!B:B,0),1)&gt;YEAR(TODAY())-1,"","VENCIDA")),"")</f>
        <v/>
      </c>
      <c r="O424" s="49"/>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16" t="str">
        <f>IFERROR(INDEX(DATOS!C:C,MATCH(CHECKLIST!A425,DATOS!BV:BV,0),1),"")</f>
        <v/>
      </c>
      <c r="F425" s="3"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IFERROR(IF(INDEX(DATOS!BI:BI,MATCH(CHECKLIST!B425,DATOS!B:B,0),1)=0,"X",IF(INDEX(DATOS!BI:BI,MATCH(CHECKLIST!B425,DATOS!B:B,0),1)="VIGENTE","",INDEX(DATOS!BI:BI,MATCH(CHECKLIST!B425,DATOS!B:B,0),1))),"")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49"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49" t="str">
        <f ca="1">IFERROR(IF(INDEX(DATOS!I:I,MATCH(CHECKLIST!B425,DATOS!B:B,0),1)="","X",IF(INDEX(DATOS!I:I,MATCH(CHECKLIST!B425,DATOS!B:B,0),1)&gt;YEAR(TODAY())-1,"","VENCIDA")),"")</f>
        <v/>
      </c>
      <c r="O425" s="49"/>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16" t="str">
        <f>IFERROR(INDEX(DATOS!C:C,MATCH(CHECKLIST!A426,DATOS!BV:BV,0),1),"")</f>
        <v/>
      </c>
      <c r="F426" s="3" t="str">
        <f>IFERROR(IF(INDEX(DATOS!AD:AD,MATCH(CHECKLIST!B426,DATOS!B:B,0),1)=0,"",INDEX(DATOS!AD:AD,MATCH(CHECKLIST!B426,DATOS!B:B,0),1)),"")</f>
        <v/>
      </c>
      <c r="G426" s="17" t="str">
        <f>IFERROR(IF(INDEX(DATOS!AI:AI,MATCH(CHECKLIST!B426,DATOS!B:B,0),1)=0,"",INDEX(DATOS!AI:AI,MATCH(CHECKLIST!B426,DATOS!B:B,0),1)),"")</f>
        <v/>
      </c>
      <c r="H426" s="17" t="str">
        <f>IF(IFERROR(FIND(H$13,INDEX(DATOS!CB:CB,MATCH(CHECKLIST!B426,DATOS!B:B,0),1),1),"")="",IF(IFERROR(FIND("VENCIDA",INDEX(DATOS!BI:BI,MATCH(CHECKLIST!B426,DATOS!B:B,0),1),1),"")="","","VENCIDO"),"X")</f>
        <v/>
      </c>
      <c r="I426" s="17" t="str">
        <f>IFERROR(IF(INDEX(DATOS!AM:AM,MATCH(CHECKLIST!B426,DATOS!B:B,0),1)=0,"",INDEX(DATOS!AM:AM,MATCH(CHECKLIST!B426,DATOS!B:B,0),1)),"")</f>
        <v/>
      </c>
      <c r="J426" s="17" t="str">
        <f>IFERROR(IF(INDEX(DATOS!AK:AK,MATCH(CHECKLIST!B426,DATOS!B:B,0),1)=0,"",INDEX(DATOS!AK:AK,MATCH(CHECKLIST!B426,DATOS!B:B,0),1)),"")</f>
        <v/>
      </c>
      <c r="K426" s="49"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49" t="str">
        <f ca="1">IFERROR(IF(INDEX(DATOS!I:I,MATCH(CHECKLIST!B426,DATOS!B:B,0),1)="","X",IF(INDEX(DATOS!I:I,MATCH(CHECKLIST!B426,DATOS!B:B,0),1)&gt;YEAR(TODAY())-1,"","VENCIDA")),"")</f>
        <v/>
      </c>
      <c r="O426" s="49"/>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16" t="str">
        <f>IFERROR(INDEX(DATOS!C:C,MATCH(CHECKLIST!A427,DATOS!BV:BV,0),1),"")</f>
        <v/>
      </c>
      <c r="F427" s="3" t="str">
        <f>IFERROR(IF(INDEX(DATOS!AD:AD,MATCH(CHECKLIST!B427,DATOS!B:B,0),1)=0,"",INDEX(DATOS!AD:AD,MATCH(CHECKLIST!B427,DATOS!B:B,0),1)),"")</f>
        <v/>
      </c>
      <c r="G427" s="17" t="str">
        <f>IFERROR(IF(INDEX(DATOS!AI:AI,MATCH(CHECKLIST!B427,DATOS!B:B,0),1)=0,"",INDEX(DATOS!AI:AI,MATCH(CHECKLIST!B427,DATOS!B:B,0),1)),"")</f>
        <v/>
      </c>
      <c r="H427" s="17" t="str">
        <f>IF(IFERROR(FIND(H$13,INDEX(DATOS!CB:CB,MATCH(CHECKLIST!B427,DATOS!B:B,0),1),1),"")="",IF(IFERROR(FIND("VENCIDA",INDEX(DATOS!BI:BI,MATCH(CHECKLIST!B427,DATOS!B:B,0),1),1),"")="","","VENCIDO"),"X")</f>
        <v/>
      </c>
      <c r="I427" s="17" t="str">
        <f>IFERROR(IF(INDEX(DATOS!AM:AM,MATCH(CHECKLIST!B427,DATOS!B:B,0),1)=0,"",INDEX(DATOS!AM:AM,MATCH(CHECKLIST!B427,DATOS!B:B,0),1)),"")</f>
        <v/>
      </c>
      <c r="J427" s="17" t="str">
        <f>IFERROR(IF(INDEX(DATOS!AK:AK,MATCH(CHECKLIST!B427,DATOS!B:B,0),1)=0,"",INDEX(DATOS!AK:AK,MATCH(CHECKLIST!B427,DATOS!B:B,0),1)),"")</f>
        <v/>
      </c>
      <c r="K427" s="49"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49" t="str">
        <f ca="1">IFERROR(IF(INDEX(DATOS!I:I,MATCH(CHECKLIST!B427,DATOS!B:B,0),1)="","X",IF(INDEX(DATOS!I:I,MATCH(CHECKLIST!B427,DATOS!B:B,0),1)&gt;YEAR(TODAY())-1,"","VENCIDA")),"")</f>
        <v/>
      </c>
      <c r="O427" s="49"/>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16" t="str">
        <f>IFERROR(INDEX(DATOS!C:C,MATCH(CHECKLIST!A428,DATOS!BV:BV,0),1),"")</f>
        <v/>
      </c>
      <c r="F428" s="3" t="str">
        <f>IFERROR(IF(INDEX(DATOS!AD:AD,MATCH(CHECKLIST!B428,DATOS!B:B,0),1)=0,"",INDEX(DATOS!AD:AD,MATCH(CHECKLIST!B428,DATOS!B:B,0),1)),"")</f>
        <v/>
      </c>
      <c r="G428" s="17" t="str">
        <f>IFERROR(IF(INDEX(DATOS!AI:AI,MATCH(CHECKLIST!B428,DATOS!B:B,0),1)=0,"",INDEX(DATOS!AI:AI,MATCH(CHECKLIST!B428,DATOS!B:B,0),1)),"")</f>
        <v/>
      </c>
      <c r="H428" s="17" t="str">
        <f>IF(IFERROR(FIND(H$13,INDEX(DATOS!CB:CB,MATCH(CHECKLIST!B428,DATOS!B:B,0),1),1),"")="",IF(IFERROR(FIND("VENCIDA",INDEX(DATOS!BI:BI,MATCH(CHECKLIST!B428,DATOS!B:B,0),1),1),"")="","","VENCIDO"),"X")</f>
        <v/>
      </c>
      <c r="I428" s="17" t="str">
        <f>IFERROR(IF(INDEX(DATOS!AM:AM,MATCH(CHECKLIST!B428,DATOS!B:B,0),1)=0,"",INDEX(DATOS!AM:AM,MATCH(CHECKLIST!B428,DATOS!B:B,0),1)),"")</f>
        <v/>
      </c>
      <c r="J428" s="17" t="str">
        <f>IFERROR(IF(INDEX(DATOS!AK:AK,MATCH(CHECKLIST!B428,DATOS!B:B,0),1)=0,"",INDEX(DATOS!AK:AK,MATCH(CHECKLIST!B428,DATOS!B:B,0),1)),"")</f>
        <v/>
      </c>
      <c r="K428" s="49"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49" t="str">
        <f ca="1">IFERROR(IF(INDEX(DATOS!I:I,MATCH(CHECKLIST!B428,DATOS!B:B,0),1)="","X",IF(INDEX(DATOS!I:I,MATCH(CHECKLIST!B428,DATOS!B:B,0),1)&gt;YEAR(TODAY())-1,"","VENCIDA")),"")</f>
        <v/>
      </c>
      <c r="O428" s="49"/>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16" t="str">
        <f>IFERROR(INDEX(DATOS!C:C,MATCH(CHECKLIST!A429,DATOS!BV:BV,0),1),"")</f>
        <v/>
      </c>
      <c r="F429" s="3" t="str">
        <f>IFERROR(IF(INDEX(DATOS!AD:AD,MATCH(CHECKLIST!B429,DATOS!B:B,0),1)=0,"",INDEX(DATOS!AD:AD,MATCH(CHECKLIST!B429,DATOS!B:B,0),1)),"")</f>
        <v/>
      </c>
      <c r="G429" s="17" t="str">
        <f>IFERROR(IF(INDEX(DATOS!AI:AI,MATCH(CHECKLIST!B429,DATOS!B:B,0),1)=0,"",INDEX(DATOS!AI:AI,MATCH(CHECKLIST!B429,DATOS!B:B,0),1)),"")</f>
        <v/>
      </c>
      <c r="H429" s="17" t="str">
        <f>IF(IFERROR(FIND(H$13,INDEX(DATOS!CB:CB,MATCH(CHECKLIST!B429,DATOS!B:B,0),1),1),"")="",IF(IFERROR(FIND("VENCIDA",INDEX(DATOS!BI:BI,MATCH(CHECKLIST!B429,DATOS!B:B,0),1),1),"")="","","VENCIDO"),"X")</f>
        <v/>
      </c>
      <c r="I429" s="17" t="str">
        <f>IFERROR(IF(INDEX(DATOS!AM:AM,MATCH(CHECKLIST!B429,DATOS!B:B,0),1)=0,"",INDEX(DATOS!AM:AM,MATCH(CHECKLIST!B429,DATOS!B:B,0),1)),"")</f>
        <v/>
      </c>
      <c r="J429" s="17" t="str">
        <f>IFERROR(IF(INDEX(DATOS!AK:AK,MATCH(CHECKLIST!B429,DATOS!B:B,0),1)=0,"",INDEX(DATOS!AK:AK,MATCH(CHECKLIST!B429,DATOS!B:B,0),1)),"")</f>
        <v/>
      </c>
      <c r="K429" s="49"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49" t="str">
        <f ca="1">IFERROR(IF(INDEX(DATOS!I:I,MATCH(CHECKLIST!B429,DATOS!B:B,0),1)="","X",IF(INDEX(DATOS!I:I,MATCH(CHECKLIST!B429,DATOS!B:B,0),1)&gt;YEAR(TODAY())-1,"","VENCIDA")),"")</f>
        <v/>
      </c>
      <c r="O429" s="49"/>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16" t="str">
        <f>IFERROR(INDEX(DATOS!C:C,MATCH(CHECKLIST!A430,DATOS!BV:BV,0),1),"")</f>
        <v/>
      </c>
      <c r="F430" s="3" t="str">
        <f>IFERROR(IF(INDEX(DATOS!AD:AD,MATCH(CHECKLIST!B430,DATOS!B:B,0),1)=0,"",INDEX(DATOS!AD:AD,MATCH(CHECKLIST!B430,DATOS!B:B,0),1)),"")</f>
        <v/>
      </c>
      <c r="G430" s="17" t="str">
        <f>IFERROR(IF(INDEX(DATOS!AI:AI,MATCH(CHECKLIST!B430,DATOS!B:B,0),1)=0,"",INDEX(DATOS!AI:AI,MATCH(CHECKLIST!B430,DATOS!B:B,0),1)),"")</f>
        <v/>
      </c>
      <c r="H430" s="17" t="str">
        <f>IF(IFERROR(FIND(H$13,INDEX(DATOS!CB:CB,MATCH(CHECKLIST!B430,DATOS!B:B,0),1),1),"")="",IF(IFERROR(FIND("VENCIDA",INDEX(DATOS!BI:BI,MATCH(CHECKLIST!B430,DATOS!B:B,0),1),1),"")="","","VENCIDO"),"X")</f>
        <v/>
      </c>
      <c r="I430" s="17" t="str">
        <f>IFERROR(IF(INDEX(DATOS!AM:AM,MATCH(CHECKLIST!B430,DATOS!B:B,0),1)=0,"",INDEX(DATOS!AM:AM,MATCH(CHECKLIST!B430,DATOS!B:B,0),1)),"")</f>
        <v/>
      </c>
      <c r="J430" s="17" t="str">
        <f>IFERROR(IF(INDEX(DATOS!AK:AK,MATCH(CHECKLIST!B430,DATOS!B:B,0),1)=0,"",INDEX(DATOS!AK:AK,MATCH(CHECKLIST!B430,DATOS!B:B,0),1)),"")</f>
        <v/>
      </c>
      <c r="K430" s="49"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49" t="str">
        <f ca="1">IFERROR(IF(INDEX(DATOS!I:I,MATCH(CHECKLIST!B430,DATOS!B:B,0),1)="","X",IF(INDEX(DATOS!I:I,MATCH(CHECKLIST!B430,DATOS!B:B,0),1)&gt;YEAR(TODAY())-1,"","VENCIDA")),"")</f>
        <v/>
      </c>
      <c r="O430" s="49"/>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16" t="str">
        <f>IFERROR(INDEX(DATOS!C:C,MATCH(CHECKLIST!A431,DATOS!BV:BV,0),1),"")</f>
        <v/>
      </c>
      <c r="F431" s="3" t="str">
        <f>IFERROR(IF(INDEX(DATOS!AD:AD,MATCH(CHECKLIST!B431,DATOS!B:B,0),1)=0,"",INDEX(DATOS!AD:AD,MATCH(CHECKLIST!B431,DATOS!B:B,0),1)),"")</f>
        <v/>
      </c>
      <c r="G431" s="17" t="str">
        <f>IFERROR(IF(INDEX(DATOS!AI:AI,MATCH(CHECKLIST!B431,DATOS!B:B,0),1)=0,"",INDEX(DATOS!AI:AI,MATCH(CHECKLIST!B431,DATOS!B:B,0),1)),"")</f>
        <v/>
      </c>
      <c r="H431" s="17" t="str">
        <f>IF(IFERROR(FIND(H$13,INDEX(DATOS!CB:CB,MATCH(CHECKLIST!B431,DATOS!B:B,0),1),1),"")="",IF(IFERROR(FIND("VENCIDA",INDEX(DATOS!BI:BI,MATCH(CHECKLIST!B431,DATOS!B:B,0),1),1),"")="","","VENCIDO"),"X")</f>
        <v/>
      </c>
      <c r="I431" s="17" t="str">
        <f>IFERROR(IF(INDEX(DATOS!AM:AM,MATCH(CHECKLIST!B431,DATOS!B:B,0),1)=0,"",INDEX(DATOS!AM:AM,MATCH(CHECKLIST!B431,DATOS!B:B,0),1)),"")</f>
        <v/>
      </c>
      <c r="J431" s="17" t="str">
        <f>IFERROR(IF(INDEX(DATOS!AK:AK,MATCH(CHECKLIST!B431,DATOS!B:B,0),1)=0,"",INDEX(DATOS!AK:AK,MATCH(CHECKLIST!B431,DATOS!B:B,0),1)),"")</f>
        <v/>
      </c>
      <c r="K431" s="49"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49" t="str">
        <f ca="1">IFERROR(IF(INDEX(DATOS!I:I,MATCH(CHECKLIST!B431,DATOS!B:B,0),1)="","X",IF(INDEX(DATOS!I:I,MATCH(CHECKLIST!B431,DATOS!B:B,0),1)&gt;YEAR(TODAY())-1,"","VENCIDA")),"")</f>
        <v/>
      </c>
      <c r="O431" s="49"/>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16" t="str">
        <f>IFERROR(INDEX(DATOS!C:C,MATCH(CHECKLIST!A432,DATOS!BV:BV,0),1),"")</f>
        <v/>
      </c>
      <c r="F432" s="3" t="str">
        <f>IFERROR(IF(INDEX(DATOS!AD:AD,MATCH(CHECKLIST!B432,DATOS!B:B,0),1)=0,"",INDEX(DATOS!AD:AD,MATCH(CHECKLIST!B432,DATOS!B:B,0),1)),"")</f>
        <v/>
      </c>
      <c r="G432" s="17" t="str">
        <f>IFERROR(IF(INDEX(DATOS!AI:AI,MATCH(CHECKLIST!B432,DATOS!B:B,0),1)=0,"",INDEX(DATOS!AI:AI,MATCH(CHECKLIST!B432,DATOS!B:B,0),1)),"")</f>
        <v/>
      </c>
      <c r="H432" s="17" t="str">
        <f>IF(IFERROR(FIND(H$13,INDEX(DATOS!CB:CB,MATCH(CHECKLIST!B432,DATOS!B:B,0),1),1),"")="",IF(IFERROR(FIND("VENCIDA",INDEX(DATOS!BI:BI,MATCH(CHECKLIST!B432,DATOS!B:B,0),1),1),"")="","","VENCIDO"),"X")</f>
        <v/>
      </c>
      <c r="I432" s="17" t="str">
        <f>IFERROR(IF(INDEX(DATOS!AM:AM,MATCH(CHECKLIST!B432,DATOS!B:B,0),1)=0,"",INDEX(DATOS!AM:AM,MATCH(CHECKLIST!B432,DATOS!B:B,0),1)),"")</f>
        <v/>
      </c>
      <c r="J432" s="17" t="str">
        <f>IFERROR(IF(INDEX(DATOS!AK:AK,MATCH(CHECKLIST!B432,DATOS!B:B,0),1)=0,"",INDEX(DATOS!AK:AK,MATCH(CHECKLIST!B432,DATOS!B:B,0),1)),"")</f>
        <v/>
      </c>
      <c r="K432" s="49"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49" t="str">
        <f ca="1">IFERROR(IF(INDEX(DATOS!I:I,MATCH(CHECKLIST!B432,DATOS!B:B,0),1)="","X",IF(INDEX(DATOS!I:I,MATCH(CHECKLIST!B432,DATOS!B:B,0),1)&gt;YEAR(TODAY())-1,"","VENCIDA")),"")</f>
        <v/>
      </c>
      <c r="O432" s="49"/>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16" t="str">
        <f>IFERROR(INDEX(DATOS!C:C,MATCH(CHECKLIST!A433,DATOS!BV:BV,0),1),"")</f>
        <v/>
      </c>
      <c r="F433" s="3" t="str">
        <f>IFERROR(IF(INDEX(DATOS!AD:AD,MATCH(CHECKLIST!B433,DATOS!B:B,0),1)=0,"",INDEX(DATOS!AD:AD,MATCH(CHECKLIST!B433,DATOS!B:B,0),1)),"")</f>
        <v/>
      </c>
      <c r="G433" s="17" t="str">
        <f>IFERROR(IF(INDEX(DATOS!AI:AI,MATCH(CHECKLIST!B433,DATOS!B:B,0),1)=0,"",INDEX(DATOS!AI:AI,MATCH(CHECKLIST!B433,DATOS!B:B,0),1)),"")</f>
        <v/>
      </c>
      <c r="H433" s="17" t="str">
        <f>IF(IFERROR(FIND(H$13,INDEX(DATOS!CB:CB,MATCH(CHECKLIST!B433,DATOS!B:B,0),1),1),"")="",IF(IFERROR(FIND("VENCIDA",INDEX(DATOS!BI:BI,MATCH(CHECKLIST!B433,DATOS!B:B,0),1),1),"")="","","VENCIDO"),"X")</f>
        <v/>
      </c>
      <c r="I433" s="17" t="str">
        <f>IFERROR(IF(INDEX(DATOS!AM:AM,MATCH(CHECKLIST!B433,DATOS!B:B,0),1)=0,"",INDEX(DATOS!AM:AM,MATCH(CHECKLIST!B433,DATOS!B:B,0),1)),"")</f>
        <v/>
      </c>
      <c r="J433" s="17" t="str">
        <f>IFERROR(IF(INDEX(DATOS!AK:AK,MATCH(CHECKLIST!B433,DATOS!B:B,0),1)=0,"",INDEX(DATOS!AK:AK,MATCH(CHECKLIST!B433,DATOS!B:B,0),1)),"")</f>
        <v/>
      </c>
      <c r="K433" s="49"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49" t="str">
        <f ca="1">IFERROR(IF(INDEX(DATOS!I:I,MATCH(CHECKLIST!B433,DATOS!B:B,0),1)="","X",IF(INDEX(DATOS!I:I,MATCH(CHECKLIST!B433,DATOS!B:B,0),1)&gt;YEAR(TODAY())-1,"","VENCIDA")),"")</f>
        <v/>
      </c>
      <c r="O433" s="49"/>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16" t="str">
        <f>IFERROR(INDEX(DATOS!C:C,MATCH(CHECKLIST!A434,DATOS!BV:BV,0),1),"")</f>
        <v/>
      </c>
      <c r="F434" s="3" t="str">
        <f>IFERROR(IF(INDEX(DATOS!AD:AD,MATCH(CHECKLIST!B434,DATOS!B:B,0),1)=0,"",INDEX(DATOS!AD:AD,MATCH(CHECKLIST!B434,DATOS!B:B,0),1)),"")</f>
        <v/>
      </c>
      <c r="G434" s="17" t="str">
        <f>IFERROR(IF(INDEX(DATOS!AI:AI,MATCH(CHECKLIST!B434,DATOS!B:B,0),1)=0,"",INDEX(DATOS!AI:AI,MATCH(CHECKLIST!B434,DATOS!B:B,0),1)),"")</f>
        <v/>
      </c>
      <c r="H434" s="17" t="str">
        <f>IF(IFERROR(FIND(H$13,INDEX(DATOS!CB:CB,MATCH(CHECKLIST!B434,DATOS!B:B,0),1),1),"")="",IF(IFERROR(FIND("VENCIDA",INDEX(DATOS!BI:BI,MATCH(CHECKLIST!B434,DATOS!B:B,0),1),1),"")="","","VENCIDO"),"X")</f>
        <v/>
      </c>
      <c r="I434" s="17" t="str">
        <f>IFERROR(IF(INDEX(DATOS!AM:AM,MATCH(CHECKLIST!B434,DATOS!B:B,0),1)=0,"",INDEX(DATOS!AM:AM,MATCH(CHECKLIST!B434,DATOS!B:B,0),1)),"")</f>
        <v/>
      </c>
      <c r="J434" s="17" t="str">
        <f>IFERROR(IF(INDEX(DATOS!AK:AK,MATCH(CHECKLIST!B434,DATOS!B:B,0),1)=0,"",INDEX(DATOS!AK:AK,MATCH(CHECKLIST!B434,DATOS!B:B,0),1)),"")</f>
        <v/>
      </c>
      <c r="K434" s="49"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49" t="str">
        <f ca="1">IFERROR(IF(INDEX(DATOS!I:I,MATCH(CHECKLIST!B434,DATOS!B:B,0),1)="","X",IF(INDEX(DATOS!I:I,MATCH(CHECKLIST!B434,DATOS!B:B,0),1)&gt;YEAR(TODAY())-1,"","VENCIDA")),"")</f>
        <v/>
      </c>
      <c r="O434" s="49"/>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16" t="str">
        <f>IFERROR(INDEX(DATOS!C:C,MATCH(CHECKLIST!A435,DATOS!BV:BV,0),1),"")</f>
        <v/>
      </c>
      <c r="F435" s="3" t="str">
        <f>IFERROR(IF(INDEX(DATOS!AD:AD,MATCH(CHECKLIST!B435,DATOS!B:B,0),1)=0,"",INDEX(DATOS!AD:AD,MATCH(CHECKLIST!B435,DATOS!B:B,0),1)),"")</f>
        <v/>
      </c>
      <c r="G435" s="17" t="str">
        <f>IFERROR(IF(INDEX(DATOS!AI:AI,MATCH(CHECKLIST!B435,DATOS!B:B,0),1)=0,"",INDEX(DATOS!AI:AI,MATCH(CHECKLIST!B435,DATOS!B:B,0),1)),"")</f>
        <v/>
      </c>
      <c r="H435" s="17" t="str">
        <f>IF(IFERROR(FIND(H$13,INDEX(DATOS!CB:CB,MATCH(CHECKLIST!B435,DATOS!B:B,0),1),1),"")="",IF(IFERROR(FIND("VENCIDA",INDEX(DATOS!BI:BI,MATCH(CHECKLIST!B435,DATOS!B:B,0),1),1),"")="","","VENCIDO"),"X")</f>
        <v/>
      </c>
      <c r="I435" s="17" t="str">
        <f>IFERROR(IF(INDEX(DATOS!AM:AM,MATCH(CHECKLIST!B435,DATOS!B:B,0),1)=0,"",INDEX(DATOS!AM:AM,MATCH(CHECKLIST!B435,DATOS!B:B,0),1)),"")</f>
        <v/>
      </c>
      <c r="J435" s="17" t="str">
        <f>IFERROR(IF(INDEX(DATOS!AK:AK,MATCH(CHECKLIST!B435,DATOS!B:B,0),1)=0,"",INDEX(DATOS!AK:AK,MATCH(CHECKLIST!B435,DATOS!B:B,0),1)),"")</f>
        <v/>
      </c>
      <c r="K435" s="49"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49" t="str">
        <f ca="1">IFERROR(IF(INDEX(DATOS!I:I,MATCH(CHECKLIST!B435,DATOS!B:B,0),1)="","X",IF(INDEX(DATOS!I:I,MATCH(CHECKLIST!B435,DATOS!B:B,0),1)&gt;YEAR(TODAY())-1,"","VENCIDA")),"")</f>
        <v/>
      </c>
      <c r="O435" s="49"/>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16" t="str">
        <f>IFERROR(INDEX(DATOS!C:C,MATCH(CHECKLIST!A436,DATOS!BV:BV,0),1),"")</f>
        <v/>
      </c>
      <c r="F436" s="3" t="str">
        <f>IFERROR(IF(INDEX(DATOS!AD:AD,MATCH(CHECKLIST!B436,DATOS!B:B,0),1)=0,"",INDEX(DATOS!AD:AD,MATCH(CHECKLIST!B436,DATOS!B:B,0),1)),"")</f>
        <v/>
      </c>
      <c r="G436" s="17" t="str">
        <f>IFERROR(IF(INDEX(DATOS!AI:AI,MATCH(CHECKLIST!B436,DATOS!B:B,0),1)=0,"",INDEX(DATOS!AI:AI,MATCH(CHECKLIST!B436,DATOS!B:B,0),1)),"")</f>
        <v/>
      </c>
      <c r="H436" s="17" t="str">
        <f>IF(IFERROR(FIND(H$13,INDEX(DATOS!CB:CB,MATCH(CHECKLIST!B436,DATOS!B:B,0),1),1),"")="",IF(IFERROR(FIND("VENCIDA",INDEX(DATOS!BI:BI,MATCH(CHECKLIST!B436,DATOS!B:B,0),1),1),"")="","","VENCIDO"),"X")</f>
        <v/>
      </c>
      <c r="I436" s="17" t="str">
        <f>IFERROR(IF(INDEX(DATOS!AM:AM,MATCH(CHECKLIST!B436,DATOS!B:B,0),1)=0,"",INDEX(DATOS!AM:AM,MATCH(CHECKLIST!B436,DATOS!B:B,0),1)),"")</f>
        <v/>
      </c>
      <c r="J436" s="17" t="str">
        <f>IFERROR(IF(INDEX(DATOS!AK:AK,MATCH(CHECKLIST!B436,DATOS!B:B,0),1)=0,"",INDEX(DATOS!AK:AK,MATCH(CHECKLIST!B436,DATOS!B:B,0),1)),"")</f>
        <v/>
      </c>
      <c r="K436" s="49"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49" t="str">
        <f ca="1">IFERROR(IF(INDEX(DATOS!I:I,MATCH(CHECKLIST!B436,DATOS!B:B,0),1)="","X",IF(INDEX(DATOS!I:I,MATCH(CHECKLIST!B436,DATOS!B:B,0),1)&gt;YEAR(TODAY())-1,"","VENCIDA")),"")</f>
        <v/>
      </c>
      <c r="O436" s="49"/>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16" t="str">
        <f>IFERROR(INDEX(DATOS!C:C,MATCH(CHECKLIST!A437,DATOS!BV:BV,0),1),"")</f>
        <v/>
      </c>
      <c r="F437" s="3" t="str">
        <f>IFERROR(IF(INDEX(DATOS!AD:AD,MATCH(CHECKLIST!B437,DATOS!B:B,0),1)=0,"",INDEX(DATOS!AD:AD,MATCH(CHECKLIST!B437,DATOS!B:B,0),1)),"")</f>
        <v/>
      </c>
      <c r="G437" s="17" t="str">
        <f>IFERROR(IF(INDEX(DATOS!AI:AI,MATCH(CHECKLIST!B437,DATOS!B:B,0),1)=0,"",INDEX(DATOS!AI:AI,MATCH(CHECKLIST!B437,DATOS!B:B,0),1)),"")</f>
        <v/>
      </c>
      <c r="H437" s="17" t="str">
        <f>IF(IFERROR(FIND(H$13,INDEX(DATOS!CB:CB,MATCH(CHECKLIST!B437,DATOS!B:B,0),1),1),"")="",IF(IFERROR(FIND("VENCIDA",INDEX(DATOS!BI:BI,MATCH(CHECKLIST!B437,DATOS!B:B,0),1),1),"")="","","VENCIDO"),"X")</f>
        <v/>
      </c>
      <c r="I437" s="17" t="str">
        <f>IFERROR(IF(INDEX(DATOS!AM:AM,MATCH(CHECKLIST!B437,DATOS!B:B,0),1)=0,"",INDEX(DATOS!AM:AM,MATCH(CHECKLIST!B437,DATOS!B:B,0),1)),"")</f>
        <v/>
      </c>
      <c r="J437" s="17" t="str">
        <f>IFERROR(IF(INDEX(DATOS!AK:AK,MATCH(CHECKLIST!B437,DATOS!B:B,0),1)=0,"",INDEX(DATOS!AK:AK,MATCH(CHECKLIST!B437,DATOS!B:B,0),1)),"")</f>
        <v/>
      </c>
      <c r="K437" s="49"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49" t="str">
        <f ca="1">IFERROR(IF(INDEX(DATOS!I:I,MATCH(CHECKLIST!B437,DATOS!B:B,0),1)="","X",IF(INDEX(DATOS!I:I,MATCH(CHECKLIST!B437,DATOS!B:B,0),1)&gt;YEAR(TODAY())-1,"","VENCIDA")),"")</f>
        <v/>
      </c>
      <c r="O437" s="49"/>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16" t="str">
        <f>IFERROR(INDEX(DATOS!C:C,MATCH(CHECKLIST!A438,DATOS!BV:BV,0),1),"")</f>
        <v/>
      </c>
      <c r="F438" s="3" t="str">
        <f>IFERROR(IF(INDEX(DATOS!AD:AD,MATCH(CHECKLIST!B438,DATOS!B:B,0),1)=0,"",INDEX(DATOS!AD:AD,MATCH(CHECKLIST!B438,DATOS!B:B,0),1)),"")</f>
        <v/>
      </c>
      <c r="G438" s="17" t="str">
        <f>IFERROR(IF(INDEX(DATOS!AI:AI,MATCH(CHECKLIST!B438,DATOS!B:B,0),1)=0,"",INDEX(DATOS!AI:AI,MATCH(CHECKLIST!B438,DATOS!B:B,0),1)),"")</f>
        <v/>
      </c>
      <c r="H438" s="17" t="str">
        <f>IF(IFERROR(FIND(H$13,INDEX(DATOS!CB:CB,MATCH(CHECKLIST!B438,DATOS!B:B,0),1),1),"")="",IF(IFERROR(FIND("VENCIDA",INDEX(DATOS!BI:BI,MATCH(CHECKLIST!B438,DATOS!B:B,0),1),1),"")="","","VENCIDO"),"X")</f>
        <v/>
      </c>
      <c r="I438" s="17" t="str">
        <f>IFERROR(IF(INDEX(DATOS!AM:AM,MATCH(CHECKLIST!B438,DATOS!B:B,0),1)=0,"",INDEX(DATOS!AM:AM,MATCH(CHECKLIST!B438,DATOS!B:B,0),1)),"")</f>
        <v/>
      </c>
      <c r="J438" s="17" t="str">
        <f>IFERROR(IF(INDEX(DATOS!AK:AK,MATCH(CHECKLIST!B438,DATOS!B:B,0),1)=0,"",INDEX(DATOS!AK:AK,MATCH(CHECKLIST!B438,DATOS!B:B,0),1)),"")</f>
        <v/>
      </c>
      <c r="K438" s="49"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49" t="str">
        <f ca="1">IFERROR(IF(INDEX(DATOS!I:I,MATCH(CHECKLIST!B438,DATOS!B:B,0),1)="","X",IF(INDEX(DATOS!I:I,MATCH(CHECKLIST!B438,DATOS!B:B,0),1)&gt;YEAR(TODAY())-1,"","VENCIDA")),"")</f>
        <v/>
      </c>
      <c r="O438" s="49"/>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16" t="str">
        <f>IFERROR(INDEX(DATOS!C:C,MATCH(CHECKLIST!A439,DATOS!BV:BV,0),1),"")</f>
        <v/>
      </c>
      <c r="F439" s="3" t="str">
        <f>IFERROR(IF(INDEX(DATOS!AD:AD,MATCH(CHECKLIST!B439,DATOS!B:B,0),1)=0,"",INDEX(DATOS!AD:AD,MATCH(CHECKLIST!B439,DATOS!B:B,0),1)),"")</f>
        <v/>
      </c>
      <c r="G439" s="17" t="str">
        <f>IFERROR(IF(INDEX(DATOS!AI:AI,MATCH(CHECKLIST!B439,DATOS!B:B,0),1)=0,"",INDEX(DATOS!AI:AI,MATCH(CHECKLIST!B439,DATOS!B:B,0),1)),"")</f>
        <v/>
      </c>
      <c r="H439" s="17" t="str">
        <f>IF(IFERROR(FIND(H$13,INDEX(DATOS!CB:CB,MATCH(CHECKLIST!B439,DATOS!B:B,0),1),1),"")="",IF(IFERROR(FIND("VENCIDA",INDEX(DATOS!BI:BI,MATCH(CHECKLIST!B439,DATOS!B:B,0),1),1),"")="","","VENCIDO"),"X")</f>
        <v/>
      </c>
      <c r="I439" s="17" t="str">
        <f>IFERROR(IF(INDEX(DATOS!AM:AM,MATCH(CHECKLIST!B439,DATOS!B:B,0),1)=0,"",INDEX(DATOS!AM:AM,MATCH(CHECKLIST!B439,DATOS!B:B,0),1)),"")</f>
        <v/>
      </c>
      <c r="J439" s="17" t="str">
        <f>IFERROR(IF(INDEX(DATOS!AK:AK,MATCH(CHECKLIST!B439,DATOS!B:B,0),1)=0,"",INDEX(DATOS!AK:AK,MATCH(CHECKLIST!B439,DATOS!B:B,0),1)),"")</f>
        <v/>
      </c>
      <c r="K439" s="49"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49" t="str">
        <f ca="1">IFERROR(IF(INDEX(DATOS!I:I,MATCH(CHECKLIST!B439,DATOS!B:B,0),1)="","X",IF(INDEX(DATOS!I:I,MATCH(CHECKLIST!B439,DATOS!B:B,0),1)&gt;YEAR(TODAY())-1,"","VENCIDA")),"")</f>
        <v/>
      </c>
      <c r="O439" s="49"/>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16" t="str">
        <f>IFERROR(INDEX(DATOS!C:C,MATCH(CHECKLIST!A440,DATOS!BV:BV,0),1),"")</f>
        <v/>
      </c>
      <c r="F440" s="3" t="str">
        <f>IFERROR(IF(INDEX(DATOS!AD:AD,MATCH(CHECKLIST!B440,DATOS!B:B,0),1)=0,"",INDEX(DATOS!AD:AD,MATCH(CHECKLIST!B440,DATOS!B:B,0),1)),"")</f>
        <v/>
      </c>
      <c r="G440" s="17" t="str">
        <f>IFERROR(IF(INDEX(DATOS!AI:AI,MATCH(CHECKLIST!B440,DATOS!B:B,0),1)=0,"",INDEX(DATOS!AI:AI,MATCH(CHECKLIST!B440,DATOS!B:B,0),1)),"")</f>
        <v/>
      </c>
      <c r="H440" s="17" t="str">
        <f>IF(IFERROR(FIND(H$13,INDEX(DATOS!CB:CB,MATCH(CHECKLIST!B440,DATOS!B:B,0),1),1),"")="",IF(IFERROR(FIND("VENCIDA",INDEX(DATOS!BI:BI,MATCH(CHECKLIST!B440,DATOS!B:B,0),1),1),"")="","","VENCIDO"),"X")</f>
        <v/>
      </c>
      <c r="I440" s="17" t="str">
        <f>IFERROR(IF(INDEX(DATOS!AM:AM,MATCH(CHECKLIST!B440,DATOS!B:B,0),1)=0,"",INDEX(DATOS!AM:AM,MATCH(CHECKLIST!B440,DATOS!B:B,0),1)),"")</f>
        <v/>
      </c>
      <c r="J440" s="17" t="str">
        <f>IFERROR(IF(INDEX(DATOS!AK:AK,MATCH(CHECKLIST!B440,DATOS!B:B,0),1)=0,"",INDEX(DATOS!AK:AK,MATCH(CHECKLIST!B440,DATOS!B:B,0),1)),"")</f>
        <v/>
      </c>
      <c r="K440" s="49"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49" t="str">
        <f ca="1">IFERROR(IF(INDEX(DATOS!I:I,MATCH(CHECKLIST!B440,DATOS!B:B,0),1)="","X",IF(INDEX(DATOS!I:I,MATCH(CHECKLIST!B440,DATOS!B:B,0),1)&gt;YEAR(TODAY())-1,"","VENCIDA")),"")</f>
        <v/>
      </c>
      <c r="O440" s="49"/>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16" t="str">
        <f>IFERROR(INDEX(DATOS!C:C,MATCH(CHECKLIST!A441,DATOS!BV:BV,0),1),"")</f>
        <v/>
      </c>
      <c r="F441" s="3" t="str">
        <f>IFERROR(IF(INDEX(DATOS!AD:AD,MATCH(CHECKLIST!B441,DATOS!B:B,0),1)=0,"",INDEX(DATOS!AD:AD,MATCH(CHECKLIST!B441,DATOS!B:B,0),1)),"")</f>
        <v/>
      </c>
      <c r="G441" s="17" t="str">
        <f>IFERROR(IF(INDEX(DATOS!AI:AI,MATCH(CHECKLIST!B441,DATOS!B:B,0),1)=0,"",INDEX(DATOS!AI:AI,MATCH(CHECKLIST!B441,DATOS!B:B,0),1)),"")</f>
        <v/>
      </c>
      <c r="H441" s="17" t="str">
        <f>IF(IFERROR(FIND(H$13,INDEX(DATOS!CB:CB,MATCH(CHECKLIST!B441,DATOS!B:B,0),1),1),"")="",IF(IFERROR(FIND("VENCIDA",INDEX(DATOS!BI:BI,MATCH(CHECKLIST!B441,DATOS!B:B,0),1),1),"")="","","VENCIDO"),"X")</f>
        <v/>
      </c>
      <c r="I441" s="17" t="str">
        <f>IFERROR(IF(INDEX(DATOS!AM:AM,MATCH(CHECKLIST!B441,DATOS!B:B,0),1)=0,"",INDEX(DATOS!AM:AM,MATCH(CHECKLIST!B441,DATOS!B:B,0),1)),"")</f>
        <v/>
      </c>
      <c r="J441" s="17" t="str">
        <f>IFERROR(IF(INDEX(DATOS!AK:AK,MATCH(CHECKLIST!B441,DATOS!B:B,0),1)=0,"",INDEX(DATOS!AK:AK,MATCH(CHECKLIST!B441,DATOS!B:B,0),1)),"")</f>
        <v/>
      </c>
      <c r="K441" s="49"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49" t="str">
        <f ca="1">IFERROR(IF(INDEX(DATOS!I:I,MATCH(CHECKLIST!B441,DATOS!B:B,0),1)="","X",IF(INDEX(DATOS!I:I,MATCH(CHECKLIST!B441,DATOS!B:B,0),1)&gt;YEAR(TODAY())-1,"","VENCIDA")),"")</f>
        <v/>
      </c>
      <c r="O441" s="49"/>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16" t="str">
        <f>IFERROR(INDEX(DATOS!C:C,MATCH(CHECKLIST!A442,DATOS!BV:BV,0),1),"")</f>
        <v/>
      </c>
      <c r="F442" s="3" t="str">
        <f>IFERROR(IF(INDEX(DATOS!AD:AD,MATCH(CHECKLIST!B442,DATOS!B:B,0),1)=0,"",INDEX(DATOS!AD:AD,MATCH(CHECKLIST!B442,DATOS!B:B,0),1)),"")</f>
        <v/>
      </c>
      <c r="G442" s="17" t="str">
        <f>IFERROR(IF(INDEX(DATOS!AI:AI,MATCH(CHECKLIST!B442,DATOS!B:B,0),1)=0,"",INDEX(DATOS!AI:AI,MATCH(CHECKLIST!B442,DATOS!B:B,0),1)),"")</f>
        <v/>
      </c>
      <c r="H442" s="17" t="str">
        <f>IF(IFERROR(FIND(H$13,INDEX(DATOS!CB:CB,MATCH(CHECKLIST!B442,DATOS!B:B,0),1),1),"")="",IF(IFERROR(FIND("VENCIDA",INDEX(DATOS!BI:BI,MATCH(CHECKLIST!B442,DATOS!B:B,0),1),1),"")="","","VENCIDO"),"X")</f>
        <v/>
      </c>
      <c r="I442" s="17" t="str">
        <f>IFERROR(IF(INDEX(DATOS!AM:AM,MATCH(CHECKLIST!B442,DATOS!B:B,0),1)=0,"",INDEX(DATOS!AM:AM,MATCH(CHECKLIST!B442,DATOS!B:B,0),1)),"")</f>
        <v/>
      </c>
      <c r="J442" s="17" t="str">
        <f>IFERROR(IF(INDEX(DATOS!AK:AK,MATCH(CHECKLIST!B442,DATOS!B:B,0),1)=0,"",INDEX(DATOS!AK:AK,MATCH(CHECKLIST!B442,DATOS!B:B,0),1)),"")</f>
        <v/>
      </c>
      <c r="K442" s="49"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49" t="str">
        <f ca="1">IFERROR(IF(INDEX(DATOS!I:I,MATCH(CHECKLIST!B442,DATOS!B:B,0),1)="","X",IF(INDEX(DATOS!I:I,MATCH(CHECKLIST!B442,DATOS!B:B,0),1)&gt;YEAR(TODAY())-1,"","VENCIDA")),"")</f>
        <v/>
      </c>
      <c r="O442" s="49"/>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16" t="str">
        <f>IFERROR(INDEX(DATOS!C:C,MATCH(CHECKLIST!A443,DATOS!BV:BV,0),1),"")</f>
        <v/>
      </c>
      <c r="F443" s="3" t="str">
        <f>IFERROR(IF(INDEX(DATOS!AD:AD,MATCH(CHECKLIST!B443,DATOS!B:B,0),1)=0,"",INDEX(DATOS!AD:AD,MATCH(CHECKLIST!B443,DATOS!B:B,0),1)),"")</f>
        <v/>
      </c>
      <c r="G443" s="17" t="str">
        <f>IFERROR(IF(INDEX(DATOS!AI:AI,MATCH(CHECKLIST!B443,DATOS!B:B,0),1)=0,"",INDEX(DATOS!AI:AI,MATCH(CHECKLIST!B443,DATOS!B:B,0),1)),"")</f>
        <v/>
      </c>
      <c r="H443" s="17" t="str">
        <f>IF(IFERROR(FIND(H$13,INDEX(DATOS!CB:CB,MATCH(CHECKLIST!B443,DATOS!B:B,0),1),1),"")="",IF(IFERROR(FIND("VENCIDA",INDEX(DATOS!BI:BI,MATCH(CHECKLIST!B443,DATOS!B:B,0),1),1),"")="","","VENCIDO"),"X")</f>
        <v/>
      </c>
      <c r="I443" s="17" t="str">
        <f>IFERROR(IF(INDEX(DATOS!AM:AM,MATCH(CHECKLIST!B443,DATOS!B:B,0),1)=0,"",INDEX(DATOS!AM:AM,MATCH(CHECKLIST!B443,DATOS!B:B,0),1)),"")</f>
        <v/>
      </c>
      <c r="J443" s="17" t="str">
        <f>IFERROR(IF(INDEX(DATOS!AK:AK,MATCH(CHECKLIST!B443,DATOS!B:B,0),1)=0,"",INDEX(DATOS!AK:AK,MATCH(CHECKLIST!B443,DATOS!B:B,0),1)),"")</f>
        <v/>
      </c>
      <c r="K443" s="49"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49" t="str">
        <f ca="1">IFERROR(IF(INDEX(DATOS!I:I,MATCH(CHECKLIST!B443,DATOS!B:B,0),1)="","X",IF(INDEX(DATOS!I:I,MATCH(CHECKLIST!B443,DATOS!B:B,0),1)&gt;YEAR(TODAY())-1,"","VENCIDA")),"")</f>
        <v/>
      </c>
      <c r="O443" s="49"/>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16" t="str">
        <f>IFERROR(INDEX(DATOS!C:C,MATCH(CHECKLIST!A444,DATOS!BV:BV,0),1),"")</f>
        <v/>
      </c>
      <c r="F444" s="3" t="str">
        <f>IFERROR(IF(INDEX(DATOS!AD:AD,MATCH(CHECKLIST!B444,DATOS!B:B,0),1)=0,"",INDEX(DATOS!AD:AD,MATCH(CHECKLIST!B444,DATOS!B:B,0),1)),"")</f>
        <v/>
      </c>
      <c r="G444" s="17" t="str">
        <f>IFERROR(IF(INDEX(DATOS!AI:AI,MATCH(CHECKLIST!B444,DATOS!B:B,0),1)=0,"",INDEX(DATOS!AI:AI,MATCH(CHECKLIST!B444,DATOS!B:B,0),1)),"")</f>
        <v/>
      </c>
      <c r="H444" s="17" t="str">
        <f>IF(IFERROR(FIND(H$13,INDEX(DATOS!CB:CB,MATCH(CHECKLIST!B444,DATOS!B:B,0),1),1),"")="",IF(IFERROR(FIND("VENCIDA",INDEX(DATOS!BI:BI,MATCH(CHECKLIST!B444,DATOS!B:B,0),1),1),"")="","","VENCIDO"),"X")</f>
        <v/>
      </c>
      <c r="I444" s="17" t="str">
        <f>IFERROR(IF(INDEX(DATOS!AM:AM,MATCH(CHECKLIST!B444,DATOS!B:B,0),1)=0,"",INDEX(DATOS!AM:AM,MATCH(CHECKLIST!B444,DATOS!B:B,0),1)),"")</f>
        <v/>
      </c>
      <c r="J444" s="17" t="str">
        <f>IFERROR(IF(INDEX(DATOS!AK:AK,MATCH(CHECKLIST!B444,DATOS!B:B,0),1)=0,"",INDEX(DATOS!AK:AK,MATCH(CHECKLIST!B444,DATOS!B:B,0),1)),"")</f>
        <v/>
      </c>
      <c r="K444" s="49"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49" t="str">
        <f ca="1">IFERROR(IF(INDEX(DATOS!I:I,MATCH(CHECKLIST!B444,DATOS!B:B,0),1)="","X",IF(INDEX(DATOS!I:I,MATCH(CHECKLIST!B444,DATOS!B:B,0),1)&gt;YEAR(TODAY())-1,"","VENCIDA")),"")</f>
        <v/>
      </c>
      <c r="O444" s="49"/>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16" t="str">
        <f>IFERROR(INDEX(DATOS!C:C,MATCH(CHECKLIST!A445,DATOS!BV:BV,0),1),"")</f>
        <v/>
      </c>
      <c r="F445" s="3" t="str">
        <f>IFERROR(IF(INDEX(DATOS!AD:AD,MATCH(CHECKLIST!B445,DATOS!B:B,0),1)=0,"",INDEX(DATOS!AD:AD,MATCH(CHECKLIST!B445,DATOS!B:B,0),1)),"")</f>
        <v/>
      </c>
      <c r="G445" s="17" t="str">
        <f>IFERROR(IF(INDEX(DATOS!AI:AI,MATCH(CHECKLIST!B445,DATOS!B:B,0),1)=0,"",INDEX(DATOS!AI:AI,MATCH(CHECKLIST!B445,DATOS!B:B,0),1)),"")</f>
        <v/>
      </c>
      <c r="H445" s="17" t="str">
        <f>IF(IFERROR(FIND(H$13,INDEX(DATOS!CB:CB,MATCH(CHECKLIST!B445,DATOS!B:B,0),1),1),"")="",IF(IFERROR(FIND("VENCIDA",INDEX(DATOS!BI:BI,MATCH(CHECKLIST!B445,DATOS!B:B,0),1),1),"")="","","VENCIDO"),"X")</f>
        <v/>
      </c>
      <c r="I445" s="17" t="str">
        <f>IFERROR(IF(INDEX(DATOS!AM:AM,MATCH(CHECKLIST!B445,DATOS!B:B,0),1)=0,"",INDEX(DATOS!AM:AM,MATCH(CHECKLIST!B445,DATOS!B:B,0),1)),"")</f>
        <v/>
      </c>
      <c r="J445" s="17" t="str">
        <f>IFERROR(IF(INDEX(DATOS!AK:AK,MATCH(CHECKLIST!B445,DATOS!B:B,0),1)=0,"",INDEX(DATOS!AK:AK,MATCH(CHECKLIST!B445,DATOS!B:B,0),1)),"")</f>
        <v/>
      </c>
      <c r="K445" s="49"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49" t="str">
        <f ca="1">IFERROR(IF(INDEX(DATOS!I:I,MATCH(CHECKLIST!B445,DATOS!B:B,0),1)="","X",IF(INDEX(DATOS!I:I,MATCH(CHECKLIST!B445,DATOS!B:B,0),1)&gt;YEAR(TODAY())-1,"","VENCIDA")),"")</f>
        <v/>
      </c>
      <c r="O445" s="49"/>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16" t="str">
        <f>IFERROR(INDEX(DATOS!C:C,MATCH(CHECKLIST!A446,DATOS!BV:BV,0),1),"")</f>
        <v/>
      </c>
      <c r="F446" s="3" t="str">
        <f>IFERROR(IF(INDEX(DATOS!AD:AD,MATCH(CHECKLIST!B446,DATOS!B:B,0),1)=0,"",INDEX(DATOS!AD:AD,MATCH(CHECKLIST!B446,DATOS!B:B,0),1)),"")</f>
        <v/>
      </c>
      <c r="G446" s="17" t="str">
        <f>IFERROR(IF(INDEX(DATOS!AI:AI,MATCH(CHECKLIST!B446,DATOS!B:B,0),1)=0,"",INDEX(DATOS!AI:AI,MATCH(CHECKLIST!B446,DATOS!B:B,0),1)),"")</f>
        <v/>
      </c>
      <c r="H446" s="17" t="str">
        <f>IF(IFERROR(FIND(H$13,INDEX(DATOS!CB:CB,MATCH(CHECKLIST!B446,DATOS!B:B,0),1),1),"")="",IF(IFERROR(FIND("VENCIDA",INDEX(DATOS!BI:BI,MATCH(CHECKLIST!B446,DATOS!B:B,0),1),1),"")="","","VENCIDO"),"X")</f>
        <v/>
      </c>
      <c r="I446" s="17" t="str">
        <f>IFERROR(IF(INDEX(DATOS!AM:AM,MATCH(CHECKLIST!B446,DATOS!B:B,0),1)=0,"",INDEX(DATOS!AM:AM,MATCH(CHECKLIST!B446,DATOS!B:B,0),1)),"")</f>
        <v/>
      </c>
      <c r="J446" s="17" t="str">
        <f>IFERROR(IF(INDEX(DATOS!AK:AK,MATCH(CHECKLIST!B446,DATOS!B:B,0),1)=0,"",INDEX(DATOS!AK:AK,MATCH(CHECKLIST!B446,DATOS!B:B,0),1)),"")</f>
        <v/>
      </c>
      <c r="K446" s="49"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49" t="str">
        <f ca="1">IFERROR(IF(INDEX(DATOS!I:I,MATCH(CHECKLIST!B446,DATOS!B:B,0),1)="","X",IF(INDEX(DATOS!I:I,MATCH(CHECKLIST!B446,DATOS!B:B,0),1)&gt;YEAR(TODAY())-1,"","VENCIDA")),"")</f>
        <v/>
      </c>
      <c r="O446" s="49"/>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16" t="str">
        <f>IFERROR(INDEX(DATOS!C:C,MATCH(CHECKLIST!A447,DATOS!BV:BV,0),1),"")</f>
        <v/>
      </c>
      <c r="F447" s="3" t="str">
        <f>IFERROR(IF(INDEX(DATOS!AD:AD,MATCH(CHECKLIST!B447,DATOS!B:B,0),1)=0,"",INDEX(DATOS!AD:AD,MATCH(CHECKLIST!B447,DATOS!B:B,0),1)),"")</f>
        <v/>
      </c>
      <c r="G447" s="17" t="str">
        <f>IFERROR(IF(INDEX(DATOS!AI:AI,MATCH(CHECKLIST!B447,DATOS!B:B,0),1)=0,"",INDEX(DATOS!AI:AI,MATCH(CHECKLIST!B447,DATOS!B:B,0),1)),"")</f>
        <v/>
      </c>
      <c r="H447" s="17" t="str">
        <f>IF(IFERROR(FIND(H$13,INDEX(DATOS!CB:CB,MATCH(CHECKLIST!B447,DATOS!B:B,0),1),1),"")="",IF(IFERROR(FIND("VENCIDA",INDEX(DATOS!BI:BI,MATCH(CHECKLIST!B447,DATOS!B:B,0),1),1),"")="","","VENCIDO"),"X")</f>
        <v/>
      </c>
      <c r="I447" s="17" t="str">
        <f>IFERROR(IF(INDEX(DATOS!AM:AM,MATCH(CHECKLIST!B447,DATOS!B:B,0),1)=0,"",INDEX(DATOS!AM:AM,MATCH(CHECKLIST!B447,DATOS!B:B,0),1)),"")</f>
        <v/>
      </c>
      <c r="J447" s="17" t="str">
        <f>IFERROR(IF(INDEX(DATOS!AK:AK,MATCH(CHECKLIST!B447,DATOS!B:B,0),1)=0,"",INDEX(DATOS!AK:AK,MATCH(CHECKLIST!B447,DATOS!B:B,0),1)),"")</f>
        <v/>
      </c>
      <c r="K447" s="49"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49" t="str">
        <f ca="1">IFERROR(IF(INDEX(DATOS!I:I,MATCH(CHECKLIST!B447,DATOS!B:B,0),1)="","X",IF(INDEX(DATOS!I:I,MATCH(CHECKLIST!B447,DATOS!B:B,0),1)&gt;YEAR(TODAY())-1,"","VENCIDA")),"")</f>
        <v/>
      </c>
      <c r="O447" s="49"/>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16" t="str">
        <f>IFERROR(INDEX(DATOS!C:C,MATCH(CHECKLIST!A448,DATOS!BV:BV,0),1),"")</f>
        <v/>
      </c>
      <c r="F448" s="3" t="str">
        <f>IFERROR(IF(INDEX(DATOS!AD:AD,MATCH(CHECKLIST!B448,DATOS!B:B,0),1)=0,"",INDEX(DATOS!AD:AD,MATCH(CHECKLIST!B448,DATOS!B:B,0),1)),"")</f>
        <v/>
      </c>
      <c r="G448" s="17" t="str">
        <f>IFERROR(IF(INDEX(DATOS!AI:AI,MATCH(CHECKLIST!B448,DATOS!B:B,0),1)=0,"",INDEX(DATOS!AI:AI,MATCH(CHECKLIST!B448,DATOS!B:B,0),1)),"")</f>
        <v/>
      </c>
      <c r="H448" s="17" t="str">
        <f>IF(IFERROR(FIND(H$13,INDEX(DATOS!CB:CB,MATCH(CHECKLIST!B448,DATOS!B:B,0),1),1),"")="",IF(IFERROR(FIND("VENCIDA",INDEX(DATOS!BI:BI,MATCH(CHECKLIST!B448,DATOS!B:B,0),1),1),"")="","","VENCIDO"),"X")</f>
        <v/>
      </c>
      <c r="I448" s="17" t="str">
        <f>IFERROR(IF(INDEX(DATOS!AM:AM,MATCH(CHECKLIST!B448,DATOS!B:B,0),1)=0,"",INDEX(DATOS!AM:AM,MATCH(CHECKLIST!B448,DATOS!B:B,0),1)),"")</f>
        <v/>
      </c>
      <c r="J448" s="17" t="str">
        <f>IFERROR(IF(INDEX(DATOS!AK:AK,MATCH(CHECKLIST!B448,DATOS!B:B,0),1)=0,"",INDEX(DATOS!AK:AK,MATCH(CHECKLIST!B448,DATOS!B:B,0),1)),"")</f>
        <v/>
      </c>
      <c r="K448" s="49"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49" t="str">
        <f ca="1">IFERROR(IF(INDEX(DATOS!I:I,MATCH(CHECKLIST!B448,DATOS!B:B,0),1)="","X",IF(INDEX(DATOS!I:I,MATCH(CHECKLIST!B448,DATOS!B:B,0),1)&gt;YEAR(TODAY())-1,"","VENCIDA")),"")</f>
        <v/>
      </c>
      <c r="O448" s="49"/>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16" t="str">
        <f>IFERROR(INDEX(DATOS!C:C,MATCH(CHECKLIST!A449,DATOS!BV:BV,0),1),"")</f>
        <v/>
      </c>
      <c r="F449" s="3" t="str">
        <f>IFERROR(IF(INDEX(DATOS!AD:AD,MATCH(CHECKLIST!B449,DATOS!B:B,0),1)=0,"",INDEX(DATOS!AD:AD,MATCH(CHECKLIST!B449,DATOS!B:B,0),1)),"")</f>
        <v/>
      </c>
      <c r="G449" s="17" t="str">
        <f>IFERROR(IF(INDEX(DATOS!AI:AI,MATCH(CHECKLIST!B449,DATOS!B:B,0),1)=0,"",INDEX(DATOS!AI:AI,MATCH(CHECKLIST!B449,DATOS!B:B,0),1)),"")</f>
        <v/>
      </c>
      <c r="H449" s="17" t="str">
        <f>IF(IFERROR(FIND(H$13,INDEX(DATOS!CB:CB,MATCH(CHECKLIST!B449,DATOS!B:B,0),1),1),"")="",IF(IFERROR(FIND("VENCIDA",INDEX(DATOS!BI:BI,MATCH(CHECKLIST!B449,DATOS!B:B,0),1),1),"")="","","VENCIDO"),"X")</f>
        <v/>
      </c>
      <c r="I449" s="17" t="str">
        <f>IFERROR(IF(INDEX(DATOS!AM:AM,MATCH(CHECKLIST!B449,DATOS!B:B,0),1)=0,"",INDEX(DATOS!AM:AM,MATCH(CHECKLIST!B449,DATOS!B:B,0),1)),"")</f>
        <v/>
      </c>
      <c r="J449" s="17" t="str">
        <f>IFERROR(IF(INDEX(DATOS!AK:AK,MATCH(CHECKLIST!B449,DATOS!B:B,0),1)=0,"",INDEX(DATOS!AK:AK,MATCH(CHECKLIST!B449,DATOS!B:B,0),1)),"")</f>
        <v/>
      </c>
      <c r="K449" s="49"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49" t="str">
        <f ca="1">IFERROR(IF(INDEX(DATOS!I:I,MATCH(CHECKLIST!B449,DATOS!B:B,0),1)="","X",IF(INDEX(DATOS!I:I,MATCH(CHECKLIST!B449,DATOS!B:B,0),1)&gt;YEAR(TODAY())-1,"","VENCIDA")),"")</f>
        <v/>
      </c>
      <c r="O449" s="49"/>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16" t="str">
        <f>IFERROR(INDEX(DATOS!C:C,MATCH(CHECKLIST!A450,DATOS!BV:BV,0),1),"")</f>
        <v/>
      </c>
      <c r="F450" s="3" t="str">
        <f>IFERROR(IF(INDEX(DATOS!AD:AD,MATCH(CHECKLIST!B450,DATOS!B:B,0),1)=0,"",INDEX(DATOS!AD:AD,MATCH(CHECKLIST!B450,DATOS!B:B,0),1)),"")</f>
        <v/>
      </c>
      <c r="G450" s="17" t="str">
        <f>IFERROR(IF(INDEX(DATOS!AI:AI,MATCH(CHECKLIST!B450,DATOS!B:B,0),1)=0,"",INDEX(DATOS!AI:AI,MATCH(CHECKLIST!B450,DATOS!B:B,0),1)),"")</f>
        <v/>
      </c>
      <c r="H450" s="17" t="str">
        <f>IF(IFERROR(FIND(H$13,INDEX(DATOS!CB:CB,MATCH(CHECKLIST!B450,DATOS!B:B,0),1),1),"")="",IF(IFERROR(FIND("VENCIDA",INDEX(DATOS!BI:BI,MATCH(CHECKLIST!B450,DATOS!B:B,0),1),1),"")="","","VENCIDO"),"X")</f>
        <v/>
      </c>
      <c r="I450" s="17" t="str">
        <f>IFERROR(IF(INDEX(DATOS!AM:AM,MATCH(CHECKLIST!B450,DATOS!B:B,0),1)=0,"",INDEX(DATOS!AM:AM,MATCH(CHECKLIST!B450,DATOS!B:B,0),1)),"")</f>
        <v/>
      </c>
      <c r="J450" s="17" t="str">
        <f>IFERROR(IF(INDEX(DATOS!AK:AK,MATCH(CHECKLIST!B450,DATOS!B:B,0),1)=0,"",INDEX(DATOS!AK:AK,MATCH(CHECKLIST!B450,DATOS!B:B,0),1)),"")</f>
        <v/>
      </c>
      <c r="K450" s="49"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49" t="str">
        <f ca="1">IFERROR(IF(INDEX(DATOS!I:I,MATCH(CHECKLIST!B450,DATOS!B:B,0),1)="","X",IF(INDEX(DATOS!I:I,MATCH(CHECKLIST!B450,DATOS!B:B,0),1)&gt;YEAR(TODAY())-1,"","VENCIDA")),"")</f>
        <v/>
      </c>
      <c r="O450" s="49"/>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16" t="str">
        <f>IFERROR(INDEX(DATOS!C:C,MATCH(CHECKLIST!A451,DATOS!BV:BV,0),1),"")</f>
        <v/>
      </c>
      <c r="F451" s="3" t="str">
        <f>IFERROR(IF(INDEX(DATOS!AD:AD,MATCH(CHECKLIST!B451,DATOS!B:B,0),1)=0,"",INDEX(DATOS!AD:AD,MATCH(CHECKLIST!B451,DATOS!B:B,0),1)),"")</f>
        <v/>
      </c>
      <c r="G451" s="17" t="str">
        <f>IFERROR(IF(INDEX(DATOS!AI:AI,MATCH(CHECKLIST!B451,DATOS!B:B,0),1)=0,"",INDEX(DATOS!AI:AI,MATCH(CHECKLIST!B451,DATOS!B:B,0),1)),"")</f>
        <v/>
      </c>
      <c r="H451" s="17" t="str">
        <f>IF(IFERROR(FIND(H$13,INDEX(DATOS!CB:CB,MATCH(CHECKLIST!B451,DATOS!B:B,0),1),1),"")="",IF(IFERROR(FIND("VENCIDA",INDEX(DATOS!BI:BI,MATCH(CHECKLIST!B451,DATOS!B:B,0),1),1),"")="","","VENCIDO"),"X")</f>
        <v/>
      </c>
      <c r="I451" s="17" t="str">
        <f>IFERROR(IF(INDEX(DATOS!AM:AM,MATCH(CHECKLIST!B451,DATOS!B:B,0),1)=0,"",INDEX(DATOS!AM:AM,MATCH(CHECKLIST!B451,DATOS!B:B,0),1)),"")</f>
        <v/>
      </c>
      <c r="J451" s="17" t="str">
        <f>IFERROR(IF(INDEX(DATOS!AK:AK,MATCH(CHECKLIST!B451,DATOS!B:B,0),1)=0,"",INDEX(DATOS!AK:AK,MATCH(CHECKLIST!B451,DATOS!B:B,0),1)),"")</f>
        <v/>
      </c>
      <c r="K451" s="49"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49" t="str">
        <f ca="1">IFERROR(IF(INDEX(DATOS!I:I,MATCH(CHECKLIST!B451,DATOS!B:B,0),1)="","X",IF(INDEX(DATOS!I:I,MATCH(CHECKLIST!B451,DATOS!B:B,0),1)&gt;YEAR(TODAY())-1,"","VENCIDA")),"")</f>
        <v/>
      </c>
      <c r="O451" s="49"/>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16" t="str">
        <f>IFERROR(INDEX(DATOS!C:C,MATCH(CHECKLIST!A452,DATOS!BV:BV,0),1),"")</f>
        <v/>
      </c>
      <c r="F452" s="3" t="str">
        <f>IFERROR(IF(INDEX(DATOS!AD:AD,MATCH(CHECKLIST!B452,DATOS!B:B,0),1)=0,"",INDEX(DATOS!AD:AD,MATCH(CHECKLIST!B452,DATOS!B:B,0),1)),"")</f>
        <v/>
      </c>
      <c r="G452" s="17" t="str">
        <f>IFERROR(IF(INDEX(DATOS!AI:AI,MATCH(CHECKLIST!B452,DATOS!B:B,0),1)=0,"",INDEX(DATOS!AI:AI,MATCH(CHECKLIST!B452,DATOS!B:B,0),1)),"")</f>
        <v/>
      </c>
      <c r="H452" s="17" t="str">
        <f>IF(IFERROR(FIND(H$13,INDEX(DATOS!CB:CB,MATCH(CHECKLIST!B452,DATOS!B:B,0),1),1),"")="",IF(IFERROR(FIND("VENCIDA",INDEX(DATOS!BI:BI,MATCH(CHECKLIST!B452,DATOS!B:B,0),1),1),"")="","","VENCIDO"),"X")</f>
        <v/>
      </c>
      <c r="I452" s="17" t="str">
        <f>IFERROR(IF(INDEX(DATOS!AM:AM,MATCH(CHECKLIST!B452,DATOS!B:B,0),1)=0,"",INDEX(DATOS!AM:AM,MATCH(CHECKLIST!B452,DATOS!B:B,0),1)),"")</f>
        <v/>
      </c>
      <c r="J452" s="17" t="str">
        <f>IFERROR(IF(INDEX(DATOS!AK:AK,MATCH(CHECKLIST!B452,DATOS!B:B,0),1)=0,"",INDEX(DATOS!AK:AK,MATCH(CHECKLIST!B452,DATOS!B:B,0),1)),"")</f>
        <v/>
      </c>
      <c r="K452" s="49"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49" t="str">
        <f ca="1">IFERROR(IF(INDEX(DATOS!I:I,MATCH(CHECKLIST!B452,DATOS!B:B,0),1)="","X",IF(INDEX(DATOS!I:I,MATCH(CHECKLIST!B452,DATOS!B:B,0),1)&gt;YEAR(TODAY())-1,"","VENCIDA")),"")</f>
        <v/>
      </c>
      <c r="O452" s="49"/>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16" t="str">
        <f>IFERROR(INDEX(DATOS!C:C,MATCH(CHECKLIST!A453,DATOS!BV:BV,0),1),"")</f>
        <v/>
      </c>
      <c r="F453" s="3" t="str">
        <f>IFERROR(IF(INDEX(DATOS!AD:AD,MATCH(CHECKLIST!B453,DATOS!B:B,0),1)=0,"",INDEX(DATOS!AD:AD,MATCH(CHECKLIST!B453,DATOS!B:B,0),1)),"")</f>
        <v/>
      </c>
      <c r="G453" s="17" t="str">
        <f>IFERROR(IF(INDEX(DATOS!AI:AI,MATCH(CHECKLIST!B453,DATOS!B:B,0),1)=0,"",INDEX(DATOS!AI:AI,MATCH(CHECKLIST!B453,DATOS!B:B,0),1)),"")</f>
        <v/>
      </c>
      <c r="H453" s="17" t="str">
        <f>IF(IFERROR(FIND(H$13,INDEX(DATOS!CB:CB,MATCH(CHECKLIST!B453,DATOS!B:B,0),1),1),"")="",IF(IFERROR(FIND("VENCIDA",INDEX(DATOS!BI:BI,MATCH(CHECKLIST!B453,DATOS!B:B,0),1),1),"")="","","VENCIDO"),"X")</f>
        <v/>
      </c>
      <c r="I453" s="17" t="str">
        <f>IFERROR(IF(INDEX(DATOS!AM:AM,MATCH(CHECKLIST!B453,DATOS!B:B,0),1)=0,"",INDEX(DATOS!AM:AM,MATCH(CHECKLIST!B453,DATOS!B:B,0),1)),"")</f>
        <v/>
      </c>
      <c r="J453" s="17" t="str">
        <f>IFERROR(IF(INDEX(DATOS!AK:AK,MATCH(CHECKLIST!B453,DATOS!B:B,0),1)=0,"",INDEX(DATOS!AK:AK,MATCH(CHECKLIST!B453,DATOS!B:B,0),1)),"")</f>
        <v/>
      </c>
      <c r="K453" s="49"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49" t="str">
        <f ca="1">IFERROR(IF(INDEX(DATOS!I:I,MATCH(CHECKLIST!B453,DATOS!B:B,0),1)="","X",IF(INDEX(DATOS!I:I,MATCH(CHECKLIST!B453,DATOS!B:B,0),1)&gt;YEAR(TODAY())-1,"","VENCIDA")),"")</f>
        <v/>
      </c>
      <c r="O453" s="49"/>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16" t="str">
        <f>IFERROR(INDEX(DATOS!C:C,MATCH(CHECKLIST!A454,DATOS!BV:BV,0),1),"")</f>
        <v/>
      </c>
      <c r="F454" s="3" t="str">
        <f>IFERROR(IF(INDEX(DATOS!AD:AD,MATCH(CHECKLIST!B454,DATOS!B:B,0),1)=0,"",INDEX(DATOS!AD:AD,MATCH(CHECKLIST!B454,DATOS!B:B,0),1)),"")</f>
        <v/>
      </c>
      <c r="G454" s="17" t="str">
        <f>IFERROR(IF(INDEX(DATOS!AI:AI,MATCH(CHECKLIST!B454,DATOS!B:B,0),1)=0,"",INDEX(DATOS!AI:AI,MATCH(CHECKLIST!B454,DATOS!B:B,0),1)),"")</f>
        <v/>
      </c>
      <c r="H454" s="17" t="str">
        <f>IF(IFERROR(FIND(H$13,INDEX(DATOS!CB:CB,MATCH(CHECKLIST!B454,DATOS!B:B,0),1),1),"")="",IF(IFERROR(FIND("VENCIDA",INDEX(DATOS!BI:BI,MATCH(CHECKLIST!B454,DATOS!B:B,0),1),1),"")="","","VENCIDO"),"X")</f>
        <v/>
      </c>
      <c r="I454" s="17" t="str">
        <f>IFERROR(IF(INDEX(DATOS!AM:AM,MATCH(CHECKLIST!B454,DATOS!B:B,0),1)=0,"",INDEX(DATOS!AM:AM,MATCH(CHECKLIST!B454,DATOS!B:B,0),1)),"")</f>
        <v/>
      </c>
      <c r="J454" s="17" t="str">
        <f>IFERROR(IF(INDEX(DATOS!AK:AK,MATCH(CHECKLIST!B454,DATOS!B:B,0),1)=0,"",INDEX(DATOS!AK:AK,MATCH(CHECKLIST!B454,DATOS!B:B,0),1)),"")</f>
        <v/>
      </c>
      <c r="K454" s="49"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49" t="str">
        <f ca="1">IFERROR(IF(INDEX(DATOS!I:I,MATCH(CHECKLIST!B454,DATOS!B:B,0),1)="","X",IF(INDEX(DATOS!I:I,MATCH(CHECKLIST!B454,DATOS!B:B,0),1)&gt;YEAR(TODAY())-1,"","VENCIDA")),"")</f>
        <v/>
      </c>
      <c r="O454" s="49"/>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16" t="str">
        <f>IFERROR(INDEX(DATOS!C:C,MATCH(CHECKLIST!A455,DATOS!BV:BV,0),1),"")</f>
        <v/>
      </c>
      <c r="F455" s="3" t="str">
        <f>IFERROR(IF(INDEX(DATOS!AD:AD,MATCH(CHECKLIST!B455,DATOS!B:B,0),1)=0,"",INDEX(DATOS!AD:AD,MATCH(CHECKLIST!B455,DATOS!B:B,0),1)),"")</f>
        <v/>
      </c>
      <c r="G455" s="17" t="str">
        <f>IFERROR(IF(INDEX(DATOS!AI:AI,MATCH(CHECKLIST!B455,DATOS!B:B,0),1)=0,"",INDEX(DATOS!AI:AI,MATCH(CHECKLIST!B455,DATOS!B:B,0),1)),"")</f>
        <v/>
      </c>
      <c r="H455" s="17" t="str">
        <f>IF(IFERROR(FIND(H$13,INDEX(DATOS!CB:CB,MATCH(CHECKLIST!B455,DATOS!B:B,0),1),1),"")="",IF(IFERROR(FIND("VENCIDA",INDEX(DATOS!BI:BI,MATCH(CHECKLIST!B455,DATOS!B:B,0),1),1),"")="","","VENCIDO"),"X")</f>
        <v/>
      </c>
      <c r="I455" s="17" t="str">
        <f>IFERROR(IF(INDEX(DATOS!AM:AM,MATCH(CHECKLIST!B455,DATOS!B:B,0),1)=0,"",INDEX(DATOS!AM:AM,MATCH(CHECKLIST!B455,DATOS!B:B,0),1)),"")</f>
        <v/>
      </c>
      <c r="J455" s="17" t="str">
        <f>IFERROR(IF(INDEX(DATOS!AK:AK,MATCH(CHECKLIST!B455,DATOS!B:B,0),1)=0,"",INDEX(DATOS!AK:AK,MATCH(CHECKLIST!B455,DATOS!B:B,0),1)),"")</f>
        <v/>
      </c>
      <c r="K455" s="49"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49" t="str">
        <f ca="1">IFERROR(IF(INDEX(DATOS!I:I,MATCH(CHECKLIST!B455,DATOS!B:B,0),1)="","X",IF(INDEX(DATOS!I:I,MATCH(CHECKLIST!B455,DATOS!B:B,0),1)&gt;YEAR(TODAY())-1,"","VENCIDA")),"")</f>
        <v/>
      </c>
      <c r="O455" s="49"/>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16" t="str">
        <f>IFERROR(INDEX(DATOS!C:C,MATCH(CHECKLIST!A456,DATOS!BV:BV,0),1),"")</f>
        <v/>
      </c>
      <c r="F456" s="3" t="str">
        <f>IFERROR(IF(INDEX(DATOS!AD:AD,MATCH(CHECKLIST!B456,DATOS!B:B,0),1)=0,"",INDEX(DATOS!AD:AD,MATCH(CHECKLIST!B456,DATOS!B:B,0),1)),"")</f>
        <v/>
      </c>
      <c r="G456" s="17" t="str">
        <f>IFERROR(IF(INDEX(DATOS!AI:AI,MATCH(CHECKLIST!B456,DATOS!B:B,0),1)=0,"",INDEX(DATOS!AI:AI,MATCH(CHECKLIST!B456,DATOS!B:B,0),1)),"")</f>
        <v/>
      </c>
      <c r="H456" s="17" t="str">
        <f>IF(IFERROR(FIND(H$13,INDEX(DATOS!CB:CB,MATCH(CHECKLIST!B456,DATOS!B:B,0),1),1),"")="",IF(IFERROR(FIND("VENCIDA",INDEX(DATOS!BI:BI,MATCH(CHECKLIST!B456,DATOS!B:B,0),1),1),"")="","","VENCIDO"),"X")</f>
        <v/>
      </c>
      <c r="I456" s="17" t="str">
        <f>IFERROR(IF(INDEX(DATOS!AM:AM,MATCH(CHECKLIST!B456,DATOS!B:B,0),1)=0,"",INDEX(DATOS!AM:AM,MATCH(CHECKLIST!B456,DATOS!B:B,0),1)),"")</f>
        <v/>
      </c>
      <c r="J456" s="17" t="str">
        <f>IFERROR(IF(INDEX(DATOS!AK:AK,MATCH(CHECKLIST!B456,DATOS!B:B,0),1)=0,"",INDEX(DATOS!AK:AK,MATCH(CHECKLIST!B456,DATOS!B:B,0),1)),"")</f>
        <v/>
      </c>
      <c r="K456" s="49"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49" t="str">
        <f ca="1">IFERROR(IF(INDEX(DATOS!I:I,MATCH(CHECKLIST!B456,DATOS!B:B,0),1)="","X",IF(INDEX(DATOS!I:I,MATCH(CHECKLIST!B456,DATOS!B:B,0),1)&gt;YEAR(TODAY())-1,"","VENCIDA")),"")</f>
        <v/>
      </c>
      <c r="O456" s="49"/>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16" t="str">
        <f>IFERROR(INDEX(DATOS!C:C,MATCH(CHECKLIST!A457,DATOS!BV:BV,0),1),"")</f>
        <v/>
      </c>
      <c r="F457" s="3" t="str">
        <f>IFERROR(IF(INDEX(DATOS!AD:AD,MATCH(CHECKLIST!B457,DATOS!B:B,0),1)=0,"",INDEX(DATOS!AD:AD,MATCH(CHECKLIST!B457,DATOS!B:B,0),1)),"")</f>
        <v/>
      </c>
      <c r="G457" s="17" t="str">
        <f>IFERROR(IF(INDEX(DATOS!AI:AI,MATCH(CHECKLIST!B457,DATOS!B:B,0),1)=0,"",INDEX(DATOS!AI:AI,MATCH(CHECKLIST!B457,DATOS!B:B,0),1)),"")</f>
        <v/>
      </c>
      <c r="H457" s="17" t="str">
        <f>IF(IFERROR(FIND(H$13,INDEX(DATOS!CB:CB,MATCH(CHECKLIST!B457,DATOS!B:B,0),1),1),"")="",IF(IFERROR(FIND("VENCIDA",INDEX(DATOS!BI:BI,MATCH(CHECKLIST!B457,DATOS!B:B,0),1),1),"")="","","VENCIDO"),"X")</f>
        <v/>
      </c>
      <c r="I457" s="17" t="str">
        <f>IFERROR(IF(INDEX(DATOS!AM:AM,MATCH(CHECKLIST!B457,DATOS!B:B,0),1)=0,"",INDEX(DATOS!AM:AM,MATCH(CHECKLIST!B457,DATOS!B:B,0),1)),"")</f>
        <v/>
      </c>
      <c r="J457" s="17" t="str">
        <f>IFERROR(IF(INDEX(DATOS!AK:AK,MATCH(CHECKLIST!B457,DATOS!B:B,0),1)=0,"",INDEX(DATOS!AK:AK,MATCH(CHECKLIST!B457,DATOS!B:B,0),1)),"")</f>
        <v/>
      </c>
      <c r="K457" s="49"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49" t="str">
        <f ca="1">IFERROR(IF(INDEX(DATOS!I:I,MATCH(CHECKLIST!B457,DATOS!B:B,0),1)="","X",IF(INDEX(DATOS!I:I,MATCH(CHECKLIST!B457,DATOS!B:B,0),1)&gt;YEAR(TODAY())-1,"","VENCIDA")),"")</f>
        <v/>
      </c>
      <c r="O457" s="49"/>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16" t="str">
        <f>IFERROR(INDEX(DATOS!C:C,MATCH(CHECKLIST!A458,DATOS!BV:BV,0),1),"")</f>
        <v/>
      </c>
      <c r="F458" s="3" t="str">
        <f>IFERROR(IF(INDEX(DATOS!AD:AD,MATCH(CHECKLIST!B458,DATOS!B:B,0),1)=0,"",INDEX(DATOS!AD:AD,MATCH(CHECKLIST!B458,DATOS!B:B,0),1)),"")</f>
        <v/>
      </c>
      <c r="G458" s="17" t="str">
        <f>IFERROR(IF(INDEX(DATOS!AI:AI,MATCH(CHECKLIST!B458,DATOS!B:B,0),1)=0,"",INDEX(DATOS!AI:AI,MATCH(CHECKLIST!B458,DATOS!B:B,0),1)),"")</f>
        <v/>
      </c>
      <c r="H458" s="17" t="str">
        <f>IF(IFERROR(FIND(H$13,INDEX(DATOS!CB:CB,MATCH(CHECKLIST!B458,DATOS!B:B,0),1),1),"")="",IF(IFERROR(FIND("VENCIDA",INDEX(DATOS!BI:BI,MATCH(CHECKLIST!B458,DATOS!B:B,0),1),1),"")="","","VENCIDO"),"X")</f>
        <v/>
      </c>
      <c r="I458" s="17" t="str">
        <f>IFERROR(IF(INDEX(DATOS!AM:AM,MATCH(CHECKLIST!B458,DATOS!B:B,0),1)=0,"",INDEX(DATOS!AM:AM,MATCH(CHECKLIST!B458,DATOS!B:B,0),1)),"")</f>
        <v/>
      </c>
      <c r="J458" s="17" t="str">
        <f>IFERROR(IF(INDEX(DATOS!AK:AK,MATCH(CHECKLIST!B458,DATOS!B:B,0),1)=0,"",INDEX(DATOS!AK:AK,MATCH(CHECKLIST!B458,DATOS!B:B,0),1)),"")</f>
        <v/>
      </c>
      <c r="K458" s="49"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49" t="str">
        <f ca="1">IFERROR(IF(INDEX(DATOS!I:I,MATCH(CHECKLIST!B458,DATOS!B:B,0),1)="","X",IF(INDEX(DATOS!I:I,MATCH(CHECKLIST!B458,DATOS!B:B,0),1)&gt;YEAR(TODAY())-1,"","VENCIDA")),"")</f>
        <v/>
      </c>
      <c r="O458" s="49"/>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16" t="str">
        <f>IFERROR(INDEX(DATOS!C:C,MATCH(CHECKLIST!A459,DATOS!BV:BV,0),1),"")</f>
        <v/>
      </c>
      <c r="F459" s="3" t="str">
        <f>IFERROR(IF(INDEX(DATOS!AD:AD,MATCH(CHECKLIST!B459,DATOS!B:B,0),1)=0,"",INDEX(DATOS!AD:AD,MATCH(CHECKLIST!B459,DATOS!B:B,0),1)),"")</f>
        <v/>
      </c>
      <c r="G459" s="17" t="str">
        <f>IFERROR(IF(INDEX(DATOS!AI:AI,MATCH(CHECKLIST!B459,DATOS!B:B,0),1)=0,"",INDEX(DATOS!AI:AI,MATCH(CHECKLIST!B459,DATOS!B:B,0),1)),"")</f>
        <v/>
      </c>
      <c r="H459" s="17" t="str">
        <f>IF(IFERROR(FIND(H$13,INDEX(DATOS!CB:CB,MATCH(CHECKLIST!B459,DATOS!B:B,0),1),1),"")="",IF(IFERROR(FIND("VENCIDA",INDEX(DATOS!BI:BI,MATCH(CHECKLIST!B459,DATOS!B:B,0),1),1),"")="","","VENCIDO"),"X")</f>
        <v/>
      </c>
      <c r="I459" s="17" t="str">
        <f>IFERROR(IF(INDEX(DATOS!AM:AM,MATCH(CHECKLIST!B459,DATOS!B:B,0),1)=0,"",INDEX(DATOS!AM:AM,MATCH(CHECKLIST!B459,DATOS!B:B,0),1)),"")</f>
        <v/>
      </c>
      <c r="J459" s="17" t="str">
        <f>IFERROR(IF(INDEX(DATOS!AK:AK,MATCH(CHECKLIST!B459,DATOS!B:B,0),1)=0,"",INDEX(DATOS!AK:AK,MATCH(CHECKLIST!B459,DATOS!B:B,0),1)),"")</f>
        <v/>
      </c>
      <c r="K459" s="49"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49" t="str">
        <f ca="1">IFERROR(IF(INDEX(DATOS!I:I,MATCH(CHECKLIST!B459,DATOS!B:B,0),1)="","X",IF(INDEX(DATOS!I:I,MATCH(CHECKLIST!B459,DATOS!B:B,0),1)&gt;YEAR(TODAY())-1,"","VENCIDA")),"")</f>
        <v/>
      </c>
      <c r="O459" s="49"/>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16" t="str">
        <f>IFERROR(INDEX(DATOS!C:C,MATCH(CHECKLIST!A460,DATOS!BV:BV,0),1),"")</f>
        <v/>
      </c>
      <c r="F460" s="3" t="str">
        <f>IFERROR(IF(INDEX(DATOS!AD:AD,MATCH(CHECKLIST!B460,DATOS!B:B,0),1)=0,"",INDEX(DATOS!AD:AD,MATCH(CHECKLIST!B460,DATOS!B:B,0),1)),"")</f>
        <v/>
      </c>
      <c r="G460" s="17" t="str">
        <f>IFERROR(IF(INDEX(DATOS!AI:AI,MATCH(CHECKLIST!B460,DATOS!B:B,0),1)=0,"",INDEX(DATOS!AI:AI,MATCH(CHECKLIST!B460,DATOS!B:B,0),1)),"")</f>
        <v/>
      </c>
      <c r="H460" s="17" t="str">
        <f>IF(IFERROR(FIND(H$13,INDEX(DATOS!CB:CB,MATCH(CHECKLIST!B460,DATOS!B:B,0),1),1),"")="",IF(IFERROR(FIND("VENCIDA",INDEX(DATOS!BI:BI,MATCH(CHECKLIST!B460,DATOS!B:B,0),1),1),"")="","","VENCIDO"),"X")</f>
        <v/>
      </c>
      <c r="I460" s="17" t="str">
        <f>IFERROR(IF(INDEX(DATOS!AM:AM,MATCH(CHECKLIST!B460,DATOS!B:B,0),1)=0,"",INDEX(DATOS!AM:AM,MATCH(CHECKLIST!B460,DATOS!B:B,0),1)),"")</f>
        <v/>
      </c>
      <c r="J460" s="17" t="str">
        <f>IFERROR(IF(INDEX(DATOS!AK:AK,MATCH(CHECKLIST!B460,DATOS!B:B,0),1)=0,"",INDEX(DATOS!AK:AK,MATCH(CHECKLIST!B460,DATOS!B:B,0),1)),"")</f>
        <v/>
      </c>
      <c r="K460" s="49"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49" t="str">
        <f ca="1">IFERROR(IF(INDEX(DATOS!I:I,MATCH(CHECKLIST!B460,DATOS!B:B,0),1)="","X",IF(INDEX(DATOS!I:I,MATCH(CHECKLIST!B460,DATOS!B:B,0),1)&gt;YEAR(TODAY())-1,"","VENCIDA")),"")</f>
        <v/>
      </c>
      <c r="O460" s="49"/>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16" t="str">
        <f>IFERROR(INDEX(DATOS!C:C,MATCH(CHECKLIST!A461,DATOS!BV:BV,0),1),"")</f>
        <v/>
      </c>
      <c r="F461" s="3" t="str">
        <f>IFERROR(IF(INDEX(DATOS!AD:AD,MATCH(CHECKLIST!B461,DATOS!B:B,0),1)=0,"",INDEX(DATOS!AD:AD,MATCH(CHECKLIST!B461,DATOS!B:B,0),1)),"")</f>
        <v/>
      </c>
      <c r="G461" s="17" t="str">
        <f>IFERROR(IF(INDEX(DATOS!AI:AI,MATCH(CHECKLIST!B461,DATOS!B:B,0),1)=0,"",INDEX(DATOS!AI:AI,MATCH(CHECKLIST!B461,DATOS!B:B,0),1)),"")</f>
        <v/>
      </c>
      <c r="H461" s="17" t="str">
        <f>IF(IFERROR(FIND(H$13,INDEX(DATOS!CB:CB,MATCH(CHECKLIST!B461,DATOS!B:B,0),1),1),"")="",IF(IFERROR(FIND("VENCIDA",INDEX(DATOS!BI:BI,MATCH(CHECKLIST!B461,DATOS!B:B,0),1),1),"")="","","VENCIDO"),"X")</f>
        <v/>
      </c>
      <c r="I461" s="17" t="str">
        <f>IFERROR(IF(INDEX(DATOS!AM:AM,MATCH(CHECKLIST!B461,DATOS!B:B,0),1)=0,"",INDEX(DATOS!AM:AM,MATCH(CHECKLIST!B461,DATOS!B:B,0),1)),"")</f>
        <v/>
      </c>
      <c r="J461" s="17" t="str">
        <f>IFERROR(IF(INDEX(DATOS!AK:AK,MATCH(CHECKLIST!B461,DATOS!B:B,0),1)=0,"",INDEX(DATOS!AK:AK,MATCH(CHECKLIST!B461,DATOS!B:B,0),1)),"")</f>
        <v/>
      </c>
      <c r="K461" s="49"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49" t="str">
        <f ca="1">IFERROR(IF(INDEX(DATOS!I:I,MATCH(CHECKLIST!B461,DATOS!B:B,0),1)="","X",IF(INDEX(DATOS!I:I,MATCH(CHECKLIST!B461,DATOS!B:B,0),1)&gt;YEAR(TODAY())-1,"","VENCIDA")),"")</f>
        <v/>
      </c>
      <c r="O461" s="49"/>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16" t="str">
        <f>IFERROR(INDEX(DATOS!C:C,MATCH(CHECKLIST!A462,DATOS!BV:BV,0),1),"")</f>
        <v/>
      </c>
      <c r="F462" s="3" t="str">
        <f>IFERROR(IF(INDEX(DATOS!AD:AD,MATCH(CHECKLIST!B462,DATOS!B:B,0),1)=0,"",INDEX(DATOS!AD:AD,MATCH(CHECKLIST!B462,DATOS!B:B,0),1)),"")</f>
        <v/>
      </c>
      <c r="G462" s="17" t="str">
        <f>IFERROR(IF(INDEX(DATOS!AI:AI,MATCH(CHECKLIST!B462,DATOS!B:B,0),1)=0,"",INDEX(DATOS!AI:AI,MATCH(CHECKLIST!B462,DATOS!B:B,0),1)),"")</f>
        <v/>
      </c>
      <c r="H462" s="17" t="str">
        <f>IF(IFERROR(FIND(H$13,INDEX(DATOS!CB:CB,MATCH(CHECKLIST!B462,DATOS!B:B,0),1),1),"")="",IF(IFERROR(FIND("VENCIDA",INDEX(DATOS!BI:BI,MATCH(CHECKLIST!B462,DATOS!B:B,0),1),1),"")="","","VENCIDO"),"X")</f>
        <v/>
      </c>
      <c r="I462" s="17" t="str">
        <f>IFERROR(IF(INDEX(DATOS!AM:AM,MATCH(CHECKLIST!B462,DATOS!B:B,0),1)=0,"",INDEX(DATOS!AM:AM,MATCH(CHECKLIST!B462,DATOS!B:B,0),1)),"")</f>
        <v/>
      </c>
      <c r="J462" s="17" t="str">
        <f>IFERROR(IF(INDEX(DATOS!AK:AK,MATCH(CHECKLIST!B462,DATOS!B:B,0),1)=0,"",INDEX(DATOS!AK:AK,MATCH(CHECKLIST!B462,DATOS!B:B,0),1)),"")</f>
        <v/>
      </c>
      <c r="K462" s="49"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49" t="str">
        <f ca="1">IFERROR(IF(INDEX(DATOS!I:I,MATCH(CHECKLIST!B462,DATOS!B:B,0),1)="","X",IF(INDEX(DATOS!I:I,MATCH(CHECKLIST!B462,DATOS!B:B,0),1)&gt;YEAR(TODAY())-1,"","VENCIDA")),"")</f>
        <v/>
      </c>
      <c r="O462" s="49"/>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16" t="str">
        <f>IFERROR(INDEX(DATOS!C:C,MATCH(CHECKLIST!A463,DATOS!BV:BV,0),1),"")</f>
        <v/>
      </c>
      <c r="F463" s="3" t="str">
        <f>IFERROR(IF(INDEX(DATOS!AD:AD,MATCH(CHECKLIST!B463,DATOS!B:B,0),1)=0,"",INDEX(DATOS!AD:AD,MATCH(CHECKLIST!B463,DATOS!B:B,0),1)),"")</f>
        <v/>
      </c>
      <c r="G463" s="17" t="str">
        <f>IFERROR(IF(INDEX(DATOS!AI:AI,MATCH(CHECKLIST!B463,DATOS!B:B,0),1)=0,"",INDEX(DATOS!AI:AI,MATCH(CHECKLIST!B463,DATOS!B:B,0),1)),"")</f>
        <v/>
      </c>
      <c r="H463" s="17" t="str">
        <f>IF(IFERROR(FIND(H$13,INDEX(DATOS!CB:CB,MATCH(CHECKLIST!B463,DATOS!B:B,0),1),1),"")="",IF(IFERROR(FIND("VENCIDA",INDEX(DATOS!BI:BI,MATCH(CHECKLIST!B463,DATOS!B:B,0),1),1),"")="","","VENCIDO"),"X")</f>
        <v/>
      </c>
      <c r="I463" s="17" t="str">
        <f>IFERROR(IF(INDEX(DATOS!AM:AM,MATCH(CHECKLIST!B463,DATOS!B:B,0),1)=0,"",INDEX(DATOS!AM:AM,MATCH(CHECKLIST!B463,DATOS!B:B,0),1)),"")</f>
        <v/>
      </c>
      <c r="J463" s="17" t="str">
        <f>IFERROR(IF(INDEX(DATOS!AK:AK,MATCH(CHECKLIST!B463,DATOS!B:B,0),1)=0,"",INDEX(DATOS!AK:AK,MATCH(CHECKLIST!B463,DATOS!B:B,0),1)),"")</f>
        <v/>
      </c>
      <c r="K463" s="49"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49" t="str">
        <f ca="1">IFERROR(IF(INDEX(DATOS!I:I,MATCH(CHECKLIST!B463,DATOS!B:B,0),1)="","X",IF(INDEX(DATOS!I:I,MATCH(CHECKLIST!B463,DATOS!B:B,0),1)&gt;YEAR(TODAY())-1,"","VENCIDA")),"")</f>
        <v/>
      </c>
      <c r="O463" s="49"/>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16" t="str">
        <f>IFERROR(INDEX(DATOS!C:C,MATCH(CHECKLIST!A464,DATOS!BV:BV,0),1),"")</f>
        <v/>
      </c>
      <c r="F464" s="3" t="str">
        <f>IFERROR(IF(INDEX(DATOS!AD:AD,MATCH(CHECKLIST!B464,DATOS!B:B,0),1)=0,"",INDEX(DATOS!AD:AD,MATCH(CHECKLIST!B464,DATOS!B:B,0),1)),"")</f>
        <v/>
      </c>
      <c r="G464" s="17" t="str">
        <f>IFERROR(IF(INDEX(DATOS!AI:AI,MATCH(CHECKLIST!B464,DATOS!B:B,0),1)=0,"",INDEX(DATOS!AI:AI,MATCH(CHECKLIST!B464,DATOS!B:B,0),1)),"")</f>
        <v/>
      </c>
      <c r="H464" s="17" t="str">
        <f>IF(IFERROR(FIND(H$13,INDEX(DATOS!CB:CB,MATCH(CHECKLIST!B464,DATOS!B:B,0),1),1),"")="",IF(IFERROR(FIND("VENCIDA",INDEX(DATOS!BI:BI,MATCH(CHECKLIST!B464,DATOS!B:B,0),1),1),"")="","","VENCIDO"),"X")</f>
        <v/>
      </c>
      <c r="I464" s="17" t="str">
        <f>IFERROR(IF(INDEX(DATOS!AM:AM,MATCH(CHECKLIST!B464,DATOS!B:B,0),1)=0,"",INDEX(DATOS!AM:AM,MATCH(CHECKLIST!B464,DATOS!B:B,0),1)),"")</f>
        <v/>
      </c>
      <c r="J464" s="17" t="str">
        <f>IFERROR(IF(INDEX(DATOS!AK:AK,MATCH(CHECKLIST!B464,DATOS!B:B,0),1)=0,"",INDEX(DATOS!AK:AK,MATCH(CHECKLIST!B464,DATOS!B:B,0),1)),"")</f>
        <v/>
      </c>
      <c r="K464" s="49"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49" t="str">
        <f ca="1">IFERROR(IF(INDEX(DATOS!I:I,MATCH(CHECKLIST!B464,DATOS!B:B,0),1)="","X",IF(INDEX(DATOS!I:I,MATCH(CHECKLIST!B464,DATOS!B:B,0),1)&gt;YEAR(TODAY())-1,"","VENCIDA")),"")</f>
        <v/>
      </c>
      <c r="O464" s="49"/>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16" t="str">
        <f>IFERROR(INDEX(DATOS!C:C,MATCH(CHECKLIST!A465,DATOS!BV:BV,0),1),"")</f>
        <v/>
      </c>
      <c r="F465" s="3" t="str">
        <f>IFERROR(IF(INDEX(DATOS!AD:AD,MATCH(CHECKLIST!B465,DATOS!B:B,0),1)=0,"",INDEX(DATOS!AD:AD,MATCH(CHECKLIST!B465,DATOS!B:B,0),1)),"")</f>
        <v/>
      </c>
      <c r="G465" s="17" t="str">
        <f>IFERROR(IF(INDEX(DATOS!AI:AI,MATCH(CHECKLIST!B465,DATOS!B:B,0),1)=0,"",INDEX(DATOS!AI:AI,MATCH(CHECKLIST!B465,DATOS!B:B,0),1)),"")</f>
        <v/>
      </c>
      <c r="H465" s="17" t="str">
        <f>IF(IFERROR(FIND(H$13,INDEX(DATOS!CB:CB,MATCH(CHECKLIST!B465,DATOS!B:B,0),1),1),"")="",IF(IFERROR(FIND("VENCIDA",INDEX(DATOS!BI:BI,MATCH(CHECKLIST!B465,DATOS!B:B,0),1),1),"")="","","VENCIDO"),"X")</f>
        <v/>
      </c>
      <c r="I465" s="17" t="str">
        <f>IFERROR(IF(INDEX(DATOS!AM:AM,MATCH(CHECKLIST!B465,DATOS!B:B,0),1)=0,"",INDEX(DATOS!AM:AM,MATCH(CHECKLIST!B465,DATOS!B:B,0),1)),"")</f>
        <v/>
      </c>
      <c r="J465" s="17" t="str">
        <f>IFERROR(IF(INDEX(DATOS!AK:AK,MATCH(CHECKLIST!B465,DATOS!B:B,0),1)=0,"",INDEX(DATOS!AK:AK,MATCH(CHECKLIST!B465,DATOS!B:B,0),1)),"")</f>
        <v/>
      </c>
      <c r="K465" s="49"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49" t="str">
        <f ca="1">IFERROR(IF(INDEX(DATOS!I:I,MATCH(CHECKLIST!B465,DATOS!B:B,0),1)="","X",IF(INDEX(DATOS!I:I,MATCH(CHECKLIST!B465,DATOS!B:B,0),1)&gt;YEAR(TODAY())-1,"","VENCIDA")),"")</f>
        <v/>
      </c>
      <c r="O465" s="49"/>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16" t="str">
        <f>IFERROR(INDEX(DATOS!C:C,MATCH(CHECKLIST!A466,DATOS!BV:BV,0),1),"")</f>
        <v/>
      </c>
      <c r="F466" s="3" t="str">
        <f>IFERROR(IF(INDEX(DATOS!AD:AD,MATCH(CHECKLIST!B466,DATOS!B:B,0),1)=0,"",INDEX(DATOS!AD:AD,MATCH(CHECKLIST!B466,DATOS!B:B,0),1)),"")</f>
        <v/>
      </c>
      <c r="G466" s="17" t="str">
        <f>IFERROR(IF(INDEX(DATOS!AI:AI,MATCH(CHECKLIST!B466,DATOS!B:B,0),1)=0,"",INDEX(DATOS!AI:AI,MATCH(CHECKLIST!B466,DATOS!B:B,0),1)),"")</f>
        <v/>
      </c>
      <c r="H466" s="17" t="str">
        <f>IF(IFERROR(FIND(H$13,INDEX(DATOS!CB:CB,MATCH(CHECKLIST!B466,DATOS!B:B,0),1),1),"")="",IF(IFERROR(FIND("VENCIDA",INDEX(DATOS!BI:BI,MATCH(CHECKLIST!B466,DATOS!B:B,0),1),1),"")="","","VENCIDO"),"X")</f>
        <v/>
      </c>
      <c r="I466" s="17" t="str">
        <f>IFERROR(IF(INDEX(DATOS!AM:AM,MATCH(CHECKLIST!B466,DATOS!B:B,0),1)=0,"",INDEX(DATOS!AM:AM,MATCH(CHECKLIST!B466,DATOS!B:B,0),1)),"")</f>
        <v/>
      </c>
      <c r="J466" s="17" t="str">
        <f>IFERROR(IF(INDEX(DATOS!AK:AK,MATCH(CHECKLIST!B466,DATOS!B:B,0),1)=0,"",INDEX(DATOS!AK:AK,MATCH(CHECKLIST!B466,DATOS!B:B,0),1)),"")</f>
        <v/>
      </c>
      <c r="K466" s="49"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49" t="str">
        <f ca="1">IFERROR(IF(INDEX(DATOS!I:I,MATCH(CHECKLIST!B466,DATOS!B:B,0),1)="","X",IF(INDEX(DATOS!I:I,MATCH(CHECKLIST!B466,DATOS!B:B,0),1)&gt;YEAR(TODAY())-1,"","VENCIDA")),"")</f>
        <v/>
      </c>
      <c r="O466" s="49"/>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16" t="str">
        <f>IFERROR(INDEX(DATOS!C:C,MATCH(CHECKLIST!A467,DATOS!BV:BV,0),1),"")</f>
        <v/>
      </c>
      <c r="F467" s="3" t="str">
        <f>IFERROR(IF(INDEX(DATOS!AD:AD,MATCH(CHECKLIST!B467,DATOS!B:B,0),1)=0,"",INDEX(DATOS!AD:AD,MATCH(CHECKLIST!B467,DATOS!B:B,0),1)),"")</f>
        <v/>
      </c>
      <c r="G467" s="17" t="str">
        <f>IFERROR(IF(INDEX(DATOS!AI:AI,MATCH(CHECKLIST!B467,DATOS!B:B,0),1)=0,"",INDEX(DATOS!AI:AI,MATCH(CHECKLIST!B467,DATOS!B:B,0),1)),"")</f>
        <v/>
      </c>
      <c r="H467" s="17" t="str">
        <f>IF(IFERROR(FIND(H$13,INDEX(DATOS!CB:CB,MATCH(CHECKLIST!B467,DATOS!B:B,0),1),1),"")="",IF(IFERROR(FIND("VENCIDA",INDEX(DATOS!BI:BI,MATCH(CHECKLIST!B467,DATOS!B:B,0),1),1),"")="","","VENCIDO"),"X")</f>
        <v/>
      </c>
      <c r="I467" s="17" t="str">
        <f>IFERROR(IF(INDEX(DATOS!AM:AM,MATCH(CHECKLIST!B467,DATOS!B:B,0),1)=0,"",INDEX(DATOS!AM:AM,MATCH(CHECKLIST!B467,DATOS!B:B,0),1)),"")</f>
        <v/>
      </c>
      <c r="J467" s="17" t="str">
        <f>IFERROR(IF(INDEX(DATOS!AK:AK,MATCH(CHECKLIST!B467,DATOS!B:B,0),1)=0,"",INDEX(DATOS!AK:AK,MATCH(CHECKLIST!B467,DATOS!B:B,0),1)),"")</f>
        <v/>
      </c>
      <c r="K467" s="49"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49" t="str">
        <f ca="1">IFERROR(IF(INDEX(DATOS!I:I,MATCH(CHECKLIST!B467,DATOS!B:B,0),1)="","X",IF(INDEX(DATOS!I:I,MATCH(CHECKLIST!B467,DATOS!B:B,0),1)&gt;YEAR(TODAY())-1,"","VENCIDA")),"")</f>
        <v/>
      </c>
      <c r="O467" s="49"/>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16" t="str">
        <f>IFERROR(INDEX(DATOS!C:C,MATCH(CHECKLIST!A468,DATOS!BV:BV,0),1),"")</f>
        <v/>
      </c>
      <c r="F468" s="3" t="str">
        <f>IFERROR(IF(INDEX(DATOS!AD:AD,MATCH(CHECKLIST!B468,DATOS!B:B,0),1)=0,"",INDEX(DATOS!AD:AD,MATCH(CHECKLIST!B468,DATOS!B:B,0),1)),"")</f>
        <v/>
      </c>
      <c r="G468" s="17" t="str">
        <f>IFERROR(IF(INDEX(DATOS!AI:AI,MATCH(CHECKLIST!B468,DATOS!B:B,0),1)=0,"",INDEX(DATOS!AI:AI,MATCH(CHECKLIST!B468,DATOS!B:B,0),1)),"")</f>
        <v/>
      </c>
      <c r="H468" s="17" t="str">
        <f>IF(IFERROR(FIND(H$13,INDEX(DATOS!CB:CB,MATCH(CHECKLIST!B468,DATOS!B:B,0),1),1),"")="",IF(IFERROR(FIND("VENCIDA",INDEX(DATOS!BI:BI,MATCH(CHECKLIST!B468,DATOS!B:B,0),1),1),"")="","","VENCIDO"),"X")</f>
        <v/>
      </c>
      <c r="I468" s="17" t="str">
        <f>IFERROR(IF(INDEX(DATOS!AM:AM,MATCH(CHECKLIST!B468,DATOS!B:B,0),1)=0,"",INDEX(DATOS!AM:AM,MATCH(CHECKLIST!B468,DATOS!B:B,0),1)),"")</f>
        <v/>
      </c>
      <c r="J468" s="17" t="str">
        <f>IFERROR(IF(INDEX(DATOS!AK:AK,MATCH(CHECKLIST!B468,DATOS!B:B,0),1)=0,"",INDEX(DATOS!AK:AK,MATCH(CHECKLIST!B468,DATOS!B:B,0),1)),"")</f>
        <v/>
      </c>
      <c r="K468" s="49"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49" t="str">
        <f ca="1">IFERROR(IF(INDEX(DATOS!I:I,MATCH(CHECKLIST!B468,DATOS!B:B,0),1)="","X",IF(INDEX(DATOS!I:I,MATCH(CHECKLIST!B468,DATOS!B:B,0),1)&gt;YEAR(TODAY())-1,"","VENCIDA")),"")</f>
        <v/>
      </c>
      <c r="O468" s="49"/>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16" t="str">
        <f>IFERROR(INDEX(DATOS!C:C,MATCH(CHECKLIST!A469,DATOS!BV:BV,0),1),"")</f>
        <v/>
      </c>
      <c r="F469" s="3" t="str">
        <f>IFERROR(IF(INDEX(DATOS!AD:AD,MATCH(CHECKLIST!B469,DATOS!B:B,0),1)=0,"",INDEX(DATOS!AD:AD,MATCH(CHECKLIST!B469,DATOS!B:B,0),1)),"")</f>
        <v/>
      </c>
      <c r="G469" s="17" t="str">
        <f>IFERROR(IF(INDEX(DATOS!AI:AI,MATCH(CHECKLIST!B469,DATOS!B:B,0),1)=0,"",INDEX(DATOS!AI:AI,MATCH(CHECKLIST!B469,DATOS!B:B,0),1)),"")</f>
        <v/>
      </c>
      <c r="H469" s="17" t="str">
        <f>IF(IFERROR(FIND(H$13,INDEX(DATOS!CB:CB,MATCH(CHECKLIST!B469,DATOS!B:B,0),1),1),"")="",IF(IFERROR(FIND("VENCIDA",INDEX(DATOS!BI:BI,MATCH(CHECKLIST!B469,DATOS!B:B,0),1),1),"")="","","VENCIDO"),"X")</f>
        <v/>
      </c>
      <c r="I469" s="17" t="str">
        <f>IFERROR(IF(INDEX(DATOS!AM:AM,MATCH(CHECKLIST!B469,DATOS!B:B,0),1)=0,"",INDEX(DATOS!AM:AM,MATCH(CHECKLIST!B469,DATOS!B:B,0),1)),"")</f>
        <v/>
      </c>
      <c r="J469" s="17" t="str">
        <f>IFERROR(IF(INDEX(DATOS!AK:AK,MATCH(CHECKLIST!B469,DATOS!B:B,0),1)=0,"",INDEX(DATOS!AK:AK,MATCH(CHECKLIST!B469,DATOS!B:B,0),1)),"")</f>
        <v/>
      </c>
      <c r="K469" s="49" t="str">
        <f>IFERROR(IF(INDEX(DATOS!AL:AL,MATCH(CHECKLIST!B469,DATOS!B:B,0),1)=0,"",INDEX(DATOS!AL:AL,MATCH(CHECKLIST!B469,DATOS!B:B,0),1)),"")</f>
        <v/>
      </c>
      <c r="L469" s="17" t="str">
        <f>IFERROR(IF(INDEX(DATOS!AN:AN,MATCH(CHECKLIST!B469,DATOS!B:B,0),1)=0,"",INDEX(DATOS!AN:AN,MATCH(CHECKLIST!B469,DATOS!B:B,0),1)),"")</f>
        <v/>
      </c>
      <c r="M469" s="17" t="str">
        <f>IFERROR(IF(INDEX(DATOS!AN:AN,MATCH(CHECKLIST!B469,DATOS!B:B,0),1)=0,"",INDEX(DATOS!AN:AN,MATCH(CHECKLIST!B469,DATOS!B:B,0),1)),"")</f>
        <v/>
      </c>
      <c r="N469" s="49" t="str">
        <f ca="1">IFERROR(IF(INDEX(DATOS!I:I,MATCH(CHECKLIST!B469,DATOS!B:B,0),1)="","X",IF(INDEX(DATOS!I:I,MATCH(CHECKLIST!B469,DATOS!B:B,0),1)&gt;YEAR(TODAY())-1,"","VENCIDA")),"")</f>
        <v/>
      </c>
      <c r="O469" s="49"/>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16" t="str">
        <f>IFERROR(INDEX(DATOS!C:C,MATCH(CHECKLIST!A470,DATOS!BV:BV,0),1),"")</f>
        <v/>
      </c>
      <c r="F470" s="3" t="str">
        <f>IFERROR(IF(INDEX(DATOS!AD:AD,MATCH(CHECKLIST!B470,DATOS!B:B,0),1)=0,"",INDEX(DATOS!AD:AD,MATCH(CHECKLIST!B470,DATOS!B:B,0),1)),"")</f>
        <v/>
      </c>
      <c r="G470" s="17" t="str">
        <f>IFERROR(IF(INDEX(DATOS!AI:AI,MATCH(CHECKLIST!B470,DATOS!B:B,0),1)=0,"",INDEX(DATOS!AI:AI,MATCH(CHECKLIST!B470,DATOS!B:B,0),1)),"")</f>
        <v/>
      </c>
      <c r="H470" s="17" t="str">
        <f>IF(IFERROR(FIND(H$13,INDEX(DATOS!CB:CB,MATCH(CHECKLIST!B470,DATOS!B:B,0),1),1),"")="",IF(IFERROR(FIND("VENCIDA",INDEX(DATOS!BI:BI,MATCH(CHECKLIST!B470,DATOS!B:B,0),1),1),"")="","","VENCIDO"),"X")</f>
        <v/>
      </c>
      <c r="I470" s="17" t="str">
        <f>IFERROR(IF(INDEX(DATOS!AM:AM,MATCH(CHECKLIST!B470,DATOS!B:B,0),1)=0,"",INDEX(DATOS!AM:AM,MATCH(CHECKLIST!B470,DATOS!B:B,0),1)),"")</f>
        <v/>
      </c>
      <c r="J470" s="17" t="str">
        <f>IFERROR(IF(INDEX(DATOS!AK:AK,MATCH(CHECKLIST!B470,DATOS!B:B,0),1)=0,"",INDEX(DATOS!AK:AK,MATCH(CHECKLIST!B470,DATOS!B:B,0),1)),"")</f>
        <v/>
      </c>
      <c r="K470" s="49" t="str">
        <f>IFERROR(IF(INDEX(DATOS!AL:AL,MATCH(CHECKLIST!B470,DATOS!B:B,0),1)=0,"",INDEX(DATOS!AL:AL,MATCH(CHECKLIST!B470,DATOS!B:B,0),1)),"")</f>
        <v/>
      </c>
      <c r="L470" s="17" t="str">
        <f>IFERROR(IF(INDEX(DATOS!AN:AN,MATCH(CHECKLIST!B470,DATOS!B:B,0),1)=0,"",INDEX(DATOS!AN:AN,MATCH(CHECKLIST!B470,DATOS!B:B,0),1)),"")</f>
        <v/>
      </c>
      <c r="M470" s="17" t="str">
        <f>IFERROR(IF(INDEX(DATOS!AN:AN,MATCH(CHECKLIST!B470,DATOS!B:B,0),1)=0,"",INDEX(DATOS!AN:AN,MATCH(CHECKLIST!B470,DATOS!B:B,0),1)),"")</f>
        <v/>
      </c>
      <c r="N470" s="49" t="str">
        <f ca="1">IFERROR(IF(INDEX(DATOS!I:I,MATCH(CHECKLIST!B470,DATOS!B:B,0),1)="","X",IF(INDEX(DATOS!I:I,MATCH(CHECKLIST!B470,DATOS!B:B,0),1)&gt;YEAR(TODAY())-1,"","VENCIDA")),"")</f>
        <v/>
      </c>
      <c r="O470" s="49"/>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16" t="str">
        <f>IFERROR(INDEX(DATOS!C:C,MATCH(CHECKLIST!A471,DATOS!BV:BV,0),1),"")</f>
        <v/>
      </c>
      <c r="F471" s="3" t="str">
        <f>IFERROR(IF(INDEX(DATOS!AD:AD,MATCH(CHECKLIST!B471,DATOS!B:B,0),1)=0,"",INDEX(DATOS!AD:AD,MATCH(CHECKLIST!B471,DATOS!B:B,0),1)),"")</f>
        <v/>
      </c>
      <c r="G471" s="17" t="str">
        <f>IFERROR(IF(INDEX(DATOS!AI:AI,MATCH(CHECKLIST!B471,DATOS!B:B,0),1)=0,"",INDEX(DATOS!AI:AI,MATCH(CHECKLIST!B471,DATOS!B:B,0),1)),"")</f>
        <v/>
      </c>
      <c r="H471" s="17" t="str">
        <f>IF(IFERROR(FIND(H$13,INDEX(DATOS!CB:CB,MATCH(CHECKLIST!B471,DATOS!B:B,0),1),1),"")="",IF(IFERROR(FIND("VENCIDA",INDEX(DATOS!BI:BI,MATCH(CHECKLIST!B471,DATOS!B:B,0),1),1),"")="","","VENCIDO"),"X")</f>
        <v/>
      </c>
      <c r="I471" s="17" t="str">
        <f>IFERROR(IF(INDEX(DATOS!AM:AM,MATCH(CHECKLIST!B471,DATOS!B:B,0),1)=0,"",INDEX(DATOS!AM:AM,MATCH(CHECKLIST!B471,DATOS!B:B,0),1)),"")</f>
        <v/>
      </c>
      <c r="J471" s="17" t="str">
        <f>IFERROR(IF(INDEX(DATOS!AK:AK,MATCH(CHECKLIST!B471,DATOS!B:B,0),1)=0,"",INDEX(DATOS!AK:AK,MATCH(CHECKLIST!B471,DATOS!B:B,0),1)),"")</f>
        <v/>
      </c>
      <c r="K471" s="49" t="str">
        <f>IFERROR(IF(INDEX(DATOS!AL:AL,MATCH(CHECKLIST!B471,DATOS!B:B,0),1)=0,"",INDEX(DATOS!AL:AL,MATCH(CHECKLIST!B471,DATOS!B:B,0),1)),"")</f>
        <v/>
      </c>
      <c r="L471" s="17" t="str">
        <f>IFERROR(IF(INDEX(DATOS!AN:AN,MATCH(CHECKLIST!B471,DATOS!B:B,0),1)=0,"",INDEX(DATOS!AN:AN,MATCH(CHECKLIST!B471,DATOS!B:B,0),1)),"")</f>
        <v/>
      </c>
      <c r="M471" s="17" t="str">
        <f>IFERROR(IF(INDEX(DATOS!AN:AN,MATCH(CHECKLIST!B471,DATOS!B:B,0),1)=0,"",INDEX(DATOS!AN:AN,MATCH(CHECKLIST!B471,DATOS!B:B,0),1)),"")</f>
        <v/>
      </c>
      <c r="N471" s="49" t="str">
        <f ca="1">IFERROR(IF(INDEX(DATOS!I:I,MATCH(CHECKLIST!B471,DATOS!B:B,0),1)="","X",IF(INDEX(DATOS!I:I,MATCH(CHECKLIST!B471,DATOS!B:B,0),1)&gt;YEAR(TODAY())-1,"","VENCIDA")),"")</f>
        <v/>
      </c>
      <c r="O471" s="49"/>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16" t="str">
        <f>IFERROR(INDEX(DATOS!C:C,MATCH(CHECKLIST!A472,DATOS!BV:BV,0),1),"")</f>
        <v/>
      </c>
      <c r="F472" s="3" t="str">
        <f>IFERROR(IF(INDEX(DATOS!AD:AD,MATCH(CHECKLIST!B472,DATOS!B:B,0),1)=0,"",INDEX(DATOS!AD:AD,MATCH(CHECKLIST!B472,DATOS!B:B,0),1)),"")</f>
        <v/>
      </c>
      <c r="G472" s="17" t="str">
        <f>IFERROR(IF(INDEX(DATOS!AI:AI,MATCH(CHECKLIST!B472,DATOS!B:B,0),1)=0,"",INDEX(DATOS!AI:AI,MATCH(CHECKLIST!B472,DATOS!B:B,0),1)),"")</f>
        <v/>
      </c>
      <c r="H472" s="17" t="str">
        <f>IF(IFERROR(FIND(H$13,INDEX(DATOS!CB:CB,MATCH(CHECKLIST!B472,DATOS!B:B,0),1),1),"")="",IF(IFERROR(FIND("VENCIDA",INDEX(DATOS!BI:BI,MATCH(CHECKLIST!B472,DATOS!B:B,0),1),1),"")="","","VENCIDO"),"X")</f>
        <v/>
      </c>
      <c r="I472" s="17" t="str">
        <f>IFERROR(IF(INDEX(DATOS!AM:AM,MATCH(CHECKLIST!B472,DATOS!B:B,0),1)=0,"",INDEX(DATOS!AM:AM,MATCH(CHECKLIST!B472,DATOS!B:B,0),1)),"")</f>
        <v/>
      </c>
      <c r="J472" s="17" t="str">
        <f>IFERROR(IF(INDEX(DATOS!AK:AK,MATCH(CHECKLIST!B472,DATOS!B:B,0),1)=0,"",INDEX(DATOS!AK:AK,MATCH(CHECKLIST!B472,DATOS!B:B,0),1)),"")</f>
        <v/>
      </c>
      <c r="K472" s="49" t="str">
        <f>IFERROR(IF(INDEX(DATOS!AL:AL,MATCH(CHECKLIST!B472,DATOS!B:B,0),1)=0,"",INDEX(DATOS!AL:AL,MATCH(CHECKLIST!B472,DATOS!B:B,0),1)),"")</f>
        <v/>
      </c>
      <c r="L472" s="17" t="str">
        <f>IFERROR(IF(INDEX(DATOS!AN:AN,MATCH(CHECKLIST!B472,DATOS!B:B,0),1)=0,"",INDEX(DATOS!AN:AN,MATCH(CHECKLIST!B472,DATOS!B:B,0),1)),"")</f>
        <v/>
      </c>
      <c r="M472" s="17" t="str">
        <f>IFERROR(IF(INDEX(DATOS!AN:AN,MATCH(CHECKLIST!B472,DATOS!B:B,0),1)=0,"",INDEX(DATOS!AN:AN,MATCH(CHECKLIST!B472,DATOS!B:B,0),1)),"")</f>
        <v/>
      </c>
      <c r="N472" s="49" t="str">
        <f ca="1">IFERROR(IF(INDEX(DATOS!I:I,MATCH(CHECKLIST!B472,DATOS!B:B,0),1)="","X",IF(INDEX(DATOS!I:I,MATCH(CHECKLIST!B472,DATOS!B:B,0),1)&gt;YEAR(TODAY())-1,"","VENCIDA")),"")</f>
        <v/>
      </c>
      <c r="O472" s="49"/>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16" t="str">
        <f>IFERROR(INDEX(DATOS!C:C,MATCH(CHECKLIST!A473,DATOS!BV:BV,0),1),"")</f>
        <v/>
      </c>
      <c r="F473" s="3" t="str">
        <f>IFERROR(IF(INDEX(DATOS!AD:AD,MATCH(CHECKLIST!B473,DATOS!B:B,0),1)=0,"",INDEX(DATOS!AD:AD,MATCH(CHECKLIST!B473,DATOS!B:B,0),1)),"")</f>
        <v/>
      </c>
      <c r="G473" s="17" t="str">
        <f>IFERROR(IF(INDEX(DATOS!AI:AI,MATCH(CHECKLIST!B473,DATOS!B:B,0),1)=0,"",INDEX(DATOS!AI:AI,MATCH(CHECKLIST!B473,DATOS!B:B,0),1)),"")</f>
        <v/>
      </c>
      <c r="H473" s="17" t="str">
        <f>IF(IFERROR(FIND(H$13,INDEX(DATOS!CB:CB,MATCH(CHECKLIST!B473,DATOS!B:B,0),1),1),"")="",IF(IFERROR(FIND("VENCIDA",INDEX(DATOS!BI:BI,MATCH(CHECKLIST!B473,DATOS!B:B,0),1),1),"")="","","VENCIDO"),"X")</f>
        <v/>
      </c>
      <c r="I473" s="17" t="str">
        <f>IFERROR(IF(INDEX(DATOS!AM:AM,MATCH(CHECKLIST!B473,DATOS!B:B,0),1)=0,"",INDEX(DATOS!AM:AM,MATCH(CHECKLIST!B473,DATOS!B:B,0),1)),"")</f>
        <v/>
      </c>
      <c r="J473" s="17" t="str">
        <f>IFERROR(IF(INDEX(DATOS!AK:AK,MATCH(CHECKLIST!B473,DATOS!B:B,0),1)=0,"",INDEX(DATOS!AK:AK,MATCH(CHECKLIST!B473,DATOS!B:B,0),1)),"")</f>
        <v/>
      </c>
      <c r="K473" s="49" t="str">
        <f>IFERROR(IF(INDEX(DATOS!AL:AL,MATCH(CHECKLIST!B473,DATOS!B:B,0),1)=0,"",INDEX(DATOS!AL:AL,MATCH(CHECKLIST!B473,DATOS!B:B,0),1)),"")</f>
        <v/>
      </c>
      <c r="L473" s="17" t="str">
        <f>IFERROR(IF(INDEX(DATOS!AN:AN,MATCH(CHECKLIST!B473,DATOS!B:B,0),1)=0,"",INDEX(DATOS!AN:AN,MATCH(CHECKLIST!B473,DATOS!B:B,0),1)),"")</f>
        <v/>
      </c>
      <c r="M473" s="17" t="str">
        <f>IFERROR(IF(INDEX(DATOS!AN:AN,MATCH(CHECKLIST!B473,DATOS!B:B,0),1)=0,"",INDEX(DATOS!AN:AN,MATCH(CHECKLIST!B473,DATOS!B:B,0),1)),"")</f>
        <v/>
      </c>
      <c r="N473" s="49" t="str">
        <f ca="1">IFERROR(IF(INDEX(DATOS!I:I,MATCH(CHECKLIST!B473,DATOS!B:B,0),1)="","X",IF(INDEX(DATOS!I:I,MATCH(CHECKLIST!B473,DATOS!B:B,0),1)&gt;YEAR(TODAY())-1,"","VENCIDA")),"")</f>
        <v/>
      </c>
      <c r="O473" s="49"/>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16" t="str">
        <f>IFERROR(INDEX(DATOS!C:C,MATCH(CHECKLIST!A474,DATOS!BV:BV,0),1),"")</f>
        <v/>
      </c>
      <c r="F474" s="3" t="str">
        <f>IFERROR(IF(INDEX(DATOS!AD:AD,MATCH(CHECKLIST!B474,DATOS!B:B,0),1)=0,"",INDEX(DATOS!AD:AD,MATCH(CHECKLIST!B474,DATOS!B:B,0),1)),"")</f>
        <v/>
      </c>
      <c r="G474" s="17" t="str">
        <f>IFERROR(IF(INDEX(DATOS!AI:AI,MATCH(CHECKLIST!B474,DATOS!B:B,0),1)=0,"",INDEX(DATOS!AI:AI,MATCH(CHECKLIST!B474,DATOS!B:B,0),1)),"")</f>
        <v/>
      </c>
      <c r="H474" s="17" t="str">
        <f>IF(IFERROR(FIND(H$13,INDEX(DATOS!CB:CB,MATCH(CHECKLIST!B474,DATOS!B:B,0),1),1),"")="",IF(IFERROR(FIND("VENCIDA",INDEX(DATOS!BI:BI,MATCH(CHECKLIST!B474,DATOS!B:B,0),1),1),"")="","","VENCIDO"),"X")</f>
        <v/>
      </c>
      <c r="I474" s="17" t="str">
        <f>IFERROR(IF(INDEX(DATOS!AM:AM,MATCH(CHECKLIST!B474,DATOS!B:B,0),1)=0,"",INDEX(DATOS!AM:AM,MATCH(CHECKLIST!B474,DATOS!B:B,0),1)),"")</f>
        <v/>
      </c>
      <c r="J474" s="17" t="str">
        <f>IFERROR(IF(INDEX(DATOS!AK:AK,MATCH(CHECKLIST!B474,DATOS!B:B,0),1)=0,"",INDEX(DATOS!AK:AK,MATCH(CHECKLIST!B474,DATOS!B:B,0),1)),"")</f>
        <v/>
      </c>
      <c r="K474" s="49" t="str">
        <f>IFERROR(IF(INDEX(DATOS!AL:AL,MATCH(CHECKLIST!B474,DATOS!B:B,0),1)=0,"",INDEX(DATOS!AL:AL,MATCH(CHECKLIST!B474,DATOS!B:B,0),1)),"")</f>
        <v/>
      </c>
      <c r="L474" s="17" t="str">
        <f>IFERROR(IF(INDEX(DATOS!AN:AN,MATCH(CHECKLIST!B474,DATOS!B:B,0),1)=0,"",INDEX(DATOS!AN:AN,MATCH(CHECKLIST!B474,DATOS!B:B,0),1)),"")</f>
        <v/>
      </c>
      <c r="M474" s="17" t="str">
        <f>IFERROR(IF(INDEX(DATOS!AN:AN,MATCH(CHECKLIST!B474,DATOS!B:B,0),1)=0,"",INDEX(DATOS!AN:AN,MATCH(CHECKLIST!B474,DATOS!B:B,0),1)),"")</f>
        <v/>
      </c>
      <c r="N474" s="49" t="str">
        <f ca="1">IFERROR(IF(INDEX(DATOS!I:I,MATCH(CHECKLIST!B474,DATOS!B:B,0),1)="","X",IF(INDEX(DATOS!I:I,MATCH(CHECKLIST!B474,DATOS!B:B,0),1)&gt;YEAR(TODAY())-1,"","VENCIDA")),"")</f>
        <v/>
      </c>
      <c r="O474" s="49"/>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16" t="str">
        <f>IFERROR(INDEX(DATOS!C:C,MATCH(CHECKLIST!A475,DATOS!BV:BV,0),1),"")</f>
        <v/>
      </c>
      <c r="F475" s="3" t="str">
        <f>IFERROR(IF(INDEX(DATOS!AD:AD,MATCH(CHECKLIST!B475,DATOS!B:B,0),1)=0,"",INDEX(DATOS!AD:AD,MATCH(CHECKLIST!B475,DATOS!B:B,0),1)),"")</f>
        <v/>
      </c>
      <c r="G475" s="17" t="str">
        <f>IFERROR(IF(INDEX(DATOS!AI:AI,MATCH(CHECKLIST!B475,DATOS!B:B,0),1)=0,"",INDEX(DATOS!AI:AI,MATCH(CHECKLIST!B475,DATOS!B:B,0),1)),"")</f>
        <v/>
      </c>
      <c r="H475" s="17" t="str">
        <f>IF(IFERROR(FIND(H$13,INDEX(DATOS!CB:CB,MATCH(CHECKLIST!B475,DATOS!B:B,0),1),1),"")="",IF(IFERROR(FIND("VENCIDA",INDEX(DATOS!BI:BI,MATCH(CHECKLIST!B475,DATOS!B:B,0),1),1),"")="","","VENCIDO"),"X")</f>
        <v/>
      </c>
      <c r="I475" s="17" t="str">
        <f>IFERROR(IF(INDEX(DATOS!AM:AM,MATCH(CHECKLIST!B475,DATOS!B:B,0),1)=0,"",INDEX(DATOS!AM:AM,MATCH(CHECKLIST!B475,DATOS!B:B,0),1)),"")</f>
        <v/>
      </c>
      <c r="J475" s="17" t="str">
        <f>IFERROR(IF(INDEX(DATOS!AK:AK,MATCH(CHECKLIST!B475,DATOS!B:B,0),1)=0,"",INDEX(DATOS!AK:AK,MATCH(CHECKLIST!B475,DATOS!B:B,0),1)),"")</f>
        <v/>
      </c>
      <c r="K475" s="49" t="str">
        <f>IFERROR(IF(INDEX(DATOS!AL:AL,MATCH(CHECKLIST!B475,DATOS!B:B,0),1)=0,"",INDEX(DATOS!AL:AL,MATCH(CHECKLIST!B475,DATOS!B:B,0),1)),"")</f>
        <v/>
      </c>
      <c r="L475" s="17" t="str">
        <f>IFERROR(IF(INDEX(DATOS!AN:AN,MATCH(CHECKLIST!B475,DATOS!B:B,0),1)=0,"",INDEX(DATOS!AN:AN,MATCH(CHECKLIST!B475,DATOS!B:B,0),1)),"")</f>
        <v/>
      </c>
      <c r="M475" s="17" t="str">
        <f>IFERROR(IF(INDEX(DATOS!AN:AN,MATCH(CHECKLIST!B475,DATOS!B:B,0),1)=0,"",INDEX(DATOS!AN:AN,MATCH(CHECKLIST!B475,DATOS!B:B,0),1)),"")</f>
        <v/>
      </c>
      <c r="N475" s="49" t="str">
        <f ca="1">IFERROR(IF(INDEX(DATOS!I:I,MATCH(CHECKLIST!B475,DATOS!B:B,0),1)="","X",IF(INDEX(DATOS!I:I,MATCH(CHECKLIST!B475,DATOS!B:B,0),1)&gt;YEAR(TODAY())-1,"","VENCIDA")),"")</f>
        <v/>
      </c>
      <c r="O475" s="49"/>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16" t="str">
        <f>IFERROR(INDEX(DATOS!C:C,MATCH(CHECKLIST!A476,DATOS!BV:BV,0),1),"")</f>
        <v/>
      </c>
      <c r="F476" s="3" t="str">
        <f>IFERROR(IF(INDEX(DATOS!AD:AD,MATCH(CHECKLIST!B476,DATOS!B:B,0),1)=0,"",INDEX(DATOS!AD:AD,MATCH(CHECKLIST!B476,DATOS!B:B,0),1)),"")</f>
        <v/>
      </c>
      <c r="G476" s="17" t="str">
        <f>IFERROR(IF(INDEX(DATOS!AI:AI,MATCH(CHECKLIST!B476,DATOS!B:B,0),1)=0,"",INDEX(DATOS!AI:AI,MATCH(CHECKLIST!B476,DATOS!B:B,0),1)),"")</f>
        <v/>
      </c>
      <c r="H476" s="17" t="str">
        <f>IF(IFERROR(FIND(H$13,INDEX(DATOS!CB:CB,MATCH(CHECKLIST!B476,DATOS!B:B,0),1),1),"")="",IF(IFERROR(FIND("VENCIDA",INDEX(DATOS!BI:BI,MATCH(CHECKLIST!B476,DATOS!B:B,0),1),1),"")="","","VENCIDO"),"X")</f>
        <v/>
      </c>
      <c r="I476" s="17" t="str">
        <f>IFERROR(IF(INDEX(DATOS!AM:AM,MATCH(CHECKLIST!B476,DATOS!B:B,0),1)=0,"",INDEX(DATOS!AM:AM,MATCH(CHECKLIST!B476,DATOS!B:B,0),1)),"")</f>
        <v/>
      </c>
      <c r="J476" s="17" t="str">
        <f>IFERROR(IF(INDEX(DATOS!AK:AK,MATCH(CHECKLIST!B476,DATOS!B:B,0),1)=0,"",INDEX(DATOS!AK:AK,MATCH(CHECKLIST!B476,DATOS!B:B,0),1)),"")</f>
        <v/>
      </c>
      <c r="K476" s="49" t="str">
        <f>IFERROR(IF(INDEX(DATOS!AL:AL,MATCH(CHECKLIST!B476,DATOS!B:B,0),1)=0,"",INDEX(DATOS!AL:AL,MATCH(CHECKLIST!B476,DATOS!B:B,0),1)),"")</f>
        <v/>
      </c>
      <c r="L476" s="17" t="str">
        <f>IFERROR(IF(INDEX(DATOS!AN:AN,MATCH(CHECKLIST!B476,DATOS!B:B,0),1)=0,"",INDEX(DATOS!AN:AN,MATCH(CHECKLIST!B476,DATOS!B:B,0),1)),"")</f>
        <v/>
      </c>
      <c r="M476" s="17" t="str">
        <f>IFERROR(IF(INDEX(DATOS!AN:AN,MATCH(CHECKLIST!B476,DATOS!B:B,0),1)=0,"",INDEX(DATOS!AN:AN,MATCH(CHECKLIST!B476,DATOS!B:B,0),1)),"")</f>
        <v/>
      </c>
      <c r="N476" s="49" t="str">
        <f ca="1">IFERROR(IF(INDEX(DATOS!I:I,MATCH(CHECKLIST!B476,DATOS!B:B,0),1)="","X",IF(INDEX(DATOS!I:I,MATCH(CHECKLIST!B476,DATOS!B:B,0),1)&gt;YEAR(TODAY())-1,"","VENCIDA")),"")</f>
        <v/>
      </c>
      <c r="O476" s="49"/>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16" t="str">
        <f>IFERROR(INDEX(DATOS!C:C,MATCH(CHECKLIST!A477,DATOS!BV:BV,0),1),"")</f>
        <v/>
      </c>
      <c r="F477" s="3" t="str">
        <f>IFERROR(IF(INDEX(DATOS!AD:AD,MATCH(CHECKLIST!B477,DATOS!B:B,0),1)=0,"",INDEX(DATOS!AD:AD,MATCH(CHECKLIST!B477,DATOS!B:B,0),1)),"")</f>
        <v/>
      </c>
      <c r="G477" s="17" t="str">
        <f>IFERROR(IF(INDEX(DATOS!AI:AI,MATCH(CHECKLIST!B477,DATOS!B:B,0),1)=0,"",INDEX(DATOS!AI:AI,MATCH(CHECKLIST!B477,DATOS!B:B,0),1)),"")</f>
        <v/>
      </c>
      <c r="H477" s="17" t="str">
        <f>IF(IFERROR(FIND(H$13,INDEX(DATOS!CB:CB,MATCH(CHECKLIST!B477,DATOS!B:B,0),1),1),"")="",IF(IFERROR(FIND("VENCIDA",INDEX(DATOS!BI:BI,MATCH(CHECKLIST!B477,DATOS!B:B,0),1),1),"")="","","VENCIDO"),"X")</f>
        <v/>
      </c>
      <c r="I477" s="17" t="str">
        <f>IFERROR(IF(INDEX(DATOS!AM:AM,MATCH(CHECKLIST!B477,DATOS!B:B,0),1)=0,"",INDEX(DATOS!AM:AM,MATCH(CHECKLIST!B477,DATOS!B:B,0),1)),"")</f>
        <v/>
      </c>
      <c r="J477" s="17" t="str">
        <f>IFERROR(IF(INDEX(DATOS!AK:AK,MATCH(CHECKLIST!B477,DATOS!B:B,0),1)=0,"",INDEX(DATOS!AK:AK,MATCH(CHECKLIST!B477,DATOS!B:B,0),1)),"")</f>
        <v/>
      </c>
      <c r="K477" s="49" t="str">
        <f>IFERROR(IF(INDEX(DATOS!AL:AL,MATCH(CHECKLIST!B477,DATOS!B:B,0),1)=0,"",INDEX(DATOS!AL:AL,MATCH(CHECKLIST!B477,DATOS!B:B,0),1)),"")</f>
        <v/>
      </c>
      <c r="L477" s="17" t="str">
        <f>IFERROR(IF(INDEX(DATOS!AN:AN,MATCH(CHECKLIST!B477,DATOS!B:B,0),1)=0,"",INDEX(DATOS!AN:AN,MATCH(CHECKLIST!B477,DATOS!B:B,0),1)),"")</f>
        <v/>
      </c>
      <c r="M477" s="17" t="str">
        <f>IFERROR(IF(INDEX(DATOS!AN:AN,MATCH(CHECKLIST!B477,DATOS!B:B,0),1)=0,"",INDEX(DATOS!AN:AN,MATCH(CHECKLIST!B477,DATOS!B:B,0),1)),"")</f>
        <v/>
      </c>
      <c r="N477" s="49" t="str">
        <f ca="1">IFERROR(IF(INDEX(DATOS!I:I,MATCH(CHECKLIST!B477,DATOS!B:B,0),1)="","X",IF(INDEX(DATOS!I:I,MATCH(CHECKLIST!B477,DATOS!B:B,0),1)&gt;YEAR(TODAY())-1,"","VENCIDA")),"")</f>
        <v/>
      </c>
      <c r="O477" s="49"/>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16" t="str">
        <f>IFERROR(INDEX(DATOS!C:C,MATCH(CHECKLIST!A478,DATOS!BV:BV,0),1),"")</f>
        <v/>
      </c>
      <c r="F478" s="3" t="str">
        <f>IFERROR(IF(INDEX(DATOS!AD:AD,MATCH(CHECKLIST!B478,DATOS!B:B,0),1)=0,"",INDEX(DATOS!AD:AD,MATCH(CHECKLIST!B478,DATOS!B:B,0),1)),"")</f>
        <v/>
      </c>
      <c r="G478" s="17" t="str">
        <f>IFERROR(IF(INDEX(DATOS!AI:AI,MATCH(CHECKLIST!B478,DATOS!B:B,0),1)=0,"",INDEX(DATOS!AI:AI,MATCH(CHECKLIST!B478,DATOS!B:B,0),1)),"")</f>
        <v/>
      </c>
      <c r="H478" s="17" t="str">
        <f>IF(IFERROR(FIND(H$13,INDEX(DATOS!CB:CB,MATCH(CHECKLIST!B478,DATOS!B:B,0),1),1),"")="",IF(IFERROR(FIND("VENCIDA",INDEX(DATOS!BI:BI,MATCH(CHECKLIST!B478,DATOS!B:B,0),1),1),"")="","","VENCIDO"),"X")</f>
        <v/>
      </c>
      <c r="I478" s="17" t="str">
        <f>IFERROR(IF(INDEX(DATOS!AM:AM,MATCH(CHECKLIST!B478,DATOS!B:B,0),1)=0,"",INDEX(DATOS!AM:AM,MATCH(CHECKLIST!B478,DATOS!B:B,0),1)),"")</f>
        <v/>
      </c>
      <c r="J478" s="17" t="str">
        <f>IFERROR(IF(INDEX(DATOS!AK:AK,MATCH(CHECKLIST!B478,DATOS!B:B,0),1)=0,"",INDEX(DATOS!AK:AK,MATCH(CHECKLIST!B478,DATOS!B:B,0),1)),"")</f>
        <v/>
      </c>
      <c r="K478" s="49" t="str">
        <f>IFERROR(IF(INDEX(DATOS!AL:AL,MATCH(CHECKLIST!B478,DATOS!B:B,0),1)=0,"",INDEX(DATOS!AL:AL,MATCH(CHECKLIST!B478,DATOS!B:B,0),1)),"")</f>
        <v/>
      </c>
      <c r="L478" s="17" t="str">
        <f>IFERROR(IF(INDEX(DATOS!AN:AN,MATCH(CHECKLIST!B478,DATOS!B:B,0),1)=0,"",INDEX(DATOS!AN:AN,MATCH(CHECKLIST!B478,DATOS!B:B,0),1)),"")</f>
        <v/>
      </c>
      <c r="M478" s="17" t="str">
        <f>IFERROR(IF(INDEX(DATOS!AN:AN,MATCH(CHECKLIST!B478,DATOS!B:B,0),1)=0,"",INDEX(DATOS!AN:AN,MATCH(CHECKLIST!B478,DATOS!B:B,0),1)),"")</f>
        <v/>
      </c>
      <c r="N478" s="49" t="str">
        <f ca="1">IFERROR(IF(INDEX(DATOS!I:I,MATCH(CHECKLIST!B478,DATOS!B:B,0),1)="","X",IF(INDEX(DATOS!I:I,MATCH(CHECKLIST!B478,DATOS!B:B,0),1)&gt;YEAR(TODAY())-1,"","VENCIDA")),"")</f>
        <v/>
      </c>
      <c r="O478" s="49"/>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16" t="str">
        <f>IFERROR(INDEX(DATOS!C:C,MATCH(CHECKLIST!A479,DATOS!BV:BV,0),1),"")</f>
        <v/>
      </c>
      <c r="F479" s="3" t="str">
        <f>IFERROR(IF(INDEX(DATOS!AD:AD,MATCH(CHECKLIST!B479,DATOS!B:B,0),1)=0,"",INDEX(DATOS!AD:AD,MATCH(CHECKLIST!B479,DATOS!B:B,0),1)),"")</f>
        <v/>
      </c>
      <c r="G479" s="17" t="str">
        <f>IFERROR(IF(INDEX(DATOS!AI:AI,MATCH(CHECKLIST!B479,DATOS!B:B,0),1)=0,"",INDEX(DATOS!AI:AI,MATCH(CHECKLIST!B479,DATOS!B:B,0),1)),"")</f>
        <v/>
      </c>
      <c r="H479" s="17" t="str">
        <f>IF(IFERROR(FIND(H$13,INDEX(DATOS!CB:CB,MATCH(CHECKLIST!B479,DATOS!B:B,0),1),1),"")="",IF(IFERROR(FIND("VENCIDA",INDEX(DATOS!BI:BI,MATCH(CHECKLIST!B479,DATOS!B:B,0),1),1),"")="","","VENCIDO"),"X")</f>
        <v/>
      </c>
      <c r="I479" s="17" t="str">
        <f>IFERROR(IF(INDEX(DATOS!AM:AM,MATCH(CHECKLIST!B479,DATOS!B:B,0),1)=0,"",INDEX(DATOS!AM:AM,MATCH(CHECKLIST!B479,DATOS!B:B,0),1)),"")</f>
        <v/>
      </c>
      <c r="J479" s="17" t="str">
        <f>IFERROR(IF(INDEX(DATOS!AK:AK,MATCH(CHECKLIST!B479,DATOS!B:B,0),1)=0,"",INDEX(DATOS!AK:AK,MATCH(CHECKLIST!B479,DATOS!B:B,0),1)),"")</f>
        <v/>
      </c>
      <c r="K479" s="49" t="str">
        <f>IFERROR(IF(INDEX(DATOS!AL:AL,MATCH(CHECKLIST!B479,DATOS!B:B,0),1)=0,"",INDEX(DATOS!AL:AL,MATCH(CHECKLIST!B479,DATOS!B:B,0),1)),"")</f>
        <v/>
      </c>
      <c r="L479" s="17" t="str">
        <f>IFERROR(IF(INDEX(DATOS!AN:AN,MATCH(CHECKLIST!B479,DATOS!B:B,0),1)=0,"",INDEX(DATOS!AN:AN,MATCH(CHECKLIST!B479,DATOS!B:B,0),1)),"")</f>
        <v/>
      </c>
      <c r="M479" s="17" t="str">
        <f>IFERROR(IF(INDEX(DATOS!AN:AN,MATCH(CHECKLIST!B479,DATOS!B:B,0),1)=0,"",INDEX(DATOS!AN:AN,MATCH(CHECKLIST!B479,DATOS!B:B,0),1)),"")</f>
        <v/>
      </c>
      <c r="N479" s="49" t="str">
        <f ca="1">IFERROR(IF(INDEX(DATOS!I:I,MATCH(CHECKLIST!B479,DATOS!B:B,0),1)="","X",IF(INDEX(DATOS!I:I,MATCH(CHECKLIST!B479,DATOS!B:B,0),1)&gt;YEAR(TODAY())-1,"","VENCIDA")),"")</f>
        <v/>
      </c>
      <c r="O479" s="49"/>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16" t="str">
        <f>IFERROR(INDEX(DATOS!C:C,MATCH(CHECKLIST!A480,DATOS!BV:BV,0),1),"")</f>
        <v/>
      </c>
      <c r="F480" s="3" t="str">
        <f>IFERROR(IF(INDEX(DATOS!AD:AD,MATCH(CHECKLIST!B480,DATOS!B:B,0),1)=0,"",INDEX(DATOS!AD:AD,MATCH(CHECKLIST!B480,DATOS!B:B,0),1)),"")</f>
        <v/>
      </c>
      <c r="G480" s="17" t="str">
        <f>IFERROR(IF(INDEX(DATOS!AI:AI,MATCH(CHECKLIST!B480,DATOS!B:B,0),1)=0,"",INDEX(DATOS!AI:AI,MATCH(CHECKLIST!B480,DATOS!B:B,0),1)),"")</f>
        <v/>
      </c>
      <c r="H480" s="17" t="str">
        <f>IF(IFERROR(FIND(H$13,INDEX(DATOS!CB:CB,MATCH(CHECKLIST!B480,DATOS!B:B,0),1),1),"")="",IF(IFERROR(FIND("VENCIDA",INDEX(DATOS!BI:BI,MATCH(CHECKLIST!B480,DATOS!B:B,0),1),1),"")="","","VENCIDO"),"X")</f>
        <v/>
      </c>
      <c r="I480" s="17" t="str">
        <f>IFERROR(IF(INDEX(DATOS!AM:AM,MATCH(CHECKLIST!B480,DATOS!B:B,0),1)=0,"",INDEX(DATOS!AM:AM,MATCH(CHECKLIST!B480,DATOS!B:B,0),1)),"")</f>
        <v/>
      </c>
      <c r="J480" s="17" t="str">
        <f>IFERROR(IF(INDEX(DATOS!AK:AK,MATCH(CHECKLIST!B480,DATOS!B:B,0),1)=0,"",INDEX(DATOS!AK:AK,MATCH(CHECKLIST!B480,DATOS!B:B,0),1)),"")</f>
        <v/>
      </c>
      <c r="K480" s="49" t="str">
        <f>IFERROR(IF(INDEX(DATOS!AL:AL,MATCH(CHECKLIST!B480,DATOS!B:B,0),1)=0,"",INDEX(DATOS!AL:AL,MATCH(CHECKLIST!B480,DATOS!B:B,0),1)),"")</f>
        <v/>
      </c>
      <c r="L480" s="17" t="str">
        <f>IFERROR(IF(INDEX(DATOS!AN:AN,MATCH(CHECKLIST!B480,DATOS!B:B,0),1)=0,"",INDEX(DATOS!AN:AN,MATCH(CHECKLIST!B480,DATOS!B:B,0),1)),"")</f>
        <v/>
      </c>
      <c r="M480" s="17" t="str">
        <f>IFERROR(IF(INDEX(DATOS!AN:AN,MATCH(CHECKLIST!B480,DATOS!B:B,0),1)=0,"",INDEX(DATOS!AN:AN,MATCH(CHECKLIST!B480,DATOS!B:B,0),1)),"")</f>
        <v/>
      </c>
      <c r="N480" s="49" t="str">
        <f ca="1">IFERROR(IF(INDEX(DATOS!I:I,MATCH(CHECKLIST!B480,DATOS!B:B,0),1)="","X",IF(INDEX(DATOS!I:I,MATCH(CHECKLIST!B480,DATOS!B:B,0),1)&gt;YEAR(TODAY())-1,"","VENCIDA")),"")</f>
        <v/>
      </c>
      <c r="O480" s="49"/>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16" t="str">
        <f>IFERROR(INDEX(DATOS!C:C,MATCH(CHECKLIST!A481,DATOS!BV:BV,0),1),"")</f>
        <v/>
      </c>
      <c r="F481" s="3" t="str">
        <f>IFERROR(IF(INDEX(DATOS!AD:AD,MATCH(CHECKLIST!B481,DATOS!B:B,0),1)=0,"",INDEX(DATOS!AD:AD,MATCH(CHECKLIST!B481,DATOS!B:B,0),1)),"")</f>
        <v/>
      </c>
      <c r="G481" s="17" t="str">
        <f>IFERROR(IF(INDEX(DATOS!AI:AI,MATCH(CHECKLIST!B481,DATOS!B:B,0),1)=0,"",INDEX(DATOS!AI:AI,MATCH(CHECKLIST!B481,DATOS!B:B,0),1)),"")</f>
        <v/>
      </c>
      <c r="H481" s="17" t="str">
        <f>IF(IFERROR(FIND(H$13,INDEX(DATOS!CB:CB,MATCH(CHECKLIST!B481,DATOS!B:B,0),1),1),"")="",IF(IFERROR(FIND("VENCIDA",INDEX(DATOS!BI:BI,MATCH(CHECKLIST!B481,DATOS!B:B,0),1),1),"")="","","VENCIDO"),"X")</f>
        <v/>
      </c>
      <c r="I481" s="17" t="str">
        <f>IFERROR(IF(INDEX(DATOS!AM:AM,MATCH(CHECKLIST!B481,DATOS!B:B,0),1)=0,"",INDEX(DATOS!AM:AM,MATCH(CHECKLIST!B481,DATOS!B:B,0),1)),"")</f>
        <v/>
      </c>
      <c r="J481" s="17" t="str">
        <f>IFERROR(IF(INDEX(DATOS!AK:AK,MATCH(CHECKLIST!B481,DATOS!B:B,0),1)=0,"",INDEX(DATOS!AK:AK,MATCH(CHECKLIST!B481,DATOS!B:B,0),1)),"")</f>
        <v/>
      </c>
      <c r="K481" s="49" t="str">
        <f>IFERROR(IF(INDEX(DATOS!AL:AL,MATCH(CHECKLIST!B481,DATOS!B:B,0),1)=0,"",INDEX(DATOS!AL:AL,MATCH(CHECKLIST!B481,DATOS!B:B,0),1)),"")</f>
        <v/>
      </c>
      <c r="L481" s="17" t="str">
        <f>IFERROR(IF(INDEX(DATOS!AN:AN,MATCH(CHECKLIST!B481,DATOS!B:B,0),1)=0,"",INDEX(DATOS!AN:AN,MATCH(CHECKLIST!B481,DATOS!B:B,0),1)),"")</f>
        <v/>
      </c>
      <c r="M481" s="17" t="str">
        <f>IFERROR(IF(INDEX(DATOS!AN:AN,MATCH(CHECKLIST!B481,DATOS!B:B,0),1)=0,"",INDEX(DATOS!AN:AN,MATCH(CHECKLIST!B481,DATOS!B:B,0),1)),"")</f>
        <v/>
      </c>
      <c r="N481" s="49" t="str">
        <f ca="1">IFERROR(IF(INDEX(DATOS!I:I,MATCH(CHECKLIST!B481,DATOS!B:B,0),1)="","X",IF(INDEX(DATOS!I:I,MATCH(CHECKLIST!B481,DATOS!B:B,0),1)&gt;YEAR(TODAY())-1,"","VENCIDA")),"")</f>
        <v/>
      </c>
      <c r="O481" s="49"/>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16" t="str">
        <f>IFERROR(INDEX(DATOS!C:C,MATCH(CHECKLIST!A482,DATOS!BV:BV,0),1),"")</f>
        <v/>
      </c>
      <c r="F482" s="3" t="str">
        <f>IFERROR(IF(INDEX(DATOS!AD:AD,MATCH(CHECKLIST!B482,DATOS!B:B,0),1)=0,"",INDEX(DATOS!AD:AD,MATCH(CHECKLIST!B482,DATOS!B:B,0),1)),"")</f>
        <v/>
      </c>
      <c r="G482" s="17" t="str">
        <f>IFERROR(IF(INDEX(DATOS!AI:AI,MATCH(CHECKLIST!B482,DATOS!B:B,0),1)=0,"",INDEX(DATOS!AI:AI,MATCH(CHECKLIST!B482,DATOS!B:B,0),1)),"")</f>
        <v/>
      </c>
      <c r="H482" s="17" t="str">
        <f>IF(IFERROR(FIND(H$13,INDEX(DATOS!CB:CB,MATCH(CHECKLIST!B482,DATOS!B:B,0),1),1),"")="",IF(IFERROR(FIND("VENCIDA",INDEX(DATOS!BI:BI,MATCH(CHECKLIST!B482,DATOS!B:B,0),1),1),"")="","","VENCIDO"),"X")</f>
        <v/>
      </c>
      <c r="I482" s="17" t="str">
        <f>IFERROR(IF(INDEX(DATOS!AM:AM,MATCH(CHECKLIST!B482,DATOS!B:B,0),1)=0,"",INDEX(DATOS!AM:AM,MATCH(CHECKLIST!B482,DATOS!B:B,0),1)),"")</f>
        <v/>
      </c>
      <c r="J482" s="17" t="str">
        <f>IFERROR(IF(INDEX(DATOS!AK:AK,MATCH(CHECKLIST!B482,DATOS!B:B,0),1)=0,"",INDEX(DATOS!AK:AK,MATCH(CHECKLIST!B482,DATOS!B:B,0),1)),"")</f>
        <v/>
      </c>
      <c r="K482" s="49" t="str">
        <f>IFERROR(IF(INDEX(DATOS!AL:AL,MATCH(CHECKLIST!B482,DATOS!B:B,0),1)=0,"",INDEX(DATOS!AL:AL,MATCH(CHECKLIST!B482,DATOS!B:B,0),1)),"")</f>
        <v/>
      </c>
      <c r="L482" s="17" t="str">
        <f>IFERROR(IF(INDEX(DATOS!AN:AN,MATCH(CHECKLIST!B482,DATOS!B:B,0),1)=0,"",INDEX(DATOS!AN:AN,MATCH(CHECKLIST!B482,DATOS!B:B,0),1)),"")</f>
        <v/>
      </c>
      <c r="M482" s="17" t="str">
        <f>IFERROR(IF(INDEX(DATOS!AN:AN,MATCH(CHECKLIST!B482,DATOS!B:B,0),1)=0,"",INDEX(DATOS!AN:AN,MATCH(CHECKLIST!B482,DATOS!B:B,0),1)),"")</f>
        <v/>
      </c>
      <c r="N482" s="49" t="str">
        <f ca="1">IFERROR(IF(INDEX(DATOS!I:I,MATCH(CHECKLIST!B482,DATOS!B:B,0),1)="","X",IF(INDEX(DATOS!I:I,MATCH(CHECKLIST!B482,DATOS!B:B,0),1)&gt;YEAR(TODAY())-1,"","VENCIDA")),"")</f>
        <v/>
      </c>
      <c r="O482" s="49"/>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16" t="str">
        <f>IFERROR(INDEX(DATOS!C:C,MATCH(CHECKLIST!A483,DATOS!BV:BV,0),1),"")</f>
        <v/>
      </c>
      <c r="F483" s="3" t="str">
        <f>IFERROR(IF(INDEX(DATOS!AD:AD,MATCH(CHECKLIST!B483,DATOS!B:B,0),1)=0,"",INDEX(DATOS!AD:AD,MATCH(CHECKLIST!B483,DATOS!B:B,0),1)),"")</f>
        <v/>
      </c>
      <c r="G483" s="17" t="str">
        <f>IFERROR(IF(INDEX(DATOS!AI:AI,MATCH(CHECKLIST!B483,DATOS!B:B,0),1)=0,"",INDEX(DATOS!AI:AI,MATCH(CHECKLIST!B483,DATOS!B:B,0),1)),"")</f>
        <v/>
      </c>
      <c r="H483" s="17" t="str">
        <f>IF(IFERROR(FIND(H$13,INDEX(DATOS!CB:CB,MATCH(CHECKLIST!B483,DATOS!B:B,0),1),1),"")="",IF(IFERROR(FIND("VENCIDA",INDEX(DATOS!BI:BI,MATCH(CHECKLIST!B483,DATOS!B:B,0),1),1),"")="","","VENCIDO"),"X")</f>
        <v/>
      </c>
      <c r="I483" s="17" t="str">
        <f>IFERROR(IF(INDEX(DATOS!AM:AM,MATCH(CHECKLIST!B483,DATOS!B:B,0),1)=0,"",INDEX(DATOS!AM:AM,MATCH(CHECKLIST!B483,DATOS!B:B,0),1)),"")</f>
        <v/>
      </c>
      <c r="J483" s="17" t="str">
        <f>IFERROR(IF(INDEX(DATOS!AK:AK,MATCH(CHECKLIST!B483,DATOS!B:B,0),1)=0,"",INDEX(DATOS!AK:AK,MATCH(CHECKLIST!B483,DATOS!B:B,0),1)),"")</f>
        <v/>
      </c>
      <c r="K483" s="49" t="str">
        <f>IFERROR(IF(INDEX(DATOS!AL:AL,MATCH(CHECKLIST!B483,DATOS!B:B,0),1)=0,"",INDEX(DATOS!AL:AL,MATCH(CHECKLIST!B483,DATOS!B:B,0),1)),"")</f>
        <v/>
      </c>
      <c r="L483" s="17" t="str">
        <f>IFERROR(IF(INDEX(DATOS!AN:AN,MATCH(CHECKLIST!B483,DATOS!B:B,0),1)=0,"",INDEX(DATOS!AN:AN,MATCH(CHECKLIST!B483,DATOS!B:B,0),1)),"")</f>
        <v/>
      </c>
      <c r="M483" s="17" t="str">
        <f>IFERROR(IF(INDEX(DATOS!AN:AN,MATCH(CHECKLIST!B483,DATOS!B:B,0),1)=0,"",INDEX(DATOS!AN:AN,MATCH(CHECKLIST!B483,DATOS!B:B,0),1)),"")</f>
        <v/>
      </c>
      <c r="N483" s="49" t="str">
        <f ca="1">IFERROR(IF(INDEX(DATOS!I:I,MATCH(CHECKLIST!B483,DATOS!B:B,0),1)="","X",IF(INDEX(DATOS!I:I,MATCH(CHECKLIST!B483,DATOS!B:B,0),1)&gt;YEAR(TODAY())-1,"","VENCIDA")),"")</f>
        <v/>
      </c>
      <c r="O483" s="49"/>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16" t="str">
        <f>IFERROR(INDEX(DATOS!C:C,MATCH(CHECKLIST!A484,DATOS!BV:BV,0),1),"")</f>
        <v/>
      </c>
      <c r="F484" s="3" t="str">
        <f>IFERROR(IF(INDEX(DATOS!AD:AD,MATCH(CHECKLIST!B484,DATOS!B:B,0),1)=0,"",INDEX(DATOS!AD:AD,MATCH(CHECKLIST!B484,DATOS!B:B,0),1)),"")</f>
        <v/>
      </c>
      <c r="G484" s="17" t="str">
        <f>IFERROR(IF(INDEX(DATOS!AI:AI,MATCH(CHECKLIST!B484,DATOS!B:B,0),1)=0,"",INDEX(DATOS!AI:AI,MATCH(CHECKLIST!B484,DATOS!B:B,0),1)),"")</f>
        <v/>
      </c>
      <c r="H484" s="17" t="str">
        <f>IF(IFERROR(FIND(H$13,INDEX(DATOS!CB:CB,MATCH(CHECKLIST!B484,DATOS!B:B,0),1),1),"")="",IF(IFERROR(FIND("VENCIDA",INDEX(DATOS!BI:BI,MATCH(CHECKLIST!B484,DATOS!B:B,0),1),1),"")="","","VENCIDO"),"X")</f>
        <v/>
      </c>
      <c r="I484" s="17" t="str">
        <f>IFERROR(IF(INDEX(DATOS!AM:AM,MATCH(CHECKLIST!B484,DATOS!B:B,0),1)=0,"",INDEX(DATOS!AM:AM,MATCH(CHECKLIST!B484,DATOS!B:B,0),1)),"")</f>
        <v/>
      </c>
      <c r="J484" s="17" t="str">
        <f>IFERROR(IF(INDEX(DATOS!AK:AK,MATCH(CHECKLIST!B484,DATOS!B:B,0),1)=0,"",INDEX(DATOS!AK:AK,MATCH(CHECKLIST!B484,DATOS!B:B,0),1)),"")</f>
        <v/>
      </c>
      <c r="K484" s="49" t="str">
        <f>IFERROR(IF(INDEX(DATOS!AL:AL,MATCH(CHECKLIST!B484,DATOS!B:B,0),1)=0,"",INDEX(DATOS!AL:AL,MATCH(CHECKLIST!B484,DATOS!B:B,0),1)),"")</f>
        <v/>
      </c>
      <c r="L484" s="17" t="str">
        <f>IFERROR(IF(INDEX(DATOS!AN:AN,MATCH(CHECKLIST!B484,DATOS!B:B,0),1)=0,"",INDEX(DATOS!AN:AN,MATCH(CHECKLIST!B484,DATOS!B:B,0),1)),"")</f>
        <v/>
      </c>
      <c r="M484" s="17" t="str">
        <f>IFERROR(IF(INDEX(DATOS!AN:AN,MATCH(CHECKLIST!B484,DATOS!B:B,0),1)=0,"",INDEX(DATOS!AN:AN,MATCH(CHECKLIST!B484,DATOS!B:B,0),1)),"")</f>
        <v/>
      </c>
      <c r="N484" s="49" t="str">
        <f ca="1">IFERROR(IF(INDEX(DATOS!I:I,MATCH(CHECKLIST!B484,DATOS!B:B,0),1)="","X",IF(INDEX(DATOS!I:I,MATCH(CHECKLIST!B484,DATOS!B:B,0),1)&gt;YEAR(TODAY())-1,"","VENCIDA")),"")</f>
        <v/>
      </c>
      <c r="O484" s="49"/>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16" t="str">
        <f>IFERROR(INDEX(DATOS!C:C,MATCH(CHECKLIST!A485,DATOS!BV:BV,0),1),"")</f>
        <v/>
      </c>
      <c r="F485" s="3" t="str">
        <f>IFERROR(IF(INDEX(DATOS!AD:AD,MATCH(CHECKLIST!B485,DATOS!B:B,0),1)=0,"",INDEX(DATOS!AD:AD,MATCH(CHECKLIST!B485,DATOS!B:B,0),1)),"")</f>
        <v/>
      </c>
      <c r="G485" s="17" t="str">
        <f>IFERROR(IF(INDEX(DATOS!AI:AI,MATCH(CHECKLIST!B485,DATOS!B:B,0),1)=0,"",INDEX(DATOS!AI:AI,MATCH(CHECKLIST!B485,DATOS!B:B,0),1)),"")</f>
        <v/>
      </c>
      <c r="H485" s="17" t="str">
        <f>IF(IFERROR(FIND(H$13,INDEX(DATOS!CB:CB,MATCH(CHECKLIST!B485,DATOS!B:B,0),1),1),"")="",IF(IFERROR(FIND("VENCIDA",INDEX(DATOS!BI:BI,MATCH(CHECKLIST!B485,DATOS!B:B,0),1),1),"")="","","VENCIDO"),"X")</f>
        <v/>
      </c>
      <c r="I485" s="17" t="str">
        <f>IFERROR(IF(INDEX(DATOS!AM:AM,MATCH(CHECKLIST!B485,DATOS!B:B,0),1)=0,"",INDEX(DATOS!AM:AM,MATCH(CHECKLIST!B485,DATOS!B:B,0),1)),"")</f>
        <v/>
      </c>
      <c r="J485" s="17" t="str">
        <f>IFERROR(IF(INDEX(DATOS!AK:AK,MATCH(CHECKLIST!B485,DATOS!B:B,0),1)=0,"",INDEX(DATOS!AK:AK,MATCH(CHECKLIST!B485,DATOS!B:B,0),1)),"")</f>
        <v/>
      </c>
      <c r="K485" s="49" t="str">
        <f>IFERROR(IF(INDEX(DATOS!AL:AL,MATCH(CHECKLIST!B485,DATOS!B:B,0),1)=0,"",INDEX(DATOS!AL:AL,MATCH(CHECKLIST!B485,DATOS!B:B,0),1)),"")</f>
        <v/>
      </c>
      <c r="L485" s="17" t="str">
        <f>IFERROR(IF(INDEX(DATOS!AN:AN,MATCH(CHECKLIST!B485,DATOS!B:B,0),1)=0,"",INDEX(DATOS!AN:AN,MATCH(CHECKLIST!B485,DATOS!B:B,0),1)),"")</f>
        <v/>
      </c>
      <c r="M485" s="17" t="str">
        <f>IFERROR(IF(INDEX(DATOS!AN:AN,MATCH(CHECKLIST!B485,DATOS!B:B,0),1)=0,"",INDEX(DATOS!AN:AN,MATCH(CHECKLIST!B485,DATOS!B:B,0),1)),"")</f>
        <v/>
      </c>
      <c r="N485" s="49" t="str">
        <f ca="1">IFERROR(IF(INDEX(DATOS!I:I,MATCH(CHECKLIST!B485,DATOS!B:B,0),1)="","X",IF(INDEX(DATOS!I:I,MATCH(CHECKLIST!B485,DATOS!B:B,0),1)&gt;YEAR(TODAY())-1,"","VENCIDA")),"")</f>
        <v/>
      </c>
      <c r="O485" s="49"/>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16" t="str">
        <f>IFERROR(INDEX(DATOS!C:C,MATCH(CHECKLIST!A486,DATOS!BV:BV,0),1),"")</f>
        <v/>
      </c>
      <c r="F486" s="3" t="str">
        <f>IFERROR(IF(INDEX(DATOS!AD:AD,MATCH(CHECKLIST!B486,DATOS!B:B,0),1)=0,"",INDEX(DATOS!AD:AD,MATCH(CHECKLIST!B486,DATOS!B:B,0),1)),"")</f>
        <v/>
      </c>
      <c r="G486" s="17" t="str">
        <f>IFERROR(IF(INDEX(DATOS!AI:AI,MATCH(CHECKLIST!B486,DATOS!B:B,0),1)=0,"",INDEX(DATOS!AI:AI,MATCH(CHECKLIST!B486,DATOS!B:B,0),1)),"")</f>
        <v/>
      </c>
      <c r="H486" s="17" t="str">
        <f>IF(IFERROR(FIND(H$13,INDEX(DATOS!CB:CB,MATCH(CHECKLIST!B486,DATOS!B:B,0),1),1),"")="",IF(IFERROR(FIND("VENCIDA",INDEX(DATOS!BI:BI,MATCH(CHECKLIST!B486,DATOS!B:B,0),1),1),"")="","","VENCIDO"),"X")</f>
        <v/>
      </c>
      <c r="I486" s="17" t="str">
        <f>IFERROR(IF(INDEX(DATOS!AM:AM,MATCH(CHECKLIST!B486,DATOS!B:B,0),1)=0,"",INDEX(DATOS!AM:AM,MATCH(CHECKLIST!B486,DATOS!B:B,0),1)),"")</f>
        <v/>
      </c>
      <c r="J486" s="17" t="str">
        <f>IFERROR(IF(INDEX(DATOS!AK:AK,MATCH(CHECKLIST!B486,DATOS!B:B,0),1)=0,"",INDEX(DATOS!AK:AK,MATCH(CHECKLIST!B486,DATOS!B:B,0),1)),"")</f>
        <v/>
      </c>
      <c r="K486" s="49" t="str">
        <f>IFERROR(IF(INDEX(DATOS!AL:AL,MATCH(CHECKLIST!B486,DATOS!B:B,0),1)=0,"",INDEX(DATOS!AL:AL,MATCH(CHECKLIST!B486,DATOS!B:B,0),1)),"")</f>
        <v/>
      </c>
      <c r="L486" s="17" t="str">
        <f>IFERROR(IF(INDEX(DATOS!AN:AN,MATCH(CHECKLIST!B486,DATOS!B:B,0),1)=0,"",INDEX(DATOS!AN:AN,MATCH(CHECKLIST!B486,DATOS!B:B,0),1)),"")</f>
        <v/>
      </c>
      <c r="M486" s="17" t="str">
        <f>IFERROR(IF(INDEX(DATOS!AN:AN,MATCH(CHECKLIST!B486,DATOS!B:B,0),1)=0,"",INDEX(DATOS!AN:AN,MATCH(CHECKLIST!B486,DATOS!B:B,0),1)),"")</f>
        <v/>
      </c>
      <c r="N486" s="49" t="str">
        <f ca="1">IFERROR(IF(INDEX(DATOS!I:I,MATCH(CHECKLIST!B486,DATOS!B:B,0),1)="","X",IF(INDEX(DATOS!I:I,MATCH(CHECKLIST!B486,DATOS!B:B,0),1)&gt;YEAR(TODAY())-1,"","VENCIDA")),"")</f>
        <v/>
      </c>
      <c r="O486" s="49"/>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16" t="str">
        <f>IFERROR(INDEX(DATOS!C:C,MATCH(CHECKLIST!A487,DATOS!BV:BV,0),1),"")</f>
        <v/>
      </c>
      <c r="F487" s="3" t="str">
        <f>IFERROR(IF(INDEX(DATOS!AD:AD,MATCH(CHECKLIST!B487,DATOS!B:B,0),1)=0,"",INDEX(DATOS!AD:AD,MATCH(CHECKLIST!B487,DATOS!B:B,0),1)),"")</f>
        <v/>
      </c>
      <c r="G487" s="17" t="str">
        <f>IFERROR(IF(INDEX(DATOS!AI:AI,MATCH(CHECKLIST!B487,DATOS!B:B,0),1)=0,"",INDEX(DATOS!AI:AI,MATCH(CHECKLIST!B487,DATOS!B:B,0),1)),"")</f>
        <v/>
      </c>
      <c r="H487" s="17" t="str">
        <f>IF(IFERROR(FIND(H$13,INDEX(DATOS!CB:CB,MATCH(CHECKLIST!B487,DATOS!B:B,0),1),1),"")="",IF(IFERROR(FIND("VENCIDA",INDEX(DATOS!BI:BI,MATCH(CHECKLIST!B487,DATOS!B:B,0),1),1),"")="","","VENCIDO"),"X")</f>
        <v/>
      </c>
      <c r="I487" s="17" t="str">
        <f>IFERROR(IF(INDEX(DATOS!AM:AM,MATCH(CHECKLIST!B487,DATOS!B:B,0),1)=0,"",INDEX(DATOS!AM:AM,MATCH(CHECKLIST!B487,DATOS!B:B,0),1)),"")</f>
        <v/>
      </c>
      <c r="J487" s="17" t="str">
        <f>IFERROR(IF(INDEX(DATOS!AK:AK,MATCH(CHECKLIST!B487,DATOS!B:B,0),1)=0,"",INDEX(DATOS!AK:AK,MATCH(CHECKLIST!B487,DATOS!B:B,0),1)),"")</f>
        <v/>
      </c>
      <c r="K487" s="49" t="str">
        <f>IFERROR(IF(INDEX(DATOS!AL:AL,MATCH(CHECKLIST!B487,DATOS!B:B,0),1)=0,"",INDEX(DATOS!AL:AL,MATCH(CHECKLIST!B487,DATOS!B:B,0),1)),"")</f>
        <v/>
      </c>
      <c r="L487" s="17" t="str">
        <f>IFERROR(IF(INDEX(DATOS!AN:AN,MATCH(CHECKLIST!B487,DATOS!B:B,0),1)=0,"",INDEX(DATOS!AN:AN,MATCH(CHECKLIST!B487,DATOS!B:B,0),1)),"")</f>
        <v/>
      </c>
      <c r="M487" s="17" t="str">
        <f>IFERROR(IF(INDEX(DATOS!AN:AN,MATCH(CHECKLIST!B487,DATOS!B:B,0),1)=0,"",INDEX(DATOS!AN:AN,MATCH(CHECKLIST!B487,DATOS!B:B,0),1)),"")</f>
        <v/>
      </c>
      <c r="N487" s="49" t="str">
        <f ca="1">IFERROR(IF(INDEX(DATOS!I:I,MATCH(CHECKLIST!B487,DATOS!B:B,0),1)="","X",IF(INDEX(DATOS!I:I,MATCH(CHECKLIST!B487,DATOS!B:B,0),1)&gt;YEAR(TODAY())-1,"","VENCIDA")),"")</f>
        <v/>
      </c>
      <c r="O487" s="49"/>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16" t="str">
        <f>IFERROR(INDEX(DATOS!C:C,MATCH(CHECKLIST!A488,DATOS!BV:BV,0),1),"")</f>
        <v/>
      </c>
      <c r="F488" s="3" t="str">
        <f>IFERROR(IF(INDEX(DATOS!AD:AD,MATCH(CHECKLIST!B488,DATOS!B:B,0),1)=0,"",INDEX(DATOS!AD:AD,MATCH(CHECKLIST!B488,DATOS!B:B,0),1)),"")</f>
        <v/>
      </c>
      <c r="G488" s="17" t="str">
        <f>IFERROR(IF(INDEX(DATOS!AI:AI,MATCH(CHECKLIST!B488,DATOS!B:B,0),1)=0,"",INDEX(DATOS!AI:AI,MATCH(CHECKLIST!B488,DATOS!B:B,0),1)),"")</f>
        <v/>
      </c>
      <c r="H488" s="17" t="str">
        <f>IF(IFERROR(FIND(H$13,INDEX(DATOS!CB:CB,MATCH(CHECKLIST!B488,DATOS!B:B,0),1),1),"")="",IF(IFERROR(FIND("VENCIDA",INDEX(DATOS!BI:BI,MATCH(CHECKLIST!B488,DATOS!B:B,0),1),1),"")="","","VENCIDO"),"X")</f>
        <v/>
      </c>
      <c r="I488" s="17" t="str">
        <f>IFERROR(IF(INDEX(DATOS!AM:AM,MATCH(CHECKLIST!B488,DATOS!B:B,0),1)=0,"",INDEX(DATOS!AM:AM,MATCH(CHECKLIST!B488,DATOS!B:B,0),1)),"")</f>
        <v/>
      </c>
      <c r="J488" s="17" t="str">
        <f>IFERROR(IF(INDEX(DATOS!AK:AK,MATCH(CHECKLIST!B488,DATOS!B:B,0),1)=0,"",INDEX(DATOS!AK:AK,MATCH(CHECKLIST!B488,DATOS!B:B,0),1)),"")</f>
        <v/>
      </c>
      <c r="K488" s="49" t="str">
        <f>IFERROR(IF(INDEX(DATOS!AL:AL,MATCH(CHECKLIST!B488,DATOS!B:B,0),1)=0,"",INDEX(DATOS!AL:AL,MATCH(CHECKLIST!B488,DATOS!B:B,0),1)),"")</f>
        <v/>
      </c>
      <c r="L488" s="17" t="str">
        <f>IFERROR(IF(INDEX(DATOS!AN:AN,MATCH(CHECKLIST!B488,DATOS!B:B,0),1)=0,"",INDEX(DATOS!AN:AN,MATCH(CHECKLIST!B488,DATOS!B:B,0),1)),"")</f>
        <v/>
      </c>
      <c r="M488" s="17" t="str">
        <f>IFERROR(IF(INDEX(DATOS!AN:AN,MATCH(CHECKLIST!B488,DATOS!B:B,0),1)=0,"",INDEX(DATOS!AN:AN,MATCH(CHECKLIST!B488,DATOS!B:B,0),1)),"")</f>
        <v/>
      </c>
      <c r="N488" s="49" t="str">
        <f ca="1">IFERROR(IF(INDEX(DATOS!I:I,MATCH(CHECKLIST!B488,DATOS!B:B,0),1)="","X",IF(INDEX(DATOS!I:I,MATCH(CHECKLIST!B488,DATOS!B:B,0),1)&gt;YEAR(TODAY())-1,"","VENCIDA")),"")</f>
        <v/>
      </c>
      <c r="O488" s="49"/>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16" t="str">
        <f>IFERROR(INDEX(DATOS!C:C,MATCH(CHECKLIST!A489,DATOS!BV:BV,0),1),"")</f>
        <v/>
      </c>
      <c r="F489" s="3" t="str">
        <f>IFERROR(IF(INDEX(DATOS!AD:AD,MATCH(CHECKLIST!B489,DATOS!B:B,0),1)=0,"",INDEX(DATOS!AD:AD,MATCH(CHECKLIST!B489,DATOS!B:B,0),1)),"")</f>
        <v/>
      </c>
      <c r="G489" s="17" t="str">
        <f>IFERROR(IF(INDEX(DATOS!AI:AI,MATCH(CHECKLIST!B489,DATOS!B:B,0),1)=0,"",INDEX(DATOS!AI:AI,MATCH(CHECKLIST!B489,DATOS!B:B,0),1)),"")</f>
        <v/>
      </c>
      <c r="H489" s="17" t="str">
        <f>IF(IFERROR(FIND(H$13,INDEX(DATOS!CB:CB,MATCH(CHECKLIST!B489,DATOS!B:B,0),1),1),"")="",IF(IFERROR(FIND("VENCIDA",INDEX(DATOS!BI:BI,MATCH(CHECKLIST!B489,DATOS!B:B,0),1),1),"")="","","VENCIDO"),"X")</f>
        <v/>
      </c>
      <c r="I489" s="17" t="str">
        <f>IFERROR(IF(INDEX(DATOS!AM:AM,MATCH(CHECKLIST!B489,DATOS!B:B,0),1)=0,"",INDEX(DATOS!AM:AM,MATCH(CHECKLIST!B489,DATOS!B:B,0),1)),"")</f>
        <v/>
      </c>
      <c r="J489" s="17" t="str">
        <f>IFERROR(IF(INDEX(DATOS!AK:AK,MATCH(CHECKLIST!B489,DATOS!B:B,0),1)=0,"",INDEX(DATOS!AK:AK,MATCH(CHECKLIST!B489,DATOS!B:B,0),1)),"")</f>
        <v/>
      </c>
      <c r="K489" s="49" t="str">
        <f>IFERROR(IF(INDEX(DATOS!AL:AL,MATCH(CHECKLIST!B489,DATOS!B:B,0),1)=0,"",INDEX(DATOS!AL:AL,MATCH(CHECKLIST!B489,DATOS!B:B,0),1)),"")</f>
        <v/>
      </c>
      <c r="L489" s="17" t="str">
        <f>IFERROR(IF(INDEX(DATOS!AN:AN,MATCH(CHECKLIST!B489,DATOS!B:B,0),1)=0,"",INDEX(DATOS!AN:AN,MATCH(CHECKLIST!B489,DATOS!B:B,0),1)),"")</f>
        <v/>
      </c>
      <c r="M489" s="17" t="str">
        <f>IFERROR(IF(INDEX(DATOS!AN:AN,MATCH(CHECKLIST!B489,DATOS!B:B,0),1)=0,"",INDEX(DATOS!AN:AN,MATCH(CHECKLIST!B489,DATOS!B:B,0),1)),"")</f>
        <v/>
      </c>
      <c r="N489" s="49" t="str">
        <f ca="1">IFERROR(IF(INDEX(DATOS!I:I,MATCH(CHECKLIST!B489,DATOS!B:B,0),1)="","X",IF(INDEX(DATOS!I:I,MATCH(CHECKLIST!B489,DATOS!B:B,0),1)&gt;YEAR(TODAY())-1,"","VENCIDA")),"")</f>
        <v/>
      </c>
      <c r="O489" s="49"/>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16" t="str">
        <f>IFERROR(INDEX(DATOS!C:C,MATCH(CHECKLIST!A490,DATOS!BV:BV,0),1),"")</f>
        <v/>
      </c>
      <c r="F490" s="3" t="str">
        <f>IFERROR(IF(INDEX(DATOS!AD:AD,MATCH(CHECKLIST!B490,DATOS!B:B,0),1)=0,"",INDEX(DATOS!AD:AD,MATCH(CHECKLIST!B490,DATOS!B:B,0),1)),"")</f>
        <v/>
      </c>
      <c r="G490" s="17" t="str">
        <f>IFERROR(IF(INDEX(DATOS!AI:AI,MATCH(CHECKLIST!B490,DATOS!B:B,0),1)=0,"",INDEX(DATOS!AI:AI,MATCH(CHECKLIST!B490,DATOS!B:B,0),1)),"")</f>
        <v/>
      </c>
      <c r="H490" s="17" t="str">
        <f>IF(IFERROR(FIND(H$13,INDEX(DATOS!CB:CB,MATCH(CHECKLIST!B490,DATOS!B:B,0),1),1),"")="",IF(IFERROR(FIND("VENCIDA",INDEX(DATOS!BI:BI,MATCH(CHECKLIST!B490,DATOS!B:B,0),1),1),"")="","","VENCIDO"),"X")</f>
        <v/>
      </c>
      <c r="I490" s="17" t="str">
        <f>IFERROR(IF(INDEX(DATOS!AM:AM,MATCH(CHECKLIST!B490,DATOS!B:B,0),1)=0,"",INDEX(DATOS!AM:AM,MATCH(CHECKLIST!B490,DATOS!B:B,0),1)),"")</f>
        <v/>
      </c>
      <c r="J490" s="17" t="str">
        <f>IFERROR(IF(INDEX(DATOS!AK:AK,MATCH(CHECKLIST!B490,DATOS!B:B,0),1)=0,"",INDEX(DATOS!AK:AK,MATCH(CHECKLIST!B490,DATOS!B:B,0),1)),"")</f>
        <v/>
      </c>
      <c r="K490" s="49" t="str">
        <f>IFERROR(IF(INDEX(DATOS!AL:AL,MATCH(CHECKLIST!B490,DATOS!B:B,0),1)=0,"",INDEX(DATOS!AL:AL,MATCH(CHECKLIST!B490,DATOS!B:B,0),1)),"")</f>
        <v/>
      </c>
      <c r="L490" s="17" t="str">
        <f>IFERROR(IF(INDEX(DATOS!AN:AN,MATCH(CHECKLIST!B490,DATOS!B:B,0),1)=0,"",INDEX(DATOS!AN:AN,MATCH(CHECKLIST!B490,DATOS!B:B,0),1)),"")</f>
        <v/>
      </c>
      <c r="M490" s="17" t="str">
        <f>IFERROR(IF(INDEX(DATOS!AN:AN,MATCH(CHECKLIST!B490,DATOS!B:B,0),1)=0,"",INDEX(DATOS!AN:AN,MATCH(CHECKLIST!B490,DATOS!B:B,0),1)),"")</f>
        <v/>
      </c>
      <c r="N490" s="49" t="str">
        <f ca="1">IFERROR(IF(INDEX(DATOS!I:I,MATCH(CHECKLIST!B490,DATOS!B:B,0),1)="","X",IF(INDEX(DATOS!I:I,MATCH(CHECKLIST!B490,DATOS!B:B,0),1)&gt;YEAR(TODAY())-1,"","VENCIDA")),"")</f>
        <v/>
      </c>
      <c r="O490" s="49"/>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16" t="str">
        <f>IFERROR(INDEX(DATOS!C:C,MATCH(CHECKLIST!A491,DATOS!BV:BV,0),1),"")</f>
        <v/>
      </c>
      <c r="F491" s="3" t="str">
        <f>IFERROR(IF(INDEX(DATOS!AD:AD,MATCH(CHECKLIST!B491,DATOS!B:B,0),1)=0,"",INDEX(DATOS!AD:AD,MATCH(CHECKLIST!B491,DATOS!B:B,0),1)),"")</f>
        <v/>
      </c>
      <c r="G491" s="17" t="str">
        <f>IFERROR(IF(INDEX(DATOS!AI:AI,MATCH(CHECKLIST!B491,DATOS!B:B,0),1)=0,"",INDEX(DATOS!AI:AI,MATCH(CHECKLIST!B491,DATOS!B:B,0),1)),"")</f>
        <v/>
      </c>
      <c r="H491" s="17" t="str">
        <f>IF(IFERROR(FIND(H$13,INDEX(DATOS!CB:CB,MATCH(CHECKLIST!B491,DATOS!B:B,0),1),1),"")="",IF(IFERROR(FIND("VENCIDA",INDEX(DATOS!BI:BI,MATCH(CHECKLIST!B491,DATOS!B:B,0),1),1),"")="","","VENCIDO"),"X")</f>
        <v/>
      </c>
      <c r="I491" s="17" t="str">
        <f>IFERROR(IF(INDEX(DATOS!AM:AM,MATCH(CHECKLIST!B491,DATOS!B:B,0),1)=0,"",INDEX(DATOS!AM:AM,MATCH(CHECKLIST!B491,DATOS!B:B,0),1)),"")</f>
        <v/>
      </c>
      <c r="J491" s="17" t="str">
        <f>IFERROR(IF(INDEX(DATOS!AK:AK,MATCH(CHECKLIST!B491,DATOS!B:B,0),1)=0,"",INDEX(DATOS!AK:AK,MATCH(CHECKLIST!B491,DATOS!B:B,0),1)),"")</f>
        <v/>
      </c>
      <c r="K491" s="49" t="str">
        <f>IFERROR(IF(INDEX(DATOS!AL:AL,MATCH(CHECKLIST!B491,DATOS!B:B,0),1)=0,"",INDEX(DATOS!AL:AL,MATCH(CHECKLIST!B491,DATOS!B:B,0),1)),"")</f>
        <v/>
      </c>
      <c r="L491" s="17" t="str">
        <f>IFERROR(IF(INDEX(DATOS!AN:AN,MATCH(CHECKLIST!B491,DATOS!B:B,0),1)=0,"",INDEX(DATOS!AN:AN,MATCH(CHECKLIST!B491,DATOS!B:B,0),1)),"")</f>
        <v/>
      </c>
      <c r="M491" s="17" t="str">
        <f>IFERROR(IF(INDEX(DATOS!AN:AN,MATCH(CHECKLIST!B491,DATOS!B:B,0),1)=0,"",INDEX(DATOS!AN:AN,MATCH(CHECKLIST!B491,DATOS!B:B,0),1)),"")</f>
        <v/>
      </c>
      <c r="N491" s="49" t="str">
        <f ca="1">IFERROR(IF(INDEX(DATOS!I:I,MATCH(CHECKLIST!B491,DATOS!B:B,0),1)="","X",IF(INDEX(DATOS!I:I,MATCH(CHECKLIST!B491,DATOS!B:B,0),1)&gt;YEAR(TODAY())-1,"","VENCIDA")),"")</f>
        <v/>
      </c>
      <c r="O491" s="49"/>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16" t="str">
        <f>IFERROR(INDEX(DATOS!C:C,MATCH(CHECKLIST!A492,DATOS!BV:BV,0),1),"")</f>
        <v/>
      </c>
      <c r="F492" s="3" t="str">
        <f>IFERROR(IF(INDEX(DATOS!AD:AD,MATCH(CHECKLIST!B492,DATOS!B:B,0),1)=0,"",INDEX(DATOS!AD:AD,MATCH(CHECKLIST!B492,DATOS!B:B,0),1)),"")</f>
        <v/>
      </c>
      <c r="G492" s="17" t="str">
        <f>IFERROR(IF(INDEX(DATOS!AI:AI,MATCH(CHECKLIST!B492,DATOS!B:B,0),1)=0,"",INDEX(DATOS!AI:AI,MATCH(CHECKLIST!B492,DATOS!B:B,0),1)),"")</f>
        <v/>
      </c>
      <c r="H492" s="17" t="str">
        <f>IF(IFERROR(FIND(H$13,INDEX(DATOS!CB:CB,MATCH(CHECKLIST!B492,DATOS!B:B,0),1),1),"")="",IF(IFERROR(FIND("VENCIDA",INDEX(DATOS!BI:BI,MATCH(CHECKLIST!B492,DATOS!B:B,0),1),1),"")="","","VENCIDO"),"X")</f>
        <v/>
      </c>
      <c r="I492" s="17" t="str">
        <f>IFERROR(IF(INDEX(DATOS!AM:AM,MATCH(CHECKLIST!B492,DATOS!B:B,0),1)=0,"",INDEX(DATOS!AM:AM,MATCH(CHECKLIST!B492,DATOS!B:B,0),1)),"")</f>
        <v/>
      </c>
      <c r="J492" s="17" t="str">
        <f>IFERROR(IF(INDEX(DATOS!AK:AK,MATCH(CHECKLIST!B492,DATOS!B:B,0),1)=0,"",INDEX(DATOS!AK:AK,MATCH(CHECKLIST!B492,DATOS!B:B,0),1)),"")</f>
        <v/>
      </c>
      <c r="K492" s="49" t="str">
        <f>IFERROR(IF(INDEX(DATOS!AL:AL,MATCH(CHECKLIST!B492,DATOS!B:B,0),1)=0,"",INDEX(DATOS!AL:AL,MATCH(CHECKLIST!B492,DATOS!B:B,0),1)),"")</f>
        <v/>
      </c>
      <c r="L492" s="17" t="str">
        <f>IFERROR(IF(INDEX(DATOS!AN:AN,MATCH(CHECKLIST!B492,DATOS!B:B,0),1)=0,"",INDEX(DATOS!AN:AN,MATCH(CHECKLIST!B492,DATOS!B:B,0),1)),"")</f>
        <v/>
      </c>
      <c r="M492" s="17" t="str">
        <f>IFERROR(IF(INDEX(DATOS!AN:AN,MATCH(CHECKLIST!B492,DATOS!B:B,0),1)=0,"",INDEX(DATOS!AN:AN,MATCH(CHECKLIST!B492,DATOS!B:B,0),1)),"")</f>
        <v/>
      </c>
      <c r="N492" s="49" t="str">
        <f ca="1">IFERROR(IF(INDEX(DATOS!I:I,MATCH(CHECKLIST!B492,DATOS!B:B,0),1)="","X",IF(INDEX(DATOS!I:I,MATCH(CHECKLIST!B492,DATOS!B:B,0),1)&gt;YEAR(TODAY())-1,"","VENCIDA")),"")</f>
        <v/>
      </c>
      <c r="O492" s="49"/>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16" t="str">
        <f>IFERROR(INDEX(DATOS!C:C,MATCH(CHECKLIST!A493,DATOS!BV:BV,0),1),"")</f>
        <v/>
      </c>
      <c r="F493" s="3" t="str">
        <f>IFERROR(IF(INDEX(DATOS!AD:AD,MATCH(CHECKLIST!B493,DATOS!B:B,0),1)=0,"",INDEX(DATOS!AD:AD,MATCH(CHECKLIST!B493,DATOS!B:B,0),1)),"")</f>
        <v/>
      </c>
      <c r="G493" s="17" t="str">
        <f>IFERROR(IF(INDEX(DATOS!AI:AI,MATCH(CHECKLIST!B493,DATOS!B:B,0),1)=0,"",INDEX(DATOS!AI:AI,MATCH(CHECKLIST!B493,DATOS!B:B,0),1)),"")</f>
        <v/>
      </c>
      <c r="H493" s="17" t="str">
        <f>IF(IFERROR(FIND(H$13,INDEX(DATOS!CB:CB,MATCH(CHECKLIST!B493,DATOS!B:B,0),1),1),"")="",IF(IFERROR(FIND("VENCIDA",INDEX(DATOS!BI:BI,MATCH(CHECKLIST!B493,DATOS!B:B,0),1),1),"")="","","VENCIDO"),"X")</f>
        <v/>
      </c>
      <c r="I493" s="17" t="str">
        <f>IFERROR(IF(INDEX(DATOS!AM:AM,MATCH(CHECKLIST!B493,DATOS!B:B,0),1)=0,"",INDEX(DATOS!AM:AM,MATCH(CHECKLIST!B493,DATOS!B:B,0),1)),"")</f>
        <v/>
      </c>
      <c r="J493" s="17" t="str">
        <f>IFERROR(IF(INDEX(DATOS!AK:AK,MATCH(CHECKLIST!B493,DATOS!B:B,0),1)=0,"",INDEX(DATOS!AK:AK,MATCH(CHECKLIST!B493,DATOS!B:B,0),1)),"")</f>
        <v/>
      </c>
      <c r="K493" s="49" t="str">
        <f>IFERROR(IF(INDEX(DATOS!AL:AL,MATCH(CHECKLIST!B493,DATOS!B:B,0),1)=0,"",INDEX(DATOS!AL:AL,MATCH(CHECKLIST!B493,DATOS!B:B,0),1)),"")</f>
        <v/>
      </c>
      <c r="L493" s="17" t="str">
        <f>IFERROR(IF(INDEX(DATOS!AN:AN,MATCH(CHECKLIST!B493,DATOS!B:B,0),1)=0,"",INDEX(DATOS!AN:AN,MATCH(CHECKLIST!B493,DATOS!B:B,0),1)),"")</f>
        <v/>
      </c>
      <c r="M493" s="17" t="str">
        <f>IFERROR(IF(INDEX(DATOS!AN:AN,MATCH(CHECKLIST!B493,DATOS!B:B,0),1)=0,"",INDEX(DATOS!AN:AN,MATCH(CHECKLIST!B493,DATOS!B:B,0),1)),"")</f>
        <v/>
      </c>
      <c r="N493" s="49" t="str">
        <f ca="1">IFERROR(IF(INDEX(DATOS!I:I,MATCH(CHECKLIST!B493,DATOS!B:B,0),1)="","X",IF(INDEX(DATOS!I:I,MATCH(CHECKLIST!B493,DATOS!B:B,0),1)&gt;YEAR(TODAY())-1,"","VENCIDA")),"")</f>
        <v/>
      </c>
      <c r="O493" s="49"/>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16" t="str">
        <f>IFERROR(INDEX(DATOS!C:C,MATCH(CHECKLIST!A494,DATOS!BV:BV,0),1),"")</f>
        <v/>
      </c>
      <c r="F494" s="3" t="str">
        <f>IFERROR(IF(INDEX(DATOS!AD:AD,MATCH(CHECKLIST!B494,DATOS!B:B,0),1)=0,"",INDEX(DATOS!AD:AD,MATCH(CHECKLIST!B494,DATOS!B:B,0),1)),"")</f>
        <v/>
      </c>
      <c r="G494" s="17" t="str">
        <f>IFERROR(IF(INDEX(DATOS!AI:AI,MATCH(CHECKLIST!B494,DATOS!B:B,0),1)=0,"",INDEX(DATOS!AI:AI,MATCH(CHECKLIST!B494,DATOS!B:B,0),1)),"")</f>
        <v/>
      </c>
      <c r="H494" s="17" t="str">
        <f>IF(IFERROR(FIND(H$13,INDEX(DATOS!CB:CB,MATCH(CHECKLIST!B494,DATOS!B:B,0),1),1),"")="",IF(IFERROR(FIND("VENCIDA",INDEX(DATOS!BI:BI,MATCH(CHECKLIST!B494,DATOS!B:B,0),1),1),"")="","","VENCIDO"),"X")</f>
        <v/>
      </c>
      <c r="I494" s="17" t="str">
        <f>IFERROR(IF(INDEX(DATOS!AM:AM,MATCH(CHECKLIST!B494,DATOS!B:B,0),1)=0,"",INDEX(DATOS!AM:AM,MATCH(CHECKLIST!B494,DATOS!B:B,0),1)),"")</f>
        <v/>
      </c>
      <c r="J494" s="17" t="str">
        <f>IFERROR(IF(INDEX(DATOS!AK:AK,MATCH(CHECKLIST!B494,DATOS!B:B,0),1)=0,"",INDEX(DATOS!AK:AK,MATCH(CHECKLIST!B494,DATOS!B:B,0),1)),"")</f>
        <v/>
      </c>
      <c r="K494" s="49" t="str">
        <f>IFERROR(IF(INDEX(DATOS!AL:AL,MATCH(CHECKLIST!B494,DATOS!B:B,0),1)=0,"",INDEX(DATOS!AL:AL,MATCH(CHECKLIST!B494,DATOS!B:B,0),1)),"")</f>
        <v/>
      </c>
      <c r="L494" s="17" t="str">
        <f>IFERROR(IF(INDEX(DATOS!AN:AN,MATCH(CHECKLIST!B494,DATOS!B:B,0),1)=0,"",INDEX(DATOS!AN:AN,MATCH(CHECKLIST!B494,DATOS!B:B,0),1)),"")</f>
        <v/>
      </c>
      <c r="M494" s="17" t="str">
        <f>IFERROR(IF(INDEX(DATOS!AN:AN,MATCH(CHECKLIST!B494,DATOS!B:B,0),1)=0,"",INDEX(DATOS!AN:AN,MATCH(CHECKLIST!B494,DATOS!B:B,0),1)),"")</f>
        <v/>
      </c>
      <c r="N494" s="49" t="str">
        <f ca="1">IFERROR(IF(INDEX(DATOS!I:I,MATCH(CHECKLIST!B494,DATOS!B:B,0),1)="","X",IF(INDEX(DATOS!I:I,MATCH(CHECKLIST!B494,DATOS!B:B,0),1)&gt;YEAR(TODAY())-1,"","VENCIDA")),"")</f>
        <v/>
      </c>
      <c r="O494" s="49"/>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16" t="str">
        <f>IFERROR(INDEX(DATOS!C:C,MATCH(CHECKLIST!A495,DATOS!BV:BV,0),1),"")</f>
        <v/>
      </c>
      <c r="F495" s="3" t="str">
        <f>IFERROR(IF(INDEX(DATOS!AD:AD,MATCH(CHECKLIST!B495,DATOS!B:B,0),1)=0,"",INDEX(DATOS!AD:AD,MATCH(CHECKLIST!B495,DATOS!B:B,0),1)),"")</f>
        <v/>
      </c>
      <c r="G495" s="17" t="str">
        <f>IFERROR(IF(INDEX(DATOS!AI:AI,MATCH(CHECKLIST!B495,DATOS!B:B,0),1)=0,"",INDEX(DATOS!AI:AI,MATCH(CHECKLIST!B495,DATOS!B:B,0),1)),"")</f>
        <v/>
      </c>
      <c r="H495" s="17" t="str">
        <f>IF(IFERROR(FIND(H$13,INDEX(DATOS!CB:CB,MATCH(CHECKLIST!B495,DATOS!B:B,0),1),1),"")="",IF(IFERROR(FIND("VENCIDA",INDEX(DATOS!BI:BI,MATCH(CHECKLIST!B495,DATOS!B:B,0),1),1),"")="","","VENCIDO"),"X")</f>
        <v/>
      </c>
      <c r="I495" s="17" t="str">
        <f>IFERROR(IF(INDEX(DATOS!AM:AM,MATCH(CHECKLIST!B495,DATOS!B:B,0),1)=0,"",INDEX(DATOS!AM:AM,MATCH(CHECKLIST!B495,DATOS!B:B,0),1)),"")</f>
        <v/>
      </c>
      <c r="J495" s="17" t="str">
        <f>IFERROR(IF(INDEX(DATOS!AK:AK,MATCH(CHECKLIST!B495,DATOS!B:B,0),1)=0,"",INDEX(DATOS!AK:AK,MATCH(CHECKLIST!B495,DATOS!B:B,0),1)),"")</f>
        <v/>
      </c>
      <c r="K495" s="49" t="str">
        <f>IFERROR(IF(INDEX(DATOS!AL:AL,MATCH(CHECKLIST!B495,DATOS!B:B,0),1)=0,"",INDEX(DATOS!AL:AL,MATCH(CHECKLIST!B495,DATOS!B:B,0),1)),"")</f>
        <v/>
      </c>
      <c r="L495" s="17" t="str">
        <f>IFERROR(IF(INDEX(DATOS!AN:AN,MATCH(CHECKLIST!B495,DATOS!B:B,0),1)=0,"",INDEX(DATOS!AN:AN,MATCH(CHECKLIST!B495,DATOS!B:B,0),1)),"")</f>
        <v/>
      </c>
      <c r="M495" s="17" t="str">
        <f>IFERROR(IF(INDEX(DATOS!AN:AN,MATCH(CHECKLIST!B495,DATOS!B:B,0),1)=0,"",INDEX(DATOS!AN:AN,MATCH(CHECKLIST!B495,DATOS!B:B,0),1)),"")</f>
        <v/>
      </c>
      <c r="N495" s="49" t="str">
        <f ca="1">IFERROR(IF(INDEX(DATOS!I:I,MATCH(CHECKLIST!B495,DATOS!B:B,0),1)="","X",IF(INDEX(DATOS!I:I,MATCH(CHECKLIST!B495,DATOS!B:B,0),1)&gt;YEAR(TODAY())-1,"","VENCIDA")),"")</f>
        <v/>
      </c>
      <c r="O495" s="49"/>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16" t="str">
        <f>IFERROR(INDEX(DATOS!C:C,MATCH(CHECKLIST!A496,DATOS!BV:BV,0),1),"")</f>
        <v/>
      </c>
      <c r="F496" s="3" t="str">
        <f>IFERROR(IF(INDEX(DATOS!AD:AD,MATCH(CHECKLIST!B496,DATOS!B:B,0),1)=0,"",INDEX(DATOS!AD:AD,MATCH(CHECKLIST!B496,DATOS!B:B,0),1)),"")</f>
        <v/>
      </c>
      <c r="G496" s="17" t="str">
        <f>IFERROR(IF(INDEX(DATOS!AI:AI,MATCH(CHECKLIST!B496,DATOS!B:B,0),1)=0,"",INDEX(DATOS!AI:AI,MATCH(CHECKLIST!B496,DATOS!B:B,0),1)),"")</f>
        <v/>
      </c>
      <c r="H496" s="17" t="str">
        <f>IF(IFERROR(FIND(H$13,INDEX(DATOS!CB:CB,MATCH(CHECKLIST!B496,DATOS!B:B,0),1),1),"")="",IF(IFERROR(FIND("VENCIDA",INDEX(DATOS!BI:BI,MATCH(CHECKLIST!B496,DATOS!B:B,0),1),1),"")="","","VENCIDO"),"X")</f>
        <v/>
      </c>
      <c r="I496" s="17" t="str">
        <f>IFERROR(IF(INDEX(DATOS!AM:AM,MATCH(CHECKLIST!B496,DATOS!B:B,0),1)=0,"",INDEX(DATOS!AM:AM,MATCH(CHECKLIST!B496,DATOS!B:B,0),1)),"")</f>
        <v/>
      </c>
      <c r="J496" s="17" t="str">
        <f>IFERROR(IF(INDEX(DATOS!AK:AK,MATCH(CHECKLIST!B496,DATOS!B:B,0),1)=0,"",INDEX(DATOS!AK:AK,MATCH(CHECKLIST!B496,DATOS!B:B,0),1)),"")</f>
        <v/>
      </c>
      <c r="K496" s="49" t="str">
        <f>IFERROR(IF(INDEX(DATOS!AL:AL,MATCH(CHECKLIST!B496,DATOS!B:B,0),1)=0,"",INDEX(DATOS!AL:AL,MATCH(CHECKLIST!B496,DATOS!B:B,0),1)),"")</f>
        <v/>
      </c>
      <c r="L496" s="17" t="str">
        <f>IFERROR(IF(INDEX(DATOS!AN:AN,MATCH(CHECKLIST!B496,DATOS!B:B,0),1)=0,"",INDEX(DATOS!AN:AN,MATCH(CHECKLIST!B496,DATOS!B:B,0),1)),"")</f>
        <v/>
      </c>
      <c r="M496" s="17" t="str">
        <f>IFERROR(IF(INDEX(DATOS!AN:AN,MATCH(CHECKLIST!B496,DATOS!B:B,0),1)=0,"",INDEX(DATOS!AN:AN,MATCH(CHECKLIST!B496,DATOS!B:B,0),1)),"")</f>
        <v/>
      </c>
      <c r="N496" s="49" t="str">
        <f ca="1">IFERROR(IF(INDEX(DATOS!I:I,MATCH(CHECKLIST!B496,DATOS!B:B,0),1)="","X",IF(INDEX(DATOS!I:I,MATCH(CHECKLIST!B496,DATOS!B:B,0),1)&gt;YEAR(TODAY())-1,"","VENCIDA")),"")</f>
        <v/>
      </c>
      <c r="O496" s="49"/>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16" t="str">
        <f>IFERROR(INDEX(DATOS!C:C,MATCH(CHECKLIST!A497,DATOS!BV:BV,0),1),"")</f>
        <v/>
      </c>
      <c r="F497" s="3" t="str">
        <f>IFERROR(IF(INDEX(DATOS!AD:AD,MATCH(CHECKLIST!B497,DATOS!B:B,0),1)=0,"",INDEX(DATOS!AD:AD,MATCH(CHECKLIST!B497,DATOS!B:B,0),1)),"")</f>
        <v/>
      </c>
      <c r="G497" s="17" t="str">
        <f>IFERROR(IF(INDEX(DATOS!AI:AI,MATCH(CHECKLIST!B497,DATOS!B:B,0),1)=0,"",INDEX(DATOS!AI:AI,MATCH(CHECKLIST!B497,DATOS!B:B,0),1)),"")</f>
        <v/>
      </c>
      <c r="H497" s="17" t="str">
        <f>IF(IFERROR(FIND(H$13,INDEX(DATOS!CB:CB,MATCH(CHECKLIST!B497,DATOS!B:B,0),1),1),"")="",IF(IFERROR(FIND("VENCIDA",INDEX(DATOS!BI:BI,MATCH(CHECKLIST!B497,DATOS!B:B,0),1),1),"")="","","VENCIDO"),"X")</f>
        <v/>
      </c>
      <c r="I497" s="17" t="str">
        <f>IFERROR(IF(INDEX(DATOS!AM:AM,MATCH(CHECKLIST!B497,DATOS!B:B,0),1)=0,"",INDEX(DATOS!AM:AM,MATCH(CHECKLIST!B497,DATOS!B:B,0),1)),"")</f>
        <v/>
      </c>
      <c r="J497" s="17" t="str">
        <f>IFERROR(IF(INDEX(DATOS!AK:AK,MATCH(CHECKLIST!B497,DATOS!B:B,0),1)=0,"",INDEX(DATOS!AK:AK,MATCH(CHECKLIST!B497,DATOS!B:B,0),1)),"")</f>
        <v/>
      </c>
      <c r="K497" s="49" t="str">
        <f>IFERROR(IF(INDEX(DATOS!AL:AL,MATCH(CHECKLIST!B497,DATOS!B:B,0),1)=0,"",INDEX(DATOS!AL:AL,MATCH(CHECKLIST!B497,DATOS!B:B,0),1)),"")</f>
        <v/>
      </c>
      <c r="L497" s="17" t="str">
        <f>IFERROR(IF(INDEX(DATOS!AN:AN,MATCH(CHECKLIST!B497,DATOS!B:B,0),1)=0,"",INDEX(DATOS!AN:AN,MATCH(CHECKLIST!B497,DATOS!B:B,0),1)),"")</f>
        <v/>
      </c>
      <c r="M497" s="17" t="str">
        <f>IFERROR(IF(INDEX(DATOS!AN:AN,MATCH(CHECKLIST!B497,DATOS!B:B,0),1)=0,"",INDEX(DATOS!AN:AN,MATCH(CHECKLIST!B497,DATOS!B:B,0),1)),"")</f>
        <v/>
      </c>
      <c r="N497" s="49" t="str">
        <f ca="1">IFERROR(IF(INDEX(DATOS!I:I,MATCH(CHECKLIST!B497,DATOS!B:B,0),1)="","X",IF(INDEX(DATOS!I:I,MATCH(CHECKLIST!B497,DATOS!B:B,0),1)&gt;YEAR(TODAY())-1,"","VENCIDA")),"")</f>
        <v/>
      </c>
      <c r="O497" s="49"/>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16" t="str">
        <f>IFERROR(INDEX(DATOS!C:C,MATCH(CHECKLIST!A498,DATOS!BV:BV,0),1),"")</f>
        <v/>
      </c>
      <c r="F498" s="3" t="str">
        <f>IFERROR(IF(INDEX(DATOS!AD:AD,MATCH(CHECKLIST!B498,DATOS!B:B,0),1)=0,"",INDEX(DATOS!AD:AD,MATCH(CHECKLIST!B498,DATOS!B:B,0),1)),"")</f>
        <v/>
      </c>
      <c r="G498" s="17" t="str">
        <f>IFERROR(IF(INDEX(DATOS!AI:AI,MATCH(CHECKLIST!B498,DATOS!B:B,0),1)=0,"",INDEX(DATOS!AI:AI,MATCH(CHECKLIST!B498,DATOS!B:B,0),1)),"")</f>
        <v/>
      </c>
      <c r="H498" s="17" t="str">
        <f>IF(IFERROR(FIND(H$13,INDEX(DATOS!CB:CB,MATCH(CHECKLIST!B498,DATOS!B:B,0),1),1),"")="",IF(IFERROR(FIND("VENCIDA",INDEX(DATOS!BI:BI,MATCH(CHECKLIST!B498,DATOS!B:B,0),1),1),"")="","","VENCIDO"),"X")</f>
        <v/>
      </c>
      <c r="I498" s="17" t="str">
        <f>IFERROR(IF(INDEX(DATOS!AM:AM,MATCH(CHECKLIST!B498,DATOS!B:B,0),1)=0,"",INDEX(DATOS!AM:AM,MATCH(CHECKLIST!B498,DATOS!B:B,0),1)),"")</f>
        <v/>
      </c>
      <c r="J498" s="17" t="str">
        <f>IFERROR(IF(INDEX(DATOS!AK:AK,MATCH(CHECKLIST!B498,DATOS!B:B,0),1)=0,"",INDEX(DATOS!AK:AK,MATCH(CHECKLIST!B498,DATOS!B:B,0),1)),"")</f>
        <v/>
      </c>
      <c r="K498" s="49" t="str">
        <f>IFERROR(IF(INDEX(DATOS!AL:AL,MATCH(CHECKLIST!B498,DATOS!B:B,0),1)=0,"",INDEX(DATOS!AL:AL,MATCH(CHECKLIST!B498,DATOS!B:B,0),1)),"")</f>
        <v/>
      </c>
      <c r="L498" s="17" t="str">
        <f>IFERROR(IF(INDEX(DATOS!AN:AN,MATCH(CHECKLIST!B498,DATOS!B:B,0),1)=0,"",INDEX(DATOS!AN:AN,MATCH(CHECKLIST!B498,DATOS!B:B,0),1)),"")</f>
        <v/>
      </c>
      <c r="M498" s="17" t="str">
        <f>IFERROR(IF(INDEX(DATOS!AN:AN,MATCH(CHECKLIST!B498,DATOS!B:B,0),1)=0,"",INDEX(DATOS!AN:AN,MATCH(CHECKLIST!B498,DATOS!B:B,0),1)),"")</f>
        <v/>
      </c>
      <c r="N498" s="49" t="str">
        <f ca="1">IFERROR(IF(INDEX(DATOS!I:I,MATCH(CHECKLIST!B498,DATOS!B:B,0),1)="","X",IF(INDEX(DATOS!I:I,MATCH(CHECKLIST!B498,DATOS!B:B,0),1)&gt;YEAR(TODAY())-1,"","VENCIDA")),"")</f>
        <v/>
      </c>
      <c r="O498" s="49"/>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16" t="str">
        <f>IFERROR(INDEX(DATOS!C:C,MATCH(CHECKLIST!A499,DATOS!BV:BV,0),1),"")</f>
        <v/>
      </c>
      <c r="F499" s="3" t="str">
        <f>IFERROR(IF(INDEX(DATOS!AD:AD,MATCH(CHECKLIST!B499,DATOS!B:B,0),1)=0,"",INDEX(DATOS!AD:AD,MATCH(CHECKLIST!B499,DATOS!B:B,0),1)),"")</f>
        <v/>
      </c>
      <c r="G499" s="17" t="str">
        <f>IFERROR(IF(INDEX(DATOS!AI:AI,MATCH(CHECKLIST!B499,DATOS!B:B,0),1)=0,"",INDEX(DATOS!AI:AI,MATCH(CHECKLIST!B499,DATOS!B:B,0),1)),"")</f>
        <v/>
      </c>
      <c r="H499" s="17" t="str">
        <f>IF(IFERROR(FIND(H$13,INDEX(DATOS!CB:CB,MATCH(CHECKLIST!B499,DATOS!B:B,0),1),1),"")="",IF(IFERROR(FIND("VENCIDA",INDEX(DATOS!BI:BI,MATCH(CHECKLIST!B499,DATOS!B:B,0),1),1),"")="","","VENCIDO"),"X")</f>
        <v/>
      </c>
      <c r="I499" s="17" t="str">
        <f>IFERROR(IF(INDEX(DATOS!AM:AM,MATCH(CHECKLIST!B499,DATOS!B:B,0),1)=0,"",INDEX(DATOS!AM:AM,MATCH(CHECKLIST!B499,DATOS!B:B,0),1)),"")</f>
        <v/>
      </c>
      <c r="J499" s="17" t="str">
        <f>IFERROR(IF(INDEX(DATOS!AK:AK,MATCH(CHECKLIST!B499,DATOS!B:B,0),1)=0,"",INDEX(DATOS!AK:AK,MATCH(CHECKLIST!B499,DATOS!B:B,0),1)),"")</f>
        <v/>
      </c>
      <c r="K499" s="49" t="str">
        <f>IFERROR(IF(INDEX(DATOS!AL:AL,MATCH(CHECKLIST!B499,DATOS!B:B,0),1)=0,"",INDEX(DATOS!AL:AL,MATCH(CHECKLIST!B499,DATOS!B:B,0),1)),"")</f>
        <v/>
      </c>
      <c r="L499" s="17" t="str">
        <f>IFERROR(IF(INDEX(DATOS!AN:AN,MATCH(CHECKLIST!B499,DATOS!B:B,0),1)=0,"",INDEX(DATOS!AN:AN,MATCH(CHECKLIST!B499,DATOS!B:B,0),1)),"")</f>
        <v/>
      </c>
      <c r="M499" s="17" t="str">
        <f>IFERROR(IF(INDEX(DATOS!AN:AN,MATCH(CHECKLIST!B499,DATOS!B:B,0),1)=0,"",INDEX(DATOS!AN:AN,MATCH(CHECKLIST!B499,DATOS!B:B,0),1)),"")</f>
        <v/>
      </c>
      <c r="N499" s="49" t="str">
        <f ca="1">IFERROR(IF(INDEX(DATOS!I:I,MATCH(CHECKLIST!B499,DATOS!B:B,0),1)="","X",IF(INDEX(DATOS!I:I,MATCH(CHECKLIST!B499,DATOS!B:B,0),1)&gt;YEAR(TODAY())-1,"","VENCIDA")),"")</f>
        <v/>
      </c>
      <c r="O499" s="49"/>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16" t="str">
        <f>IFERROR(INDEX(DATOS!C:C,MATCH(CHECKLIST!A500,DATOS!BV:BV,0),1),"")</f>
        <v/>
      </c>
      <c r="F500" s="3" t="str">
        <f>IFERROR(IF(INDEX(DATOS!AD:AD,MATCH(CHECKLIST!B500,DATOS!B:B,0),1)=0,"",INDEX(DATOS!AD:AD,MATCH(CHECKLIST!B500,DATOS!B:B,0),1)),"")</f>
        <v/>
      </c>
      <c r="G500" s="17" t="str">
        <f>IFERROR(IF(INDEX(DATOS!AI:AI,MATCH(CHECKLIST!B500,DATOS!B:B,0),1)=0,"",INDEX(DATOS!AI:AI,MATCH(CHECKLIST!B500,DATOS!B:B,0),1)),"")</f>
        <v/>
      </c>
      <c r="H500" s="17" t="str">
        <f>IF(IFERROR(FIND(H$13,INDEX(DATOS!CB:CB,MATCH(CHECKLIST!B500,DATOS!B:B,0),1),1),"")="",IF(IFERROR(FIND("VENCIDA",INDEX(DATOS!BI:BI,MATCH(CHECKLIST!B500,DATOS!B:B,0),1),1),"")="","","VENCIDO"),"X")</f>
        <v/>
      </c>
      <c r="I500" s="17" t="str">
        <f>IFERROR(IF(INDEX(DATOS!AM:AM,MATCH(CHECKLIST!B500,DATOS!B:B,0),1)=0,"",INDEX(DATOS!AM:AM,MATCH(CHECKLIST!B500,DATOS!B:B,0),1)),"")</f>
        <v/>
      </c>
      <c r="J500" s="17" t="str">
        <f>IFERROR(IF(INDEX(DATOS!AK:AK,MATCH(CHECKLIST!B500,DATOS!B:B,0),1)=0,"",INDEX(DATOS!AK:AK,MATCH(CHECKLIST!B500,DATOS!B:B,0),1)),"")</f>
        <v/>
      </c>
      <c r="K500" s="49" t="str">
        <f>IFERROR(IF(INDEX(DATOS!AL:AL,MATCH(CHECKLIST!B500,DATOS!B:B,0),1)=0,"",INDEX(DATOS!AL:AL,MATCH(CHECKLIST!B500,DATOS!B:B,0),1)),"")</f>
        <v/>
      </c>
      <c r="L500" s="17" t="str">
        <f>IFERROR(IF(INDEX(DATOS!AN:AN,MATCH(CHECKLIST!B500,DATOS!B:B,0),1)=0,"",INDEX(DATOS!AN:AN,MATCH(CHECKLIST!B500,DATOS!B:B,0),1)),"")</f>
        <v/>
      </c>
      <c r="M500" s="17" t="str">
        <f>IFERROR(IF(INDEX(DATOS!AN:AN,MATCH(CHECKLIST!B500,DATOS!B:B,0),1)=0,"",INDEX(DATOS!AN:AN,MATCH(CHECKLIST!B500,DATOS!B:B,0),1)),"")</f>
        <v/>
      </c>
      <c r="N500" s="49" t="str">
        <f ca="1">IFERROR(IF(INDEX(DATOS!I:I,MATCH(CHECKLIST!B500,DATOS!B:B,0),1)="","X",IF(INDEX(DATOS!I:I,MATCH(CHECKLIST!B500,DATOS!B:B,0),1)&gt;YEAR(TODAY())-1,"","VENCIDA")),"")</f>
        <v/>
      </c>
      <c r="O500" s="49"/>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16" t="str">
        <f>IFERROR(INDEX(DATOS!C:C,MATCH(CHECKLIST!A501,DATOS!BV:BV,0),1),"")</f>
        <v/>
      </c>
      <c r="F501" s="3" t="str">
        <f>IFERROR(IF(INDEX(DATOS!AD:AD,MATCH(CHECKLIST!B501,DATOS!B:B,0),1)=0,"",INDEX(DATOS!AD:AD,MATCH(CHECKLIST!B501,DATOS!B:B,0),1)),"")</f>
        <v/>
      </c>
      <c r="G501" s="17" t="str">
        <f>IFERROR(IF(INDEX(DATOS!AI:AI,MATCH(CHECKLIST!B501,DATOS!B:B,0),1)=0,"",INDEX(DATOS!AI:AI,MATCH(CHECKLIST!B501,DATOS!B:B,0),1)),"")</f>
        <v/>
      </c>
      <c r="H501" s="17" t="str">
        <f>IF(IFERROR(FIND(H$13,INDEX(DATOS!CB:CB,MATCH(CHECKLIST!B501,DATOS!B:B,0),1),1),"")="",IF(IFERROR(FIND("VENCIDA",INDEX(DATOS!BI:BI,MATCH(CHECKLIST!B501,DATOS!B:B,0),1),1),"")="","","VENCIDO"),"X")</f>
        <v/>
      </c>
      <c r="I501" s="17" t="str">
        <f>IFERROR(IF(INDEX(DATOS!AM:AM,MATCH(CHECKLIST!B501,DATOS!B:B,0),1)=0,"",INDEX(DATOS!AM:AM,MATCH(CHECKLIST!B501,DATOS!B:B,0),1)),"")</f>
        <v/>
      </c>
      <c r="J501" s="17" t="str">
        <f>IFERROR(IF(INDEX(DATOS!AK:AK,MATCH(CHECKLIST!B501,DATOS!B:B,0),1)=0,"",INDEX(DATOS!AK:AK,MATCH(CHECKLIST!B501,DATOS!B:B,0),1)),"")</f>
        <v/>
      </c>
      <c r="K501" s="49" t="str">
        <f>IFERROR(IF(INDEX(DATOS!AL:AL,MATCH(CHECKLIST!B501,DATOS!B:B,0),1)=0,"",INDEX(DATOS!AL:AL,MATCH(CHECKLIST!B501,DATOS!B:B,0),1)),"")</f>
        <v/>
      </c>
      <c r="L501" s="17" t="str">
        <f>IFERROR(IF(INDEX(DATOS!AN:AN,MATCH(CHECKLIST!B501,DATOS!B:B,0),1)=0,"",INDEX(DATOS!AN:AN,MATCH(CHECKLIST!B501,DATOS!B:B,0),1)),"")</f>
        <v/>
      </c>
      <c r="M501" s="17" t="str">
        <f>IFERROR(IF(INDEX(DATOS!AN:AN,MATCH(CHECKLIST!B501,DATOS!B:B,0),1)=0,"",INDEX(DATOS!AN:AN,MATCH(CHECKLIST!B501,DATOS!B:B,0),1)),"")</f>
        <v/>
      </c>
      <c r="N501" s="49" t="str">
        <f ca="1">IFERROR(IF(INDEX(DATOS!I:I,MATCH(CHECKLIST!B501,DATOS!B:B,0),1)="","X",IF(INDEX(DATOS!I:I,MATCH(CHECKLIST!B501,DATOS!B:B,0),1)&gt;YEAR(TODAY())-1,"","VENCIDA")),"")</f>
        <v/>
      </c>
      <c r="O501" s="49"/>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16" t="str">
        <f>IFERROR(INDEX(DATOS!C:C,MATCH(CHECKLIST!A502,DATOS!BV:BV,0),1),"")</f>
        <v/>
      </c>
      <c r="F502" s="3" t="str">
        <f>IFERROR(IF(INDEX(DATOS!AD:AD,MATCH(CHECKLIST!B502,DATOS!B:B,0),1)=0,"",INDEX(DATOS!AD:AD,MATCH(CHECKLIST!B502,DATOS!B:B,0),1)),"")</f>
        <v/>
      </c>
      <c r="G502" s="17" t="str">
        <f>IFERROR(IF(INDEX(DATOS!AI:AI,MATCH(CHECKLIST!B502,DATOS!B:B,0),1)=0,"",INDEX(DATOS!AI:AI,MATCH(CHECKLIST!B502,DATOS!B:B,0),1)),"")</f>
        <v/>
      </c>
      <c r="H502" s="17" t="str">
        <f>IF(IFERROR(FIND(H$13,INDEX(DATOS!CB:CB,MATCH(CHECKLIST!B502,DATOS!B:B,0),1),1),"")="",IF(IFERROR(FIND("VENCIDA",INDEX(DATOS!BI:BI,MATCH(CHECKLIST!B502,DATOS!B:B,0),1),1),"")="","","VENCIDO"),"X")</f>
        <v/>
      </c>
      <c r="I502" s="17" t="str">
        <f>IFERROR(IF(INDEX(DATOS!AM:AM,MATCH(CHECKLIST!B502,DATOS!B:B,0),1)=0,"",INDEX(DATOS!AM:AM,MATCH(CHECKLIST!B502,DATOS!B:B,0),1)),"")</f>
        <v/>
      </c>
      <c r="J502" s="17" t="str">
        <f>IFERROR(IF(INDEX(DATOS!AK:AK,MATCH(CHECKLIST!B502,DATOS!B:B,0),1)=0,"",INDEX(DATOS!AK:AK,MATCH(CHECKLIST!B502,DATOS!B:B,0),1)),"")</f>
        <v/>
      </c>
      <c r="K502" s="49" t="str">
        <f>IFERROR(IF(INDEX(DATOS!AL:AL,MATCH(CHECKLIST!B502,DATOS!B:B,0),1)=0,"",INDEX(DATOS!AL:AL,MATCH(CHECKLIST!B502,DATOS!B:B,0),1)),"")</f>
        <v/>
      </c>
      <c r="L502" s="17" t="str">
        <f>IFERROR(IF(INDEX(DATOS!AN:AN,MATCH(CHECKLIST!B502,DATOS!B:B,0),1)=0,"",INDEX(DATOS!AN:AN,MATCH(CHECKLIST!B502,DATOS!B:B,0),1)),"")</f>
        <v/>
      </c>
      <c r="M502" s="17" t="str">
        <f>IFERROR(IF(INDEX(DATOS!AN:AN,MATCH(CHECKLIST!B502,DATOS!B:B,0),1)=0,"",INDEX(DATOS!AN:AN,MATCH(CHECKLIST!B502,DATOS!B:B,0),1)),"")</f>
        <v/>
      </c>
      <c r="N502" s="49" t="str">
        <f ca="1">IFERROR(IF(INDEX(DATOS!I:I,MATCH(CHECKLIST!B502,DATOS!B:B,0),1)="","X",IF(INDEX(DATOS!I:I,MATCH(CHECKLIST!B502,DATOS!B:B,0),1)&gt;YEAR(TODAY())-1,"","VENCIDA")),"")</f>
        <v/>
      </c>
      <c r="O502" s="49"/>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16" t="str">
        <f>IFERROR(INDEX(DATOS!C:C,MATCH(CHECKLIST!A503,DATOS!BV:BV,0),1),"")</f>
        <v/>
      </c>
      <c r="F503" s="3" t="str">
        <f>IFERROR(IF(INDEX(DATOS!AD:AD,MATCH(CHECKLIST!B503,DATOS!B:B,0),1)=0,"",INDEX(DATOS!AD:AD,MATCH(CHECKLIST!B503,DATOS!B:B,0),1)),"")</f>
        <v/>
      </c>
      <c r="G503" s="17" t="str">
        <f>IFERROR(IF(INDEX(DATOS!AI:AI,MATCH(CHECKLIST!B503,DATOS!B:B,0),1)=0,"",INDEX(DATOS!AI:AI,MATCH(CHECKLIST!B503,DATOS!B:B,0),1)),"")</f>
        <v/>
      </c>
      <c r="H503" s="17" t="str">
        <f>IF(IFERROR(FIND(H$13,INDEX(DATOS!CB:CB,MATCH(CHECKLIST!B503,DATOS!B:B,0),1),1),"")="",IF(IFERROR(FIND("VENCIDA",INDEX(DATOS!BI:BI,MATCH(CHECKLIST!B503,DATOS!B:B,0),1),1),"")="","","VENCIDO"),"X")</f>
        <v/>
      </c>
      <c r="I503" s="17" t="str">
        <f>IFERROR(IF(INDEX(DATOS!AM:AM,MATCH(CHECKLIST!B503,DATOS!B:B,0),1)=0,"",INDEX(DATOS!AM:AM,MATCH(CHECKLIST!B503,DATOS!B:B,0),1)),"")</f>
        <v/>
      </c>
      <c r="J503" s="17" t="str">
        <f>IFERROR(IF(INDEX(DATOS!AK:AK,MATCH(CHECKLIST!B503,DATOS!B:B,0),1)=0,"",INDEX(DATOS!AK:AK,MATCH(CHECKLIST!B503,DATOS!B:B,0),1)),"")</f>
        <v/>
      </c>
      <c r="K503" s="49" t="str">
        <f>IFERROR(IF(INDEX(DATOS!AL:AL,MATCH(CHECKLIST!B503,DATOS!B:B,0),1)=0,"",INDEX(DATOS!AL:AL,MATCH(CHECKLIST!B503,DATOS!B:B,0),1)),"")</f>
        <v/>
      </c>
      <c r="L503" s="17" t="str">
        <f>IFERROR(IF(INDEX(DATOS!AN:AN,MATCH(CHECKLIST!B503,DATOS!B:B,0),1)=0,"",INDEX(DATOS!AN:AN,MATCH(CHECKLIST!B503,DATOS!B:B,0),1)),"")</f>
        <v/>
      </c>
      <c r="M503" s="17" t="str">
        <f>IFERROR(IF(INDEX(DATOS!AN:AN,MATCH(CHECKLIST!B503,DATOS!B:B,0),1)=0,"",INDEX(DATOS!AN:AN,MATCH(CHECKLIST!B503,DATOS!B:B,0),1)),"")</f>
        <v/>
      </c>
      <c r="N503" s="49" t="str">
        <f ca="1">IFERROR(IF(INDEX(DATOS!I:I,MATCH(CHECKLIST!B503,DATOS!B:B,0),1)="","X",IF(INDEX(DATOS!I:I,MATCH(CHECKLIST!B503,DATOS!B:B,0),1)&gt;YEAR(TODAY())-1,"","VENCIDA")),"")</f>
        <v/>
      </c>
      <c r="O503" s="49"/>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16" t="str">
        <f>IFERROR(INDEX(DATOS!C:C,MATCH(CHECKLIST!A504,DATOS!BV:BV,0),1),"")</f>
        <v/>
      </c>
      <c r="F504" s="3" t="str">
        <f>IFERROR(IF(INDEX(DATOS!AD:AD,MATCH(CHECKLIST!B504,DATOS!B:B,0),1)=0,"",INDEX(DATOS!AD:AD,MATCH(CHECKLIST!B504,DATOS!B:B,0),1)),"")</f>
        <v/>
      </c>
      <c r="G504" s="17" t="str">
        <f>IFERROR(IF(INDEX(DATOS!AI:AI,MATCH(CHECKLIST!B504,DATOS!B:B,0),1)=0,"",INDEX(DATOS!AI:AI,MATCH(CHECKLIST!B504,DATOS!B:B,0),1)),"")</f>
        <v/>
      </c>
      <c r="H504" s="17" t="str">
        <f>IF(IFERROR(FIND(H$13,INDEX(DATOS!CB:CB,MATCH(CHECKLIST!B504,DATOS!B:B,0),1),1),"")="",IF(IFERROR(FIND("VENCIDA",INDEX(DATOS!BI:BI,MATCH(CHECKLIST!B504,DATOS!B:B,0),1),1),"")="","","VENCIDO"),"X")</f>
        <v/>
      </c>
      <c r="I504" s="17" t="str">
        <f>IFERROR(IF(INDEX(DATOS!AM:AM,MATCH(CHECKLIST!B504,DATOS!B:B,0),1)=0,"",INDEX(DATOS!AM:AM,MATCH(CHECKLIST!B504,DATOS!B:B,0),1)),"")</f>
        <v/>
      </c>
      <c r="J504" s="17" t="str">
        <f>IFERROR(IF(INDEX(DATOS!AK:AK,MATCH(CHECKLIST!B504,DATOS!B:B,0),1)=0,"",INDEX(DATOS!AK:AK,MATCH(CHECKLIST!B504,DATOS!B:B,0),1)),"")</f>
        <v/>
      </c>
      <c r="K504" s="49" t="str">
        <f>IFERROR(IF(INDEX(DATOS!AL:AL,MATCH(CHECKLIST!B504,DATOS!B:B,0),1)=0,"",INDEX(DATOS!AL:AL,MATCH(CHECKLIST!B504,DATOS!B:B,0),1)),"")</f>
        <v/>
      </c>
      <c r="L504" s="17" t="str">
        <f>IFERROR(IF(INDEX(DATOS!AN:AN,MATCH(CHECKLIST!B504,DATOS!B:B,0),1)=0,"",INDEX(DATOS!AN:AN,MATCH(CHECKLIST!B504,DATOS!B:B,0),1)),"")</f>
        <v/>
      </c>
      <c r="M504" s="17" t="str">
        <f>IFERROR(IF(INDEX(DATOS!AN:AN,MATCH(CHECKLIST!B504,DATOS!B:B,0),1)=0,"",INDEX(DATOS!AN:AN,MATCH(CHECKLIST!B504,DATOS!B:B,0),1)),"")</f>
        <v/>
      </c>
      <c r="N504" s="49" t="str">
        <f ca="1">IFERROR(IF(INDEX(DATOS!I:I,MATCH(CHECKLIST!B504,DATOS!B:B,0),1)="","X",IF(INDEX(DATOS!I:I,MATCH(CHECKLIST!B504,DATOS!B:B,0),1)&gt;YEAR(TODAY())-1,"","VENCIDA")),"")</f>
        <v/>
      </c>
      <c r="O504" s="49"/>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16" t="str">
        <f>IFERROR(INDEX(DATOS!C:C,MATCH(CHECKLIST!A505,DATOS!BV:BV,0),1),"")</f>
        <v/>
      </c>
      <c r="F505" s="3" t="str">
        <f>IFERROR(IF(INDEX(DATOS!AD:AD,MATCH(CHECKLIST!B505,DATOS!B:B,0),1)=0,"",INDEX(DATOS!AD:AD,MATCH(CHECKLIST!B505,DATOS!B:B,0),1)),"")</f>
        <v/>
      </c>
      <c r="G505" s="17" t="str">
        <f>IFERROR(IF(INDEX(DATOS!AI:AI,MATCH(CHECKLIST!B505,DATOS!B:B,0),1)=0,"",INDEX(DATOS!AI:AI,MATCH(CHECKLIST!B505,DATOS!B:B,0),1)),"")</f>
        <v/>
      </c>
      <c r="H505" s="17" t="str">
        <f>IF(IFERROR(FIND(H$13,INDEX(DATOS!CB:CB,MATCH(CHECKLIST!B505,DATOS!B:B,0),1),1),"")="",IF(IFERROR(FIND("VENCIDA",INDEX(DATOS!BI:BI,MATCH(CHECKLIST!B505,DATOS!B:B,0),1),1),"")="","","VENCIDO"),"X")</f>
        <v/>
      </c>
      <c r="I505" s="17" t="str">
        <f>IFERROR(IF(INDEX(DATOS!AM:AM,MATCH(CHECKLIST!B505,DATOS!B:B,0),1)=0,"",INDEX(DATOS!AM:AM,MATCH(CHECKLIST!B505,DATOS!B:B,0),1)),"")</f>
        <v/>
      </c>
      <c r="J505" s="17" t="str">
        <f>IFERROR(IF(INDEX(DATOS!AK:AK,MATCH(CHECKLIST!B505,DATOS!B:B,0),1)=0,"",INDEX(DATOS!AK:AK,MATCH(CHECKLIST!B505,DATOS!B:B,0),1)),"")</f>
        <v/>
      </c>
      <c r="K505" s="49" t="str">
        <f>IFERROR(IF(INDEX(DATOS!AL:AL,MATCH(CHECKLIST!B505,DATOS!B:B,0),1)=0,"",INDEX(DATOS!AL:AL,MATCH(CHECKLIST!B505,DATOS!B:B,0),1)),"")</f>
        <v/>
      </c>
      <c r="L505" s="17" t="str">
        <f>IFERROR(IF(INDEX(DATOS!AN:AN,MATCH(CHECKLIST!B505,DATOS!B:B,0),1)=0,"",INDEX(DATOS!AN:AN,MATCH(CHECKLIST!B505,DATOS!B:B,0),1)),"")</f>
        <v/>
      </c>
      <c r="M505" s="17" t="str">
        <f>IFERROR(IF(INDEX(DATOS!AN:AN,MATCH(CHECKLIST!B505,DATOS!B:B,0),1)=0,"",INDEX(DATOS!AN:AN,MATCH(CHECKLIST!B505,DATOS!B:B,0),1)),"")</f>
        <v/>
      </c>
      <c r="N505" s="49" t="str">
        <f ca="1">IFERROR(IF(INDEX(DATOS!I:I,MATCH(CHECKLIST!B505,DATOS!B:B,0),1)="","X",IF(INDEX(DATOS!I:I,MATCH(CHECKLIST!B505,DATOS!B:B,0),1)&gt;YEAR(TODAY())-1,"","VENCIDA")),"")</f>
        <v/>
      </c>
      <c r="O505" s="49"/>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16" t="str">
        <f>IFERROR(INDEX(DATOS!C:C,MATCH(CHECKLIST!A506,DATOS!BV:BV,0),1),"")</f>
        <v/>
      </c>
      <c r="F506" s="3" t="str">
        <f>IFERROR(IF(INDEX(DATOS!AD:AD,MATCH(CHECKLIST!B506,DATOS!B:B,0),1)=0,"",INDEX(DATOS!AD:AD,MATCH(CHECKLIST!B506,DATOS!B:B,0),1)),"")</f>
        <v/>
      </c>
      <c r="G506" s="17" t="str">
        <f>IFERROR(IF(INDEX(DATOS!AI:AI,MATCH(CHECKLIST!B506,DATOS!B:B,0),1)=0,"",INDEX(DATOS!AI:AI,MATCH(CHECKLIST!B506,DATOS!B:B,0),1)),"")</f>
        <v/>
      </c>
      <c r="H506" s="17" t="str">
        <f>IF(IFERROR(FIND(H$13,INDEX(DATOS!CB:CB,MATCH(CHECKLIST!B506,DATOS!B:B,0),1),1),"")="",IF(IFERROR(FIND("VENCIDA",INDEX(DATOS!BI:BI,MATCH(CHECKLIST!B506,DATOS!B:B,0),1),1),"")="","","VENCIDO"),"X")</f>
        <v/>
      </c>
      <c r="I506" s="17" t="str">
        <f>IFERROR(IF(INDEX(DATOS!AM:AM,MATCH(CHECKLIST!B506,DATOS!B:B,0),1)=0,"",INDEX(DATOS!AM:AM,MATCH(CHECKLIST!B506,DATOS!B:B,0),1)),"")</f>
        <v/>
      </c>
      <c r="J506" s="17" t="str">
        <f>IFERROR(IF(INDEX(DATOS!AK:AK,MATCH(CHECKLIST!B506,DATOS!B:B,0),1)=0,"",INDEX(DATOS!AK:AK,MATCH(CHECKLIST!B506,DATOS!B:B,0),1)),"")</f>
        <v/>
      </c>
      <c r="K506" s="49" t="str">
        <f>IFERROR(IF(INDEX(DATOS!AL:AL,MATCH(CHECKLIST!B506,DATOS!B:B,0),1)=0,"",INDEX(DATOS!AL:AL,MATCH(CHECKLIST!B506,DATOS!B:B,0),1)),"")</f>
        <v/>
      </c>
      <c r="L506" s="17" t="str">
        <f>IFERROR(IF(INDEX(DATOS!AN:AN,MATCH(CHECKLIST!B506,DATOS!B:B,0),1)=0,"",INDEX(DATOS!AN:AN,MATCH(CHECKLIST!B506,DATOS!B:B,0),1)),"")</f>
        <v/>
      </c>
      <c r="M506" s="17" t="str">
        <f>IFERROR(IF(INDEX(DATOS!AN:AN,MATCH(CHECKLIST!B506,DATOS!B:B,0),1)=0,"",INDEX(DATOS!AN:AN,MATCH(CHECKLIST!B506,DATOS!B:B,0),1)),"")</f>
        <v/>
      </c>
      <c r="N506" s="49" t="str">
        <f ca="1">IFERROR(IF(INDEX(DATOS!I:I,MATCH(CHECKLIST!B506,DATOS!B:B,0),1)="","X",IF(INDEX(DATOS!I:I,MATCH(CHECKLIST!B506,DATOS!B:B,0),1)&gt;YEAR(TODAY())-1,"","VENCIDA")),"")</f>
        <v/>
      </c>
      <c r="O506" s="49"/>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16" t="str">
        <f>IFERROR(INDEX(DATOS!C:C,MATCH(CHECKLIST!A507,DATOS!BV:BV,0),1),"")</f>
        <v/>
      </c>
      <c r="F507" s="3" t="str">
        <f>IFERROR(IF(INDEX(DATOS!AD:AD,MATCH(CHECKLIST!B507,DATOS!B:B,0),1)=0,"",INDEX(DATOS!AD:AD,MATCH(CHECKLIST!B507,DATOS!B:B,0),1)),"")</f>
        <v/>
      </c>
      <c r="G507" s="17" t="str">
        <f>IFERROR(IF(INDEX(DATOS!AI:AI,MATCH(CHECKLIST!B507,DATOS!B:B,0),1)=0,"",INDEX(DATOS!AI:AI,MATCH(CHECKLIST!B507,DATOS!B:B,0),1)),"")</f>
        <v/>
      </c>
      <c r="H507" s="17" t="str">
        <f>IF(IFERROR(FIND(H$13,INDEX(DATOS!CB:CB,MATCH(CHECKLIST!B507,DATOS!B:B,0),1),1),"")="",IF(IFERROR(FIND("VENCIDA",INDEX(DATOS!BI:BI,MATCH(CHECKLIST!B507,DATOS!B:B,0),1),1),"")="","","VENCIDO"),"X")</f>
        <v/>
      </c>
      <c r="I507" s="17" t="str">
        <f>IFERROR(IF(INDEX(DATOS!AM:AM,MATCH(CHECKLIST!B507,DATOS!B:B,0),1)=0,"",INDEX(DATOS!AM:AM,MATCH(CHECKLIST!B507,DATOS!B:B,0),1)),"")</f>
        <v/>
      </c>
      <c r="J507" s="17" t="str">
        <f>IFERROR(IF(INDEX(DATOS!AK:AK,MATCH(CHECKLIST!B507,DATOS!B:B,0),1)=0,"",INDEX(DATOS!AK:AK,MATCH(CHECKLIST!B507,DATOS!B:B,0),1)),"")</f>
        <v/>
      </c>
      <c r="K507" s="49" t="str">
        <f>IFERROR(IF(INDEX(DATOS!AL:AL,MATCH(CHECKLIST!B507,DATOS!B:B,0),1)=0,"",INDEX(DATOS!AL:AL,MATCH(CHECKLIST!B507,DATOS!B:B,0),1)),"")</f>
        <v/>
      </c>
      <c r="L507" s="17" t="str">
        <f>IFERROR(IF(INDEX(DATOS!AN:AN,MATCH(CHECKLIST!B507,DATOS!B:B,0),1)=0,"",INDEX(DATOS!AN:AN,MATCH(CHECKLIST!B507,DATOS!B:B,0),1)),"")</f>
        <v/>
      </c>
      <c r="M507" s="17" t="str">
        <f>IFERROR(IF(INDEX(DATOS!AN:AN,MATCH(CHECKLIST!B507,DATOS!B:B,0),1)=0,"",INDEX(DATOS!AN:AN,MATCH(CHECKLIST!B507,DATOS!B:B,0),1)),"")</f>
        <v/>
      </c>
      <c r="N507" s="49" t="str">
        <f ca="1">IFERROR(IF(INDEX(DATOS!I:I,MATCH(CHECKLIST!B507,DATOS!B:B,0),1)="","X",IF(INDEX(DATOS!I:I,MATCH(CHECKLIST!B507,DATOS!B:B,0),1)&gt;YEAR(TODAY())-1,"","VENCIDA")),"")</f>
        <v/>
      </c>
      <c r="O507" s="49"/>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16" t="str">
        <f>IFERROR(INDEX(DATOS!C:C,MATCH(CHECKLIST!A508,DATOS!BV:BV,0),1),"")</f>
        <v/>
      </c>
      <c r="F508" s="3" t="str">
        <f>IFERROR(IF(INDEX(DATOS!AD:AD,MATCH(CHECKLIST!B508,DATOS!B:B,0),1)=0,"",INDEX(DATOS!AD:AD,MATCH(CHECKLIST!B508,DATOS!B:B,0),1)),"")</f>
        <v/>
      </c>
      <c r="G508" s="17" t="str">
        <f>IFERROR(IF(INDEX(DATOS!AI:AI,MATCH(CHECKLIST!B508,DATOS!B:B,0),1)=0,"",INDEX(DATOS!AI:AI,MATCH(CHECKLIST!B508,DATOS!B:B,0),1)),"")</f>
        <v/>
      </c>
      <c r="H508" s="17" t="str">
        <f>IF(IFERROR(FIND(H$13,INDEX(DATOS!CB:CB,MATCH(CHECKLIST!B508,DATOS!B:B,0),1),1),"")="",IF(IFERROR(FIND("VENCIDA",INDEX(DATOS!BI:BI,MATCH(CHECKLIST!B508,DATOS!B:B,0),1),1),"")="","","VENCIDO"),"X")</f>
        <v/>
      </c>
      <c r="I508" s="17" t="str">
        <f>IFERROR(IF(INDEX(DATOS!AM:AM,MATCH(CHECKLIST!B508,DATOS!B:B,0),1)=0,"",INDEX(DATOS!AM:AM,MATCH(CHECKLIST!B508,DATOS!B:B,0),1)),"")</f>
        <v/>
      </c>
      <c r="J508" s="17" t="str">
        <f>IFERROR(IF(INDEX(DATOS!AK:AK,MATCH(CHECKLIST!B508,DATOS!B:B,0),1)=0,"",INDEX(DATOS!AK:AK,MATCH(CHECKLIST!B508,DATOS!B:B,0),1)),"")</f>
        <v/>
      </c>
      <c r="K508" s="49" t="str">
        <f>IFERROR(IF(INDEX(DATOS!AL:AL,MATCH(CHECKLIST!B508,DATOS!B:B,0),1)=0,"",INDEX(DATOS!AL:AL,MATCH(CHECKLIST!B508,DATOS!B:B,0),1)),"")</f>
        <v/>
      </c>
      <c r="L508" s="17" t="str">
        <f>IFERROR(IF(INDEX(DATOS!AN:AN,MATCH(CHECKLIST!B508,DATOS!B:B,0),1)=0,"",INDEX(DATOS!AN:AN,MATCH(CHECKLIST!B508,DATOS!B:B,0),1)),"")</f>
        <v/>
      </c>
      <c r="M508" s="17" t="str">
        <f>IFERROR(IF(INDEX(DATOS!AN:AN,MATCH(CHECKLIST!B508,DATOS!B:B,0),1)=0,"",INDEX(DATOS!AN:AN,MATCH(CHECKLIST!B508,DATOS!B:B,0),1)),"")</f>
        <v/>
      </c>
      <c r="N508" s="49" t="str">
        <f ca="1">IFERROR(IF(INDEX(DATOS!I:I,MATCH(CHECKLIST!B508,DATOS!B:B,0),1)="","X",IF(INDEX(DATOS!I:I,MATCH(CHECKLIST!B508,DATOS!B:B,0),1)&gt;YEAR(TODAY())-1,"","VENCIDA")),"")</f>
        <v/>
      </c>
      <c r="O508" s="49"/>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16" t="str">
        <f>IFERROR(INDEX(DATOS!C:C,MATCH(CHECKLIST!A509,DATOS!BV:BV,0),1),"")</f>
        <v/>
      </c>
      <c r="F509" s="3" t="str">
        <f>IFERROR(IF(INDEX(DATOS!AD:AD,MATCH(CHECKLIST!B509,DATOS!B:B,0),1)=0,"",INDEX(DATOS!AD:AD,MATCH(CHECKLIST!B509,DATOS!B:B,0),1)),"")</f>
        <v/>
      </c>
      <c r="G509" s="17" t="str">
        <f>IFERROR(IF(INDEX(DATOS!AI:AI,MATCH(CHECKLIST!B509,DATOS!B:B,0),1)=0,"",INDEX(DATOS!AI:AI,MATCH(CHECKLIST!B509,DATOS!B:B,0),1)),"")</f>
        <v/>
      </c>
      <c r="H509" s="17" t="str">
        <f>IF(IFERROR(FIND(H$13,INDEX(DATOS!CB:CB,MATCH(CHECKLIST!B509,DATOS!B:B,0),1),1),"")="",IF(IFERROR(FIND("VENCIDA",INDEX(DATOS!BI:BI,MATCH(CHECKLIST!B509,DATOS!B:B,0),1),1),"")="","","VENCIDO"),"X")</f>
        <v/>
      </c>
      <c r="I509" s="17" t="str">
        <f>IFERROR(IF(INDEX(DATOS!AM:AM,MATCH(CHECKLIST!B509,DATOS!B:B,0),1)=0,"",INDEX(DATOS!AM:AM,MATCH(CHECKLIST!B509,DATOS!B:B,0),1)),"")</f>
        <v/>
      </c>
      <c r="J509" s="17" t="str">
        <f>IFERROR(IF(INDEX(DATOS!AK:AK,MATCH(CHECKLIST!B509,DATOS!B:B,0),1)=0,"",INDEX(DATOS!AK:AK,MATCH(CHECKLIST!B509,DATOS!B:B,0),1)),"")</f>
        <v/>
      </c>
      <c r="K509" s="49" t="str">
        <f>IFERROR(IF(INDEX(DATOS!AL:AL,MATCH(CHECKLIST!B509,DATOS!B:B,0),1)=0,"",INDEX(DATOS!AL:AL,MATCH(CHECKLIST!B509,DATOS!B:B,0),1)),"")</f>
        <v/>
      </c>
      <c r="L509" s="17" t="str">
        <f>IFERROR(IF(INDEX(DATOS!AN:AN,MATCH(CHECKLIST!B509,DATOS!B:B,0),1)=0,"",INDEX(DATOS!AN:AN,MATCH(CHECKLIST!B509,DATOS!B:B,0),1)),"")</f>
        <v/>
      </c>
      <c r="M509" s="17" t="str">
        <f>IFERROR(IF(INDEX(DATOS!AN:AN,MATCH(CHECKLIST!B509,DATOS!B:B,0),1)=0,"",INDEX(DATOS!AN:AN,MATCH(CHECKLIST!B509,DATOS!B:B,0),1)),"")</f>
        <v/>
      </c>
      <c r="N509" s="49" t="str">
        <f ca="1">IFERROR(IF(INDEX(DATOS!I:I,MATCH(CHECKLIST!B509,DATOS!B:B,0),1)="","X",IF(INDEX(DATOS!I:I,MATCH(CHECKLIST!B509,DATOS!B:B,0),1)&gt;YEAR(TODAY())-1,"","VENCIDA")),"")</f>
        <v/>
      </c>
      <c r="O509" s="49"/>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16" t="str">
        <f>IFERROR(INDEX(DATOS!C:C,MATCH(CHECKLIST!A510,DATOS!BV:BV,0),1),"")</f>
        <v/>
      </c>
      <c r="F510" s="3" t="str">
        <f>IFERROR(IF(INDEX(DATOS!AD:AD,MATCH(CHECKLIST!B510,DATOS!B:B,0),1)=0,"",INDEX(DATOS!AD:AD,MATCH(CHECKLIST!B510,DATOS!B:B,0),1)),"")</f>
        <v/>
      </c>
      <c r="G510" s="17" t="str">
        <f>IFERROR(IF(INDEX(DATOS!AI:AI,MATCH(CHECKLIST!B510,DATOS!B:B,0),1)=0,"",INDEX(DATOS!AI:AI,MATCH(CHECKLIST!B510,DATOS!B:B,0),1)),"")</f>
        <v/>
      </c>
      <c r="H510" s="17" t="str">
        <f>IF(IFERROR(FIND(H$13,INDEX(DATOS!CB:CB,MATCH(CHECKLIST!B510,DATOS!B:B,0),1),1),"")="",IF(IFERROR(FIND("VENCIDA",INDEX(DATOS!BI:BI,MATCH(CHECKLIST!B510,DATOS!B:B,0),1),1),"")="","","VENCIDO"),"X")</f>
        <v/>
      </c>
      <c r="I510" s="17" t="str">
        <f>IFERROR(IF(INDEX(DATOS!AM:AM,MATCH(CHECKLIST!B510,DATOS!B:B,0),1)=0,"",INDEX(DATOS!AM:AM,MATCH(CHECKLIST!B510,DATOS!B:B,0),1)),"")</f>
        <v/>
      </c>
      <c r="J510" s="17" t="str">
        <f>IFERROR(IF(INDEX(DATOS!AK:AK,MATCH(CHECKLIST!B510,DATOS!B:B,0),1)=0,"",INDEX(DATOS!AK:AK,MATCH(CHECKLIST!B510,DATOS!B:B,0),1)),"")</f>
        <v/>
      </c>
      <c r="K510" s="49" t="str">
        <f>IFERROR(IF(INDEX(DATOS!AL:AL,MATCH(CHECKLIST!B510,DATOS!B:B,0),1)=0,"",INDEX(DATOS!AL:AL,MATCH(CHECKLIST!B510,DATOS!B:B,0),1)),"")</f>
        <v/>
      </c>
      <c r="L510" s="17" t="str">
        <f>IFERROR(IF(INDEX(DATOS!AN:AN,MATCH(CHECKLIST!B510,DATOS!B:B,0),1)=0,"",INDEX(DATOS!AN:AN,MATCH(CHECKLIST!B510,DATOS!B:B,0),1)),"")</f>
        <v/>
      </c>
      <c r="M510" s="17" t="str">
        <f>IFERROR(IF(INDEX(DATOS!AN:AN,MATCH(CHECKLIST!B510,DATOS!B:B,0),1)=0,"",INDEX(DATOS!AN:AN,MATCH(CHECKLIST!B510,DATOS!B:B,0),1)),"")</f>
        <v/>
      </c>
      <c r="N510" s="49" t="str">
        <f ca="1">IFERROR(IF(INDEX(DATOS!I:I,MATCH(CHECKLIST!B510,DATOS!B:B,0),1)="","X",IF(INDEX(DATOS!I:I,MATCH(CHECKLIST!B510,DATOS!B:B,0),1)&gt;YEAR(TODAY())-1,"","VENCIDA")),"")</f>
        <v/>
      </c>
      <c r="O510" s="49"/>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16" t="str">
        <f>IFERROR(INDEX(DATOS!C:C,MATCH(CHECKLIST!A511,DATOS!BV:BV,0),1),"")</f>
        <v/>
      </c>
      <c r="F511" s="3" t="str">
        <f>IFERROR(IF(INDEX(DATOS!AD:AD,MATCH(CHECKLIST!B511,DATOS!B:B,0),1)=0,"",INDEX(DATOS!AD:AD,MATCH(CHECKLIST!B511,DATOS!B:B,0),1)),"")</f>
        <v/>
      </c>
      <c r="G511" s="17" t="str">
        <f>IFERROR(IF(INDEX(DATOS!AI:AI,MATCH(CHECKLIST!B511,DATOS!B:B,0),1)=0,"",INDEX(DATOS!AI:AI,MATCH(CHECKLIST!B511,DATOS!B:B,0),1)),"")</f>
        <v/>
      </c>
      <c r="H511" s="17" t="str">
        <f>IF(IFERROR(FIND(H$13,INDEX(DATOS!CB:CB,MATCH(CHECKLIST!B511,DATOS!B:B,0),1),1),"")="",IF(IFERROR(FIND("VENCIDA",INDEX(DATOS!BI:BI,MATCH(CHECKLIST!B511,DATOS!B:B,0),1),1),"")="","","VENCIDO"),"X")</f>
        <v/>
      </c>
      <c r="I511" s="17" t="str">
        <f>IFERROR(IF(INDEX(DATOS!AM:AM,MATCH(CHECKLIST!B511,DATOS!B:B,0),1)=0,"",INDEX(DATOS!AM:AM,MATCH(CHECKLIST!B511,DATOS!B:B,0),1)),"")</f>
        <v/>
      </c>
      <c r="J511" s="17" t="str">
        <f>IFERROR(IF(INDEX(DATOS!AK:AK,MATCH(CHECKLIST!B511,DATOS!B:B,0),1)=0,"",INDEX(DATOS!AK:AK,MATCH(CHECKLIST!B511,DATOS!B:B,0),1)),"")</f>
        <v/>
      </c>
      <c r="K511" s="49" t="str">
        <f>IFERROR(IF(INDEX(DATOS!AL:AL,MATCH(CHECKLIST!B511,DATOS!B:B,0),1)=0,"",INDEX(DATOS!AL:AL,MATCH(CHECKLIST!B511,DATOS!B:B,0),1)),"")</f>
        <v/>
      </c>
      <c r="L511" s="17" t="str">
        <f>IFERROR(IF(INDEX(DATOS!AN:AN,MATCH(CHECKLIST!B511,DATOS!B:B,0),1)=0,"",INDEX(DATOS!AN:AN,MATCH(CHECKLIST!B511,DATOS!B:B,0),1)),"")</f>
        <v/>
      </c>
      <c r="M511" s="17" t="str">
        <f>IFERROR(IF(INDEX(DATOS!AN:AN,MATCH(CHECKLIST!B511,DATOS!B:B,0),1)=0,"",INDEX(DATOS!AN:AN,MATCH(CHECKLIST!B511,DATOS!B:B,0),1)),"")</f>
        <v/>
      </c>
      <c r="N511" s="49" t="str">
        <f ca="1">IFERROR(IF(INDEX(DATOS!I:I,MATCH(CHECKLIST!B511,DATOS!B:B,0),1)="","X",IF(INDEX(DATOS!I:I,MATCH(CHECKLIST!B511,DATOS!B:B,0),1)&gt;YEAR(TODAY())-1,"","VENCIDA")),"")</f>
        <v/>
      </c>
      <c r="O511" s="49"/>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16" t="str">
        <f>IFERROR(INDEX(DATOS!C:C,MATCH(CHECKLIST!A512,DATOS!BV:BV,0),1),"")</f>
        <v/>
      </c>
      <c r="F512" s="3" t="str">
        <f>IFERROR(IF(INDEX(DATOS!AD:AD,MATCH(CHECKLIST!B512,DATOS!B:B,0),1)=0,"",INDEX(DATOS!AD:AD,MATCH(CHECKLIST!B512,DATOS!B:B,0),1)),"")</f>
        <v/>
      </c>
      <c r="G512" s="17" t="str">
        <f>IFERROR(IF(INDEX(DATOS!AI:AI,MATCH(CHECKLIST!B512,DATOS!B:B,0),1)=0,"",INDEX(DATOS!AI:AI,MATCH(CHECKLIST!B512,DATOS!B:B,0),1)),"")</f>
        <v/>
      </c>
      <c r="H512" s="17" t="str">
        <f>IF(IFERROR(FIND(H$13,INDEX(DATOS!CB:CB,MATCH(CHECKLIST!B512,DATOS!B:B,0),1),1),"")="",IF(IFERROR(FIND("VENCIDA",INDEX(DATOS!BI:BI,MATCH(CHECKLIST!B512,DATOS!B:B,0),1),1),"")="","","VENCIDO"),"X")</f>
        <v/>
      </c>
      <c r="I512" s="17" t="str">
        <f>IFERROR(IF(INDEX(DATOS!AM:AM,MATCH(CHECKLIST!B512,DATOS!B:B,0),1)=0,"",INDEX(DATOS!AM:AM,MATCH(CHECKLIST!B512,DATOS!B:B,0),1)),"")</f>
        <v/>
      </c>
      <c r="J512" s="17" t="str">
        <f>IFERROR(IF(INDEX(DATOS!AK:AK,MATCH(CHECKLIST!B512,DATOS!B:B,0),1)=0,"",INDEX(DATOS!AK:AK,MATCH(CHECKLIST!B512,DATOS!B:B,0),1)),"")</f>
        <v/>
      </c>
      <c r="K512" s="49" t="str">
        <f>IFERROR(IF(INDEX(DATOS!AL:AL,MATCH(CHECKLIST!B512,DATOS!B:B,0),1)=0,"",INDEX(DATOS!AL:AL,MATCH(CHECKLIST!B512,DATOS!B:B,0),1)),"")</f>
        <v/>
      </c>
      <c r="L512" s="17" t="str">
        <f>IFERROR(IF(INDEX(DATOS!AN:AN,MATCH(CHECKLIST!B512,DATOS!B:B,0),1)=0,"",INDEX(DATOS!AN:AN,MATCH(CHECKLIST!B512,DATOS!B:B,0),1)),"")</f>
        <v/>
      </c>
      <c r="M512" s="17" t="str">
        <f>IFERROR(IF(INDEX(DATOS!AN:AN,MATCH(CHECKLIST!B512,DATOS!B:B,0),1)=0,"",INDEX(DATOS!AN:AN,MATCH(CHECKLIST!B512,DATOS!B:B,0),1)),"")</f>
        <v/>
      </c>
      <c r="N512" s="49" t="str">
        <f ca="1">IFERROR(IF(INDEX(DATOS!I:I,MATCH(CHECKLIST!B512,DATOS!B:B,0),1)="","X",IF(INDEX(DATOS!I:I,MATCH(CHECKLIST!B512,DATOS!B:B,0),1)&gt;YEAR(TODAY())-1,"","VENCIDA")),"")</f>
        <v/>
      </c>
      <c r="O512" s="49"/>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16" t="str">
        <f>IFERROR(INDEX(DATOS!C:C,MATCH(CHECKLIST!A513,DATOS!BV:BV,0),1),"")</f>
        <v/>
      </c>
      <c r="F513" s="3" t="str">
        <f>IFERROR(IF(INDEX(DATOS!AD:AD,MATCH(CHECKLIST!B513,DATOS!B:B,0),1)=0,"",INDEX(DATOS!AD:AD,MATCH(CHECKLIST!B513,DATOS!B:B,0),1)),"")</f>
        <v/>
      </c>
      <c r="G513" s="17" t="str">
        <f>IFERROR(IF(INDEX(DATOS!AI:AI,MATCH(CHECKLIST!B513,DATOS!B:B,0),1)=0,"",INDEX(DATOS!AI:AI,MATCH(CHECKLIST!B513,DATOS!B:B,0),1)),"")</f>
        <v/>
      </c>
      <c r="H513" s="17" t="str">
        <f>IF(IFERROR(FIND(H$13,INDEX(DATOS!CB:CB,MATCH(CHECKLIST!B513,DATOS!B:B,0),1),1),"")="",IF(IFERROR(FIND("VENCIDA",INDEX(DATOS!BI:BI,MATCH(CHECKLIST!B513,DATOS!B:B,0),1),1),"")="","","VENCIDO"),"X")</f>
        <v/>
      </c>
      <c r="I513" s="17" t="str">
        <f>IFERROR(IF(INDEX(DATOS!AM:AM,MATCH(CHECKLIST!B513,DATOS!B:B,0),1)=0,"",INDEX(DATOS!AM:AM,MATCH(CHECKLIST!B513,DATOS!B:B,0),1)),"")</f>
        <v/>
      </c>
      <c r="J513" s="17" t="str">
        <f>IFERROR(IF(INDEX(DATOS!AK:AK,MATCH(CHECKLIST!B513,DATOS!B:B,0),1)=0,"",INDEX(DATOS!AK:AK,MATCH(CHECKLIST!B513,DATOS!B:B,0),1)),"")</f>
        <v/>
      </c>
      <c r="K513" s="49" t="str">
        <f>IFERROR(IF(INDEX(DATOS!AL:AL,MATCH(CHECKLIST!B513,DATOS!B:B,0),1)=0,"",INDEX(DATOS!AL:AL,MATCH(CHECKLIST!B513,DATOS!B:B,0),1)),"")</f>
        <v/>
      </c>
      <c r="L513" s="17" t="str">
        <f>IFERROR(IF(INDEX(DATOS!AN:AN,MATCH(CHECKLIST!B513,DATOS!B:B,0),1)=0,"",INDEX(DATOS!AN:AN,MATCH(CHECKLIST!B513,DATOS!B:B,0),1)),"")</f>
        <v/>
      </c>
      <c r="M513" s="17" t="str">
        <f>IFERROR(IF(INDEX(DATOS!AN:AN,MATCH(CHECKLIST!B513,DATOS!B:B,0),1)=0,"",INDEX(DATOS!AN:AN,MATCH(CHECKLIST!B513,DATOS!B:B,0),1)),"")</f>
        <v/>
      </c>
      <c r="N513" s="49" t="str">
        <f ca="1">IFERROR(IF(INDEX(DATOS!I:I,MATCH(CHECKLIST!B513,DATOS!B:B,0),1)="","X",IF(INDEX(DATOS!I:I,MATCH(CHECKLIST!B513,DATOS!B:B,0),1)&gt;YEAR(TODAY())-1,"","VENCIDA")),"")</f>
        <v/>
      </c>
      <c r="O513" s="49"/>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16" t="str">
        <f>IFERROR(INDEX(DATOS!C:C,MATCH(CHECKLIST!A514,DATOS!BV:BV,0),1),"")</f>
        <v/>
      </c>
      <c r="F514" s="3" t="str">
        <f>IFERROR(IF(INDEX(DATOS!AD:AD,MATCH(CHECKLIST!B514,DATOS!B:B,0),1)=0,"",INDEX(DATOS!AD:AD,MATCH(CHECKLIST!B514,DATOS!B:B,0),1)),"")</f>
        <v/>
      </c>
      <c r="G514" s="17" t="str">
        <f>IFERROR(IF(INDEX(DATOS!AI:AI,MATCH(CHECKLIST!B514,DATOS!B:B,0),1)=0,"",INDEX(DATOS!AI:AI,MATCH(CHECKLIST!B514,DATOS!B:B,0),1)),"")</f>
        <v/>
      </c>
      <c r="H514" s="17" t="str">
        <f>IF(IFERROR(FIND(H$13,INDEX(DATOS!CB:CB,MATCH(CHECKLIST!B514,DATOS!B:B,0),1),1),"")="",IF(IFERROR(FIND("VENCIDA",INDEX(DATOS!BI:BI,MATCH(CHECKLIST!B514,DATOS!B:B,0),1),1),"")="","","VENCIDO"),"X")</f>
        <v/>
      </c>
      <c r="I514" s="17" t="str">
        <f>IFERROR(IF(INDEX(DATOS!AM:AM,MATCH(CHECKLIST!B514,DATOS!B:B,0),1)=0,"",INDEX(DATOS!AM:AM,MATCH(CHECKLIST!B514,DATOS!B:B,0),1)),"")</f>
        <v/>
      </c>
      <c r="J514" s="17" t="str">
        <f>IFERROR(IF(INDEX(DATOS!AK:AK,MATCH(CHECKLIST!B514,DATOS!B:B,0),1)=0,"",INDEX(DATOS!AK:AK,MATCH(CHECKLIST!B514,DATOS!B:B,0),1)),"")</f>
        <v/>
      </c>
      <c r="K514" s="49" t="str">
        <f>IFERROR(IF(INDEX(DATOS!AL:AL,MATCH(CHECKLIST!B514,DATOS!B:B,0),1)=0,"",INDEX(DATOS!AL:AL,MATCH(CHECKLIST!B514,DATOS!B:B,0),1)),"")</f>
        <v/>
      </c>
      <c r="L514" s="17" t="str">
        <f>IFERROR(IF(INDEX(DATOS!AN:AN,MATCH(CHECKLIST!B514,DATOS!B:B,0),1)=0,"",INDEX(DATOS!AN:AN,MATCH(CHECKLIST!B514,DATOS!B:B,0),1)),"")</f>
        <v/>
      </c>
      <c r="M514" s="17" t="str">
        <f>IFERROR(IF(INDEX(DATOS!AN:AN,MATCH(CHECKLIST!B514,DATOS!B:B,0),1)=0,"",INDEX(DATOS!AN:AN,MATCH(CHECKLIST!B514,DATOS!B:B,0),1)),"")</f>
        <v/>
      </c>
      <c r="N514" s="49" t="str">
        <f ca="1">IFERROR(IF(INDEX(DATOS!I:I,MATCH(CHECKLIST!B514,DATOS!B:B,0),1)="","X",IF(INDEX(DATOS!I:I,MATCH(CHECKLIST!B514,DATOS!B:B,0),1)&gt;YEAR(TODAY())-1,"","VENCIDA")),"")</f>
        <v/>
      </c>
      <c r="O514" s="49"/>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16" t="str">
        <f>IFERROR(INDEX(DATOS!C:C,MATCH(CHECKLIST!A515,DATOS!BV:BV,0),1),"")</f>
        <v/>
      </c>
      <c r="F515" s="3" t="str">
        <f>IFERROR(IF(INDEX(DATOS!AD:AD,MATCH(CHECKLIST!B515,DATOS!B:B,0),1)=0,"",INDEX(DATOS!AD:AD,MATCH(CHECKLIST!B515,DATOS!B:B,0),1)),"")</f>
        <v/>
      </c>
      <c r="G515" s="17" t="str">
        <f>IFERROR(IF(INDEX(DATOS!AI:AI,MATCH(CHECKLIST!B515,DATOS!B:B,0),1)=0,"",INDEX(DATOS!AI:AI,MATCH(CHECKLIST!B515,DATOS!B:B,0),1)),"")</f>
        <v/>
      </c>
      <c r="H515" s="17" t="str">
        <f>IF(IFERROR(FIND(H$13,INDEX(DATOS!CB:CB,MATCH(CHECKLIST!B515,DATOS!B:B,0),1),1),"")="",IF(IFERROR(FIND("VENCIDA",INDEX(DATOS!BI:BI,MATCH(CHECKLIST!B515,DATOS!B:B,0),1),1),"")="","","VENCIDO"),"X")</f>
        <v/>
      </c>
      <c r="I515" s="17" t="str">
        <f>IFERROR(IF(INDEX(DATOS!AM:AM,MATCH(CHECKLIST!B515,DATOS!B:B,0),1)=0,"",INDEX(DATOS!AM:AM,MATCH(CHECKLIST!B515,DATOS!B:B,0),1)),"")</f>
        <v/>
      </c>
      <c r="J515" s="17" t="str">
        <f>IFERROR(IF(INDEX(DATOS!AK:AK,MATCH(CHECKLIST!B515,DATOS!B:B,0),1)=0,"",INDEX(DATOS!AK:AK,MATCH(CHECKLIST!B515,DATOS!B:B,0),1)),"")</f>
        <v/>
      </c>
      <c r="K515" s="49" t="str">
        <f>IFERROR(IF(INDEX(DATOS!AL:AL,MATCH(CHECKLIST!B515,DATOS!B:B,0),1)=0,"",INDEX(DATOS!AL:AL,MATCH(CHECKLIST!B515,DATOS!B:B,0),1)),"")</f>
        <v/>
      </c>
      <c r="L515" s="17" t="str">
        <f>IFERROR(IF(INDEX(DATOS!AN:AN,MATCH(CHECKLIST!B515,DATOS!B:B,0),1)=0,"",INDEX(DATOS!AN:AN,MATCH(CHECKLIST!B515,DATOS!B:B,0),1)),"")</f>
        <v/>
      </c>
      <c r="M515" s="17" t="str">
        <f>IFERROR(IF(INDEX(DATOS!AN:AN,MATCH(CHECKLIST!B515,DATOS!B:B,0),1)=0,"",INDEX(DATOS!AN:AN,MATCH(CHECKLIST!B515,DATOS!B:B,0),1)),"")</f>
        <v/>
      </c>
      <c r="N515" s="49" t="str">
        <f ca="1">IFERROR(IF(INDEX(DATOS!I:I,MATCH(CHECKLIST!B515,DATOS!B:B,0),1)="","X",IF(INDEX(DATOS!I:I,MATCH(CHECKLIST!B515,DATOS!B:B,0),1)&gt;YEAR(TODAY())-1,"","VENCIDA")),"")</f>
        <v/>
      </c>
      <c r="O515" s="49"/>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16" t="str">
        <f>IFERROR(INDEX(DATOS!C:C,MATCH(CHECKLIST!A516,DATOS!BV:BV,0),1),"")</f>
        <v/>
      </c>
      <c r="F516" s="3" t="str">
        <f>IFERROR(IF(INDEX(DATOS!AD:AD,MATCH(CHECKLIST!B516,DATOS!B:B,0),1)=0,"",INDEX(DATOS!AD:AD,MATCH(CHECKLIST!B516,DATOS!B:B,0),1)),"")</f>
        <v/>
      </c>
      <c r="G516" s="17" t="str">
        <f>IFERROR(IF(INDEX(DATOS!AI:AI,MATCH(CHECKLIST!B516,DATOS!B:B,0),1)=0,"",INDEX(DATOS!AI:AI,MATCH(CHECKLIST!B516,DATOS!B:B,0),1)),"")</f>
        <v/>
      </c>
      <c r="H516" s="17" t="str">
        <f>IF(IFERROR(FIND(H$13,INDEX(DATOS!CB:CB,MATCH(CHECKLIST!B516,DATOS!B:B,0),1),1),"")="",IF(IFERROR(FIND("VENCIDA",INDEX(DATOS!BI:BI,MATCH(CHECKLIST!B516,DATOS!B:B,0),1),1),"")="","","VENCIDO"),"X")</f>
        <v/>
      </c>
      <c r="I516" s="17" t="str">
        <f>IFERROR(IF(INDEX(DATOS!AM:AM,MATCH(CHECKLIST!B516,DATOS!B:B,0),1)=0,"",INDEX(DATOS!AM:AM,MATCH(CHECKLIST!B516,DATOS!B:B,0),1)),"")</f>
        <v/>
      </c>
      <c r="J516" s="17" t="str">
        <f>IFERROR(IF(INDEX(DATOS!AK:AK,MATCH(CHECKLIST!B516,DATOS!B:B,0),1)=0,"",INDEX(DATOS!AK:AK,MATCH(CHECKLIST!B516,DATOS!B:B,0),1)),"")</f>
        <v/>
      </c>
      <c r="K516" s="49" t="str">
        <f>IFERROR(IF(INDEX(DATOS!AL:AL,MATCH(CHECKLIST!B516,DATOS!B:B,0),1)=0,"",INDEX(DATOS!AL:AL,MATCH(CHECKLIST!B516,DATOS!B:B,0),1)),"")</f>
        <v/>
      </c>
      <c r="L516" s="17" t="str">
        <f>IFERROR(IF(INDEX(DATOS!AN:AN,MATCH(CHECKLIST!B516,DATOS!B:B,0),1)=0,"",INDEX(DATOS!AN:AN,MATCH(CHECKLIST!B516,DATOS!B:B,0),1)),"")</f>
        <v/>
      </c>
      <c r="M516" s="17" t="str">
        <f>IFERROR(IF(INDEX(DATOS!AN:AN,MATCH(CHECKLIST!B516,DATOS!B:B,0),1)=0,"",INDEX(DATOS!AN:AN,MATCH(CHECKLIST!B516,DATOS!B:B,0),1)),"")</f>
        <v/>
      </c>
      <c r="N516" s="49" t="str">
        <f ca="1">IFERROR(IF(INDEX(DATOS!I:I,MATCH(CHECKLIST!B516,DATOS!B:B,0),1)="","X",IF(INDEX(DATOS!I:I,MATCH(CHECKLIST!B516,DATOS!B:B,0),1)&gt;YEAR(TODAY())-1,"","VENCIDA")),"")</f>
        <v/>
      </c>
      <c r="O516" s="49"/>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16" t="str">
        <f>IFERROR(INDEX(DATOS!C:C,MATCH(CHECKLIST!A517,DATOS!BV:BV,0),1),"")</f>
        <v/>
      </c>
      <c r="F517" s="3" t="str">
        <f>IFERROR(IF(INDEX(DATOS!AD:AD,MATCH(CHECKLIST!B517,DATOS!B:B,0),1)=0,"",INDEX(DATOS!AD:AD,MATCH(CHECKLIST!B517,DATOS!B:B,0),1)),"")</f>
        <v/>
      </c>
      <c r="G517" s="17" t="str">
        <f>IFERROR(IF(INDEX(DATOS!AI:AI,MATCH(CHECKLIST!B517,DATOS!B:B,0),1)=0,"",INDEX(DATOS!AI:AI,MATCH(CHECKLIST!B517,DATOS!B:B,0),1)),"")</f>
        <v/>
      </c>
      <c r="H517" s="17" t="str">
        <f>IF(IFERROR(FIND(H$13,INDEX(DATOS!CB:CB,MATCH(CHECKLIST!B517,DATOS!B:B,0),1),1),"")="",IF(IFERROR(FIND("VENCIDA",INDEX(DATOS!BI:BI,MATCH(CHECKLIST!B517,DATOS!B:B,0),1),1),"")="","","VENCIDO"),"X")</f>
        <v/>
      </c>
      <c r="I517" s="17" t="str">
        <f>IFERROR(IF(INDEX(DATOS!AM:AM,MATCH(CHECKLIST!B517,DATOS!B:B,0),1)=0,"",INDEX(DATOS!AM:AM,MATCH(CHECKLIST!B517,DATOS!B:B,0),1)),"")</f>
        <v/>
      </c>
      <c r="J517" s="17" t="str">
        <f>IFERROR(IF(INDEX(DATOS!AK:AK,MATCH(CHECKLIST!B517,DATOS!B:B,0),1)=0,"",INDEX(DATOS!AK:AK,MATCH(CHECKLIST!B517,DATOS!B:B,0),1)),"")</f>
        <v/>
      </c>
      <c r="K517" s="49" t="str">
        <f>IFERROR(IF(INDEX(DATOS!AL:AL,MATCH(CHECKLIST!B517,DATOS!B:B,0),1)=0,"",INDEX(DATOS!AL:AL,MATCH(CHECKLIST!B517,DATOS!B:B,0),1)),"")</f>
        <v/>
      </c>
      <c r="L517" s="17" t="str">
        <f>IFERROR(IF(INDEX(DATOS!AN:AN,MATCH(CHECKLIST!B517,DATOS!B:B,0),1)=0,"",INDEX(DATOS!AN:AN,MATCH(CHECKLIST!B517,DATOS!B:B,0),1)),"")</f>
        <v/>
      </c>
      <c r="M517" s="17" t="str">
        <f>IFERROR(IF(INDEX(DATOS!AN:AN,MATCH(CHECKLIST!B517,DATOS!B:B,0),1)=0,"",INDEX(DATOS!AN:AN,MATCH(CHECKLIST!B517,DATOS!B:B,0),1)),"")</f>
        <v/>
      </c>
      <c r="N517" s="49" t="str">
        <f ca="1">IFERROR(IF(INDEX(DATOS!I:I,MATCH(CHECKLIST!B517,DATOS!B:B,0),1)="","X",IF(INDEX(DATOS!I:I,MATCH(CHECKLIST!B517,DATOS!B:B,0),1)&gt;YEAR(TODAY())-1,"","VENCIDA")),"")</f>
        <v/>
      </c>
      <c r="O517" s="49"/>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16" t="str">
        <f>IFERROR(INDEX(DATOS!C:C,MATCH(CHECKLIST!A518,DATOS!BV:BV,0),1),"")</f>
        <v/>
      </c>
      <c r="F518" s="3" t="str">
        <f>IFERROR(IF(INDEX(DATOS!AD:AD,MATCH(CHECKLIST!B518,DATOS!B:B,0),1)=0,"",INDEX(DATOS!AD:AD,MATCH(CHECKLIST!B518,DATOS!B:B,0),1)),"")</f>
        <v/>
      </c>
      <c r="G518" s="17" t="str">
        <f>IFERROR(IF(INDEX(DATOS!AI:AI,MATCH(CHECKLIST!B518,DATOS!B:B,0),1)=0,"",INDEX(DATOS!AI:AI,MATCH(CHECKLIST!B518,DATOS!B:B,0),1)),"")</f>
        <v/>
      </c>
      <c r="H518" s="17" t="str">
        <f>IF(IFERROR(FIND(H$13,INDEX(DATOS!CB:CB,MATCH(CHECKLIST!B518,DATOS!B:B,0),1),1),"")="",IF(IFERROR(FIND("VENCIDA",INDEX(DATOS!BI:BI,MATCH(CHECKLIST!B518,DATOS!B:B,0),1),1),"")="","","VENCIDO"),"X")</f>
        <v/>
      </c>
      <c r="I518" s="17" t="str">
        <f>IFERROR(IF(INDEX(DATOS!AM:AM,MATCH(CHECKLIST!B518,DATOS!B:B,0),1)=0,"",INDEX(DATOS!AM:AM,MATCH(CHECKLIST!B518,DATOS!B:B,0),1)),"")</f>
        <v/>
      </c>
      <c r="J518" s="17" t="str">
        <f>IFERROR(IF(INDEX(DATOS!AK:AK,MATCH(CHECKLIST!B518,DATOS!B:B,0),1)=0,"",INDEX(DATOS!AK:AK,MATCH(CHECKLIST!B518,DATOS!B:B,0),1)),"")</f>
        <v/>
      </c>
      <c r="K518" s="49" t="str">
        <f>IFERROR(IF(INDEX(DATOS!AL:AL,MATCH(CHECKLIST!B518,DATOS!B:B,0),1)=0,"",INDEX(DATOS!AL:AL,MATCH(CHECKLIST!B518,DATOS!B:B,0),1)),"")</f>
        <v/>
      </c>
      <c r="L518" s="17" t="str">
        <f>IFERROR(IF(INDEX(DATOS!AN:AN,MATCH(CHECKLIST!B518,DATOS!B:B,0),1)=0,"",INDEX(DATOS!AN:AN,MATCH(CHECKLIST!B518,DATOS!B:B,0),1)),"")</f>
        <v/>
      </c>
      <c r="M518" s="17" t="str">
        <f>IFERROR(IF(INDEX(DATOS!AN:AN,MATCH(CHECKLIST!B518,DATOS!B:B,0),1)=0,"",INDEX(DATOS!AN:AN,MATCH(CHECKLIST!B518,DATOS!B:B,0),1)),"")</f>
        <v/>
      </c>
      <c r="N518" s="49" t="str">
        <f ca="1">IFERROR(IF(INDEX(DATOS!I:I,MATCH(CHECKLIST!B518,DATOS!B:B,0),1)="","X",IF(INDEX(DATOS!I:I,MATCH(CHECKLIST!B518,DATOS!B:B,0),1)&gt;YEAR(TODAY())-1,"","VENCIDA")),"")</f>
        <v/>
      </c>
      <c r="O518" s="49"/>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16" t="str">
        <f>IFERROR(INDEX(DATOS!C:C,MATCH(CHECKLIST!A519,DATOS!BV:BV,0),1),"")</f>
        <v/>
      </c>
      <c r="F519" s="3" t="str">
        <f>IFERROR(IF(INDEX(DATOS!AD:AD,MATCH(CHECKLIST!B519,DATOS!B:B,0),1)=0,"",INDEX(DATOS!AD:AD,MATCH(CHECKLIST!B519,DATOS!B:B,0),1)),"")</f>
        <v/>
      </c>
      <c r="G519" s="17" t="str">
        <f>IFERROR(IF(INDEX(DATOS!AI:AI,MATCH(CHECKLIST!B519,DATOS!B:B,0),1)=0,"",INDEX(DATOS!AI:AI,MATCH(CHECKLIST!B519,DATOS!B:B,0),1)),"")</f>
        <v/>
      </c>
      <c r="H519" s="17" t="str">
        <f>IF(IFERROR(FIND(H$13,INDEX(DATOS!CB:CB,MATCH(CHECKLIST!B519,DATOS!B:B,0),1),1),"")="",IF(IFERROR(FIND("VENCIDA",INDEX(DATOS!BI:BI,MATCH(CHECKLIST!B519,DATOS!B:B,0),1),1),"")="","","VENCIDO"),"X")</f>
        <v/>
      </c>
      <c r="I519" s="17" t="str">
        <f>IFERROR(IF(INDEX(DATOS!AM:AM,MATCH(CHECKLIST!B519,DATOS!B:B,0),1)=0,"",INDEX(DATOS!AM:AM,MATCH(CHECKLIST!B519,DATOS!B:B,0),1)),"")</f>
        <v/>
      </c>
      <c r="J519" s="17" t="str">
        <f>IFERROR(IF(INDEX(DATOS!AK:AK,MATCH(CHECKLIST!B519,DATOS!B:B,0),1)=0,"",INDEX(DATOS!AK:AK,MATCH(CHECKLIST!B519,DATOS!B:B,0),1)),"")</f>
        <v/>
      </c>
      <c r="K519" s="49" t="str">
        <f>IFERROR(IF(INDEX(DATOS!AL:AL,MATCH(CHECKLIST!B519,DATOS!B:B,0),1)=0,"",INDEX(DATOS!AL:AL,MATCH(CHECKLIST!B519,DATOS!B:B,0),1)),"")</f>
        <v/>
      </c>
      <c r="L519" s="17" t="str">
        <f>IFERROR(IF(INDEX(DATOS!AN:AN,MATCH(CHECKLIST!B519,DATOS!B:B,0),1)=0,"",INDEX(DATOS!AN:AN,MATCH(CHECKLIST!B519,DATOS!B:B,0),1)),"")</f>
        <v/>
      </c>
      <c r="M519" s="17" t="str">
        <f>IFERROR(IF(INDEX(DATOS!AN:AN,MATCH(CHECKLIST!B519,DATOS!B:B,0),1)=0,"",INDEX(DATOS!AN:AN,MATCH(CHECKLIST!B519,DATOS!B:B,0),1)),"")</f>
        <v/>
      </c>
      <c r="N519" s="49" t="str">
        <f ca="1">IFERROR(IF(INDEX(DATOS!I:I,MATCH(CHECKLIST!B519,DATOS!B:B,0),1)="","X",IF(INDEX(DATOS!I:I,MATCH(CHECKLIST!B519,DATOS!B:B,0),1)&gt;YEAR(TODAY())-1,"","VENCIDA")),"")</f>
        <v/>
      </c>
      <c r="O519" s="49"/>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16" t="str">
        <f>IFERROR(INDEX(DATOS!C:C,MATCH(CHECKLIST!A520,DATOS!BV:BV,0),1),"")</f>
        <v/>
      </c>
      <c r="F520" s="3" t="str">
        <f>IFERROR(IF(INDEX(DATOS!AD:AD,MATCH(CHECKLIST!B520,DATOS!B:B,0),1)=0,"",INDEX(DATOS!AD:AD,MATCH(CHECKLIST!B520,DATOS!B:B,0),1)),"")</f>
        <v/>
      </c>
      <c r="G520" s="17" t="str">
        <f>IFERROR(IF(INDEX(DATOS!AI:AI,MATCH(CHECKLIST!B520,DATOS!B:B,0),1)=0,"",INDEX(DATOS!AI:AI,MATCH(CHECKLIST!B520,DATOS!B:B,0),1)),"")</f>
        <v/>
      </c>
      <c r="H520" s="17" t="str">
        <f>IF(IFERROR(FIND(H$13,INDEX(DATOS!CB:CB,MATCH(CHECKLIST!B520,DATOS!B:B,0),1),1),"")="",IF(IFERROR(FIND("VENCIDA",INDEX(DATOS!BI:BI,MATCH(CHECKLIST!B520,DATOS!B:B,0),1),1),"")="","","VENCIDO"),"X")</f>
        <v/>
      </c>
      <c r="I520" s="17" t="str">
        <f>IFERROR(IF(INDEX(DATOS!AM:AM,MATCH(CHECKLIST!B520,DATOS!B:B,0),1)=0,"",INDEX(DATOS!AM:AM,MATCH(CHECKLIST!B520,DATOS!B:B,0),1)),"")</f>
        <v/>
      </c>
      <c r="J520" s="17" t="str">
        <f>IFERROR(IF(INDEX(DATOS!AK:AK,MATCH(CHECKLIST!B520,DATOS!B:B,0),1)=0,"",INDEX(DATOS!AK:AK,MATCH(CHECKLIST!B520,DATOS!B:B,0),1)),"")</f>
        <v/>
      </c>
      <c r="K520" s="49" t="str">
        <f>IFERROR(IF(INDEX(DATOS!AL:AL,MATCH(CHECKLIST!B520,DATOS!B:B,0),1)=0,"",INDEX(DATOS!AL:AL,MATCH(CHECKLIST!B520,DATOS!B:B,0),1)),"")</f>
        <v/>
      </c>
      <c r="L520" s="17" t="str">
        <f>IFERROR(IF(INDEX(DATOS!AN:AN,MATCH(CHECKLIST!B520,DATOS!B:B,0),1)=0,"",INDEX(DATOS!AN:AN,MATCH(CHECKLIST!B520,DATOS!B:B,0),1)),"")</f>
        <v/>
      </c>
      <c r="M520" s="17" t="str">
        <f>IFERROR(IF(INDEX(DATOS!AN:AN,MATCH(CHECKLIST!B520,DATOS!B:B,0),1)=0,"",INDEX(DATOS!AN:AN,MATCH(CHECKLIST!B520,DATOS!B:B,0),1)),"")</f>
        <v/>
      </c>
      <c r="N520" s="49" t="str">
        <f ca="1">IFERROR(IF(INDEX(DATOS!I:I,MATCH(CHECKLIST!B520,DATOS!B:B,0),1)="","X",IF(INDEX(DATOS!I:I,MATCH(CHECKLIST!B520,DATOS!B:B,0),1)&gt;YEAR(TODAY())-1,"","VENCIDA")),"")</f>
        <v/>
      </c>
      <c r="O520" s="49"/>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16" t="str">
        <f>IFERROR(INDEX(DATOS!C:C,MATCH(CHECKLIST!A521,DATOS!BV:BV,0),1),"")</f>
        <v/>
      </c>
      <c r="F521" s="3" t="str">
        <f>IFERROR(IF(INDEX(DATOS!AD:AD,MATCH(CHECKLIST!B521,DATOS!B:B,0),1)=0,"",INDEX(DATOS!AD:AD,MATCH(CHECKLIST!B521,DATOS!B:B,0),1)),"")</f>
        <v/>
      </c>
      <c r="G521" s="17" t="str">
        <f>IFERROR(IF(INDEX(DATOS!AI:AI,MATCH(CHECKLIST!B521,DATOS!B:B,0),1)=0,"",INDEX(DATOS!AI:AI,MATCH(CHECKLIST!B521,DATOS!B:B,0),1)),"")</f>
        <v/>
      </c>
      <c r="H521" s="17" t="str">
        <f>IF(IFERROR(FIND(H$13,INDEX(DATOS!CB:CB,MATCH(CHECKLIST!B521,DATOS!B:B,0),1),1),"")="",IF(IFERROR(FIND("VENCIDA",INDEX(DATOS!BI:BI,MATCH(CHECKLIST!B521,DATOS!B:B,0),1),1),"")="","","VENCIDO"),"X")</f>
        <v/>
      </c>
      <c r="I521" s="17" t="str">
        <f>IFERROR(IF(INDEX(DATOS!AM:AM,MATCH(CHECKLIST!B521,DATOS!B:B,0),1)=0,"",INDEX(DATOS!AM:AM,MATCH(CHECKLIST!B521,DATOS!B:B,0),1)),"")</f>
        <v/>
      </c>
      <c r="J521" s="17" t="str">
        <f>IFERROR(IF(INDEX(DATOS!AK:AK,MATCH(CHECKLIST!B521,DATOS!B:B,0),1)=0,"",INDEX(DATOS!AK:AK,MATCH(CHECKLIST!B521,DATOS!B:B,0),1)),"")</f>
        <v/>
      </c>
      <c r="K521" s="49" t="str">
        <f>IFERROR(IF(INDEX(DATOS!AL:AL,MATCH(CHECKLIST!B521,DATOS!B:B,0),1)=0,"",INDEX(DATOS!AL:AL,MATCH(CHECKLIST!B521,DATOS!B:B,0),1)),"")</f>
        <v/>
      </c>
      <c r="L521" s="17" t="str">
        <f>IFERROR(IF(INDEX(DATOS!AN:AN,MATCH(CHECKLIST!B521,DATOS!B:B,0),1)=0,"",INDEX(DATOS!AN:AN,MATCH(CHECKLIST!B521,DATOS!B:B,0),1)),"")</f>
        <v/>
      </c>
      <c r="M521" s="17" t="str">
        <f>IFERROR(IF(INDEX(DATOS!AN:AN,MATCH(CHECKLIST!B521,DATOS!B:B,0),1)=0,"",INDEX(DATOS!AN:AN,MATCH(CHECKLIST!B521,DATOS!B:B,0),1)),"")</f>
        <v/>
      </c>
      <c r="N521" s="49" t="str">
        <f ca="1">IFERROR(IF(INDEX(DATOS!I:I,MATCH(CHECKLIST!B521,DATOS!B:B,0),1)="","X",IF(INDEX(DATOS!I:I,MATCH(CHECKLIST!B521,DATOS!B:B,0),1)&gt;YEAR(TODAY())-1,"","VENCIDA")),"")</f>
        <v/>
      </c>
      <c r="O521" s="49"/>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16" t="str">
        <f>IFERROR(INDEX(DATOS!C:C,MATCH(CHECKLIST!A522,DATOS!BV:BV,0),1),"")</f>
        <v/>
      </c>
      <c r="F522" s="3" t="str">
        <f>IFERROR(IF(INDEX(DATOS!AD:AD,MATCH(CHECKLIST!B522,DATOS!B:B,0),1)=0,"",INDEX(DATOS!AD:AD,MATCH(CHECKLIST!B522,DATOS!B:B,0),1)),"")</f>
        <v/>
      </c>
      <c r="G522" s="17" t="str">
        <f>IFERROR(IF(INDEX(DATOS!AI:AI,MATCH(CHECKLIST!B522,DATOS!B:B,0),1)=0,"",INDEX(DATOS!AI:AI,MATCH(CHECKLIST!B522,DATOS!B:B,0),1)),"")</f>
        <v/>
      </c>
      <c r="H522" s="17" t="str">
        <f>IF(IFERROR(FIND(H$13,INDEX(DATOS!CB:CB,MATCH(CHECKLIST!B522,DATOS!B:B,0),1),1),"")="",IF(IFERROR(FIND("VENCIDA",INDEX(DATOS!BI:BI,MATCH(CHECKLIST!B522,DATOS!B:B,0),1),1),"")="","","VENCIDO"),"X")</f>
        <v/>
      </c>
      <c r="I522" s="17" t="str">
        <f>IFERROR(IF(INDEX(DATOS!AM:AM,MATCH(CHECKLIST!B522,DATOS!B:B,0),1)=0,"",INDEX(DATOS!AM:AM,MATCH(CHECKLIST!B522,DATOS!B:B,0),1)),"")</f>
        <v/>
      </c>
      <c r="J522" s="17" t="str">
        <f>IFERROR(IF(INDEX(DATOS!AK:AK,MATCH(CHECKLIST!B522,DATOS!B:B,0),1)=0,"",INDEX(DATOS!AK:AK,MATCH(CHECKLIST!B522,DATOS!B:B,0),1)),"")</f>
        <v/>
      </c>
      <c r="K522" s="49" t="str">
        <f>IFERROR(IF(INDEX(DATOS!AL:AL,MATCH(CHECKLIST!B522,DATOS!B:B,0),1)=0,"",INDEX(DATOS!AL:AL,MATCH(CHECKLIST!B522,DATOS!B:B,0),1)),"")</f>
        <v/>
      </c>
      <c r="L522" s="17" t="str">
        <f>IFERROR(IF(INDEX(DATOS!AN:AN,MATCH(CHECKLIST!B522,DATOS!B:B,0),1)=0,"",INDEX(DATOS!AN:AN,MATCH(CHECKLIST!B522,DATOS!B:B,0),1)),"")</f>
        <v/>
      </c>
      <c r="M522" s="17" t="str">
        <f>IFERROR(IF(INDEX(DATOS!AN:AN,MATCH(CHECKLIST!B522,DATOS!B:B,0),1)=0,"",INDEX(DATOS!AN:AN,MATCH(CHECKLIST!B522,DATOS!B:B,0),1)),"")</f>
        <v/>
      </c>
      <c r="N522" s="49" t="str">
        <f ca="1">IFERROR(IF(INDEX(DATOS!I:I,MATCH(CHECKLIST!B522,DATOS!B:B,0),1)="","X",IF(INDEX(DATOS!I:I,MATCH(CHECKLIST!B522,DATOS!B:B,0),1)&gt;YEAR(TODAY())-1,"","VENCIDA")),"")</f>
        <v/>
      </c>
      <c r="O522" s="49"/>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16" t="str">
        <f>IFERROR(INDEX(DATOS!C:C,MATCH(CHECKLIST!A523,DATOS!BV:BV,0),1),"")</f>
        <v/>
      </c>
      <c r="F523" s="3" t="str">
        <f>IFERROR(IF(INDEX(DATOS!AD:AD,MATCH(CHECKLIST!B523,DATOS!B:B,0),1)=0,"",INDEX(DATOS!AD:AD,MATCH(CHECKLIST!B523,DATOS!B:B,0),1)),"")</f>
        <v/>
      </c>
      <c r="G523" s="17" t="str">
        <f>IFERROR(IF(INDEX(DATOS!AI:AI,MATCH(CHECKLIST!B523,DATOS!B:B,0),1)=0,"",INDEX(DATOS!AI:AI,MATCH(CHECKLIST!B523,DATOS!B:B,0),1)),"")</f>
        <v/>
      </c>
      <c r="H523" s="17" t="str">
        <f>IF(IFERROR(FIND(H$13,INDEX(DATOS!CB:CB,MATCH(CHECKLIST!B523,DATOS!B:B,0),1),1),"")="",IF(IFERROR(FIND("VENCIDA",INDEX(DATOS!BI:BI,MATCH(CHECKLIST!B523,DATOS!B:B,0),1),1),"")="","","VENCIDO"),"X")</f>
        <v/>
      </c>
      <c r="I523" s="17" t="str">
        <f>IFERROR(IF(INDEX(DATOS!AM:AM,MATCH(CHECKLIST!B523,DATOS!B:B,0),1)=0,"",INDEX(DATOS!AM:AM,MATCH(CHECKLIST!B523,DATOS!B:B,0),1)),"")</f>
        <v/>
      </c>
      <c r="J523" s="17" t="str">
        <f>IFERROR(IF(INDEX(DATOS!AK:AK,MATCH(CHECKLIST!B523,DATOS!B:B,0),1)=0,"",INDEX(DATOS!AK:AK,MATCH(CHECKLIST!B523,DATOS!B:B,0),1)),"")</f>
        <v/>
      </c>
      <c r="K523" s="49" t="str">
        <f>IFERROR(IF(INDEX(DATOS!AL:AL,MATCH(CHECKLIST!B523,DATOS!B:B,0),1)=0,"",INDEX(DATOS!AL:AL,MATCH(CHECKLIST!B523,DATOS!B:B,0),1)),"")</f>
        <v/>
      </c>
      <c r="L523" s="17" t="str">
        <f>IFERROR(IF(INDEX(DATOS!AN:AN,MATCH(CHECKLIST!B523,DATOS!B:B,0),1)=0,"",INDEX(DATOS!AN:AN,MATCH(CHECKLIST!B523,DATOS!B:B,0),1)),"")</f>
        <v/>
      </c>
      <c r="M523" s="17" t="str">
        <f>IFERROR(IF(INDEX(DATOS!AN:AN,MATCH(CHECKLIST!B523,DATOS!B:B,0),1)=0,"",INDEX(DATOS!AN:AN,MATCH(CHECKLIST!B523,DATOS!B:B,0),1)),"")</f>
        <v/>
      </c>
      <c r="N523" s="49" t="str">
        <f ca="1">IFERROR(IF(INDEX(DATOS!I:I,MATCH(CHECKLIST!B523,DATOS!B:B,0),1)="","X",IF(INDEX(DATOS!I:I,MATCH(CHECKLIST!B523,DATOS!B:B,0),1)&gt;YEAR(TODAY())-1,"","VENCIDA")),"")</f>
        <v/>
      </c>
      <c r="O523" s="49"/>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16" t="str">
        <f>IFERROR(INDEX(DATOS!C:C,MATCH(CHECKLIST!A524,DATOS!BV:BV,0),1),"")</f>
        <v/>
      </c>
      <c r="F524" s="3" t="str">
        <f>IFERROR(IF(INDEX(DATOS!AD:AD,MATCH(CHECKLIST!B524,DATOS!B:B,0),1)=0,"",INDEX(DATOS!AD:AD,MATCH(CHECKLIST!B524,DATOS!B:B,0),1)),"")</f>
        <v/>
      </c>
      <c r="G524" s="17" t="str">
        <f>IFERROR(IF(INDEX(DATOS!AI:AI,MATCH(CHECKLIST!B524,DATOS!B:B,0),1)=0,"",INDEX(DATOS!AI:AI,MATCH(CHECKLIST!B524,DATOS!B:B,0),1)),"")</f>
        <v/>
      </c>
      <c r="H524" s="17" t="str">
        <f>IF(IFERROR(FIND(H$13,INDEX(DATOS!CB:CB,MATCH(CHECKLIST!B524,DATOS!B:B,0),1),1),"")="",IF(IFERROR(FIND("VENCIDA",INDEX(DATOS!BI:BI,MATCH(CHECKLIST!B524,DATOS!B:B,0),1),1),"")="","","VENCIDO"),"X")</f>
        <v/>
      </c>
      <c r="I524" s="17" t="str">
        <f>IFERROR(IF(INDEX(DATOS!AM:AM,MATCH(CHECKLIST!B524,DATOS!B:B,0),1)=0,"",INDEX(DATOS!AM:AM,MATCH(CHECKLIST!B524,DATOS!B:B,0),1)),"")</f>
        <v/>
      </c>
      <c r="J524" s="17" t="str">
        <f>IFERROR(IF(INDEX(DATOS!AK:AK,MATCH(CHECKLIST!B524,DATOS!B:B,0),1)=0,"",INDEX(DATOS!AK:AK,MATCH(CHECKLIST!B524,DATOS!B:B,0),1)),"")</f>
        <v/>
      </c>
      <c r="K524" s="49" t="str">
        <f>IFERROR(IF(INDEX(DATOS!AL:AL,MATCH(CHECKLIST!B524,DATOS!B:B,0),1)=0,"",INDEX(DATOS!AL:AL,MATCH(CHECKLIST!B524,DATOS!B:B,0),1)),"")</f>
        <v/>
      </c>
      <c r="L524" s="17" t="str">
        <f>IFERROR(IF(INDEX(DATOS!AN:AN,MATCH(CHECKLIST!B524,DATOS!B:B,0),1)=0,"",INDEX(DATOS!AN:AN,MATCH(CHECKLIST!B524,DATOS!B:B,0),1)),"")</f>
        <v/>
      </c>
      <c r="M524" s="17" t="str">
        <f>IFERROR(IF(INDEX(DATOS!AN:AN,MATCH(CHECKLIST!B524,DATOS!B:B,0),1)=0,"",INDEX(DATOS!AN:AN,MATCH(CHECKLIST!B524,DATOS!B:B,0),1)),"")</f>
        <v/>
      </c>
      <c r="N524" s="49" t="str">
        <f ca="1">IFERROR(IF(INDEX(DATOS!I:I,MATCH(CHECKLIST!B524,DATOS!B:B,0),1)="","X",IF(INDEX(DATOS!I:I,MATCH(CHECKLIST!B524,DATOS!B:B,0),1)&gt;YEAR(TODAY())-1,"","VENCIDA")),"")</f>
        <v/>
      </c>
      <c r="O524" s="49"/>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16" t="str">
        <f>IFERROR(INDEX(DATOS!C:C,MATCH(CHECKLIST!A525,DATOS!BV:BV,0),1),"")</f>
        <v/>
      </c>
      <c r="F525" s="3" t="str">
        <f>IFERROR(IF(INDEX(DATOS!AD:AD,MATCH(CHECKLIST!B525,DATOS!B:B,0),1)=0,"",INDEX(DATOS!AD:AD,MATCH(CHECKLIST!B525,DATOS!B:B,0),1)),"")</f>
        <v/>
      </c>
      <c r="G525" s="17" t="str">
        <f>IFERROR(IF(INDEX(DATOS!AI:AI,MATCH(CHECKLIST!B525,DATOS!B:B,0),1)=0,"",INDEX(DATOS!AI:AI,MATCH(CHECKLIST!B525,DATOS!B:B,0),1)),"")</f>
        <v/>
      </c>
      <c r="H525" s="17" t="str">
        <f>IF(IFERROR(FIND(H$13,INDEX(DATOS!CB:CB,MATCH(CHECKLIST!B525,DATOS!B:B,0),1),1),"")="",IF(IFERROR(FIND("VENCIDA",INDEX(DATOS!BI:BI,MATCH(CHECKLIST!B525,DATOS!B:B,0),1),1),"")="","","VENCIDO"),"X")</f>
        <v/>
      </c>
      <c r="I525" s="17" t="str">
        <f>IFERROR(IF(INDEX(DATOS!AM:AM,MATCH(CHECKLIST!B525,DATOS!B:B,0),1)=0,"",INDEX(DATOS!AM:AM,MATCH(CHECKLIST!B525,DATOS!B:B,0),1)),"")</f>
        <v/>
      </c>
      <c r="J525" s="17" t="str">
        <f>IFERROR(IF(INDEX(DATOS!AK:AK,MATCH(CHECKLIST!B525,DATOS!B:B,0),1)=0,"",INDEX(DATOS!AK:AK,MATCH(CHECKLIST!B525,DATOS!B:B,0),1)),"")</f>
        <v/>
      </c>
      <c r="K525" s="49" t="str">
        <f>IFERROR(IF(INDEX(DATOS!AL:AL,MATCH(CHECKLIST!B525,DATOS!B:B,0),1)=0,"",INDEX(DATOS!AL:AL,MATCH(CHECKLIST!B525,DATOS!B:B,0),1)),"")</f>
        <v/>
      </c>
      <c r="L525" s="17" t="str">
        <f>IFERROR(IF(INDEX(DATOS!AN:AN,MATCH(CHECKLIST!B525,DATOS!B:B,0),1)=0,"",INDEX(DATOS!AN:AN,MATCH(CHECKLIST!B525,DATOS!B:B,0),1)),"")</f>
        <v/>
      </c>
      <c r="M525" s="17" t="str">
        <f>IFERROR(IF(INDEX(DATOS!AN:AN,MATCH(CHECKLIST!B525,DATOS!B:B,0),1)=0,"",INDEX(DATOS!AN:AN,MATCH(CHECKLIST!B525,DATOS!B:B,0),1)),"")</f>
        <v/>
      </c>
      <c r="N525" s="49" t="str">
        <f ca="1">IFERROR(IF(INDEX(DATOS!I:I,MATCH(CHECKLIST!B525,DATOS!B:B,0),1)="","X",IF(INDEX(DATOS!I:I,MATCH(CHECKLIST!B525,DATOS!B:B,0),1)&gt;YEAR(TODAY())-1,"","VENCIDA")),"")</f>
        <v/>
      </c>
      <c r="O525" s="49"/>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16" t="str">
        <f>IFERROR(INDEX(DATOS!C:C,MATCH(CHECKLIST!A526,DATOS!BV:BV,0),1),"")</f>
        <v/>
      </c>
      <c r="F526" s="3" t="str">
        <f>IFERROR(IF(INDEX(DATOS!AD:AD,MATCH(CHECKLIST!B526,DATOS!B:B,0),1)=0,"",INDEX(DATOS!AD:AD,MATCH(CHECKLIST!B526,DATOS!B:B,0),1)),"")</f>
        <v/>
      </c>
      <c r="G526" s="17" t="str">
        <f>IFERROR(IF(INDEX(DATOS!AI:AI,MATCH(CHECKLIST!B526,DATOS!B:B,0),1)=0,"",INDEX(DATOS!AI:AI,MATCH(CHECKLIST!B526,DATOS!B:B,0),1)),"")</f>
        <v/>
      </c>
      <c r="H526" s="17" t="str">
        <f>IF(IFERROR(FIND(H$13,INDEX(DATOS!CB:CB,MATCH(CHECKLIST!B526,DATOS!B:B,0),1),1),"")="",IF(IFERROR(FIND("VENCIDA",INDEX(DATOS!BI:BI,MATCH(CHECKLIST!B526,DATOS!B:B,0),1),1),"")="","","VENCIDO"),"X")</f>
        <v/>
      </c>
      <c r="I526" s="17" t="str">
        <f>IFERROR(IF(INDEX(DATOS!AM:AM,MATCH(CHECKLIST!B526,DATOS!B:B,0),1)=0,"",INDEX(DATOS!AM:AM,MATCH(CHECKLIST!B526,DATOS!B:B,0),1)),"")</f>
        <v/>
      </c>
      <c r="J526" s="17" t="str">
        <f>IFERROR(IF(INDEX(DATOS!AK:AK,MATCH(CHECKLIST!B526,DATOS!B:B,0),1)=0,"",INDEX(DATOS!AK:AK,MATCH(CHECKLIST!B526,DATOS!B:B,0),1)),"")</f>
        <v/>
      </c>
      <c r="K526" s="49" t="str">
        <f>IFERROR(IF(INDEX(DATOS!AL:AL,MATCH(CHECKLIST!B526,DATOS!B:B,0),1)=0,"",INDEX(DATOS!AL:AL,MATCH(CHECKLIST!B526,DATOS!B:B,0),1)),"")</f>
        <v/>
      </c>
      <c r="L526" s="17" t="str">
        <f>IFERROR(IF(INDEX(DATOS!AN:AN,MATCH(CHECKLIST!B526,DATOS!B:B,0),1)=0,"",INDEX(DATOS!AN:AN,MATCH(CHECKLIST!B526,DATOS!B:B,0),1)),"")</f>
        <v/>
      </c>
      <c r="M526" s="17" t="str">
        <f>IFERROR(IF(INDEX(DATOS!AN:AN,MATCH(CHECKLIST!B526,DATOS!B:B,0),1)=0,"",INDEX(DATOS!AN:AN,MATCH(CHECKLIST!B526,DATOS!B:B,0),1)),"")</f>
        <v/>
      </c>
      <c r="N526" s="49" t="str">
        <f ca="1">IFERROR(IF(INDEX(DATOS!I:I,MATCH(CHECKLIST!B526,DATOS!B:B,0),1)="","X",IF(INDEX(DATOS!I:I,MATCH(CHECKLIST!B526,DATOS!B:B,0),1)&gt;YEAR(TODAY())-1,"","VENCIDA")),"")</f>
        <v/>
      </c>
      <c r="O526" s="49"/>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16" t="str">
        <f>IFERROR(INDEX(DATOS!C:C,MATCH(CHECKLIST!A527,DATOS!BV:BV,0),1),"")</f>
        <v/>
      </c>
      <c r="F527" s="3" t="str">
        <f>IFERROR(IF(INDEX(DATOS!AD:AD,MATCH(CHECKLIST!B527,DATOS!B:B,0),1)=0,"",INDEX(DATOS!AD:AD,MATCH(CHECKLIST!B527,DATOS!B:B,0),1)),"")</f>
        <v/>
      </c>
      <c r="G527" s="17" t="str">
        <f>IFERROR(IF(INDEX(DATOS!AI:AI,MATCH(CHECKLIST!B527,DATOS!B:B,0),1)=0,"",INDEX(DATOS!AI:AI,MATCH(CHECKLIST!B527,DATOS!B:B,0),1)),"")</f>
        <v/>
      </c>
      <c r="H527" s="17" t="str">
        <f>IF(IFERROR(FIND(H$13,INDEX(DATOS!CB:CB,MATCH(CHECKLIST!B527,DATOS!B:B,0),1),1),"")="",IF(IFERROR(FIND("VENCIDA",INDEX(DATOS!BI:BI,MATCH(CHECKLIST!B527,DATOS!B:B,0),1),1),"")="","","VENCIDO"),"X")</f>
        <v/>
      </c>
      <c r="I527" s="17" t="str">
        <f>IFERROR(IF(INDEX(DATOS!AM:AM,MATCH(CHECKLIST!B527,DATOS!B:B,0),1)=0,"",INDEX(DATOS!AM:AM,MATCH(CHECKLIST!B527,DATOS!B:B,0),1)),"")</f>
        <v/>
      </c>
      <c r="J527" s="17" t="str">
        <f>IFERROR(IF(INDEX(DATOS!AK:AK,MATCH(CHECKLIST!B527,DATOS!B:B,0),1)=0,"",INDEX(DATOS!AK:AK,MATCH(CHECKLIST!B527,DATOS!B:B,0),1)),"")</f>
        <v/>
      </c>
      <c r="K527" s="49" t="str">
        <f>IFERROR(IF(INDEX(DATOS!AL:AL,MATCH(CHECKLIST!B527,DATOS!B:B,0),1)=0,"",INDEX(DATOS!AL:AL,MATCH(CHECKLIST!B527,DATOS!B:B,0),1)),"")</f>
        <v/>
      </c>
      <c r="L527" s="17" t="str">
        <f>IFERROR(IF(INDEX(DATOS!AN:AN,MATCH(CHECKLIST!B527,DATOS!B:B,0),1)=0,"",INDEX(DATOS!AN:AN,MATCH(CHECKLIST!B527,DATOS!B:B,0),1)),"")</f>
        <v/>
      </c>
      <c r="M527" s="17" t="str">
        <f>IFERROR(IF(INDEX(DATOS!AN:AN,MATCH(CHECKLIST!B527,DATOS!B:B,0),1)=0,"",INDEX(DATOS!AN:AN,MATCH(CHECKLIST!B527,DATOS!B:B,0),1)),"")</f>
        <v/>
      </c>
      <c r="N527" s="49" t="str">
        <f ca="1">IFERROR(IF(INDEX(DATOS!I:I,MATCH(CHECKLIST!B527,DATOS!B:B,0),1)="","X",IF(INDEX(DATOS!I:I,MATCH(CHECKLIST!B527,DATOS!B:B,0),1)&gt;YEAR(TODAY())-1,"","VENCIDA")),"")</f>
        <v/>
      </c>
      <c r="O527" s="49"/>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16" t="str">
        <f>IFERROR(INDEX(DATOS!C:C,MATCH(CHECKLIST!A528,DATOS!BV:BV,0),1),"")</f>
        <v/>
      </c>
      <c r="F528" s="3" t="str">
        <f>IFERROR(IF(INDEX(DATOS!AD:AD,MATCH(CHECKLIST!B528,DATOS!B:B,0),1)=0,"",INDEX(DATOS!AD:AD,MATCH(CHECKLIST!B528,DATOS!B:B,0),1)),"")</f>
        <v/>
      </c>
      <c r="G528" s="17" t="str">
        <f>IFERROR(IF(INDEX(DATOS!AI:AI,MATCH(CHECKLIST!B528,DATOS!B:B,0),1)=0,"",INDEX(DATOS!AI:AI,MATCH(CHECKLIST!B528,DATOS!B:B,0),1)),"")</f>
        <v/>
      </c>
      <c r="H528" s="17" t="str">
        <f>IF(IFERROR(FIND(H$13,INDEX(DATOS!CB:CB,MATCH(CHECKLIST!B528,DATOS!B:B,0),1),1),"")="",IF(IFERROR(FIND("VENCIDA",INDEX(DATOS!BI:BI,MATCH(CHECKLIST!B528,DATOS!B:B,0),1),1),"")="","","VENCIDO"),"X")</f>
        <v/>
      </c>
      <c r="I528" s="17" t="str">
        <f>IFERROR(IF(INDEX(DATOS!AM:AM,MATCH(CHECKLIST!B528,DATOS!B:B,0),1)=0,"",INDEX(DATOS!AM:AM,MATCH(CHECKLIST!B528,DATOS!B:B,0),1)),"")</f>
        <v/>
      </c>
      <c r="J528" s="17" t="str">
        <f>IFERROR(IF(INDEX(DATOS!AK:AK,MATCH(CHECKLIST!B528,DATOS!B:B,0),1)=0,"",INDEX(DATOS!AK:AK,MATCH(CHECKLIST!B528,DATOS!B:B,0),1)),"")</f>
        <v/>
      </c>
      <c r="K528" s="49" t="str">
        <f>IFERROR(IF(INDEX(DATOS!AL:AL,MATCH(CHECKLIST!B528,DATOS!B:B,0),1)=0,"",INDEX(DATOS!AL:AL,MATCH(CHECKLIST!B528,DATOS!B:B,0),1)),"")</f>
        <v/>
      </c>
      <c r="L528" s="17" t="str">
        <f>IFERROR(IF(INDEX(DATOS!AN:AN,MATCH(CHECKLIST!B528,DATOS!B:B,0),1)=0,"",INDEX(DATOS!AN:AN,MATCH(CHECKLIST!B528,DATOS!B:B,0),1)),"")</f>
        <v/>
      </c>
      <c r="M528" s="17" t="str">
        <f>IFERROR(IF(INDEX(DATOS!AN:AN,MATCH(CHECKLIST!B528,DATOS!B:B,0),1)=0,"",INDEX(DATOS!AN:AN,MATCH(CHECKLIST!B528,DATOS!B:B,0),1)),"")</f>
        <v/>
      </c>
      <c r="N528" s="49" t="str">
        <f ca="1">IFERROR(IF(INDEX(DATOS!I:I,MATCH(CHECKLIST!B528,DATOS!B:B,0),1)="","X",IF(INDEX(DATOS!I:I,MATCH(CHECKLIST!B528,DATOS!B:B,0),1)&gt;YEAR(TODAY())-1,"","VENCIDA")),"")</f>
        <v/>
      </c>
      <c r="O528" s="49"/>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16" t="str">
        <f>IFERROR(INDEX(DATOS!C:C,MATCH(CHECKLIST!A529,DATOS!BV:BV,0),1),"")</f>
        <v/>
      </c>
      <c r="F529" s="3" t="str">
        <f>IFERROR(IF(INDEX(DATOS!AD:AD,MATCH(CHECKLIST!B529,DATOS!B:B,0),1)=0,"",INDEX(DATOS!AD:AD,MATCH(CHECKLIST!B529,DATOS!B:B,0),1)),"")</f>
        <v/>
      </c>
      <c r="G529" s="17" t="str">
        <f>IFERROR(IF(INDEX(DATOS!AI:AI,MATCH(CHECKLIST!B529,DATOS!B:B,0),1)=0,"",INDEX(DATOS!AI:AI,MATCH(CHECKLIST!B529,DATOS!B:B,0),1)),"")</f>
        <v/>
      </c>
      <c r="H529" s="17" t="str">
        <f>IF(IFERROR(FIND(H$13,INDEX(DATOS!CB:CB,MATCH(CHECKLIST!B529,DATOS!B:B,0),1),1),"")="",IF(IFERROR(FIND("VENCIDA",INDEX(DATOS!BI:BI,MATCH(CHECKLIST!B529,DATOS!B:B,0),1),1),"")="","","VENCIDO"),"X")</f>
        <v/>
      </c>
      <c r="I529" s="17" t="str">
        <f>IFERROR(IF(INDEX(DATOS!AM:AM,MATCH(CHECKLIST!B529,DATOS!B:B,0),1)=0,"",INDEX(DATOS!AM:AM,MATCH(CHECKLIST!B529,DATOS!B:B,0),1)),"")</f>
        <v/>
      </c>
      <c r="J529" s="17" t="str">
        <f>IFERROR(IF(INDEX(DATOS!AK:AK,MATCH(CHECKLIST!B529,DATOS!B:B,0),1)=0,"",INDEX(DATOS!AK:AK,MATCH(CHECKLIST!B529,DATOS!B:B,0),1)),"")</f>
        <v/>
      </c>
      <c r="K529" s="49" t="str">
        <f>IFERROR(IF(INDEX(DATOS!AL:AL,MATCH(CHECKLIST!B529,DATOS!B:B,0),1)=0,"",INDEX(DATOS!AL:AL,MATCH(CHECKLIST!B529,DATOS!B:B,0),1)),"")</f>
        <v/>
      </c>
      <c r="L529" s="17" t="str">
        <f>IFERROR(IF(INDEX(DATOS!AN:AN,MATCH(CHECKLIST!B529,DATOS!B:B,0),1)=0,"",INDEX(DATOS!AN:AN,MATCH(CHECKLIST!B529,DATOS!B:B,0),1)),"")</f>
        <v/>
      </c>
      <c r="M529" s="17" t="str">
        <f>IFERROR(IF(INDEX(DATOS!AN:AN,MATCH(CHECKLIST!B529,DATOS!B:B,0),1)=0,"",INDEX(DATOS!AN:AN,MATCH(CHECKLIST!B529,DATOS!B:B,0),1)),"")</f>
        <v/>
      </c>
      <c r="N529" s="49" t="str">
        <f ca="1">IFERROR(IF(INDEX(DATOS!I:I,MATCH(CHECKLIST!B529,DATOS!B:B,0),1)="","X",IF(INDEX(DATOS!I:I,MATCH(CHECKLIST!B529,DATOS!B:B,0),1)&gt;YEAR(TODAY())-1,"","VENCIDA")),"")</f>
        <v/>
      </c>
      <c r="O529" s="49"/>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16" t="str">
        <f>IFERROR(INDEX(DATOS!C:C,MATCH(CHECKLIST!A530,DATOS!BV:BV,0),1),"")</f>
        <v/>
      </c>
      <c r="F530" s="3" t="str">
        <f>IFERROR(IF(INDEX(DATOS!AD:AD,MATCH(CHECKLIST!B530,DATOS!B:B,0),1)=0,"",INDEX(DATOS!AD:AD,MATCH(CHECKLIST!B530,DATOS!B:B,0),1)),"")</f>
        <v/>
      </c>
      <c r="G530" s="17" t="str">
        <f>IFERROR(IF(INDEX(DATOS!AI:AI,MATCH(CHECKLIST!B530,DATOS!B:B,0),1)=0,"",INDEX(DATOS!AI:AI,MATCH(CHECKLIST!B530,DATOS!B:B,0),1)),"")</f>
        <v/>
      </c>
      <c r="H530" s="17" t="str">
        <f>IF(IFERROR(FIND(H$13,INDEX(DATOS!CB:CB,MATCH(CHECKLIST!B530,DATOS!B:B,0),1),1),"")="",IF(IFERROR(FIND("VENCIDA",INDEX(DATOS!BI:BI,MATCH(CHECKLIST!B530,DATOS!B:B,0),1),1),"")="","","VENCIDO"),"X")</f>
        <v/>
      </c>
      <c r="I530" s="17" t="str">
        <f>IFERROR(IF(INDEX(DATOS!AM:AM,MATCH(CHECKLIST!B530,DATOS!B:B,0),1)=0,"",INDEX(DATOS!AM:AM,MATCH(CHECKLIST!B530,DATOS!B:B,0),1)),"")</f>
        <v/>
      </c>
      <c r="J530" s="17" t="str">
        <f>IFERROR(IF(INDEX(DATOS!AK:AK,MATCH(CHECKLIST!B530,DATOS!B:B,0),1)=0,"",INDEX(DATOS!AK:AK,MATCH(CHECKLIST!B530,DATOS!B:B,0),1)),"")</f>
        <v/>
      </c>
      <c r="K530" s="49" t="str">
        <f>IFERROR(IF(INDEX(DATOS!AL:AL,MATCH(CHECKLIST!B530,DATOS!B:B,0),1)=0,"",INDEX(DATOS!AL:AL,MATCH(CHECKLIST!B530,DATOS!B:B,0),1)),"")</f>
        <v/>
      </c>
      <c r="L530" s="17" t="str">
        <f>IFERROR(IF(INDEX(DATOS!AN:AN,MATCH(CHECKLIST!B530,DATOS!B:B,0),1)=0,"",INDEX(DATOS!AN:AN,MATCH(CHECKLIST!B530,DATOS!B:B,0),1)),"")</f>
        <v/>
      </c>
      <c r="M530" s="17" t="str">
        <f>IFERROR(IF(INDEX(DATOS!AN:AN,MATCH(CHECKLIST!B530,DATOS!B:B,0),1)=0,"",INDEX(DATOS!AN:AN,MATCH(CHECKLIST!B530,DATOS!B:B,0),1)),"")</f>
        <v/>
      </c>
      <c r="N530" s="49" t="str">
        <f ca="1">IFERROR(IF(INDEX(DATOS!I:I,MATCH(CHECKLIST!B530,DATOS!B:B,0),1)="","X",IF(INDEX(DATOS!I:I,MATCH(CHECKLIST!B530,DATOS!B:B,0),1)&gt;YEAR(TODAY())-1,"","VENCIDA")),"")</f>
        <v/>
      </c>
      <c r="O530" s="49"/>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16" t="str">
        <f>IFERROR(INDEX(DATOS!C:C,MATCH(CHECKLIST!A531,DATOS!BV:BV,0),1),"")</f>
        <v/>
      </c>
      <c r="F531" s="3" t="str">
        <f>IFERROR(IF(INDEX(DATOS!AD:AD,MATCH(CHECKLIST!B531,DATOS!B:B,0),1)=0,"",INDEX(DATOS!AD:AD,MATCH(CHECKLIST!B531,DATOS!B:B,0),1)),"")</f>
        <v/>
      </c>
      <c r="G531" s="17" t="str">
        <f>IFERROR(IF(INDEX(DATOS!AI:AI,MATCH(CHECKLIST!B531,DATOS!B:B,0),1)=0,"",INDEX(DATOS!AI:AI,MATCH(CHECKLIST!B531,DATOS!B:B,0),1)),"")</f>
        <v/>
      </c>
      <c r="H531" s="17" t="str">
        <f>IF(IFERROR(FIND(H$13,INDEX(DATOS!CB:CB,MATCH(CHECKLIST!B531,DATOS!B:B,0),1),1),"")="",IF(IFERROR(FIND("VENCIDA",INDEX(DATOS!BI:BI,MATCH(CHECKLIST!B531,DATOS!B:B,0),1),1),"")="","","VENCIDO"),"X")</f>
        <v/>
      </c>
      <c r="I531" s="17" t="str">
        <f>IFERROR(IF(INDEX(DATOS!AM:AM,MATCH(CHECKLIST!B531,DATOS!B:B,0),1)=0,"",INDEX(DATOS!AM:AM,MATCH(CHECKLIST!B531,DATOS!B:B,0),1)),"")</f>
        <v/>
      </c>
      <c r="J531" s="17" t="str">
        <f>IFERROR(IF(INDEX(DATOS!AK:AK,MATCH(CHECKLIST!B531,DATOS!B:B,0),1)=0,"",INDEX(DATOS!AK:AK,MATCH(CHECKLIST!B531,DATOS!B:B,0),1)),"")</f>
        <v/>
      </c>
      <c r="K531" s="49" t="str">
        <f>IFERROR(IF(INDEX(DATOS!AL:AL,MATCH(CHECKLIST!B531,DATOS!B:B,0),1)=0,"",INDEX(DATOS!AL:AL,MATCH(CHECKLIST!B531,DATOS!B:B,0),1)),"")</f>
        <v/>
      </c>
      <c r="L531" s="17" t="str">
        <f>IFERROR(IF(INDEX(DATOS!AN:AN,MATCH(CHECKLIST!B531,DATOS!B:B,0),1)=0,"",INDEX(DATOS!AN:AN,MATCH(CHECKLIST!B531,DATOS!B:B,0),1)),"")</f>
        <v/>
      </c>
      <c r="M531" s="17" t="str">
        <f>IFERROR(IF(INDEX(DATOS!AN:AN,MATCH(CHECKLIST!B531,DATOS!B:B,0),1)=0,"",INDEX(DATOS!AN:AN,MATCH(CHECKLIST!B531,DATOS!B:B,0),1)),"")</f>
        <v/>
      </c>
      <c r="N531" s="49" t="str">
        <f ca="1">IFERROR(IF(INDEX(DATOS!I:I,MATCH(CHECKLIST!B531,DATOS!B:B,0),1)="","X",IF(INDEX(DATOS!I:I,MATCH(CHECKLIST!B531,DATOS!B:B,0),1)&gt;YEAR(TODAY())-1,"","VENCIDA")),"")</f>
        <v/>
      </c>
      <c r="O531" s="49"/>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16" t="str">
        <f>IFERROR(INDEX(DATOS!C:C,MATCH(CHECKLIST!A532,DATOS!BV:BV,0),1),"")</f>
        <v/>
      </c>
      <c r="F532" s="3" t="str">
        <f>IFERROR(IF(INDEX(DATOS!AD:AD,MATCH(CHECKLIST!B532,DATOS!B:B,0),1)=0,"",INDEX(DATOS!AD:AD,MATCH(CHECKLIST!B532,DATOS!B:B,0),1)),"")</f>
        <v/>
      </c>
      <c r="G532" s="17" t="str">
        <f>IFERROR(IF(INDEX(DATOS!AI:AI,MATCH(CHECKLIST!B532,DATOS!B:B,0),1)=0,"",INDEX(DATOS!AI:AI,MATCH(CHECKLIST!B532,DATOS!B:B,0),1)),"")</f>
        <v/>
      </c>
      <c r="H532" s="17" t="str">
        <f>IF(IFERROR(FIND(H$13,INDEX(DATOS!CB:CB,MATCH(CHECKLIST!B532,DATOS!B:B,0),1),1),"")="",IF(IFERROR(FIND("VENCIDA",INDEX(DATOS!BI:BI,MATCH(CHECKLIST!B532,DATOS!B:B,0),1),1),"")="","","VENCIDO"),"X")</f>
        <v/>
      </c>
      <c r="I532" s="17" t="str">
        <f>IFERROR(IF(INDEX(DATOS!AM:AM,MATCH(CHECKLIST!B532,DATOS!B:B,0),1)=0,"",INDEX(DATOS!AM:AM,MATCH(CHECKLIST!B532,DATOS!B:B,0),1)),"")</f>
        <v/>
      </c>
      <c r="J532" s="17" t="str">
        <f>IFERROR(IF(INDEX(DATOS!AK:AK,MATCH(CHECKLIST!B532,DATOS!B:B,0),1)=0,"",INDEX(DATOS!AK:AK,MATCH(CHECKLIST!B532,DATOS!B:B,0),1)),"")</f>
        <v/>
      </c>
      <c r="K532" s="49" t="str">
        <f>IFERROR(IF(INDEX(DATOS!AL:AL,MATCH(CHECKLIST!B532,DATOS!B:B,0),1)=0,"",INDEX(DATOS!AL:AL,MATCH(CHECKLIST!B532,DATOS!B:B,0),1)),"")</f>
        <v/>
      </c>
      <c r="L532" s="17" t="str">
        <f>IFERROR(IF(INDEX(DATOS!AN:AN,MATCH(CHECKLIST!B532,DATOS!B:B,0),1)=0,"",INDEX(DATOS!AN:AN,MATCH(CHECKLIST!B532,DATOS!B:B,0),1)),"")</f>
        <v/>
      </c>
      <c r="M532" s="17" t="str">
        <f>IFERROR(IF(INDEX(DATOS!AN:AN,MATCH(CHECKLIST!B532,DATOS!B:B,0),1)=0,"",INDEX(DATOS!AN:AN,MATCH(CHECKLIST!B532,DATOS!B:B,0),1)),"")</f>
        <v/>
      </c>
      <c r="N532" s="49" t="str">
        <f ca="1">IFERROR(IF(INDEX(DATOS!I:I,MATCH(CHECKLIST!B532,DATOS!B:B,0),1)="","X",IF(INDEX(DATOS!I:I,MATCH(CHECKLIST!B532,DATOS!B:B,0),1)&gt;YEAR(TODAY())-1,"","VENCIDA")),"")</f>
        <v/>
      </c>
      <c r="O532" s="49"/>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16" t="str">
        <f>IFERROR(INDEX(DATOS!C:C,MATCH(CHECKLIST!A533,DATOS!BV:BV,0),1),"")</f>
        <v/>
      </c>
      <c r="F533" s="3" t="str">
        <f>IFERROR(IF(INDEX(DATOS!AD:AD,MATCH(CHECKLIST!B533,DATOS!B:B,0),1)=0,"",INDEX(DATOS!AD:AD,MATCH(CHECKLIST!B533,DATOS!B:B,0),1)),"")</f>
        <v/>
      </c>
      <c r="G533" s="17" t="str">
        <f>IFERROR(IF(INDEX(DATOS!AI:AI,MATCH(CHECKLIST!B533,DATOS!B:B,0),1)=0,"",INDEX(DATOS!AI:AI,MATCH(CHECKLIST!B533,DATOS!B:B,0),1)),"")</f>
        <v/>
      </c>
      <c r="H533" s="17" t="str">
        <f>IF(IFERROR(FIND(H$13,INDEX(DATOS!CB:CB,MATCH(CHECKLIST!B533,DATOS!B:B,0),1),1),"")="",IF(IFERROR(FIND("VENCIDA",INDEX(DATOS!BI:BI,MATCH(CHECKLIST!B533,DATOS!B:B,0),1),1),"")="","","VENCIDO"),"X")</f>
        <v/>
      </c>
      <c r="I533" s="17" t="str">
        <f>IFERROR(IF(INDEX(DATOS!AM:AM,MATCH(CHECKLIST!B533,DATOS!B:B,0),1)=0,"",INDEX(DATOS!AM:AM,MATCH(CHECKLIST!B533,DATOS!B:B,0),1)),"")</f>
        <v/>
      </c>
      <c r="J533" s="17" t="str">
        <f>IFERROR(IF(INDEX(DATOS!AK:AK,MATCH(CHECKLIST!B533,DATOS!B:B,0),1)=0,"",INDEX(DATOS!AK:AK,MATCH(CHECKLIST!B533,DATOS!B:B,0),1)),"")</f>
        <v/>
      </c>
      <c r="K533" s="49" t="str">
        <f>IFERROR(IF(INDEX(DATOS!AL:AL,MATCH(CHECKLIST!B533,DATOS!B:B,0),1)=0,"",INDEX(DATOS!AL:AL,MATCH(CHECKLIST!B533,DATOS!B:B,0),1)),"")</f>
        <v/>
      </c>
      <c r="L533" s="17" t="str">
        <f>IFERROR(IF(INDEX(DATOS!AN:AN,MATCH(CHECKLIST!B533,DATOS!B:B,0),1)=0,"",INDEX(DATOS!AN:AN,MATCH(CHECKLIST!B533,DATOS!B:B,0),1)),"")</f>
        <v/>
      </c>
      <c r="M533" s="17" t="str">
        <f>IFERROR(IF(INDEX(DATOS!AN:AN,MATCH(CHECKLIST!B533,DATOS!B:B,0),1)=0,"",INDEX(DATOS!AN:AN,MATCH(CHECKLIST!B533,DATOS!B:B,0),1)),"")</f>
        <v/>
      </c>
      <c r="N533" s="49" t="str">
        <f ca="1">IFERROR(IF(INDEX(DATOS!I:I,MATCH(CHECKLIST!B533,DATOS!B:B,0),1)="","X",IF(INDEX(DATOS!I:I,MATCH(CHECKLIST!B533,DATOS!B:B,0),1)&gt;YEAR(TODAY())-1,"","VENCIDA")),"")</f>
        <v/>
      </c>
      <c r="O533" s="49"/>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16" t="str">
        <f>IFERROR(INDEX(DATOS!C:C,MATCH(CHECKLIST!A534,DATOS!BV:BV,0),1),"")</f>
        <v/>
      </c>
      <c r="F534" s="3" t="str">
        <f>IFERROR(IF(INDEX(DATOS!AD:AD,MATCH(CHECKLIST!B534,DATOS!B:B,0),1)=0,"",INDEX(DATOS!AD:AD,MATCH(CHECKLIST!B534,DATOS!B:B,0),1)),"")</f>
        <v/>
      </c>
      <c r="G534" s="17" t="str">
        <f>IFERROR(IF(INDEX(DATOS!AI:AI,MATCH(CHECKLIST!B534,DATOS!B:B,0),1)=0,"",INDEX(DATOS!AI:AI,MATCH(CHECKLIST!B534,DATOS!B:B,0),1)),"")</f>
        <v/>
      </c>
      <c r="H534" s="17" t="str">
        <f>IF(IFERROR(FIND(H$13,INDEX(DATOS!CB:CB,MATCH(CHECKLIST!B534,DATOS!B:B,0),1),1),"")="",IF(IFERROR(FIND("VENCIDA",INDEX(DATOS!BI:BI,MATCH(CHECKLIST!B534,DATOS!B:B,0),1),1),"")="","","VENCIDO"),"X")</f>
        <v/>
      </c>
      <c r="I534" s="17" t="str">
        <f>IFERROR(IF(INDEX(DATOS!AM:AM,MATCH(CHECKLIST!B534,DATOS!B:B,0),1)=0,"",INDEX(DATOS!AM:AM,MATCH(CHECKLIST!B534,DATOS!B:B,0),1)),"")</f>
        <v/>
      </c>
      <c r="J534" s="17" t="str">
        <f>IFERROR(IF(INDEX(DATOS!AK:AK,MATCH(CHECKLIST!B534,DATOS!B:B,0),1)=0,"",INDEX(DATOS!AK:AK,MATCH(CHECKLIST!B534,DATOS!B:B,0),1)),"")</f>
        <v/>
      </c>
      <c r="K534" s="49" t="str">
        <f>IFERROR(IF(INDEX(DATOS!AL:AL,MATCH(CHECKLIST!B534,DATOS!B:B,0),1)=0,"",INDEX(DATOS!AL:AL,MATCH(CHECKLIST!B534,DATOS!B:B,0),1)),"")</f>
        <v/>
      </c>
      <c r="L534" s="17" t="str">
        <f>IFERROR(IF(INDEX(DATOS!AN:AN,MATCH(CHECKLIST!B534,DATOS!B:B,0),1)=0,"",INDEX(DATOS!AN:AN,MATCH(CHECKLIST!B534,DATOS!B:B,0),1)),"")</f>
        <v/>
      </c>
      <c r="M534" s="17" t="str">
        <f>IFERROR(IF(INDEX(DATOS!AN:AN,MATCH(CHECKLIST!B534,DATOS!B:B,0),1)=0,"",INDEX(DATOS!AN:AN,MATCH(CHECKLIST!B534,DATOS!B:B,0),1)),"")</f>
        <v/>
      </c>
      <c r="N534" s="49" t="str">
        <f ca="1">IFERROR(IF(INDEX(DATOS!I:I,MATCH(CHECKLIST!B534,DATOS!B:B,0),1)="","X",IF(INDEX(DATOS!I:I,MATCH(CHECKLIST!B534,DATOS!B:B,0),1)&gt;YEAR(TODAY())-1,"","VENCIDA")),"")</f>
        <v/>
      </c>
      <c r="O534" s="49"/>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16" t="str">
        <f>IFERROR(INDEX(DATOS!C:C,MATCH(CHECKLIST!A535,DATOS!BV:BV,0),1),"")</f>
        <v/>
      </c>
      <c r="F535" s="3" t="str">
        <f>IFERROR(IF(INDEX(DATOS!AD:AD,MATCH(CHECKLIST!B535,DATOS!B:B,0),1)=0,"",INDEX(DATOS!AD:AD,MATCH(CHECKLIST!B535,DATOS!B:B,0),1)),"")</f>
        <v/>
      </c>
      <c r="G535" s="17" t="str">
        <f>IFERROR(IF(INDEX(DATOS!AI:AI,MATCH(CHECKLIST!B535,DATOS!B:B,0),1)=0,"",INDEX(DATOS!AI:AI,MATCH(CHECKLIST!B535,DATOS!B:B,0),1)),"")</f>
        <v/>
      </c>
      <c r="H535" s="17" t="str">
        <f>IF(IFERROR(FIND(H$13,INDEX(DATOS!CB:CB,MATCH(CHECKLIST!B535,DATOS!B:B,0),1),1),"")="",IF(IFERROR(FIND("VENCIDA",INDEX(DATOS!BI:BI,MATCH(CHECKLIST!B535,DATOS!B:B,0),1),1),"")="","","VENCIDO"),"X")</f>
        <v/>
      </c>
      <c r="I535" s="17" t="str">
        <f>IFERROR(IF(INDEX(DATOS!AM:AM,MATCH(CHECKLIST!B535,DATOS!B:B,0),1)=0,"",INDEX(DATOS!AM:AM,MATCH(CHECKLIST!B535,DATOS!B:B,0),1)),"")</f>
        <v/>
      </c>
      <c r="J535" s="17" t="str">
        <f>IFERROR(IF(INDEX(DATOS!AK:AK,MATCH(CHECKLIST!B535,DATOS!B:B,0),1)=0,"",INDEX(DATOS!AK:AK,MATCH(CHECKLIST!B535,DATOS!B:B,0),1)),"")</f>
        <v/>
      </c>
      <c r="K535" s="49" t="str">
        <f>IFERROR(IF(INDEX(DATOS!AL:AL,MATCH(CHECKLIST!B535,DATOS!B:B,0),1)=0,"",INDEX(DATOS!AL:AL,MATCH(CHECKLIST!B535,DATOS!B:B,0),1)),"")</f>
        <v/>
      </c>
      <c r="L535" s="17" t="str">
        <f>IFERROR(IF(INDEX(DATOS!AN:AN,MATCH(CHECKLIST!B535,DATOS!B:B,0),1)=0,"",INDEX(DATOS!AN:AN,MATCH(CHECKLIST!B535,DATOS!B:B,0),1)),"")</f>
        <v/>
      </c>
      <c r="M535" s="17" t="str">
        <f>IFERROR(IF(INDEX(DATOS!AN:AN,MATCH(CHECKLIST!B535,DATOS!B:B,0),1)=0,"",INDEX(DATOS!AN:AN,MATCH(CHECKLIST!B535,DATOS!B:B,0),1)),"")</f>
        <v/>
      </c>
      <c r="N535" s="49" t="str">
        <f ca="1">IFERROR(IF(INDEX(DATOS!I:I,MATCH(CHECKLIST!B535,DATOS!B:B,0),1)="","X",IF(INDEX(DATOS!I:I,MATCH(CHECKLIST!B535,DATOS!B:B,0),1)&gt;YEAR(TODAY())-1,"","VENCIDA")),"")</f>
        <v/>
      </c>
      <c r="O535" s="49"/>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16" t="str">
        <f>IFERROR(INDEX(DATOS!C:C,MATCH(CHECKLIST!A536,DATOS!BV:BV,0),1),"")</f>
        <v/>
      </c>
      <c r="F536" s="3" t="str">
        <f>IFERROR(IF(INDEX(DATOS!AD:AD,MATCH(CHECKLIST!B536,DATOS!B:B,0),1)=0,"",INDEX(DATOS!AD:AD,MATCH(CHECKLIST!B536,DATOS!B:B,0),1)),"")</f>
        <v/>
      </c>
      <c r="G536" s="17" t="str">
        <f>IFERROR(IF(INDEX(DATOS!AI:AI,MATCH(CHECKLIST!B536,DATOS!B:B,0),1)=0,"",INDEX(DATOS!AI:AI,MATCH(CHECKLIST!B536,DATOS!B:B,0),1)),"")</f>
        <v/>
      </c>
      <c r="H536" s="17" t="str">
        <f>IF(IFERROR(FIND(H$13,INDEX(DATOS!CB:CB,MATCH(CHECKLIST!B536,DATOS!B:B,0),1),1),"")="",IF(IFERROR(FIND("VENCIDA",INDEX(DATOS!BI:BI,MATCH(CHECKLIST!B536,DATOS!B:B,0),1),1),"")="","","VENCIDO"),"X")</f>
        <v/>
      </c>
      <c r="I536" s="17" t="str">
        <f>IFERROR(IF(INDEX(DATOS!AM:AM,MATCH(CHECKLIST!B536,DATOS!B:B,0),1)=0,"",INDEX(DATOS!AM:AM,MATCH(CHECKLIST!B536,DATOS!B:B,0),1)),"")</f>
        <v/>
      </c>
      <c r="J536" s="17" t="str">
        <f>IFERROR(IF(INDEX(DATOS!AK:AK,MATCH(CHECKLIST!B536,DATOS!B:B,0),1)=0,"",INDEX(DATOS!AK:AK,MATCH(CHECKLIST!B536,DATOS!B:B,0),1)),"")</f>
        <v/>
      </c>
      <c r="K536" s="49" t="str">
        <f>IFERROR(IF(INDEX(DATOS!AL:AL,MATCH(CHECKLIST!B536,DATOS!B:B,0),1)=0,"",INDEX(DATOS!AL:AL,MATCH(CHECKLIST!B536,DATOS!B:B,0),1)),"")</f>
        <v/>
      </c>
      <c r="L536" s="17" t="str">
        <f>IFERROR(IF(INDEX(DATOS!AN:AN,MATCH(CHECKLIST!B536,DATOS!B:B,0),1)=0,"",INDEX(DATOS!AN:AN,MATCH(CHECKLIST!B536,DATOS!B:B,0),1)),"")</f>
        <v/>
      </c>
      <c r="M536" s="17" t="str">
        <f>IFERROR(IF(INDEX(DATOS!AN:AN,MATCH(CHECKLIST!B536,DATOS!B:B,0),1)=0,"",INDEX(DATOS!AN:AN,MATCH(CHECKLIST!B536,DATOS!B:B,0),1)),"")</f>
        <v/>
      </c>
      <c r="N536" s="49" t="str">
        <f ca="1">IFERROR(IF(INDEX(DATOS!I:I,MATCH(CHECKLIST!B536,DATOS!B:B,0),1)="","X",IF(INDEX(DATOS!I:I,MATCH(CHECKLIST!B536,DATOS!B:B,0),1)&gt;YEAR(TODAY())-1,"","VENCIDA")),"")</f>
        <v/>
      </c>
      <c r="O536" s="49"/>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16" t="str">
        <f>IFERROR(INDEX(DATOS!C:C,MATCH(CHECKLIST!A537,DATOS!BV:BV,0),1),"")</f>
        <v/>
      </c>
      <c r="F537" s="3" t="str">
        <f>IFERROR(IF(INDEX(DATOS!AD:AD,MATCH(CHECKLIST!B537,DATOS!B:B,0),1)=0,"",INDEX(DATOS!AD:AD,MATCH(CHECKLIST!B537,DATOS!B:B,0),1)),"")</f>
        <v/>
      </c>
      <c r="G537" s="17" t="str">
        <f>IFERROR(IF(INDEX(DATOS!AI:AI,MATCH(CHECKLIST!B537,DATOS!B:B,0),1)=0,"",INDEX(DATOS!AI:AI,MATCH(CHECKLIST!B537,DATOS!B:B,0),1)),"")</f>
        <v/>
      </c>
      <c r="H537" s="17" t="str">
        <f>IF(IFERROR(FIND(H$13,INDEX(DATOS!CB:CB,MATCH(CHECKLIST!B537,DATOS!B:B,0),1),1),"")="",IF(IFERROR(FIND("VENCIDA",INDEX(DATOS!BI:BI,MATCH(CHECKLIST!B537,DATOS!B:B,0),1),1),"")="","","VENCIDO"),"X")</f>
        <v/>
      </c>
      <c r="I537" s="17" t="str">
        <f>IFERROR(IF(INDEX(DATOS!AM:AM,MATCH(CHECKLIST!B537,DATOS!B:B,0),1)=0,"",INDEX(DATOS!AM:AM,MATCH(CHECKLIST!B537,DATOS!B:B,0),1)),"")</f>
        <v/>
      </c>
      <c r="J537" s="17" t="str">
        <f>IFERROR(IF(INDEX(DATOS!AK:AK,MATCH(CHECKLIST!B537,DATOS!B:B,0),1)=0,"",INDEX(DATOS!AK:AK,MATCH(CHECKLIST!B537,DATOS!B:B,0),1)),"")</f>
        <v/>
      </c>
      <c r="K537" s="49" t="str">
        <f>IFERROR(IF(INDEX(DATOS!AL:AL,MATCH(CHECKLIST!B537,DATOS!B:B,0),1)=0,"",INDEX(DATOS!AL:AL,MATCH(CHECKLIST!B537,DATOS!B:B,0),1)),"")</f>
        <v/>
      </c>
      <c r="L537" s="17" t="str">
        <f>IFERROR(IF(INDEX(DATOS!AN:AN,MATCH(CHECKLIST!B537,DATOS!B:B,0),1)=0,"",INDEX(DATOS!AN:AN,MATCH(CHECKLIST!B537,DATOS!B:B,0),1)),"")</f>
        <v/>
      </c>
      <c r="M537" s="17" t="str">
        <f>IFERROR(IF(INDEX(DATOS!AN:AN,MATCH(CHECKLIST!B537,DATOS!B:B,0),1)=0,"",INDEX(DATOS!AN:AN,MATCH(CHECKLIST!B537,DATOS!B:B,0),1)),"")</f>
        <v/>
      </c>
      <c r="N537" s="49" t="str">
        <f ca="1">IFERROR(IF(INDEX(DATOS!I:I,MATCH(CHECKLIST!B537,DATOS!B:B,0),1)="","X",IF(INDEX(DATOS!I:I,MATCH(CHECKLIST!B537,DATOS!B:B,0),1)&gt;YEAR(TODAY())-1,"","VENCIDA")),"")</f>
        <v/>
      </c>
      <c r="O537" s="49"/>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16" t="str">
        <f>IFERROR(INDEX(DATOS!C:C,MATCH(CHECKLIST!A538,DATOS!BV:BV,0),1),"")</f>
        <v/>
      </c>
      <c r="F538" s="3" t="str">
        <f>IFERROR(IF(INDEX(DATOS!AD:AD,MATCH(CHECKLIST!B538,DATOS!B:B,0),1)=0,"",INDEX(DATOS!AD:AD,MATCH(CHECKLIST!B538,DATOS!B:B,0),1)),"")</f>
        <v/>
      </c>
      <c r="G538" s="17" t="str">
        <f>IFERROR(IF(INDEX(DATOS!AI:AI,MATCH(CHECKLIST!B538,DATOS!B:B,0),1)=0,"",INDEX(DATOS!AI:AI,MATCH(CHECKLIST!B538,DATOS!B:B,0),1)),"")</f>
        <v/>
      </c>
      <c r="H538" s="17" t="str">
        <f>IF(IFERROR(FIND(H$13,INDEX(DATOS!CB:CB,MATCH(CHECKLIST!B538,DATOS!B:B,0),1),1),"")="",IF(IFERROR(FIND("VENCIDA",INDEX(DATOS!BI:BI,MATCH(CHECKLIST!B538,DATOS!B:B,0),1),1),"")="","","VENCIDO"),"X")</f>
        <v/>
      </c>
      <c r="I538" s="17" t="str">
        <f>IFERROR(IF(INDEX(DATOS!AM:AM,MATCH(CHECKLIST!B538,DATOS!B:B,0),1)=0,"",INDEX(DATOS!AM:AM,MATCH(CHECKLIST!B538,DATOS!B:B,0),1)),"")</f>
        <v/>
      </c>
      <c r="J538" s="17" t="str">
        <f>IFERROR(IF(INDEX(DATOS!AK:AK,MATCH(CHECKLIST!B538,DATOS!B:B,0),1)=0,"",INDEX(DATOS!AK:AK,MATCH(CHECKLIST!B538,DATOS!B:B,0),1)),"")</f>
        <v/>
      </c>
      <c r="K538" s="49" t="str">
        <f>IFERROR(IF(INDEX(DATOS!AL:AL,MATCH(CHECKLIST!B538,DATOS!B:B,0),1)=0,"",INDEX(DATOS!AL:AL,MATCH(CHECKLIST!B538,DATOS!B:B,0),1)),"")</f>
        <v/>
      </c>
      <c r="L538" s="17" t="str">
        <f>IFERROR(IF(INDEX(DATOS!AN:AN,MATCH(CHECKLIST!B538,DATOS!B:B,0),1)=0,"",INDEX(DATOS!AN:AN,MATCH(CHECKLIST!B538,DATOS!B:B,0),1)),"")</f>
        <v/>
      </c>
      <c r="M538" s="17" t="str">
        <f>IFERROR(IF(INDEX(DATOS!AN:AN,MATCH(CHECKLIST!B538,DATOS!B:B,0),1)=0,"",INDEX(DATOS!AN:AN,MATCH(CHECKLIST!B538,DATOS!B:B,0),1)),"")</f>
        <v/>
      </c>
      <c r="N538" s="49" t="str">
        <f ca="1">IFERROR(IF(INDEX(DATOS!I:I,MATCH(CHECKLIST!B538,DATOS!B:B,0),1)="","X",IF(INDEX(DATOS!I:I,MATCH(CHECKLIST!B538,DATOS!B:B,0),1)&gt;YEAR(TODAY())-1,"","VENCIDA")),"")</f>
        <v/>
      </c>
      <c r="O538" s="49"/>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16" t="str">
        <f>IFERROR(INDEX(DATOS!C:C,MATCH(CHECKLIST!A539,DATOS!BV:BV,0),1),"")</f>
        <v/>
      </c>
      <c r="F539" s="3" t="str">
        <f>IFERROR(IF(INDEX(DATOS!AD:AD,MATCH(CHECKLIST!B539,DATOS!B:B,0),1)=0,"",INDEX(DATOS!AD:AD,MATCH(CHECKLIST!B539,DATOS!B:B,0),1)),"")</f>
        <v/>
      </c>
      <c r="G539" s="17" t="str">
        <f>IFERROR(IF(INDEX(DATOS!AI:AI,MATCH(CHECKLIST!B539,DATOS!B:B,0),1)=0,"",INDEX(DATOS!AI:AI,MATCH(CHECKLIST!B539,DATOS!B:B,0),1)),"")</f>
        <v/>
      </c>
      <c r="H539" s="17" t="str">
        <f>IF(IFERROR(FIND(H$13,INDEX(DATOS!CB:CB,MATCH(CHECKLIST!B539,DATOS!B:B,0),1),1),"")="",IF(IFERROR(FIND("VENCIDA",INDEX(DATOS!BI:BI,MATCH(CHECKLIST!B539,DATOS!B:B,0),1),1),"")="","","VENCIDO"),"X")</f>
        <v/>
      </c>
      <c r="I539" s="17" t="str">
        <f>IFERROR(IF(INDEX(DATOS!AM:AM,MATCH(CHECKLIST!B539,DATOS!B:B,0),1)=0,"",INDEX(DATOS!AM:AM,MATCH(CHECKLIST!B539,DATOS!B:B,0),1)),"")</f>
        <v/>
      </c>
      <c r="J539" s="17" t="str">
        <f>IFERROR(IF(INDEX(DATOS!AK:AK,MATCH(CHECKLIST!B539,DATOS!B:B,0),1)=0,"",INDEX(DATOS!AK:AK,MATCH(CHECKLIST!B539,DATOS!B:B,0),1)),"")</f>
        <v/>
      </c>
      <c r="K539" s="49" t="str">
        <f>IFERROR(IF(INDEX(DATOS!AL:AL,MATCH(CHECKLIST!B539,DATOS!B:B,0),1)=0,"",INDEX(DATOS!AL:AL,MATCH(CHECKLIST!B539,DATOS!B:B,0),1)),"")</f>
        <v/>
      </c>
      <c r="L539" s="17" t="str">
        <f>IFERROR(IF(INDEX(DATOS!AN:AN,MATCH(CHECKLIST!B539,DATOS!B:B,0),1)=0,"",INDEX(DATOS!AN:AN,MATCH(CHECKLIST!B539,DATOS!B:B,0),1)),"")</f>
        <v/>
      </c>
      <c r="M539" s="17" t="str">
        <f>IFERROR(IF(INDEX(DATOS!AN:AN,MATCH(CHECKLIST!B539,DATOS!B:B,0),1)=0,"",INDEX(DATOS!AN:AN,MATCH(CHECKLIST!B539,DATOS!B:B,0),1)),"")</f>
        <v/>
      </c>
      <c r="N539" s="49" t="str">
        <f ca="1">IFERROR(IF(INDEX(DATOS!I:I,MATCH(CHECKLIST!B539,DATOS!B:B,0),1)="","X",IF(INDEX(DATOS!I:I,MATCH(CHECKLIST!B539,DATOS!B:B,0),1)&gt;YEAR(TODAY())-1,"","VENCIDA")),"")</f>
        <v/>
      </c>
      <c r="O539" s="49"/>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16" t="str">
        <f>IFERROR(INDEX(DATOS!C:C,MATCH(CHECKLIST!A540,DATOS!BV:BV,0),1),"")</f>
        <v/>
      </c>
      <c r="F540" s="3" t="str">
        <f>IFERROR(IF(INDEX(DATOS!AD:AD,MATCH(CHECKLIST!B540,DATOS!B:B,0),1)=0,"",INDEX(DATOS!AD:AD,MATCH(CHECKLIST!B540,DATOS!B:B,0),1)),"")</f>
        <v/>
      </c>
      <c r="G540" s="17" t="str">
        <f>IFERROR(IF(INDEX(DATOS!AI:AI,MATCH(CHECKLIST!B540,DATOS!B:B,0),1)=0,"",INDEX(DATOS!AI:AI,MATCH(CHECKLIST!B540,DATOS!B:B,0),1)),"")</f>
        <v/>
      </c>
      <c r="H540" s="17" t="str">
        <f>IF(IFERROR(FIND(H$13,INDEX(DATOS!CB:CB,MATCH(CHECKLIST!B540,DATOS!B:B,0),1),1),"")="",IF(IFERROR(FIND("VENCIDA",INDEX(DATOS!BI:BI,MATCH(CHECKLIST!B540,DATOS!B:B,0),1),1),"")="","","VENCIDO"),"X")</f>
        <v/>
      </c>
      <c r="I540" s="17" t="str">
        <f>IFERROR(IF(INDEX(DATOS!AM:AM,MATCH(CHECKLIST!B540,DATOS!B:B,0),1)=0,"",INDEX(DATOS!AM:AM,MATCH(CHECKLIST!B540,DATOS!B:B,0),1)),"")</f>
        <v/>
      </c>
      <c r="J540" s="17" t="str">
        <f>IFERROR(IF(INDEX(DATOS!AK:AK,MATCH(CHECKLIST!B540,DATOS!B:B,0),1)=0,"",INDEX(DATOS!AK:AK,MATCH(CHECKLIST!B540,DATOS!B:B,0),1)),"")</f>
        <v/>
      </c>
      <c r="K540" s="49" t="str">
        <f>IFERROR(IF(INDEX(DATOS!AL:AL,MATCH(CHECKLIST!B540,DATOS!B:B,0),1)=0,"",INDEX(DATOS!AL:AL,MATCH(CHECKLIST!B540,DATOS!B:B,0),1)),"")</f>
        <v/>
      </c>
      <c r="L540" s="17" t="str">
        <f>IFERROR(IF(INDEX(DATOS!AN:AN,MATCH(CHECKLIST!B540,DATOS!B:B,0),1)=0,"",INDEX(DATOS!AN:AN,MATCH(CHECKLIST!B540,DATOS!B:B,0),1)),"")</f>
        <v/>
      </c>
      <c r="M540" s="17" t="str">
        <f>IFERROR(IF(INDEX(DATOS!AN:AN,MATCH(CHECKLIST!B540,DATOS!B:B,0),1)=0,"",INDEX(DATOS!AN:AN,MATCH(CHECKLIST!B540,DATOS!B:B,0),1)),"")</f>
        <v/>
      </c>
      <c r="N540" s="49" t="str">
        <f ca="1">IFERROR(IF(INDEX(DATOS!I:I,MATCH(CHECKLIST!B540,DATOS!B:B,0),1)="","X",IF(INDEX(DATOS!I:I,MATCH(CHECKLIST!B540,DATOS!B:B,0),1)&gt;YEAR(TODAY())-1,"","VENCIDA")),"")</f>
        <v/>
      </c>
      <c r="O540" s="49"/>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16" t="str">
        <f>IFERROR(INDEX(DATOS!C:C,MATCH(CHECKLIST!A541,DATOS!BV:BV,0),1),"")</f>
        <v/>
      </c>
      <c r="F541" s="3" t="str">
        <f>IFERROR(IF(INDEX(DATOS!AD:AD,MATCH(CHECKLIST!B541,DATOS!B:B,0),1)=0,"",INDEX(DATOS!AD:AD,MATCH(CHECKLIST!B541,DATOS!B:B,0),1)),"")</f>
        <v/>
      </c>
      <c r="G541" s="17" t="str">
        <f>IFERROR(IF(INDEX(DATOS!AI:AI,MATCH(CHECKLIST!B541,DATOS!B:B,0),1)=0,"",INDEX(DATOS!AI:AI,MATCH(CHECKLIST!B541,DATOS!B:B,0),1)),"")</f>
        <v/>
      </c>
      <c r="H541" s="17" t="str">
        <f>IF(IFERROR(FIND(H$13,INDEX(DATOS!CB:CB,MATCH(CHECKLIST!B541,DATOS!B:B,0),1),1),"")="",IF(IFERROR(FIND("VENCIDA",INDEX(DATOS!BI:BI,MATCH(CHECKLIST!B541,DATOS!B:B,0),1),1),"")="","","VENCIDO"),"X")</f>
        <v/>
      </c>
      <c r="I541" s="17" t="str">
        <f>IFERROR(IF(INDEX(DATOS!AM:AM,MATCH(CHECKLIST!B541,DATOS!B:B,0),1)=0,"",INDEX(DATOS!AM:AM,MATCH(CHECKLIST!B541,DATOS!B:B,0),1)),"")</f>
        <v/>
      </c>
      <c r="J541" s="17" t="str">
        <f>IFERROR(IF(INDEX(DATOS!AK:AK,MATCH(CHECKLIST!B541,DATOS!B:B,0),1)=0,"",INDEX(DATOS!AK:AK,MATCH(CHECKLIST!B541,DATOS!B:B,0),1)),"")</f>
        <v/>
      </c>
      <c r="K541" s="49" t="str">
        <f>IFERROR(IF(INDEX(DATOS!AL:AL,MATCH(CHECKLIST!B541,DATOS!B:B,0),1)=0,"",INDEX(DATOS!AL:AL,MATCH(CHECKLIST!B541,DATOS!B:B,0),1)),"")</f>
        <v/>
      </c>
      <c r="L541" s="17" t="str">
        <f>IFERROR(IF(INDEX(DATOS!AN:AN,MATCH(CHECKLIST!B541,DATOS!B:B,0),1)=0,"",INDEX(DATOS!AN:AN,MATCH(CHECKLIST!B541,DATOS!B:B,0),1)),"")</f>
        <v/>
      </c>
      <c r="M541" s="17" t="str">
        <f>IFERROR(IF(INDEX(DATOS!AN:AN,MATCH(CHECKLIST!B541,DATOS!B:B,0),1)=0,"",INDEX(DATOS!AN:AN,MATCH(CHECKLIST!B541,DATOS!B:B,0),1)),"")</f>
        <v/>
      </c>
      <c r="N541" s="49" t="str">
        <f ca="1">IFERROR(IF(INDEX(DATOS!I:I,MATCH(CHECKLIST!B541,DATOS!B:B,0),1)="","X",IF(INDEX(DATOS!I:I,MATCH(CHECKLIST!B541,DATOS!B:B,0),1)&gt;YEAR(TODAY())-1,"","VENCIDA")),"")</f>
        <v/>
      </c>
      <c r="O541" s="49"/>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16" t="str">
        <f>IFERROR(INDEX(DATOS!C:C,MATCH(CHECKLIST!A542,DATOS!BV:BV,0),1),"")</f>
        <v/>
      </c>
      <c r="F542" s="3" t="str">
        <f>IFERROR(IF(INDEX(DATOS!AD:AD,MATCH(CHECKLIST!B542,DATOS!B:B,0),1)=0,"",INDEX(DATOS!AD:AD,MATCH(CHECKLIST!B542,DATOS!B:B,0),1)),"")</f>
        <v/>
      </c>
      <c r="G542" s="17" t="str">
        <f>IFERROR(IF(INDEX(DATOS!AI:AI,MATCH(CHECKLIST!B542,DATOS!B:B,0),1)=0,"",INDEX(DATOS!AI:AI,MATCH(CHECKLIST!B542,DATOS!B:B,0),1)),"")</f>
        <v/>
      </c>
      <c r="H542" s="17" t="str">
        <f>IF(IFERROR(FIND(H$13,INDEX(DATOS!CB:CB,MATCH(CHECKLIST!B542,DATOS!B:B,0),1),1),"")="",IF(IFERROR(FIND("VENCIDA",INDEX(DATOS!BI:BI,MATCH(CHECKLIST!B542,DATOS!B:B,0),1),1),"")="","","VENCIDO"),"X")</f>
        <v/>
      </c>
      <c r="I542" s="17" t="str">
        <f>IFERROR(IF(INDEX(DATOS!AM:AM,MATCH(CHECKLIST!B542,DATOS!B:B,0),1)=0,"",INDEX(DATOS!AM:AM,MATCH(CHECKLIST!B542,DATOS!B:B,0),1)),"")</f>
        <v/>
      </c>
      <c r="J542" s="17" t="str">
        <f>IFERROR(IF(INDEX(DATOS!AK:AK,MATCH(CHECKLIST!B542,DATOS!B:B,0),1)=0,"",INDEX(DATOS!AK:AK,MATCH(CHECKLIST!B542,DATOS!B:B,0),1)),"")</f>
        <v/>
      </c>
      <c r="K542" s="49" t="str">
        <f>IFERROR(IF(INDEX(DATOS!AL:AL,MATCH(CHECKLIST!B542,DATOS!B:B,0),1)=0,"",INDEX(DATOS!AL:AL,MATCH(CHECKLIST!B542,DATOS!B:B,0),1)),"")</f>
        <v/>
      </c>
      <c r="L542" s="17" t="str">
        <f>IFERROR(IF(INDEX(DATOS!AN:AN,MATCH(CHECKLIST!B542,DATOS!B:B,0),1)=0,"",INDEX(DATOS!AN:AN,MATCH(CHECKLIST!B542,DATOS!B:B,0),1)),"")</f>
        <v/>
      </c>
      <c r="M542" s="17" t="str">
        <f>IFERROR(IF(INDEX(DATOS!AN:AN,MATCH(CHECKLIST!B542,DATOS!B:B,0),1)=0,"",INDEX(DATOS!AN:AN,MATCH(CHECKLIST!B542,DATOS!B:B,0),1)),"")</f>
        <v/>
      </c>
      <c r="N542" s="49" t="str">
        <f ca="1">IFERROR(IF(INDEX(DATOS!I:I,MATCH(CHECKLIST!B542,DATOS!B:B,0),1)="","X",IF(INDEX(DATOS!I:I,MATCH(CHECKLIST!B542,DATOS!B:B,0),1)&gt;YEAR(TODAY())-1,"","VENCIDA")),"")</f>
        <v/>
      </c>
      <c r="O542" s="49"/>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16" t="str">
        <f>IFERROR(INDEX(DATOS!C:C,MATCH(CHECKLIST!A543,DATOS!BV:BV,0),1),"")</f>
        <v/>
      </c>
      <c r="F543" s="3" t="str">
        <f>IFERROR(IF(INDEX(DATOS!AD:AD,MATCH(CHECKLIST!B543,DATOS!B:B,0),1)=0,"",INDEX(DATOS!AD:AD,MATCH(CHECKLIST!B543,DATOS!B:B,0),1)),"")</f>
        <v/>
      </c>
      <c r="G543" s="17" t="str">
        <f>IFERROR(IF(INDEX(DATOS!AI:AI,MATCH(CHECKLIST!B543,DATOS!B:B,0),1)=0,"",INDEX(DATOS!AI:AI,MATCH(CHECKLIST!B543,DATOS!B:B,0),1)),"")</f>
        <v/>
      </c>
      <c r="H543" s="17" t="str">
        <f>IF(IFERROR(FIND(H$13,INDEX(DATOS!CB:CB,MATCH(CHECKLIST!B543,DATOS!B:B,0),1),1),"")="",IF(IFERROR(FIND("VENCIDA",INDEX(DATOS!BI:BI,MATCH(CHECKLIST!B543,DATOS!B:B,0),1),1),"")="","","VENCIDO"),"X")</f>
        <v/>
      </c>
      <c r="I543" s="17" t="str">
        <f>IFERROR(IF(INDEX(DATOS!AM:AM,MATCH(CHECKLIST!B543,DATOS!B:B,0),1)=0,"",INDEX(DATOS!AM:AM,MATCH(CHECKLIST!B543,DATOS!B:B,0),1)),"")</f>
        <v/>
      </c>
      <c r="J543" s="17" t="str">
        <f>IFERROR(IF(INDEX(DATOS!AK:AK,MATCH(CHECKLIST!B543,DATOS!B:B,0),1)=0,"",INDEX(DATOS!AK:AK,MATCH(CHECKLIST!B543,DATOS!B:B,0),1)),"")</f>
        <v/>
      </c>
      <c r="K543" s="49" t="str">
        <f>IFERROR(IF(INDEX(DATOS!AL:AL,MATCH(CHECKLIST!B543,DATOS!B:B,0),1)=0,"",INDEX(DATOS!AL:AL,MATCH(CHECKLIST!B543,DATOS!B:B,0),1)),"")</f>
        <v/>
      </c>
      <c r="L543" s="17" t="str">
        <f>IFERROR(IF(INDEX(DATOS!AN:AN,MATCH(CHECKLIST!B543,DATOS!B:B,0),1)=0,"",INDEX(DATOS!AN:AN,MATCH(CHECKLIST!B543,DATOS!B:B,0),1)),"")</f>
        <v/>
      </c>
      <c r="M543" s="17" t="str">
        <f>IFERROR(IF(INDEX(DATOS!AN:AN,MATCH(CHECKLIST!B543,DATOS!B:B,0),1)=0,"",INDEX(DATOS!AN:AN,MATCH(CHECKLIST!B543,DATOS!B:B,0),1)),"")</f>
        <v/>
      </c>
      <c r="N543" s="49" t="str">
        <f ca="1">IFERROR(IF(INDEX(DATOS!I:I,MATCH(CHECKLIST!B543,DATOS!B:B,0),1)="","X",IF(INDEX(DATOS!I:I,MATCH(CHECKLIST!B543,DATOS!B:B,0),1)&gt;YEAR(TODAY())-1,"","VENCIDA")),"")</f>
        <v/>
      </c>
      <c r="O543" s="49"/>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16" t="str">
        <f>IFERROR(INDEX(DATOS!C:C,MATCH(CHECKLIST!A544,DATOS!BV:BV,0),1),"")</f>
        <v/>
      </c>
      <c r="F544" s="3" t="str">
        <f>IFERROR(IF(INDEX(DATOS!AD:AD,MATCH(CHECKLIST!B544,DATOS!B:B,0),1)=0,"",INDEX(DATOS!AD:AD,MATCH(CHECKLIST!B544,DATOS!B:B,0),1)),"")</f>
        <v/>
      </c>
      <c r="G544" s="17" t="str">
        <f>IFERROR(IF(INDEX(DATOS!AI:AI,MATCH(CHECKLIST!B544,DATOS!B:B,0),1)=0,"",INDEX(DATOS!AI:AI,MATCH(CHECKLIST!B544,DATOS!B:B,0),1)),"")</f>
        <v/>
      </c>
      <c r="H544" s="17" t="str">
        <f>IF(IFERROR(FIND(H$13,INDEX(DATOS!CB:CB,MATCH(CHECKLIST!B544,DATOS!B:B,0),1),1),"")="",IF(IFERROR(FIND("VENCIDA",INDEX(DATOS!BI:BI,MATCH(CHECKLIST!B544,DATOS!B:B,0),1),1),"")="","","VENCIDO"),"X")</f>
        <v/>
      </c>
      <c r="I544" s="17" t="str">
        <f>IFERROR(IF(INDEX(DATOS!AM:AM,MATCH(CHECKLIST!B544,DATOS!B:B,0),1)=0,"",INDEX(DATOS!AM:AM,MATCH(CHECKLIST!B544,DATOS!B:B,0),1)),"")</f>
        <v/>
      </c>
      <c r="J544" s="17" t="str">
        <f>IFERROR(IF(INDEX(DATOS!AK:AK,MATCH(CHECKLIST!B544,DATOS!B:B,0),1)=0,"",INDEX(DATOS!AK:AK,MATCH(CHECKLIST!B544,DATOS!B:B,0),1)),"")</f>
        <v/>
      </c>
      <c r="K544" s="49" t="str">
        <f>IFERROR(IF(INDEX(DATOS!AL:AL,MATCH(CHECKLIST!B544,DATOS!B:B,0),1)=0,"",INDEX(DATOS!AL:AL,MATCH(CHECKLIST!B544,DATOS!B:B,0),1)),"")</f>
        <v/>
      </c>
      <c r="L544" s="17" t="str">
        <f>IFERROR(IF(INDEX(DATOS!AN:AN,MATCH(CHECKLIST!B544,DATOS!B:B,0),1)=0,"",INDEX(DATOS!AN:AN,MATCH(CHECKLIST!B544,DATOS!B:B,0),1)),"")</f>
        <v/>
      </c>
      <c r="M544" s="17" t="str">
        <f>IFERROR(IF(INDEX(DATOS!AN:AN,MATCH(CHECKLIST!B544,DATOS!B:B,0),1)=0,"",INDEX(DATOS!AN:AN,MATCH(CHECKLIST!B544,DATOS!B:B,0),1)),"")</f>
        <v/>
      </c>
      <c r="N544" s="49" t="str">
        <f ca="1">IFERROR(IF(INDEX(DATOS!I:I,MATCH(CHECKLIST!B544,DATOS!B:B,0),1)="","X",IF(INDEX(DATOS!I:I,MATCH(CHECKLIST!B544,DATOS!B:B,0),1)&gt;YEAR(TODAY())-1,"","VENCIDA")),"")</f>
        <v/>
      </c>
      <c r="O544" s="49"/>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16" t="str">
        <f>IFERROR(INDEX(DATOS!C:C,MATCH(CHECKLIST!A545,DATOS!BV:BV,0),1),"")</f>
        <v/>
      </c>
      <c r="F545" s="3" t="str">
        <f>IFERROR(IF(INDEX(DATOS!AD:AD,MATCH(CHECKLIST!B545,DATOS!B:B,0),1)=0,"",INDEX(DATOS!AD:AD,MATCH(CHECKLIST!B545,DATOS!B:B,0),1)),"")</f>
        <v/>
      </c>
      <c r="G545" s="17" t="str">
        <f>IFERROR(IF(INDEX(DATOS!AI:AI,MATCH(CHECKLIST!B545,DATOS!B:B,0),1)=0,"",INDEX(DATOS!AI:AI,MATCH(CHECKLIST!B545,DATOS!B:B,0),1)),"")</f>
        <v/>
      </c>
      <c r="H545" s="17" t="str">
        <f>IF(IFERROR(FIND(H$13,INDEX(DATOS!CB:CB,MATCH(CHECKLIST!B545,DATOS!B:B,0),1),1),"")="",IF(IFERROR(FIND("VENCIDA",INDEX(DATOS!BI:BI,MATCH(CHECKLIST!B545,DATOS!B:B,0),1),1),"")="","","VENCIDO"),"X")</f>
        <v/>
      </c>
      <c r="I545" s="17" t="str">
        <f>IFERROR(IF(INDEX(DATOS!AM:AM,MATCH(CHECKLIST!B545,DATOS!B:B,0),1)=0,"",INDEX(DATOS!AM:AM,MATCH(CHECKLIST!B545,DATOS!B:B,0),1)),"")</f>
        <v/>
      </c>
      <c r="J545" s="17" t="str">
        <f>IFERROR(IF(INDEX(DATOS!AK:AK,MATCH(CHECKLIST!B545,DATOS!B:B,0),1)=0,"",INDEX(DATOS!AK:AK,MATCH(CHECKLIST!B545,DATOS!B:B,0),1)),"")</f>
        <v/>
      </c>
      <c r="K545" s="49" t="str">
        <f>IFERROR(IF(INDEX(DATOS!AL:AL,MATCH(CHECKLIST!B545,DATOS!B:B,0),1)=0,"",INDEX(DATOS!AL:AL,MATCH(CHECKLIST!B545,DATOS!B:B,0),1)),"")</f>
        <v/>
      </c>
      <c r="L545" s="17" t="str">
        <f>IFERROR(IF(INDEX(DATOS!AN:AN,MATCH(CHECKLIST!B545,DATOS!B:B,0),1)=0,"",INDEX(DATOS!AN:AN,MATCH(CHECKLIST!B545,DATOS!B:B,0),1)),"")</f>
        <v/>
      </c>
      <c r="M545" s="17" t="str">
        <f>IFERROR(IF(INDEX(DATOS!AN:AN,MATCH(CHECKLIST!B545,DATOS!B:B,0),1)=0,"",INDEX(DATOS!AN:AN,MATCH(CHECKLIST!B545,DATOS!B:B,0),1)),"")</f>
        <v/>
      </c>
      <c r="N545" s="49" t="str">
        <f ca="1">IFERROR(IF(INDEX(DATOS!I:I,MATCH(CHECKLIST!B545,DATOS!B:B,0),1)="","X",IF(INDEX(DATOS!I:I,MATCH(CHECKLIST!B545,DATOS!B:B,0),1)&gt;YEAR(TODAY())-1,"","VENCIDA")),"")</f>
        <v/>
      </c>
      <c r="O545" s="49"/>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16" t="str">
        <f>IFERROR(INDEX(DATOS!C:C,MATCH(CHECKLIST!A546,DATOS!BV:BV,0),1),"")</f>
        <v/>
      </c>
      <c r="F546" s="3" t="str">
        <f>IFERROR(IF(INDEX(DATOS!AD:AD,MATCH(CHECKLIST!B546,DATOS!B:B,0),1)=0,"",INDEX(DATOS!AD:AD,MATCH(CHECKLIST!B546,DATOS!B:B,0),1)),"")</f>
        <v/>
      </c>
      <c r="G546" s="17" t="str">
        <f>IFERROR(IF(INDEX(DATOS!AI:AI,MATCH(CHECKLIST!B546,DATOS!B:B,0),1)=0,"",INDEX(DATOS!AI:AI,MATCH(CHECKLIST!B546,DATOS!B:B,0),1)),"")</f>
        <v/>
      </c>
      <c r="H546" s="17" t="str">
        <f>IF(IFERROR(FIND(H$13,INDEX(DATOS!CB:CB,MATCH(CHECKLIST!B546,DATOS!B:B,0),1),1),"")="",IF(IFERROR(FIND("VENCIDA",INDEX(DATOS!BI:BI,MATCH(CHECKLIST!B546,DATOS!B:B,0),1),1),"")="","","VENCIDO"),"X")</f>
        <v/>
      </c>
      <c r="I546" s="17" t="str">
        <f>IFERROR(IF(INDEX(DATOS!AM:AM,MATCH(CHECKLIST!B546,DATOS!B:B,0),1)=0,"",INDEX(DATOS!AM:AM,MATCH(CHECKLIST!B546,DATOS!B:B,0),1)),"")</f>
        <v/>
      </c>
      <c r="J546" s="17" t="str">
        <f>IFERROR(IF(INDEX(DATOS!AK:AK,MATCH(CHECKLIST!B546,DATOS!B:B,0),1)=0,"",INDEX(DATOS!AK:AK,MATCH(CHECKLIST!B546,DATOS!B:B,0),1)),"")</f>
        <v/>
      </c>
      <c r="K546" s="49" t="str">
        <f>IFERROR(IF(INDEX(DATOS!AL:AL,MATCH(CHECKLIST!B546,DATOS!B:B,0),1)=0,"",INDEX(DATOS!AL:AL,MATCH(CHECKLIST!B546,DATOS!B:B,0),1)),"")</f>
        <v/>
      </c>
      <c r="L546" s="17" t="str">
        <f>IFERROR(IF(INDEX(DATOS!AN:AN,MATCH(CHECKLIST!B546,DATOS!B:B,0),1)=0,"",INDEX(DATOS!AN:AN,MATCH(CHECKLIST!B546,DATOS!B:B,0),1)),"")</f>
        <v/>
      </c>
      <c r="M546" s="17" t="str">
        <f>IFERROR(IF(INDEX(DATOS!AN:AN,MATCH(CHECKLIST!B546,DATOS!B:B,0),1)=0,"",INDEX(DATOS!AN:AN,MATCH(CHECKLIST!B546,DATOS!B:B,0),1)),"")</f>
        <v/>
      </c>
      <c r="N546" s="49" t="str">
        <f ca="1">IFERROR(IF(INDEX(DATOS!I:I,MATCH(CHECKLIST!B546,DATOS!B:B,0),1)="","X",IF(INDEX(DATOS!I:I,MATCH(CHECKLIST!B546,DATOS!B:B,0),1)&gt;YEAR(TODAY())-1,"","VENCIDA")),"")</f>
        <v/>
      </c>
      <c r="O546" s="49"/>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16" t="str">
        <f>IFERROR(INDEX(DATOS!C:C,MATCH(CHECKLIST!A547,DATOS!BV:BV,0),1),"")</f>
        <v/>
      </c>
      <c r="F547" s="3" t="str">
        <f>IFERROR(IF(INDEX(DATOS!AD:AD,MATCH(CHECKLIST!B547,DATOS!B:B,0),1)=0,"",INDEX(DATOS!AD:AD,MATCH(CHECKLIST!B547,DATOS!B:B,0),1)),"")</f>
        <v/>
      </c>
      <c r="G547" s="17" t="str">
        <f>IFERROR(IF(INDEX(DATOS!AI:AI,MATCH(CHECKLIST!B547,DATOS!B:B,0),1)=0,"",INDEX(DATOS!AI:AI,MATCH(CHECKLIST!B547,DATOS!B:B,0),1)),"")</f>
        <v/>
      </c>
      <c r="H547" s="17" t="str">
        <f>IF(IFERROR(FIND(H$13,INDEX(DATOS!CB:CB,MATCH(CHECKLIST!B547,DATOS!B:B,0),1),1),"")="",IF(IFERROR(FIND("VENCIDA",INDEX(DATOS!BI:BI,MATCH(CHECKLIST!B547,DATOS!B:B,0),1),1),"")="","","VENCIDO"),"X")</f>
        <v/>
      </c>
      <c r="I547" s="17" t="str">
        <f>IFERROR(IF(INDEX(DATOS!AM:AM,MATCH(CHECKLIST!B547,DATOS!B:B,0),1)=0,"",INDEX(DATOS!AM:AM,MATCH(CHECKLIST!B547,DATOS!B:B,0),1)),"")</f>
        <v/>
      </c>
      <c r="J547" s="17" t="str">
        <f>IFERROR(IF(INDEX(DATOS!AK:AK,MATCH(CHECKLIST!B547,DATOS!B:B,0),1)=0,"",INDEX(DATOS!AK:AK,MATCH(CHECKLIST!B547,DATOS!B:B,0),1)),"")</f>
        <v/>
      </c>
      <c r="K547" s="49" t="str">
        <f>IFERROR(IF(INDEX(DATOS!AL:AL,MATCH(CHECKLIST!B547,DATOS!B:B,0),1)=0,"",INDEX(DATOS!AL:AL,MATCH(CHECKLIST!B547,DATOS!B:B,0),1)),"")</f>
        <v/>
      </c>
      <c r="L547" s="17" t="str">
        <f>IFERROR(IF(INDEX(DATOS!AN:AN,MATCH(CHECKLIST!B547,DATOS!B:B,0),1)=0,"",INDEX(DATOS!AN:AN,MATCH(CHECKLIST!B547,DATOS!B:B,0),1)),"")</f>
        <v/>
      </c>
      <c r="M547" s="17" t="str">
        <f>IFERROR(IF(INDEX(DATOS!AN:AN,MATCH(CHECKLIST!B547,DATOS!B:B,0),1)=0,"",INDEX(DATOS!AN:AN,MATCH(CHECKLIST!B547,DATOS!B:B,0),1)),"")</f>
        <v/>
      </c>
      <c r="N547" s="49" t="str">
        <f ca="1">IFERROR(IF(INDEX(DATOS!I:I,MATCH(CHECKLIST!B547,DATOS!B:B,0),1)="","X",IF(INDEX(DATOS!I:I,MATCH(CHECKLIST!B547,DATOS!B:B,0),1)&gt;YEAR(TODAY())-1,"","VENCIDA")),"")</f>
        <v/>
      </c>
      <c r="O547" s="49"/>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16" t="str">
        <f>IFERROR(INDEX(DATOS!C:C,MATCH(CHECKLIST!A548,DATOS!BV:BV,0),1),"")</f>
        <v/>
      </c>
      <c r="F548" s="3" t="str">
        <f>IFERROR(IF(INDEX(DATOS!AD:AD,MATCH(CHECKLIST!B548,DATOS!B:B,0),1)=0,"",INDEX(DATOS!AD:AD,MATCH(CHECKLIST!B548,DATOS!B:B,0),1)),"")</f>
        <v/>
      </c>
      <c r="G548" s="17" t="str">
        <f>IFERROR(IF(INDEX(DATOS!AI:AI,MATCH(CHECKLIST!B548,DATOS!B:B,0),1)=0,"",INDEX(DATOS!AI:AI,MATCH(CHECKLIST!B548,DATOS!B:B,0),1)),"")</f>
        <v/>
      </c>
      <c r="H548" s="17" t="str">
        <f>IF(IFERROR(FIND(H$13,INDEX(DATOS!CB:CB,MATCH(CHECKLIST!B548,DATOS!B:B,0),1),1),"")="",IF(IFERROR(FIND("VENCIDA",INDEX(DATOS!BI:BI,MATCH(CHECKLIST!B548,DATOS!B:B,0),1),1),"")="","","VENCIDO"),"X")</f>
        <v/>
      </c>
      <c r="I548" s="17" t="str">
        <f>IFERROR(IF(INDEX(DATOS!AM:AM,MATCH(CHECKLIST!B548,DATOS!B:B,0),1)=0,"",INDEX(DATOS!AM:AM,MATCH(CHECKLIST!B548,DATOS!B:B,0),1)),"")</f>
        <v/>
      </c>
      <c r="J548" s="17" t="str">
        <f>IFERROR(IF(INDEX(DATOS!AK:AK,MATCH(CHECKLIST!B548,DATOS!B:B,0),1)=0,"",INDEX(DATOS!AK:AK,MATCH(CHECKLIST!B548,DATOS!B:B,0),1)),"")</f>
        <v/>
      </c>
      <c r="K548" s="49" t="str">
        <f>IFERROR(IF(INDEX(DATOS!AL:AL,MATCH(CHECKLIST!B548,DATOS!B:B,0),1)=0,"",INDEX(DATOS!AL:AL,MATCH(CHECKLIST!B548,DATOS!B:B,0),1)),"")</f>
        <v/>
      </c>
      <c r="L548" s="17" t="str">
        <f>IFERROR(IF(INDEX(DATOS!AN:AN,MATCH(CHECKLIST!B548,DATOS!B:B,0),1)=0,"",INDEX(DATOS!AN:AN,MATCH(CHECKLIST!B548,DATOS!B:B,0),1)),"")</f>
        <v/>
      </c>
      <c r="M548" s="17" t="str">
        <f>IFERROR(IF(INDEX(DATOS!AN:AN,MATCH(CHECKLIST!B548,DATOS!B:B,0),1)=0,"",INDEX(DATOS!AN:AN,MATCH(CHECKLIST!B548,DATOS!B:B,0),1)),"")</f>
        <v/>
      </c>
      <c r="N548" s="49" t="str">
        <f ca="1">IFERROR(IF(INDEX(DATOS!I:I,MATCH(CHECKLIST!B548,DATOS!B:B,0),1)="","X",IF(INDEX(DATOS!I:I,MATCH(CHECKLIST!B548,DATOS!B:B,0),1)&gt;YEAR(TODAY())-1,"","VENCIDA")),"")</f>
        <v/>
      </c>
      <c r="O548" s="49"/>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16" t="str">
        <f>IFERROR(INDEX(DATOS!C:C,MATCH(CHECKLIST!A549,DATOS!BV:BV,0),1),"")</f>
        <v/>
      </c>
      <c r="F549" s="3" t="str">
        <f>IFERROR(IF(INDEX(DATOS!AD:AD,MATCH(CHECKLIST!B549,DATOS!B:B,0),1)=0,"",INDEX(DATOS!AD:AD,MATCH(CHECKLIST!B549,DATOS!B:B,0),1)),"")</f>
        <v/>
      </c>
      <c r="G549" s="17" t="str">
        <f>IFERROR(IF(INDEX(DATOS!AI:AI,MATCH(CHECKLIST!B549,DATOS!B:B,0),1)=0,"",INDEX(DATOS!AI:AI,MATCH(CHECKLIST!B549,DATOS!B:B,0),1)),"")</f>
        <v/>
      </c>
      <c r="H549" s="17" t="str">
        <f>IF(IFERROR(FIND(H$13,INDEX(DATOS!CB:CB,MATCH(CHECKLIST!B549,DATOS!B:B,0),1),1),"")="",IF(IFERROR(FIND("VENCIDA",INDEX(DATOS!BI:BI,MATCH(CHECKLIST!B549,DATOS!B:B,0),1),1),"")="","","VENCIDO"),"X")</f>
        <v/>
      </c>
      <c r="I549" s="17" t="str">
        <f>IFERROR(IF(INDEX(DATOS!AM:AM,MATCH(CHECKLIST!B549,DATOS!B:B,0),1)=0,"",INDEX(DATOS!AM:AM,MATCH(CHECKLIST!B549,DATOS!B:B,0),1)),"")</f>
        <v/>
      </c>
      <c r="J549" s="17" t="str">
        <f>IFERROR(IF(INDEX(DATOS!AK:AK,MATCH(CHECKLIST!B549,DATOS!B:B,0),1)=0,"",INDEX(DATOS!AK:AK,MATCH(CHECKLIST!B549,DATOS!B:B,0),1)),"")</f>
        <v/>
      </c>
      <c r="K549" s="49" t="str">
        <f>IFERROR(IF(INDEX(DATOS!AL:AL,MATCH(CHECKLIST!B549,DATOS!B:B,0),1)=0,"",INDEX(DATOS!AL:AL,MATCH(CHECKLIST!B549,DATOS!B:B,0),1)),"")</f>
        <v/>
      </c>
      <c r="L549" s="17" t="str">
        <f>IFERROR(IF(INDEX(DATOS!AN:AN,MATCH(CHECKLIST!B549,DATOS!B:B,0),1)=0,"",INDEX(DATOS!AN:AN,MATCH(CHECKLIST!B549,DATOS!B:B,0),1)),"")</f>
        <v/>
      </c>
      <c r="M549" s="17" t="str">
        <f>IFERROR(IF(INDEX(DATOS!AN:AN,MATCH(CHECKLIST!B549,DATOS!B:B,0),1)=0,"",INDEX(DATOS!AN:AN,MATCH(CHECKLIST!B549,DATOS!B:B,0),1)),"")</f>
        <v/>
      </c>
      <c r="N549" s="49" t="str">
        <f ca="1">IFERROR(IF(INDEX(DATOS!I:I,MATCH(CHECKLIST!B549,DATOS!B:B,0),1)="","X",IF(INDEX(DATOS!I:I,MATCH(CHECKLIST!B549,DATOS!B:B,0),1)&gt;YEAR(TODAY())-1,"","VENCIDA")),"")</f>
        <v/>
      </c>
      <c r="O549" s="49"/>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16" t="str">
        <f>IFERROR(INDEX(DATOS!C:C,MATCH(CHECKLIST!A550,DATOS!BV:BV,0),1),"")</f>
        <v/>
      </c>
      <c r="F550" s="3" t="str">
        <f>IFERROR(IF(INDEX(DATOS!AD:AD,MATCH(CHECKLIST!B550,DATOS!B:B,0),1)=0,"",INDEX(DATOS!AD:AD,MATCH(CHECKLIST!B550,DATOS!B:B,0),1)),"")</f>
        <v/>
      </c>
      <c r="G550" s="17" t="str">
        <f>IFERROR(IF(INDEX(DATOS!AI:AI,MATCH(CHECKLIST!B550,DATOS!B:B,0),1)=0,"",INDEX(DATOS!AI:AI,MATCH(CHECKLIST!B550,DATOS!B:B,0),1)),"")</f>
        <v/>
      </c>
      <c r="H550" s="17" t="str">
        <f>IF(IFERROR(FIND(H$13,INDEX(DATOS!CB:CB,MATCH(CHECKLIST!B550,DATOS!B:B,0),1),1),"")="",IF(IFERROR(FIND("VENCIDA",INDEX(DATOS!BI:BI,MATCH(CHECKLIST!B550,DATOS!B:B,0),1),1),"")="","","VENCIDO"),"X")</f>
        <v/>
      </c>
      <c r="I550" s="17" t="str">
        <f>IFERROR(IF(INDEX(DATOS!AM:AM,MATCH(CHECKLIST!B550,DATOS!B:B,0),1)=0,"",INDEX(DATOS!AM:AM,MATCH(CHECKLIST!B550,DATOS!B:B,0),1)),"")</f>
        <v/>
      </c>
      <c r="J550" s="17" t="str">
        <f>IFERROR(IF(INDEX(DATOS!AK:AK,MATCH(CHECKLIST!B550,DATOS!B:B,0),1)=0,"",INDEX(DATOS!AK:AK,MATCH(CHECKLIST!B550,DATOS!B:B,0),1)),"")</f>
        <v/>
      </c>
      <c r="K550" s="49" t="str">
        <f>IFERROR(IF(INDEX(DATOS!AL:AL,MATCH(CHECKLIST!B550,DATOS!B:B,0),1)=0,"",INDEX(DATOS!AL:AL,MATCH(CHECKLIST!B550,DATOS!B:B,0),1)),"")</f>
        <v/>
      </c>
      <c r="L550" s="17" t="str">
        <f>IFERROR(IF(INDEX(DATOS!AN:AN,MATCH(CHECKLIST!B550,DATOS!B:B,0),1)=0,"",INDEX(DATOS!AN:AN,MATCH(CHECKLIST!B550,DATOS!B:B,0),1)),"")</f>
        <v/>
      </c>
      <c r="M550" s="17" t="str">
        <f>IFERROR(IF(INDEX(DATOS!AN:AN,MATCH(CHECKLIST!B550,DATOS!B:B,0),1)=0,"",INDEX(DATOS!AN:AN,MATCH(CHECKLIST!B550,DATOS!B:B,0),1)),"")</f>
        <v/>
      </c>
      <c r="N550" s="49" t="str">
        <f ca="1">IFERROR(IF(INDEX(DATOS!I:I,MATCH(CHECKLIST!B550,DATOS!B:B,0),1)="","X",IF(INDEX(DATOS!I:I,MATCH(CHECKLIST!B550,DATOS!B:B,0),1)&gt;YEAR(TODAY())-1,"","VENCIDA")),"")</f>
        <v/>
      </c>
      <c r="O550" s="49"/>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16" t="str">
        <f>IFERROR(INDEX(DATOS!C:C,MATCH(CHECKLIST!A551,DATOS!BV:BV,0),1),"")</f>
        <v/>
      </c>
      <c r="F551" s="3" t="str">
        <f>IFERROR(IF(INDEX(DATOS!AD:AD,MATCH(CHECKLIST!B551,DATOS!B:B,0),1)=0,"",INDEX(DATOS!AD:AD,MATCH(CHECKLIST!B551,DATOS!B:B,0),1)),"")</f>
        <v/>
      </c>
      <c r="G551" s="17" t="str">
        <f>IFERROR(IF(INDEX(DATOS!AI:AI,MATCH(CHECKLIST!B551,DATOS!B:B,0),1)=0,"",INDEX(DATOS!AI:AI,MATCH(CHECKLIST!B551,DATOS!B:B,0),1)),"")</f>
        <v/>
      </c>
      <c r="H551" s="17" t="str">
        <f>IF(IFERROR(FIND(H$13,INDEX(DATOS!CB:CB,MATCH(CHECKLIST!B551,DATOS!B:B,0),1),1),"")="",IF(IFERROR(FIND("VENCIDA",INDEX(DATOS!BI:BI,MATCH(CHECKLIST!B551,DATOS!B:B,0),1),1),"")="","","VENCIDO"),"X")</f>
        <v/>
      </c>
      <c r="I551" s="17" t="str">
        <f>IFERROR(IF(INDEX(DATOS!AM:AM,MATCH(CHECKLIST!B551,DATOS!B:B,0),1)=0,"",INDEX(DATOS!AM:AM,MATCH(CHECKLIST!B551,DATOS!B:B,0),1)),"")</f>
        <v/>
      </c>
      <c r="J551" s="17" t="str">
        <f>IFERROR(IF(INDEX(DATOS!AK:AK,MATCH(CHECKLIST!B551,DATOS!B:B,0),1)=0,"",INDEX(DATOS!AK:AK,MATCH(CHECKLIST!B551,DATOS!B:B,0),1)),"")</f>
        <v/>
      </c>
      <c r="K551" s="49" t="str">
        <f>IFERROR(IF(INDEX(DATOS!AL:AL,MATCH(CHECKLIST!B551,DATOS!B:B,0),1)=0,"",INDEX(DATOS!AL:AL,MATCH(CHECKLIST!B551,DATOS!B:B,0),1)),"")</f>
        <v/>
      </c>
      <c r="L551" s="17" t="str">
        <f>IFERROR(IF(INDEX(DATOS!AN:AN,MATCH(CHECKLIST!B551,DATOS!B:B,0),1)=0,"",INDEX(DATOS!AN:AN,MATCH(CHECKLIST!B551,DATOS!B:B,0),1)),"")</f>
        <v/>
      </c>
      <c r="M551" s="17" t="str">
        <f>IFERROR(IF(INDEX(DATOS!AN:AN,MATCH(CHECKLIST!B551,DATOS!B:B,0),1)=0,"",INDEX(DATOS!AN:AN,MATCH(CHECKLIST!B551,DATOS!B:B,0),1)),"")</f>
        <v/>
      </c>
      <c r="N551" s="49" t="str">
        <f ca="1">IFERROR(IF(INDEX(DATOS!I:I,MATCH(CHECKLIST!B551,DATOS!B:B,0),1)="","X",IF(INDEX(DATOS!I:I,MATCH(CHECKLIST!B551,DATOS!B:B,0),1)&gt;YEAR(TODAY())-1,"","VENCIDA")),"")</f>
        <v/>
      </c>
      <c r="O551" s="49"/>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16" t="str">
        <f>IFERROR(INDEX(DATOS!C:C,MATCH(CHECKLIST!A552,DATOS!BV:BV,0),1),"")</f>
        <v/>
      </c>
      <c r="F552" s="3" t="str">
        <f>IFERROR(IF(INDEX(DATOS!AD:AD,MATCH(CHECKLIST!B552,DATOS!B:B,0),1)=0,"",INDEX(DATOS!AD:AD,MATCH(CHECKLIST!B552,DATOS!B:B,0),1)),"")</f>
        <v/>
      </c>
      <c r="G552" s="17" t="str">
        <f>IFERROR(IF(INDEX(DATOS!AI:AI,MATCH(CHECKLIST!B552,DATOS!B:B,0),1)=0,"",INDEX(DATOS!AI:AI,MATCH(CHECKLIST!B552,DATOS!B:B,0),1)),"")</f>
        <v/>
      </c>
      <c r="H552" s="17" t="str">
        <f>IF(IFERROR(FIND(H$13,INDEX(DATOS!CB:CB,MATCH(CHECKLIST!B552,DATOS!B:B,0),1),1),"")="",IF(IFERROR(FIND("VENCIDA",INDEX(DATOS!BI:BI,MATCH(CHECKLIST!B552,DATOS!B:B,0),1),1),"")="","","VENCIDO"),"X")</f>
        <v/>
      </c>
      <c r="I552" s="17" t="str">
        <f>IFERROR(IF(INDEX(DATOS!AM:AM,MATCH(CHECKLIST!B552,DATOS!B:B,0),1)=0,"",INDEX(DATOS!AM:AM,MATCH(CHECKLIST!B552,DATOS!B:B,0),1)),"")</f>
        <v/>
      </c>
      <c r="J552" s="17" t="str">
        <f>IFERROR(IF(INDEX(DATOS!AK:AK,MATCH(CHECKLIST!B552,DATOS!B:B,0),1)=0,"",INDEX(DATOS!AK:AK,MATCH(CHECKLIST!B552,DATOS!B:B,0),1)),"")</f>
        <v/>
      </c>
      <c r="K552" s="49" t="str">
        <f>IFERROR(IF(INDEX(DATOS!AL:AL,MATCH(CHECKLIST!B552,DATOS!B:B,0),1)=0,"",INDEX(DATOS!AL:AL,MATCH(CHECKLIST!B552,DATOS!B:B,0),1)),"")</f>
        <v/>
      </c>
      <c r="L552" s="17" t="str">
        <f>IFERROR(IF(INDEX(DATOS!AN:AN,MATCH(CHECKLIST!B552,DATOS!B:B,0),1)=0,"",INDEX(DATOS!AN:AN,MATCH(CHECKLIST!B552,DATOS!B:B,0),1)),"")</f>
        <v/>
      </c>
      <c r="M552" s="17" t="str">
        <f>IFERROR(IF(INDEX(DATOS!AN:AN,MATCH(CHECKLIST!B552,DATOS!B:B,0),1)=0,"",INDEX(DATOS!AN:AN,MATCH(CHECKLIST!B552,DATOS!B:B,0),1)),"")</f>
        <v/>
      </c>
      <c r="N552" s="49" t="str">
        <f ca="1">IFERROR(IF(INDEX(DATOS!I:I,MATCH(CHECKLIST!B552,DATOS!B:B,0),1)="","X",IF(INDEX(DATOS!I:I,MATCH(CHECKLIST!B552,DATOS!B:B,0),1)&gt;YEAR(TODAY())-1,"","VENCIDA")),"")</f>
        <v/>
      </c>
      <c r="O552" s="49"/>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16" t="str">
        <f>IFERROR(INDEX(DATOS!C:C,MATCH(CHECKLIST!A553,DATOS!BV:BV,0),1),"")</f>
        <v/>
      </c>
      <c r="F553" s="3" t="str">
        <f>IFERROR(IF(INDEX(DATOS!AD:AD,MATCH(CHECKLIST!B553,DATOS!B:B,0),1)=0,"",INDEX(DATOS!AD:AD,MATCH(CHECKLIST!B553,DATOS!B:B,0),1)),"")</f>
        <v/>
      </c>
      <c r="G553" s="17" t="str">
        <f>IFERROR(IF(INDEX(DATOS!AI:AI,MATCH(CHECKLIST!B553,DATOS!B:B,0),1)=0,"",INDEX(DATOS!AI:AI,MATCH(CHECKLIST!B553,DATOS!B:B,0),1)),"")</f>
        <v/>
      </c>
      <c r="H553" s="17" t="str">
        <f>IF(IFERROR(FIND(H$13,INDEX(DATOS!CB:CB,MATCH(CHECKLIST!B553,DATOS!B:B,0),1),1),"")="",IF(IFERROR(FIND("VENCIDA",INDEX(DATOS!BI:BI,MATCH(CHECKLIST!B553,DATOS!B:B,0),1),1),"")="","","VENCIDO"),"X")</f>
        <v/>
      </c>
      <c r="I553" s="17" t="str">
        <f>IFERROR(IF(INDEX(DATOS!AM:AM,MATCH(CHECKLIST!B553,DATOS!B:B,0),1)=0,"",INDEX(DATOS!AM:AM,MATCH(CHECKLIST!B553,DATOS!B:B,0),1)),"")</f>
        <v/>
      </c>
      <c r="J553" s="17" t="str">
        <f>IFERROR(IF(INDEX(DATOS!AK:AK,MATCH(CHECKLIST!B553,DATOS!B:B,0),1)=0,"",INDEX(DATOS!AK:AK,MATCH(CHECKLIST!B553,DATOS!B:B,0),1)),"")</f>
        <v/>
      </c>
      <c r="K553" s="49" t="str">
        <f>IFERROR(IF(INDEX(DATOS!AL:AL,MATCH(CHECKLIST!B553,DATOS!B:B,0),1)=0,"",INDEX(DATOS!AL:AL,MATCH(CHECKLIST!B553,DATOS!B:B,0),1)),"")</f>
        <v/>
      </c>
      <c r="L553" s="17" t="str">
        <f>IFERROR(IF(INDEX(DATOS!AN:AN,MATCH(CHECKLIST!B553,DATOS!B:B,0),1)=0,"",INDEX(DATOS!AN:AN,MATCH(CHECKLIST!B553,DATOS!B:B,0),1)),"")</f>
        <v/>
      </c>
      <c r="M553" s="17" t="str">
        <f>IFERROR(IF(INDEX(DATOS!AN:AN,MATCH(CHECKLIST!B553,DATOS!B:B,0),1)=0,"",INDEX(DATOS!AN:AN,MATCH(CHECKLIST!B553,DATOS!B:B,0),1)),"")</f>
        <v/>
      </c>
      <c r="N553" s="49" t="str">
        <f ca="1">IFERROR(IF(INDEX(DATOS!I:I,MATCH(CHECKLIST!B553,DATOS!B:B,0),1)="","X",IF(INDEX(DATOS!I:I,MATCH(CHECKLIST!B553,DATOS!B:B,0),1)&gt;YEAR(TODAY())-1,"","VENCIDA")),"")</f>
        <v/>
      </c>
      <c r="O553" s="49"/>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16" t="str">
        <f>IFERROR(INDEX(DATOS!C:C,MATCH(CHECKLIST!A554,DATOS!BV:BV,0),1),"")</f>
        <v/>
      </c>
      <c r="F554" s="3" t="str">
        <f>IFERROR(IF(INDEX(DATOS!AD:AD,MATCH(CHECKLIST!B554,DATOS!B:B,0),1)=0,"",INDEX(DATOS!AD:AD,MATCH(CHECKLIST!B554,DATOS!B:B,0),1)),"")</f>
        <v/>
      </c>
      <c r="G554" s="17" t="str">
        <f>IFERROR(IF(INDEX(DATOS!AI:AI,MATCH(CHECKLIST!B554,DATOS!B:B,0),1)=0,"",INDEX(DATOS!AI:AI,MATCH(CHECKLIST!B554,DATOS!B:B,0),1)),"")</f>
        <v/>
      </c>
      <c r="H554" s="17" t="str">
        <f>IF(IFERROR(FIND(H$13,INDEX(DATOS!CB:CB,MATCH(CHECKLIST!B554,DATOS!B:B,0),1),1),"")="",IF(IFERROR(FIND("VENCIDA",INDEX(DATOS!BI:BI,MATCH(CHECKLIST!B554,DATOS!B:B,0),1),1),"")="","","VENCIDO"),"X")</f>
        <v/>
      </c>
      <c r="I554" s="17" t="str">
        <f>IFERROR(IF(INDEX(DATOS!AM:AM,MATCH(CHECKLIST!B554,DATOS!B:B,0),1)=0,"",INDEX(DATOS!AM:AM,MATCH(CHECKLIST!B554,DATOS!B:B,0),1)),"")</f>
        <v/>
      </c>
      <c r="J554" s="17" t="str">
        <f>IFERROR(IF(INDEX(DATOS!AK:AK,MATCH(CHECKLIST!B554,DATOS!B:B,0),1)=0,"",INDEX(DATOS!AK:AK,MATCH(CHECKLIST!B554,DATOS!B:B,0),1)),"")</f>
        <v/>
      </c>
      <c r="K554" s="49" t="str">
        <f>IFERROR(IF(INDEX(DATOS!AL:AL,MATCH(CHECKLIST!B554,DATOS!B:B,0),1)=0,"",INDEX(DATOS!AL:AL,MATCH(CHECKLIST!B554,DATOS!B:B,0),1)),"")</f>
        <v/>
      </c>
      <c r="L554" s="17" t="str">
        <f>IFERROR(IF(INDEX(DATOS!AN:AN,MATCH(CHECKLIST!B554,DATOS!B:B,0),1)=0,"",INDEX(DATOS!AN:AN,MATCH(CHECKLIST!B554,DATOS!B:B,0),1)),"")</f>
        <v/>
      </c>
      <c r="M554" s="17" t="str">
        <f>IFERROR(IF(INDEX(DATOS!AN:AN,MATCH(CHECKLIST!B554,DATOS!B:B,0),1)=0,"",INDEX(DATOS!AN:AN,MATCH(CHECKLIST!B554,DATOS!B:B,0),1)),"")</f>
        <v/>
      </c>
      <c r="N554" s="49" t="str">
        <f ca="1">IFERROR(IF(INDEX(DATOS!I:I,MATCH(CHECKLIST!B554,DATOS!B:B,0),1)="","X",IF(INDEX(DATOS!I:I,MATCH(CHECKLIST!B554,DATOS!B:B,0),1)&gt;YEAR(TODAY())-1,"","VENCIDA")),"")</f>
        <v/>
      </c>
      <c r="O554" s="49"/>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16" t="str">
        <f>IFERROR(INDEX(DATOS!C:C,MATCH(CHECKLIST!A555,DATOS!BV:BV,0),1),"")</f>
        <v/>
      </c>
      <c r="F555" s="3" t="str">
        <f>IFERROR(IF(INDEX(DATOS!AD:AD,MATCH(CHECKLIST!B555,DATOS!B:B,0),1)=0,"",INDEX(DATOS!AD:AD,MATCH(CHECKLIST!B555,DATOS!B:B,0),1)),"")</f>
        <v/>
      </c>
      <c r="G555" s="17" t="str">
        <f>IFERROR(IF(INDEX(DATOS!AI:AI,MATCH(CHECKLIST!B555,DATOS!B:B,0),1)=0,"",INDEX(DATOS!AI:AI,MATCH(CHECKLIST!B555,DATOS!B:B,0),1)),"")</f>
        <v/>
      </c>
      <c r="H555" s="17" t="str">
        <f>IF(IFERROR(FIND(H$13,INDEX(DATOS!CB:CB,MATCH(CHECKLIST!B555,DATOS!B:B,0),1),1),"")="",IF(IFERROR(FIND("VENCIDA",INDEX(DATOS!BI:BI,MATCH(CHECKLIST!B555,DATOS!B:B,0),1),1),"")="","","VENCIDO"),"X")</f>
        <v/>
      </c>
      <c r="I555" s="17" t="str">
        <f>IFERROR(IF(INDEX(DATOS!AM:AM,MATCH(CHECKLIST!B555,DATOS!B:B,0),1)=0,"",INDEX(DATOS!AM:AM,MATCH(CHECKLIST!B555,DATOS!B:B,0),1)),"")</f>
        <v/>
      </c>
      <c r="J555" s="17" t="str">
        <f>IFERROR(IF(INDEX(DATOS!AK:AK,MATCH(CHECKLIST!B555,DATOS!B:B,0),1)=0,"",INDEX(DATOS!AK:AK,MATCH(CHECKLIST!B555,DATOS!B:B,0),1)),"")</f>
        <v/>
      </c>
      <c r="K555" s="49" t="str">
        <f>IFERROR(IF(INDEX(DATOS!AL:AL,MATCH(CHECKLIST!B555,DATOS!B:B,0),1)=0,"",INDEX(DATOS!AL:AL,MATCH(CHECKLIST!B555,DATOS!B:B,0),1)),"")</f>
        <v/>
      </c>
      <c r="L555" s="17" t="str">
        <f>IFERROR(IF(INDEX(DATOS!AN:AN,MATCH(CHECKLIST!B555,DATOS!B:B,0),1)=0,"",INDEX(DATOS!AN:AN,MATCH(CHECKLIST!B555,DATOS!B:B,0),1)),"")</f>
        <v/>
      </c>
      <c r="M555" s="17" t="str">
        <f>IFERROR(IF(INDEX(DATOS!AN:AN,MATCH(CHECKLIST!B555,DATOS!B:B,0),1)=0,"",INDEX(DATOS!AN:AN,MATCH(CHECKLIST!B555,DATOS!B:B,0),1)),"")</f>
        <v/>
      </c>
      <c r="N555" s="49" t="str">
        <f ca="1">IFERROR(IF(INDEX(DATOS!I:I,MATCH(CHECKLIST!B555,DATOS!B:B,0),1)="","X",IF(INDEX(DATOS!I:I,MATCH(CHECKLIST!B555,DATOS!B:B,0),1)&gt;YEAR(TODAY())-1,"","VENCIDA")),"")</f>
        <v/>
      </c>
      <c r="O555" s="49"/>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16" t="str">
        <f>IFERROR(INDEX(DATOS!C:C,MATCH(CHECKLIST!A556,DATOS!BV:BV,0),1),"")</f>
        <v/>
      </c>
      <c r="F556" s="3" t="str">
        <f>IFERROR(IF(INDEX(DATOS!AD:AD,MATCH(CHECKLIST!B556,DATOS!B:B,0),1)=0,"",INDEX(DATOS!AD:AD,MATCH(CHECKLIST!B556,DATOS!B:B,0),1)),"")</f>
        <v/>
      </c>
      <c r="G556" s="17" t="str">
        <f>IFERROR(IF(INDEX(DATOS!AI:AI,MATCH(CHECKLIST!B556,DATOS!B:B,0),1)=0,"",INDEX(DATOS!AI:AI,MATCH(CHECKLIST!B556,DATOS!B:B,0),1)),"")</f>
        <v/>
      </c>
      <c r="H556" s="17" t="str">
        <f>IF(IFERROR(FIND(H$13,INDEX(DATOS!CB:CB,MATCH(CHECKLIST!B556,DATOS!B:B,0),1),1),"")="",IF(IFERROR(FIND("VENCIDA",INDEX(DATOS!BI:BI,MATCH(CHECKLIST!B556,DATOS!B:B,0),1),1),"")="","","VENCIDO"),"X")</f>
        <v/>
      </c>
      <c r="I556" s="17" t="str">
        <f>IFERROR(IF(INDEX(DATOS!AM:AM,MATCH(CHECKLIST!B556,DATOS!B:B,0),1)=0,"",INDEX(DATOS!AM:AM,MATCH(CHECKLIST!B556,DATOS!B:B,0),1)),"")</f>
        <v/>
      </c>
      <c r="J556" s="17" t="str">
        <f>IFERROR(IF(INDEX(DATOS!AK:AK,MATCH(CHECKLIST!B556,DATOS!B:B,0),1)=0,"",INDEX(DATOS!AK:AK,MATCH(CHECKLIST!B556,DATOS!B:B,0),1)),"")</f>
        <v/>
      </c>
      <c r="K556" s="49" t="str">
        <f>IFERROR(IF(INDEX(DATOS!AL:AL,MATCH(CHECKLIST!B556,DATOS!B:B,0),1)=0,"",INDEX(DATOS!AL:AL,MATCH(CHECKLIST!B556,DATOS!B:B,0),1)),"")</f>
        <v/>
      </c>
      <c r="L556" s="17" t="str">
        <f>IFERROR(IF(INDEX(DATOS!AN:AN,MATCH(CHECKLIST!B556,DATOS!B:B,0),1)=0,"",INDEX(DATOS!AN:AN,MATCH(CHECKLIST!B556,DATOS!B:B,0),1)),"")</f>
        <v/>
      </c>
      <c r="M556" s="17" t="str">
        <f>IFERROR(IF(INDEX(DATOS!AN:AN,MATCH(CHECKLIST!B556,DATOS!B:B,0),1)=0,"",INDEX(DATOS!AN:AN,MATCH(CHECKLIST!B556,DATOS!B:B,0),1)),"")</f>
        <v/>
      </c>
      <c r="N556" s="49" t="str">
        <f ca="1">IFERROR(IF(INDEX(DATOS!I:I,MATCH(CHECKLIST!B556,DATOS!B:B,0),1)="","X",IF(INDEX(DATOS!I:I,MATCH(CHECKLIST!B556,DATOS!B:B,0),1)&gt;YEAR(TODAY())-1,"","VENCIDA")),"")</f>
        <v/>
      </c>
      <c r="O556" s="49"/>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16" t="str">
        <f>IFERROR(INDEX(DATOS!C:C,MATCH(CHECKLIST!A557,DATOS!BV:BV,0),1),"")</f>
        <v/>
      </c>
      <c r="F557" s="3" t="str">
        <f>IFERROR(IF(INDEX(DATOS!AD:AD,MATCH(CHECKLIST!B557,DATOS!B:B,0),1)=0,"",INDEX(DATOS!AD:AD,MATCH(CHECKLIST!B557,DATOS!B:B,0),1)),"")</f>
        <v/>
      </c>
      <c r="G557" s="17" t="str">
        <f>IFERROR(IF(INDEX(DATOS!AI:AI,MATCH(CHECKLIST!B557,DATOS!B:B,0),1)=0,"",INDEX(DATOS!AI:AI,MATCH(CHECKLIST!B557,DATOS!B:B,0),1)),"")</f>
        <v/>
      </c>
      <c r="H557" s="17" t="str">
        <f>IF(IFERROR(FIND(H$13,INDEX(DATOS!CB:CB,MATCH(CHECKLIST!B557,DATOS!B:B,0),1),1),"")="",IF(IFERROR(FIND("VENCIDA",INDEX(DATOS!BI:BI,MATCH(CHECKLIST!B557,DATOS!B:B,0),1),1),"")="","","VENCIDO"),"X")</f>
        <v/>
      </c>
      <c r="I557" s="17" t="str">
        <f>IFERROR(IF(INDEX(DATOS!AM:AM,MATCH(CHECKLIST!B557,DATOS!B:B,0),1)=0,"",INDEX(DATOS!AM:AM,MATCH(CHECKLIST!B557,DATOS!B:B,0),1)),"")</f>
        <v/>
      </c>
      <c r="J557" s="17" t="str">
        <f>IFERROR(IF(INDEX(DATOS!AK:AK,MATCH(CHECKLIST!B557,DATOS!B:B,0),1)=0,"",INDEX(DATOS!AK:AK,MATCH(CHECKLIST!B557,DATOS!B:B,0),1)),"")</f>
        <v/>
      </c>
      <c r="K557" s="49" t="str">
        <f>IFERROR(IF(INDEX(DATOS!AL:AL,MATCH(CHECKLIST!B557,DATOS!B:B,0),1)=0,"",INDEX(DATOS!AL:AL,MATCH(CHECKLIST!B557,DATOS!B:B,0),1)),"")</f>
        <v/>
      </c>
      <c r="L557" s="17" t="str">
        <f>IFERROR(IF(INDEX(DATOS!AN:AN,MATCH(CHECKLIST!B557,DATOS!B:B,0),1)=0,"",INDEX(DATOS!AN:AN,MATCH(CHECKLIST!B557,DATOS!B:B,0),1)),"")</f>
        <v/>
      </c>
      <c r="M557" s="17" t="str">
        <f>IFERROR(IF(INDEX(DATOS!AN:AN,MATCH(CHECKLIST!B557,DATOS!B:B,0),1)=0,"",INDEX(DATOS!AN:AN,MATCH(CHECKLIST!B557,DATOS!B:B,0),1)),"")</f>
        <v/>
      </c>
      <c r="N557" s="49" t="str">
        <f ca="1">IFERROR(IF(INDEX(DATOS!I:I,MATCH(CHECKLIST!B557,DATOS!B:B,0),1)="","X",IF(INDEX(DATOS!I:I,MATCH(CHECKLIST!B557,DATOS!B:B,0),1)&gt;YEAR(TODAY())-1,"","VENCIDA")),"")</f>
        <v/>
      </c>
      <c r="O557" s="49"/>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16" t="str">
        <f>IFERROR(INDEX(DATOS!C:C,MATCH(CHECKLIST!A558,DATOS!BV:BV,0),1),"")</f>
        <v/>
      </c>
      <c r="F558" s="3" t="str">
        <f>IFERROR(IF(INDEX(DATOS!AD:AD,MATCH(CHECKLIST!B558,DATOS!B:B,0),1)=0,"",INDEX(DATOS!AD:AD,MATCH(CHECKLIST!B558,DATOS!B:B,0),1)),"")</f>
        <v/>
      </c>
      <c r="G558" s="17" t="str">
        <f>IFERROR(IF(INDEX(DATOS!AI:AI,MATCH(CHECKLIST!B558,DATOS!B:B,0),1)=0,"",INDEX(DATOS!AI:AI,MATCH(CHECKLIST!B558,DATOS!B:B,0),1)),"")</f>
        <v/>
      </c>
      <c r="H558" s="17" t="str">
        <f>IF(IFERROR(FIND(H$13,INDEX(DATOS!CB:CB,MATCH(CHECKLIST!B558,DATOS!B:B,0),1),1),"")="",IF(IFERROR(FIND("VENCIDA",INDEX(DATOS!BI:BI,MATCH(CHECKLIST!B558,DATOS!B:B,0),1),1),"")="","","VENCIDO"),"X")</f>
        <v/>
      </c>
      <c r="I558" s="17" t="str">
        <f>IFERROR(IF(INDEX(DATOS!AM:AM,MATCH(CHECKLIST!B558,DATOS!B:B,0),1)=0,"",INDEX(DATOS!AM:AM,MATCH(CHECKLIST!B558,DATOS!B:B,0),1)),"")</f>
        <v/>
      </c>
      <c r="J558" s="17" t="str">
        <f>IFERROR(IF(INDEX(DATOS!AK:AK,MATCH(CHECKLIST!B558,DATOS!B:B,0),1)=0,"",INDEX(DATOS!AK:AK,MATCH(CHECKLIST!B558,DATOS!B:B,0),1)),"")</f>
        <v/>
      </c>
      <c r="K558" s="49" t="str">
        <f>IFERROR(IF(INDEX(DATOS!AL:AL,MATCH(CHECKLIST!B558,DATOS!B:B,0),1)=0,"",INDEX(DATOS!AL:AL,MATCH(CHECKLIST!B558,DATOS!B:B,0),1)),"")</f>
        <v/>
      </c>
      <c r="L558" s="17" t="str">
        <f>IFERROR(IF(INDEX(DATOS!AN:AN,MATCH(CHECKLIST!B558,DATOS!B:B,0),1)=0,"",INDEX(DATOS!AN:AN,MATCH(CHECKLIST!B558,DATOS!B:B,0),1)),"")</f>
        <v/>
      </c>
      <c r="M558" s="17" t="str">
        <f>IFERROR(IF(INDEX(DATOS!AN:AN,MATCH(CHECKLIST!B558,DATOS!B:B,0),1)=0,"",INDEX(DATOS!AN:AN,MATCH(CHECKLIST!B558,DATOS!B:B,0),1)),"")</f>
        <v/>
      </c>
      <c r="N558" s="49" t="str">
        <f ca="1">IFERROR(IF(INDEX(DATOS!I:I,MATCH(CHECKLIST!B558,DATOS!B:B,0),1)="","X",IF(INDEX(DATOS!I:I,MATCH(CHECKLIST!B558,DATOS!B:B,0),1)&gt;YEAR(TODAY())-1,"","VENCIDA")),"")</f>
        <v/>
      </c>
      <c r="O558" s="49"/>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16" t="str">
        <f>IFERROR(INDEX(DATOS!C:C,MATCH(CHECKLIST!A559,DATOS!BV:BV,0),1),"")</f>
        <v/>
      </c>
      <c r="F559" s="3" t="str">
        <f>IFERROR(IF(INDEX(DATOS!AD:AD,MATCH(CHECKLIST!B559,DATOS!B:B,0),1)=0,"",INDEX(DATOS!AD:AD,MATCH(CHECKLIST!B559,DATOS!B:B,0),1)),"")</f>
        <v/>
      </c>
      <c r="G559" s="17" t="str">
        <f>IFERROR(IF(INDEX(DATOS!AI:AI,MATCH(CHECKLIST!B559,DATOS!B:B,0),1)=0,"",INDEX(DATOS!AI:AI,MATCH(CHECKLIST!B559,DATOS!B:B,0),1)),"")</f>
        <v/>
      </c>
      <c r="H559" s="17" t="str">
        <f>IF(IFERROR(FIND(H$13,INDEX(DATOS!CB:CB,MATCH(CHECKLIST!B559,DATOS!B:B,0),1),1),"")="",IF(IFERROR(FIND("VENCIDA",INDEX(DATOS!BI:BI,MATCH(CHECKLIST!B559,DATOS!B:B,0),1),1),"")="","","VENCIDO"),"X")</f>
        <v/>
      </c>
      <c r="I559" s="17" t="str">
        <f>IFERROR(IF(INDEX(DATOS!AM:AM,MATCH(CHECKLIST!B559,DATOS!B:B,0),1)=0,"",INDEX(DATOS!AM:AM,MATCH(CHECKLIST!B559,DATOS!B:B,0),1)),"")</f>
        <v/>
      </c>
      <c r="J559" s="17" t="str">
        <f>IFERROR(IF(INDEX(DATOS!AK:AK,MATCH(CHECKLIST!B559,DATOS!B:B,0),1)=0,"",INDEX(DATOS!AK:AK,MATCH(CHECKLIST!B559,DATOS!B:B,0),1)),"")</f>
        <v/>
      </c>
      <c r="K559" s="49" t="str">
        <f>IFERROR(IF(INDEX(DATOS!AL:AL,MATCH(CHECKLIST!B559,DATOS!B:B,0),1)=0,"",INDEX(DATOS!AL:AL,MATCH(CHECKLIST!B559,DATOS!B:B,0),1)),"")</f>
        <v/>
      </c>
      <c r="L559" s="17" t="str">
        <f>IFERROR(IF(INDEX(DATOS!AN:AN,MATCH(CHECKLIST!B559,DATOS!B:B,0),1)=0,"",INDEX(DATOS!AN:AN,MATCH(CHECKLIST!B559,DATOS!B:B,0),1)),"")</f>
        <v/>
      </c>
      <c r="M559" s="17" t="str">
        <f>IFERROR(IF(INDEX(DATOS!AN:AN,MATCH(CHECKLIST!B559,DATOS!B:B,0),1)=0,"",INDEX(DATOS!AN:AN,MATCH(CHECKLIST!B559,DATOS!B:B,0),1)),"")</f>
        <v/>
      </c>
      <c r="N559" s="49" t="str">
        <f ca="1">IFERROR(IF(INDEX(DATOS!I:I,MATCH(CHECKLIST!B559,DATOS!B:B,0),1)="","X",IF(INDEX(DATOS!I:I,MATCH(CHECKLIST!B559,DATOS!B:B,0),1)&gt;YEAR(TODAY())-1,"","VENCIDA")),"")</f>
        <v/>
      </c>
      <c r="O559" s="49"/>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16" t="str">
        <f>IFERROR(INDEX(DATOS!C:C,MATCH(CHECKLIST!A560,DATOS!BV:BV,0),1),"")</f>
        <v/>
      </c>
      <c r="F560" s="3" t="str">
        <f>IFERROR(IF(INDEX(DATOS!AD:AD,MATCH(CHECKLIST!B560,DATOS!B:B,0),1)=0,"",INDEX(DATOS!AD:AD,MATCH(CHECKLIST!B560,DATOS!B:B,0),1)),"")</f>
        <v/>
      </c>
      <c r="G560" s="17" t="str">
        <f>IFERROR(IF(INDEX(DATOS!AI:AI,MATCH(CHECKLIST!B560,DATOS!B:B,0),1)=0,"",INDEX(DATOS!AI:AI,MATCH(CHECKLIST!B560,DATOS!B:B,0),1)),"")</f>
        <v/>
      </c>
      <c r="H560" s="17" t="str">
        <f>IF(IFERROR(FIND(H$13,INDEX(DATOS!CB:CB,MATCH(CHECKLIST!B560,DATOS!B:B,0),1),1),"")="",IF(IFERROR(FIND("VENCIDA",INDEX(DATOS!BI:BI,MATCH(CHECKLIST!B560,DATOS!B:B,0),1),1),"")="","","VENCIDO"),"X")</f>
        <v/>
      </c>
      <c r="I560" s="17" t="str">
        <f>IFERROR(IF(INDEX(DATOS!AM:AM,MATCH(CHECKLIST!B560,DATOS!B:B,0),1)=0,"",INDEX(DATOS!AM:AM,MATCH(CHECKLIST!B560,DATOS!B:B,0),1)),"")</f>
        <v/>
      </c>
      <c r="J560" s="17" t="str">
        <f>IFERROR(IF(INDEX(DATOS!AK:AK,MATCH(CHECKLIST!B560,DATOS!B:B,0),1)=0,"",INDEX(DATOS!AK:AK,MATCH(CHECKLIST!B560,DATOS!B:B,0),1)),"")</f>
        <v/>
      </c>
      <c r="K560" s="49" t="str">
        <f>IFERROR(IF(INDEX(DATOS!AL:AL,MATCH(CHECKLIST!B560,DATOS!B:B,0),1)=0,"",INDEX(DATOS!AL:AL,MATCH(CHECKLIST!B560,DATOS!B:B,0),1)),"")</f>
        <v/>
      </c>
      <c r="L560" s="17" t="str">
        <f>IFERROR(IF(INDEX(DATOS!AN:AN,MATCH(CHECKLIST!B560,DATOS!B:B,0),1)=0,"",INDEX(DATOS!AN:AN,MATCH(CHECKLIST!B560,DATOS!B:B,0),1)),"")</f>
        <v/>
      </c>
      <c r="M560" s="17" t="str">
        <f>IFERROR(IF(INDEX(DATOS!AN:AN,MATCH(CHECKLIST!B560,DATOS!B:B,0),1)=0,"",INDEX(DATOS!AN:AN,MATCH(CHECKLIST!B560,DATOS!B:B,0),1)),"")</f>
        <v/>
      </c>
      <c r="N560" s="49" t="str">
        <f ca="1">IFERROR(IF(INDEX(DATOS!I:I,MATCH(CHECKLIST!B560,DATOS!B:B,0),1)="","X",IF(INDEX(DATOS!I:I,MATCH(CHECKLIST!B560,DATOS!B:B,0),1)&gt;YEAR(TODAY())-1,"","VENCIDA")),"")</f>
        <v/>
      </c>
      <c r="O560" s="49"/>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16" t="str">
        <f>IFERROR(INDEX(DATOS!C:C,MATCH(CHECKLIST!A561,DATOS!BV:BV,0),1),"")</f>
        <v/>
      </c>
      <c r="F561" s="3" t="str">
        <f>IFERROR(IF(INDEX(DATOS!AD:AD,MATCH(CHECKLIST!B561,DATOS!B:B,0),1)=0,"",INDEX(DATOS!AD:AD,MATCH(CHECKLIST!B561,DATOS!B:B,0),1)),"")</f>
        <v/>
      </c>
      <c r="G561" s="17" t="str">
        <f>IFERROR(IF(INDEX(DATOS!AI:AI,MATCH(CHECKLIST!B561,DATOS!B:B,0),1)=0,"",INDEX(DATOS!AI:AI,MATCH(CHECKLIST!B561,DATOS!B:B,0),1)),"")</f>
        <v/>
      </c>
      <c r="H561" s="17" t="str">
        <f>IF(IFERROR(FIND(H$13,INDEX(DATOS!CB:CB,MATCH(CHECKLIST!B561,DATOS!B:B,0),1),1),"")="",IF(IFERROR(FIND("VENCIDA",INDEX(DATOS!BI:BI,MATCH(CHECKLIST!B561,DATOS!B:B,0),1),1),"")="","","VENCIDO"),"X")</f>
        <v/>
      </c>
      <c r="I561" s="17" t="str">
        <f>IFERROR(IF(INDEX(DATOS!AM:AM,MATCH(CHECKLIST!B561,DATOS!B:B,0),1)=0,"",INDEX(DATOS!AM:AM,MATCH(CHECKLIST!B561,DATOS!B:B,0),1)),"")</f>
        <v/>
      </c>
      <c r="J561" s="17" t="str">
        <f>IFERROR(IF(INDEX(DATOS!AK:AK,MATCH(CHECKLIST!B561,DATOS!B:B,0),1)=0,"",INDEX(DATOS!AK:AK,MATCH(CHECKLIST!B561,DATOS!B:B,0),1)),"")</f>
        <v/>
      </c>
      <c r="K561" s="49" t="str">
        <f>IFERROR(IF(INDEX(DATOS!AL:AL,MATCH(CHECKLIST!B561,DATOS!B:B,0),1)=0,"",INDEX(DATOS!AL:AL,MATCH(CHECKLIST!B561,DATOS!B:B,0),1)),"")</f>
        <v/>
      </c>
      <c r="L561" s="17" t="str">
        <f>IFERROR(IF(INDEX(DATOS!AN:AN,MATCH(CHECKLIST!B561,DATOS!B:B,0),1)=0,"",INDEX(DATOS!AN:AN,MATCH(CHECKLIST!B561,DATOS!B:B,0),1)),"")</f>
        <v/>
      </c>
      <c r="M561" s="17" t="str">
        <f>IFERROR(IF(INDEX(DATOS!AN:AN,MATCH(CHECKLIST!B561,DATOS!B:B,0),1)=0,"",INDEX(DATOS!AN:AN,MATCH(CHECKLIST!B561,DATOS!B:B,0),1)),"")</f>
        <v/>
      </c>
      <c r="N561" s="49" t="str">
        <f ca="1">IFERROR(IF(INDEX(DATOS!I:I,MATCH(CHECKLIST!B561,DATOS!B:B,0),1)="","X",IF(INDEX(DATOS!I:I,MATCH(CHECKLIST!B561,DATOS!B:B,0),1)&gt;YEAR(TODAY())-1,"","VENCIDA")),"")</f>
        <v/>
      </c>
      <c r="O561" s="49"/>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16" t="str">
        <f>IFERROR(INDEX(DATOS!C:C,MATCH(CHECKLIST!A562,DATOS!BV:BV,0),1),"")</f>
        <v/>
      </c>
      <c r="F562" s="3" t="str">
        <f>IFERROR(IF(INDEX(DATOS!AD:AD,MATCH(CHECKLIST!B562,DATOS!B:B,0),1)=0,"",INDEX(DATOS!AD:AD,MATCH(CHECKLIST!B562,DATOS!B:B,0),1)),"")</f>
        <v/>
      </c>
      <c r="G562" s="17" t="str">
        <f>IFERROR(IF(INDEX(DATOS!AI:AI,MATCH(CHECKLIST!B562,DATOS!B:B,0),1)=0,"",INDEX(DATOS!AI:AI,MATCH(CHECKLIST!B562,DATOS!B:B,0),1)),"")</f>
        <v/>
      </c>
      <c r="H562" s="17" t="str">
        <f>IF(IFERROR(FIND(H$13,INDEX(DATOS!CB:CB,MATCH(CHECKLIST!B562,DATOS!B:B,0),1),1),"")="",IF(IFERROR(FIND("VENCIDA",INDEX(DATOS!BI:BI,MATCH(CHECKLIST!B562,DATOS!B:B,0),1),1),"")="","","VENCIDO"),"X")</f>
        <v/>
      </c>
      <c r="I562" s="17" t="str">
        <f>IFERROR(IF(INDEX(DATOS!AM:AM,MATCH(CHECKLIST!B562,DATOS!B:B,0),1)=0,"",INDEX(DATOS!AM:AM,MATCH(CHECKLIST!B562,DATOS!B:B,0),1)),"")</f>
        <v/>
      </c>
      <c r="J562" s="17" t="str">
        <f>IFERROR(IF(INDEX(DATOS!AK:AK,MATCH(CHECKLIST!B562,DATOS!B:B,0),1)=0,"",INDEX(DATOS!AK:AK,MATCH(CHECKLIST!B562,DATOS!B:B,0),1)),"")</f>
        <v/>
      </c>
      <c r="K562" s="49" t="str">
        <f>IFERROR(IF(INDEX(DATOS!AL:AL,MATCH(CHECKLIST!B562,DATOS!B:B,0),1)=0,"",INDEX(DATOS!AL:AL,MATCH(CHECKLIST!B562,DATOS!B:B,0),1)),"")</f>
        <v/>
      </c>
      <c r="L562" s="17" t="str">
        <f>IFERROR(IF(INDEX(DATOS!AN:AN,MATCH(CHECKLIST!B562,DATOS!B:B,0),1)=0,"",INDEX(DATOS!AN:AN,MATCH(CHECKLIST!B562,DATOS!B:B,0),1)),"")</f>
        <v/>
      </c>
      <c r="M562" s="17" t="str">
        <f>IFERROR(IF(INDEX(DATOS!AN:AN,MATCH(CHECKLIST!B562,DATOS!B:B,0),1)=0,"",INDEX(DATOS!AN:AN,MATCH(CHECKLIST!B562,DATOS!B:B,0),1)),"")</f>
        <v/>
      </c>
      <c r="N562" s="49" t="str">
        <f ca="1">IFERROR(IF(INDEX(DATOS!I:I,MATCH(CHECKLIST!B562,DATOS!B:B,0),1)="","X",IF(INDEX(DATOS!I:I,MATCH(CHECKLIST!B562,DATOS!B:B,0),1)&gt;YEAR(TODAY())-1,"","VENCIDA")),"")</f>
        <v/>
      </c>
      <c r="O562" s="49"/>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16" t="str">
        <f>IFERROR(INDEX(DATOS!C:C,MATCH(CHECKLIST!A563,DATOS!BV:BV,0),1),"")</f>
        <v/>
      </c>
      <c r="F563" s="3" t="str">
        <f>IFERROR(IF(INDEX(DATOS!AD:AD,MATCH(CHECKLIST!B563,DATOS!B:B,0),1)=0,"",INDEX(DATOS!AD:AD,MATCH(CHECKLIST!B563,DATOS!B:B,0),1)),"")</f>
        <v/>
      </c>
      <c r="G563" s="17" t="str">
        <f>IFERROR(IF(INDEX(DATOS!AI:AI,MATCH(CHECKLIST!B563,DATOS!B:B,0),1)=0,"",INDEX(DATOS!AI:AI,MATCH(CHECKLIST!B563,DATOS!B:B,0),1)),"")</f>
        <v/>
      </c>
      <c r="H563" s="17" t="str">
        <f>IF(IFERROR(FIND(H$13,INDEX(DATOS!CB:CB,MATCH(CHECKLIST!B563,DATOS!B:B,0),1),1),"")="",IF(IFERROR(FIND("VENCIDA",INDEX(DATOS!BI:BI,MATCH(CHECKLIST!B563,DATOS!B:B,0),1),1),"")="","","VENCIDO"),"X")</f>
        <v/>
      </c>
      <c r="I563" s="17" t="str">
        <f>IFERROR(IF(INDEX(DATOS!AM:AM,MATCH(CHECKLIST!B563,DATOS!B:B,0),1)=0,"",INDEX(DATOS!AM:AM,MATCH(CHECKLIST!B563,DATOS!B:B,0),1)),"")</f>
        <v/>
      </c>
      <c r="J563" s="17" t="str">
        <f>IFERROR(IF(INDEX(DATOS!AK:AK,MATCH(CHECKLIST!B563,DATOS!B:B,0),1)=0,"",INDEX(DATOS!AK:AK,MATCH(CHECKLIST!B563,DATOS!B:B,0),1)),"")</f>
        <v/>
      </c>
      <c r="K563" s="49" t="str">
        <f>IFERROR(IF(INDEX(DATOS!AL:AL,MATCH(CHECKLIST!B563,DATOS!B:B,0),1)=0,"",INDEX(DATOS!AL:AL,MATCH(CHECKLIST!B563,DATOS!B:B,0),1)),"")</f>
        <v/>
      </c>
      <c r="L563" s="17" t="str">
        <f>IFERROR(IF(INDEX(DATOS!AN:AN,MATCH(CHECKLIST!B563,DATOS!B:B,0),1)=0,"",INDEX(DATOS!AN:AN,MATCH(CHECKLIST!B563,DATOS!B:B,0),1)),"")</f>
        <v/>
      </c>
      <c r="M563" s="17" t="str">
        <f>IFERROR(IF(INDEX(DATOS!AN:AN,MATCH(CHECKLIST!B563,DATOS!B:B,0),1)=0,"",INDEX(DATOS!AN:AN,MATCH(CHECKLIST!B563,DATOS!B:B,0),1)),"")</f>
        <v/>
      </c>
      <c r="N563" s="49" t="str">
        <f ca="1">IFERROR(IF(INDEX(DATOS!I:I,MATCH(CHECKLIST!B563,DATOS!B:B,0),1)="","X",IF(INDEX(DATOS!I:I,MATCH(CHECKLIST!B563,DATOS!B:B,0),1)&gt;YEAR(TODAY())-1,"","VENCIDA")),"")</f>
        <v/>
      </c>
      <c r="O563" s="49"/>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16" t="str">
        <f>IFERROR(INDEX(DATOS!C:C,MATCH(CHECKLIST!A564,DATOS!BV:BV,0),1),"")</f>
        <v/>
      </c>
      <c r="F564" s="3" t="str">
        <f>IFERROR(IF(INDEX(DATOS!AD:AD,MATCH(CHECKLIST!B564,DATOS!B:B,0),1)=0,"",INDEX(DATOS!AD:AD,MATCH(CHECKLIST!B564,DATOS!B:B,0),1)),"")</f>
        <v/>
      </c>
      <c r="G564" s="17" t="str">
        <f>IFERROR(IF(INDEX(DATOS!AI:AI,MATCH(CHECKLIST!B564,DATOS!B:B,0),1)=0,"",INDEX(DATOS!AI:AI,MATCH(CHECKLIST!B564,DATOS!B:B,0),1)),"")</f>
        <v/>
      </c>
      <c r="H564" s="17" t="str">
        <f>IF(IFERROR(FIND(H$13,INDEX(DATOS!CB:CB,MATCH(CHECKLIST!B564,DATOS!B:B,0),1),1),"")="",IF(IFERROR(FIND("VENCIDA",INDEX(DATOS!BI:BI,MATCH(CHECKLIST!B564,DATOS!B:B,0),1),1),"")="","","VENCIDO"),"X")</f>
        <v/>
      </c>
      <c r="I564" s="17" t="str">
        <f>IFERROR(IF(INDEX(DATOS!AM:AM,MATCH(CHECKLIST!B564,DATOS!B:B,0),1)=0,"",INDEX(DATOS!AM:AM,MATCH(CHECKLIST!B564,DATOS!B:B,0),1)),"")</f>
        <v/>
      </c>
      <c r="J564" s="17" t="str">
        <f>IFERROR(IF(INDEX(DATOS!AK:AK,MATCH(CHECKLIST!B564,DATOS!B:B,0),1)=0,"",INDEX(DATOS!AK:AK,MATCH(CHECKLIST!B564,DATOS!B:B,0),1)),"")</f>
        <v/>
      </c>
      <c r="K564" s="49" t="str">
        <f>IFERROR(IF(INDEX(DATOS!AL:AL,MATCH(CHECKLIST!B564,DATOS!B:B,0),1)=0,"",INDEX(DATOS!AL:AL,MATCH(CHECKLIST!B564,DATOS!B:B,0),1)),"")</f>
        <v/>
      </c>
      <c r="L564" s="17" t="str">
        <f>IFERROR(IF(INDEX(DATOS!AN:AN,MATCH(CHECKLIST!B564,DATOS!B:B,0),1)=0,"",INDEX(DATOS!AN:AN,MATCH(CHECKLIST!B564,DATOS!B:B,0),1)),"")</f>
        <v/>
      </c>
      <c r="M564" s="17" t="str">
        <f>IFERROR(IF(INDEX(DATOS!AN:AN,MATCH(CHECKLIST!B564,DATOS!B:B,0),1)=0,"",INDEX(DATOS!AN:AN,MATCH(CHECKLIST!B564,DATOS!B:B,0),1)),"")</f>
        <v/>
      </c>
      <c r="N564" s="49" t="str">
        <f ca="1">IFERROR(IF(INDEX(DATOS!I:I,MATCH(CHECKLIST!B564,DATOS!B:B,0),1)="","X",IF(INDEX(DATOS!I:I,MATCH(CHECKLIST!B564,DATOS!B:B,0),1)&gt;YEAR(TODAY())-1,"","VENCIDA")),"")</f>
        <v/>
      </c>
      <c r="O564" s="49"/>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16" t="str">
        <f>IFERROR(INDEX(DATOS!C:C,MATCH(CHECKLIST!A565,DATOS!BV:BV,0),1),"")</f>
        <v/>
      </c>
      <c r="F565" s="3" t="str">
        <f>IFERROR(IF(INDEX(DATOS!AD:AD,MATCH(CHECKLIST!B565,DATOS!B:B,0),1)=0,"",INDEX(DATOS!AD:AD,MATCH(CHECKLIST!B565,DATOS!B:B,0),1)),"")</f>
        <v/>
      </c>
      <c r="G565" s="17" t="str">
        <f>IFERROR(IF(INDEX(DATOS!AI:AI,MATCH(CHECKLIST!B565,DATOS!B:B,0),1)=0,"",INDEX(DATOS!AI:AI,MATCH(CHECKLIST!B565,DATOS!B:B,0),1)),"")</f>
        <v/>
      </c>
      <c r="H565" s="17" t="str">
        <f>IF(IFERROR(FIND(H$13,INDEX(DATOS!CB:CB,MATCH(CHECKLIST!B565,DATOS!B:B,0),1),1),"")="",IF(IFERROR(FIND("VENCIDA",INDEX(DATOS!BI:BI,MATCH(CHECKLIST!B565,DATOS!B:B,0),1),1),"")="","","VENCIDO"),"X")</f>
        <v/>
      </c>
      <c r="I565" s="17" t="str">
        <f>IFERROR(IF(INDEX(DATOS!AM:AM,MATCH(CHECKLIST!B565,DATOS!B:B,0),1)=0,"",INDEX(DATOS!AM:AM,MATCH(CHECKLIST!B565,DATOS!B:B,0),1)),"")</f>
        <v/>
      </c>
      <c r="J565" s="17" t="str">
        <f>IFERROR(IF(INDEX(DATOS!AK:AK,MATCH(CHECKLIST!B565,DATOS!B:B,0),1)=0,"",INDEX(DATOS!AK:AK,MATCH(CHECKLIST!B565,DATOS!B:B,0),1)),"")</f>
        <v/>
      </c>
      <c r="K565" s="49" t="str">
        <f>IFERROR(IF(INDEX(DATOS!AL:AL,MATCH(CHECKLIST!B565,DATOS!B:B,0),1)=0,"",INDEX(DATOS!AL:AL,MATCH(CHECKLIST!B565,DATOS!B:B,0),1)),"")</f>
        <v/>
      </c>
      <c r="L565" s="17" t="str">
        <f>IFERROR(IF(INDEX(DATOS!AN:AN,MATCH(CHECKLIST!B565,DATOS!B:B,0),1)=0,"",INDEX(DATOS!AN:AN,MATCH(CHECKLIST!B565,DATOS!B:B,0),1)),"")</f>
        <v/>
      </c>
      <c r="M565" s="17" t="str">
        <f>IFERROR(IF(INDEX(DATOS!AN:AN,MATCH(CHECKLIST!B565,DATOS!B:B,0),1)=0,"",INDEX(DATOS!AN:AN,MATCH(CHECKLIST!B565,DATOS!B:B,0),1)),"")</f>
        <v/>
      </c>
      <c r="N565" s="49" t="str">
        <f ca="1">IFERROR(IF(INDEX(DATOS!I:I,MATCH(CHECKLIST!B565,DATOS!B:B,0),1)="","X",IF(INDEX(DATOS!I:I,MATCH(CHECKLIST!B565,DATOS!B:B,0),1)&gt;YEAR(TODAY())-1,"","VENCIDA")),"")</f>
        <v/>
      </c>
      <c r="O565" s="49"/>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16" t="str">
        <f>IFERROR(INDEX(DATOS!C:C,MATCH(CHECKLIST!A566,DATOS!BV:BV,0),1),"")</f>
        <v/>
      </c>
      <c r="F566" s="3" t="str">
        <f>IFERROR(IF(INDEX(DATOS!AD:AD,MATCH(CHECKLIST!B566,DATOS!B:B,0),1)=0,"",INDEX(DATOS!AD:AD,MATCH(CHECKLIST!B566,DATOS!B:B,0),1)),"")</f>
        <v/>
      </c>
      <c r="G566" s="17" t="str">
        <f>IFERROR(IF(INDEX(DATOS!AI:AI,MATCH(CHECKLIST!B566,DATOS!B:B,0),1)=0,"",INDEX(DATOS!AI:AI,MATCH(CHECKLIST!B566,DATOS!B:B,0),1)),"")</f>
        <v/>
      </c>
      <c r="H566" s="17" t="str">
        <f>IF(IFERROR(FIND(H$13,INDEX(DATOS!CB:CB,MATCH(CHECKLIST!B566,DATOS!B:B,0),1),1),"")="",IF(IFERROR(FIND("VENCIDA",INDEX(DATOS!BI:BI,MATCH(CHECKLIST!B566,DATOS!B:B,0),1),1),"")="","","VENCIDO"),"X")</f>
        <v/>
      </c>
      <c r="I566" s="17" t="str">
        <f>IFERROR(IF(INDEX(DATOS!AM:AM,MATCH(CHECKLIST!B566,DATOS!B:B,0),1)=0,"",INDEX(DATOS!AM:AM,MATCH(CHECKLIST!B566,DATOS!B:B,0),1)),"")</f>
        <v/>
      </c>
      <c r="J566" s="17" t="str">
        <f>IFERROR(IF(INDEX(DATOS!AK:AK,MATCH(CHECKLIST!B566,DATOS!B:B,0),1)=0,"",INDEX(DATOS!AK:AK,MATCH(CHECKLIST!B566,DATOS!B:B,0),1)),"")</f>
        <v/>
      </c>
      <c r="K566" s="49" t="str">
        <f>IFERROR(IF(INDEX(DATOS!AL:AL,MATCH(CHECKLIST!B566,DATOS!B:B,0),1)=0,"",INDEX(DATOS!AL:AL,MATCH(CHECKLIST!B566,DATOS!B:B,0),1)),"")</f>
        <v/>
      </c>
      <c r="L566" s="17" t="str">
        <f>IFERROR(IF(INDEX(DATOS!AN:AN,MATCH(CHECKLIST!B566,DATOS!B:B,0),1)=0,"",INDEX(DATOS!AN:AN,MATCH(CHECKLIST!B566,DATOS!B:B,0),1)),"")</f>
        <v/>
      </c>
      <c r="M566" s="17" t="str">
        <f>IFERROR(IF(INDEX(DATOS!AN:AN,MATCH(CHECKLIST!B566,DATOS!B:B,0),1)=0,"",INDEX(DATOS!AN:AN,MATCH(CHECKLIST!B566,DATOS!B:B,0),1)),"")</f>
        <v/>
      </c>
      <c r="N566" s="49" t="str">
        <f ca="1">IFERROR(IF(INDEX(DATOS!I:I,MATCH(CHECKLIST!B566,DATOS!B:B,0),1)="","X",IF(INDEX(DATOS!I:I,MATCH(CHECKLIST!B566,DATOS!B:B,0),1)&gt;YEAR(TODAY())-1,"","VENCIDA")),"")</f>
        <v/>
      </c>
      <c r="O566" s="49"/>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16" t="str">
        <f>IFERROR(INDEX(DATOS!C:C,MATCH(CHECKLIST!A567,DATOS!BV:BV,0),1),"")</f>
        <v/>
      </c>
      <c r="F567" s="3" t="str">
        <f>IFERROR(IF(INDEX(DATOS!AD:AD,MATCH(CHECKLIST!B567,DATOS!B:B,0),1)=0,"",INDEX(DATOS!AD:AD,MATCH(CHECKLIST!B567,DATOS!B:B,0),1)),"")</f>
        <v/>
      </c>
      <c r="G567" s="17" t="str">
        <f>IFERROR(IF(INDEX(DATOS!AI:AI,MATCH(CHECKLIST!B567,DATOS!B:B,0),1)=0,"",INDEX(DATOS!AI:AI,MATCH(CHECKLIST!B567,DATOS!B:B,0),1)),"")</f>
        <v/>
      </c>
      <c r="H567" s="17" t="str">
        <f>IF(IFERROR(FIND(H$13,INDEX(DATOS!CB:CB,MATCH(CHECKLIST!B567,DATOS!B:B,0),1),1),"")="",IF(IFERROR(FIND("VENCIDA",INDEX(DATOS!BI:BI,MATCH(CHECKLIST!B567,DATOS!B:B,0),1),1),"")="","","VENCIDO"),"X")</f>
        <v/>
      </c>
      <c r="I567" s="17" t="str">
        <f>IFERROR(IF(INDEX(DATOS!AM:AM,MATCH(CHECKLIST!B567,DATOS!B:B,0),1)=0,"",INDEX(DATOS!AM:AM,MATCH(CHECKLIST!B567,DATOS!B:B,0),1)),"")</f>
        <v/>
      </c>
      <c r="J567" s="17" t="str">
        <f>IFERROR(IF(INDEX(DATOS!AK:AK,MATCH(CHECKLIST!B567,DATOS!B:B,0),1)=0,"",INDEX(DATOS!AK:AK,MATCH(CHECKLIST!B567,DATOS!B:B,0),1)),"")</f>
        <v/>
      </c>
      <c r="K567" s="49" t="str">
        <f>IFERROR(IF(INDEX(DATOS!AL:AL,MATCH(CHECKLIST!B567,DATOS!B:B,0),1)=0,"",INDEX(DATOS!AL:AL,MATCH(CHECKLIST!B567,DATOS!B:B,0),1)),"")</f>
        <v/>
      </c>
      <c r="L567" s="17" t="str">
        <f>IFERROR(IF(INDEX(DATOS!AN:AN,MATCH(CHECKLIST!B567,DATOS!B:B,0),1)=0,"",INDEX(DATOS!AN:AN,MATCH(CHECKLIST!B567,DATOS!B:B,0),1)),"")</f>
        <v/>
      </c>
      <c r="M567" s="17" t="str">
        <f>IFERROR(IF(INDEX(DATOS!AN:AN,MATCH(CHECKLIST!B567,DATOS!B:B,0),1)=0,"",INDEX(DATOS!AN:AN,MATCH(CHECKLIST!B567,DATOS!B:B,0),1)),"")</f>
        <v/>
      </c>
      <c r="N567" s="49" t="str">
        <f ca="1">IFERROR(IF(INDEX(DATOS!I:I,MATCH(CHECKLIST!B567,DATOS!B:B,0),1)="","X",IF(INDEX(DATOS!I:I,MATCH(CHECKLIST!B567,DATOS!B:B,0),1)&gt;YEAR(TODAY())-1,"","VENCIDA")),"")</f>
        <v/>
      </c>
      <c r="O567" s="49"/>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16" t="str">
        <f>IFERROR(INDEX(DATOS!C:C,MATCH(CHECKLIST!A568,DATOS!BV:BV,0),1),"")</f>
        <v/>
      </c>
      <c r="F568" s="3" t="str">
        <f>IFERROR(IF(INDEX(DATOS!AD:AD,MATCH(CHECKLIST!B568,DATOS!B:B,0),1)=0,"",INDEX(DATOS!AD:AD,MATCH(CHECKLIST!B568,DATOS!B:B,0),1)),"")</f>
        <v/>
      </c>
      <c r="G568" s="17" t="str">
        <f>IFERROR(IF(INDEX(DATOS!AI:AI,MATCH(CHECKLIST!B568,DATOS!B:B,0),1)=0,"",INDEX(DATOS!AI:AI,MATCH(CHECKLIST!B568,DATOS!B:B,0),1)),"")</f>
        <v/>
      </c>
      <c r="H568" s="17" t="str">
        <f>IF(IFERROR(FIND(H$13,INDEX(DATOS!CB:CB,MATCH(CHECKLIST!B568,DATOS!B:B,0),1),1),"")="",IF(IFERROR(FIND("VENCIDA",INDEX(DATOS!BI:BI,MATCH(CHECKLIST!B568,DATOS!B:B,0),1),1),"")="","","VENCIDO"),"X")</f>
        <v/>
      </c>
      <c r="I568" s="17" t="str">
        <f>IFERROR(IF(INDEX(DATOS!AM:AM,MATCH(CHECKLIST!B568,DATOS!B:B,0),1)=0,"",INDEX(DATOS!AM:AM,MATCH(CHECKLIST!B568,DATOS!B:B,0),1)),"")</f>
        <v/>
      </c>
      <c r="J568" s="17" t="str">
        <f>IFERROR(IF(INDEX(DATOS!AK:AK,MATCH(CHECKLIST!B568,DATOS!B:B,0),1)=0,"",INDEX(DATOS!AK:AK,MATCH(CHECKLIST!B568,DATOS!B:B,0),1)),"")</f>
        <v/>
      </c>
      <c r="K568" s="49" t="str">
        <f>IFERROR(IF(INDEX(DATOS!AL:AL,MATCH(CHECKLIST!B568,DATOS!B:B,0),1)=0,"",INDEX(DATOS!AL:AL,MATCH(CHECKLIST!B568,DATOS!B:B,0),1)),"")</f>
        <v/>
      </c>
      <c r="L568" s="17" t="str">
        <f>IFERROR(IF(INDEX(DATOS!AN:AN,MATCH(CHECKLIST!B568,DATOS!B:B,0),1)=0,"",INDEX(DATOS!AN:AN,MATCH(CHECKLIST!B568,DATOS!B:B,0),1)),"")</f>
        <v/>
      </c>
      <c r="M568" s="17" t="str">
        <f>IFERROR(IF(INDEX(DATOS!AN:AN,MATCH(CHECKLIST!B568,DATOS!B:B,0),1)=0,"",INDEX(DATOS!AN:AN,MATCH(CHECKLIST!B568,DATOS!B:B,0),1)),"")</f>
        <v/>
      </c>
      <c r="N568" s="49" t="str">
        <f ca="1">IFERROR(IF(INDEX(DATOS!I:I,MATCH(CHECKLIST!B568,DATOS!B:B,0),1)="","X",IF(INDEX(DATOS!I:I,MATCH(CHECKLIST!B568,DATOS!B:B,0),1)&gt;YEAR(TODAY())-1,"","VENCIDA")),"")</f>
        <v/>
      </c>
      <c r="O568" s="49"/>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16" t="str">
        <f>IFERROR(INDEX(DATOS!C:C,MATCH(CHECKLIST!A569,DATOS!BV:BV,0),1),"")</f>
        <v/>
      </c>
      <c r="F569" s="3" t="str">
        <f>IFERROR(IF(INDEX(DATOS!AD:AD,MATCH(CHECKLIST!B569,DATOS!B:B,0),1)=0,"",INDEX(DATOS!AD:AD,MATCH(CHECKLIST!B569,DATOS!B:B,0),1)),"")</f>
        <v/>
      </c>
      <c r="G569" s="17" t="str">
        <f>IFERROR(IF(INDEX(DATOS!AI:AI,MATCH(CHECKLIST!B569,DATOS!B:B,0),1)=0,"",INDEX(DATOS!AI:AI,MATCH(CHECKLIST!B569,DATOS!B:B,0),1)),"")</f>
        <v/>
      </c>
      <c r="H569" s="17" t="str">
        <f>IF(IFERROR(FIND(H$13,INDEX(DATOS!CB:CB,MATCH(CHECKLIST!B569,DATOS!B:B,0),1),1),"")="",IF(IFERROR(FIND("VENCIDA",INDEX(DATOS!BI:BI,MATCH(CHECKLIST!B569,DATOS!B:B,0),1),1),"")="","","VENCIDO"),"X")</f>
        <v/>
      </c>
      <c r="I569" s="17" t="str">
        <f>IFERROR(IF(INDEX(DATOS!AM:AM,MATCH(CHECKLIST!B569,DATOS!B:B,0),1)=0,"",INDEX(DATOS!AM:AM,MATCH(CHECKLIST!B569,DATOS!B:B,0),1)),"")</f>
        <v/>
      </c>
      <c r="J569" s="17" t="str">
        <f>IFERROR(IF(INDEX(DATOS!AK:AK,MATCH(CHECKLIST!B569,DATOS!B:B,0),1)=0,"",INDEX(DATOS!AK:AK,MATCH(CHECKLIST!B569,DATOS!B:B,0),1)),"")</f>
        <v/>
      </c>
      <c r="K569" s="49" t="str">
        <f>IFERROR(IF(INDEX(DATOS!AL:AL,MATCH(CHECKLIST!B569,DATOS!B:B,0),1)=0,"",INDEX(DATOS!AL:AL,MATCH(CHECKLIST!B569,DATOS!B:B,0),1)),"")</f>
        <v/>
      </c>
      <c r="L569" s="17" t="str">
        <f>IFERROR(IF(INDEX(DATOS!AN:AN,MATCH(CHECKLIST!B569,DATOS!B:B,0),1)=0,"",INDEX(DATOS!AN:AN,MATCH(CHECKLIST!B569,DATOS!B:B,0),1)),"")</f>
        <v/>
      </c>
      <c r="M569" s="17" t="str">
        <f>IFERROR(IF(INDEX(DATOS!AN:AN,MATCH(CHECKLIST!B569,DATOS!B:B,0),1)=0,"",INDEX(DATOS!AN:AN,MATCH(CHECKLIST!B569,DATOS!B:B,0),1)),"")</f>
        <v/>
      </c>
      <c r="N569" s="49" t="str">
        <f ca="1">IFERROR(IF(INDEX(DATOS!I:I,MATCH(CHECKLIST!B569,DATOS!B:B,0),1)="","X",IF(INDEX(DATOS!I:I,MATCH(CHECKLIST!B569,DATOS!B:B,0),1)&gt;YEAR(TODAY())-1,"","VENCIDA")),"")</f>
        <v/>
      </c>
      <c r="O569" s="49"/>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16" t="str">
        <f>IFERROR(INDEX(DATOS!C:C,MATCH(CHECKLIST!A570,DATOS!BV:BV,0),1),"")</f>
        <v/>
      </c>
      <c r="F570" s="3" t="str">
        <f>IFERROR(IF(INDEX(DATOS!AD:AD,MATCH(CHECKLIST!B570,DATOS!B:B,0),1)=0,"",INDEX(DATOS!AD:AD,MATCH(CHECKLIST!B570,DATOS!B:B,0),1)),"")</f>
        <v/>
      </c>
      <c r="G570" s="17" t="str">
        <f>IFERROR(IF(INDEX(DATOS!AI:AI,MATCH(CHECKLIST!B570,DATOS!B:B,0),1)=0,"",INDEX(DATOS!AI:AI,MATCH(CHECKLIST!B570,DATOS!B:B,0),1)),"")</f>
        <v/>
      </c>
      <c r="H570" s="17" t="str">
        <f>IF(IFERROR(FIND(H$13,INDEX(DATOS!CB:CB,MATCH(CHECKLIST!B570,DATOS!B:B,0),1),1),"")="",IF(IFERROR(FIND("VENCIDA",INDEX(DATOS!BI:BI,MATCH(CHECKLIST!B570,DATOS!B:B,0),1),1),"")="","","VENCIDO"),"X")</f>
        <v/>
      </c>
      <c r="I570" s="17" t="str">
        <f>IFERROR(IF(INDEX(DATOS!AM:AM,MATCH(CHECKLIST!B570,DATOS!B:B,0),1)=0,"",INDEX(DATOS!AM:AM,MATCH(CHECKLIST!B570,DATOS!B:B,0),1)),"")</f>
        <v/>
      </c>
      <c r="J570" s="17" t="str">
        <f>IFERROR(IF(INDEX(DATOS!AK:AK,MATCH(CHECKLIST!B570,DATOS!B:B,0),1)=0,"",INDEX(DATOS!AK:AK,MATCH(CHECKLIST!B570,DATOS!B:B,0),1)),"")</f>
        <v/>
      </c>
      <c r="K570" s="49" t="str">
        <f>IFERROR(IF(INDEX(DATOS!AL:AL,MATCH(CHECKLIST!B570,DATOS!B:B,0),1)=0,"",INDEX(DATOS!AL:AL,MATCH(CHECKLIST!B570,DATOS!B:B,0),1)),"")</f>
        <v/>
      </c>
      <c r="L570" s="17" t="str">
        <f>IFERROR(IF(INDEX(DATOS!AN:AN,MATCH(CHECKLIST!B570,DATOS!B:B,0),1)=0,"",INDEX(DATOS!AN:AN,MATCH(CHECKLIST!B570,DATOS!B:B,0),1)),"")</f>
        <v/>
      </c>
      <c r="M570" s="17" t="str">
        <f>IFERROR(IF(INDEX(DATOS!AN:AN,MATCH(CHECKLIST!B570,DATOS!B:B,0),1)=0,"",INDEX(DATOS!AN:AN,MATCH(CHECKLIST!B570,DATOS!B:B,0),1)),"")</f>
        <v/>
      </c>
      <c r="N570" s="49" t="str">
        <f ca="1">IFERROR(IF(INDEX(DATOS!I:I,MATCH(CHECKLIST!B570,DATOS!B:B,0),1)="","X",IF(INDEX(DATOS!I:I,MATCH(CHECKLIST!B570,DATOS!B:B,0),1)&gt;YEAR(TODAY())-1,"","VENCIDA")),"")</f>
        <v/>
      </c>
      <c r="O570" s="49"/>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16" t="str">
        <f>IFERROR(INDEX(DATOS!C:C,MATCH(CHECKLIST!A571,DATOS!BV:BV,0),1),"")</f>
        <v/>
      </c>
      <c r="F571" s="3" t="str">
        <f>IFERROR(IF(INDEX(DATOS!AD:AD,MATCH(CHECKLIST!B571,DATOS!B:B,0),1)=0,"",INDEX(DATOS!AD:AD,MATCH(CHECKLIST!B571,DATOS!B:B,0),1)),"")</f>
        <v/>
      </c>
      <c r="G571" s="17" t="str">
        <f>IFERROR(IF(INDEX(DATOS!AI:AI,MATCH(CHECKLIST!B571,DATOS!B:B,0),1)=0,"",INDEX(DATOS!AI:AI,MATCH(CHECKLIST!B571,DATOS!B:B,0),1)),"")</f>
        <v/>
      </c>
      <c r="H571" s="17" t="str">
        <f>IF(IFERROR(FIND(H$13,INDEX(DATOS!CB:CB,MATCH(CHECKLIST!B571,DATOS!B:B,0),1),1),"")="",IF(IFERROR(FIND("VENCIDA",INDEX(DATOS!BI:BI,MATCH(CHECKLIST!B571,DATOS!B:B,0),1),1),"")="","","VENCIDO"),"X")</f>
        <v/>
      </c>
      <c r="I571" s="17" t="str">
        <f>IFERROR(IF(INDEX(DATOS!AM:AM,MATCH(CHECKLIST!B571,DATOS!B:B,0),1)=0,"",INDEX(DATOS!AM:AM,MATCH(CHECKLIST!B571,DATOS!B:B,0),1)),"")</f>
        <v/>
      </c>
      <c r="J571" s="17" t="str">
        <f>IFERROR(IF(INDEX(DATOS!AK:AK,MATCH(CHECKLIST!B571,DATOS!B:B,0),1)=0,"",INDEX(DATOS!AK:AK,MATCH(CHECKLIST!B571,DATOS!B:B,0),1)),"")</f>
        <v/>
      </c>
      <c r="K571" s="49" t="str">
        <f>IFERROR(IF(INDEX(DATOS!AL:AL,MATCH(CHECKLIST!B571,DATOS!B:B,0),1)=0,"",INDEX(DATOS!AL:AL,MATCH(CHECKLIST!B571,DATOS!B:B,0),1)),"")</f>
        <v/>
      </c>
      <c r="L571" s="17" t="str">
        <f>IFERROR(IF(INDEX(DATOS!AN:AN,MATCH(CHECKLIST!B571,DATOS!B:B,0),1)=0,"",INDEX(DATOS!AN:AN,MATCH(CHECKLIST!B571,DATOS!B:B,0),1)),"")</f>
        <v/>
      </c>
      <c r="M571" s="17" t="str">
        <f>IFERROR(IF(INDEX(DATOS!AN:AN,MATCH(CHECKLIST!B571,DATOS!B:B,0),1)=0,"",INDEX(DATOS!AN:AN,MATCH(CHECKLIST!B571,DATOS!B:B,0),1)),"")</f>
        <v/>
      </c>
      <c r="N571" s="49" t="str">
        <f ca="1">IFERROR(IF(INDEX(DATOS!I:I,MATCH(CHECKLIST!B571,DATOS!B:B,0),1)="","X",IF(INDEX(DATOS!I:I,MATCH(CHECKLIST!B571,DATOS!B:B,0),1)&gt;YEAR(TODAY())-1,"","VENCIDA")),"")</f>
        <v/>
      </c>
      <c r="O571" s="49"/>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16" t="str">
        <f>IFERROR(INDEX(DATOS!C:C,MATCH(CHECKLIST!A572,DATOS!BV:BV,0),1),"")</f>
        <v/>
      </c>
      <c r="F572" s="3" t="str">
        <f>IFERROR(IF(INDEX(DATOS!AD:AD,MATCH(CHECKLIST!B572,DATOS!B:B,0),1)=0,"",INDEX(DATOS!AD:AD,MATCH(CHECKLIST!B572,DATOS!B:B,0),1)),"")</f>
        <v/>
      </c>
      <c r="G572" s="17" t="str">
        <f>IFERROR(IF(INDEX(DATOS!AI:AI,MATCH(CHECKLIST!B572,DATOS!B:B,0),1)=0,"",INDEX(DATOS!AI:AI,MATCH(CHECKLIST!B572,DATOS!B:B,0),1)),"")</f>
        <v/>
      </c>
      <c r="H572" s="17" t="str">
        <f>IF(IFERROR(FIND(H$13,INDEX(DATOS!CB:CB,MATCH(CHECKLIST!B572,DATOS!B:B,0),1),1),"")="",IF(IFERROR(FIND("VENCIDA",INDEX(DATOS!BI:BI,MATCH(CHECKLIST!B572,DATOS!B:B,0),1),1),"")="","","VENCIDO"),"X")</f>
        <v/>
      </c>
      <c r="I572" s="17" t="str">
        <f>IFERROR(IF(INDEX(DATOS!AM:AM,MATCH(CHECKLIST!B572,DATOS!B:B,0),1)=0,"",INDEX(DATOS!AM:AM,MATCH(CHECKLIST!B572,DATOS!B:B,0),1)),"")</f>
        <v/>
      </c>
      <c r="J572" s="17" t="str">
        <f>IFERROR(IF(INDEX(DATOS!AK:AK,MATCH(CHECKLIST!B572,DATOS!B:B,0),1)=0,"",INDEX(DATOS!AK:AK,MATCH(CHECKLIST!B572,DATOS!B:B,0),1)),"")</f>
        <v/>
      </c>
      <c r="K572" s="49" t="str">
        <f>IFERROR(IF(INDEX(DATOS!AL:AL,MATCH(CHECKLIST!B572,DATOS!B:B,0),1)=0,"",INDEX(DATOS!AL:AL,MATCH(CHECKLIST!B572,DATOS!B:B,0),1)),"")</f>
        <v/>
      </c>
      <c r="L572" s="17" t="str">
        <f>IFERROR(IF(INDEX(DATOS!AN:AN,MATCH(CHECKLIST!B572,DATOS!B:B,0),1)=0,"",INDEX(DATOS!AN:AN,MATCH(CHECKLIST!B572,DATOS!B:B,0),1)),"")</f>
        <v/>
      </c>
      <c r="M572" s="17" t="str">
        <f>IFERROR(IF(INDEX(DATOS!AN:AN,MATCH(CHECKLIST!B572,DATOS!B:B,0),1)=0,"",INDEX(DATOS!AN:AN,MATCH(CHECKLIST!B572,DATOS!B:B,0),1)),"")</f>
        <v/>
      </c>
      <c r="N572" s="49" t="str">
        <f ca="1">IFERROR(IF(INDEX(DATOS!I:I,MATCH(CHECKLIST!B572,DATOS!B:B,0),1)="","X",IF(INDEX(DATOS!I:I,MATCH(CHECKLIST!B572,DATOS!B:B,0),1)&gt;YEAR(TODAY())-1,"","VENCIDA")),"")</f>
        <v/>
      </c>
      <c r="O572" s="49"/>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16" t="str">
        <f>IFERROR(INDEX(DATOS!C:C,MATCH(CHECKLIST!A573,DATOS!BV:BV,0),1),"")</f>
        <v/>
      </c>
      <c r="F573" s="3" t="str">
        <f>IFERROR(IF(INDEX(DATOS!AD:AD,MATCH(CHECKLIST!B573,DATOS!B:B,0),1)=0,"",INDEX(DATOS!AD:AD,MATCH(CHECKLIST!B573,DATOS!B:B,0),1)),"")</f>
        <v/>
      </c>
      <c r="G573" s="17" t="str">
        <f>IFERROR(IF(INDEX(DATOS!AI:AI,MATCH(CHECKLIST!B573,DATOS!B:B,0),1)=0,"",INDEX(DATOS!AI:AI,MATCH(CHECKLIST!B573,DATOS!B:B,0),1)),"")</f>
        <v/>
      </c>
      <c r="H573" s="17" t="str">
        <f>IF(IFERROR(FIND(H$13,INDEX(DATOS!CB:CB,MATCH(CHECKLIST!B573,DATOS!B:B,0),1),1),"")="",IF(IFERROR(FIND("VENCIDA",INDEX(DATOS!BI:BI,MATCH(CHECKLIST!B573,DATOS!B:B,0),1),1),"")="","","VENCIDO"),"X")</f>
        <v/>
      </c>
      <c r="I573" s="17" t="str">
        <f>IFERROR(IF(INDEX(DATOS!AM:AM,MATCH(CHECKLIST!B573,DATOS!B:B,0),1)=0,"",INDEX(DATOS!AM:AM,MATCH(CHECKLIST!B573,DATOS!B:B,0),1)),"")</f>
        <v/>
      </c>
      <c r="J573" s="17" t="str">
        <f>IFERROR(IF(INDEX(DATOS!AK:AK,MATCH(CHECKLIST!B573,DATOS!B:B,0),1)=0,"",INDEX(DATOS!AK:AK,MATCH(CHECKLIST!B573,DATOS!B:B,0),1)),"")</f>
        <v/>
      </c>
      <c r="K573" s="49" t="str">
        <f>IFERROR(IF(INDEX(DATOS!AL:AL,MATCH(CHECKLIST!B573,DATOS!B:B,0),1)=0,"",INDEX(DATOS!AL:AL,MATCH(CHECKLIST!B573,DATOS!B:B,0),1)),"")</f>
        <v/>
      </c>
      <c r="L573" s="17" t="str">
        <f>IFERROR(IF(INDEX(DATOS!AN:AN,MATCH(CHECKLIST!B573,DATOS!B:B,0),1)=0,"",INDEX(DATOS!AN:AN,MATCH(CHECKLIST!B573,DATOS!B:B,0),1)),"")</f>
        <v/>
      </c>
      <c r="M573" s="17" t="str">
        <f>IFERROR(IF(INDEX(DATOS!AN:AN,MATCH(CHECKLIST!B573,DATOS!B:B,0),1)=0,"",INDEX(DATOS!AN:AN,MATCH(CHECKLIST!B573,DATOS!B:B,0),1)),"")</f>
        <v/>
      </c>
      <c r="N573" s="49" t="str">
        <f ca="1">IFERROR(IF(INDEX(DATOS!I:I,MATCH(CHECKLIST!B573,DATOS!B:B,0),1)="","X",IF(INDEX(DATOS!I:I,MATCH(CHECKLIST!B573,DATOS!B:B,0),1)&gt;YEAR(TODAY())-1,"","VENCIDA")),"")</f>
        <v/>
      </c>
      <c r="O573" s="49"/>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16" t="str">
        <f>IFERROR(INDEX(DATOS!C:C,MATCH(CHECKLIST!A574,DATOS!BV:BV,0),1),"")</f>
        <v/>
      </c>
      <c r="F574" s="3" t="str">
        <f>IFERROR(IF(INDEX(DATOS!AD:AD,MATCH(CHECKLIST!B574,DATOS!B:B,0),1)=0,"",INDEX(DATOS!AD:AD,MATCH(CHECKLIST!B574,DATOS!B:B,0),1)),"")</f>
        <v/>
      </c>
      <c r="G574" s="17" t="str">
        <f>IFERROR(IF(INDEX(DATOS!AI:AI,MATCH(CHECKLIST!B574,DATOS!B:B,0),1)=0,"",INDEX(DATOS!AI:AI,MATCH(CHECKLIST!B574,DATOS!B:B,0),1)),"")</f>
        <v/>
      </c>
      <c r="H574" s="17" t="str">
        <f>IF(IFERROR(FIND(H$13,INDEX(DATOS!CB:CB,MATCH(CHECKLIST!B574,DATOS!B:B,0),1),1),"")="",IF(IFERROR(FIND("VENCIDA",INDEX(DATOS!BI:BI,MATCH(CHECKLIST!B574,DATOS!B:B,0),1),1),"")="","","VENCIDO"),"X")</f>
        <v/>
      </c>
      <c r="I574" s="17" t="str">
        <f>IFERROR(IF(INDEX(DATOS!AM:AM,MATCH(CHECKLIST!B574,DATOS!B:B,0),1)=0,"",INDEX(DATOS!AM:AM,MATCH(CHECKLIST!B574,DATOS!B:B,0),1)),"")</f>
        <v/>
      </c>
      <c r="J574" s="17" t="str">
        <f>IFERROR(IF(INDEX(DATOS!AK:AK,MATCH(CHECKLIST!B574,DATOS!B:B,0),1)=0,"",INDEX(DATOS!AK:AK,MATCH(CHECKLIST!B574,DATOS!B:B,0),1)),"")</f>
        <v/>
      </c>
      <c r="K574" s="49" t="str">
        <f>IFERROR(IF(INDEX(DATOS!AL:AL,MATCH(CHECKLIST!B574,DATOS!B:B,0),1)=0,"",INDEX(DATOS!AL:AL,MATCH(CHECKLIST!B574,DATOS!B:B,0),1)),"")</f>
        <v/>
      </c>
      <c r="L574" s="17" t="str">
        <f>IFERROR(IF(INDEX(DATOS!AN:AN,MATCH(CHECKLIST!B574,DATOS!B:B,0),1)=0,"",INDEX(DATOS!AN:AN,MATCH(CHECKLIST!B574,DATOS!B:B,0),1)),"")</f>
        <v/>
      </c>
      <c r="M574" s="17" t="str">
        <f>IFERROR(IF(INDEX(DATOS!AN:AN,MATCH(CHECKLIST!B574,DATOS!B:B,0),1)=0,"",INDEX(DATOS!AN:AN,MATCH(CHECKLIST!B574,DATOS!B:B,0),1)),"")</f>
        <v/>
      </c>
      <c r="N574" s="49" t="str">
        <f ca="1">IFERROR(IF(INDEX(DATOS!I:I,MATCH(CHECKLIST!B574,DATOS!B:B,0),1)="","X",IF(INDEX(DATOS!I:I,MATCH(CHECKLIST!B574,DATOS!B:B,0),1)&gt;YEAR(TODAY())-1,"","VENCIDA")),"")</f>
        <v/>
      </c>
      <c r="O574" s="49"/>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16" t="str">
        <f>IFERROR(INDEX(DATOS!C:C,MATCH(CHECKLIST!A575,DATOS!BV:BV,0),1),"")</f>
        <v/>
      </c>
      <c r="F575" s="3" t="str">
        <f>IFERROR(IF(INDEX(DATOS!AD:AD,MATCH(CHECKLIST!B575,DATOS!B:B,0),1)=0,"",INDEX(DATOS!AD:AD,MATCH(CHECKLIST!B575,DATOS!B:B,0),1)),"")</f>
        <v/>
      </c>
      <c r="G575" s="17" t="str">
        <f>IFERROR(IF(INDEX(DATOS!AI:AI,MATCH(CHECKLIST!B575,DATOS!B:B,0),1)=0,"",INDEX(DATOS!AI:AI,MATCH(CHECKLIST!B575,DATOS!B:B,0),1)),"")</f>
        <v/>
      </c>
      <c r="H575" s="17" t="str">
        <f>IF(IFERROR(FIND(H$13,INDEX(DATOS!CB:CB,MATCH(CHECKLIST!B575,DATOS!B:B,0),1),1),"")="",IF(IFERROR(FIND("VENCIDA",INDEX(DATOS!BI:BI,MATCH(CHECKLIST!B575,DATOS!B:B,0),1),1),"")="","","VENCIDO"),"X")</f>
        <v/>
      </c>
      <c r="I575" s="17" t="str">
        <f>IFERROR(IF(INDEX(DATOS!AM:AM,MATCH(CHECKLIST!B575,DATOS!B:B,0),1)=0,"",INDEX(DATOS!AM:AM,MATCH(CHECKLIST!B575,DATOS!B:B,0),1)),"")</f>
        <v/>
      </c>
      <c r="J575" s="17" t="str">
        <f>IFERROR(IF(INDEX(DATOS!AK:AK,MATCH(CHECKLIST!B575,DATOS!B:B,0),1)=0,"",INDEX(DATOS!AK:AK,MATCH(CHECKLIST!B575,DATOS!B:B,0),1)),"")</f>
        <v/>
      </c>
      <c r="K575" s="49" t="str">
        <f>IFERROR(IF(INDEX(DATOS!AL:AL,MATCH(CHECKLIST!B575,DATOS!B:B,0),1)=0,"",INDEX(DATOS!AL:AL,MATCH(CHECKLIST!B575,DATOS!B:B,0),1)),"")</f>
        <v/>
      </c>
      <c r="L575" s="17" t="str">
        <f>IFERROR(IF(INDEX(DATOS!AN:AN,MATCH(CHECKLIST!B575,DATOS!B:B,0),1)=0,"",INDEX(DATOS!AN:AN,MATCH(CHECKLIST!B575,DATOS!B:B,0),1)),"")</f>
        <v/>
      </c>
      <c r="M575" s="17" t="str">
        <f>IFERROR(IF(INDEX(DATOS!AN:AN,MATCH(CHECKLIST!B575,DATOS!B:B,0),1)=0,"",INDEX(DATOS!AN:AN,MATCH(CHECKLIST!B575,DATOS!B:B,0),1)),"")</f>
        <v/>
      </c>
      <c r="N575" s="49" t="str">
        <f ca="1">IFERROR(IF(INDEX(DATOS!I:I,MATCH(CHECKLIST!B575,DATOS!B:B,0),1)="","X",IF(INDEX(DATOS!I:I,MATCH(CHECKLIST!B575,DATOS!B:B,0),1)&gt;YEAR(TODAY())-1,"","VENCIDA")),"")</f>
        <v/>
      </c>
      <c r="O575" s="49"/>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16" t="str">
        <f>IFERROR(INDEX(DATOS!C:C,MATCH(CHECKLIST!A576,DATOS!BV:BV,0),1),"")</f>
        <v/>
      </c>
      <c r="F576" s="3" t="str">
        <f>IFERROR(IF(INDEX(DATOS!AD:AD,MATCH(CHECKLIST!B576,DATOS!B:B,0),1)=0,"",INDEX(DATOS!AD:AD,MATCH(CHECKLIST!B576,DATOS!B:B,0),1)),"")</f>
        <v/>
      </c>
      <c r="G576" s="17" t="str">
        <f>IFERROR(IF(INDEX(DATOS!AI:AI,MATCH(CHECKLIST!B576,DATOS!B:B,0),1)=0,"",INDEX(DATOS!AI:AI,MATCH(CHECKLIST!B576,DATOS!B:B,0),1)),"")</f>
        <v/>
      </c>
      <c r="H576" s="17" t="str">
        <f>IF(IFERROR(FIND(H$13,INDEX(DATOS!CB:CB,MATCH(CHECKLIST!B576,DATOS!B:B,0),1),1),"")="",IF(IFERROR(FIND("VENCIDA",INDEX(DATOS!BI:BI,MATCH(CHECKLIST!B576,DATOS!B:B,0),1),1),"")="","","VENCIDO"),"X")</f>
        <v/>
      </c>
      <c r="I576" s="17" t="str">
        <f>IFERROR(IF(INDEX(DATOS!AM:AM,MATCH(CHECKLIST!B576,DATOS!B:B,0),1)=0,"",INDEX(DATOS!AM:AM,MATCH(CHECKLIST!B576,DATOS!B:B,0),1)),"")</f>
        <v/>
      </c>
      <c r="J576" s="17" t="str">
        <f>IFERROR(IF(INDEX(DATOS!AK:AK,MATCH(CHECKLIST!B576,DATOS!B:B,0),1)=0,"",INDEX(DATOS!AK:AK,MATCH(CHECKLIST!B576,DATOS!B:B,0),1)),"")</f>
        <v/>
      </c>
      <c r="K576" s="49" t="str">
        <f>IFERROR(IF(INDEX(DATOS!AL:AL,MATCH(CHECKLIST!B576,DATOS!B:B,0),1)=0,"",INDEX(DATOS!AL:AL,MATCH(CHECKLIST!B576,DATOS!B:B,0),1)),"")</f>
        <v/>
      </c>
      <c r="L576" s="17" t="str">
        <f>IFERROR(IF(INDEX(DATOS!AN:AN,MATCH(CHECKLIST!B576,DATOS!B:B,0),1)=0,"",INDEX(DATOS!AN:AN,MATCH(CHECKLIST!B576,DATOS!B:B,0),1)),"")</f>
        <v/>
      </c>
      <c r="M576" s="17" t="str">
        <f>IFERROR(IF(INDEX(DATOS!AN:AN,MATCH(CHECKLIST!B576,DATOS!B:B,0),1)=0,"",INDEX(DATOS!AN:AN,MATCH(CHECKLIST!B576,DATOS!B:B,0),1)),"")</f>
        <v/>
      </c>
      <c r="N576" s="49" t="str">
        <f ca="1">IFERROR(IF(INDEX(DATOS!I:I,MATCH(CHECKLIST!B576,DATOS!B:B,0),1)="","X",IF(INDEX(DATOS!I:I,MATCH(CHECKLIST!B576,DATOS!B:B,0),1)&gt;YEAR(TODAY())-1,"","VENCIDA")),"")</f>
        <v/>
      </c>
      <c r="O576" s="49"/>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16" t="str">
        <f>IFERROR(INDEX(DATOS!C:C,MATCH(CHECKLIST!A577,DATOS!BV:BV,0),1),"")</f>
        <v/>
      </c>
      <c r="F577" s="3" t="str">
        <f>IFERROR(IF(INDEX(DATOS!AD:AD,MATCH(CHECKLIST!B577,DATOS!B:B,0),1)=0,"",INDEX(DATOS!AD:AD,MATCH(CHECKLIST!B577,DATOS!B:B,0),1)),"")</f>
        <v/>
      </c>
      <c r="G577" s="17" t="str">
        <f>IFERROR(IF(INDEX(DATOS!AI:AI,MATCH(CHECKLIST!B577,DATOS!B:B,0),1)=0,"",INDEX(DATOS!AI:AI,MATCH(CHECKLIST!B577,DATOS!B:B,0),1)),"")</f>
        <v/>
      </c>
      <c r="H577" s="17" t="str">
        <f>IF(IFERROR(FIND(H$13,INDEX(DATOS!CB:CB,MATCH(CHECKLIST!B577,DATOS!B:B,0),1),1),"")="",IF(IFERROR(FIND("VENCIDA",INDEX(DATOS!BI:BI,MATCH(CHECKLIST!B577,DATOS!B:B,0),1),1),"")="","","VENCIDO"),"X")</f>
        <v/>
      </c>
      <c r="I577" s="17" t="str">
        <f>IFERROR(IF(INDEX(DATOS!AM:AM,MATCH(CHECKLIST!B577,DATOS!B:B,0),1)=0,"",INDEX(DATOS!AM:AM,MATCH(CHECKLIST!B577,DATOS!B:B,0),1)),"")</f>
        <v/>
      </c>
      <c r="J577" s="17" t="str">
        <f>IFERROR(IF(INDEX(DATOS!AK:AK,MATCH(CHECKLIST!B577,DATOS!B:B,0),1)=0,"",INDEX(DATOS!AK:AK,MATCH(CHECKLIST!B577,DATOS!B:B,0),1)),"")</f>
        <v/>
      </c>
      <c r="K577" s="49" t="str">
        <f>IFERROR(IF(INDEX(DATOS!AL:AL,MATCH(CHECKLIST!B577,DATOS!B:B,0),1)=0,"",INDEX(DATOS!AL:AL,MATCH(CHECKLIST!B577,DATOS!B:B,0),1)),"")</f>
        <v/>
      </c>
      <c r="L577" s="17" t="str">
        <f>IFERROR(IF(INDEX(DATOS!AN:AN,MATCH(CHECKLIST!B577,DATOS!B:B,0),1)=0,"",INDEX(DATOS!AN:AN,MATCH(CHECKLIST!B577,DATOS!B:B,0),1)),"")</f>
        <v/>
      </c>
      <c r="M577" s="17" t="str">
        <f>IFERROR(IF(INDEX(DATOS!AN:AN,MATCH(CHECKLIST!B577,DATOS!B:B,0),1)=0,"",INDEX(DATOS!AN:AN,MATCH(CHECKLIST!B577,DATOS!B:B,0),1)),"")</f>
        <v/>
      </c>
      <c r="N577" s="49" t="str">
        <f ca="1">IFERROR(IF(INDEX(DATOS!I:I,MATCH(CHECKLIST!B577,DATOS!B:B,0),1)="","X",IF(INDEX(DATOS!I:I,MATCH(CHECKLIST!B577,DATOS!B:B,0),1)&gt;YEAR(TODAY())-1,"","VENCIDA")),"")</f>
        <v/>
      </c>
      <c r="O577" s="49"/>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16" t="str">
        <f>IFERROR(INDEX(DATOS!C:C,MATCH(CHECKLIST!A578,DATOS!BV:BV,0),1),"")</f>
        <v/>
      </c>
      <c r="F578" s="3" t="str">
        <f>IFERROR(IF(INDEX(DATOS!AD:AD,MATCH(CHECKLIST!B578,DATOS!B:B,0),1)=0,"",INDEX(DATOS!AD:AD,MATCH(CHECKLIST!B578,DATOS!B:B,0),1)),"")</f>
        <v/>
      </c>
      <c r="G578" s="17" t="str">
        <f>IFERROR(IF(INDEX(DATOS!AI:AI,MATCH(CHECKLIST!B578,DATOS!B:B,0),1)=0,"",INDEX(DATOS!AI:AI,MATCH(CHECKLIST!B578,DATOS!B:B,0),1)),"")</f>
        <v/>
      </c>
      <c r="H578" s="17" t="str">
        <f>IF(IFERROR(FIND(H$13,INDEX(DATOS!CB:CB,MATCH(CHECKLIST!B578,DATOS!B:B,0),1),1),"")="",IF(IFERROR(FIND("VENCIDA",INDEX(DATOS!BI:BI,MATCH(CHECKLIST!B578,DATOS!B:B,0),1),1),"")="","","VENCIDO"),"X")</f>
        <v/>
      </c>
      <c r="I578" s="17" t="str">
        <f>IFERROR(IF(INDEX(DATOS!AM:AM,MATCH(CHECKLIST!B578,DATOS!B:B,0),1)=0,"",INDEX(DATOS!AM:AM,MATCH(CHECKLIST!B578,DATOS!B:B,0),1)),"")</f>
        <v/>
      </c>
      <c r="J578" s="17" t="str">
        <f>IFERROR(IF(INDEX(DATOS!AK:AK,MATCH(CHECKLIST!B578,DATOS!B:B,0),1)=0,"",INDEX(DATOS!AK:AK,MATCH(CHECKLIST!B578,DATOS!B:B,0),1)),"")</f>
        <v/>
      </c>
      <c r="K578" s="49" t="str">
        <f>IFERROR(IF(INDEX(DATOS!AL:AL,MATCH(CHECKLIST!B578,DATOS!B:B,0),1)=0,"",INDEX(DATOS!AL:AL,MATCH(CHECKLIST!B578,DATOS!B:B,0),1)),"")</f>
        <v/>
      </c>
      <c r="L578" s="17" t="str">
        <f>IFERROR(IF(INDEX(DATOS!AN:AN,MATCH(CHECKLIST!B578,DATOS!B:B,0),1)=0,"",INDEX(DATOS!AN:AN,MATCH(CHECKLIST!B578,DATOS!B:B,0),1)),"")</f>
        <v/>
      </c>
      <c r="M578" s="17" t="str">
        <f>IFERROR(IF(INDEX(DATOS!AN:AN,MATCH(CHECKLIST!B578,DATOS!B:B,0),1)=0,"",INDEX(DATOS!AN:AN,MATCH(CHECKLIST!B578,DATOS!B:B,0),1)),"")</f>
        <v/>
      </c>
      <c r="N578" s="49" t="str">
        <f ca="1">IFERROR(IF(INDEX(DATOS!I:I,MATCH(CHECKLIST!B578,DATOS!B:B,0),1)="","X",IF(INDEX(DATOS!I:I,MATCH(CHECKLIST!B578,DATOS!B:B,0),1)&gt;YEAR(TODAY())-1,"","VENCIDA")),"")</f>
        <v/>
      </c>
      <c r="O578" s="49"/>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16" t="str">
        <f>IFERROR(INDEX(DATOS!C:C,MATCH(CHECKLIST!A579,DATOS!BV:BV,0),1),"")</f>
        <v/>
      </c>
      <c r="F579" s="3" t="str">
        <f>IFERROR(IF(INDEX(DATOS!AD:AD,MATCH(CHECKLIST!B579,DATOS!B:B,0),1)=0,"",INDEX(DATOS!AD:AD,MATCH(CHECKLIST!B579,DATOS!B:B,0),1)),"")</f>
        <v/>
      </c>
      <c r="G579" s="17" t="str">
        <f>IFERROR(IF(INDEX(DATOS!AI:AI,MATCH(CHECKLIST!B579,DATOS!B:B,0),1)=0,"",INDEX(DATOS!AI:AI,MATCH(CHECKLIST!B579,DATOS!B:B,0),1)),"")</f>
        <v/>
      </c>
      <c r="H579" s="17" t="str">
        <f>IF(IFERROR(FIND(H$13,INDEX(DATOS!CB:CB,MATCH(CHECKLIST!B579,DATOS!B:B,0),1),1),"")="",IF(IFERROR(FIND("VENCIDA",INDEX(DATOS!BI:BI,MATCH(CHECKLIST!B579,DATOS!B:B,0),1),1),"")="","","VENCIDO"),"X")</f>
        <v/>
      </c>
      <c r="I579" s="17" t="str">
        <f>IFERROR(IF(INDEX(DATOS!AM:AM,MATCH(CHECKLIST!B579,DATOS!B:B,0),1)=0,"",INDEX(DATOS!AM:AM,MATCH(CHECKLIST!B579,DATOS!B:B,0),1)),"")</f>
        <v/>
      </c>
      <c r="J579" s="17" t="str">
        <f>IFERROR(IF(INDEX(DATOS!AK:AK,MATCH(CHECKLIST!B579,DATOS!B:B,0),1)=0,"",INDEX(DATOS!AK:AK,MATCH(CHECKLIST!B579,DATOS!B:B,0),1)),"")</f>
        <v/>
      </c>
      <c r="K579" s="49" t="str">
        <f>IFERROR(IF(INDEX(DATOS!AL:AL,MATCH(CHECKLIST!B579,DATOS!B:B,0),1)=0,"",INDEX(DATOS!AL:AL,MATCH(CHECKLIST!B579,DATOS!B:B,0),1)),"")</f>
        <v/>
      </c>
      <c r="L579" s="17" t="str">
        <f>IFERROR(IF(INDEX(DATOS!AN:AN,MATCH(CHECKLIST!B579,DATOS!B:B,0),1)=0,"",INDEX(DATOS!AN:AN,MATCH(CHECKLIST!B579,DATOS!B:B,0),1)),"")</f>
        <v/>
      </c>
      <c r="M579" s="17" t="str">
        <f>IFERROR(IF(INDEX(DATOS!AN:AN,MATCH(CHECKLIST!B579,DATOS!B:B,0),1)=0,"",INDEX(DATOS!AN:AN,MATCH(CHECKLIST!B579,DATOS!B:B,0),1)),"")</f>
        <v/>
      </c>
      <c r="N579" s="49" t="str">
        <f ca="1">IFERROR(IF(INDEX(DATOS!I:I,MATCH(CHECKLIST!B579,DATOS!B:B,0),1)="","X",IF(INDEX(DATOS!I:I,MATCH(CHECKLIST!B579,DATOS!B:B,0),1)&gt;YEAR(TODAY())-1,"","VENCIDA")),"")</f>
        <v/>
      </c>
      <c r="O579" s="49"/>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16" t="str">
        <f>IFERROR(INDEX(DATOS!C:C,MATCH(CHECKLIST!A580,DATOS!BV:BV,0),1),"")</f>
        <v/>
      </c>
      <c r="F580" s="3" t="str">
        <f>IFERROR(IF(INDEX(DATOS!AD:AD,MATCH(CHECKLIST!B580,DATOS!B:B,0),1)=0,"",INDEX(DATOS!AD:AD,MATCH(CHECKLIST!B580,DATOS!B:B,0),1)),"")</f>
        <v/>
      </c>
      <c r="G580" s="17" t="str">
        <f>IFERROR(IF(INDEX(DATOS!AI:AI,MATCH(CHECKLIST!B580,DATOS!B:B,0),1)=0,"",INDEX(DATOS!AI:AI,MATCH(CHECKLIST!B580,DATOS!B:B,0),1)),"")</f>
        <v/>
      </c>
      <c r="H580" s="17" t="str">
        <f>IF(IFERROR(FIND(H$13,INDEX(DATOS!CB:CB,MATCH(CHECKLIST!B580,DATOS!B:B,0),1),1),"")="",IF(IFERROR(FIND("VENCIDA",INDEX(DATOS!BI:BI,MATCH(CHECKLIST!B580,DATOS!B:B,0),1),1),"")="","","VENCIDO"),"X")</f>
        <v/>
      </c>
      <c r="I580" s="17" t="str">
        <f>IFERROR(IF(INDEX(DATOS!AM:AM,MATCH(CHECKLIST!B580,DATOS!B:B,0),1)=0,"",INDEX(DATOS!AM:AM,MATCH(CHECKLIST!B580,DATOS!B:B,0),1)),"")</f>
        <v/>
      </c>
      <c r="J580" s="17" t="str">
        <f>IFERROR(IF(INDEX(DATOS!AK:AK,MATCH(CHECKLIST!B580,DATOS!B:B,0),1)=0,"",INDEX(DATOS!AK:AK,MATCH(CHECKLIST!B580,DATOS!B:B,0),1)),"")</f>
        <v/>
      </c>
      <c r="K580" s="49" t="str">
        <f>IFERROR(IF(INDEX(DATOS!AL:AL,MATCH(CHECKLIST!B580,DATOS!B:B,0),1)=0,"",INDEX(DATOS!AL:AL,MATCH(CHECKLIST!B580,DATOS!B:B,0),1)),"")</f>
        <v/>
      </c>
      <c r="L580" s="17" t="str">
        <f>IFERROR(IF(INDEX(DATOS!AN:AN,MATCH(CHECKLIST!B580,DATOS!B:B,0),1)=0,"",INDEX(DATOS!AN:AN,MATCH(CHECKLIST!B580,DATOS!B:B,0),1)),"")</f>
        <v/>
      </c>
      <c r="M580" s="17" t="str">
        <f>IFERROR(IF(INDEX(DATOS!AN:AN,MATCH(CHECKLIST!B580,DATOS!B:B,0),1)=0,"",INDEX(DATOS!AN:AN,MATCH(CHECKLIST!B580,DATOS!B:B,0),1)),"")</f>
        <v/>
      </c>
      <c r="N580" s="49" t="str">
        <f ca="1">IFERROR(IF(INDEX(DATOS!I:I,MATCH(CHECKLIST!B580,DATOS!B:B,0),1)="","X",IF(INDEX(DATOS!I:I,MATCH(CHECKLIST!B580,DATOS!B:B,0),1)&gt;YEAR(TODAY())-1,"","VENCIDA")),"")</f>
        <v/>
      </c>
      <c r="O580" s="49"/>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16" t="str">
        <f>IFERROR(INDEX(DATOS!C:C,MATCH(CHECKLIST!A581,DATOS!BV:BV,0),1),"")</f>
        <v/>
      </c>
      <c r="F581" s="3" t="str">
        <f>IFERROR(IF(INDEX(DATOS!AD:AD,MATCH(CHECKLIST!B581,DATOS!B:B,0),1)=0,"",INDEX(DATOS!AD:AD,MATCH(CHECKLIST!B581,DATOS!B:B,0),1)),"")</f>
        <v/>
      </c>
      <c r="G581" s="17" t="str">
        <f>IFERROR(IF(INDEX(DATOS!AI:AI,MATCH(CHECKLIST!B581,DATOS!B:B,0),1)=0,"",INDEX(DATOS!AI:AI,MATCH(CHECKLIST!B581,DATOS!B:B,0),1)),"")</f>
        <v/>
      </c>
      <c r="H581" s="17" t="str">
        <f>IF(IFERROR(FIND(H$13,INDEX(DATOS!CB:CB,MATCH(CHECKLIST!B581,DATOS!B:B,0),1),1),"")="",IF(IFERROR(FIND("VENCIDA",INDEX(DATOS!BI:BI,MATCH(CHECKLIST!B581,DATOS!B:B,0),1),1),"")="","","VENCIDO"),"X")</f>
        <v/>
      </c>
      <c r="I581" s="17" t="str">
        <f>IFERROR(IF(INDEX(DATOS!AM:AM,MATCH(CHECKLIST!B581,DATOS!B:B,0),1)=0,"",INDEX(DATOS!AM:AM,MATCH(CHECKLIST!B581,DATOS!B:B,0),1)),"")</f>
        <v/>
      </c>
      <c r="J581" s="17" t="str">
        <f>IFERROR(IF(INDEX(DATOS!AK:AK,MATCH(CHECKLIST!B581,DATOS!B:B,0),1)=0,"",INDEX(DATOS!AK:AK,MATCH(CHECKLIST!B581,DATOS!B:B,0),1)),"")</f>
        <v/>
      </c>
      <c r="K581" s="49" t="str">
        <f>IFERROR(IF(INDEX(DATOS!AL:AL,MATCH(CHECKLIST!B581,DATOS!B:B,0),1)=0,"",INDEX(DATOS!AL:AL,MATCH(CHECKLIST!B581,DATOS!B:B,0),1)),"")</f>
        <v/>
      </c>
      <c r="L581" s="17" t="str">
        <f>IFERROR(IF(INDEX(DATOS!AN:AN,MATCH(CHECKLIST!B581,DATOS!B:B,0),1)=0,"",INDEX(DATOS!AN:AN,MATCH(CHECKLIST!B581,DATOS!B:B,0),1)),"")</f>
        <v/>
      </c>
      <c r="M581" s="17" t="str">
        <f>IFERROR(IF(INDEX(DATOS!AN:AN,MATCH(CHECKLIST!B581,DATOS!B:B,0),1)=0,"",INDEX(DATOS!AN:AN,MATCH(CHECKLIST!B581,DATOS!B:B,0),1)),"")</f>
        <v/>
      </c>
      <c r="N581" s="49" t="str">
        <f ca="1">IFERROR(IF(INDEX(DATOS!I:I,MATCH(CHECKLIST!B581,DATOS!B:B,0),1)="","X",IF(INDEX(DATOS!I:I,MATCH(CHECKLIST!B581,DATOS!B:B,0),1)&gt;YEAR(TODAY())-1,"","VENCIDA")),"")</f>
        <v/>
      </c>
      <c r="O581" s="49"/>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16" t="str">
        <f>IFERROR(INDEX(DATOS!C:C,MATCH(CHECKLIST!A582,DATOS!BV:BV,0),1),"")</f>
        <v/>
      </c>
      <c r="F582" s="3" t="str">
        <f>IFERROR(IF(INDEX(DATOS!AD:AD,MATCH(CHECKLIST!B582,DATOS!B:B,0),1)=0,"",INDEX(DATOS!AD:AD,MATCH(CHECKLIST!B582,DATOS!B:B,0),1)),"")</f>
        <v/>
      </c>
      <c r="G582" s="17" t="str">
        <f>IFERROR(IF(INDEX(DATOS!AI:AI,MATCH(CHECKLIST!B582,DATOS!B:B,0),1)=0,"",INDEX(DATOS!AI:AI,MATCH(CHECKLIST!B582,DATOS!B:B,0),1)),"")</f>
        <v/>
      </c>
      <c r="H582" s="17" t="str">
        <f>IF(IFERROR(FIND(H$13,INDEX(DATOS!CB:CB,MATCH(CHECKLIST!B582,DATOS!B:B,0),1),1),"")="",IF(IFERROR(FIND("VENCIDA",INDEX(DATOS!BI:BI,MATCH(CHECKLIST!B582,DATOS!B:B,0),1),1),"")="","","VENCIDO"),"X")</f>
        <v/>
      </c>
      <c r="I582" s="17" t="str">
        <f>IFERROR(IF(INDEX(DATOS!AM:AM,MATCH(CHECKLIST!B582,DATOS!B:B,0),1)=0,"",INDEX(DATOS!AM:AM,MATCH(CHECKLIST!B582,DATOS!B:B,0),1)),"")</f>
        <v/>
      </c>
      <c r="J582" s="17" t="str">
        <f>IFERROR(IF(INDEX(DATOS!AK:AK,MATCH(CHECKLIST!B582,DATOS!B:B,0),1)=0,"",INDEX(DATOS!AK:AK,MATCH(CHECKLIST!B582,DATOS!B:B,0),1)),"")</f>
        <v/>
      </c>
      <c r="K582" s="49" t="str">
        <f>IFERROR(IF(INDEX(DATOS!AL:AL,MATCH(CHECKLIST!B582,DATOS!B:B,0),1)=0,"",INDEX(DATOS!AL:AL,MATCH(CHECKLIST!B582,DATOS!B:B,0),1)),"")</f>
        <v/>
      </c>
      <c r="L582" s="17" t="str">
        <f>IFERROR(IF(INDEX(DATOS!AN:AN,MATCH(CHECKLIST!B582,DATOS!B:B,0),1)=0,"",INDEX(DATOS!AN:AN,MATCH(CHECKLIST!B582,DATOS!B:B,0),1)),"")</f>
        <v/>
      </c>
      <c r="M582" s="17" t="str">
        <f>IFERROR(IF(INDEX(DATOS!AN:AN,MATCH(CHECKLIST!B582,DATOS!B:B,0),1)=0,"",INDEX(DATOS!AN:AN,MATCH(CHECKLIST!B582,DATOS!B:B,0),1)),"")</f>
        <v/>
      </c>
      <c r="N582" s="49" t="str">
        <f ca="1">IFERROR(IF(INDEX(DATOS!I:I,MATCH(CHECKLIST!B582,DATOS!B:B,0),1)="","X",IF(INDEX(DATOS!I:I,MATCH(CHECKLIST!B582,DATOS!B:B,0),1)&gt;YEAR(TODAY())-1,"","VENCIDA")),"")</f>
        <v/>
      </c>
      <c r="O582" s="49"/>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16" t="str">
        <f>IFERROR(INDEX(DATOS!C:C,MATCH(CHECKLIST!A583,DATOS!BV:BV,0),1),"")</f>
        <v/>
      </c>
      <c r="F583" s="3" t="str">
        <f>IFERROR(IF(INDEX(DATOS!AD:AD,MATCH(CHECKLIST!B583,DATOS!B:B,0),1)=0,"",INDEX(DATOS!AD:AD,MATCH(CHECKLIST!B583,DATOS!B:B,0),1)),"")</f>
        <v/>
      </c>
      <c r="G583" s="17" t="str">
        <f>IFERROR(IF(INDEX(DATOS!AI:AI,MATCH(CHECKLIST!B583,DATOS!B:B,0),1)=0,"",INDEX(DATOS!AI:AI,MATCH(CHECKLIST!B583,DATOS!B:B,0),1)),"")</f>
        <v/>
      </c>
      <c r="H583" s="17" t="str">
        <f>IF(IFERROR(FIND(H$13,INDEX(DATOS!CB:CB,MATCH(CHECKLIST!B583,DATOS!B:B,0),1),1),"")="",IF(IFERROR(FIND("VENCIDA",INDEX(DATOS!BI:BI,MATCH(CHECKLIST!B583,DATOS!B:B,0),1),1),"")="","","VENCIDO"),"X")</f>
        <v/>
      </c>
      <c r="I583" s="17" t="str">
        <f>IFERROR(IF(INDEX(DATOS!AM:AM,MATCH(CHECKLIST!B583,DATOS!B:B,0),1)=0,"",INDEX(DATOS!AM:AM,MATCH(CHECKLIST!B583,DATOS!B:B,0),1)),"")</f>
        <v/>
      </c>
      <c r="J583" s="17" t="str">
        <f>IFERROR(IF(INDEX(DATOS!AK:AK,MATCH(CHECKLIST!B583,DATOS!B:B,0),1)=0,"",INDEX(DATOS!AK:AK,MATCH(CHECKLIST!B583,DATOS!B:B,0),1)),"")</f>
        <v/>
      </c>
      <c r="K583" s="49" t="str">
        <f>IFERROR(IF(INDEX(DATOS!AL:AL,MATCH(CHECKLIST!B583,DATOS!B:B,0),1)=0,"",INDEX(DATOS!AL:AL,MATCH(CHECKLIST!B583,DATOS!B:B,0),1)),"")</f>
        <v/>
      </c>
      <c r="L583" s="17" t="str">
        <f>IFERROR(IF(INDEX(DATOS!AN:AN,MATCH(CHECKLIST!B583,DATOS!B:B,0),1)=0,"",INDEX(DATOS!AN:AN,MATCH(CHECKLIST!B583,DATOS!B:B,0),1)),"")</f>
        <v/>
      </c>
      <c r="M583" s="17" t="str">
        <f>IFERROR(IF(INDEX(DATOS!AN:AN,MATCH(CHECKLIST!B583,DATOS!B:B,0),1)=0,"",INDEX(DATOS!AN:AN,MATCH(CHECKLIST!B583,DATOS!B:B,0),1)),"")</f>
        <v/>
      </c>
      <c r="N583" s="49" t="str">
        <f ca="1">IFERROR(IF(INDEX(DATOS!I:I,MATCH(CHECKLIST!B583,DATOS!B:B,0),1)="","X",IF(INDEX(DATOS!I:I,MATCH(CHECKLIST!B583,DATOS!B:B,0),1)&gt;YEAR(TODAY())-1,"","VENCIDA")),"")</f>
        <v/>
      </c>
      <c r="O583" s="49"/>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16" t="str">
        <f>IFERROR(INDEX(DATOS!C:C,MATCH(CHECKLIST!A584,DATOS!BV:BV,0),1),"")</f>
        <v/>
      </c>
      <c r="F584" s="3" t="str">
        <f>IFERROR(IF(INDEX(DATOS!AD:AD,MATCH(CHECKLIST!B584,DATOS!B:B,0),1)=0,"",INDEX(DATOS!AD:AD,MATCH(CHECKLIST!B584,DATOS!B:B,0),1)),"")</f>
        <v/>
      </c>
      <c r="G584" s="17" t="str">
        <f>IFERROR(IF(INDEX(DATOS!AI:AI,MATCH(CHECKLIST!B584,DATOS!B:B,0),1)=0,"",INDEX(DATOS!AI:AI,MATCH(CHECKLIST!B584,DATOS!B:B,0),1)),"")</f>
        <v/>
      </c>
      <c r="H584" s="17" t="str">
        <f>IF(IFERROR(FIND(H$13,INDEX(DATOS!CB:CB,MATCH(CHECKLIST!B584,DATOS!B:B,0),1),1),"")="",IF(IFERROR(FIND("VENCIDA",INDEX(DATOS!BI:BI,MATCH(CHECKLIST!B584,DATOS!B:B,0),1),1),"")="","","VENCIDO"),"X")</f>
        <v/>
      </c>
      <c r="I584" s="17" t="str">
        <f>IFERROR(IF(INDEX(DATOS!AM:AM,MATCH(CHECKLIST!B584,DATOS!B:B,0),1)=0,"",INDEX(DATOS!AM:AM,MATCH(CHECKLIST!B584,DATOS!B:B,0),1)),"")</f>
        <v/>
      </c>
      <c r="J584" s="17" t="str">
        <f>IFERROR(IF(INDEX(DATOS!AK:AK,MATCH(CHECKLIST!B584,DATOS!B:B,0),1)=0,"",INDEX(DATOS!AK:AK,MATCH(CHECKLIST!B584,DATOS!B:B,0),1)),"")</f>
        <v/>
      </c>
      <c r="K584" s="49" t="str">
        <f>IFERROR(IF(INDEX(DATOS!AL:AL,MATCH(CHECKLIST!B584,DATOS!B:B,0),1)=0,"",INDEX(DATOS!AL:AL,MATCH(CHECKLIST!B584,DATOS!B:B,0),1)),"")</f>
        <v/>
      </c>
      <c r="L584" s="17" t="str">
        <f>IFERROR(IF(INDEX(DATOS!AN:AN,MATCH(CHECKLIST!B584,DATOS!B:B,0),1)=0,"",INDEX(DATOS!AN:AN,MATCH(CHECKLIST!B584,DATOS!B:B,0),1)),"")</f>
        <v/>
      </c>
      <c r="M584" s="17" t="str">
        <f>IFERROR(IF(INDEX(DATOS!AN:AN,MATCH(CHECKLIST!B584,DATOS!B:B,0),1)=0,"",INDEX(DATOS!AN:AN,MATCH(CHECKLIST!B584,DATOS!B:B,0),1)),"")</f>
        <v/>
      </c>
      <c r="N584" s="49" t="str">
        <f ca="1">IFERROR(IF(INDEX(DATOS!I:I,MATCH(CHECKLIST!B584,DATOS!B:B,0),1)="","X",IF(INDEX(DATOS!I:I,MATCH(CHECKLIST!B584,DATOS!B:B,0),1)&gt;YEAR(TODAY())-1,"","VENCIDA")),"")</f>
        <v/>
      </c>
      <c r="O584" s="49"/>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16" t="str">
        <f>IFERROR(INDEX(DATOS!C:C,MATCH(CHECKLIST!A585,DATOS!BV:BV,0),1),"")</f>
        <v/>
      </c>
      <c r="F585" s="3" t="str">
        <f>IFERROR(IF(INDEX(DATOS!AD:AD,MATCH(CHECKLIST!B585,DATOS!B:B,0),1)=0,"",INDEX(DATOS!AD:AD,MATCH(CHECKLIST!B585,DATOS!B:B,0),1)),"")</f>
        <v/>
      </c>
      <c r="G585" s="17" t="str">
        <f>IFERROR(IF(INDEX(DATOS!AI:AI,MATCH(CHECKLIST!B585,DATOS!B:B,0),1)=0,"",INDEX(DATOS!AI:AI,MATCH(CHECKLIST!B585,DATOS!B:B,0),1)),"")</f>
        <v/>
      </c>
      <c r="H585" s="17" t="str">
        <f>IF(IFERROR(FIND(H$13,INDEX(DATOS!CB:CB,MATCH(CHECKLIST!B585,DATOS!B:B,0),1),1),"")="",IF(IFERROR(FIND("VENCIDA",INDEX(DATOS!BI:BI,MATCH(CHECKLIST!B585,DATOS!B:B,0),1),1),"")="","","VENCIDO"),"X")</f>
        <v/>
      </c>
      <c r="I585" s="17" t="str">
        <f>IFERROR(IF(INDEX(DATOS!AM:AM,MATCH(CHECKLIST!B585,DATOS!B:B,0),1)=0,"",INDEX(DATOS!AM:AM,MATCH(CHECKLIST!B585,DATOS!B:B,0),1)),"")</f>
        <v/>
      </c>
      <c r="J585" s="17" t="str">
        <f>IFERROR(IF(INDEX(DATOS!AK:AK,MATCH(CHECKLIST!B585,DATOS!B:B,0),1)=0,"",INDEX(DATOS!AK:AK,MATCH(CHECKLIST!B585,DATOS!B:B,0),1)),"")</f>
        <v/>
      </c>
      <c r="K585" s="49" t="str">
        <f>IFERROR(IF(INDEX(DATOS!AL:AL,MATCH(CHECKLIST!B585,DATOS!B:B,0),1)=0,"",INDEX(DATOS!AL:AL,MATCH(CHECKLIST!B585,DATOS!B:B,0),1)),"")</f>
        <v/>
      </c>
      <c r="L585" s="17" t="str">
        <f>IFERROR(IF(INDEX(DATOS!AN:AN,MATCH(CHECKLIST!B585,DATOS!B:B,0),1)=0,"",INDEX(DATOS!AN:AN,MATCH(CHECKLIST!B585,DATOS!B:B,0),1)),"")</f>
        <v/>
      </c>
      <c r="M585" s="17" t="str">
        <f>IFERROR(IF(INDEX(DATOS!AN:AN,MATCH(CHECKLIST!B585,DATOS!B:B,0),1)=0,"",INDEX(DATOS!AN:AN,MATCH(CHECKLIST!B585,DATOS!B:B,0),1)),"")</f>
        <v/>
      </c>
      <c r="N585" s="49" t="str">
        <f ca="1">IFERROR(IF(INDEX(DATOS!I:I,MATCH(CHECKLIST!B585,DATOS!B:B,0),1)="","X",IF(INDEX(DATOS!I:I,MATCH(CHECKLIST!B585,DATOS!B:B,0),1)&gt;YEAR(TODAY())-1,"","VENCIDA")),"")</f>
        <v/>
      </c>
      <c r="O585" s="49"/>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16" t="str">
        <f>IFERROR(INDEX(DATOS!C:C,MATCH(CHECKLIST!A586,DATOS!BV:BV,0),1),"")</f>
        <v/>
      </c>
      <c r="F586" s="3" t="str">
        <f>IFERROR(IF(INDEX(DATOS!AD:AD,MATCH(CHECKLIST!B586,DATOS!B:B,0),1)=0,"",INDEX(DATOS!AD:AD,MATCH(CHECKLIST!B586,DATOS!B:B,0),1)),"")</f>
        <v/>
      </c>
      <c r="G586" s="17" t="str">
        <f>IFERROR(IF(INDEX(DATOS!AI:AI,MATCH(CHECKLIST!B586,DATOS!B:B,0),1)=0,"",INDEX(DATOS!AI:AI,MATCH(CHECKLIST!B586,DATOS!B:B,0),1)),"")</f>
        <v/>
      </c>
      <c r="H586" s="17" t="str">
        <f>IF(IFERROR(FIND(H$13,INDEX(DATOS!CB:CB,MATCH(CHECKLIST!B586,DATOS!B:B,0),1),1),"")="",IF(IFERROR(FIND("VENCIDA",INDEX(DATOS!BI:BI,MATCH(CHECKLIST!B586,DATOS!B:B,0),1),1),"")="","","VENCIDO"),"X")</f>
        <v/>
      </c>
      <c r="I586" s="17" t="str">
        <f>IFERROR(IF(INDEX(DATOS!AM:AM,MATCH(CHECKLIST!B586,DATOS!B:B,0),1)=0,"",INDEX(DATOS!AM:AM,MATCH(CHECKLIST!B586,DATOS!B:B,0),1)),"")</f>
        <v/>
      </c>
      <c r="J586" s="17" t="str">
        <f>IFERROR(IF(INDEX(DATOS!AK:AK,MATCH(CHECKLIST!B586,DATOS!B:B,0),1)=0,"",INDEX(DATOS!AK:AK,MATCH(CHECKLIST!B586,DATOS!B:B,0),1)),"")</f>
        <v/>
      </c>
      <c r="K586" s="49" t="str">
        <f>IFERROR(IF(INDEX(DATOS!AL:AL,MATCH(CHECKLIST!B586,DATOS!B:B,0),1)=0,"",INDEX(DATOS!AL:AL,MATCH(CHECKLIST!B586,DATOS!B:B,0),1)),"")</f>
        <v/>
      </c>
      <c r="L586" s="17" t="str">
        <f>IFERROR(IF(INDEX(DATOS!AN:AN,MATCH(CHECKLIST!B586,DATOS!B:B,0),1)=0,"",INDEX(DATOS!AN:AN,MATCH(CHECKLIST!B586,DATOS!B:B,0),1)),"")</f>
        <v/>
      </c>
      <c r="M586" s="17" t="str">
        <f>IFERROR(IF(INDEX(DATOS!AN:AN,MATCH(CHECKLIST!B586,DATOS!B:B,0),1)=0,"",INDEX(DATOS!AN:AN,MATCH(CHECKLIST!B586,DATOS!B:B,0),1)),"")</f>
        <v/>
      </c>
      <c r="N586" s="49" t="str">
        <f ca="1">IFERROR(IF(INDEX(DATOS!I:I,MATCH(CHECKLIST!B586,DATOS!B:B,0),1)="","X",IF(INDEX(DATOS!I:I,MATCH(CHECKLIST!B586,DATOS!B:B,0),1)&gt;YEAR(TODAY())-1,"","VENCIDA")),"")</f>
        <v/>
      </c>
      <c r="O586" s="49"/>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16" t="str">
        <f>IFERROR(INDEX(DATOS!C:C,MATCH(CHECKLIST!A587,DATOS!BV:BV,0),1),"")</f>
        <v/>
      </c>
      <c r="F587" s="3" t="str">
        <f>IFERROR(IF(INDEX(DATOS!AD:AD,MATCH(CHECKLIST!B587,DATOS!B:B,0),1)=0,"",INDEX(DATOS!AD:AD,MATCH(CHECKLIST!B587,DATOS!B:B,0),1)),"")</f>
        <v/>
      </c>
      <c r="G587" s="17" t="str">
        <f>IFERROR(IF(INDEX(DATOS!AI:AI,MATCH(CHECKLIST!B587,DATOS!B:B,0),1)=0,"",INDEX(DATOS!AI:AI,MATCH(CHECKLIST!B587,DATOS!B:B,0),1)),"")</f>
        <v/>
      </c>
      <c r="H587" s="17" t="str">
        <f>IF(IFERROR(FIND(H$13,INDEX(DATOS!CB:CB,MATCH(CHECKLIST!B587,DATOS!B:B,0),1),1),"")="",IF(IFERROR(FIND("VENCIDA",INDEX(DATOS!BI:BI,MATCH(CHECKLIST!B587,DATOS!B:B,0),1),1),"")="","","VENCIDO"),"X")</f>
        <v/>
      </c>
      <c r="I587" s="17" t="str">
        <f>IFERROR(IF(INDEX(DATOS!AM:AM,MATCH(CHECKLIST!B587,DATOS!B:B,0),1)=0,"",INDEX(DATOS!AM:AM,MATCH(CHECKLIST!B587,DATOS!B:B,0),1)),"")</f>
        <v/>
      </c>
      <c r="J587" s="17" t="str">
        <f>IFERROR(IF(INDEX(DATOS!AK:AK,MATCH(CHECKLIST!B587,DATOS!B:B,0),1)=0,"",INDEX(DATOS!AK:AK,MATCH(CHECKLIST!B587,DATOS!B:B,0),1)),"")</f>
        <v/>
      </c>
      <c r="K587" s="49" t="str">
        <f>IFERROR(IF(INDEX(DATOS!AL:AL,MATCH(CHECKLIST!B587,DATOS!B:B,0),1)=0,"",INDEX(DATOS!AL:AL,MATCH(CHECKLIST!B587,DATOS!B:B,0),1)),"")</f>
        <v/>
      </c>
      <c r="L587" s="17" t="str">
        <f>IFERROR(IF(INDEX(DATOS!AN:AN,MATCH(CHECKLIST!B587,DATOS!B:B,0),1)=0,"",INDEX(DATOS!AN:AN,MATCH(CHECKLIST!B587,DATOS!B:B,0),1)),"")</f>
        <v/>
      </c>
      <c r="M587" s="17" t="str">
        <f>IFERROR(IF(INDEX(DATOS!AN:AN,MATCH(CHECKLIST!B587,DATOS!B:B,0),1)=0,"",INDEX(DATOS!AN:AN,MATCH(CHECKLIST!B587,DATOS!B:B,0),1)),"")</f>
        <v/>
      </c>
      <c r="N587" s="49" t="str">
        <f ca="1">IFERROR(IF(INDEX(DATOS!I:I,MATCH(CHECKLIST!B587,DATOS!B:B,0),1)="","X",IF(INDEX(DATOS!I:I,MATCH(CHECKLIST!B587,DATOS!B:B,0),1)&gt;YEAR(TODAY())-1,"","VENCIDA")),"")</f>
        <v/>
      </c>
      <c r="O587" s="49"/>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16" t="str">
        <f>IFERROR(INDEX(DATOS!C:C,MATCH(CHECKLIST!A588,DATOS!BV:BV,0),1),"")</f>
        <v/>
      </c>
      <c r="F588" s="3" t="str">
        <f>IFERROR(IF(INDEX(DATOS!AD:AD,MATCH(CHECKLIST!B588,DATOS!B:B,0),1)=0,"",INDEX(DATOS!AD:AD,MATCH(CHECKLIST!B588,DATOS!B:B,0),1)),"")</f>
        <v/>
      </c>
      <c r="G588" s="17" t="str">
        <f>IFERROR(IF(INDEX(DATOS!AI:AI,MATCH(CHECKLIST!B588,DATOS!B:B,0),1)=0,"",INDEX(DATOS!AI:AI,MATCH(CHECKLIST!B588,DATOS!B:B,0),1)),"")</f>
        <v/>
      </c>
      <c r="H588" s="17" t="str">
        <f>IF(IFERROR(FIND(H$13,INDEX(DATOS!CB:CB,MATCH(CHECKLIST!B588,DATOS!B:B,0),1),1),"")="",IF(IFERROR(FIND("VENCIDA",INDEX(DATOS!BI:BI,MATCH(CHECKLIST!B588,DATOS!B:B,0),1),1),"")="","","VENCIDO"),"X")</f>
        <v/>
      </c>
      <c r="I588" s="17" t="str">
        <f>IFERROR(IF(INDEX(DATOS!AM:AM,MATCH(CHECKLIST!B588,DATOS!B:B,0),1)=0,"",INDEX(DATOS!AM:AM,MATCH(CHECKLIST!B588,DATOS!B:B,0),1)),"")</f>
        <v/>
      </c>
      <c r="J588" s="17" t="str">
        <f>IFERROR(IF(INDEX(DATOS!AK:AK,MATCH(CHECKLIST!B588,DATOS!B:B,0),1)=0,"",INDEX(DATOS!AK:AK,MATCH(CHECKLIST!B588,DATOS!B:B,0),1)),"")</f>
        <v/>
      </c>
      <c r="K588" s="49" t="str">
        <f>IFERROR(IF(INDEX(DATOS!AL:AL,MATCH(CHECKLIST!B588,DATOS!B:B,0),1)=0,"",INDEX(DATOS!AL:AL,MATCH(CHECKLIST!B588,DATOS!B:B,0),1)),"")</f>
        <v/>
      </c>
      <c r="L588" s="17" t="str">
        <f>IFERROR(IF(INDEX(DATOS!AN:AN,MATCH(CHECKLIST!B588,DATOS!B:B,0),1)=0,"",INDEX(DATOS!AN:AN,MATCH(CHECKLIST!B588,DATOS!B:B,0),1)),"")</f>
        <v/>
      </c>
      <c r="M588" s="17" t="str">
        <f>IFERROR(IF(INDEX(DATOS!AN:AN,MATCH(CHECKLIST!B588,DATOS!B:B,0),1)=0,"",INDEX(DATOS!AN:AN,MATCH(CHECKLIST!B588,DATOS!B:B,0),1)),"")</f>
        <v/>
      </c>
      <c r="N588" s="49" t="str">
        <f ca="1">IFERROR(IF(INDEX(DATOS!I:I,MATCH(CHECKLIST!B588,DATOS!B:B,0),1)="","X",IF(INDEX(DATOS!I:I,MATCH(CHECKLIST!B588,DATOS!B:B,0),1)&gt;YEAR(TODAY())-1,"","VENCIDA")),"")</f>
        <v/>
      </c>
      <c r="O588" s="49"/>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16" t="str">
        <f>IFERROR(INDEX(DATOS!C:C,MATCH(CHECKLIST!A589,DATOS!BV:BV,0),1),"")</f>
        <v/>
      </c>
      <c r="F589" s="3" t="str">
        <f>IFERROR(IF(INDEX(DATOS!AD:AD,MATCH(CHECKLIST!B589,DATOS!B:B,0),1)=0,"",INDEX(DATOS!AD:AD,MATCH(CHECKLIST!B589,DATOS!B:B,0),1)),"")</f>
        <v/>
      </c>
      <c r="G589" s="17" t="str">
        <f>IFERROR(IF(INDEX(DATOS!AI:AI,MATCH(CHECKLIST!B589,DATOS!B:B,0),1)=0,"",INDEX(DATOS!AI:AI,MATCH(CHECKLIST!B589,DATOS!B:B,0),1)),"")</f>
        <v/>
      </c>
      <c r="H589" s="17" t="str">
        <f>IF(IFERROR(FIND(H$13,INDEX(DATOS!CB:CB,MATCH(CHECKLIST!B589,DATOS!B:B,0),1),1),"")="",IF(IFERROR(FIND("VENCIDA",INDEX(DATOS!BI:BI,MATCH(CHECKLIST!B589,DATOS!B:B,0),1),1),"")="","","VENCIDO"),"X")</f>
        <v/>
      </c>
      <c r="I589" s="17" t="str">
        <f>IFERROR(IF(INDEX(DATOS!AM:AM,MATCH(CHECKLIST!B589,DATOS!B:B,0),1)=0,"",INDEX(DATOS!AM:AM,MATCH(CHECKLIST!B589,DATOS!B:B,0),1)),"")</f>
        <v/>
      </c>
      <c r="J589" s="17" t="str">
        <f>IFERROR(IF(INDEX(DATOS!AK:AK,MATCH(CHECKLIST!B589,DATOS!B:B,0),1)=0,"",INDEX(DATOS!AK:AK,MATCH(CHECKLIST!B589,DATOS!B:B,0),1)),"")</f>
        <v/>
      </c>
      <c r="K589" s="49" t="str">
        <f>IFERROR(IF(INDEX(DATOS!AL:AL,MATCH(CHECKLIST!B589,DATOS!B:B,0),1)=0,"",INDEX(DATOS!AL:AL,MATCH(CHECKLIST!B589,DATOS!B:B,0),1)),"")</f>
        <v/>
      </c>
      <c r="L589" s="17" t="str">
        <f>IFERROR(IF(INDEX(DATOS!AN:AN,MATCH(CHECKLIST!B589,DATOS!B:B,0),1)=0,"",INDEX(DATOS!AN:AN,MATCH(CHECKLIST!B589,DATOS!B:B,0),1)),"")</f>
        <v/>
      </c>
      <c r="M589" s="17" t="str">
        <f>IFERROR(IF(INDEX(DATOS!AN:AN,MATCH(CHECKLIST!B589,DATOS!B:B,0),1)=0,"",INDEX(DATOS!AN:AN,MATCH(CHECKLIST!B589,DATOS!B:B,0),1)),"")</f>
        <v/>
      </c>
      <c r="N589" s="49" t="str">
        <f ca="1">IFERROR(IF(INDEX(DATOS!I:I,MATCH(CHECKLIST!B589,DATOS!B:B,0),1)="","X",IF(INDEX(DATOS!I:I,MATCH(CHECKLIST!B589,DATOS!B:B,0),1)&gt;YEAR(TODAY())-1,"","VENCIDA")),"")</f>
        <v/>
      </c>
      <c r="O589" s="49"/>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16" t="str">
        <f>IFERROR(INDEX(DATOS!C:C,MATCH(CHECKLIST!A590,DATOS!BV:BV,0),1),"")</f>
        <v/>
      </c>
      <c r="F590" s="3" t="str">
        <f>IFERROR(IF(INDEX(DATOS!AD:AD,MATCH(CHECKLIST!B590,DATOS!B:B,0),1)=0,"",INDEX(DATOS!AD:AD,MATCH(CHECKLIST!B590,DATOS!B:B,0),1)),"")</f>
        <v/>
      </c>
      <c r="G590" s="17" t="str">
        <f>IFERROR(IF(INDEX(DATOS!AI:AI,MATCH(CHECKLIST!B590,DATOS!B:B,0),1)=0,"",INDEX(DATOS!AI:AI,MATCH(CHECKLIST!B590,DATOS!B:B,0),1)),"")</f>
        <v/>
      </c>
      <c r="H590" s="17" t="str">
        <f>IF(IFERROR(FIND(H$13,INDEX(DATOS!CB:CB,MATCH(CHECKLIST!B590,DATOS!B:B,0),1),1),"")="",IF(IFERROR(FIND("VENCIDA",INDEX(DATOS!BI:BI,MATCH(CHECKLIST!B590,DATOS!B:B,0),1),1),"")="","","VENCIDO"),"X")</f>
        <v/>
      </c>
      <c r="I590" s="17" t="str">
        <f>IFERROR(IF(INDEX(DATOS!AM:AM,MATCH(CHECKLIST!B590,DATOS!B:B,0),1)=0,"",INDEX(DATOS!AM:AM,MATCH(CHECKLIST!B590,DATOS!B:B,0),1)),"")</f>
        <v/>
      </c>
      <c r="J590" s="17" t="str">
        <f>IFERROR(IF(INDEX(DATOS!AK:AK,MATCH(CHECKLIST!B590,DATOS!B:B,0),1)=0,"",INDEX(DATOS!AK:AK,MATCH(CHECKLIST!B590,DATOS!B:B,0),1)),"")</f>
        <v/>
      </c>
      <c r="K590" s="49" t="str">
        <f>IFERROR(IF(INDEX(DATOS!AL:AL,MATCH(CHECKLIST!B590,DATOS!B:B,0),1)=0,"",INDEX(DATOS!AL:AL,MATCH(CHECKLIST!B590,DATOS!B:B,0),1)),"")</f>
        <v/>
      </c>
      <c r="L590" s="17" t="str">
        <f>IFERROR(IF(INDEX(DATOS!AN:AN,MATCH(CHECKLIST!B590,DATOS!B:B,0),1)=0,"",INDEX(DATOS!AN:AN,MATCH(CHECKLIST!B590,DATOS!B:B,0),1)),"")</f>
        <v/>
      </c>
      <c r="M590" s="17" t="str">
        <f>IFERROR(IF(INDEX(DATOS!AN:AN,MATCH(CHECKLIST!B590,DATOS!B:B,0),1)=0,"",INDEX(DATOS!AN:AN,MATCH(CHECKLIST!B590,DATOS!B:B,0),1)),"")</f>
        <v/>
      </c>
      <c r="N590" s="49" t="str">
        <f ca="1">IFERROR(IF(INDEX(DATOS!I:I,MATCH(CHECKLIST!B590,DATOS!B:B,0),1)="","X",IF(INDEX(DATOS!I:I,MATCH(CHECKLIST!B590,DATOS!B:B,0),1)&gt;YEAR(TODAY())-1,"","VENCIDA")),"")</f>
        <v/>
      </c>
      <c r="O590" s="49"/>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16" t="str">
        <f>IFERROR(INDEX(DATOS!C:C,MATCH(CHECKLIST!A591,DATOS!BV:BV,0),1),"")</f>
        <v/>
      </c>
      <c r="F591" s="3" t="str">
        <f>IFERROR(IF(INDEX(DATOS!AD:AD,MATCH(CHECKLIST!B591,DATOS!B:B,0),1)=0,"",INDEX(DATOS!AD:AD,MATCH(CHECKLIST!B591,DATOS!B:B,0),1)),"")</f>
        <v/>
      </c>
      <c r="G591" s="17" t="str">
        <f>IFERROR(IF(INDEX(DATOS!AI:AI,MATCH(CHECKLIST!B591,DATOS!B:B,0),1)=0,"",INDEX(DATOS!AI:AI,MATCH(CHECKLIST!B591,DATOS!B:B,0),1)),"")</f>
        <v/>
      </c>
      <c r="H591" s="17" t="str">
        <f>IF(IFERROR(FIND(H$13,INDEX(DATOS!CB:CB,MATCH(CHECKLIST!B591,DATOS!B:B,0),1),1),"")="",IF(IFERROR(FIND("VENCIDA",INDEX(DATOS!BI:BI,MATCH(CHECKLIST!B591,DATOS!B:B,0),1),1),"")="","","VENCIDO"),"X")</f>
        <v/>
      </c>
      <c r="I591" s="17" t="str">
        <f>IFERROR(IF(INDEX(DATOS!AM:AM,MATCH(CHECKLIST!B591,DATOS!B:B,0),1)=0,"",INDEX(DATOS!AM:AM,MATCH(CHECKLIST!B591,DATOS!B:B,0),1)),"")</f>
        <v/>
      </c>
      <c r="J591" s="17" t="str">
        <f>IFERROR(IF(INDEX(DATOS!AK:AK,MATCH(CHECKLIST!B591,DATOS!B:B,0),1)=0,"",INDEX(DATOS!AK:AK,MATCH(CHECKLIST!B591,DATOS!B:B,0),1)),"")</f>
        <v/>
      </c>
      <c r="K591" s="49" t="str">
        <f>IFERROR(IF(INDEX(DATOS!AL:AL,MATCH(CHECKLIST!B591,DATOS!B:B,0),1)=0,"",INDEX(DATOS!AL:AL,MATCH(CHECKLIST!B591,DATOS!B:B,0),1)),"")</f>
        <v/>
      </c>
      <c r="L591" s="17" t="str">
        <f>IFERROR(IF(INDEX(DATOS!AN:AN,MATCH(CHECKLIST!B591,DATOS!B:B,0),1)=0,"",INDEX(DATOS!AN:AN,MATCH(CHECKLIST!B591,DATOS!B:B,0),1)),"")</f>
        <v/>
      </c>
      <c r="M591" s="17" t="str">
        <f>IFERROR(IF(INDEX(DATOS!AN:AN,MATCH(CHECKLIST!B591,DATOS!B:B,0),1)=0,"",INDEX(DATOS!AN:AN,MATCH(CHECKLIST!B591,DATOS!B:B,0),1)),"")</f>
        <v/>
      </c>
      <c r="N591" s="49" t="str">
        <f ca="1">IFERROR(IF(INDEX(DATOS!I:I,MATCH(CHECKLIST!B591,DATOS!B:B,0),1)="","X",IF(INDEX(DATOS!I:I,MATCH(CHECKLIST!B591,DATOS!B:B,0),1)&gt;YEAR(TODAY())-1,"","VENCIDA")),"")</f>
        <v/>
      </c>
      <c r="O591" s="49"/>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16" t="str">
        <f>IFERROR(INDEX(DATOS!C:C,MATCH(CHECKLIST!A592,DATOS!BV:BV,0),1),"")</f>
        <v/>
      </c>
      <c r="F592" s="3" t="str">
        <f>IFERROR(IF(INDEX(DATOS!AD:AD,MATCH(CHECKLIST!B592,DATOS!B:B,0),1)=0,"",INDEX(DATOS!AD:AD,MATCH(CHECKLIST!B592,DATOS!B:B,0),1)),"")</f>
        <v/>
      </c>
      <c r="G592" s="17" t="str">
        <f>IFERROR(IF(INDEX(DATOS!AI:AI,MATCH(CHECKLIST!B592,DATOS!B:B,0),1)=0,"",INDEX(DATOS!AI:AI,MATCH(CHECKLIST!B592,DATOS!B:B,0),1)),"")</f>
        <v/>
      </c>
      <c r="H592" s="17" t="str">
        <f>IF(IFERROR(FIND(H$13,INDEX(DATOS!CB:CB,MATCH(CHECKLIST!B592,DATOS!B:B,0),1),1),"")="",IF(IFERROR(FIND("VENCIDA",INDEX(DATOS!BI:BI,MATCH(CHECKLIST!B592,DATOS!B:B,0),1),1),"")="","","VENCIDO"),"X")</f>
        <v/>
      </c>
      <c r="I592" s="17" t="str">
        <f>IFERROR(IF(INDEX(DATOS!AM:AM,MATCH(CHECKLIST!B592,DATOS!B:B,0),1)=0,"",INDEX(DATOS!AM:AM,MATCH(CHECKLIST!B592,DATOS!B:B,0),1)),"")</f>
        <v/>
      </c>
      <c r="J592" s="17" t="str">
        <f>IFERROR(IF(INDEX(DATOS!AK:AK,MATCH(CHECKLIST!B592,DATOS!B:B,0),1)=0,"",INDEX(DATOS!AK:AK,MATCH(CHECKLIST!B592,DATOS!B:B,0),1)),"")</f>
        <v/>
      </c>
      <c r="K592" s="49" t="str">
        <f>IFERROR(IF(INDEX(DATOS!AL:AL,MATCH(CHECKLIST!B592,DATOS!B:B,0),1)=0,"",INDEX(DATOS!AL:AL,MATCH(CHECKLIST!B592,DATOS!B:B,0),1)),"")</f>
        <v/>
      </c>
      <c r="L592" s="17" t="str">
        <f>IFERROR(IF(INDEX(DATOS!AN:AN,MATCH(CHECKLIST!B592,DATOS!B:B,0),1)=0,"",INDEX(DATOS!AN:AN,MATCH(CHECKLIST!B592,DATOS!B:B,0),1)),"")</f>
        <v/>
      </c>
      <c r="M592" s="17" t="str">
        <f>IFERROR(IF(INDEX(DATOS!AN:AN,MATCH(CHECKLIST!B592,DATOS!B:B,0),1)=0,"",INDEX(DATOS!AN:AN,MATCH(CHECKLIST!B592,DATOS!B:B,0),1)),"")</f>
        <v/>
      </c>
      <c r="N592" s="49" t="str">
        <f ca="1">IFERROR(IF(INDEX(DATOS!I:I,MATCH(CHECKLIST!B592,DATOS!B:B,0),1)="","X",IF(INDEX(DATOS!I:I,MATCH(CHECKLIST!B592,DATOS!B:B,0),1)&gt;YEAR(TODAY())-1,"","VENCIDA")),"")</f>
        <v/>
      </c>
      <c r="O592" s="49"/>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16" t="str">
        <f>IFERROR(INDEX(DATOS!C:C,MATCH(CHECKLIST!A593,DATOS!BV:BV,0),1),"")</f>
        <v/>
      </c>
      <c r="F593" s="3" t="str">
        <f>IFERROR(IF(INDEX(DATOS!AD:AD,MATCH(CHECKLIST!B593,DATOS!B:B,0),1)=0,"",INDEX(DATOS!AD:AD,MATCH(CHECKLIST!B593,DATOS!B:B,0),1)),"")</f>
        <v/>
      </c>
      <c r="G593" s="17" t="str">
        <f>IFERROR(IF(INDEX(DATOS!AI:AI,MATCH(CHECKLIST!B593,DATOS!B:B,0),1)=0,"",INDEX(DATOS!AI:AI,MATCH(CHECKLIST!B593,DATOS!B:B,0),1)),"")</f>
        <v/>
      </c>
      <c r="H593" s="17" t="str">
        <f>IF(IFERROR(FIND(H$13,INDEX(DATOS!CB:CB,MATCH(CHECKLIST!B593,DATOS!B:B,0),1),1),"")="",IF(IFERROR(FIND("VENCIDA",INDEX(DATOS!BI:BI,MATCH(CHECKLIST!B593,DATOS!B:B,0),1),1),"")="","","VENCIDO"),"X")</f>
        <v/>
      </c>
      <c r="I593" s="17" t="str">
        <f>IFERROR(IF(INDEX(DATOS!AM:AM,MATCH(CHECKLIST!B593,DATOS!B:B,0),1)=0,"",INDEX(DATOS!AM:AM,MATCH(CHECKLIST!B593,DATOS!B:B,0),1)),"")</f>
        <v/>
      </c>
      <c r="J593" s="17" t="str">
        <f>IFERROR(IF(INDEX(DATOS!AK:AK,MATCH(CHECKLIST!B593,DATOS!B:B,0),1)=0,"",INDEX(DATOS!AK:AK,MATCH(CHECKLIST!B593,DATOS!B:B,0),1)),"")</f>
        <v/>
      </c>
      <c r="K593" s="49" t="str">
        <f>IFERROR(IF(INDEX(DATOS!AL:AL,MATCH(CHECKLIST!B593,DATOS!B:B,0),1)=0,"",INDEX(DATOS!AL:AL,MATCH(CHECKLIST!B593,DATOS!B:B,0),1)),"")</f>
        <v/>
      </c>
      <c r="L593" s="17" t="str">
        <f>IFERROR(IF(INDEX(DATOS!AN:AN,MATCH(CHECKLIST!B593,DATOS!B:B,0),1)=0,"",INDEX(DATOS!AN:AN,MATCH(CHECKLIST!B593,DATOS!B:B,0),1)),"")</f>
        <v/>
      </c>
      <c r="M593" s="17" t="str">
        <f>IFERROR(IF(INDEX(DATOS!AN:AN,MATCH(CHECKLIST!B593,DATOS!B:B,0),1)=0,"",INDEX(DATOS!AN:AN,MATCH(CHECKLIST!B593,DATOS!B:B,0),1)),"")</f>
        <v/>
      </c>
      <c r="N593" s="49" t="str">
        <f ca="1">IFERROR(IF(INDEX(DATOS!I:I,MATCH(CHECKLIST!B593,DATOS!B:B,0),1)="","X",IF(INDEX(DATOS!I:I,MATCH(CHECKLIST!B593,DATOS!B:B,0),1)&gt;YEAR(TODAY())-1,"","VENCIDA")),"")</f>
        <v/>
      </c>
      <c r="O593" s="49"/>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16" t="str">
        <f>IFERROR(INDEX(DATOS!C:C,MATCH(CHECKLIST!A594,DATOS!BV:BV,0),1),"")</f>
        <v/>
      </c>
      <c r="F594" s="3" t="str">
        <f>IFERROR(IF(INDEX(DATOS!AD:AD,MATCH(CHECKLIST!B594,DATOS!B:B,0),1)=0,"",INDEX(DATOS!AD:AD,MATCH(CHECKLIST!B594,DATOS!B:B,0),1)),"")</f>
        <v/>
      </c>
      <c r="G594" s="17" t="str">
        <f>IFERROR(IF(INDEX(DATOS!AI:AI,MATCH(CHECKLIST!B594,DATOS!B:B,0),1)=0,"",INDEX(DATOS!AI:AI,MATCH(CHECKLIST!B594,DATOS!B:B,0),1)),"")</f>
        <v/>
      </c>
      <c r="H594" s="17" t="str">
        <f>IF(IFERROR(FIND(H$13,INDEX(DATOS!CB:CB,MATCH(CHECKLIST!B594,DATOS!B:B,0),1),1),"")="",IF(IFERROR(FIND("VENCIDA",INDEX(DATOS!BI:BI,MATCH(CHECKLIST!B594,DATOS!B:B,0),1),1),"")="","","VENCIDO"),"X")</f>
        <v/>
      </c>
      <c r="I594" s="17" t="str">
        <f>IFERROR(IF(INDEX(DATOS!AM:AM,MATCH(CHECKLIST!B594,DATOS!B:B,0),1)=0,"",INDEX(DATOS!AM:AM,MATCH(CHECKLIST!B594,DATOS!B:B,0),1)),"")</f>
        <v/>
      </c>
      <c r="J594" s="17" t="str">
        <f>IFERROR(IF(INDEX(DATOS!AK:AK,MATCH(CHECKLIST!B594,DATOS!B:B,0),1)=0,"",INDEX(DATOS!AK:AK,MATCH(CHECKLIST!B594,DATOS!B:B,0),1)),"")</f>
        <v/>
      </c>
      <c r="K594" s="49" t="str">
        <f>IFERROR(IF(INDEX(DATOS!AL:AL,MATCH(CHECKLIST!B594,DATOS!B:B,0),1)=0,"",INDEX(DATOS!AL:AL,MATCH(CHECKLIST!B594,DATOS!B:B,0),1)),"")</f>
        <v/>
      </c>
      <c r="L594" s="17" t="str">
        <f>IFERROR(IF(INDEX(DATOS!AN:AN,MATCH(CHECKLIST!B594,DATOS!B:B,0),1)=0,"",INDEX(DATOS!AN:AN,MATCH(CHECKLIST!B594,DATOS!B:B,0),1)),"")</f>
        <v/>
      </c>
      <c r="M594" s="17" t="str">
        <f>IFERROR(IF(INDEX(DATOS!AN:AN,MATCH(CHECKLIST!B594,DATOS!B:B,0),1)=0,"",INDEX(DATOS!AN:AN,MATCH(CHECKLIST!B594,DATOS!B:B,0),1)),"")</f>
        <v/>
      </c>
      <c r="N594" s="49" t="str">
        <f ca="1">IFERROR(IF(INDEX(DATOS!I:I,MATCH(CHECKLIST!B594,DATOS!B:B,0),1)="","X",IF(INDEX(DATOS!I:I,MATCH(CHECKLIST!B594,DATOS!B:B,0),1)&gt;YEAR(TODAY())-1,"","VENCIDA")),"")</f>
        <v/>
      </c>
      <c r="O594" s="49"/>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16" t="str">
        <f>IFERROR(INDEX(DATOS!C:C,MATCH(CHECKLIST!A595,DATOS!BV:BV,0),1),"")</f>
        <v/>
      </c>
      <c r="F595" s="3" t="str">
        <f>IFERROR(IF(INDEX(DATOS!AD:AD,MATCH(CHECKLIST!B595,DATOS!B:B,0),1)=0,"",INDEX(DATOS!AD:AD,MATCH(CHECKLIST!B595,DATOS!B:B,0),1)),"")</f>
        <v/>
      </c>
      <c r="G595" s="17" t="str">
        <f>IFERROR(IF(INDEX(DATOS!AI:AI,MATCH(CHECKLIST!B595,DATOS!B:B,0),1)=0,"",INDEX(DATOS!AI:AI,MATCH(CHECKLIST!B595,DATOS!B:B,0),1)),"")</f>
        <v/>
      </c>
      <c r="H595" s="17" t="str">
        <f>IF(IFERROR(FIND(H$13,INDEX(DATOS!CB:CB,MATCH(CHECKLIST!B595,DATOS!B:B,0),1),1),"")="",IF(IFERROR(FIND("VENCIDA",INDEX(DATOS!BI:BI,MATCH(CHECKLIST!B595,DATOS!B:B,0),1),1),"")="","","VENCIDO"),"X")</f>
        <v/>
      </c>
      <c r="I595" s="17" t="str">
        <f>IFERROR(IF(INDEX(DATOS!AM:AM,MATCH(CHECKLIST!B595,DATOS!B:B,0),1)=0,"",INDEX(DATOS!AM:AM,MATCH(CHECKLIST!B595,DATOS!B:B,0),1)),"")</f>
        <v/>
      </c>
      <c r="J595" s="17" t="str">
        <f>IFERROR(IF(INDEX(DATOS!AK:AK,MATCH(CHECKLIST!B595,DATOS!B:B,0),1)=0,"",INDEX(DATOS!AK:AK,MATCH(CHECKLIST!B595,DATOS!B:B,0),1)),"")</f>
        <v/>
      </c>
      <c r="K595" s="49" t="str">
        <f>IFERROR(IF(INDEX(DATOS!AL:AL,MATCH(CHECKLIST!B595,DATOS!B:B,0),1)=0,"",INDEX(DATOS!AL:AL,MATCH(CHECKLIST!B595,DATOS!B:B,0),1)),"")</f>
        <v/>
      </c>
      <c r="L595" s="17" t="str">
        <f>IFERROR(IF(INDEX(DATOS!AN:AN,MATCH(CHECKLIST!B595,DATOS!B:B,0),1)=0,"",INDEX(DATOS!AN:AN,MATCH(CHECKLIST!B595,DATOS!B:B,0),1)),"")</f>
        <v/>
      </c>
      <c r="M595" s="17" t="str">
        <f>IFERROR(IF(INDEX(DATOS!AN:AN,MATCH(CHECKLIST!B595,DATOS!B:B,0),1)=0,"",INDEX(DATOS!AN:AN,MATCH(CHECKLIST!B595,DATOS!B:B,0),1)),"")</f>
        <v/>
      </c>
      <c r="N595" s="49" t="str">
        <f ca="1">IFERROR(IF(INDEX(DATOS!I:I,MATCH(CHECKLIST!B595,DATOS!B:B,0),1)="","X",IF(INDEX(DATOS!I:I,MATCH(CHECKLIST!B595,DATOS!B:B,0),1)&gt;YEAR(TODAY())-1,"","VENCIDA")),"")</f>
        <v/>
      </c>
      <c r="O595" s="49"/>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16" t="str">
        <f>IFERROR(INDEX(DATOS!C:C,MATCH(CHECKLIST!A596,DATOS!BV:BV,0),1),"")</f>
        <v/>
      </c>
      <c r="F596" s="3" t="str">
        <f>IFERROR(IF(INDEX(DATOS!AD:AD,MATCH(CHECKLIST!B596,DATOS!B:B,0),1)=0,"",INDEX(DATOS!AD:AD,MATCH(CHECKLIST!B596,DATOS!B:B,0),1)),"")</f>
        <v/>
      </c>
      <c r="G596" s="17" t="str">
        <f>IFERROR(IF(INDEX(DATOS!AI:AI,MATCH(CHECKLIST!B596,DATOS!B:B,0),1)=0,"",INDEX(DATOS!AI:AI,MATCH(CHECKLIST!B596,DATOS!B:B,0),1)),"")</f>
        <v/>
      </c>
      <c r="H596" s="17" t="str">
        <f>IF(IFERROR(FIND(H$13,INDEX(DATOS!CB:CB,MATCH(CHECKLIST!B596,DATOS!B:B,0),1),1),"")="",IF(IFERROR(FIND("VENCIDA",INDEX(DATOS!BI:BI,MATCH(CHECKLIST!B596,DATOS!B:B,0),1),1),"")="","","VENCIDO"),"X")</f>
        <v/>
      </c>
      <c r="I596" s="17" t="str">
        <f>IFERROR(IF(INDEX(DATOS!AM:AM,MATCH(CHECKLIST!B596,DATOS!B:B,0),1)=0,"",INDEX(DATOS!AM:AM,MATCH(CHECKLIST!B596,DATOS!B:B,0),1)),"")</f>
        <v/>
      </c>
      <c r="J596" s="17" t="str">
        <f>IFERROR(IF(INDEX(DATOS!AK:AK,MATCH(CHECKLIST!B596,DATOS!B:B,0),1)=0,"",INDEX(DATOS!AK:AK,MATCH(CHECKLIST!B596,DATOS!B:B,0),1)),"")</f>
        <v/>
      </c>
      <c r="K596" s="49" t="str">
        <f>IFERROR(IF(INDEX(DATOS!AL:AL,MATCH(CHECKLIST!B596,DATOS!B:B,0),1)=0,"",INDEX(DATOS!AL:AL,MATCH(CHECKLIST!B596,DATOS!B:B,0),1)),"")</f>
        <v/>
      </c>
      <c r="L596" s="17" t="str">
        <f>IFERROR(IF(INDEX(DATOS!AN:AN,MATCH(CHECKLIST!B596,DATOS!B:B,0),1)=0,"",INDEX(DATOS!AN:AN,MATCH(CHECKLIST!B596,DATOS!B:B,0),1)),"")</f>
        <v/>
      </c>
      <c r="M596" s="17" t="str">
        <f>IFERROR(IF(INDEX(DATOS!AN:AN,MATCH(CHECKLIST!B596,DATOS!B:B,0),1)=0,"",INDEX(DATOS!AN:AN,MATCH(CHECKLIST!B596,DATOS!B:B,0),1)),"")</f>
        <v/>
      </c>
      <c r="N596" s="49" t="str">
        <f ca="1">IFERROR(IF(INDEX(DATOS!I:I,MATCH(CHECKLIST!B596,DATOS!B:B,0),1)="","X",IF(INDEX(DATOS!I:I,MATCH(CHECKLIST!B596,DATOS!B:B,0),1)&gt;YEAR(TODAY())-1,"","VENCIDA")),"")</f>
        <v/>
      </c>
      <c r="O596" s="49"/>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16" t="str">
        <f>IFERROR(INDEX(DATOS!C:C,MATCH(CHECKLIST!A597,DATOS!BV:BV,0),1),"")</f>
        <v/>
      </c>
      <c r="F597" s="3" t="str">
        <f>IFERROR(IF(INDEX(DATOS!AD:AD,MATCH(CHECKLIST!B597,DATOS!B:B,0),1)=0,"",INDEX(DATOS!AD:AD,MATCH(CHECKLIST!B597,DATOS!B:B,0),1)),"")</f>
        <v/>
      </c>
      <c r="G597" s="17" t="str">
        <f>IFERROR(IF(INDEX(DATOS!AI:AI,MATCH(CHECKLIST!B597,DATOS!B:B,0),1)=0,"",INDEX(DATOS!AI:AI,MATCH(CHECKLIST!B597,DATOS!B:B,0),1)),"")</f>
        <v/>
      </c>
      <c r="H597" s="17" t="str">
        <f>IF(IFERROR(FIND(H$13,INDEX(DATOS!CB:CB,MATCH(CHECKLIST!B597,DATOS!B:B,0),1),1),"")="",IF(IFERROR(FIND("VENCIDA",INDEX(DATOS!BI:BI,MATCH(CHECKLIST!B597,DATOS!B:B,0),1),1),"")="","","VENCIDO"),"X")</f>
        <v/>
      </c>
      <c r="I597" s="17" t="str">
        <f>IFERROR(IF(INDEX(DATOS!AM:AM,MATCH(CHECKLIST!B597,DATOS!B:B,0),1)=0,"",INDEX(DATOS!AM:AM,MATCH(CHECKLIST!B597,DATOS!B:B,0),1)),"")</f>
        <v/>
      </c>
      <c r="J597" s="17" t="str">
        <f>IFERROR(IF(INDEX(DATOS!AK:AK,MATCH(CHECKLIST!B597,DATOS!B:B,0),1)=0,"",INDEX(DATOS!AK:AK,MATCH(CHECKLIST!B597,DATOS!B:B,0),1)),"")</f>
        <v/>
      </c>
      <c r="K597" s="49" t="str">
        <f>IFERROR(IF(INDEX(DATOS!AL:AL,MATCH(CHECKLIST!B597,DATOS!B:B,0),1)=0,"",INDEX(DATOS!AL:AL,MATCH(CHECKLIST!B597,DATOS!B:B,0),1)),"")</f>
        <v/>
      </c>
      <c r="L597" s="17" t="str">
        <f>IFERROR(IF(INDEX(DATOS!AN:AN,MATCH(CHECKLIST!B597,DATOS!B:B,0),1)=0,"",INDEX(DATOS!AN:AN,MATCH(CHECKLIST!B597,DATOS!B:B,0),1)),"")</f>
        <v/>
      </c>
      <c r="M597" s="17" t="str">
        <f>IFERROR(IF(INDEX(DATOS!AN:AN,MATCH(CHECKLIST!B597,DATOS!B:B,0),1)=0,"",INDEX(DATOS!AN:AN,MATCH(CHECKLIST!B597,DATOS!B:B,0),1)),"")</f>
        <v/>
      </c>
      <c r="N597" s="49" t="str">
        <f ca="1">IFERROR(IF(INDEX(DATOS!I:I,MATCH(CHECKLIST!B597,DATOS!B:B,0),1)="","X",IF(INDEX(DATOS!I:I,MATCH(CHECKLIST!B597,DATOS!B:B,0),1)&gt;YEAR(TODAY())-1,"","VENCIDA")),"")</f>
        <v/>
      </c>
      <c r="O597" s="49"/>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16" t="str">
        <f>IFERROR(INDEX(DATOS!C:C,MATCH(CHECKLIST!A598,DATOS!BV:BV,0),1),"")</f>
        <v/>
      </c>
      <c r="F598" s="3" t="str">
        <f>IFERROR(IF(INDEX(DATOS!AD:AD,MATCH(CHECKLIST!B598,DATOS!B:B,0),1)=0,"",INDEX(DATOS!AD:AD,MATCH(CHECKLIST!B598,DATOS!B:B,0),1)),"")</f>
        <v/>
      </c>
      <c r="G598" s="17" t="str">
        <f>IFERROR(IF(INDEX(DATOS!AI:AI,MATCH(CHECKLIST!B598,DATOS!B:B,0),1)=0,"",INDEX(DATOS!AI:AI,MATCH(CHECKLIST!B598,DATOS!B:B,0),1)),"")</f>
        <v/>
      </c>
      <c r="H598" s="17" t="str">
        <f>IF(IFERROR(FIND(H$13,INDEX(DATOS!CB:CB,MATCH(CHECKLIST!B598,DATOS!B:B,0),1),1),"")="",IF(IFERROR(FIND("VENCIDA",INDEX(DATOS!BI:BI,MATCH(CHECKLIST!B598,DATOS!B:B,0),1),1),"")="","","VENCIDO"),"X")</f>
        <v/>
      </c>
      <c r="I598" s="17" t="str">
        <f>IFERROR(IF(INDEX(DATOS!AM:AM,MATCH(CHECKLIST!B598,DATOS!B:B,0),1)=0,"",INDEX(DATOS!AM:AM,MATCH(CHECKLIST!B598,DATOS!B:B,0),1)),"")</f>
        <v/>
      </c>
      <c r="J598" s="17" t="str">
        <f>IFERROR(IF(INDEX(DATOS!AK:AK,MATCH(CHECKLIST!B598,DATOS!B:B,0),1)=0,"",INDEX(DATOS!AK:AK,MATCH(CHECKLIST!B598,DATOS!B:B,0),1)),"")</f>
        <v/>
      </c>
      <c r="K598" s="49" t="str">
        <f>IFERROR(IF(INDEX(DATOS!AL:AL,MATCH(CHECKLIST!B598,DATOS!B:B,0),1)=0,"",INDEX(DATOS!AL:AL,MATCH(CHECKLIST!B598,DATOS!B:B,0),1)),"")</f>
        <v/>
      </c>
      <c r="L598" s="17" t="str">
        <f>IFERROR(IF(INDEX(DATOS!AN:AN,MATCH(CHECKLIST!B598,DATOS!B:B,0),1)=0,"",INDEX(DATOS!AN:AN,MATCH(CHECKLIST!B598,DATOS!B:B,0),1)),"")</f>
        <v/>
      </c>
      <c r="M598" s="17" t="str">
        <f>IFERROR(IF(INDEX(DATOS!AN:AN,MATCH(CHECKLIST!B598,DATOS!B:B,0),1)=0,"",INDEX(DATOS!AN:AN,MATCH(CHECKLIST!B598,DATOS!B:B,0),1)),"")</f>
        <v/>
      </c>
      <c r="N598" s="49" t="str">
        <f ca="1">IFERROR(IF(INDEX(DATOS!I:I,MATCH(CHECKLIST!B598,DATOS!B:B,0),1)="","X",IF(INDEX(DATOS!I:I,MATCH(CHECKLIST!B598,DATOS!B:B,0),1)&gt;YEAR(TODAY())-1,"","VENCIDA")),"")</f>
        <v/>
      </c>
      <c r="O598" s="49"/>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16" t="str">
        <f>IFERROR(INDEX(DATOS!C:C,MATCH(CHECKLIST!A599,DATOS!BV:BV,0),1),"")</f>
        <v/>
      </c>
      <c r="F599" s="3" t="str">
        <f>IFERROR(IF(INDEX(DATOS!AD:AD,MATCH(CHECKLIST!B599,DATOS!B:B,0),1)=0,"",INDEX(DATOS!AD:AD,MATCH(CHECKLIST!B599,DATOS!B:B,0),1)),"")</f>
        <v/>
      </c>
      <c r="G599" s="17" t="str">
        <f>IFERROR(IF(INDEX(DATOS!AI:AI,MATCH(CHECKLIST!B599,DATOS!B:B,0),1)=0,"",INDEX(DATOS!AI:AI,MATCH(CHECKLIST!B599,DATOS!B:B,0),1)),"")</f>
        <v/>
      </c>
      <c r="H599" s="17" t="str">
        <f>IF(IFERROR(FIND(H$13,INDEX(DATOS!CB:CB,MATCH(CHECKLIST!B599,DATOS!B:B,0),1),1),"")="",IF(IFERROR(FIND("VENCIDA",INDEX(DATOS!BI:BI,MATCH(CHECKLIST!B599,DATOS!B:B,0),1),1),"")="","","VENCIDO"),"X")</f>
        <v/>
      </c>
      <c r="I599" s="17" t="str">
        <f>IFERROR(IF(INDEX(DATOS!AM:AM,MATCH(CHECKLIST!B599,DATOS!B:B,0),1)=0,"",INDEX(DATOS!AM:AM,MATCH(CHECKLIST!B599,DATOS!B:B,0),1)),"")</f>
        <v/>
      </c>
      <c r="J599" s="17" t="str">
        <f>IFERROR(IF(INDEX(DATOS!AK:AK,MATCH(CHECKLIST!B599,DATOS!B:B,0),1)=0,"",INDEX(DATOS!AK:AK,MATCH(CHECKLIST!B599,DATOS!B:B,0),1)),"")</f>
        <v/>
      </c>
      <c r="K599" s="49" t="str">
        <f>IFERROR(IF(INDEX(DATOS!AL:AL,MATCH(CHECKLIST!B599,DATOS!B:B,0),1)=0,"",INDEX(DATOS!AL:AL,MATCH(CHECKLIST!B599,DATOS!B:B,0),1)),"")</f>
        <v/>
      </c>
      <c r="L599" s="17" t="str">
        <f>IFERROR(IF(INDEX(DATOS!AN:AN,MATCH(CHECKLIST!B599,DATOS!B:B,0),1)=0,"",INDEX(DATOS!AN:AN,MATCH(CHECKLIST!B599,DATOS!B:B,0),1)),"")</f>
        <v/>
      </c>
      <c r="M599" s="17" t="str">
        <f>IFERROR(IF(INDEX(DATOS!AN:AN,MATCH(CHECKLIST!B599,DATOS!B:B,0),1)=0,"",INDEX(DATOS!AN:AN,MATCH(CHECKLIST!B599,DATOS!B:B,0),1)),"")</f>
        <v/>
      </c>
      <c r="N599" s="49" t="str">
        <f ca="1">IFERROR(IF(INDEX(DATOS!I:I,MATCH(CHECKLIST!B599,DATOS!B:B,0),1)="","X",IF(INDEX(DATOS!I:I,MATCH(CHECKLIST!B599,DATOS!B:B,0),1)&gt;YEAR(TODAY())-1,"","VENCIDA")),"")</f>
        <v/>
      </c>
      <c r="O599" s="49"/>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16" t="str">
        <f>IFERROR(INDEX(DATOS!C:C,MATCH(CHECKLIST!A600,DATOS!BV:BV,0),1),"")</f>
        <v/>
      </c>
      <c r="F600" s="3" t="str">
        <f>IFERROR(IF(INDEX(DATOS!AD:AD,MATCH(CHECKLIST!B600,DATOS!B:B,0),1)=0,"",INDEX(DATOS!AD:AD,MATCH(CHECKLIST!B600,DATOS!B:B,0),1)),"")</f>
        <v/>
      </c>
      <c r="G600" s="17" t="str">
        <f>IFERROR(IF(INDEX(DATOS!AI:AI,MATCH(CHECKLIST!B600,DATOS!B:B,0),1)=0,"",INDEX(DATOS!AI:AI,MATCH(CHECKLIST!B600,DATOS!B:B,0),1)),"")</f>
        <v/>
      </c>
      <c r="H600" s="17" t="str">
        <f>IF(IFERROR(FIND(H$13,INDEX(DATOS!CB:CB,MATCH(CHECKLIST!B600,DATOS!B:B,0),1),1),"")="",IF(IFERROR(FIND("VENCIDA",INDEX(DATOS!BI:BI,MATCH(CHECKLIST!B600,DATOS!B:B,0),1),1),"")="","","VENCIDO"),"X")</f>
        <v/>
      </c>
      <c r="I600" s="17" t="str">
        <f>IFERROR(IF(INDEX(DATOS!AM:AM,MATCH(CHECKLIST!B600,DATOS!B:B,0),1)=0,"",INDEX(DATOS!AM:AM,MATCH(CHECKLIST!B600,DATOS!B:B,0),1)),"")</f>
        <v/>
      </c>
      <c r="J600" s="17" t="str">
        <f>IFERROR(IF(INDEX(DATOS!AK:AK,MATCH(CHECKLIST!B600,DATOS!B:B,0),1)=0,"",INDEX(DATOS!AK:AK,MATCH(CHECKLIST!B600,DATOS!B:B,0),1)),"")</f>
        <v/>
      </c>
      <c r="K600" s="49" t="str">
        <f>IFERROR(IF(INDEX(DATOS!AL:AL,MATCH(CHECKLIST!B600,DATOS!B:B,0),1)=0,"",INDEX(DATOS!AL:AL,MATCH(CHECKLIST!B600,DATOS!B:B,0),1)),"")</f>
        <v/>
      </c>
      <c r="L600" s="17" t="str">
        <f>IFERROR(IF(INDEX(DATOS!AN:AN,MATCH(CHECKLIST!B600,DATOS!B:B,0),1)=0,"",INDEX(DATOS!AN:AN,MATCH(CHECKLIST!B600,DATOS!B:B,0),1)),"")</f>
        <v/>
      </c>
      <c r="M600" s="17" t="str">
        <f>IFERROR(IF(INDEX(DATOS!AN:AN,MATCH(CHECKLIST!B600,DATOS!B:B,0),1)=0,"",INDEX(DATOS!AN:AN,MATCH(CHECKLIST!B600,DATOS!B:B,0),1)),"")</f>
        <v/>
      </c>
      <c r="N600" s="49" t="str">
        <f ca="1">IFERROR(IF(INDEX(DATOS!I:I,MATCH(CHECKLIST!B600,DATOS!B:B,0),1)="","X",IF(INDEX(DATOS!I:I,MATCH(CHECKLIST!B600,DATOS!B:B,0),1)&gt;YEAR(TODAY())-1,"","VENCIDA")),"")</f>
        <v/>
      </c>
      <c r="O600" s="49"/>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16" t="str">
        <f>IFERROR(INDEX(DATOS!C:C,MATCH(CHECKLIST!A601,DATOS!BV:BV,0),1),"")</f>
        <v/>
      </c>
      <c r="F601" s="3" t="str">
        <f>IFERROR(IF(INDEX(DATOS!AD:AD,MATCH(CHECKLIST!B601,DATOS!B:B,0),1)=0,"",INDEX(DATOS!AD:AD,MATCH(CHECKLIST!B601,DATOS!B:B,0),1)),"")</f>
        <v/>
      </c>
      <c r="G601" s="17" t="str">
        <f>IFERROR(IF(INDEX(DATOS!AI:AI,MATCH(CHECKLIST!B601,DATOS!B:B,0),1)=0,"",INDEX(DATOS!AI:AI,MATCH(CHECKLIST!B601,DATOS!B:B,0),1)),"")</f>
        <v/>
      </c>
      <c r="H601" s="17" t="str">
        <f>IF(IFERROR(FIND(H$13,INDEX(DATOS!CB:CB,MATCH(CHECKLIST!B601,DATOS!B:B,0),1),1),"")="",IF(IFERROR(FIND("VENCIDA",INDEX(DATOS!BI:BI,MATCH(CHECKLIST!B601,DATOS!B:B,0),1),1),"")="","","VENCIDO"),"X")</f>
        <v/>
      </c>
      <c r="I601" s="17" t="str">
        <f>IFERROR(IF(INDEX(DATOS!AM:AM,MATCH(CHECKLIST!B601,DATOS!B:B,0),1)=0,"",INDEX(DATOS!AM:AM,MATCH(CHECKLIST!B601,DATOS!B:B,0),1)),"")</f>
        <v/>
      </c>
      <c r="J601" s="17" t="str">
        <f>IFERROR(IF(INDEX(DATOS!AK:AK,MATCH(CHECKLIST!B601,DATOS!B:B,0),1)=0,"",INDEX(DATOS!AK:AK,MATCH(CHECKLIST!B601,DATOS!B:B,0),1)),"")</f>
        <v/>
      </c>
      <c r="K601" s="49" t="str">
        <f>IFERROR(IF(INDEX(DATOS!AL:AL,MATCH(CHECKLIST!B601,DATOS!B:B,0),1)=0,"",INDEX(DATOS!AL:AL,MATCH(CHECKLIST!B601,DATOS!B:B,0),1)),"")</f>
        <v/>
      </c>
      <c r="L601" s="17" t="str">
        <f>IFERROR(IF(INDEX(DATOS!AN:AN,MATCH(CHECKLIST!B601,DATOS!B:B,0),1)=0,"",INDEX(DATOS!AN:AN,MATCH(CHECKLIST!B601,DATOS!B:B,0),1)),"")</f>
        <v/>
      </c>
      <c r="M601" s="17" t="str">
        <f>IFERROR(IF(INDEX(DATOS!AN:AN,MATCH(CHECKLIST!B601,DATOS!B:B,0),1)=0,"",INDEX(DATOS!AN:AN,MATCH(CHECKLIST!B601,DATOS!B:B,0),1)),"")</f>
        <v/>
      </c>
      <c r="N601" s="49" t="str">
        <f ca="1">IFERROR(IF(INDEX(DATOS!I:I,MATCH(CHECKLIST!B601,DATOS!B:B,0),1)="","X",IF(INDEX(DATOS!I:I,MATCH(CHECKLIST!B601,DATOS!B:B,0),1)&gt;YEAR(TODAY())-1,"","VENCIDA")),"")</f>
        <v/>
      </c>
      <c r="O601" s="49"/>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16" t="str">
        <f>IFERROR(INDEX(DATOS!C:C,MATCH(CHECKLIST!A602,DATOS!BV:BV,0),1),"")</f>
        <v/>
      </c>
      <c r="F602" s="3" t="str">
        <f>IFERROR(IF(INDEX(DATOS!AD:AD,MATCH(CHECKLIST!B602,DATOS!B:B,0),1)=0,"",INDEX(DATOS!AD:AD,MATCH(CHECKLIST!B602,DATOS!B:B,0),1)),"")</f>
        <v/>
      </c>
      <c r="G602" s="17" t="str">
        <f>IFERROR(IF(INDEX(DATOS!AI:AI,MATCH(CHECKLIST!B602,DATOS!B:B,0),1)=0,"",INDEX(DATOS!AI:AI,MATCH(CHECKLIST!B602,DATOS!B:B,0),1)),"")</f>
        <v/>
      </c>
      <c r="H602" s="17" t="str">
        <f>IF(IFERROR(FIND(H$13,INDEX(DATOS!CB:CB,MATCH(CHECKLIST!B602,DATOS!B:B,0),1),1),"")="",IF(IFERROR(FIND("VENCIDA",INDEX(DATOS!BI:BI,MATCH(CHECKLIST!B602,DATOS!B:B,0),1),1),"")="","","VENCIDO"),"X")</f>
        <v/>
      </c>
      <c r="I602" s="17" t="str">
        <f>IFERROR(IF(INDEX(DATOS!AM:AM,MATCH(CHECKLIST!B602,DATOS!B:B,0),1)=0,"",INDEX(DATOS!AM:AM,MATCH(CHECKLIST!B602,DATOS!B:B,0),1)),"")</f>
        <v/>
      </c>
      <c r="J602" s="17" t="str">
        <f>IFERROR(IF(INDEX(DATOS!AK:AK,MATCH(CHECKLIST!B602,DATOS!B:B,0),1)=0,"",INDEX(DATOS!AK:AK,MATCH(CHECKLIST!B602,DATOS!B:B,0),1)),"")</f>
        <v/>
      </c>
      <c r="K602" s="49" t="str">
        <f>IFERROR(IF(INDEX(DATOS!AL:AL,MATCH(CHECKLIST!B602,DATOS!B:B,0),1)=0,"",INDEX(DATOS!AL:AL,MATCH(CHECKLIST!B602,DATOS!B:B,0),1)),"")</f>
        <v/>
      </c>
      <c r="L602" s="17" t="str">
        <f>IFERROR(IF(INDEX(DATOS!AN:AN,MATCH(CHECKLIST!B602,DATOS!B:B,0),1)=0,"",INDEX(DATOS!AN:AN,MATCH(CHECKLIST!B602,DATOS!B:B,0),1)),"")</f>
        <v/>
      </c>
      <c r="M602" s="17" t="str">
        <f>IFERROR(IF(INDEX(DATOS!AN:AN,MATCH(CHECKLIST!B602,DATOS!B:B,0),1)=0,"",INDEX(DATOS!AN:AN,MATCH(CHECKLIST!B602,DATOS!B:B,0),1)),"")</f>
        <v/>
      </c>
      <c r="N602" s="49" t="str">
        <f ca="1">IFERROR(IF(INDEX(DATOS!I:I,MATCH(CHECKLIST!B602,DATOS!B:B,0),1)="","X",IF(INDEX(DATOS!I:I,MATCH(CHECKLIST!B602,DATOS!B:B,0),1)&gt;YEAR(TODAY())-1,"","VENCIDA")),"")</f>
        <v/>
      </c>
      <c r="O602" s="49"/>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16" t="str">
        <f>IFERROR(INDEX(DATOS!C:C,MATCH(CHECKLIST!A603,DATOS!BV:BV,0),1),"")</f>
        <v/>
      </c>
      <c r="F603" s="3" t="str">
        <f>IFERROR(IF(INDEX(DATOS!AD:AD,MATCH(CHECKLIST!B603,DATOS!B:B,0),1)=0,"",INDEX(DATOS!AD:AD,MATCH(CHECKLIST!B603,DATOS!B:B,0),1)),"")</f>
        <v/>
      </c>
      <c r="G603" s="17" t="str">
        <f>IFERROR(IF(INDEX(DATOS!AI:AI,MATCH(CHECKLIST!B603,DATOS!B:B,0),1)=0,"",INDEX(DATOS!AI:AI,MATCH(CHECKLIST!B603,DATOS!B:B,0),1)),"")</f>
        <v/>
      </c>
      <c r="H603" s="17" t="str">
        <f>IF(IFERROR(FIND(H$13,INDEX(DATOS!CB:CB,MATCH(CHECKLIST!B603,DATOS!B:B,0),1),1),"")="",IF(IFERROR(FIND("VENCIDA",INDEX(DATOS!BI:BI,MATCH(CHECKLIST!B603,DATOS!B:B,0),1),1),"")="","","VENCIDO"),"X")</f>
        <v/>
      </c>
      <c r="I603" s="17" t="str">
        <f>IFERROR(IF(INDEX(DATOS!AM:AM,MATCH(CHECKLIST!B603,DATOS!B:B,0),1)=0,"",INDEX(DATOS!AM:AM,MATCH(CHECKLIST!B603,DATOS!B:B,0),1)),"")</f>
        <v/>
      </c>
      <c r="J603" s="17" t="str">
        <f>IFERROR(IF(INDEX(DATOS!AK:AK,MATCH(CHECKLIST!B603,DATOS!B:B,0),1)=0,"",INDEX(DATOS!AK:AK,MATCH(CHECKLIST!B603,DATOS!B:B,0),1)),"")</f>
        <v/>
      </c>
      <c r="K603" s="49" t="str">
        <f>IFERROR(IF(INDEX(DATOS!AL:AL,MATCH(CHECKLIST!B603,DATOS!B:B,0),1)=0,"",INDEX(DATOS!AL:AL,MATCH(CHECKLIST!B603,DATOS!B:B,0),1)),"")</f>
        <v/>
      </c>
      <c r="L603" s="17" t="str">
        <f>IFERROR(IF(INDEX(DATOS!AN:AN,MATCH(CHECKLIST!B603,DATOS!B:B,0),1)=0,"",INDEX(DATOS!AN:AN,MATCH(CHECKLIST!B603,DATOS!B:B,0),1)),"")</f>
        <v/>
      </c>
      <c r="M603" s="17" t="str">
        <f>IFERROR(IF(INDEX(DATOS!AN:AN,MATCH(CHECKLIST!B603,DATOS!B:B,0),1)=0,"",INDEX(DATOS!AN:AN,MATCH(CHECKLIST!B603,DATOS!B:B,0),1)),"")</f>
        <v/>
      </c>
      <c r="N603" s="49" t="str">
        <f ca="1">IFERROR(IF(INDEX(DATOS!I:I,MATCH(CHECKLIST!B603,DATOS!B:B,0),1)="","X",IF(INDEX(DATOS!I:I,MATCH(CHECKLIST!B603,DATOS!B:B,0),1)&gt;YEAR(TODAY())-1,"","VENCIDA")),"")</f>
        <v/>
      </c>
      <c r="O603" s="49"/>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16" t="str">
        <f>IFERROR(INDEX(DATOS!C:C,MATCH(CHECKLIST!A604,DATOS!BV:BV,0),1),"")</f>
        <v/>
      </c>
      <c r="F604" s="3" t="str">
        <f>IFERROR(IF(INDEX(DATOS!AD:AD,MATCH(CHECKLIST!B604,DATOS!B:B,0),1)=0,"",INDEX(DATOS!AD:AD,MATCH(CHECKLIST!B604,DATOS!B:B,0),1)),"")</f>
        <v/>
      </c>
      <c r="G604" s="17" t="str">
        <f>IFERROR(IF(INDEX(DATOS!AI:AI,MATCH(CHECKLIST!B604,DATOS!B:B,0),1)=0,"",INDEX(DATOS!AI:AI,MATCH(CHECKLIST!B604,DATOS!B:B,0),1)),"")</f>
        <v/>
      </c>
      <c r="H604" s="17" t="str">
        <f>IF(IFERROR(FIND(H$13,INDEX(DATOS!CB:CB,MATCH(CHECKLIST!B604,DATOS!B:B,0),1),1),"")="",IF(IFERROR(FIND("VENCIDA",INDEX(DATOS!BI:BI,MATCH(CHECKLIST!B604,DATOS!B:B,0),1),1),"")="","","VENCIDO"),"X")</f>
        <v/>
      </c>
      <c r="I604" s="17" t="str">
        <f>IFERROR(IF(INDEX(DATOS!AM:AM,MATCH(CHECKLIST!B604,DATOS!B:B,0),1)=0,"",INDEX(DATOS!AM:AM,MATCH(CHECKLIST!B604,DATOS!B:B,0),1)),"")</f>
        <v/>
      </c>
      <c r="J604" s="17" t="str">
        <f>IFERROR(IF(INDEX(DATOS!AK:AK,MATCH(CHECKLIST!B604,DATOS!B:B,0),1)=0,"",INDEX(DATOS!AK:AK,MATCH(CHECKLIST!B604,DATOS!B:B,0),1)),"")</f>
        <v/>
      </c>
      <c r="K604" s="49" t="str">
        <f>IFERROR(IF(INDEX(DATOS!AL:AL,MATCH(CHECKLIST!B604,DATOS!B:B,0),1)=0,"",INDEX(DATOS!AL:AL,MATCH(CHECKLIST!B604,DATOS!B:B,0),1)),"")</f>
        <v/>
      </c>
      <c r="L604" s="17" t="str">
        <f>IFERROR(IF(INDEX(DATOS!AN:AN,MATCH(CHECKLIST!B604,DATOS!B:B,0),1)=0,"",INDEX(DATOS!AN:AN,MATCH(CHECKLIST!B604,DATOS!B:B,0),1)),"")</f>
        <v/>
      </c>
      <c r="M604" s="17" t="str">
        <f>IFERROR(IF(INDEX(DATOS!AN:AN,MATCH(CHECKLIST!B604,DATOS!B:B,0),1)=0,"",INDEX(DATOS!AN:AN,MATCH(CHECKLIST!B604,DATOS!B:B,0),1)),"")</f>
        <v/>
      </c>
      <c r="N604" s="49" t="str">
        <f ca="1">IFERROR(IF(INDEX(DATOS!I:I,MATCH(CHECKLIST!B604,DATOS!B:B,0),1)="","X",IF(INDEX(DATOS!I:I,MATCH(CHECKLIST!B604,DATOS!B:B,0),1)&gt;YEAR(TODAY())-1,"","VENCIDA")),"")</f>
        <v/>
      </c>
      <c r="O604" s="49"/>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16" t="str">
        <f>IFERROR(INDEX(DATOS!C:C,MATCH(CHECKLIST!A605,DATOS!BV:BV,0),1),"")</f>
        <v/>
      </c>
      <c r="F605" s="3" t="str">
        <f>IFERROR(IF(INDEX(DATOS!AD:AD,MATCH(CHECKLIST!B605,DATOS!B:B,0),1)=0,"",INDEX(DATOS!AD:AD,MATCH(CHECKLIST!B605,DATOS!B:B,0),1)),"")</f>
        <v/>
      </c>
      <c r="G605" s="17" t="str">
        <f>IFERROR(IF(INDEX(DATOS!AI:AI,MATCH(CHECKLIST!B605,DATOS!B:B,0),1)=0,"",INDEX(DATOS!AI:AI,MATCH(CHECKLIST!B605,DATOS!B:B,0),1)),"")</f>
        <v/>
      </c>
      <c r="H605" s="17" t="str">
        <f>IF(IFERROR(FIND(H$13,INDEX(DATOS!CB:CB,MATCH(CHECKLIST!B605,DATOS!B:B,0),1),1),"")="",IF(IFERROR(FIND("VENCIDA",INDEX(DATOS!BI:BI,MATCH(CHECKLIST!B605,DATOS!B:B,0),1),1),"")="","","VENCIDO"),"X")</f>
        <v/>
      </c>
      <c r="I605" s="17" t="str">
        <f>IFERROR(IF(INDEX(DATOS!AM:AM,MATCH(CHECKLIST!B605,DATOS!B:B,0),1)=0,"",INDEX(DATOS!AM:AM,MATCH(CHECKLIST!B605,DATOS!B:B,0),1)),"")</f>
        <v/>
      </c>
      <c r="J605" s="17" t="str">
        <f>IFERROR(IF(INDEX(DATOS!AK:AK,MATCH(CHECKLIST!B605,DATOS!B:B,0),1)=0,"",INDEX(DATOS!AK:AK,MATCH(CHECKLIST!B605,DATOS!B:B,0),1)),"")</f>
        <v/>
      </c>
      <c r="K605" s="49" t="str">
        <f>IFERROR(IF(INDEX(DATOS!AL:AL,MATCH(CHECKLIST!B605,DATOS!B:B,0),1)=0,"",INDEX(DATOS!AL:AL,MATCH(CHECKLIST!B605,DATOS!B:B,0),1)),"")</f>
        <v/>
      </c>
      <c r="L605" s="17" t="str">
        <f>IFERROR(IF(INDEX(DATOS!AN:AN,MATCH(CHECKLIST!B605,DATOS!B:B,0),1)=0,"",INDEX(DATOS!AN:AN,MATCH(CHECKLIST!B605,DATOS!B:B,0),1)),"")</f>
        <v/>
      </c>
      <c r="M605" s="17" t="str">
        <f>IFERROR(IF(INDEX(DATOS!AN:AN,MATCH(CHECKLIST!B605,DATOS!B:B,0),1)=0,"",INDEX(DATOS!AN:AN,MATCH(CHECKLIST!B605,DATOS!B:B,0),1)),"")</f>
        <v/>
      </c>
      <c r="N605" s="49" t="str">
        <f ca="1">IFERROR(IF(INDEX(DATOS!I:I,MATCH(CHECKLIST!B605,DATOS!B:B,0),1)="","X",IF(INDEX(DATOS!I:I,MATCH(CHECKLIST!B605,DATOS!B:B,0),1)&gt;YEAR(TODAY())-1,"","VENCIDA")),"")</f>
        <v/>
      </c>
      <c r="O605" s="49"/>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16" t="str">
        <f>IFERROR(INDEX(DATOS!C:C,MATCH(CHECKLIST!A606,DATOS!BV:BV,0),1),"")</f>
        <v/>
      </c>
      <c r="F606" s="3" t="str">
        <f>IFERROR(IF(INDEX(DATOS!AD:AD,MATCH(CHECKLIST!B606,DATOS!B:B,0),1)=0,"",INDEX(DATOS!AD:AD,MATCH(CHECKLIST!B606,DATOS!B:B,0),1)),"")</f>
        <v/>
      </c>
      <c r="G606" s="17" t="str">
        <f>IFERROR(IF(INDEX(DATOS!AI:AI,MATCH(CHECKLIST!B606,DATOS!B:B,0),1)=0,"",INDEX(DATOS!AI:AI,MATCH(CHECKLIST!B606,DATOS!B:B,0),1)),"")</f>
        <v/>
      </c>
      <c r="H606" s="17" t="str">
        <f>IF(IFERROR(FIND(H$13,INDEX(DATOS!CB:CB,MATCH(CHECKLIST!B606,DATOS!B:B,0),1),1),"")="",IF(IFERROR(FIND("VENCIDA",INDEX(DATOS!BI:BI,MATCH(CHECKLIST!B606,DATOS!B:B,0),1),1),"")="","","VENCIDO"),"X")</f>
        <v/>
      </c>
      <c r="I606" s="17" t="str">
        <f>IFERROR(IF(INDEX(DATOS!AM:AM,MATCH(CHECKLIST!B606,DATOS!B:B,0),1)=0,"",INDEX(DATOS!AM:AM,MATCH(CHECKLIST!B606,DATOS!B:B,0),1)),"")</f>
        <v/>
      </c>
      <c r="J606" s="17" t="str">
        <f>IFERROR(IF(INDEX(DATOS!AK:AK,MATCH(CHECKLIST!B606,DATOS!B:B,0),1)=0,"",INDEX(DATOS!AK:AK,MATCH(CHECKLIST!B606,DATOS!B:B,0),1)),"")</f>
        <v/>
      </c>
      <c r="K606" s="49" t="str">
        <f>IFERROR(IF(INDEX(DATOS!AL:AL,MATCH(CHECKLIST!B606,DATOS!B:B,0),1)=0,"",INDEX(DATOS!AL:AL,MATCH(CHECKLIST!B606,DATOS!B:B,0),1)),"")</f>
        <v/>
      </c>
      <c r="L606" s="17" t="str">
        <f>IFERROR(IF(INDEX(DATOS!AN:AN,MATCH(CHECKLIST!B606,DATOS!B:B,0),1)=0,"",INDEX(DATOS!AN:AN,MATCH(CHECKLIST!B606,DATOS!B:B,0),1)),"")</f>
        <v/>
      </c>
      <c r="M606" s="17" t="str">
        <f>IFERROR(IF(INDEX(DATOS!AN:AN,MATCH(CHECKLIST!B606,DATOS!B:B,0),1)=0,"",INDEX(DATOS!AN:AN,MATCH(CHECKLIST!B606,DATOS!B:B,0),1)),"")</f>
        <v/>
      </c>
      <c r="N606" s="49" t="str">
        <f ca="1">IFERROR(IF(INDEX(DATOS!I:I,MATCH(CHECKLIST!B606,DATOS!B:B,0),1)="","X",IF(INDEX(DATOS!I:I,MATCH(CHECKLIST!B606,DATOS!B:B,0),1)&gt;YEAR(TODAY())-1,"","VENCIDA")),"")</f>
        <v/>
      </c>
      <c r="O606" s="49"/>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16" t="str">
        <f>IFERROR(INDEX(DATOS!C:C,MATCH(CHECKLIST!A607,DATOS!BV:BV,0),1),"")</f>
        <v/>
      </c>
      <c r="F607" s="3" t="str">
        <f>IFERROR(IF(INDEX(DATOS!AD:AD,MATCH(CHECKLIST!B607,DATOS!B:B,0),1)=0,"",INDEX(DATOS!AD:AD,MATCH(CHECKLIST!B607,DATOS!B:B,0),1)),"")</f>
        <v/>
      </c>
      <c r="G607" s="17" t="str">
        <f>IFERROR(IF(INDEX(DATOS!AI:AI,MATCH(CHECKLIST!B607,DATOS!B:B,0),1)=0,"",INDEX(DATOS!AI:AI,MATCH(CHECKLIST!B607,DATOS!B:B,0),1)),"")</f>
        <v/>
      </c>
      <c r="H607" s="17" t="str">
        <f>IF(IFERROR(FIND(H$13,INDEX(DATOS!CB:CB,MATCH(CHECKLIST!B607,DATOS!B:B,0),1),1),"")="",IF(IFERROR(FIND("VENCIDA",INDEX(DATOS!BI:BI,MATCH(CHECKLIST!B607,DATOS!B:B,0),1),1),"")="","","VENCIDO"),"X")</f>
        <v/>
      </c>
      <c r="I607" s="17" t="str">
        <f>IFERROR(IF(INDEX(DATOS!AM:AM,MATCH(CHECKLIST!B607,DATOS!B:B,0),1)=0,"",INDEX(DATOS!AM:AM,MATCH(CHECKLIST!B607,DATOS!B:B,0),1)),"")</f>
        <v/>
      </c>
      <c r="J607" s="17" t="str">
        <f>IFERROR(IF(INDEX(DATOS!AK:AK,MATCH(CHECKLIST!B607,DATOS!B:B,0),1)=0,"",INDEX(DATOS!AK:AK,MATCH(CHECKLIST!B607,DATOS!B:B,0),1)),"")</f>
        <v/>
      </c>
      <c r="K607" s="49" t="str">
        <f>IFERROR(IF(INDEX(DATOS!AL:AL,MATCH(CHECKLIST!B607,DATOS!B:B,0),1)=0,"",INDEX(DATOS!AL:AL,MATCH(CHECKLIST!B607,DATOS!B:B,0),1)),"")</f>
        <v/>
      </c>
      <c r="L607" s="17" t="str">
        <f>IFERROR(IF(INDEX(DATOS!AN:AN,MATCH(CHECKLIST!B607,DATOS!B:B,0),1)=0,"",INDEX(DATOS!AN:AN,MATCH(CHECKLIST!B607,DATOS!B:B,0),1)),"")</f>
        <v/>
      </c>
      <c r="M607" s="17" t="str">
        <f>IFERROR(IF(INDEX(DATOS!AN:AN,MATCH(CHECKLIST!B607,DATOS!B:B,0),1)=0,"",INDEX(DATOS!AN:AN,MATCH(CHECKLIST!B607,DATOS!B:B,0),1)),"")</f>
        <v/>
      </c>
      <c r="N607" s="49" t="str">
        <f ca="1">IFERROR(IF(INDEX(DATOS!I:I,MATCH(CHECKLIST!B607,DATOS!B:B,0),1)="","X",IF(INDEX(DATOS!I:I,MATCH(CHECKLIST!B607,DATOS!B:B,0),1)&gt;YEAR(TODAY())-1,"","VENCIDA")),"")</f>
        <v/>
      </c>
      <c r="O607" s="49"/>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16" t="str">
        <f>IFERROR(INDEX(DATOS!C:C,MATCH(CHECKLIST!A608,DATOS!BV:BV,0),1),"")</f>
        <v/>
      </c>
      <c r="F608" s="3" t="str">
        <f>IFERROR(IF(INDEX(DATOS!AD:AD,MATCH(CHECKLIST!B608,DATOS!B:B,0),1)=0,"",INDEX(DATOS!AD:AD,MATCH(CHECKLIST!B608,DATOS!B:B,0),1)),"")</f>
        <v/>
      </c>
      <c r="G608" s="17" t="str">
        <f>IFERROR(IF(INDEX(DATOS!AI:AI,MATCH(CHECKLIST!B608,DATOS!B:B,0),1)=0,"",INDEX(DATOS!AI:AI,MATCH(CHECKLIST!B608,DATOS!B:B,0),1)),"")</f>
        <v/>
      </c>
      <c r="H608" s="17" t="str">
        <f>IF(IFERROR(FIND(H$13,INDEX(DATOS!CB:CB,MATCH(CHECKLIST!B608,DATOS!B:B,0),1),1),"")="",IF(IFERROR(FIND("VENCIDA",INDEX(DATOS!BI:BI,MATCH(CHECKLIST!B608,DATOS!B:B,0),1),1),"")="","","VENCIDO"),"X")</f>
        <v/>
      </c>
      <c r="I608" s="17" t="str">
        <f>IFERROR(IF(INDEX(DATOS!AM:AM,MATCH(CHECKLIST!B608,DATOS!B:B,0),1)=0,"",INDEX(DATOS!AM:AM,MATCH(CHECKLIST!B608,DATOS!B:B,0),1)),"")</f>
        <v/>
      </c>
      <c r="J608" s="17" t="str">
        <f>IFERROR(IF(INDEX(DATOS!AK:AK,MATCH(CHECKLIST!B608,DATOS!B:B,0),1)=0,"",INDEX(DATOS!AK:AK,MATCH(CHECKLIST!B608,DATOS!B:B,0),1)),"")</f>
        <v/>
      </c>
      <c r="K608" s="49" t="str">
        <f>IFERROR(IF(INDEX(DATOS!AL:AL,MATCH(CHECKLIST!B608,DATOS!B:B,0),1)=0,"",INDEX(DATOS!AL:AL,MATCH(CHECKLIST!B608,DATOS!B:B,0),1)),"")</f>
        <v/>
      </c>
      <c r="L608" s="17" t="str">
        <f>IFERROR(IF(INDEX(DATOS!AN:AN,MATCH(CHECKLIST!B608,DATOS!B:B,0),1)=0,"",INDEX(DATOS!AN:AN,MATCH(CHECKLIST!B608,DATOS!B:B,0),1)),"")</f>
        <v/>
      </c>
      <c r="M608" s="17" t="str">
        <f>IFERROR(IF(INDEX(DATOS!AN:AN,MATCH(CHECKLIST!B608,DATOS!B:B,0),1)=0,"",INDEX(DATOS!AN:AN,MATCH(CHECKLIST!B608,DATOS!B:B,0),1)),"")</f>
        <v/>
      </c>
      <c r="N608" s="49" t="str">
        <f ca="1">IFERROR(IF(INDEX(DATOS!I:I,MATCH(CHECKLIST!B608,DATOS!B:B,0),1)="","X",IF(INDEX(DATOS!I:I,MATCH(CHECKLIST!B608,DATOS!B:B,0),1)&gt;YEAR(TODAY())-1,"","VENCIDA")),"")</f>
        <v/>
      </c>
      <c r="O608" s="49"/>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16" t="str">
        <f>IFERROR(INDEX(DATOS!C:C,MATCH(CHECKLIST!A609,DATOS!BV:BV,0),1),"")</f>
        <v/>
      </c>
      <c r="F609" s="3" t="str">
        <f>IFERROR(IF(INDEX(DATOS!AD:AD,MATCH(CHECKLIST!B609,DATOS!B:B,0),1)=0,"",INDEX(DATOS!AD:AD,MATCH(CHECKLIST!B609,DATOS!B:B,0),1)),"")</f>
        <v/>
      </c>
      <c r="G609" s="17" t="str">
        <f>IFERROR(IF(INDEX(DATOS!AI:AI,MATCH(CHECKLIST!B609,DATOS!B:B,0),1)=0,"",INDEX(DATOS!AI:AI,MATCH(CHECKLIST!B609,DATOS!B:B,0),1)),"")</f>
        <v/>
      </c>
      <c r="H609" s="17" t="str">
        <f>IF(IFERROR(FIND(H$13,INDEX(DATOS!CB:CB,MATCH(CHECKLIST!B609,DATOS!B:B,0),1),1),"")="",IF(IFERROR(FIND("VENCIDA",INDEX(DATOS!BI:BI,MATCH(CHECKLIST!B609,DATOS!B:B,0),1),1),"")="","","VENCIDO"),"X")</f>
        <v/>
      </c>
      <c r="I609" s="17" t="str">
        <f>IFERROR(IF(INDEX(DATOS!AM:AM,MATCH(CHECKLIST!B609,DATOS!B:B,0),1)=0,"",INDEX(DATOS!AM:AM,MATCH(CHECKLIST!B609,DATOS!B:B,0),1)),"")</f>
        <v/>
      </c>
      <c r="J609" s="17" t="str">
        <f>IFERROR(IF(INDEX(DATOS!AK:AK,MATCH(CHECKLIST!B609,DATOS!B:B,0),1)=0,"",INDEX(DATOS!AK:AK,MATCH(CHECKLIST!B609,DATOS!B:B,0),1)),"")</f>
        <v/>
      </c>
      <c r="K609" s="49" t="str">
        <f>IFERROR(IF(INDEX(DATOS!AL:AL,MATCH(CHECKLIST!B609,DATOS!B:B,0),1)=0,"",INDEX(DATOS!AL:AL,MATCH(CHECKLIST!B609,DATOS!B:B,0),1)),"")</f>
        <v/>
      </c>
      <c r="L609" s="17" t="str">
        <f>IFERROR(IF(INDEX(DATOS!AN:AN,MATCH(CHECKLIST!B609,DATOS!B:B,0),1)=0,"",INDEX(DATOS!AN:AN,MATCH(CHECKLIST!B609,DATOS!B:B,0),1)),"")</f>
        <v/>
      </c>
      <c r="M609" s="17" t="str">
        <f>IFERROR(IF(INDEX(DATOS!AN:AN,MATCH(CHECKLIST!B609,DATOS!B:B,0),1)=0,"",INDEX(DATOS!AN:AN,MATCH(CHECKLIST!B609,DATOS!B:B,0),1)),"")</f>
        <v/>
      </c>
      <c r="N609" s="49" t="str">
        <f ca="1">IFERROR(IF(INDEX(DATOS!I:I,MATCH(CHECKLIST!B609,DATOS!B:B,0),1)="","X",IF(INDEX(DATOS!I:I,MATCH(CHECKLIST!B609,DATOS!B:B,0),1)&gt;YEAR(TODAY())-1,"","VENCIDA")),"")</f>
        <v/>
      </c>
      <c r="O609" s="49"/>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16" t="str">
        <f>IFERROR(INDEX(DATOS!C:C,MATCH(CHECKLIST!A610,DATOS!BV:BV,0),1),"")</f>
        <v/>
      </c>
      <c r="F610" s="3" t="str">
        <f>IFERROR(IF(INDEX(DATOS!AD:AD,MATCH(CHECKLIST!B610,DATOS!B:B,0),1)=0,"",INDEX(DATOS!AD:AD,MATCH(CHECKLIST!B610,DATOS!B:B,0),1)),"")</f>
        <v/>
      </c>
      <c r="G610" s="17" t="str">
        <f>IFERROR(IF(INDEX(DATOS!AI:AI,MATCH(CHECKLIST!B610,DATOS!B:B,0),1)=0,"",INDEX(DATOS!AI:AI,MATCH(CHECKLIST!B610,DATOS!B:B,0),1)),"")</f>
        <v/>
      </c>
      <c r="H610" s="17" t="str">
        <f>IF(IFERROR(FIND(H$13,INDEX(DATOS!CB:CB,MATCH(CHECKLIST!B610,DATOS!B:B,0),1),1),"")="",IF(IFERROR(FIND("VENCIDA",INDEX(DATOS!BI:BI,MATCH(CHECKLIST!B610,DATOS!B:B,0),1),1),"")="","","VENCIDO"),"X")</f>
        <v/>
      </c>
      <c r="I610" s="17" t="str">
        <f>IFERROR(IF(INDEX(DATOS!AM:AM,MATCH(CHECKLIST!B610,DATOS!B:B,0),1)=0,"",INDEX(DATOS!AM:AM,MATCH(CHECKLIST!B610,DATOS!B:B,0),1)),"")</f>
        <v/>
      </c>
      <c r="J610" s="17" t="str">
        <f>IFERROR(IF(INDEX(DATOS!AK:AK,MATCH(CHECKLIST!B610,DATOS!B:B,0),1)=0,"",INDEX(DATOS!AK:AK,MATCH(CHECKLIST!B610,DATOS!B:B,0),1)),"")</f>
        <v/>
      </c>
      <c r="K610" s="49" t="str">
        <f>IFERROR(IF(INDEX(DATOS!AL:AL,MATCH(CHECKLIST!B610,DATOS!B:B,0),1)=0,"",INDEX(DATOS!AL:AL,MATCH(CHECKLIST!B610,DATOS!B:B,0),1)),"")</f>
        <v/>
      </c>
      <c r="L610" s="17" t="str">
        <f>IFERROR(IF(INDEX(DATOS!AN:AN,MATCH(CHECKLIST!B610,DATOS!B:B,0),1)=0,"",INDEX(DATOS!AN:AN,MATCH(CHECKLIST!B610,DATOS!B:B,0),1)),"")</f>
        <v/>
      </c>
      <c r="M610" s="17" t="str">
        <f>IFERROR(IF(INDEX(DATOS!AN:AN,MATCH(CHECKLIST!B610,DATOS!B:B,0),1)=0,"",INDEX(DATOS!AN:AN,MATCH(CHECKLIST!B610,DATOS!B:B,0),1)),"")</f>
        <v/>
      </c>
      <c r="N610" s="49" t="str">
        <f ca="1">IFERROR(IF(INDEX(DATOS!I:I,MATCH(CHECKLIST!B610,DATOS!B:B,0),1)="","X",IF(INDEX(DATOS!I:I,MATCH(CHECKLIST!B610,DATOS!B:B,0),1)&gt;YEAR(TODAY())-1,"","VENCIDA")),"")</f>
        <v/>
      </c>
      <c r="O610" s="49"/>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16" t="str">
        <f>IFERROR(INDEX(DATOS!C:C,MATCH(CHECKLIST!A611,DATOS!BV:BV,0),1),"")</f>
        <v/>
      </c>
      <c r="F611" s="3" t="str">
        <f>IFERROR(IF(INDEX(DATOS!AD:AD,MATCH(CHECKLIST!B611,DATOS!B:B,0),1)=0,"",INDEX(DATOS!AD:AD,MATCH(CHECKLIST!B611,DATOS!B:B,0),1)),"")</f>
        <v/>
      </c>
      <c r="G611" s="17" t="str">
        <f>IFERROR(IF(INDEX(DATOS!AI:AI,MATCH(CHECKLIST!B611,DATOS!B:B,0),1)=0,"",INDEX(DATOS!AI:AI,MATCH(CHECKLIST!B611,DATOS!B:B,0),1)),"")</f>
        <v/>
      </c>
      <c r="H611" s="17" t="str">
        <f>IF(IFERROR(FIND(H$13,INDEX(DATOS!CB:CB,MATCH(CHECKLIST!B611,DATOS!B:B,0),1),1),"")="",IF(IFERROR(FIND("VENCIDA",INDEX(DATOS!BI:BI,MATCH(CHECKLIST!B611,DATOS!B:B,0),1),1),"")="","","VENCIDO"),"X")</f>
        <v/>
      </c>
      <c r="I611" s="17" t="str">
        <f>IFERROR(IF(INDEX(DATOS!AM:AM,MATCH(CHECKLIST!B611,DATOS!B:B,0),1)=0,"",INDEX(DATOS!AM:AM,MATCH(CHECKLIST!B611,DATOS!B:B,0),1)),"")</f>
        <v/>
      </c>
      <c r="J611" s="17" t="str">
        <f>IFERROR(IF(INDEX(DATOS!AK:AK,MATCH(CHECKLIST!B611,DATOS!B:B,0),1)=0,"",INDEX(DATOS!AK:AK,MATCH(CHECKLIST!B611,DATOS!B:B,0),1)),"")</f>
        <v/>
      </c>
      <c r="K611" s="49" t="str">
        <f>IFERROR(IF(INDEX(DATOS!AL:AL,MATCH(CHECKLIST!B611,DATOS!B:B,0),1)=0,"",INDEX(DATOS!AL:AL,MATCH(CHECKLIST!B611,DATOS!B:B,0),1)),"")</f>
        <v/>
      </c>
      <c r="L611" s="17" t="str">
        <f>IFERROR(IF(INDEX(DATOS!AN:AN,MATCH(CHECKLIST!B611,DATOS!B:B,0),1)=0,"",INDEX(DATOS!AN:AN,MATCH(CHECKLIST!B611,DATOS!B:B,0),1)),"")</f>
        <v/>
      </c>
      <c r="M611" s="17" t="str">
        <f>IFERROR(IF(INDEX(DATOS!AN:AN,MATCH(CHECKLIST!B611,DATOS!B:B,0),1)=0,"",INDEX(DATOS!AN:AN,MATCH(CHECKLIST!B611,DATOS!B:B,0),1)),"")</f>
        <v/>
      </c>
      <c r="N611" s="49" t="str">
        <f ca="1">IFERROR(IF(INDEX(DATOS!I:I,MATCH(CHECKLIST!B611,DATOS!B:B,0),1)="","X",IF(INDEX(DATOS!I:I,MATCH(CHECKLIST!B611,DATOS!B:B,0),1)&gt;YEAR(TODAY())-1,"","VENCIDA")),"")</f>
        <v/>
      </c>
      <c r="O611" s="49"/>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16" t="str">
        <f>IFERROR(INDEX(DATOS!C:C,MATCH(CHECKLIST!A612,DATOS!BV:BV,0),1),"")</f>
        <v/>
      </c>
      <c r="F612" s="3" t="str">
        <f>IFERROR(IF(INDEX(DATOS!AD:AD,MATCH(CHECKLIST!B612,DATOS!B:B,0),1)=0,"",INDEX(DATOS!AD:AD,MATCH(CHECKLIST!B612,DATOS!B:B,0),1)),"")</f>
        <v/>
      </c>
      <c r="G612" s="17" t="str">
        <f>IFERROR(IF(INDEX(DATOS!AI:AI,MATCH(CHECKLIST!B612,DATOS!B:B,0),1)=0,"",INDEX(DATOS!AI:AI,MATCH(CHECKLIST!B612,DATOS!B:B,0),1)),"")</f>
        <v/>
      </c>
      <c r="H612" s="17" t="str">
        <f>IF(IFERROR(FIND(H$13,INDEX(DATOS!CB:CB,MATCH(CHECKLIST!B612,DATOS!B:B,0),1),1),"")="",IF(IFERROR(FIND("VENCIDA",INDEX(DATOS!BI:BI,MATCH(CHECKLIST!B612,DATOS!B:B,0),1),1),"")="","","VENCIDO"),"X")</f>
        <v/>
      </c>
      <c r="I612" s="17" t="str">
        <f>IFERROR(IF(INDEX(DATOS!AM:AM,MATCH(CHECKLIST!B612,DATOS!B:B,0),1)=0,"",INDEX(DATOS!AM:AM,MATCH(CHECKLIST!B612,DATOS!B:B,0),1)),"")</f>
        <v/>
      </c>
      <c r="J612" s="17" t="str">
        <f>IFERROR(IF(INDEX(DATOS!AK:AK,MATCH(CHECKLIST!B612,DATOS!B:B,0),1)=0,"",INDEX(DATOS!AK:AK,MATCH(CHECKLIST!B612,DATOS!B:B,0),1)),"")</f>
        <v/>
      </c>
      <c r="K612" s="49" t="str">
        <f>IFERROR(IF(INDEX(DATOS!AL:AL,MATCH(CHECKLIST!B612,DATOS!B:B,0),1)=0,"",INDEX(DATOS!AL:AL,MATCH(CHECKLIST!B612,DATOS!B:B,0),1)),"")</f>
        <v/>
      </c>
      <c r="L612" s="17" t="str">
        <f>IFERROR(IF(INDEX(DATOS!AN:AN,MATCH(CHECKLIST!B612,DATOS!B:B,0),1)=0,"",INDEX(DATOS!AN:AN,MATCH(CHECKLIST!B612,DATOS!B:B,0),1)),"")</f>
        <v/>
      </c>
      <c r="M612" s="17" t="str">
        <f>IFERROR(IF(INDEX(DATOS!AN:AN,MATCH(CHECKLIST!B612,DATOS!B:B,0),1)=0,"",INDEX(DATOS!AN:AN,MATCH(CHECKLIST!B612,DATOS!B:B,0),1)),"")</f>
        <v/>
      </c>
      <c r="N612" s="49" t="str">
        <f ca="1">IFERROR(IF(INDEX(DATOS!I:I,MATCH(CHECKLIST!B612,DATOS!B:B,0),1)="","X",IF(INDEX(DATOS!I:I,MATCH(CHECKLIST!B612,DATOS!B:B,0),1)&gt;YEAR(TODAY())-1,"","VENCIDA")),"")</f>
        <v/>
      </c>
      <c r="O612" s="49"/>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16" t="str">
        <f>IFERROR(INDEX(DATOS!C:C,MATCH(CHECKLIST!A613,DATOS!BV:BV,0),1),"")</f>
        <v/>
      </c>
      <c r="F613" s="3" t="str">
        <f>IFERROR(IF(INDEX(DATOS!AD:AD,MATCH(CHECKLIST!B613,DATOS!B:B,0),1)=0,"",INDEX(DATOS!AD:AD,MATCH(CHECKLIST!B613,DATOS!B:B,0),1)),"")</f>
        <v/>
      </c>
      <c r="G613" s="17" t="str">
        <f>IFERROR(IF(INDEX(DATOS!AI:AI,MATCH(CHECKLIST!B613,DATOS!B:B,0),1)=0,"",INDEX(DATOS!AI:AI,MATCH(CHECKLIST!B613,DATOS!B:B,0),1)),"")</f>
        <v/>
      </c>
      <c r="H613" s="17" t="str">
        <f>IF(IFERROR(FIND(H$13,INDEX(DATOS!CB:CB,MATCH(CHECKLIST!B613,DATOS!B:B,0),1),1),"")="",IF(IFERROR(FIND("VENCIDA",INDEX(DATOS!BI:BI,MATCH(CHECKLIST!B613,DATOS!B:B,0),1),1),"")="","","VENCIDO"),"X")</f>
        <v/>
      </c>
      <c r="I613" s="17" t="str">
        <f>IFERROR(IF(INDEX(DATOS!AM:AM,MATCH(CHECKLIST!B613,DATOS!B:B,0),1)=0,"",INDEX(DATOS!AM:AM,MATCH(CHECKLIST!B613,DATOS!B:B,0),1)),"")</f>
        <v/>
      </c>
      <c r="J613" s="17" t="str">
        <f>IFERROR(IF(INDEX(DATOS!AK:AK,MATCH(CHECKLIST!B613,DATOS!B:B,0),1)=0,"",INDEX(DATOS!AK:AK,MATCH(CHECKLIST!B613,DATOS!B:B,0),1)),"")</f>
        <v/>
      </c>
      <c r="K613" s="49" t="str">
        <f>IFERROR(IF(INDEX(DATOS!AL:AL,MATCH(CHECKLIST!B613,DATOS!B:B,0),1)=0,"",INDEX(DATOS!AL:AL,MATCH(CHECKLIST!B613,DATOS!B:B,0),1)),"")</f>
        <v/>
      </c>
      <c r="L613" s="17" t="str">
        <f>IFERROR(IF(INDEX(DATOS!AN:AN,MATCH(CHECKLIST!B613,DATOS!B:B,0),1)=0,"",INDEX(DATOS!AN:AN,MATCH(CHECKLIST!B613,DATOS!B:B,0),1)),"")</f>
        <v/>
      </c>
      <c r="M613" s="17" t="str">
        <f>IFERROR(IF(INDEX(DATOS!AN:AN,MATCH(CHECKLIST!B613,DATOS!B:B,0),1)=0,"",INDEX(DATOS!AN:AN,MATCH(CHECKLIST!B613,DATOS!B:B,0),1)),"")</f>
        <v/>
      </c>
      <c r="N613" s="49" t="str">
        <f ca="1">IFERROR(IF(INDEX(DATOS!I:I,MATCH(CHECKLIST!B613,DATOS!B:B,0),1)="","X",IF(INDEX(DATOS!I:I,MATCH(CHECKLIST!B613,DATOS!B:B,0),1)&gt;YEAR(TODAY())-1,"","VENCIDA")),"")</f>
        <v/>
      </c>
      <c r="O613" s="49"/>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16" t="str">
        <f>IFERROR(INDEX(DATOS!C:C,MATCH(CHECKLIST!A614,DATOS!BV:BV,0),1),"")</f>
        <v/>
      </c>
      <c r="F614" s="3" t="str">
        <f>IFERROR(IF(INDEX(DATOS!AD:AD,MATCH(CHECKLIST!B614,DATOS!B:B,0),1)=0,"",INDEX(DATOS!AD:AD,MATCH(CHECKLIST!B614,DATOS!B:B,0),1)),"")</f>
        <v/>
      </c>
      <c r="G614" s="17" t="str">
        <f>IFERROR(IF(INDEX(DATOS!AI:AI,MATCH(CHECKLIST!B614,DATOS!B:B,0),1)=0,"",INDEX(DATOS!AI:AI,MATCH(CHECKLIST!B614,DATOS!B:B,0),1)),"")</f>
        <v/>
      </c>
      <c r="H614" s="17" t="str">
        <f>IF(IFERROR(FIND(H$13,INDEX(DATOS!CB:CB,MATCH(CHECKLIST!B614,DATOS!B:B,0),1),1),"")="",IF(IFERROR(FIND("VENCIDA",INDEX(DATOS!BI:BI,MATCH(CHECKLIST!B614,DATOS!B:B,0),1),1),"")="","","VENCIDO"),"X")</f>
        <v/>
      </c>
      <c r="I614" s="17" t="str">
        <f>IFERROR(IF(INDEX(DATOS!AM:AM,MATCH(CHECKLIST!B614,DATOS!B:B,0),1)=0,"",INDEX(DATOS!AM:AM,MATCH(CHECKLIST!B614,DATOS!B:B,0),1)),"")</f>
        <v/>
      </c>
      <c r="J614" s="17" t="str">
        <f>IFERROR(IF(INDEX(DATOS!AK:AK,MATCH(CHECKLIST!B614,DATOS!B:B,0),1)=0,"",INDEX(DATOS!AK:AK,MATCH(CHECKLIST!B614,DATOS!B:B,0),1)),"")</f>
        <v/>
      </c>
      <c r="K614" s="49" t="str">
        <f>IFERROR(IF(INDEX(DATOS!AL:AL,MATCH(CHECKLIST!B614,DATOS!B:B,0),1)=0,"",INDEX(DATOS!AL:AL,MATCH(CHECKLIST!B614,DATOS!B:B,0),1)),"")</f>
        <v/>
      </c>
      <c r="L614" s="17" t="str">
        <f>IFERROR(IF(INDEX(DATOS!AN:AN,MATCH(CHECKLIST!B614,DATOS!B:B,0),1)=0,"",INDEX(DATOS!AN:AN,MATCH(CHECKLIST!B614,DATOS!B:B,0),1)),"")</f>
        <v/>
      </c>
      <c r="M614" s="17" t="str">
        <f>IFERROR(IF(INDEX(DATOS!AN:AN,MATCH(CHECKLIST!B614,DATOS!B:B,0),1)=0,"",INDEX(DATOS!AN:AN,MATCH(CHECKLIST!B614,DATOS!B:B,0),1)),"")</f>
        <v/>
      </c>
      <c r="N614" s="49" t="str">
        <f ca="1">IFERROR(IF(INDEX(DATOS!I:I,MATCH(CHECKLIST!B614,DATOS!B:B,0),1)="","X",IF(INDEX(DATOS!I:I,MATCH(CHECKLIST!B614,DATOS!B:B,0),1)&gt;YEAR(TODAY())-1,"","VENCIDA")),"")</f>
        <v/>
      </c>
      <c r="O614" s="49"/>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16" t="str">
        <f>IFERROR(INDEX(DATOS!C:C,MATCH(CHECKLIST!A615,DATOS!BV:BV,0),1),"")</f>
        <v/>
      </c>
      <c r="F615" s="3" t="str">
        <f>IFERROR(IF(INDEX(DATOS!AD:AD,MATCH(CHECKLIST!B615,DATOS!B:B,0),1)=0,"",INDEX(DATOS!AD:AD,MATCH(CHECKLIST!B615,DATOS!B:B,0),1)),"")</f>
        <v/>
      </c>
      <c r="G615" s="17" t="str">
        <f>IFERROR(IF(INDEX(DATOS!AI:AI,MATCH(CHECKLIST!B615,DATOS!B:B,0),1)=0,"",INDEX(DATOS!AI:AI,MATCH(CHECKLIST!B615,DATOS!B:B,0),1)),"")</f>
        <v/>
      </c>
      <c r="H615" s="17" t="str">
        <f>IF(IFERROR(FIND(H$13,INDEX(DATOS!CB:CB,MATCH(CHECKLIST!B615,DATOS!B:B,0),1),1),"")="",IF(IFERROR(FIND("VENCIDA",INDEX(DATOS!BI:BI,MATCH(CHECKLIST!B615,DATOS!B:B,0),1),1),"")="","","VENCIDO"),"X")</f>
        <v/>
      </c>
      <c r="I615" s="17" t="str">
        <f>IFERROR(IF(INDEX(DATOS!AM:AM,MATCH(CHECKLIST!B615,DATOS!B:B,0),1)=0,"",INDEX(DATOS!AM:AM,MATCH(CHECKLIST!B615,DATOS!B:B,0),1)),"")</f>
        <v/>
      </c>
      <c r="J615" s="17" t="str">
        <f>IFERROR(IF(INDEX(DATOS!AK:AK,MATCH(CHECKLIST!B615,DATOS!B:B,0),1)=0,"",INDEX(DATOS!AK:AK,MATCH(CHECKLIST!B615,DATOS!B:B,0),1)),"")</f>
        <v/>
      </c>
      <c r="K615" s="49" t="str">
        <f>IFERROR(IF(INDEX(DATOS!AL:AL,MATCH(CHECKLIST!B615,DATOS!B:B,0),1)=0,"",INDEX(DATOS!AL:AL,MATCH(CHECKLIST!B615,DATOS!B:B,0),1)),"")</f>
        <v/>
      </c>
      <c r="L615" s="17" t="str">
        <f>IFERROR(IF(INDEX(DATOS!AN:AN,MATCH(CHECKLIST!B615,DATOS!B:B,0),1)=0,"",INDEX(DATOS!AN:AN,MATCH(CHECKLIST!B615,DATOS!B:B,0),1)),"")</f>
        <v/>
      </c>
      <c r="M615" s="17" t="str">
        <f>IFERROR(IF(INDEX(DATOS!AN:AN,MATCH(CHECKLIST!B615,DATOS!B:B,0),1)=0,"",INDEX(DATOS!AN:AN,MATCH(CHECKLIST!B615,DATOS!B:B,0),1)),"")</f>
        <v/>
      </c>
      <c r="N615" s="49" t="str">
        <f ca="1">IFERROR(IF(INDEX(DATOS!I:I,MATCH(CHECKLIST!B615,DATOS!B:B,0),1)="","X",IF(INDEX(DATOS!I:I,MATCH(CHECKLIST!B615,DATOS!B:B,0),1)&gt;YEAR(TODAY())-1,"","VENCIDA")),"")</f>
        <v/>
      </c>
      <c r="O615" s="49"/>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16" t="str">
        <f>IFERROR(INDEX(DATOS!C:C,MATCH(CHECKLIST!A616,DATOS!BV:BV,0),1),"")</f>
        <v/>
      </c>
      <c r="F616" s="3" t="str">
        <f>IFERROR(IF(INDEX(DATOS!AD:AD,MATCH(CHECKLIST!B616,DATOS!B:B,0),1)=0,"",INDEX(DATOS!AD:AD,MATCH(CHECKLIST!B616,DATOS!B:B,0),1)),"")</f>
        <v/>
      </c>
      <c r="G616" s="17" t="str">
        <f>IFERROR(IF(INDEX(DATOS!AI:AI,MATCH(CHECKLIST!B616,DATOS!B:B,0),1)=0,"",INDEX(DATOS!AI:AI,MATCH(CHECKLIST!B616,DATOS!B:B,0),1)),"")</f>
        <v/>
      </c>
      <c r="H616" s="17" t="str">
        <f>IF(IFERROR(FIND(H$13,INDEX(DATOS!CB:CB,MATCH(CHECKLIST!B616,DATOS!B:B,0),1),1),"")="",IF(IFERROR(FIND("VENCIDA",INDEX(DATOS!BI:BI,MATCH(CHECKLIST!B616,DATOS!B:B,0),1),1),"")="","","VENCIDO"),"X")</f>
        <v/>
      </c>
      <c r="I616" s="17" t="str">
        <f>IFERROR(IF(INDEX(DATOS!AM:AM,MATCH(CHECKLIST!B616,DATOS!B:B,0),1)=0,"",INDEX(DATOS!AM:AM,MATCH(CHECKLIST!B616,DATOS!B:B,0),1)),"")</f>
        <v/>
      </c>
      <c r="J616" s="17" t="str">
        <f>IFERROR(IF(INDEX(DATOS!AK:AK,MATCH(CHECKLIST!B616,DATOS!B:B,0),1)=0,"",INDEX(DATOS!AK:AK,MATCH(CHECKLIST!B616,DATOS!B:B,0),1)),"")</f>
        <v/>
      </c>
      <c r="K616" s="49" t="str">
        <f>IFERROR(IF(INDEX(DATOS!AL:AL,MATCH(CHECKLIST!B616,DATOS!B:B,0),1)=0,"",INDEX(DATOS!AL:AL,MATCH(CHECKLIST!B616,DATOS!B:B,0),1)),"")</f>
        <v/>
      </c>
      <c r="L616" s="17" t="str">
        <f>IFERROR(IF(INDEX(DATOS!AN:AN,MATCH(CHECKLIST!B616,DATOS!B:B,0),1)=0,"",INDEX(DATOS!AN:AN,MATCH(CHECKLIST!B616,DATOS!B:B,0),1)),"")</f>
        <v/>
      </c>
      <c r="M616" s="17" t="str">
        <f>IFERROR(IF(INDEX(DATOS!AN:AN,MATCH(CHECKLIST!B616,DATOS!B:B,0),1)=0,"",INDEX(DATOS!AN:AN,MATCH(CHECKLIST!B616,DATOS!B:B,0),1)),"")</f>
        <v/>
      </c>
      <c r="N616" s="49" t="str">
        <f ca="1">IFERROR(IF(INDEX(DATOS!I:I,MATCH(CHECKLIST!B616,DATOS!B:B,0),1)="","X",IF(INDEX(DATOS!I:I,MATCH(CHECKLIST!B616,DATOS!B:B,0),1)&gt;YEAR(TODAY())-1,"","VENCIDA")),"")</f>
        <v/>
      </c>
      <c r="O616" s="49"/>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16" t="str">
        <f>IFERROR(INDEX(DATOS!C:C,MATCH(CHECKLIST!A617,DATOS!BV:BV,0),1),"")</f>
        <v/>
      </c>
      <c r="F617" s="3" t="str">
        <f>IFERROR(IF(INDEX(DATOS!AD:AD,MATCH(CHECKLIST!B617,DATOS!B:B,0),1)=0,"",INDEX(DATOS!AD:AD,MATCH(CHECKLIST!B617,DATOS!B:B,0),1)),"")</f>
        <v/>
      </c>
      <c r="G617" s="17" t="str">
        <f>IFERROR(IF(INDEX(DATOS!AI:AI,MATCH(CHECKLIST!B617,DATOS!B:B,0),1)=0,"",INDEX(DATOS!AI:AI,MATCH(CHECKLIST!B617,DATOS!B:B,0),1)),"")</f>
        <v/>
      </c>
      <c r="H617" s="17" t="str">
        <f>IF(IFERROR(FIND(H$13,INDEX(DATOS!CB:CB,MATCH(CHECKLIST!B617,DATOS!B:B,0),1),1),"")="",IF(IFERROR(FIND("VENCIDA",INDEX(DATOS!BI:BI,MATCH(CHECKLIST!B617,DATOS!B:B,0),1),1),"")="","","VENCIDO"),"X")</f>
        <v/>
      </c>
      <c r="I617" s="17" t="str">
        <f>IFERROR(IF(INDEX(DATOS!AM:AM,MATCH(CHECKLIST!B617,DATOS!B:B,0),1)=0,"",INDEX(DATOS!AM:AM,MATCH(CHECKLIST!B617,DATOS!B:B,0),1)),"")</f>
        <v/>
      </c>
      <c r="J617" s="17" t="str">
        <f>IFERROR(IF(INDEX(DATOS!AK:AK,MATCH(CHECKLIST!B617,DATOS!B:B,0),1)=0,"",INDEX(DATOS!AK:AK,MATCH(CHECKLIST!B617,DATOS!B:B,0),1)),"")</f>
        <v/>
      </c>
      <c r="K617" s="49" t="str">
        <f>IFERROR(IF(INDEX(DATOS!AL:AL,MATCH(CHECKLIST!B617,DATOS!B:B,0),1)=0,"",INDEX(DATOS!AL:AL,MATCH(CHECKLIST!B617,DATOS!B:B,0),1)),"")</f>
        <v/>
      </c>
      <c r="L617" s="17" t="str">
        <f>IFERROR(IF(INDEX(DATOS!AN:AN,MATCH(CHECKLIST!B617,DATOS!B:B,0),1)=0,"",INDEX(DATOS!AN:AN,MATCH(CHECKLIST!B617,DATOS!B:B,0),1)),"")</f>
        <v/>
      </c>
      <c r="M617" s="17" t="str">
        <f>IFERROR(IF(INDEX(DATOS!AN:AN,MATCH(CHECKLIST!B617,DATOS!B:B,0),1)=0,"",INDEX(DATOS!AN:AN,MATCH(CHECKLIST!B617,DATOS!B:B,0),1)),"")</f>
        <v/>
      </c>
      <c r="N617" s="49" t="str">
        <f ca="1">IFERROR(IF(INDEX(DATOS!I:I,MATCH(CHECKLIST!B617,DATOS!B:B,0),1)="","X",IF(INDEX(DATOS!I:I,MATCH(CHECKLIST!B617,DATOS!B:B,0),1)&gt;YEAR(TODAY())-1,"","VENCIDA")),"")</f>
        <v/>
      </c>
      <c r="O617" s="49"/>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16" t="str">
        <f>IFERROR(INDEX(DATOS!C:C,MATCH(CHECKLIST!A618,DATOS!BV:BV,0),1),"")</f>
        <v/>
      </c>
      <c r="F618" s="3" t="str">
        <f>IFERROR(IF(INDEX(DATOS!AD:AD,MATCH(CHECKLIST!B618,DATOS!B:B,0),1)=0,"",INDEX(DATOS!AD:AD,MATCH(CHECKLIST!B618,DATOS!B:B,0),1)),"")</f>
        <v/>
      </c>
      <c r="G618" s="17" t="str">
        <f>IFERROR(IF(INDEX(DATOS!AI:AI,MATCH(CHECKLIST!B618,DATOS!B:B,0),1)=0,"",INDEX(DATOS!AI:AI,MATCH(CHECKLIST!B618,DATOS!B:B,0),1)),"")</f>
        <v/>
      </c>
      <c r="H618" s="17" t="str">
        <f>IF(IFERROR(FIND(H$13,INDEX(DATOS!CB:CB,MATCH(CHECKLIST!B618,DATOS!B:B,0),1),1),"")="",IF(IFERROR(FIND("VENCIDA",INDEX(DATOS!BI:BI,MATCH(CHECKLIST!B618,DATOS!B:B,0),1),1),"")="","","VENCIDO"),"X")</f>
        <v/>
      </c>
      <c r="I618" s="17" t="str">
        <f>IFERROR(IF(INDEX(DATOS!AM:AM,MATCH(CHECKLIST!B618,DATOS!B:B,0),1)=0,"",INDEX(DATOS!AM:AM,MATCH(CHECKLIST!B618,DATOS!B:B,0),1)),"")</f>
        <v/>
      </c>
      <c r="J618" s="17" t="str">
        <f>IFERROR(IF(INDEX(DATOS!AK:AK,MATCH(CHECKLIST!B618,DATOS!B:B,0),1)=0,"",INDEX(DATOS!AK:AK,MATCH(CHECKLIST!B618,DATOS!B:B,0),1)),"")</f>
        <v/>
      </c>
      <c r="K618" s="49" t="str">
        <f>IFERROR(IF(INDEX(DATOS!AL:AL,MATCH(CHECKLIST!B618,DATOS!B:B,0),1)=0,"",INDEX(DATOS!AL:AL,MATCH(CHECKLIST!B618,DATOS!B:B,0),1)),"")</f>
        <v/>
      </c>
      <c r="L618" s="17" t="str">
        <f>IFERROR(IF(INDEX(DATOS!AN:AN,MATCH(CHECKLIST!B618,DATOS!B:B,0),1)=0,"",INDEX(DATOS!AN:AN,MATCH(CHECKLIST!B618,DATOS!B:B,0),1)),"")</f>
        <v/>
      </c>
      <c r="M618" s="17" t="str">
        <f>IFERROR(IF(INDEX(DATOS!AN:AN,MATCH(CHECKLIST!B618,DATOS!B:B,0),1)=0,"",INDEX(DATOS!AN:AN,MATCH(CHECKLIST!B618,DATOS!B:B,0),1)),"")</f>
        <v/>
      </c>
      <c r="N618" s="49" t="str">
        <f ca="1">IFERROR(IF(INDEX(DATOS!I:I,MATCH(CHECKLIST!B618,DATOS!B:B,0),1)="","X",IF(INDEX(DATOS!I:I,MATCH(CHECKLIST!B618,DATOS!B:B,0),1)&gt;YEAR(TODAY())-1,"","VENCIDA")),"")</f>
        <v/>
      </c>
      <c r="O618" s="49"/>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16" t="str">
        <f>IFERROR(INDEX(DATOS!C:C,MATCH(CHECKLIST!A619,DATOS!BV:BV,0),1),"")</f>
        <v/>
      </c>
      <c r="F619" s="3" t="str">
        <f>IFERROR(IF(INDEX(DATOS!AD:AD,MATCH(CHECKLIST!B619,DATOS!B:B,0),1)=0,"",INDEX(DATOS!AD:AD,MATCH(CHECKLIST!B619,DATOS!B:B,0),1)),"")</f>
        <v/>
      </c>
      <c r="G619" s="17" t="str">
        <f>IFERROR(IF(INDEX(DATOS!AI:AI,MATCH(CHECKLIST!B619,DATOS!B:B,0),1)=0,"",INDEX(DATOS!AI:AI,MATCH(CHECKLIST!B619,DATOS!B:B,0),1)),"")</f>
        <v/>
      </c>
      <c r="H619" s="17" t="str">
        <f>IF(IFERROR(FIND(H$13,INDEX(DATOS!CB:CB,MATCH(CHECKLIST!B619,DATOS!B:B,0),1),1),"")="",IF(IFERROR(FIND("VENCIDA",INDEX(DATOS!BI:BI,MATCH(CHECKLIST!B619,DATOS!B:B,0),1),1),"")="","","VENCIDO"),"X")</f>
        <v/>
      </c>
      <c r="I619" s="17" t="str">
        <f>IFERROR(IF(INDEX(DATOS!AM:AM,MATCH(CHECKLIST!B619,DATOS!B:B,0),1)=0,"",INDEX(DATOS!AM:AM,MATCH(CHECKLIST!B619,DATOS!B:B,0),1)),"")</f>
        <v/>
      </c>
      <c r="J619" s="17" t="str">
        <f>IFERROR(IF(INDEX(DATOS!AK:AK,MATCH(CHECKLIST!B619,DATOS!B:B,0),1)=0,"",INDEX(DATOS!AK:AK,MATCH(CHECKLIST!B619,DATOS!B:B,0),1)),"")</f>
        <v/>
      </c>
      <c r="K619" s="49" t="str">
        <f>IFERROR(IF(INDEX(DATOS!AL:AL,MATCH(CHECKLIST!B619,DATOS!B:B,0),1)=0,"",INDEX(DATOS!AL:AL,MATCH(CHECKLIST!B619,DATOS!B:B,0),1)),"")</f>
        <v/>
      </c>
      <c r="L619" s="17" t="str">
        <f>IFERROR(IF(INDEX(DATOS!AN:AN,MATCH(CHECKLIST!B619,DATOS!B:B,0),1)=0,"",INDEX(DATOS!AN:AN,MATCH(CHECKLIST!B619,DATOS!B:B,0),1)),"")</f>
        <v/>
      </c>
      <c r="M619" s="17" t="str">
        <f>IFERROR(IF(INDEX(DATOS!AN:AN,MATCH(CHECKLIST!B619,DATOS!B:B,0),1)=0,"",INDEX(DATOS!AN:AN,MATCH(CHECKLIST!B619,DATOS!B:B,0),1)),"")</f>
        <v/>
      </c>
      <c r="N619" s="49" t="str">
        <f ca="1">IFERROR(IF(INDEX(DATOS!I:I,MATCH(CHECKLIST!B619,DATOS!B:B,0),1)="","X",IF(INDEX(DATOS!I:I,MATCH(CHECKLIST!B619,DATOS!B:B,0),1)&gt;YEAR(TODAY())-1,"","VENCIDA")),"")</f>
        <v/>
      </c>
      <c r="O619" s="49"/>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16" t="str">
        <f>IFERROR(INDEX(DATOS!C:C,MATCH(CHECKLIST!A620,DATOS!BV:BV,0),1),"")</f>
        <v/>
      </c>
      <c r="F620" s="3" t="str">
        <f>IFERROR(IF(INDEX(DATOS!AD:AD,MATCH(CHECKLIST!B620,DATOS!B:B,0),1)=0,"",INDEX(DATOS!AD:AD,MATCH(CHECKLIST!B620,DATOS!B:B,0),1)),"")</f>
        <v/>
      </c>
      <c r="G620" s="17" t="str">
        <f>IFERROR(IF(INDEX(DATOS!AI:AI,MATCH(CHECKLIST!B620,DATOS!B:B,0),1)=0,"",INDEX(DATOS!AI:AI,MATCH(CHECKLIST!B620,DATOS!B:B,0),1)),"")</f>
        <v/>
      </c>
      <c r="H620" s="17" t="str">
        <f>IF(IFERROR(FIND(H$13,INDEX(DATOS!CB:CB,MATCH(CHECKLIST!B620,DATOS!B:B,0),1),1),"")="",IF(IFERROR(FIND("VENCIDA",INDEX(DATOS!BI:BI,MATCH(CHECKLIST!B620,DATOS!B:B,0),1),1),"")="","","VENCIDO"),"X")</f>
        <v/>
      </c>
      <c r="I620" s="17" t="str">
        <f>IFERROR(IF(INDEX(DATOS!AM:AM,MATCH(CHECKLIST!B620,DATOS!B:B,0),1)=0,"",INDEX(DATOS!AM:AM,MATCH(CHECKLIST!B620,DATOS!B:B,0),1)),"")</f>
        <v/>
      </c>
      <c r="J620" s="17" t="str">
        <f>IFERROR(IF(INDEX(DATOS!AK:AK,MATCH(CHECKLIST!B620,DATOS!B:B,0),1)=0,"",INDEX(DATOS!AK:AK,MATCH(CHECKLIST!B620,DATOS!B:B,0),1)),"")</f>
        <v/>
      </c>
      <c r="K620" s="49" t="str">
        <f>IFERROR(IF(INDEX(DATOS!AL:AL,MATCH(CHECKLIST!B620,DATOS!B:B,0),1)=0,"",INDEX(DATOS!AL:AL,MATCH(CHECKLIST!B620,DATOS!B:B,0),1)),"")</f>
        <v/>
      </c>
      <c r="L620" s="17" t="str">
        <f>IFERROR(IF(INDEX(DATOS!AN:AN,MATCH(CHECKLIST!B620,DATOS!B:B,0),1)=0,"",INDEX(DATOS!AN:AN,MATCH(CHECKLIST!B620,DATOS!B:B,0),1)),"")</f>
        <v/>
      </c>
      <c r="M620" s="17" t="str">
        <f>IFERROR(IF(INDEX(DATOS!AN:AN,MATCH(CHECKLIST!B620,DATOS!B:B,0),1)=0,"",INDEX(DATOS!AN:AN,MATCH(CHECKLIST!B620,DATOS!B:B,0),1)),"")</f>
        <v/>
      </c>
      <c r="N620" s="49" t="str">
        <f ca="1">IFERROR(IF(INDEX(DATOS!I:I,MATCH(CHECKLIST!B620,DATOS!B:B,0),1)="","X",IF(INDEX(DATOS!I:I,MATCH(CHECKLIST!B620,DATOS!B:B,0),1)&gt;YEAR(TODAY())-1,"","VENCIDA")),"")</f>
        <v/>
      </c>
      <c r="O620" s="49"/>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16" t="str">
        <f>IFERROR(INDEX(DATOS!C:C,MATCH(CHECKLIST!A621,DATOS!BV:BV,0),1),"")</f>
        <v/>
      </c>
      <c r="F621" s="3" t="str">
        <f>IFERROR(IF(INDEX(DATOS!AD:AD,MATCH(CHECKLIST!B621,DATOS!B:B,0),1)=0,"",INDEX(DATOS!AD:AD,MATCH(CHECKLIST!B621,DATOS!B:B,0),1)),"")</f>
        <v/>
      </c>
      <c r="G621" s="17" t="str">
        <f>IFERROR(IF(INDEX(DATOS!AI:AI,MATCH(CHECKLIST!B621,DATOS!B:B,0),1)=0,"",INDEX(DATOS!AI:AI,MATCH(CHECKLIST!B621,DATOS!B:B,0),1)),"")</f>
        <v/>
      </c>
      <c r="H621" s="17" t="str">
        <f>IF(IFERROR(FIND(H$13,INDEX(DATOS!CB:CB,MATCH(CHECKLIST!B621,DATOS!B:B,0),1),1),"")="",IF(IFERROR(FIND("VENCIDA",INDEX(DATOS!BI:BI,MATCH(CHECKLIST!B621,DATOS!B:B,0),1),1),"")="","","VENCIDO"),"X")</f>
        <v/>
      </c>
      <c r="I621" s="17" t="str">
        <f>IFERROR(IF(INDEX(DATOS!AM:AM,MATCH(CHECKLIST!B621,DATOS!B:B,0),1)=0,"",INDEX(DATOS!AM:AM,MATCH(CHECKLIST!B621,DATOS!B:B,0),1)),"")</f>
        <v/>
      </c>
      <c r="J621" s="17" t="str">
        <f>IFERROR(IF(INDEX(DATOS!AK:AK,MATCH(CHECKLIST!B621,DATOS!B:B,0),1)=0,"",INDEX(DATOS!AK:AK,MATCH(CHECKLIST!B621,DATOS!B:B,0),1)),"")</f>
        <v/>
      </c>
      <c r="K621" s="49" t="str">
        <f>IFERROR(IF(INDEX(DATOS!AL:AL,MATCH(CHECKLIST!B621,DATOS!B:B,0),1)=0,"",INDEX(DATOS!AL:AL,MATCH(CHECKLIST!B621,DATOS!B:B,0),1)),"")</f>
        <v/>
      </c>
      <c r="L621" s="17" t="str">
        <f>IFERROR(IF(INDEX(DATOS!AN:AN,MATCH(CHECKLIST!B621,DATOS!B:B,0),1)=0,"",INDEX(DATOS!AN:AN,MATCH(CHECKLIST!B621,DATOS!B:B,0),1)),"")</f>
        <v/>
      </c>
      <c r="M621" s="17" t="str">
        <f>IFERROR(IF(INDEX(DATOS!AN:AN,MATCH(CHECKLIST!B621,DATOS!B:B,0),1)=0,"",INDEX(DATOS!AN:AN,MATCH(CHECKLIST!B621,DATOS!B:B,0),1)),"")</f>
        <v/>
      </c>
      <c r="N621" s="49" t="str">
        <f ca="1">IFERROR(IF(INDEX(DATOS!I:I,MATCH(CHECKLIST!B621,DATOS!B:B,0),1)="","X",IF(INDEX(DATOS!I:I,MATCH(CHECKLIST!B621,DATOS!B:B,0),1)&gt;YEAR(TODAY())-1,"","VENCIDA")),"")</f>
        <v/>
      </c>
      <c r="O621" s="49"/>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16" t="str">
        <f>IFERROR(INDEX(DATOS!C:C,MATCH(CHECKLIST!A622,DATOS!BV:BV,0),1),"")</f>
        <v/>
      </c>
      <c r="F622" s="3" t="str">
        <f>IFERROR(IF(INDEX(DATOS!AD:AD,MATCH(CHECKLIST!B622,DATOS!B:B,0),1)=0,"",INDEX(DATOS!AD:AD,MATCH(CHECKLIST!B622,DATOS!B:B,0),1)),"")</f>
        <v/>
      </c>
      <c r="G622" s="17" t="str">
        <f>IFERROR(IF(INDEX(DATOS!AI:AI,MATCH(CHECKLIST!B622,DATOS!B:B,0),1)=0,"",INDEX(DATOS!AI:AI,MATCH(CHECKLIST!B622,DATOS!B:B,0),1)),"")</f>
        <v/>
      </c>
      <c r="H622" s="17" t="str">
        <f>IF(IFERROR(FIND(H$13,INDEX(DATOS!CB:CB,MATCH(CHECKLIST!B622,DATOS!B:B,0),1),1),"")="",IF(IFERROR(FIND("VENCIDA",INDEX(DATOS!BI:BI,MATCH(CHECKLIST!B622,DATOS!B:B,0),1),1),"")="","","VENCIDO"),"X")</f>
        <v/>
      </c>
      <c r="I622" s="17" t="str">
        <f>IFERROR(IF(INDEX(DATOS!AM:AM,MATCH(CHECKLIST!B622,DATOS!B:B,0),1)=0,"",INDEX(DATOS!AM:AM,MATCH(CHECKLIST!B622,DATOS!B:B,0),1)),"")</f>
        <v/>
      </c>
      <c r="J622" s="17" t="str">
        <f>IFERROR(IF(INDEX(DATOS!AK:AK,MATCH(CHECKLIST!B622,DATOS!B:B,0),1)=0,"",INDEX(DATOS!AK:AK,MATCH(CHECKLIST!B622,DATOS!B:B,0),1)),"")</f>
        <v/>
      </c>
      <c r="K622" s="49" t="str">
        <f>IFERROR(IF(INDEX(DATOS!AL:AL,MATCH(CHECKLIST!B622,DATOS!B:B,0),1)=0,"",INDEX(DATOS!AL:AL,MATCH(CHECKLIST!B622,DATOS!B:B,0),1)),"")</f>
        <v/>
      </c>
      <c r="L622" s="17" t="str">
        <f>IFERROR(IF(INDEX(DATOS!AN:AN,MATCH(CHECKLIST!B622,DATOS!B:B,0),1)=0,"",INDEX(DATOS!AN:AN,MATCH(CHECKLIST!B622,DATOS!B:B,0),1)),"")</f>
        <v/>
      </c>
      <c r="M622" s="17" t="str">
        <f>IFERROR(IF(INDEX(DATOS!AN:AN,MATCH(CHECKLIST!B622,DATOS!B:B,0),1)=0,"",INDEX(DATOS!AN:AN,MATCH(CHECKLIST!B622,DATOS!B:B,0),1)),"")</f>
        <v/>
      </c>
      <c r="N622" s="49" t="str">
        <f ca="1">IFERROR(IF(INDEX(DATOS!I:I,MATCH(CHECKLIST!B622,DATOS!B:B,0),1)="","X",IF(INDEX(DATOS!I:I,MATCH(CHECKLIST!B622,DATOS!B:B,0),1)&gt;YEAR(TODAY())-1,"","VENCIDA")),"")</f>
        <v/>
      </c>
      <c r="O622" s="49"/>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16" t="str">
        <f>IFERROR(INDEX(DATOS!C:C,MATCH(CHECKLIST!A623,DATOS!BV:BV,0),1),"")</f>
        <v/>
      </c>
      <c r="F623" s="3" t="str">
        <f>IFERROR(IF(INDEX(DATOS!AD:AD,MATCH(CHECKLIST!B623,DATOS!B:B,0),1)=0,"",INDEX(DATOS!AD:AD,MATCH(CHECKLIST!B623,DATOS!B:B,0),1)),"")</f>
        <v/>
      </c>
      <c r="G623" s="17" t="str">
        <f>IFERROR(IF(INDEX(DATOS!AI:AI,MATCH(CHECKLIST!B623,DATOS!B:B,0),1)=0,"",INDEX(DATOS!AI:AI,MATCH(CHECKLIST!B623,DATOS!B:B,0),1)),"")</f>
        <v/>
      </c>
      <c r="H623" s="17" t="str">
        <f>IF(IFERROR(FIND(H$13,INDEX(DATOS!CB:CB,MATCH(CHECKLIST!B623,DATOS!B:B,0),1),1),"")="",IF(IFERROR(FIND("VENCIDA",INDEX(DATOS!BI:BI,MATCH(CHECKLIST!B623,DATOS!B:B,0),1),1),"")="","","VENCIDO"),"X")</f>
        <v/>
      </c>
      <c r="I623" s="17" t="str">
        <f>IFERROR(IF(INDEX(DATOS!AM:AM,MATCH(CHECKLIST!B623,DATOS!B:B,0),1)=0,"",INDEX(DATOS!AM:AM,MATCH(CHECKLIST!B623,DATOS!B:B,0),1)),"")</f>
        <v/>
      </c>
      <c r="J623" s="17" t="str">
        <f>IFERROR(IF(INDEX(DATOS!AK:AK,MATCH(CHECKLIST!B623,DATOS!B:B,0),1)=0,"",INDEX(DATOS!AK:AK,MATCH(CHECKLIST!B623,DATOS!B:B,0),1)),"")</f>
        <v/>
      </c>
      <c r="K623" s="49" t="str">
        <f>IFERROR(IF(INDEX(DATOS!AL:AL,MATCH(CHECKLIST!B623,DATOS!B:B,0),1)=0,"",INDEX(DATOS!AL:AL,MATCH(CHECKLIST!B623,DATOS!B:B,0),1)),"")</f>
        <v/>
      </c>
      <c r="L623" s="17" t="str">
        <f>IFERROR(IF(INDEX(DATOS!AN:AN,MATCH(CHECKLIST!B623,DATOS!B:B,0),1)=0,"",INDEX(DATOS!AN:AN,MATCH(CHECKLIST!B623,DATOS!B:B,0),1)),"")</f>
        <v/>
      </c>
      <c r="M623" s="17" t="str">
        <f>IFERROR(IF(INDEX(DATOS!AN:AN,MATCH(CHECKLIST!B623,DATOS!B:B,0),1)=0,"",INDEX(DATOS!AN:AN,MATCH(CHECKLIST!B623,DATOS!B:B,0),1)),"")</f>
        <v/>
      </c>
      <c r="N623" s="49" t="str">
        <f ca="1">IFERROR(IF(INDEX(DATOS!I:I,MATCH(CHECKLIST!B623,DATOS!B:B,0),1)="","X",IF(INDEX(DATOS!I:I,MATCH(CHECKLIST!B623,DATOS!B:B,0),1)&gt;YEAR(TODAY())-1,"","VENCIDA")),"")</f>
        <v/>
      </c>
      <c r="O623" s="49"/>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16" t="str">
        <f>IFERROR(INDEX(DATOS!C:C,MATCH(CHECKLIST!A624,DATOS!BV:BV,0),1),"")</f>
        <v/>
      </c>
      <c r="F624" s="3" t="str">
        <f>IFERROR(IF(INDEX(DATOS!AD:AD,MATCH(CHECKLIST!B624,DATOS!B:B,0),1)=0,"",INDEX(DATOS!AD:AD,MATCH(CHECKLIST!B624,DATOS!B:B,0),1)),"")</f>
        <v/>
      </c>
      <c r="G624" s="17" t="str">
        <f>IFERROR(IF(INDEX(DATOS!AI:AI,MATCH(CHECKLIST!B624,DATOS!B:B,0),1)=0,"",INDEX(DATOS!AI:AI,MATCH(CHECKLIST!B624,DATOS!B:B,0),1)),"")</f>
        <v/>
      </c>
      <c r="H624" s="17" t="str">
        <f>IF(IFERROR(FIND(H$13,INDEX(DATOS!CB:CB,MATCH(CHECKLIST!B624,DATOS!B:B,0),1),1),"")="",IF(IFERROR(FIND("VENCIDA",INDEX(DATOS!BI:BI,MATCH(CHECKLIST!B624,DATOS!B:B,0),1),1),"")="","","VENCIDO"),"X")</f>
        <v/>
      </c>
      <c r="I624" s="17" t="str">
        <f>IFERROR(IF(INDEX(DATOS!AM:AM,MATCH(CHECKLIST!B624,DATOS!B:B,0),1)=0,"",INDEX(DATOS!AM:AM,MATCH(CHECKLIST!B624,DATOS!B:B,0),1)),"")</f>
        <v/>
      </c>
      <c r="J624" s="17" t="str">
        <f>IFERROR(IF(INDEX(DATOS!AK:AK,MATCH(CHECKLIST!B624,DATOS!B:B,0),1)=0,"",INDEX(DATOS!AK:AK,MATCH(CHECKLIST!B624,DATOS!B:B,0),1)),"")</f>
        <v/>
      </c>
      <c r="K624" s="49" t="str">
        <f>IFERROR(IF(INDEX(DATOS!AL:AL,MATCH(CHECKLIST!B624,DATOS!B:B,0),1)=0,"",INDEX(DATOS!AL:AL,MATCH(CHECKLIST!B624,DATOS!B:B,0),1)),"")</f>
        <v/>
      </c>
      <c r="L624" s="17" t="str">
        <f>IFERROR(IF(INDEX(DATOS!AN:AN,MATCH(CHECKLIST!B624,DATOS!B:B,0),1)=0,"",INDEX(DATOS!AN:AN,MATCH(CHECKLIST!B624,DATOS!B:B,0),1)),"")</f>
        <v/>
      </c>
      <c r="M624" s="17" t="str">
        <f>IFERROR(IF(INDEX(DATOS!AN:AN,MATCH(CHECKLIST!B624,DATOS!B:B,0),1)=0,"",INDEX(DATOS!AN:AN,MATCH(CHECKLIST!B624,DATOS!B:B,0),1)),"")</f>
        <v/>
      </c>
      <c r="N624" s="49" t="str">
        <f ca="1">IFERROR(IF(INDEX(DATOS!I:I,MATCH(CHECKLIST!B624,DATOS!B:B,0),1)="","X",IF(INDEX(DATOS!I:I,MATCH(CHECKLIST!B624,DATOS!B:B,0),1)&gt;YEAR(TODAY())-1,"","VENCIDA")),"")</f>
        <v/>
      </c>
      <c r="O624" s="49"/>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16" t="str">
        <f>IFERROR(INDEX(DATOS!C:C,MATCH(CHECKLIST!A625,DATOS!BV:BV,0),1),"")</f>
        <v/>
      </c>
      <c r="F625" s="3" t="str">
        <f>IFERROR(IF(INDEX(DATOS!AD:AD,MATCH(CHECKLIST!B625,DATOS!B:B,0),1)=0,"",INDEX(DATOS!AD:AD,MATCH(CHECKLIST!B625,DATOS!B:B,0),1)),"")</f>
        <v/>
      </c>
      <c r="G625" s="17" t="str">
        <f>IFERROR(IF(INDEX(DATOS!AI:AI,MATCH(CHECKLIST!B625,DATOS!B:B,0),1)=0,"",INDEX(DATOS!AI:AI,MATCH(CHECKLIST!B625,DATOS!B:B,0),1)),"")</f>
        <v/>
      </c>
      <c r="H625" s="17" t="str">
        <f>IF(IFERROR(FIND(H$13,INDEX(DATOS!CB:CB,MATCH(CHECKLIST!B625,DATOS!B:B,0),1),1),"")="",IF(IFERROR(FIND("VENCIDA",INDEX(DATOS!BI:BI,MATCH(CHECKLIST!B625,DATOS!B:B,0),1),1),"")="","","VENCIDO"),"X")</f>
        <v/>
      </c>
      <c r="I625" s="17" t="str">
        <f>IFERROR(IF(INDEX(DATOS!AM:AM,MATCH(CHECKLIST!B625,DATOS!B:B,0),1)=0,"",INDEX(DATOS!AM:AM,MATCH(CHECKLIST!B625,DATOS!B:B,0),1)),"")</f>
        <v/>
      </c>
      <c r="J625" s="17" t="str">
        <f>IFERROR(IF(INDEX(DATOS!AK:AK,MATCH(CHECKLIST!B625,DATOS!B:B,0),1)=0,"",INDEX(DATOS!AK:AK,MATCH(CHECKLIST!B625,DATOS!B:B,0),1)),"")</f>
        <v/>
      </c>
      <c r="K625" s="49" t="str">
        <f>IFERROR(IF(INDEX(DATOS!AL:AL,MATCH(CHECKLIST!B625,DATOS!B:B,0),1)=0,"",INDEX(DATOS!AL:AL,MATCH(CHECKLIST!B625,DATOS!B:B,0),1)),"")</f>
        <v/>
      </c>
      <c r="L625" s="17" t="str">
        <f>IFERROR(IF(INDEX(DATOS!AN:AN,MATCH(CHECKLIST!B625,DATOS!B:B,0),1)=0,"",INDEX(DATOS!AN:AN,MATCH(CHECKLIST!B625,DATOS!B:B,0),1)),"")</f>
        <v/>
      </c>
      <c r="M625" s="17" t="str">
        <f>IFERROR(IF(INDEX(DATOS!AN:AN,MATCH(CHECKLIST!B625,DATOS!B:B,0),1)=0,"",INDEX(DATOS!AN:AN,MATCH(CHECKLIST!B625,DATOS!B:B,0),1)),"")</f>
        <v/>
      </c>
      <c r="N625" s="49" t="str">
        <f ca="1">IFERROR(IF(INDEX(DATOS!I:I,MATCH(CHECKLIST!B625,DATOS!B:B,0),1)="","X",IF(INDEX(DATOS!I:I,MATCH(CHECKLIST!B625,DATOS!B:B,0),1)&gt;YEAR(TODAY())-1,"","VENCIDA")),"")</f>
        <v/>
      </c>
      <c r="O625" s="49"/>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16" t="str">
        <f>IFERROR(INDEX(DATOS!C:C,MATCH(CHECKLIST!A626,DATOS!BV:BV,0),1),"")</f>
        <v/>
      </c>
      <c r="F626" s="3" t="str">
        <f>IFERROR(IF(INDEX(DATOS!AD:AD,MATCH(CHECKLIST!B626,DATOS!B:B,0),1)=0,"",INDEX(DATOS!AD:AD,MATCH(CHECKLIST!B626,DATOS!B:B,0),1)),"")</f>
        <v/>
      </c>
      <c r="G626" s="17" t="str">
        <f>IFERROR(IF(INDEX(DATOS!AI:AI,MATCH(CHECKLIST!B626,DATOS!B:B,0),1)=0,"",INDEX(DATOS!AI:AI,MATCH(CHECKLIST!B626,DATOS!B:B,0),1)),"")</f>
        <v/>
      </c>
      <c r="H626" s="17" t="str">
        <f>IF(IFERROR(FIND(H$13,INDEX(DATOS!CB:CB,MATCH(CHECKLIST!B626,DATOS!B:B,0),1),1),"")="",IF(IFERROR(FIND("VENCIDA",INDEX(DATOS!BI:BI,MATCH(CHECKLIST!B626,DATOS!B:B,0),1),1),"")="","","VENCIDO"),"X")</f>
        <v/>
      </c>
      <c r="I626" s="17" t="str">
        <f>IFERROR(IF(INDEX(DATOS!AM:AM,MATCH(CHECKLIST!B626,DATOS!B:B,0),1)=0,"",INDEX(DATOS!AM:AM,MATCH(CHECKLIST!B626,DATOS!B:B,0),1)),"")</f>
        <v/>
      </c>
      <c r="J626" s="17" t="str">
        <f>IFERROR(IF(INDEX(DATOS!AK:AK,MATCH(CHECKLIST!B626,DATOS!B:B,0),1)=0,"",INDEX(DATOS!AK:AK,MATCH(CHECKLIST!B626,DATOS!B:B,0),1)),"")</f>
        <v/>
      </c>
      <c r="K626" s="49" t="str">
        <f>IFERROR(IF(INDEX(DATOS!AL:AL,MATCH(CHECKLIST!B626,DATOS!B:B,0),1)=0,"",INDEX(DATOS!AL:AL,MATCH(CHECKLIST!B626,DATOS!B:B,0),1)),"")</f>
        <v/>
      </c>
      <c r="L626" s="17" t="str">
        <f>IFERROR(IF(INDEX(DATOS!AN:AN,MATCH(CHECKLIST!B626,DATOS!B:B,0),1)=0,"",INDEX(DATOS!AN:AN,MATCH(CHECKLIST!B626,DATOS!B:B,0),1)),"")</f>
        <v/>
      </c>
      <c r="M626" s="17" t="str">
        <f>IFERROR(IF(INDEX(DATOS!AN:AN,MATCH(CHECKLIST!B626,DATOS!B:B,0),1)=0,"",INDEX(DATOS!AN:AN,MATCH(CHECKLIST!B626,DATOS!B:B,0),1)),"")</f>
        <v/>
      </c>
      <c r="N626" s="49" t="str">
        <f ca="1">IFERROR(IF(INDEX(DATOS!I:I,MATCH(CHECKLIST!B626,DATOS!B:B,0),1)="","X",IF(INDEX(DATOS!I:I,MATCH(CHECKLIST!B626,DATOS!B:B,0),1)&gt;YEAR(TODAY())-1,"","VENCIDA")),"")</f>
        <v/>
      </c>
      <c r="O626" s="49"/>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16" t="str">
        <f>IFERROR(INDEX(DATOS!C:C,MATCH(CHECKLIST!A627,DATOS!BV:BV,0),1),"")</f>
        <v/>
      </c>
      <c r="F627" s="3" t="str">
        <f>IFERROR(IF(INDEX(DATOS!AD:AD,MATCH(CHECKLIST!B627,DATOS!B:B,0),1)=0,"",INDEX(DATOS!AD:AD,MATCH(CHECKLIST!B627,DATOS!B:B,0),1)),"")</f>
        <v/>
      </c>
      <c r="G627" s="17" t="str">
        <f>IFERROR(IF(INDEX(DATOS!AI:AI,MATCH(CHECKLIST!B627,DATOS!B:B,0),1)=0,"",INDEX(DATOS!AI:AI,MATCH(CHECKLIST!B627,DATOS!B:B,0),1)),"")</f>
        <v/>
      </c>
      <c r="H627" s="17" t="str">
        <f>IF(IFERROR(FIND(H$13,INDEX(DATOS!CB:CB,MATCH(CHECKLIST!B627,DATOS!B:B,0),1),1),"")="",IF(IFERROR(FIND("VENCIDA",INDEX(DATOS!BI:BI,MATCH(CHECKLIST!B627,DATOS!B:B,0),1),1),"")="","","VENCIDO"),"X")</f>
        <v/>
      </c>
      <c r="I627" s="17" t="str">
        <f>IFERROR(IF(INDEX(DATOS!AM:AM,MATCH(CHECKLIST!B627,DATOS!B:B,0),1)=0,"",INDEX(DATOS!AM:AM,MATCH(CHECKLIST!B627,DATOS!B:B,0),1)),"")</f>
        <v/>
      </c>
      <c r="J627" s="17" t="str">
        <f>IFERROR(IF(INDEX(DATOS!AK:AK,MATCH(CHECKLIST!B627,DATOS!B:B,0),1)=0,"",INDEX(DATOS!AK:AK,MATCH(CHECKLIST!B627,DATOS!B:B,0),1)),"")</f>
        <v/>
      </c>
      <c r="K627" s="49" t="str">
        <f>IFERROR(IF(INDEX(DATOS!AL:AL,MATCH(CHECKLIST!B627,DATOS!B:B,0),1)=0,"",INDEX(DATOS!AL:AL,MATCH(CHECKLIST!B627,DATOS!B:B,0),1)),"")</f>
        <v/>
      </c>
      <c r="L627" s="17" t="str">
        <f>IFERROR(IF(INDEX(DATOS!AN:AN,MATCH(CHECKLIST!B627,DATOS!B:B,0),1)=0,"",INDEX(DATOS!AN:AN,MATCH(CHECKLIST!B627,DATOS!B:B,0),1)),"")</f>
        <v/>
      </c>
      <c r="M627" s="17" t="str">
        <f>IFERROR(IF(INDEX(DATOS!AN:AN,MATCH(CHECKLIST!B627,DATOS!B:B,0),1)=0,"",INDEX(DATOS!AN:AN,MATCH(CHECKLIST!B627,DATOS!B:B,0),1)),"")</f>
        <v/>
      </c>
      <c r="N627" s="49" t="str">
        <f ca="1">IFERROR(IF(INDEX(DATOS!I:I,MATCH(CHECKLIST!B627,DATOS!B:B,0),1)="","X",IF(INDEX(DATOS!I:I,MATCH(CHECKLIST!B627,DATOS!B:B,0),1)&gt;YEAR(TODAY())-1,"","VENCIDA")),"")</f>
        <v/>
      </c>
      <c r="O627" s="49"/>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16" t="str">
        <f>IFERROR(INDEX(DATOS!C:C,MATCH(CHECKLIST!A628,DATOS!BV:BV,0),1),"")</f>
        <v/>
      </c>
      <c r="F628" s="3" t="str">
        <f>IFERROR(IF(INDEX(DATOS!AD:AD,MATCH(CHECKLIST!B628,DATOS!B:B,0),1)=0,"",INDEX(DATOS!AD:AD,MATCH(CHECKLIST!B628,DATOS!B:B,0),1)),"")</f>
        <v/>
      </c>
      <c r="G628" s="17" t="str">
        <f>IFERROR(IF(INDEX(DATOS!AI:AI,MATCH(CHECKLIST!B628,DATOS!B:B,0),1)=0,"",INDEX(DATOS!AI:AI,MATCH(CHECKLIST!B628,DATOS!B:B,0),1)),"")</f>
        <v/>
      </c>
      <c r="H628" s="17" t="str">
        <f>IF(IFERROR(FIND(H$13,INDEX(DATOS!CB:CB,MATCH(CHECKLIST!B628,DATOS!B:B,0),1),1),"")="",IF(IFERROR(FIND("VENCIDA",INDEX(DATOS!BI:BI,MATCH(CHECKLIST!B628,DATOS!B:B,0),1),1),"")="","","VENCIDO"),"X")</f>
        <v/>
      </c>
      <c r="I628" s="17" t="str">
        <f>IFERROR(IF(INDEX(DATOS!AM:AM,MATCH(CHECKLIST!B628,DATOS!B:B,0),1)=0,"",INDEX(DATOS!AM:AM,MATCH(CHECKLIST!B628,DATOS!B:B,0),1)),"")</f>
        <v/>
      </c>
      <c r="J628" s="17" t="str">
        <f>IFERROR(IF(INDEX(DATOS!AK:AK,MATCH(CHECKLIST!B628,DATOS!B:B,0),1)=0,"",INDEX(DATOS!AK:AK,MATCH(CHECKLIST!B628,DATOS!B:B,0),1)),"")</f>
        <v/>
      </c>
      <c r="K628" s="49" t="str">
        <f>IFERROR(IF(INDEX(DATOS!AL:AL,MATCH(CHECKLIST!B628,DATOS!B:B,0),1)=0,"",INDEX(DATOS!AL:AL,MATCH(CHECKLIST!B628,DATOS!B:B,0),1)),"")</f>
        <v/>
      </c>
      <c r="L628" s="17" t="str">
        <f>IFERROR(IF(INDEX(DATOS!AN:AN,MATCH(CHECKLIST!B628,DATOS!B:B,0),1)=0,"",INDEX(DATOS!AN:AN,MATCH(CHECKLIST!B628,DATOS!B:B,0),1)),"")</f>
        <v/>
      </c>
      <c r="M628" s="17" t="str">
        <f>IFERROR(IF(INDEX(DATOS!AN:AN,MATCH(CHECKLIST!B628,DATOS!B:B,0),1)=0,"",INDEX(DATOS!AN:AN,MATCH(CHECKLIST!B628,DATOS!B:B,0),1)),"")</f>
        <v/>
      </c>
      <c r="N628" s="49" t="str">
        <f ca="1">IFERROR(IF(INDEX(DATOS!I:I,MATCH(CHECKLIST!B628,DATOS!B:B,0),1)="","X",IF(INDEX(DATOS!I:I,MATCH(CHECKLIST!B628,DATOS!B:B,0),1)&gt;YEAR(TODAY())-1,"","VENCIDA")),"")</f>
        <v/>
      </c>
      <c r="O628" s="49"/>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16" t="str">
        <f>IFERROR(INDEX(DATOS!C:C,MATCH(CHECKLIST!A629,DATOS!BV:BV,0),1),"")</f>
        <v/>
      </c>
      <c r="F629" s="3" t="str">
        <f>IFERROR(IF(INDEX(DATOS!AD:AD,MATCH(CHECKLIST!B629,DATOS!B:B,0),1)=0,"",INDEX(DATOS!AD:AD,MATCH(CHECKLIST!B629,DATOS!B:B,0),1)),"")</f>
        <v/>
      </c>
      <c r="G629" s="17" t="str">
        <f>IFERROR(IF(INDEX(DATOS!AI:AI,MATCH(CHECKLIST!B629,DATOS!B:B,0),1)=0,"",INDEX(DATOS!AI:AI,MATCH(CHECKLIST!B629,DATOS!B:B,0),1)),"")</f>
        <v/>
      </c>
      <c r="H629" s="17" t="str">
        <f>IF(IFERROR(FIND(H$13,INDEX(DATOS!CB:CB,MATCH(CHECKLIST!B629,DATOS!B:B,0),1),1),"")="",IF(IFERROR(FIND("VENCIDA",INDEX(DATOS!BI:BI,MATCH(CHECKLIST!B629,DATOS!B:B,0),1),1),"")="","","VENCIDO"),"X")</f>
        <v/>
      </c>
      <c r="I629" s="17" t="str">
        <f>IFERROR(IF(INDEX(DATOS!AM:AM,MATCH(CHECKLIST!B629,DATOS!B:B,0),1)=0,"",INDEX(DATOS!AM:AM,MATCH(CHECKLIST!B629,DATOS!B:B,0),1)),"")</f>
        <v/>
      </c>
      <c r="J629" s="17" t="str">
        <f>IFERROR(IF(INDEX(DATOS!AK:AK,MATCH(CHECKLIST!B629,DATOS!B:B,0),1)=0,"",INDEX(DATOS!AK:AK,MATCH(CHECKLIST!B629,DATOS!B:B,0),1)),"")</f>
        <v/>
      </c>
      <c r="K629" s="49" t="str">
        <f>IFERROR(IF(INDEX(DATOS!AL:AL,MATCH(CHECKLIST!B629,DATOS!B:B,0),1)=0,"",INDEX(DATOS!AL:AL,MATCH(CHECKLIST!B629,DATOS!B:B,0),1)),"")</f>
        <v/>
      </c>
      <c r="L629" s="17" t="str">
        <f>IFERROR(IF(INDEX(DATOS!AN:AN,MATCH(CHECKLIST!B629,DATOS!B:B,0),1)=0,"",INDEX(DATOS!AN:AN,MATCH(CHECKLIST!B629,DATOS!B:B,0),1)),"")</f>
        <v/>
      </c>
      <c r="M629" s="17" t="str">
        <f>IFERROR(IF(INDEX(DATOS!AN:AN,MATCH(CHECKLIST!B629,DATOS!B:B,0),1)=0,"",INDEX(DATOS!AN:AN,MATCH(CHECKLIST!B629,DATOS!B:B,0),1)),"")</f>
        <v/>
      </c>
      <c r="N629" s="49" t="str">
        <f ca="1">IFERROR(IF(INDEX(DATOS!I:I,MATCH(CHECKLIST!B629,DATOS!B:B,0),1)="","X",IF(INDEX(DATOS!I:I,MATCH(CHECKLIST!B629,DATOS!B:B,0),1)&gt;YEAR(TODAY())-1,"","VENCIDA")),"")</f>
        <v/>
      </c>
      <c r="O629" s="49"/>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16" t="str">
        <f>IFERROR(INDEX(DATOS!C:C,MATCH(CHECKLIST!A630,DATOS!BV:BV,0),1),"")</f>
        <v/>
      </c>
      <c r="F630" s="3" t="str">
        <f>IFERROR(IF(INDEX(DATOS!AD:AD,MATCH(CHECKLIST!B630,DATOS!B:B,0),1)=0,"",INDEX(DATOS!AD:AD,MATCH(CHECKLIST!B630,DATOS!B:B,0),1)),"")</f>
        <v/>
      </c>
      <c r="G630" s="17" t="str">
        <f>IFERROR(IF(INDEX(DATOS!AI:AI,MATCH(CHECKLIST!B630,DATOS!B:B,0),1)=0,"",INDEX(DATOS!AI:AI,MATCH(CHECKLIST!B630,DATOS!B:B,0),1)),"")</f>
        <v/>
      </c>
      <c r="H630" s="17" t="str">
        <f>IF(IFERROR(FIND(H$13,INDEX(DATOS!CB:CB,MATCH(CHECKLIST!B630,DATOS!B:B,0),1),1),"")="",IF(IFERROR(FIND("VENCIDA",INDEX(DATOS!BI:BI,MATCH(CHECKLIST!B630,DATOS!B:B,0),1),1),"")="","","VENCIDO"),"X")</f>
        <v/>
      </c>
      <c r="I630" s="17" t="str">
        <f>IFERROR(IF(INDEX(DATOS!AM:AM,MATCH(CHECKLIST!B630,DATOS!B:B,0),1)=0,"",INDEX(DATOS!AM:AM,MATCH(CHECKLIST!B630,DATOS!B:B,0),1)),"")</f>
        <v/>
      </c>
      <c r="J630" s="17" t="str">
        <f>IFERROR(IF(INDEX(DATOS!AK:AK,MATCH(CHECKLIST!B630,DATOS!B:B,0),1)=0,"",INDEX(DATOS!AK:AK,MATCH(CHECKLIST!B630,DATOS!B:B,0),1)),"")</f>
        <v/>
      </c>
      <c r="K630" s="49" t="str">
        <f>IFERROR(IF(INDEX(DATOS!AL:AL,MATCH(CHECKLIST!B630,DATOS!B:B,0),1)=0,"",INDEX(DATOS!AL:AL,MATCH(CHECKLIST!B630,DATOS!B:B,0),1)),"")</f>
        <v/>
      </c>
      <c r="L630" s="17" t="str">
        <f>IFERROR(IF(INDEX(DATOS!AN:AN,MATCH(CHECKLIST!B630,DATOS!B:B,0),1)=0,"",INDEX(DATOS!AN:AN,MATCH(CHECKLIST!B630,DATOS!B:B,0),1)),"")</f>
        <v/>
      </c>
      <c r="M630" s="17" t="str">
        <f>IFERROR(IF(INDEX(DATOS!AN:AN,MATCH(CHECKLIST!B630,DATOS!B:B,0),1)=0,"",INDEX(DATOS!AN:AN,MATCH(CHECKLIST!B630,DATOS!B:B,0),1)),"")</f>
        <v/>
      </c>
      <c r="N630" s="49" t="str">
        <f ca="1">IFERROR(IF(INDEX(DATOS!I:I,MATCH(CHECKLIST!B630,DATOS!B:B,0),1)="","X",IF(INDEX(DATOS!I:I,MATCH(CHECKLIST!B630,DATOS!B:B,0),1)&gt;YEAR(TODAY())-1,"","VENCIDA")),"")</f>
        <v/>
      </c>
      <c r="O630" s="49"/>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16" t="str">
        <f>IFERROR(INDEX(DATOS!C:C,MATCH(CHECKLIST!A631,DATOS!BV:BV,0),1),"")</f>
        <v/>
      </c>
      <c r="F631" s="3" t="str">
        <f>IFERROR(IF(INDEX(DATOS!AD:AD,MATCH(CHECKLIST!B631,DATOS!B:B,0),1)=0,"",INDEX(DATOS!AD:AD,MATCH(CHECKLIST!B631,DATOS!B:B,0),1)),"")</f>
        <v/>
      </c>
      <c r="G631" s="17" t="str">
        <f>IFERROR(IF(INDEX(DATOS!AI:AI,MATCH(CHECKLIST!B631,DATOS!B:B,0),1)=0,"",INDEX(DATOS!AI:AI,MATCH(CHECKLIST!B631,DATOS!B:B,0),1)),"")</f>
        <v/>
      </c>
      <c r="H631" s="17" t="str">
        <f>IF(IFERROR(FIND(H$13,INDEX(DATOS!CB:CB,MATCH(CHECKLIST!B631,DATOS!B:B,0),1),1),"")="",IF(IFERROR(FIND("VENCIDA",INDEX(DATOS!BI:BI,MATCH(CHECKLIST!B631,DATOS!B:B,0),1),1),"")="","","VENCIDO"),"X")</f>
        <v/>
      </c>
      <c r="I631" s="17" t="str">
        <f>IFERROR(IF(INDEX(DATOS!AM:AM,MATCH(CHECKLIST!B631,DATOS!B:B,0),1)=0,"",INDEX(DATOS!AM:AM,MATCH(CHECKLIST!B631,DATOS!B:B,0),1)),"")</f>
        <v/>
      </c>
      <c r="J631" s="17" t="str">
        <f>IFERROR(IF(INDEX(DATOS!AK:AK,MATCH(CHECKLIST!B631,DATOS!B:B,0),1)=0,"",INDEX(DATOS!AK:AK,MATCH(CHECKLIST!B631,DATOS!B:B,0),1)),"")</f>
        <v/>
      </c>
      <c r="K631" s="49" t="str">
        <f>IFERROR(IF(INDEX(DATOS!AL:AL,MATCH(CHECKLIST!B631,DATOS!B:B,0),1)=0,"",INDEX(DATOS!AL:AL,MATCH(CHECKLIST!B631,DATOS!B:B,0),1)),"")</f>
        <v/>
      </c>
      <c r="L631" s="17" t="str">
        <f>IFERROR(IF(INDEX(DATOS!AN:AN,MATCH(CHECKLIST!B631,DATOS!B:B,0),1)=0,"",INDEX(DATOS!AN:AN,MATCH(CHECKLIST!B631,DATOS!B:B,0),1)),"")</f>
        <v/>
      </c>
      <c r="M631" s="17" t="str">
        <f>IFERROR(IF(INDEX(DATOS!AN:AN,MATCH(CHECKLIST!B631,DATOS!B:B,0),1)=0,"",INDEX(DATOS!AN:AN,MATCH(CHECKLIST!B631,DATOS!B:B,0),1)),"")</f>
        <v/>
      </c>
      <c r="N631" s="49" t="str">
        <f ca="1">IFERROR(IF(INDEX(DATOS!I:I,MATCH(CHECKLIST!B631,DATOS!B:B,0),1)="","X",IF(INDEX(DATOS!I:I,MATCH(CHECKLIST!B631,DATOS!B:B,0),1)&gt;YEAR(TODAY())-1,"","VENCIDA")),"")</f>
        <v/>
      </c>
      <c r="O631" s="49"/>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16" t="str">
        <f>IFERROR(INDEX(DATOS!C:C,MATCH(CHECKLIST!A632,DATOS!BV:BV,0),1),"")</f>
        <v/>
      </c>
      <c r="F632" s="3" t="str">
        <f>IFERROR(IF(INDEX(DATOS!AD:AD,MATCH(CHECKLIST!B632,DATOS!B:B,0),1)=0,"",INDEX(DATOS!AD:AD,MATCH(CHECKLIST!B632,DATOS!B:B,0),1)),"")</f>
        <v/>
      </c>
      <c r="G632" s="17" t="str">
        <f>IFERROR(IF(INDEX(DATOS!AI:AI,MATCH(CHECKLIST!B632,DATOS!B:B,0),1)=0,"",INDEX(DATOS!AI:AI,MATCH(CHECKLIST!B632,DATOS!B:B,0),1)),"")</f>
        <v/>
      </c>
      <c r="H632" s="17" t="str">
        <f>IF(IFERROR(FIND(H$13,INDEX(DATOS!CB:CB,MATCH(CHECKLIST!B632,DATOS!B:B,0),1),1),"")="",IF(IFERROR(FIND("VENCIDA",INDEX(DATOS!BI:BI,MATCH(CHECKLIST!B632,DATOS!B:B,0),1),1),"")="","","VENCIDO"),"X")</f>
        <v/>
      </c>
      <c r="I632" s="17" t="str">
        <f>IFERROR(IF(INDEX(DATOS!AM:AM,MATCH(CHECKLIST!B632,DATOS!B:B,0),1)=0,"",INDEX(DATOS!AM:AM,MATCH(CHECKLIST!B632,DATOS!B:B,0),1)),"")</f>
        <v/>
      </c>
      <c r="J632" s="17" t="str">
        <f>IFERROR(IF(INDEX(DATOS!AK:AK,MATCH(CHECKLIST!B632,DATOS!B:B,0),1)=0,"",INDEX(DATOS!AK:AK,MATCH(CHECKLIST!B632,DATOS!B:B,0),1)),"")</f>
        <v/>
      </c>
      <c r="K632" s="49" t="str">
        <f>IFERROR(IF(INDEX(DATOS!AL:AL,MATCH(CHECKLIST!B632,DATOS!B:B,0),1)=0,"",INDEX(DATOS!AL:AL,MATCH(CHECKLIST!B632,DATOS!B:B,0),1)),"")</f>
        <v/>
      </c>
      <c r="L632" s="17" t="str">
        <f>IFERROR(IF(INDEX(DATOS!AN:AN,MATCH(CHECKLIST!B632,DATOS!B:B,0),1)=0,"",INDEX(DATOS!AN:AN,MATCH(CHECKLIST!B632,DATOS!B:B,0),1)),"")</f>
        <v/>
      </c>
      <c r="M632" s="17" t="str">
        <f>IFERROR(IF(INDEX(DATOS!AN:AN,MATCH(CHECKLIST!B632,DATOS!B:B,0),1)=0,"",INDEX(DATOS!AN:AN,MATCH(CHECKLIST!B632,DATOS!B:B,0),1)),"")</f>
        <v/>
      </c>
      <c r="N632" s="49" t="str">
        <f ca="1">IFERROR(IF(INDEX(DATOS!I:I,MATCH(CHECKLIST!B632,DATOS!B:B,0),1)="","X",IF(INDEX(DATOS!I:I,MATCH(CHECKLIST!B632,DATOS!B:B,0),1)&gt;YEAR(TODAY())-1,"","VENCIDA")),"")</f>
        <v/>
      </c>
      <c r="O632" s="49"/>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16" t="str">
        <f>IFERROR(INDEX(DATOS!C:C,MATCH(CHECKLIST!A633,DATOS!BV:BV,0),1),"")</f>
        <v/>
      </c>
      <c r="F633" s="3" t="str">
        <f>IFERROR(IF(INDEX(DATOS!AD:AD,MATCH(CHECKLIST!B633,DATOS!B:B,0),1)=0,"",INDEX(DATOS!AD:AD,MATCH(CHECKLIST!B633,DATOS!B:B,0),1)),"")</f>
        <v/>
      </c>
      <c r="G633" s="17" t="str">
        <f>IFERROR(IF(INDEX(DATOS!AI:AI,MATCH(CHECKLIST!B633,DATOS!B:B,0),1)=0,"",INDEX(DATOS!AI:AI,MATCH(CHECKLIST!B633,DATOS!B:B,0),1)),"")</f>
        <v/>
      </c>
      <c r="H633" s="17" t="str">
        <f>IF(IFERROR(FIND(H$13,INDEX(DATOS!CB:CB,MATCH(CHECKLIST!B633,DATOS!B:B,0),1),1),"")="",IF(IFERROR(FIND("VENCIDA",INDEX(DATOS!BI:BI,MATCH(CHECKLIST!B633,DATOS!B:B,0),1),1),"")="","","VENCIDO"),"X")</f>
        <v/>
      </c>
      <c r="I633" s="17" t="str">
        <f>IFERROR(IF(INDEX(DATOS!AM:AM,MATCH(CHECKLIST!B633,DATOS!B:B,0),1)=0,"",INDEX(DATOS!AM:AM,MATCH(CHECKLIST!B633,DATOS!B:B,0),1)),"")</f>
        <v/>
      </c>
      <c r="J633" s="17" t="str">
        <f>IFERROR(IF(INDEX(DATOS!AK:AK,MATCH(CHECKLIST!B633,DATOS!B:B,0),1)=0,"",INDEX(DATOS!AK:AK,MATCH(CHECKLIST!B633,DATOS!B:B,0),1)),"")</f>
        <v/>
      </c>
      <c r="K633" s="49" t="str">
        <f>IFERROR(IF(INDEX(DATOS!AL:AL,MATCH(CHECKLIST!B633,DATOS!B:B,0),1)=0,"",INDEX(DATOS!AL:AL,MATCH(CHECKLIST!B633,DATOS!B:B,0),1)),"")</f>
        <v/>
      </c>
      <c r="L633" s="17" t="str">
        <f>IFERROR(IF(INDEX(DATOS!AN:AN,MATCH(CHECKLIST!B633,DATOS!B:B,0),1)=0,"",INDEX(DATOS!AN:AN,MATCH(CHECKLIST!B633,DATOS!B:B,0),1)),"")</f>
        <v/>
      </c>
      <c r="M633" s="17" t="str">
        <f>IFERROR(IF(INDEX(DATOS!AN:AN,MATCH(CHECKLIST!B633,DATOS!B:B,0),1)=0,"",INDEX(DATOS!AN:AN,MATCH(CHECKLIST!B633,DATOS!B:B,0),1)),"")</f>
        <v/>
      </c>
      <c r="N633" s="49" t="str">
        <f ca="1">IFERROR(IF(INDEX(DATOS!I:I,MATCH(CHECKLIST!B633,DATOS!B:B,0),1)="","X",IF(INDEX(DATOS!I:I,MATCH(CHECKLIST!B633,DATOS!B:B,0),1)&gt;YEAR(TODAY())-1,"","VENCIDA")),"")</f>
        <v/>
      </c>
      <c r="O633" s="49"/>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16" t="str">
        <f>IFERROR(INDEX(DATOS!C:C,MATCH(CHECKLIST!A634,DATOS!BV:BV,0),1),"")</f>
        <v/>
      </c>
      <c r="F634" s="3" t="str">
        <f>IFERROR(IF(INDEX(DATOS!AD:AD,MATCH(CHECKLIST!B634,DATOS!B:B,0),1)=0,"",INDEX(DATOS!AD:AD,MATCH(CHECKLIST!B634,DATOS!B:B,0),1)),"")</f>
        <v/>
      </c>
      <c r="G634" s="17" t="str">
        <f>IFERROR(IF(INDEX(DATOS!AI:AI,MATCH(CHECKLIST!B634,DATOS!B:B,0),1)=0,"",INDEX(DATOS!AI:AI,MATCH(CHECKLIST!B634,DATOS!B:B,0),1)),"")</f>
        <v/>
      </c>
      <c r="H634" s="17" t="str">
        <f>IF(IFERROR(FIND(H$13,INDEX(DATOS!CB:CB,MATCH(CHECKLIST!B634,DATOS!B:B,0),1),1),"")="",IF(IFERROR(FIND("VENCIDA",INDEX(DATOS!BI:BI,MATCH(CHECKLIST!B634,DATOS!B:B,0),1),1),"")="","","VENCIDO"),"X")</f>
        <v/>
      </c>
      <c r="I634" s="17" t="str">
        <f>IFERROR(IF(INDEX(DATOS!AM:AM,MATCH(CHECKLIST!B634,DATOS!B:B,0),1)=0,"",INDEX(DATOS!AM:AM,MATCH(CHECKLIST!B634,DATOS!B:B,0),1)),"")</f>
        <v/>
      </c>
      <c r="J634" s="17" t="str">
        <f>IFERROR(IF(INDEX(DATOS!AK:AK,MATCH(CHECKLIST!B634,DATOS!B:B,0),1)=0,"",INDEX(DATOS!AK:AK,MATCH(CHECKLIST!B634,DATOS!B:B,0),1)),"")</f>
        <v/>
      </c>
      <c r="K634" s="49" t="str">
        <f>IFERROR(IF(INDEX(DATOS!AL:AL,MATCH(CHECKLIST!B634,DATOS!B:B,0),1)=0,"",INDEX(DATOS!AL:AL,MATCH(CHECKLIST!B634,DATOS!B:B,0),1)),"")</f>
        <v/>
      </c>
      <c r="L634" s="17" t="str">
        <f>IFERROR(IF(INDEX(DATOS!AN:AN,MATCH(CHECKLIST!B634,DATOS!B:B,0),1)=0,"",INDEX(DATOS!AN:AN,MATCH(CHECKLIST!B634,DATOS!B:B,0),1)),"")</f>
        <v/>
      </c>
      <c r="M634" s="17" t="str">
        <f>IFERROR(IF(INDEX(DATOS!AN:AN,MATCH(CHECKLIST!B634,DATOS!B:B,0),1)=0,"",INDEX(DATOS!AN:AN,MATCH(CHECKLIST!B634,DATOS!B:B,0),1)),"")</f>
        <v/>
      </c>
      <c r="N634" s="49" t="str">
        <f ca="1">IFERROR(IF(INDEX(DATOS!I:I,MATCH(CHECKLIST!B634,DATOS!B:B,0),1)="","X",IF(INDEX(DATOS!I:I,MATCH(CHECKLIST!B634,DATOS!B:B,0),1)&gt;YEAR(TODAY())-1,"","VENCIDA")),"")</f>
        <v/>
      </c>
      <c r="O634" s="49"/>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16" t="str">
        <f>IFERROR(INDEX(DATOS!C:C,MATCH(CHECKLIST!A635,DATOS!BV:BV,0),1),"")</f>
        <v/>
      </c>
      <c r="F635" s="3" t="str">
        <f>IFERROR(IF(INDEX(DATOS!AD:AD,MATCH(CHECKLIST!B635,DATOS!B:B,0),1)=0,"",INDEX(DATOS!AD:AD,MATCH(CHECKLIST!B635,DATOS!B:B,0),1)),"")</f>
        <v/>
      </c>
      <c r="G635" s="17" t="str">
        <f>IFERROR(IF(INDEX(DATOS!AI:AI,MATCH(CHECKLIST!B635,DATOS!B:B,0),1)=0,"",INDEX(DATOS!AI:AI,MATCH(CHECKLIST!B635,DATOS!B:B,0),1)),"")</f>
        <v/>
      </c>
      <c r="H635" s="17" t="str">
        <f>IF(IFERROR(FIND(H$13,INDEX(DATOS!CB:CB,MATCH(CHECKLIST!B635,DATOS!B:B,0),1),1),"")="",IF(IFERROR(FIND("VENCIDA",INDEX(DATOS!BI:BI,MATCH(CHECKLIST!B635,DATOS!B:B,0),1),1),"")="","","VENCIDO"),"X")</f>
        <v/>
      </c>
      <c r="I635" s="17" t="str">
        <f>IFERROR(IF(INDEX(DATOS!AM:AM,MATCH(CHECKLIST!B635,DATOS!B:B,0),1)=0,"",INDEX(DATOS!AM:AM,MATCH(CHECKLIST!B635,DATOS!B:B,0),1)),"")</f>
        <v/>
      </c>
      <c r="J635" s="17" t="str">
        <f>IFERROR(IF(INDEX(DATOS!AK:AK,MATCH(CHECKLIST!B635,DATOS!B:B,0),1)=0,"",INDEX(DATOS!AK:AK,MATCH(CHECKLIST!B635,DATOS!B:B,0),1)),"")</f>
        <v/>
      </c>
      <c r="K635" s="49" t="str">
        <f>IFERROR(IF(INDEX(DATOS!AL:AL,MATCH(CHECKLIST!B635,DATOS!B:B,0),1)=0,"",INDEX(DATOS!AL:AL,MATCH(CHECKLIST!B635,DATOS!B:B,0),1)),"")</f>
        <v/>
      </c>
      <c r="L635" s="17" t="str">
        <f>IFERROR(IF(INDEX(DATOS!AN:AN,MATCH(CHECKLIST!B635,DATOS!B:B,0),1)=0,"",INDEX(DATOS!AN:AN,MATCH(CHECKLIST!B635,DATOS!B:B,0),1)),"")</f>
        <v/>
      </c>
      <c r="M635" s="17" t="str">
        <f>IFERROR(IF(INDEX(DATOS!AN:AN,MATCH(CHECKLIST!B635,DATOS!B:B,0),1)=0,"",INDEX(DATOS!AN:AN,MATCH(CHECKLIST!B635,DATOS!B:B,0),1)),"")</f>
        <v/>
      </c>
      <c r="N635" s="49" t="str">
        <f ca="1">IFERROR(IF(INDEX(DATOS!I:I,MATCH(CHECKLIST!B635,DATOS!B:B,0),1)="","X",IF(INDEX(DATOS!I:I,MATCH(CHECKLIST!B635,DATOS!B:B,0),1)&gt;YEAR(TODAY())-1,"","VENCIDA")),"")</f>
        <v/>
      </c>
      <c r="O635" s="49"/>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16" t="str">
        <f>IFERROR(INDEX(DATOS!C:C,MATCH(CHECKLIST!A636,DATOS!BV:BV,0),1),"")</f>
        <v/>
      </c>
      <c r="F636" s="3" t="str">
        <f>IFERROR(IF(INDEX(DATOS!AD:AD,MATCH(CHECKLIST!B636,DATOS!B:B,0),1)=0,"",INDEX(DATOS!AD:AD,MATCH(CHECKLIST!B636,DATOS!B:B,0),1)),"")</f>
        <v/>
      </c>
      <c r="G636" s="17" t="str">
        <f>IF(IFERROR(FIND(G$13,INDEX(DATOS!CB:CB,MATCH(CHECKLIST!B636,DATOS!B:B,0),1),1),"")="",IF(IFERROR(FIND("FINADO",INDEX(DATOS!CB:CB,MATCH(CHECKLIST!B636,DATOS!B:B,0),1),1),"")="",IF(IFERROR(FIND("BAJA",INDEX(DATOS!CB:CB,MATCH(CHECKLIST!B636,DATOS!B:B,0),1),1),"")="",IF(IFERROR(FIND("FECHA PEUA",INDEX(DATOS!CB:CB,MATCH(CHECKLIST!B636,DATOS!B:B,0),1),1),"")="",IF(IFERROR(FIND("FIRMA",INDEX(DATOS!CB:CB,MATCH(CHECKLIST!B636,DATOS!B:B,0),1),1),"")="","","FIRMA"),"PEUA"),"BAJA"),"FINADO"),"X")</f>
        <v/>
      </c>
      <c r="H636" s="17" t="str">
        <f>IF(IFERROR(FIND(H$13,INDEX(DATOS!CB:CB,MATCH(CHECKLIST!B636,DATOS!B:B,0),1),1),"")="",IF(IFERROR(FIND("VENCIDA",INDEX(DATOS!BI:BI,MATCH(CHECKLIST!B636,DATOS!B:B,0),1),1),"")="","","VENCIDO"),"X")</f>
        <v/>
      </c>
      <c r="I636" s="17" t="str">
        <f>IF(IFERROR(FIND(I$13,INDEX(DATOS!CB:CB,MATCH(CHECKLIST!B636,DATOS!B:B,0),1),1),"")="","","X")</f>
        <v/>
      </c>
      <c r="J636" s="17" t="str">
        <f>IF(IFERROR(FIND(J$13,INDEX(DATOS!CB:CB,MATCH(CHECKLIST!B636,DATOS!B:B,0),1),1),"")="","","X")</f>
        <v/>
      </c>
      <c r="K636" s="17" t="str">
        <f>IF(IFERROR(FIND(K$13,INDEX(DATOS!CB:CB,MATCH(CHECKLIST!B636,DATOS!B:B,0),1),1),"")="","","X")</f>
        <v/>
      </c>
      <c r="L636" s="17" t="str">
        <f>IF(IFERROR(FIND(L$13,INDEX(DATOS!CB:CB,MATCH(CHECKLIST!B636,DATOS!B:B,0),1),1),"")="","","X")</f>
        <v/>
      </c>
      <c r="M636" s="17" t="str">
        <f>IF(IFERROR(FIND(M$13,INDEX(DATOS!CB:CB,MATCH(CHECKLIST!B636,DATOS!B:B,0),1),1),"")="","","X")</f>
        <v/>
      </c>
      <c r="N636" s="49" t="str">
        <f ca="1">IFERROR(IF(INDEX(DATOS!I:I,MATCH(CHECKLIST!B636,DATOS!B:B,0),1)="","X",IF(INDEX(DATOS!I:I,MATCH(CHECKLIST!B636,DATOS!B:B,0),1)&gt;YEAR(TODAY())-1,"","VENCIDA")),"")</f>
        <v/>
      </c>
      <c r="P636" s="17" t="str">
        <f>IF(B636="","",IF(IFERROR(FIND(P$13,INDEX(DATOS!CB:CB,MATCH(CHECKLIST!B636,DATOS!B:B,0),1),1),"")="","","X"))</f>
        <v/>
      </c>
      <c r="Q636" s="17" t="str">
        <f>IF(B636="","",IF(IFERROR(FIND(Q$13,INDEX(DATOS!CB:CB,MATCH(CHECKLIST!B636,DATOS!B:B,0),1),1),"")="","","X"))</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16" t="str">
        <f>IFERROR(INDEX(DATOS!C:C,MATCH(CHECKLIST!A637,DATOS!BV:BV,0),1),"")</f>
        <v/>
      </c>
      <c r="F637" s="3" t="str">
        <f>IFERROR(IF(INDEX(DATOS!AD:AD,MATCH(CHECKLIST!B637,DATOS!B:B,0),1)=0,"",INDEX(DATOS!AD:AD,MATCH(CHECKLIST!B637,DATOS!B:B,0),1)),"")</f>
        <v/>
      </c>
      <c r="G637" s="17" t="str">
        <f>IF(IFERROR(FIND(G$13,INDEX(DATOS!CB:CB,MATCH(CHECKLIST!B637,DATOS!B:B,0),1),1),"")="",IF(IFERROR(FIND("FINADO",INDEX(DATOS!CB:CB,MATCH(CHECKLIST!B637,DATOS!B:B,0),1),1),"")="",IF(IFERROR(FIND("BAJA",INDEX(DATOS!CB:CB,MATCH(CHECKLIST!B637,DATOS!B:B,0),1),1),"")="",IF(IFERROR(FIND("FECHA PEUA",INDEX(DATOS!CB:CB,MATCH(CHECKLIST!B637,DATOS!B:B,0),1),1),"")="",IF(IFERROR(FIND("FIRMA",INDEX(DATOS!CB:CB,MATCH(CHECKLIST!B637,DATOS!B:B,0),1),1),"")="","","FIRMA"),"PEUA"),"BAJA"),"FINADO"),"X")</f>
        <v/>
      </c>
      <c r="H637" s="17" t="str">
        <f>IF(IFERROR(FIND(H$13,INDEX(DATOS!CB:CB,MATCH(CHECKLIST!B637,DATOS!B:B,0),1),1),"")="",IF(IFERROR(FIND("VENCIDA",INDEX(DATOS!BI:BI,MATCH(CHECKLIST!B637,DATOS!B:B,0),1),1),"")="","","VENCIDO"),"X")</f>
        <v/>
      </c>
      <c r="I637" s="17" t="str">
        <f>IF(IFERROR(FIND(I$13,INDEX(DATOS!CB:CB,MATCH(CHECKLIST!B637,DATOS!B:B,0),1),1),"")="","","X")</f>
        <v/>
      </c>
      <c r="J637" s="17" t="str">
        <f>IF(IFERROR(FIND(J$13,INDEX(DATOS!CB:CB,MATCH(CHECKLIST!B637,DATOS!B:B,0),1),1),"")="","","X")</f>
        <v/>
      </c>
      <c r="K637" s="17" t="str">
        <f>IF(IFERROR(FIND(K$13,INDEX(DATOS!CB:CB,MATCH(CHECKLIST!B637,DATOS!B:B,0),1),1),"")="","","X")</f>
        <v/>
      </c>
      <c r="L637" s="17" t="str">
        <f>IF(IFERROR(FIND(L$13,INDEX(DATOS!CB:CB,MATCH(CHECKLIST!B637,DATOS!B:B,0),1),1),"")="","","X")</f>
        <v/>
      </c>
      <c r="M637" s="17" t="str">
        <f>IF(IFERROR(FIND(M$13,INDEX(DATOS!CB:CB,MATCH(CHECKLIST!B637,DATOS!B:B,0),1),1),"")="","","X")</f>
        <v/>
      </c>
      <c r="N637" s="49" t="str">
        <f ca="1">IFERROR(IF(INDEX(DATOS!I:I,MATCH(CHECKLIST!B637,DATOS!B:B,0),1)="","X",IF(INDEX(DATOS!I:I,MATCH(CHECKLIST!B637,DATOS!B:B,0),1)&gt;YEAR(TODAY())-1,"","VENCIDA")),"")</f>
        <v/>
      </c>
      <c r="P637" s="17" t="str">
        <f>IF(B637="","",IF(IFERROR(FIND(P$13,INDEX(DATOS!CB:CB,MATCH(CHECKLIST!B637,DATOS!B:B,0),1),1),"")="","","X"))</f>
        <v/>
      </c>
      <c r="Q637" s="17" t="str">
        <f>IF(B637="","",IF(IFERROR(FIND(Q$13,INDEX(DATOS!CB:CB,MATCH(CHECKLIST!B637,DATOS!B:B,0),1),1),"")="","","X"))</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16" t="str">
        <f>IFERROR(INDEX(DATOS!C:C,MATCH(CHECKLIST!A638,DATOS!BV:BV,0),1),"")</f>
        <v/>
      </c>
      <c r="F638" s="3" t="str">
        <f>IFERROR(IF(INDEX(DATOS!AD:AD,MATCH(CHECKLIST!B638,DATOS!B:B,0),1)=0,"",INDEX(DATOS!AD:AD,MATCH(CHECKLIST!B638,DATOS!B:B,0),1)),"")</f>
        <v/>
      </c>
      <c r="G638" s="17" t="str">
        <f>IF(IFERROR(FIND(G$13,INDEX(DATOS!CB:CB,MATCH(CHECKLIST!B638,DATOS!B:B,0),1),1),"")="",IF(IFERROR(FIND("FINADO",INDEX(DATOS!CB:CB,MATCH(CHECKLIST!B638,DATOS!B:B,0),1),1),"")="",IF(IFERROR(FIND("BAJA",INDEX(DATOS!CB:CB,MATCH(CHECKLIST!B638,DATOS!B:B,0),1),1),"")="",IF(IFERROR(FIND("FECHA PEUA",INDEX(DATOS!CB:CB,MATCH(CHECKLIST!B638,DATOS!B:B,0),1),1),"")="",IF(IFERROR(FIND("FIRMA",INDEX(DATOS!CB:CB,MATCH(CHECKLIST!B638,DATOS!B:B,0),1),1),"")="","","FIRMA"),"PEUA"),"BAJA"),"FINADO"),"X")</f>
        <v/>
      </c>
      <c r="H638" s="17" t="str">
        <f>IF(IFERROR(FIND(H$13,INDEX(DATOS!CB:CB,MATCH(CHECKLIST!B638,DATOS!B:B,0),1),1),"")="",IF(IFERROR(FIND("VENCIDA",INDEX(DATOS!BI:BI,MATCH(CHECKLIST!B638,DATOS!B:B,0),1),1),"")="","","VENCIDO"),"X")</f>
        <v/>
      </c>
      <c r="I638" s="17" t="str">
        <f>IF(IFERROR(FIND(I$13,INDEX(DATOS!CB:CB,MATCH(CHECKLIST!B638,DATOS!B:B,0),1),1),"")="","","X")</f>
        <v/>
      </c>
      <c r="J638" s="17" t="str">
        <f>IF(IFERROR(FIND(J$13,INDEX(DATOS!CB:CB,MATCH(CHECKLIST!B638,DATOS!B:B,0),1),1),"")="","","X")</f>
        <v/>
      </c>
      <c r="K638" s="17" t="str">
        <f>IF(IFERROR(FIND(K$13,INDEX(DATOS!CB:CB,MATCH(CHECKLIST!B638,DATOS!B:B,0),1),1),"")="","","X")</f>
        <v/>
      </c>
      <c r="L638" s="17" t="str">
        <f>IF(IFERROR(FIND(L$13,INDEX(DATOS!CB:CB,MATCH(CHECKLIST!B638,DATOS!B:B,0),1),1),"")="","","X")</f>
        <v/>
      </c>
      <c r="M638" s="17" t="str">
        <f>IF(IFERROR(FIND(M$13,INDEX(DATOS!CB:CB,MATCH(CHECKLIST!B638,DATOS!B:B,0),1),1),"")="","","X")</f>
        <v/>
      </c>
      <c r="N638" s="49" t="str">
        <f ca="1">IFERROR(IF(INDEX(DATOS!I:I,MATCH(CHECKLIST!B638,DATOS!B:B,0),1)="","X",IF(INDEX(DATOS!I:I,MATCH(CHECKLIST!B638,DATOS!B:B,0),1)&gt;YEAR(TODAY())-1,"","VENCIDA")),"")</f>
        <v/>
      </c>
      <c r="P638" s="17" t="str">
        <f>IF(B638="","",IF(IFERROR(FIND(P$13,INDEX(DATOS!CB:CB,MATCH(CHECKLIST!B638,DATOS!B:B,0),1),1),"")="","","X"))</f>
        <v/>
      </c>
      <c r="Q638" s="17" t="str">
        <f>IF(B638="","",IF(IFERROR(FIND(Q$13,INDEX(DATOS!CB:CB,MATCH(CHECKLIST!B638,DATOS!B:B,0),1),1),"")="","","X"))</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16" t="str">
        <f>IFERROR(INDEX(DATOS!C:C,MATCH(CHECKLIST!A639,DATOS!BV:BV,0),1),"")</f>
        <v/>
      </c>
      <c r="F639" s="3" t="str">
        <f>IFERROR(IF(INDEX(DATOS!AD:AD,MATCH(CHECKLIST!B639,DATOS!B:B,0),1)=0,"",INDEX(DATOS!AD:AD,MATCH(CHECKLIST!B639,DATOS!B:B,0),1)),"")</f>
        <v/>
      </c>
      <c r="G639" s="17" t="str">
        <f>IF(IFERROR(FIND(G$13,INDEX(DATOS!CB:CB,MATCH(CHECKLIST!B639,DATOS!B:B,0),1),1),"")="",IF(IFERROR(FIND("FINADO",INDEX(DATOS!CB:CB,MATCH(CHECKLIST!B639,DATOS!B:B,0),1),1),"")="",IF(IFERROR(FIND("BAJA",INDEX(DATOS!CB:CB,MATCH(CHECKLIST!B639,DATOS!B:B,0),1),1),"")="",IF(IFERROR(FIND("FECHA PEUA",INDEX(DATOS!CB:CB,MATCH(CHECKLIST!B639,DATOS!B:B,0),1),1),"")="",IF(IFERROR(FIND("FIRMA",INDEX(DATOS!CB:CB,MATCH(CHECKLIST!B639,DATOS!B:B,0),1),1),"")="","","FIRMA"),"PEUA"),"BAJA"),"FINADO"),"X")</f>
        <v/>
      </c>
      <c r="H639" s="17" t="str">
        <f>IF(IFERROR(FIND(H$13,INDEX(DATOS!CB:CB,MATCH(CHECKLIST!B639,DATOS!B:B,0),1),1),"")="",IF(IFERROR(FIND("VENCIDA",INDEX(DATOS!BI:BI,MATCH(CHECKLIST!B639,DATOS!B:B,0),1),1),"")="","","VENCIDO"),"X")</f>
        <v/>
      </c>
      <c r="I639" s="17" t="str">
        <f>IF(IFERROR(FIND(I$13,INDEX(DATOS!CB:CB,MATCH(CHECKLIST!B639,DATOS!B:B,0),1),1),"")="","","X")</f>
        <v/>
      </c>
      <c r="J639" s="17" t="str">
        <f>IF(IFERROR(FIND(J$13,INDEX(DATOS!CB:CB,MATCH(CHECKLIST!B639,DATOS!B:B,0),1),1),"")="","","X")</f>
        <v/>
      </c>
      <c r="K639" s="17" t="str">
        <f>IF(IFERROR(FIND(K$13,INDEX(DATOS!CB:CB,MATCH(CHECKLIST!B639,DATOS!B:B,0),1),1),"")="","","X")</f>
        <v/>
      </c>
      <c r="L639" s="17" t="str">
        <f>IF(IFERROR(FIND(L$13,INDEX(DATOS!CB:CB,MATCH(CHECKLIST!B639,DATOS!B:B,0),1),1),"")="","","X")</f>
        <v/>
      </c>
      <c r="M639" s="17" t="str">
        <f>IF(IFERROR(FIND(M$13,INDEX(DATOS!CB:CB,MATCH(CHECKLIST!B639,DATOS!B:B,0),1),1),"")="","","X")</f>
        <v/>
      </c>
      <c r="N639" s="49" t="str">
        <f ca="1">IFERROR(IF(INDEX(DATOS!I:I,MATCH(CHECKLIST!B639,DATOS!B:B,0),1)="","X",IF(INDEX(DATOS!I:I,MATCH(CHECKLIST!B639,DATOS!B:B,0),1)&gt;YEAR(TODAY())-1,"","VENCIDA")),"")</f>
        <v/>
      </c>
      <c r="P639" s="17" t="str">
        <f>IF(B639="","",IF(IFERROR(FIND(P$13,INDEX(DATOS!CB:CB,MATCH(CHECKLIST!B639,DATOS!B:B,0),1),1),"")="","","X"))</f>
        <v/>
      </c>
      <c r="Q639" s="17" t="str">
        <f>IF(B639="","",IF(IFERROR(FIND(Q$13,INDEX(DATOS!CB:CB,MATCH(CHECKLIST!B639,DATOS!B:B,0),1),1),"")="","","X"))</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16" t="str">
        <f>IFERROR(INDEX(DATOS!C:C,MATCH(CHECKLIST!A640,DATOS!BV:BV,0),1),"")</f>
        <v/>
      </c>
      <c r="F640" s="3" t="str">
        <f>IFERROR(IF(INDEX(DATOS!AD:AD,MATCH(CHECKLIST!B640,DATOS!B:B,0),1)=0,"",INDEX(DATOS!AD:AD,MATCH(CHECKLIST!B640,DATOS!B:B,0),1)),"")</f>
        <v/>
      </c>
      <c r="G640" s="17" t="str">
        <f>IF(IFERROR(FIND(G$13,INDEX(DATOS!CB:CB,MATCH(CHECKLIST!B640,DATOS!B:B,0),1),1),"")="",IF(IFERROR(FIND("FINADO",INDEX(DATOS!CB:CB,MATCH(CHECKLIST!B640,DATOS!B:B,0),1),1),"")="",IF(IFERROR(FIND("BAJA",INDEX(DATOS!CB:CB,MATCH(CHECKLIST!B640,DATOS!B:B,0),1),1),"")="",IF(IFERROR(FIND("FECHA PEUA",INDEX(DATOS!CB:CB,MATCH(CHECKLIST!B640,DATOS!B:B,0),1),1),"")="",IF(IFERROR(FIND("FIRMA",INDEX(DATOS!CB:CB,MATCH(CHECKLIST!B640,DATOS!B:B,0),1),1),"")="","","FIRMA"),"PEUA"),"BAJA"),"FINADO"),"X")</f>
        <v/>
      </c>
      <c r="H640" s="17" t="str">
        <f>IF(IFERROR(FIND(H$13,INDEX(DATOS!CB:CB,MATCH(CHECKLIST!B640,DATOS!B:B,0),1),1),"")="",IF(IFERROR(FIND("VENCIDA",INDEX(DATOS!BI:BI,MATCH(CHECKLIST!B640,DATOS!B:B,0),1),1),"")="","","VENCIDO"),"X")</f>
        <v/>
      </c>
      <c r="I640" s="17" t="str">
        <f>IF(IFERROR(FIND(I$13,INDEX(DATOS!CB:CB,MATCH(CHECKLIST!B640,DATOS!B:B,0),1),1),"")="","","X")</f>
        <v/>
      </c>
      <c r="J640" s="17" t="str">
        <f>IF(IFERROR(FIND(J$13,INDEX(DATOS!CB:CB,MATCH(CHECKLIST!B640,DATOS!B:B,0),1),1),"")="","","X")</f>
        <v/>
      </c>
      <c r="K640" s="17" t="str">
        <f>IF(IFERROR(FIND(K$13,INDEX(DATOS!CB:CB,MATCH(CHECKLIST!B640,DATOS!B:B,0),1),1),"")="","","X")</f>
        <v/>
      </c>
      <c r="L640" s="17" t="str">
        <f>IF(IFERROR(FIND(L$13,INDEX(DATOS!CB:CB,MATCH(CHECKLIST!B640,DATOS!B:B,0),1),1),"")="","","X")</f>
        <v/>
      </c>
      <c r="M640" s="17" t="str">
        <f>IF(IFERROR(FIND(M$13,INDEX(DATOS!CB:CB,MATCH(CHECKLIST!B640,DATOS!B:B,0),1),1),"")="","","X")</f>
        <v/>
      </c>
      <c r="N640" s="49" t="str">
        <f ca="1">IFERROR(IF(INDEX(DATOS!I:I,MATCH(CHECKLIST!B640,DATOS!B:B,0),1)="","X",IF(INDEX(DATOS!I:I,MATCH(CHECKLIST!B640,DATOS!B:B,0),1)&gt;YEAR(TODAY())-1,"","VENCIDA")),"")</f>
        <v/>
      </c>
      <c r="P640" s="17" t="str">
        <f>IF(B640="","",IF(IFERROR(FIND(P$13,INDEX(DATOS!CB:CB,MATCH(CHECKLIST!B640,DATOS!B:B,0),1),1),"")="","","X"))</f>
        <v/>
      </c>
      <c r="Q640" s="17" t="str">
        <f>IF(B640="","",IF(IFERROR(FIND(Q$13,INDEX(DATOS!CB:CB,MATCH(CHECKLIST!B640,DATOS!B:B,0),1),1),"")="","","X"))</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16" t="str">
        <f>IFERROR(INDEX(DATOS!C:C,MATCH(CHECKLIST!A641,DATOS!BV:BV,0),1),"")</f>
        <v/>
      </c>
      <c r="F641" s="3" t="str">
        <f>IFERROR(IF(INDEX(DATOS!AD:AD,MATCH(CHECKLIST!B641,DATOS!B:B,0),1)=0,"",INDEX(DATOS!AD:AD,MATCH(CHECKLIST!B641,DATOS!B:B,0),1)),"")</f>
        <v/>
      </c>
      <c r="G641" s="17" t="str">
        <f>IF(IFERROR(FIND(G$13,INDEX(DATOS!CB:CB,MATCH(CHECKLIST!B641,DATOS!B:B,0),1),1),"")="",IF(IFERROR(FIND("FINADO",INDEX(DATOS!CB:CB,MATCH(CHECKLIST!B641,DATOS!B:B,0),1),1),"")="",IF(IFERROR(FIND("BAJA",INDEX(DATOS!CB:CB,MATCH(CHECKLIST!B641,DATOS!B:B,0),1),1),"")="",IF(IFERROR(FIND("FECHA PEUA",INDEX(DATOS!CB:CB,MATCH(CHECKLIST!B641,DATOS!B:B,0),1),1),"")="",IF(IFERROR(FIND("FIRMA",INDEX(DATOS!CB:CB,MATCH(CHECKLIST!B641,DATOS!B:B,0),1),1),"")="","","FIRMA"),"PEUA"),"BAJA"),"FINADO"),"X")</f>
        <v/>
      </c>
      <c r="H641" s="17" t="str">
        <f>IF(IFERROR(FIND(H$13,INDEX(DATOS!CB:CB,MATCH(CHECKLIST!B641,DATOS!B:B,0),1),1),"")="",IF(IFERROR(FIND("VENCIDA",INDEX(DATOS!BI:BI,MATCH(CHECKLIST!B641,DATOS!B:B,0),1),1),"")="","","VENCIDO"),"X")</f>
        <v/>
      </c>
      <c r="I641" s="17" t="str">
        <f>IF(IFERROR(FIND(I$13,INDEX(DATOS!CB:CB,MATCH(CHECKLIST!B641,DATOS!B:B,0),1),1),"")="","","X")</f>
        <v/>
      </c>
      <c r="J641" s="17" t="str">
        <f>IF(IFERROR(FIND(J$13,INDEX(DATOS!CB:CB,MATCH(CHECKLIST!B641,DATOS!B:B,0),1),1),"")="","","X")</f>
        <v/>
      </c>
      <c r="K641" s="17" t="str">
        <f>IF(IFERROR(FIND(K$13,INDEX(DATOS!CB:CB,MATCH(CHECKLIST!B641,DATOS!B:B,0),1),1),"")="","","X")</f>
        <v/>
      </c>
      <c r="L641" s="17" t="str">
        <f>IF(IFERROR(FIND(L$13,INDEX(DATOS!CB:CB,MATCH(CHECKLIST!B641,DATOS!B:B,0),1),1),"")="","","X")</f>
        <v/>
      </c>
      <c r="M641" s="17" t="str">
        <f>IF(IFERROR(FIND(M$13,INDEX(DATOS!CB:CB,MATCH(CHECKLIST!B641,DATOS!B:B,0),1),1),"")="","","X")</f>
        <v/>
      </c>
      <c r="N641" s="49" t="str">
        <f ca="1">IFERROR(IF(INDEX(DATOS!I:I,MATCH(CHECKLIST!B641,DATOS!B:B,0),1)="","X",IF(INDEX(DATOS!I:I,MATCH(CHECKLIST!B641,DATOS!B:B,0),1)&gt;YEAR(TODAY())-1,"","VENCIDA")),"")</f>
        <v/>
      </c>
      <c r="P641" s="17" t="str">
        <f>IF(B641="","",IF(IFERROR(FIND(P$13,INDEX(DATOS!CB:CB,MATCH(CHECKLIST!B641,DATOS!B:B,0),1),1),"")="","","X"))</f>
        <v/>
      </c>
      <c r="Q641" s="17" t="str">
        <f>IF(B641="","",IF(IFERROR(FIND(Q$13,INDEX(DATOS!CB:CB,MATCH(CHECKLIST!B641,DATOS!B:B,0),1),1),"")="","","X"))</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16" t="str">
        <f>IFERROR(INDEX(DATOS!C:C,MATCH(CHECKLIST!A642,DATOS!BV:BV,0),1),"")</f>
        <v/>
      </c>
      <c r="F642" s="3" t="str">
        <f>IFERROR(IF(INDEX(DATOS!AD:AD,MATCH(CHECKLIST!B642,DATOS!B:B,0),1)=0,"",INDEX(DATOS!AD:AD,MATCH(CHECKLIST!B642,DATOS!B:B,0),1)),"")</f>
        <v/>
      </c>
      <c r="G642" s="17" t="str">
        <f>IF(IFERROR(FIND(G$13,INDEX(DATOS!CB:CB,MATCH(CHECKLIST!B642,DATOS!B:B,0),1),1),"")="",IF(IFERROR(FIND("FINADO",INDEX(DATOS!CB:CB,MATCH(CHECKLIST!B642,DATOS!B:B,0),1),1),"")="",IF(IFERROR(FIND("BAJA",INDEX(DATOS!CB:CB,MATCH(CHECKLIST!B642,DATOS!B:B,0),1),1),"")="",IF(IFERROR(FIND("FECHA PEUA",INDEX(DATOS!CB:CB,MATCH(CHECKLIST!B642,DATOS!B:B,0),1),1),"")="",IF(IFERROR(FIND("FIRMA",INDEX(DATOS!CB:CB,MATCH(CHECKLIST!B642,DATOS!B:B,0),1),1),"")="","","FIRMA"),"PEUA"),"BAJA"),"FINADO"),"X")</f>
        <v/>
      </c>
      <c r="H642" s="17" t="str">
        <f>IF(IFERROR(FIND(H$13,INDEX(DATOS!CB:CB,MATCH(CHECKLIST!B642,DATOS!B:B,0),1),1),"")="",IF(IFERROR(FIND("VENCIDA",INDEX(DATOS!BI:BI,MATCH(CHECKLIST!B642,DATOS!B:B,0),1),1),"")="","","VENCIDO"),"X")</f>
        <v/>
      </c>
      <c r="I642" s="17" t="str">
        <f>IF(IFERROR(FIND(I$13,INDEX(DATOS!CB:CB,MATCH(CHECKLIST!B642,DATOS!B:B,0),1),1),"")="","","X")</f>
        <v/>
      </c>
      <c r="J642" s="17" t="str">
        <f>IF(IFERROR(FIND(J$13,INDEX(DATOS!CB:CB,MATCH(CHECKLIST!B642,DATOS!B:B,0),1),1),"")="","","X")</f>
        <v/>
      </c>
      <c r="K642" s="17" t="str">
        <f>IF(IFERROR(FIND(K$13,INDEX(DATOS!CB:CB,MATCH(CHECKLIST!B642,DATOS!B:B,0),1),1),"")="","","X")</f>
        <v/>
      </c>
      <c r="L642" s="17" t="str">
        <f>IF(IFERROR(FIND(L$13,INDEX(DATOS!CB:CB,MATCH(CHECKLIST!B642,DATOS!B:B,0),1),1),"")="","","X")</f>
        <v/>
      </c>
      <c r="M642" s="17" t="str">
        <f>IF(IFERROR(FIND(M$13,INDEX(DATOS!CB:CB,MATCH(CHECKLIST!B642,DATOS!B:B,0),1),1),"")="","","X")</f>
        <v/>
      </c>
      <c r="N642" s="49" t="str">
        <f ca="1">IFERROR(IF(INDEX(DATOS!I:I,MATCH(CHECKLIST!B642,DATOS!B:B,0),1)="","X",IF(INDEX(DATOS!I:I,MATCH(CHECKLIST!B642,DATOS!B:B,0),1)&gt;YEAR(TODAY())-1,"","VENCIDA")),"")</f>
        <v/>
      </c>
      <c r="P642" s="17" t="str">
        <f>IF(B642="","",IF(IFERROR(FIND(P$13,INDEX(DATOS!CB:CB,MATCH(CHECKLIST!B642,DATOS!B:B,0),1),1),"")="","","X"))</f>
        <v/>
      </c>
      <c r="Q642" s="17" t="str">
        <f>IF(B642="","",IF(IFERROR(FIND(Q$13,INDEX(DATOS!CB:CB,MATCH(CHECKLIST!B642,DATOS!B:B,0),1),1),"")="","","X"))</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16" t="str">
        <f>IFERROR(INDEX(DATOS!C:C,MATCH(CHECKLIST!A643,DATOS!BV:BV,0),1),"")</f>
        <v/>
      </c>
      <c r="F643" s="3" t="str">
        <f>IFERROR(IF(INDEX(DATOS!AD:AD,MATCH(CHECKLIST!B643,DATOS!B:B,0),1)=0,"",INDEX(DATOS!AD:AD,MATCH(CHECKLIST!B643,DATOS!B:B,0),1)),"")</f>
        <v/>
      </c>
      <c r="G643" s="17" t="str">
        <f>IF(IFERROR(FIND(G$13,INDEX(DATOS!CB:CB,MATCH(CHECKLIST!B643,DATOS!B:B,0),1),1),"")="",IF(IFERROR(FIND("FINADO",INDEX(DATOS!CB:CB,MATCH(CHECKLIST!B643,DATOS!B:B,0),1),1),"")="",IF(IFERROR(FIND("BAJA",INDEX(DATOS!CB:CB,MATCH(CHECKLIST!B643,DATOS!B:B,0),1),1),"")="",IF(IFERROR(FIND("FECHA PEUA",INDEX(DATOS!CB:CB,MATCH(CHECKLIST!B643,DATOS!B:B,0),1),1),"")="",IF(IFERROR(FIND("FIRMA",INDEX(DATOS!CB:CB,MATCH(CHECKLIST!B643,DATOS!B:B,0),1),1),"")="","","FIRMA"),"PEUA"),"BAJA"),"FINADO"),"X")</f>
        <v/>
      </c>
      <c r="H643" s="17" t="str">
        <f>IF(IFERROR(FIND(H$13,INDEX(DATOS!CB:CB,MATCH(CHECKLIST!B643,DATOS!B:B,0),1),1),"")="",IF(IFERROR(FIND("VENCIDA",INDEX(DATOS!BI:BI,MATCH(CHECKLIST!B643,DATOS!B:B,0),1),1),"")="","","VENCIDO"),"X")</f>
        <v/>
      </c>
      <c r="I643" s="17" t="str">
        <f>IF(IFERROR(FIND(I$13,INDEX(DATOS!CB:CB,MATCH(CHECKLIST!B643,DATOS!B:B,0),1),1),"")="","","X")</f>
        <v/>
      </c>
      <c r="J643" s="17" t="str">
        <f>IF(IFERROR(FIND(J$13,INDEX(DATOS!CB:CB,MATCH(CHECKLIST!B643,DATOS!B:B,0),1),1),"")="","","X")</f>
        <v/>
      </c>
      <c r="K643" s="17" t="str">
        <f>IF(IFERROR(FIND(K$13,INDEX(DATOS!CB:CB,MATCH(CHECKLIST!B643,DATOS!B:B,0),1),1),"")="","","X")</f>
        <v/>
      </c>
      <c r="L643" s="17" t="str">
        <f>IF(IFERROR(FIND(L$13,INDEX(DATOS!CB:CB,MATCH(CHECKLIST!B643,DATOS!B:B,0),1),1),"")="","","X")</f>
        <v/>
      </c>
      <c r="M643" s="17" t="str">
        <f>IF(IFERROR(FIND(M$13,INDEX(DATOS!CB:CB,MATCH(CHECKLIST!B643,DATOS!B:B,0),1),1),"")="","","X")</f>
        <v/>
      </c>
      <c r="N643" s="49" t="str">
        <f ca="1">IFERROR(IF(INDEX(DATOS!I:I,MATCH(CHECKLIST!B643,DATOS!B:B,0),1)="","X",IF(INDEX(DATOS!I:I,MATCH(CHECKLIST!B643,DATOS!B:B,0),1)&gt;YEAR(TODAY())-1,"","VENCIDA")),"")</f>
        <v/>
      </c>
      <c r="P643" s="17" t="str">
        <f>IF(B643="","",IF(IFERROR(FIND(P$13,INDEX(DATOS!CB:CB,MATCH(CHECKLIST!B643,DATOS!B:B,0),1),1),"")="","","X"))</f>
        <v/>
      </c>
      <c r="Q643" s="17" t="str">
        <f>IF(B643="","",IF(IFERROR(FIND(Q$13,INDEX(DATOS!CB:CB,MATCH(CHECKLIST!B643,DATOS!B:B,0),1),1),"")="","","X"))</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16" t="str">
        <f>IFERROR(INDEX(DATOS!C:C,MATCH(CHECKLIST!A644,DATOS!BV:BV,0),1),"")</f>
        <v/>
      </c>
      <c r="F644" s="3" t="str">
        <f>IFERROR(IF(INDEX(DATOS!AD:AD,MATCH(CHECKLIST!B644,DATOS!B:B,0),1)=0,"",INDEX(DATOS!AD:AD,MATCH(CHECKLIST!B644,DATOS!B:B,0),1)),"")</f>
        <v/>
      </c>
      <c r="G644" s="17" t="str">
        <f>IF(IFERROR(FIND(G$13,INDEX(DATOS!CB:CB,MATCH(CHECKLIST!B644,DATOS!B:B,0),1),1),"")="",IF(IFERROR(FIND("FINADO",INDEX(DATOS!CB:CB,MATCH(CHECKLIST!B644,DATOS!B:B,0),1),1),"")="",IF(IFERROR(FIND("BAJA",INDEX(DATOS!CB:CB,MATCH(CHECKLIST!B644,DATOS!B:B,0),1),1),"")="",IF(IFERROR(FIND("FECHA PEUA",INDEX(DATOS!CB:CB,MATCH(CHECKLIST!B644,DATOS!B:B,0),1),1),"")="",IF(IFERROR(FIND("FIRMA",INDEX(DATOS!CB:CB,MATCH(CHECKLIST!B644,DATOS!B:B,0),1),1),"")="","","FIRMA"),"PEUA"),"BAJA"),"FINADO"),"X")</f>
        <v/>
      </c>
      <c r="H644" s="17" t="str">
        <f>IF(IFERROR(FIND(H$13,INDEX(DATOS!CB:CB,MATCH(CHECKLIST!B644,DATOS!B:B,0),1),1),"")="",IF(IFERROR(FIND("VENCIDA",INDEX(DATOS!BI:BI,MATCH(CHECKLIST!B644,DATOS!B:B,0),1),1),"")="","","VENCIDO"),"X")</f>
        <v/>
      </c>
      <c r="I644" s="17" t="str">
        <f>IF(IFERROR(FIND(I$13,INDEX(DATOS!CB:CB,MATCH(CHECKLIST!B644,DATOS!B:B,0),1),1),"")="","","X")</f>
        <v/>
      </c>
      <c r="J644" s="17" t="str">
        <f>IF(IFERROR(FIND(J$13,INDEX(DATOS!CB:CB,MATCH(CHECKLIST!B644,DATOS!B:B,0),1),1),"")="","","X")</f>
        <v/>
      </c>
      <c r="K644" s="17" t="str">
        <f>IF(IFERROR(FIND(K$13,INDEX(DATOS!CB:CB,MATCH(CHECKLIST!B644,DATOS!B:B,0),1),1),"")="","","X")</f>
        <v/>
      </c>
      <c r="L644" s="17" t="str">
        <f>IF(IFERROR(FIND(L$13,INDEX(DATOS!CB:CB,MATCH(CHECKLIST!B644,DATOS!B:B,0),1),1),"")="","","X")</f>
        <v/>
      </c>
      <c r="M644" s="17" t="str">
        <f>IF(IFERROR(FIND(M$13,INDEX(DATOS!CB:CB,MATCH(CHECKLIST!B644,DATOS!B:B,0),1),1),"")="","","X")</f>
        <v/>
      </c>
      <c r="N644" s="49" t="str">
        <f ca="1">IFERROR(IF(INDEX(DATOS!I:I,MATCH(CHECKLIST!B644,DATOS!B:B,0),1)="","X",IF(INDEX(DATOS!I:I,MATCH(CHECKLIST!B644,DATOS!B:B,0),1)&gt;YEAR(TODAY())-1,"","VENCIDA")),"")</f>
        <v/>
      </c>
      <c r="P644" s="17" t="str">
        <f>IF(B644="","",IF(IFERROR(FIND(P$13,INDEX(DATOS!CB:CB,MATCH(CHECKLIST!B644,DATOS!B:B,0),1),1),"")="","","X"))</f>
        <v/>
      </c>
      <c r="Q644" s="17" t="str">
        <f>IF(B644="","",IF(IFERROR(FIND(Q$13,INDEX(DATOS!CB:CB,MATCH(CHECKLIST!B644,DATOS!B:B,0),1),1),"")="","","X"))</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16" t="str">
        <f>IFERROR(INDEX(DATOS!C:C,MATCH(CHECKLIST!A645,DATOS!BV:BV,0),1),"")</f>
        <v/>
      </c>
      <c r="F645" s="3" t="str">
        <f>IFERROR(IF(INDEX(DATOS!AD:AD,MATCH(CHECKLIST!B645,DATOS!B:B,0),1)=0,"",INDEX(DATOS!AD:AD,MATCH(CHECKLIST!B645,DATOS!B:B,0),1)),"")</f>
        <v/>
      </c>
      <c r="G645" s="17" t="str">
        <f>IF(IFERROR(FIND(G$13,INDEX(DATOS!CB:CB,MATCH(CHECKLIST!B645,DATOS!B:B,0),1),1),"")="",IF(IFERROR(FIND("FINADO",INDEX(DATOS!CB:CB,MATCH(CHECKLIST!B645,DATOS!B:B,0),1),1),"")="",IF(IFERROR(FIND("BAJA",INDEX(DATOS!CB:CB,MATCH(CHECKLIST!B645,DATOS!B:B,0),1),1),"")="",IF(IFERROR(FIND("FECHA PEUA",INDEX(DATOS!CB:CB,MATCH(CHECKLIST!B645,DATOS!B:B,0),1),1),"")="",IF(IFERROR(FIND("FIRMA",INDEX(DATOS!CB:CB,MATCH(CHECKLIST!B645,DATOS!B:B,0),1),1),"")="","","FIRMA"),"PEUA"),"BAJA"),"FINADO"),"X")</f>
        <v/>
      </c>
      <c r="H645" s="17" t="str">
        <f>IF(IFERROR(FIND(H$13,INDEX(DATOS!CB:CB,MATCH(CHECKLIST!B645,DATOS!B:B,0),1),1),"")="",IF(IFERROR(FIND("VENCIDA",INDEX(DATOS!BI:BI,MATCH(CHECKLIST!B645,DATOS!B:B,0),1),1),"")="","","VENCIDO"),"X")</f>
        <v/>
      </c>
      <c r="I645" s="17" t="str">
        <f>IF(IFERROR(FIND(I$13,INDEX(DATOS!CB:CB,MATCH(CHECKLIST!B645,DATOS!B:B,0),1),1),"")="","","X")</f>
        <v/>
      </c>
      <c r="J645" s="17" t="str">
        <f>IF(IFERROR(FIND(J$13,INDEX(DATOS!CB:CB,MATCH(CHECKLIST!B645,DATOS!B:B,0),1),1),"")="","","X")</f>
        <v/>
      </c>
      <c r="K645" s="17" t="str">
        <f>IF(IFERROR(FIND(K$13,INDEX(DATOS!CB:CB,MATCH(CHECKLIST!B645,DATOS!B:B,0),1),1),"")="","","X")</f>
        <v/>
      </c>
      <c r="L645" s="17" t="str">
        <f>IF(IFERROR(FIND(L$13,INDEX(DATOS!CB:CB,MATCH(CHECKLIST!B645,DATOS!B:B,0),1),1),"")="","","X")</f>
        <v/>
      </c>
      <c r="M645" s="17" t="str">
        <f>IF(IFERROR(FIND(M$13,INDEX(DATOS!CB:CB,MATCH(CHECKLIST!B645,DATOS!B:B,0),1),1),"")="","","X")</f>
        <v/>
      </c>
      <c r="N645" s="49" t="str">
        <f ca="1">IFERROR(IF(INDEX(DATOS!I:I,MATCH(CHECKLIST!B645,DATOS!B:B,0),1)="","X",IF(INDEX(DATOS!I:I,MATCH(CHECKLIST!B645,DATOS!B:B,0),1)&gt;YEAR(TODAY())-1,"","VENCIDA")),"")</f>
        <v/>
      </c>
      <c r="P645" s="17" t="str">
        <f>IF(B645="","",IF(IFERROR(FIND(P$13,INDEX(DATOS!CB:CB,MATCH(CHECKLIST!B645,DATOS!B:B,0),1),1),"")="","","X"))</f>
        <v/>
      </c>
      <c r="Q645" s="17" t="str">
        <f>IF(B645="","",IF(IFERROR(FIND(Q$13,INDEX(DATOS!CB:CB,MATCH(CHECKLIST!B645,DATOS!B:B,0),1),1),"")="","","X"))</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16" t="str">
        <f>IFERROR(INDEX(DATOS!C:C,MATCH(CHECKLIST!A646,DATOS!BV:BV,0),1),"")</f>
        <v/>
      </c>
      <c r="F646" s="3" t="str">
        <f>IFERROR(IF(INDEX(DATOS!AD:AD,MATCH(CHECKLIST!B646,DATOS!B:B,0),1)=0,"",INDEX(DATOS!AD:AD,MATCH(CHECKLIST!B646,DATOS!B:B,0),1)),"")</f>
        <v/>
      </c>
      <c r="G646" s="17" t="str">
        <f>IF(IFERROR(FIND(G$13,INDEX(DATOS!CB:CB,MATCH(CHECKLIST!B646,DATOS!B:B,0),1),1),"")="",IF(IFERROR(FIND("FINADO",INDEX(DATOS!CB:CB,MATCH(CHECKLIST!B646,DATOS!B:B,0),1),1),"")="",IF(IFERROR(FIND("BAJA",INDEX(DATOS!CB:CB,MATCH(CHECKLIST!B646,DATOS!B:B,0),1),1),"")="",IF(IFERROR(FIND("FECHA PEUA",INDEX(DATOS!CB:CB,MATCH(CHECKLIST!B646,DATOS!B:B,0),1),1),"")="",IF(IFERROR(FIND("FIRMA",INDEX(DATOS!CB:CB,MATCH(CHECKLIST!B646,DATOS!B:B,0),1),1),"")="","","FIRMA"),"PEUA"),"BAJA"),"FINADO"),"X")</f>
        <v/>
      </c>
      <c r="H646" s="17" t="str">
        <f>IF(IFERROR(FIND(H$13,INDEX(DATOS!CB:CB,MATCH(CHECKLIST!B646,DATOS!B:B,0),1),1),"")="",IF(IFERROR(FIND("VENCIDA",INDEX(DATOS!BI:BI,MATCH(CHECKLIST!B646,DATOS!B:B,0),1),1),"")="","","VENCIDO"),"X")</f>
        <v/>
      </c>
      <c r="I646" s="17" t="str">
        <f>IF(IFERROR(FIND(I$13,INDEX(DATOS!CB:CB,MATCH(CHECKLIST!B646,DATOS!B:B,0),1),1),"")="","","X")</f>
        <v/>
      </c>
      <c r="J646" s="17" t="str">
        <f>IF(IFERROR(FIND(J$13,INDEX(DATOS!CB:CB,MATCH(CHECKLIST!B646,DATOS!B:B,0),1),1),"")="","","X")</f>
        <v/>
      </c>
      <c r="K646" s="17" t="str">
        <f>IF(IFERROR(FIND(K$13,INDEX(DATOS!CB:CB,MATCH(CHECKLIST!B646,DATOS!B:B,0),1),1),"")="","","X")</f>
        <v/>
      </c>
      <c r="L646" s="17" t="str">
        <f>IF(IFERROR(FIND(L$13,INDEX(DATOS!CB:CB,MATCH(CHECKLIST!B646,DATOS!B:B,0),1),1),"")="","","X")</f>
        <v/>
      </c>
      <c r="M646" s="17" t="str">
        <f>IF(IFERROR(FIND(M$13,INDEX(DATOS!CB:CB,MATCH(CHECKLIST!B646,DATOS!B:B,0),1),1),"")="","","X")</f>
        <v/>
      </c>
      <c r="N646" s="49" t="str">
        <f ca="1">IFERROR(IF(INDEX(DATOS!I:I,MATCH(CHECKLIST!B646,DATOS!B:B,0),1)="","X",IF(INDEX(DATOS!I:I,MATCH(CHECKLIST!B646,DATOS!B:B,0),1)&gt;YEAR(TODAY())-1,"","VENCIDA")),"")</f>
        <v/>
      </c>
      <c r="P646" s="17" t="str">
        <f>IF(B646="","",IF(IFERROR(FIND(P$13,INDEX(DATOS!CB:CB,MATCH(CHECKLIST!B646,DATOS!B:B,0),1),1),"")="","","X"))</f>
        <v/>
      </c>
      <c r="Q646" s="17" t="str">
        <f>IF(B646="","",IF(IFERROR(FIND(Q$13,INDEX(DATOS!CB:CB,MATCH(CHECKLIST!B646,DATOS!B:B,0),1),1),"")="","","X"))</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16" t="str">
        <f>IFERROR(INDEX(DATOS!C:C,MATCH(CHECKLIST!A647,DATOS!BV:BV,0),1),"")</f>
        <v/>
      </c>
      <c r="F647" s="3" t="str">
        <f>IFERROR(IF(INDEX(DATOS!AD:AD,MATCH(CHECKLIST!B647,DATOS!B:B,0),1)=0,"",INDEX(DATOS!AD:AD,MATCH(CHECKLIST!B647,DATOS!B:B,0),1)),"")</f>
        <v/>
      </c>
      <c r="G647" s="17" t="str">
        <f>IF(IFERROR(FIND(G$13,INDEX(DATOS!CB:CB,MATCH(CHECKLIST!B647,DATOS!B:B,0),1),1),"")="",IF(IFERROR(FIND("FINADO",INDEX(DATOS!CB:CB,MATCH(CHECKLIST!B647,DATOS!B:B,0),1),1),"")="",IF(IFERROR(FIND("BAJA",INDEX(DATOS!CB:CB,MATCH(CHECKLIST!B647,DATOS!B:B,0),1),1),"")="",IF(IFERROR(FIND("FECHA PEUA",INDEX(DATOS!CB:CB,MATCH(CHECKLIST!B647,DATOS!B:B,0),1),1),"")="",IF(IFERROR(FIND("FIRMA",INDEX(DATOS!CB:CB,MATCH(CHECKLIST!B647,DATOS!B:B,0),1),1),"")="","","FIRMA"),"PEUA"),"BAJA"),"FINADO"),"X")</f>
        <v/>
      </c>
      <c r="H647" s="17" t="str">
        <f>IF(IFERROR(FIND(H$13,INDEX(DATOS!CB:CB,MATCH(CHECKLIST!B647,DATOS!B:B,0),1),1),"")="",IF(IFERROR(FIND("VENCIDA",INDEX(DATOS!BI:BI,MATCH(CHECKLIST!B647,DATOS!B:B,0),1),1),"")="","","VENCIDO"),"X")</f>
        <v/>
      </c>
      <c r="I647" s="17" t="str">
        <f>IF(IFERROR(FIND(I$13,INDEX(DATOS!CB:CB,MATCH(CHECKLIST!B647,DATOS!B:B,0),1),1),"")="","","X")</f>
        <v/>
      </c>
      <c r="J647" s="17" t="str">
        <f>IF(IFERROR(FIND(J$13,INDEX(DATOS!CB:CB,MATCH(CHECKLIST!B647,DATOS!B:B,0),1),1),"")="","","X")</f>
        <v/>
      </c>
      <c r="K647" s="17" t="str">
        <f>IF(IFERROR(FIND(K$13,INDEX(DATOS!CB:CB,MATCH(CHECKLIST!B647,DATOS!B:B,0),1),1),"")="","","X")</f>
        <v/>
      </c>
      <c r="L647" s="17" t="str">
        <f>IF(IFERROR(FIND(L$13,INDEX(DATOS!CB:CB,MATCH(CHECKLIST!B647,DATOS!B:B,0),1),1),"")="","","X")</f>
        <v/>
      </c>
      <c r="M647" s="17" t="str">
        <f>IF(IFERROR(FIND(M$13,INDEX(DATOS!CB:CB,MATCH(CHECKLIST!B647,DATOS!B:B,0),1),1),"")="","","X")</f>
        <v/>
      </c>
      <c r="N647" s="49" t="str">
        <f ca="1">IFERROR(IF(INDEX(DATOS!I:I,MATCH(CHECKLIST!B647,DATOS!B:B,0),1)="","X",IF(INDEX(DATOS!I:I,MATCH(CHECKLIST!B647,DATOS!B:B,0),1)&gt;YEAR(TODAY())-1,"","VENCIDA")),"")</f>
        <v/>
      </c>
      <c r="P647" s="17" t="str">
        <f>IF(B647="","",IF(IFERROR(FIND(P$13,INDEX(DATOS!CB:CB,MATCH(CHECKLIST!B647,DATOS!B:B,0),1),1),"")="","","X"))</f>
        <v/>
      </c>
      <c r="Q647" s="17" t="str">
        <f>IF(B647="","",IF(IFERROR(FIND(Q$13,INDEX(DATOS!CB:CB,MATCH(CHECKLIST!B647,DATOS!B:B,0),1),1),"")="","","X"))</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16" t="str">
        <f>IFERROR(INDEX(DATOS!C:C,MATCH(CHECKLIST!A648,DATOS!BV:BV,0),1),"")</f>
        <v/>
      </c>
      <c r="F648" s="3" t="str">
        <f>IFERROR(IF(INDEX(DATOS!AD:AD,MATCH(CHECKLIST!B648,DATOS!B:B,0),1)=0,"",INDEX(DATOS!AD:AD,MATCH(CHECKLIST!B648,DATOS!B:B,0),1)),"")</f>
        <v/>
      </c>
      <c r="G648" s="17" t="str">
        <f>IF(IFERROR(FIND(G$13,INDEX(DATOS!CB:CB,MATCH(CHECKLIST!B648,DATOS!B:B,0),1),1),"")="",IF(IFERROR(FIND("FINADO",INDEX(DATOS!CB:CB,MATCH(CHECKLIST!B648,DATOS!B:B,0),1),1),"")="",IF(IFERROR(FIND("BAJA",INDEX(DATOS!CB:CB,MATCH(CHECKLIST!B648,DATOS!B:B,0),1),1),"")="",IF(IFERROR(FIND("FECHA PEUA",INDEX(DATOS!CB:CB,MATCH(CHECKLIST!B648,DATOS!B:B,0),1),1),"")="",IF(IFERROR(FIND("FIRMA",INDEX(DATOS!CB:CB,MATCH(CHECKLIST!B648,DATOS!B:B,0),1),1),"")="","","FIRMA"),"PEUA"),"BAJA"),"FINADO"),"X")</f>
        <v/>
      </c>
      <c r="H648" s="17" t="str">
        <f>IF(IFERROR(FIND(H$13,INDEX(DATOS!CB:CB,MATCH(CHECKLIST!B648,DATOS!B:B,0),1),1),"")="",IF(IFERROR(FIND("VENCIDA",INDEX(DATOS!BI:BI,MATCH(CHECKLIST!B648,DATOS!B:B,0),1),1),"")="","","VENCIDO"),"X")</f>
        <v/>
      </c>
      <c r="I648" s="17" t="str">
        <f>IF(IFERROR(FIND(I$13,INDEX(DATOS!CB:CB,MATCH(CHECKLIST!B648,DATOS!B:B,0),1),1),"")="","","X")</f>
        <v/>
      </c>
      <c r="J648" s="17" t="str">
        <f>IF(IFERROR(FIND(J$13,INDEX(DATOS!CB:CB,MATCH(CHECKLIST!B648,DATOS!B:B,0),1),1),"")="","","X")</f>
        <v/>
      </c>
      <c r="K648" s="17" t="str">
        <f>IF(IFERROR(FIND(K$13,INDEX(DATOS!CB:CB,MATCH(CHECKLIST!B648,DATOS!B:B,0),1),1),"")="","","X")</f>
        <v/>
      </c>
      <c r="L648" s="17" t="str">
        <f>IF(IFERROR(FIND(L$13,INDEX(DATOS!CB:CB,MATCH(CHECKLIST!B648,DATOS!B:B,0),1),1),"")="","","X")</f>
        <v/>
      </c>
      <c r="M648" s="17" t="str">
        <f>IF(IFERROR(FIND(M$13,INDEX(DATOS!CB:CB,MATCH(CHECKLIST!B648,DATOS!B:B,0),1),1),"")="","","X")</f>
        <v/>
      </c>
      <c r="N648" s="49" t="str">
        <f ca="1">IFERROR(IF(INDEX(DATOS!I:I,MATCH(CHECKLIST!B648,DATOS!B:B,0),1)="","X",IF(INDEX(DATOS!I:I,MATCH(CHECKLIST!B648,DATOS!B:B,0),1)&gt;YEAR(TODAY())-1,"","VENCIDA")),"")</f>
        <v/>
      </c>
      <c r="P648" s="17" t="str">
        <f>IF(B648="","",IF(IFERROR(FIND(P$13,INDEX(DATOS!CB:CB,MATCH(CHECKLIST!B648,DATOS!B:B,0),1),1),"")="","","X"))</f>
        <v/>
      </c>
      <c r="Q648" s="17" t="str">
        <f>IF(B648="","",IF(IFERROR(FIND(Q$13,INDEX(DATOS!CB:CB,MATCH(CHECKLIST!B648,DATOS!B:B,0),1),1),"")="","","X"))</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16" t="str">
        <f>IFERROR(INDEX(DATOS!C:C,MATCH(CHECKLIST!A649,DATOS!BV:BV,0),1),"")</f>
        <v/>
      </c>
      <c r="F649" s="3" t="str">
        <f>IFERROR(IF(INDEX(DATOS!AD:AD,MATCH(CHECKLIST!B649,DATOS!B:B,0),1)=0,"",INDEX(DATOS!AD:AD,MATCH(CHECKLIST!B649,DATOS!B:B,0),1)),"")</f>
        <v/>
      </c>
      <c r="G649" s="17" t="str">
        <f>IF(IFERROR(FIND(G$13,INDEX(DATOS!CB:CB,MATCH(CHECKLIST!B649,DATOS!B:B,0),1),1),"")="",IF(IFERROR(FIND("FINADO",INDEX(DATOS!CB:CB,MATCH(CHECKLIST!B649,DATOS!B:B,0),1),1),"")="",IF(IFERROR(FIND("BAJA",INDEX(DATOS!CB:CB,MATCH(CHECKLIST!B649,DATOS!B:B,0),1),1),"")="",IF(IFERROR(FIND("FECHA PEUA",INDEX(DATOS!CB:CB,MATCH(CHECKLIST!B649,DATOS!B:B,0),1),1),"")="",IF(IFERROR(FIND("FIRMA",INDEX(DATOS!CB:CB,MATCH(CHECKLIST!B649,DATOS!B:B,0),1),1),"")="","","FIRMA"),"PEUA"),"BAJA"),"FINADO"),"X")</f>
        <v/>
      </c>
      <c r="H649" s="17" t="str">
        <f>IF(IFERROR(FIND(H$13,INDEX(DATOS!CB:CB,MATCH(CHECKLIST!B649,DATOS!B:B,0),1),1),"")="",IF(IFERROR(FIND("VENCIDA",INDEX(DATOS!BI:BI,MATCH(CHECKLIST!B649,DATOS!B:B,0),1),1),"")="","","VENCIDO"),"X")</f>
        <v/>
      </c>
      <c r="I649" s="17" t="str">
        <f>IF(IFERROR(FIND(I$13,INDEX(DATOS!CB:CB,MATCH(CHECKLIST!B649,DATOS!B:B,0),1),1),"")="","","X")</f>
        <v/>
      </c>
      <c r="J649" s="17" t="str">
        <f>IF(IFERROR(FIND(J$13,INDEX(DATOS!CB:CB,MATCH(CHECKLIST!B649,DATOS!B:B,0),1),1),"")="","","X")</f>
        <v/>
      </c>
      <c r="K649" s="17" t="str">
        <f>IF(IFERROR(FIND(K$13,INDEX(DATOS!CB:CB,MATCH(CHECKLIST!B649,DATOS!B:B,0),1),1),"")="","","X")</f>
        <v/>
      </c>
      <c r="L649" s="17" t="str">
        <f>IF(IFERROR(FIND(L$13,INDEX(DATOS!CB:CB,MATCH(CHECKLIST!B649,DATOS!B:B,0),1),1),"")="","","X")</f>
        <v/>
      </c>
      <c r="M649" s="17" t="str">
        <f>IF(IFERROR(FIND(M$13,INDEX(DATOS!CB:CB,MATCH(CHECKLIST!B649,DATOS!B:B,0),1),1),"")="","","X")</f>
        <v/>
      </c>
      <c r="N649" s="49" t="str">
        <f ca="1">IFERROR(IF(INDEX(DATOS!I:I,MATCH(CHECKLIST!B649,DATOS!B:B,0),1)="","X",IF(INDEX(DATOS!I:I,MATCH(CHECKLIST!B649,DATOS!B:B,0),1)&gt;YEAR(TODAY())-1,"","VENCIDA")),"")</f>
        <v/>
      </c>
      <c r="P649" s="17" t="str">
        <f>IF(B649="","",IF(IFERROR(FIND(P$13,INDEX(DATOS!CB:CB,MATCH(CHECKLIST!B649,DATOS!B:B,0),1),1),"")="","","X"))</f>
        <v/>
      </c>
      <c r="Q649" s="17" t="str">
        <f>IF(B649="","",IF(IFERROR(FIND(Q$13,INDEX(DATOS!CB:CB,MATCH(CHECKLIST!B649,DATOS!B:B,0),1),1),"")="","","X"))</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16" t="str">
        <f>IFERROR(INDEX(DATOS!C:C,MATCH(CHECKLIST!A650,DATOS!BV:BV,0),1),"")</f>
        <v/>
      </c>
      <c r="F650" s="3" t="str">
        <f>IFERROR(IF(INDEX(DATOS!AD:AD,MATCH(CHECKLIST!B650,DATOS!B:B,0),1)=0,"",INDEX(DATOS!AD:AD,MATCH(CHECKLIST!B650,DATOS!B:B,0),1)),"")</f>
        <v/>
      </c>
      <c r="G650" s="17" t="str">
        <f>IF(IFERROR(FIND(G$13,INDEX(DATOS!CB:CB,MATCH(CHECKLIST!B650,DATOS!B:B,0),1),1),"")="",IF(IFERROR(FIND("FINADO",INDEX(DATOS!CB:CB,MATCH(CHECKLIST!B650,DATOS!B:B,0),1),1),"")="",IF(IFERROR(FIND("BAJA",INDEX(DATOS!CB:CB,MATCH(CHECKLIST!B650,DATOS!B:B,0),1),1),"")="",IF(IFERROR(FIND("FECHA PEUA",INDEX(DATOS!CB:CB,MATCH(CHECKLIST!B650,DATOS!B:B,0),1),1),"")="",IF(IFERROR(FIND("FIRMA",INDEX(DATOS!CB:CB,MATCH(CHECKLIST!B650,DATOS!B:B,0),1),1),"")="","","FIRMA"),"PEUA"),"BAJA"),"FINADO"),"X")</f>
        <v/>
      </c>
      <c r="H650" s="17" t="str">
        <f>IF(IFERROR(FIND(H$13,INDEX(DATOS!CB:CB,MATCH(CHECKLIST!B650,DATOS!B:B,0),1),1),"")="",IF(IFERROR(FIND("VENCIDA",INDEX(DATOS!BI:BI,MATCH(CHECKLIST!B650,DATOS!B:B,0),1),1),"")="","","VENCIDO"),"X")</f>
        <v/>
      </c>
      <c r="I650" s="17" t="str">
        <f>IF(IFERROR(FIND(I$13,INDEX(DATOS!CB:CB,MATCH(CHECKLIST!B650,DATOS!B:B,0),1),1),"")="","","X")</f>
        <v/>
      </c>
      <c r="J650" s="17" t="str">
        <f>IF(IFERROR(FIND(J$13,INDEX(DATOS!CB:CB,MATCH(CHECKLIST!B650,DATOS!B:B,0),1),1),"")="","","X")</f>
        <v/>
      </c>
      <c r="K650" s="17" t="str">
        <f>IF(IFERROR(FIND(K$13,INDEX(DATOS!CB:CB,MATCH(CHECKLIST!B650,DATOS!B:B,0),1),1),"")="","","X")</f>
        <v/>
      </c>
      <c r="L650" s="17" t="str">
        <f>IF(IFERROR(FIND(L$13,INDEX(DATOS!CB:CB,MATCH(CHECKLIST!B650,DATOS!B:B,0),1),1),"")="","","X")</f>
        <v/>
      </c>
      <c r="M650" s="17" t="str">
        <f>IF(IFERROR(FIND(M$13,INDEX(DATOS!CB:CB,MATCH(CHECKLIST!B650,DATOS!B:B,0),1),1),"")="","","X")</f>
        <v/>
      </c>
      <c r="N650" s="49" t="str">
        <f ca="1">IFERROR(IF(INDEX(DATOS!I:I,MATCH(CHECKLIST!B650,DATOS!B:B,0),1)="","X",IF(INDEX(DATOS!I:I,MATCH(CHECKLIST!B650,DATOS!B:B,0),1)&gt;YEAR(TODAY())-1,"","VENCIDA")),"")</f>
        <v/>
      </c>
      <c r="P650" s="17" t="str">
        <f>IF(B650="","",IF(IFERROR(FIND(P$13,INDEX(DATOS!CB:CB,MATCH(CHECKLIST!B650,DATOS!B:B,0),1),1),"")="","","X"))</f>
        <v/>
      </c>
      <c r="Q650" s="17" t="str">
        <f>IF(B650="","",IF(IFERROR(FIND(Q$13,INDEX(DATOS!CB:CB,MATCH(CHECKLIST!B650,DATOS!B:B,0),1),1),"")="","","X"))</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16" t="str">
        <f>IFERROR(INDEX(DATOS!C:C,MATCH(CHECKLIST!A651,DATOS!BV:BV,0),1),"")</f>
        <v/>
      </c>
      <c r="F651" s="3" t="str">
        <f>IFERROR(IF(INDEX(DATOS!AD:AD,MATCH(CHECKLIST!B651,DATOS!B:B,0),1)=0,"",INDEX(DATOS!AD:AD,MATCH(CHECKLIST!B651,DATOS!B:B,0),1)),"")</f>
        <v/>
      </c>
      <c r="G651" s="17" t="str">
        <f>IF(IFERROR(FIND(G$13,INDEX(DATOS!CB:CB,MATCH(CHECKLIST!B651,DATOS!B:B,0),1),1),"")="",IF(IFERROR(FIND("FINADO",INDEX(DATOS!CB:CB,MATCH(CHECKLIST!B651,DATOS!B:B,0),1),1),"")="",IF(IFERROR(FIND("BAJA",INDEX(DATOS!CB:CB,MATCH(CHECKLIST!B651,DATOS!B:B,0),1),1),"")="",IF(IFERROR(FIND("FECHA PEUA",INDEX(DATOS!CB:CB,MATCH(CHECKLIST!B651,DATOS!B:B,0),1),1),"")="",IF(IFERROR(FIND("FIRMA",INDEX(DATOS!CB:CB,MATCH(CHECKLIST!B651,DATOS!B:B,0),1),1),"")="","","FIRMA"),"PEUA"),"BAJA"),"FINADO"),"X")</f>
        <v/>
      </c>
      <c r="H651" s="17" t="str">
        <f>IF(IFERROR(FIND(H$13,INDEX(DATOS!CB:CB,MATCH(CHECKLIST!B651,DATOS!B:B,0),1),1),"")="",IF(IFERROR(FIND("VENCIDA",INDEX(DATOS!BI:BI,MATCH(CHECKLIST!B651,DATOS!B:B,0),1),1),"")="","","VENCIDO"),"X")</f>
        <v/>
      </c>
      <c r="I651" s="17" t="str">
        <f>IF(IFERROR(FIND(I$13,INDEX(DATOS!CB:CB,MATCH(CHECKLIST!B651,DATOS!B:B,0),1),1),"")="","","X")</f>
        <v/>
      </c>
      <c r="J651" s="17" t="str">
        <f>IF(IFERROR(FIND(J$13,INDEX(DATOS!CB:CB,MATCH(CHECKLIST!B651,DATOS!B:B,0),1),1),"")="","","X")</f>
        <v/>
      </c>
      <c r="K651" s="17" t="str">
        <f>IF(IFERROR(FIND(K$13,INDEX(DATOS!CB:CB,MATCH(CHECKLIST!B651,DATOS!B:B,0),1),1),"")="","","X")</f>
        <v/>
      </c>
      <c r="L651" s="17" t="str">
        <f>IF(IFERROR(FIND(L$13,INDEX(DATOS!CB:CB,MATCH(CHECKLIST!B651,DATOS!B:B,0),1),1),"")="","","X")</f>
        <v/>
      </c>
      <c r="M651" s="17" t="str">
        <f>IF(IFERROR(FIND(M$13,INDEX(DATOS!CB:CB,MATCH(CHECKLIST!B651,DATOS!B:B,0),1),1),"")="","","X")</f>
        <v/>
      </c>
      <c r="N651" s="49" t="str">
        <f ca="1">IFERROR(IF(INDEX(DATOS!I:I,MATCH(CHECKLIST!B651,DATOS!B:B,0),1)="","X",IF(INDEX(DATOS!I:I,MATCH(CHECKLIST!B651,DATOS!B:B,0),1)&gt;YEAR(TODAY())-1,"","VENCIDA")),"")</f>
        <v/>
      </c>
      <c r="P651" s="17" t="str">
        <f>IF(B651="","",IF(IFERROR(FIND(P$13,INDEX(DATOS!CB:CB,MATCH(CHECKLIST!B651,DATOS!B:B,0),1),1),"")="","","X"))</f>
        <v/>
      </c>
      <c r="Q651" s="17" t="str">
        <f>IF(B651="","",IF(IFERROR(FIND(Q$13,INDEX(DATOS!CB:CB,MATCH(CHECKLIST!B651,DATOS!B:B,0),1),1),"")="","","X"))</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16" t="str">
        <f>IFERROR(INDEX(DATOS!C:C,MATCH(CHECKLIST!A652,DATOS!BV:BV,0),1),"")</f>
        <v/>
      </c>
      <c r="F652" s="3" t="str">
        <f>IFERROR(IF(INDEX(DATOS!AD:AD,MATCH(CHECKLIST!B652,DATOS!B:B,0),1)=0,"",INDEX(DATOS!AD:AD,MATCH(CHECKLIST!B652,DATOS!B:B,0),1)),"")</f>
        <v/>
      </c>
      <c r="G652" s="17" t="str">
        <f>IF(IFERROR(FIND(G$13,INDEX(DATOS!CB:CB,MATCH(CHECKLIST!B652,DATOS!B:B,0),1),1),"")="",IF(IFERROR(FIND("FINADO",INDEX(DATOS!CB:CB,MATCH(CHECKLIST!B652,DATOS!B:B,0),1),1),"")="",IF(IFERROR(FIND("BAJA",INDEX(DATOS!CB:CB,MATCH(CHECKLIST!B652,DATOS!B:B,0),1),1),"")="",IF(IFERROR(FIND("FECHA PEUA",INDEX(DATOS!CB:CB,MATCH(CHECKLIST!B652,DATOS!B:B,0),1),1),"")="",IF(IFERROR(FIND("FIRMA",INDEX(DATOS!CB:CB,MATCH(CHECKLIST!B652,DATOS!B:B,0),1),1),"")="","","FIRMA"),"PEUA"),"BAJA"),"FINADO"),"X")</f>
        <v/>
      </c>
      <c r="H652" s="17" t="str">
        <f>IF(IFERROR(FIND(H$13,INDEX(DATOS!CB:CB,MATCH(CHECKLIST!B652,DATOS!B:B,0),1),1),"")="",IF(IFERROR(FIND("VENCIDA",INDEX(DATOS!BI:BI,MATCH(CHECKLIST!B652,DATOS!B:B,0),1),1),"")="","","VENCIDO"),"X")</f>
        <v/>
      </c>
      <c r="I652" s="17" t="str">
        <f>IF(IFERROR(FIND(I$13,INDEX(DATOS!CB:CB,MATCH(CHECKLIST!B652,DATOS!B:B,0),1),1),"")="","","X")</f>
        <v/>
      </c>
      <c r="J652" s="17" t="str">
        <f>IF(IFERROR(FIND(J$13,INDEX(DATOS!CB:CB,MATCH(CHECKLIST!B652,DATOS!B:B,0),1),1),"")="","","X")</f>
        <v/>
      </c>
      <c r="K652" s="17" t="str">
        <f>IF(IFERROR(FIND(K$13,INDEX(DATOS!CB:CB,MATCH(CHECKLIST!B652,DATOS!B:B,0),1),1),"")="","","X")</f>
        <v/>
      </c>
      <c r="L652" s="17" t="str">
        <f>IF(IFERROR(FIND(L$13,INDEX(DATOS!CB:CB,MATCH(CHECKLIST!B652,DATOS!B:B,0),1),1),"")="","","X")</f>
        <v/>
      </c>
      <c r="M652" s="17" t="str">
        <f>IF(IFERROR(FIND(M$13,INDEX(DATOS!CB:CB,MATCH(CHECKLIST!B652,DATOS!B:B,0),1),1),"")="","","X")</f>
        <v/>
      </c>
      <c r="N652" s="49" t="str">
        <f ca="1">IFERROR(IF(INDEX(DATOS!I:I,MATCH(CHECKLIST!B652,DATOS!B:B,0),1)="","X",IF(INDEX(DATOS!I:I,MATCH(CHECKLIST!B652,DATOS!B:B,0),1)&gt;YEAR(TODAY())-1,"","VENCIDA")),"")</f>
        <v/>
      </c>
      <c r="P652" s="17" t="str">
        <f>IF(B652="","",IF(IFERROR(FIND(P$13,INDEX(DATOS!CB:CB,MATCH(CHECKLIST!B652,DATOS!B:B,0),1),1),"")="","","X"))</f>
        <v/>
      </c>
      <c r="Q652" s="17" t="str">
        <f>IF(B652="","",IF(IFERROR(FIND(Q$13,INDEX(DATOS!CB:CB,MATCH(CHECKLIST!B652,DATOS!B:B,0),1),1),"")="","","X"))</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16" t="str">
        <f>IFERROR(INDEX(DATOS!C:C,MATCH(CHECKLIST!A653,DATOS!BV:BV,0),1),"")</f>
        <v/>
      </c>
      <c r="F653" s="3" t="str">
        <f>IFERROR(IF(INDEX(DATOS!AD:AD,MATCH(CHECKLIST!B653,DATOS!B:B,0),1)=0,"",INDEX(DATOS!AD:AD,MATCH(CHECKLIST!B653,DATOS!B:B,0),1)),"")</f>
        <v/>
      </c>
      <c r="G653" s="17" t="str">
        <f>IF(IFERROR(FIND(G$13,INDEX(DATOS!CB:CB,MATCH(CHECKLIST!B653,DATOS!B:B,0),1),1),"")="",IF(IFERROR(FIND("FINADO",INDEX(DATOS!CB:CB,MATCH(CHECKLIST!B653,DATOS!B:B,0),1),1),"")="",IF(IFERROR(FIND("BAJA",INDEX(DATOS!CB:CB,MATCH(CHECKLIST!B653,DATOS!B:B,0),1),1),"")="",IF(IFERROR(FIND("FECHA PEUA",INDEX(DATOS!CB:CB,MATCH(CHECKLIST!B653,DATOS!B:B,0),1),1),"")="",IF(IFERROR(FIND("FIRMA",INDEX(DATOS!CB:CB,MATCH(CHECKLIST!B653,DATOS!B:B,0),1),1),"")="","","FIRMA"),"PEUA"),"BAJA"),"FINADO"),"X")</f>
        <v/>
      </c>
      <c r="H653" s="17" t="str">
        <f>IF(IFERROR(FIND(H$13,INDEX(DATOS!CB:CB,MATCH(CHECKLIST!B653,DATOS!B:B,0),1),1),"")="",IF(IFERROR(FIND("VENCIDA",INDEX(DATOS!BI:BI,MATCH(CHECKLIST!B653,DATOS!B:B,0),1),1),"")="","","VENCIDO"),"X")</f>
        <v/>
      </c>
      <c r="I653" s="17" t="str">
        <f>IF(IFERROR(FIND(I$13,INDEX(DATOS!CB:CB,MATCH(CHECKLIST!B653,DATOS!B:B,0),1),1),"")="","","X")</f>
        <v/>
      </c>
      <c r="J653" s="17" t="str">
        <f>IF(IFERROR(FIND(J$13,INDEX(DATOS!CB:CB,MATCH(CHECKLIST!B653,DATOS!B:B,0),1),1),"")="","","X")</f>
        <v/>
      </c>
      <c r="K653" s="17" t="str">
        <f>IF(IFERROR(FIND(K$13,INDEX(DATOS!CB:CB,MATCH(CHECKLIST!B653,DATOS!B:B,0),1),1),"")="","","X")</f>
        <v/>
      </c>
      <c r="L653" s="17" t="str">
        <f>IF(IFERROR(FIND(L$13,INDEX(DATOS!CB:CB,MATCH(CHECKLIST!B653,DATOS!B:B,0),1),1),"")="","","X")</f>
        <v/>
      </c>
      <c r="M653" s="17" t="str">
        <f>IF(IFERROR(FIND(M$13,INDEX(DATOS!CB:CB,MATCH(CHECKLIST!B653,DATOS!B:B,0),1),1),"")="","","X")</f>
        <v/>
      </c>
      <c r="N653" s="49" t="str">
        <f ca="1">IFERROR(IF(INDEX(DATOS!I:I,MATCH(CHECKLIST!B653,DATOS!B:B,0),1)="","X",IF(INDEX(DATOS!I:I,MATCH(CHECKLIST!B653,DATOS!B:B,0),1)&gt;YEAR(TODAY())-1,"","VENCIDA")),"")</f>
        <v/>
      </c>
      <c r="P653" s="17" t="str">
        <f>IF(B653="","",IF(IFERROR(FIND(P$13,INDEX(DATOS!CB:CB,MATCH(CHECKLIST!B653,DATOS!B:B,0),1),1),"")="","","X"))</f>
        <v/>
      </c>
      <c r="Q653" s="17" t="str">
        <f>IF(B653="","",IF(IFERROR(FIND(Q$13,INDEX(DATOS!CB:CB,MATCH(CHECKLIST!B653,DATOS!B:B,0),1),1),"")="","","X"))</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16" t="str">
        <f>IFERROR(INDEX(DATOS!C:C,MATCH(CHECKLIST!A654,DATOS!BV:BV,0),1),"")</f>
        <v/>
      </c>
      <c r="F654" s="3" t="str">
        <f>IFERROR(IF(INDEX(DATOS!AD:AD,MATCH(CHECKLIST!B654,DATOS!B:B,0),1)=0,"",INDEX(DATOS!AD:AD,MATCH(CHECKLIST!B654,DATOS!B:B,0),1)),"")</f>
        <v/>
      </c>
      <c r="G654" s="17" t="str">
        <f>IF(IFERROR(FIND(G$13,INDEX(DATOS!CB:CB,MATCH(CHECKLIST!B654,DATOS!B:B,0),1),1),"")="",IF(IFERROR(FIND("FINADO",INDEX(DATOS!CB:CB,MATCH(CHECKLIST!B654,DATOS!B:B,0),1),1),"")="",IF(IFERROR(FIND("BAJA",INDEX(DATOS!CB:CB,MATCH(CHECKLIST!B654,DATOS!B:B,0),1),1),"")="",IF(IFERROR(FIND("FECHA PEUA",INDEX(DATOS!CB:CB,MATCH(CHECKLIST!B654,DATOS!B:B,0),1),1),"")="",IF(IFERROR(FIND("FIRMA",INDEX(DATOS!CB:CB,MATCH(CHECKLIST!B654,DATOS!B:B,0),1),1),"")="","","FIRMA"),"PEUA"),"BAJA"),"FINADO"),"X")</f>
        <v/>
      </c>
      <c r="H654" s="17" t="str">
        <f>IF(IFERROR(FIND(H$13,INDEX(DATOS!CB:CB,MATCH(CHECKLIST!B654,DATOS!B:B,0),1),1),"")="",IF(IFERROR(FIND("VENCIDA",INDEX(DATOS!BI:BI,MATCH(CHECKLIST!B654,DATOS!B:B,0),1),1),"")="","","VENCIDO"),"X")</f>
        <v/>
      </c>
      <c r="I654" s="17" t="str">
        <f>IF(IFERROR(FIND(I$13,INDEX(DATOS!CB:CB,MATCH(CHECKLIST!B654,DATOS!B:B,0),1),1),"")="","","X")</f>
        <v/>
      </c>
      <c r="J654" s="17" t="str">
        <f>IF(IFERROR(FIND(J$13,INDEX(DATOS!CB:CB,MATCH(CHECKLIST!B654,DATOS!B:B,0),1),1),"")="","","X")</f>
        <v/>
      </c>
      <c r="K654" s="17" t="str">
        <f>IF(IFERROR(FIND(K$13,INDEX(DATOS!CB:CB,MATCH(CHECKLIST!B654,DATOS!B:B,0),1),1),"")="","","X")</f>
        <v/>
      </c>
      <c r="L654" s="17" t="str">
        <f>IF(IFERROR(FIND(L$13,INDEX(DATOS!CB:CB,MATCH(CHECKLIST!B654,DATOS!B:B,0),1),1),"")="","","X")</f>
        <v/>
      </c>
      <c r="M654" s="17" t="str">
        <f>IF(IFERROR(FIND(M$13,INDEX(DATOS!CB:CB,MATCH(CHECKLIST!B654,DATOS!B:B,0),1),1),"")="","","X")</f>
        <v/>
      </c>
      <c r="N654" s="49" t="str">
        <f ca="1">IFERROR(IF(INDEX(DATOS!I:I,MATCH(CHECKLIST!B654,DATOS!B:B,0),1)="","X",IF(INDEX(DATOS!I:I,MATCH(CHECKLIST!B654,DATOS!B:B,0),1)&gt;YEAR(TODAY())-1,"","VENCIDA")),"")</f>
        <v/>
      </c>
      <c r="P654" s="17" t="str">
        <f>IF(B654="","",IF(IFERROR(FIND(P$13,INDEX(DATOS!CB:CB,MATCH(CHECKLIST!B654,DATOS!B:B,0),1),1),"")="","","X"))</f>
        <v/>
      </c>
      <c r="Q654" s="17" t="str">
        <f>IF(B654="","",IF(IFERROR(FIND(Q$13,INDEX(DATOS!CB:CB,MATCH(CHECKLIST!B654,DATOS!B:B,0),1),1),"")="","","X"))</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16" t="str">
        <f>IFERROR(INDEX(DATOS!C:C,MATCH(CHECKLIST!A655,DATOS!BV:BV,0),1),"")</f>
        <v/>
      </c>
      <c r="F655" s="3" t="str">
        <f>IFERROR(IF(INDEX(DATOS!AD:AD,MATCH(CHECKLIST!B655,DATOS!B:B,0),1)=0,"",INDEX(DATOS!AD:AD,MATCH(CHECKLIST!B655,DATOS!B:B,0),1)),"")</f>
        <v/>
      </c>
      <c r="G655" s="17" t="str">
        <f>IF(IFERROR(FIND(G$13,INDEX(DATOS!CB:CB,MATCH(CHECKLIST!B655,DATOS!B:B,0),1),1),"")="",IF(IFERROR(FIND("FINADO",INDEX(DATOS!CB:CB,MATCH(CHECKLIST!B655,DATOS!B:B,0),1),1),"")="",IF(IFERROR(FIND("BAJA",INDEX(DATOS!CB:CB,MATCH(CHECKLIST!B655,DATOS!B:B,0),1),1),"")="",IF(IFERROR(FIND("FECHA PEUA",INDEX(DATOS!CB:CB,MATCH(CHECKLIST!B655,DATOS!B:B,0),1),1),"")="",IF(IFERROR(FIND("FIRMA",INDEX(DATOS!CB:CB,MATCH(CHECKLIST!B655,DATOS!B:B,0),1),1),"")="","","FIRMA"),"PEUA"),"BAJA"),"FINADO"),"X")</f>
        <v/>
      </c>
      <c r="H655" s="17" t="str">
        <f>IF(IFERROR(FIND(H$13,INDEX(DATOS!CB:CB,MATCH(CHECKLIST!B655,DATOS!B:B,0),1),1),"")="",IF(IFERROR(FIND("VENCIDA",INDEX(DATOS!BI:BI,MATCH(CHECKLIST!B655,DATOS!B:B,0),1),1),"")="","","VENCIDO"),"X")</f>
        <v/>
      </c>
      <c r="I655" s="17" t="str">
        <f>IF(IFERROR(FIND(I$13,INDEX(DATOS!CB:CB,MATCH(CHECKLIST!B655,DATOS!B:B,0),1),1),"")="","","X")</f>
        <v/>
      </c>
      <c r="J655" s="17" t="str">
        <f>IF(IFERROR(FIND(J$13,INDEX(DATOS!CB:CB,MATCH(CHECKLIST!B655,DATOS!B:B,0),1),1),"")="","","X")</f>
        <v/>
      </c>
      <c r="K655" s="17" t="str">
        <f>IF(IFERROR(FIND(K$13,INDEX(DATOS!CB:CB,MATCH(CHECKLIST!B655,DATOS!B:B,0),1),1),"")="","","X")</f>
        <v/>
      </c>
      <c r="L655" s="17" t="str">
        <f>IF(IFERROR(FIND(L$13,INDEX(DATOS!CB:CB,MATCH(CHECKLIST!B655,DATOS!B:B,0),1),1),"")="","","X")</f>
        <v/>
      </c>
      <c r="M655" s="17" t="str">
        <f>IF(IFERROR(FIND(M$13,INDEX(DATOS!CB:CB,MATCH(CHECKLIST!B655,DATOS!B:B,0),1),1),"")="","","X")</f>
        <v/>
      </c>
      <c r="N655" s="49" t="str">
        <f ca="1">IFERROR(IF(INDEX(DATOS!I:I,MATCH(CHECKLIST!B655,DATOS!B:B,0),1)="","X",IF(INDEX(DATOS!I:I,MATCH(CHECKLIST!B655,DATOS!B:B,0),1)&gt;YEAR(TODAY())-1,"","VENCIDA")),"")</f>
        <v/>
      </c>
      <c r="P655" s="17" t="str">
        <f>IF(B655="","",IF(IFERROR(FIND(P$13,INDEX(DATOS!CB:CB,MATCH(CHECKLIST!B655,DATOS!B:B,0),1),1),"")="","","X"))</f>
        <v/>
      </c>
      <c r="Q655" s="17" t="str">
        <f>IF(B655="","",IF(IFERROR(FIND(Q$13,INDEX(DATOS!CB:CB,MATCH(CHECKLIST!B655,DATOS!B:B,0),1),1),"")="","","X"))</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16" t="str">
        <f>IFERROR(INDEX(DATOS!C:C,MATCH(CHECKLIST!A656,DATOS!BV:BV,0),1),"")</f>
        <v/>
      </c>
      <c r="F656" s="3" t="str">
        <f>IFERROR(IF(INDEX(DATOS!AD:AD,MATCH(CHECKLIST!B656,DATOS!B:B,0),1)=0,"",INDEX(DATOS!AD:AD,MATCH(CHECKLIST!B656,DATOS!B:B,0),1)),"")</f>
        <v/>
      </c>
      <c r="G656" s="17" t="str">
        <f>IF(IFERROR(FIND(G$13,INDEX(DATOS!CB:CB,MATCH(CHECKLIST!B656,DATOS!B:B,0),1),1),"")="",IF(IFERROR(FIND("FINADO",INDEX(DATOS!CB:CB,MATCH(CHECKLIST!B656,DATOS!B:B,0),1),1),"")="",IF(IFERROR(FIND("BAJA",INDEX(DATOS!CB:CB,MATCH(CHECKLIST!B656,DATOS!B:B,0),1),1),"")="",IF(IFERROR(FIND("FECHA PEUA",INDEX(DATOS!CB:CB,MATCH(CHECKLIST!B656,DATOS!B:B,0),1),1),"")="",IF(IFERROR(FIND("FIRMA",INDEX(DATOS!CB:CB,MATCH(CHECKLIST!B656,DATOS!B:B,0),1),1),"")="","","FIRMA"),"PEUA"),"BAJA"),"FINADO"),"X")</f>
        <v/>
      </c>
      <c r="H656" s="17" t="str">
        <f>IF(IFERROR(FIND(H$13,INDEX(DATOS!CB:CB,MATCH(CHECKLIST!B656,DATOS!B:B,0),1),1),"")="",IF(IFERROR(FIND("VENCIDA",INDEX(DATOS!BI:BI,MATCH(CHECKLIST!B656,DATOS!B:B,0),1),1),"")="","","VENCIDO"),"X")</f>
        <v/>
      </c>
      <c r="I656" s="17" t="str">
        <f>IF(IFERROR(FIND(I$13,INDEX(DATOS!CB:CB,MATCH(CHECKLIST!B656,DATOS!B:B,0),1),1),"")="","","X")</f>
        <v/>
      </c>
      <c r="J656" s="17" t="str">
        <f>IF(IFERROR(FIND(J$13,INDEX(DATOS!CB:CB,MATCH(CHECKLIST!B656,DATOS!B:B,0),1),1),"")="","","X")</f>
        <v/>
      </c>
      <c r="K656" s="17" t="str">
        <f>IF(IFERROR(FIND(K$13,INDEX(DATOS!CB:CB,MATCH(CHECKLIST!B656,DATOS!B:B,0),1),1),"")="","","X")</f>
        <v/>
      </c>
      <c r="L656" s="17" t="str">
        <f>IF(IFERROR(FIND(L$13,INDEX(DATOS!CB:CB,MATCH(CHECKLIST!B656,DATOS!B:B,0),1),1),"")="","","X")</f>
        <v/>
      </c>
      <c r="M656" s="17" t="str">
        <f>IF(IFERROR(FIND(M$13,INDEX(DATOS!CB:CB,MATCH(CHECKLIST!B656,DATOS!B:B,0),1),1),"")="","","X")</f>
        <v/>
      </c>
      <c r="N656" s="49" t="str">
        <f ca="1">IFERROR(IF(INDEX(DATOS!I:I,MATCH(CHECKLIST!B656,DATOS!B:B,0),1)="","X",IF(INDEX(DATOS!I:I,MATCH(CHECKLIST!B656,DATOS!B:B,0),1)&gt;YEAR(TODAY())-1,"","VENCIDA")),"")</f>
        <v/>
      </c>
      <c r="P656" s="17" t="str">
        <f>IF(B656="","",IF(IFERROR(FIND(P$13,INDEX(DATOS!CB:CB,MATCH(CHECKLIST!B656,DATOS!B:B,0),1),1),"")="","","X"))</f>
        <v/>
      </c>
      <c r="Q656" s="17" t="str">
        <f>IF(B656="","",IF(IFERROR(FIND(Q$13,INDEX(DATOS!CB:CB,MATCH(CHECKLIST!B656,DATOS!B:B,0),1),1),"")="","","X"))</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16" t="str">
        <f>IFERROR(INDEX(DATOS!C:C,MATCH(CHECKLIST!A657,DATOS!BV:BV,0),1),"")</f>
        <v/>
      </c>
      <c r="F657" s="3" t="str">
        <f>IFERROR(IF(INDEX(DATOS!AD:AD,MATCH(CHECKLIST!B657,DATOS!B:B,0),1)=0,"",INDEX(DATOS!AD:AD,MATCH(CHECKLIST!B657,DATOS!B:B,0),1)),"")</f>
        <v/>
      </c>
      <c r="G657" s="17" t="str">
        <f>IF(IFERROR(FIND(G$13,INDEX(DATOS!CB:CB,MATCH(CHECKLIST!B657,DATOS!B:B,0),1),1),"")="",IF(IFERROR(FIND("FINADO",INDEX(DATOS!CB:CB,MATCH(CHECKLIST!B657,DATOS!B:B,0),1),1),"")="",IF(IFERROR(FIND("BAJA",INDEX(DATOS!CB:CB,MATCH(CHECKLIST!B657,DATOS!B:B,0),1),1),"")="",IF(IFERROR(FIND("FECHA PEUA",INDEX(DATOS!CB:CB,MATCH(CHECKLIST!B657,DATOS!B:B,0),1),1),"")="",IF(IFERROR(FIND("FIRMA",INDEX(DATOS!CB:CB,MATCH(CHECKLIST!B657,DATOS!B:B,0),1),1),"")="","","FIRMA"),"PEUA"),"BAJA"),"FINADO"),"X")</f>
        <v/>
      </c>
      <c r="H657" s="17" t="str">
        <f>IF(IFERROR(FIND(H$13,INDEX(DATOS!CB:CB,MATCH(CHECKLIST!B657,DATOS!B:B,0),1),1),"")="",IF(IFERROR(FIND("VENCIDA",INDEX(DATOS!BI:BI,MATCH(CHECKLIST!B657,DATOS!B:B,0),1),1),"")="","","VENCIDO"),"X")</f>
        <v/>
      </c>
      <c r="I657" s="17" t="str">
        <f>IF(IFERROR(FIND(I$13,INDEX(DATOS!CB:CB,MATCH(CHECKLIST!B657,DATOS!B:B,0),1),1),"")="","","X")</f>
        <v/>
      </c>
      <c r="J657" s="17" t="str">
        <f>IF(IFERROR(FIND(J$13,INDEX(DATOS!CB:CB,MATCH(CHECKLIST!B657,DATOS!B:B,0),1),1),"")="","","X")</f>
        <v/>
      </c>
      <c r="K657" s="17" t="str">
        <f>IF(IFERROR(FIND(K$13,INDEX(DATOS!CB:CB,MATCH(CHECKLIST!B657,DATOS!B:B,0),1),1),"")="","","X")</f>
        <v/>
      </c>
      <c r="L657" s="17" t="str">
        <f>IF(IFERROR(FIND(L$13,INDEX(DATOS!CB:CB,MATCH(CHECKLIST!B657,DATOS!B:B,0),1),1),"")="","","X")</f>
        <v/>
      </c>
      <c r="M657" s="17" t="str">
        <f>IF(IFERROR(FIND(M$13,INDEX(DATOS!CB:CB,MATCH(CHECKLIST!B657,DATOS!B:B,0),1),1),"")="","","X")</f>
        <v/>
      </c>
      <c r="N657" s="49" t="str">
        <f ca="1">IFERROR(IF(INDEX(DATOS!I:I,MATCH(CHECKLIST!B657,DATOS!B:B,0),1)="","X",IF(INDEX(DATOS!I:I,MATCH(CHECKLIST!B657,DATOS!B:B,0),1)&gt;YEAR(TODAY())-1,"","VENCIDA")),"")</f>
        <v/>
      </c>
      <c r="P657" s="17" t="str">
        <f>IF(B657="","",IF(IFERROR(FIND(P$13,INDEX(DATOS!CB:CB,MATCH(CHECKLIST!B657,DATOS!B:B,0),1),1),"")="","","X"))</f>
        <v/>
      </c>
      <c r="Q657" s="17" t="str">
        <f>IF(B657="","",IF(IFERROR(FIND(Q$13,INDEX(DATOS!CB:CB,MATCH(CHECKLIST!B657,DATOS!B:B,0),1),1),"")="","","X"))</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16" t="str">
        <f>IFERROR(INDEX(DATOS!C:C,MATCH(CHECKLIST!A658,DATOS!BV:BV,0),1),"")</f>
        <v/>
      </c>
      <c r="F658" s="3" t="str">
        <f>IFERROR(IF(INDEX(DATOS!AD:AD,MATCH(CHECKLIST!B658,DATOS!B:B,0),1)=0,"",INDEX(DATOS!AD:AD,MATCH(CHECKLIST!B658,DATOS!B:B,0),1)),"")</f>
        <v/>
      </c>
      <c r="G658" s="17" t="str">
        <f>IF(IFERROR(FIND(G$13,INDEX(DATOS!CB:CB,MATCH(CHECKLIST!B658,DATOS!B:B,0),1),1),"")="",IF(IFERROR(FIND("FINADO",INDEX(DATOS!CB:CB,MATCH(CHECKLIST!B658,DATOS!B:B,0),1),1),"")="",IF(IFERROR(FIND("BAJA",INDEX(DATOS!CB:CB,MATCH(CHECKLIST!B658,DATOS!B:B,0),1),1),"")="",IF(IFERROR(FIND("FECHA PEUA",INDEX(DATOS!CB:CB,MATCH(CHECKLIST!B658,DATOS!B:B,0),1),1),"")="",IF(IFERROR(FIND("FIRMA",INDEX(DATOS!CB:CB,MATCH(CHECKLIST!B658,DATOS!B:B,0),1),1),"")="","","FIRMA"),"PEUA"),"BAJA"),"FINADO"),"X")</f>
        <v/>
      </c>
      <c r="H658" s="17" t="str">
        <f>IF(IFERROR(FIND(H$13,INDEX(DATOS!CB:CB,MATCH(CHECKLIST!B658,DATOS!B:B,0),1),1),"")="",IF(IFERROR(FIND("VENCIDA",INDEX(DATOS!BI:BI,MATCH(CHECKLIST!B658,DATOS!B:B,0),1),1),"")="","","VENCIDO"),"X")</f>
        <v/>
      </c>
      <c r="I658" s="17" t="str">
        <f>IF(IFERROR(FIND(I$13,INDEX(DATOS!CB:CB,MATCH(CHECKLIST!B658,DATOS!B:B,0),1),1),"")="","","X")</f>
        <v/>
      </c>
      <c r="J658" s="17" t="str">
        <f>IF(IFERROR(FIND(J$13,INDEX(DATOS!CB:CB,MATCH(CHECKLIST!B658,DATOS!B:B,0),1),1),"")="","","X")</f>
        <v/>
      </c>
      <c r="K658" s="17" t="str">
        <f>IF(IFERROR(FIND(K$13,INDEX(DATOS!CB:CB,MATCH(CHECKLIST!B658,DATOS!B:B,0),1),1),"")="","","X")</f>
        <v/>
      </c>
      <c r="L658" s="17" t="str">
        <f>IF(IFERROR(FIND(L$13,INDEX(DATOS!CB:CB,MATCH(CHECKLIST!B658,DATOS!B:B,0),1),1),"")="","","X")</f>
        <v/>
      </c>
      <c r="M658" s="17" t="str">
        <f>IF(IFERROR(FIND(M$13,INDEX(DATOS!CB:CB,MATCH(CHECKLIST!B658,DATOS!B:B,0),1),1),"")="","","X")</f>
        <v/>
      </c>
      <c r="N658" s="49" t="str">
        <f ca="1">IFERROR(IF(INDEX(DATOS!I:I,MATCH(CHECKLIST!B658,DATOS!B:B,0),1)="","X",IF(INDEX(DATOS!I:I,MATCH(CHECKLIST!B658,DATOS!B:B,0),1)&gt;YEAR(TODAY())-1,"","VENCIDA")),"")</f>
        <v/>
      </c>
      <c r="P658" s="17" t="str">
        <f>IF(B658="","",IF(IFERROR(FIND(P$13,INDEX(DATOS!CB:CB,MATCH(CHECKLIST!B658,DATOS!B:B,0),1),1),"")="","","X"))</f>
        <v/>
      </c>
      <c r="Q658" s="17" t="str">
        <f>IF(B658="","",IF(IFERROR(FIND(Q$13,INDEX(DATOS!CB:CB,MATCH(CHECKLIST!B658,DATOS!B:B,0),1),1),"")="","","X"))</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16" t="str">
        <f>IFERROR(INDEX(DATOS!C:C,MATCH(CHECKLIST!A659,DATOS!BV:BV,0),1),"")</f>
        <v/>
      </c>
      <c r="F659" s="3" t="str">
        <f>IFERROR(IF(INDEX(DATOS!AD:AD,MATCH(CHECKLIST!B659,DATOS!B:B,0),1)=0,"",INDEX(DATOS!AD:AD,MATCH(CHECKLIST!B659,DATOS!B:B,0),1)),"")</f>
        <v/>
      </c>
      <c r="G659" s="17" t="str">
        <f>IF(IFERROR(FIND(G$13,INDEX(DATOS!CB:CB,MATCH(CHECKLIST!B659,DATOS!B:B,0),1),1),"")="",IF(IFERROR(FIND("FINADO",INDEX(DATOS!CB:CB,MATCH(CHECKLIST!B659,DATOS!B:B,0),1),1),"")="",IF(IFERROR(FIND("BAJA",INDEX(DATOS!CB:CB,MATCH(CHECKLIST!B659,DATOS!B:B,0),1),1),"")="",IF(IFERROR(FIND("FECHA PEUA",INDEX(DATOS!CB:CB,MATCH(CHECKLIST!B659,DATOS!B:B,0),1),1),"")="",IF(IFERROR(FIND("FIRMA",INDEX(DATOS!CB:CB,MATCH(CHECKLIST!B659,DATOS!B:B,0),1),1),"")="","","FIRMA"),"PEUA"),"BAJA"),"FINADO"),"X")</f>
        <v/>
      </c>
      <c r="H659" s="17" t="str">
        <f>IF(IFERROR(FIND(H$13,INDEX(DATOS!CB:CB,MATCH(CHECKLIST!B659,DATOS!B:B,0),1),1),"")="",IF(IFERROR(FIND("VENCIDA",INDEX(DATOS!BI:BI,MATCH(CHECKLIST!B659,DATOS!B:B,0),1),1),"")="","","VENCIDO"),"X")</f>
        <v/>
      </c>
      <c r="I659" s="17" t="str">
        <f>IF(IFERROR(FIND(I$13,INDEX(DATOS!CB:CB,MATCH(CHECKLIST!B659,DATOS!B:B,0),1),1),"")="","","X")</f>
        <v/>
      </c>
      <c r="J659" s="17" t="str">
        <f>IF(IFERROR(FIND(J$13,INDEX(DATOS!CB:CB,MATCH(CHECKLIST!B659,DATOS!B:B,0),1),1),"")="","","X")</f>
        <v/>
      </c>
      <c r="K659" s="17" t="str">
        <f>IF(IFERROR(FIND(K$13,INDEX(DATOS!CB:CB,MATCH(CHECKLIST!B659,DATOS!B:B,0),1),1),"")="","","X")</f>
        <v/>
      </c>
      <c r="L659" s="17" t="str">
        <f>IF(IFERROR(FIND(L$13,INDEX(DATOS!CB:CB,MATCH(CHECKLIST!B659,DATOS!B:B,0),1),1),"")="","","X")</f>
        <v/>
      </c>
      <c r="M659" s="17" t="str">
        <f>IF(IFERROR(FIND(M$13,INDEX(DATOS!CB:CB,MATCH(CHECKLIST!B659,DATOS!B:B,0),1),1),"")="","","X")</f>
        <v/>
      </c>
      <c r="N659" s="49" t="str">
        <f ca="1">IFERROR(IF(INDEX(DATOS!I:I,MATCH(CHECKLIST!B659,DATOS!B:B,0),1)="","X",IF(INDEX(DATOS!I:I,MATCH(CHECKLIST!B659,DATOS!B:B,0),1)&gt;YEAR(TODAY())-1,"","VENCIDA")),"")</f>
        <v/>
      </c>
      <c r="P659" s="17" t="str">
        <f>IF(B659="","",IF(IFERROR(FIND(P$13,INDEX(DATOS!CB:CB,MATCH(CHECKLIST!B659,DATOS!B:B,0),1),1),"")="","","X"))</f>
        <v/>
      </c>
      <c r="Q659" s="17" t="str">
        <f>IF(B659="","",IF(IFERROR(FIND(Q$13,INDEX(DATOS!CB:CB,MATCH(CHECKLIST!B659,DATOS!B:B,0),1),1),"")="","","X"))</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16" t="str">
        <f>IFERROR(INDEX(DATOS!C:C,MATCH(CHECKLIST!A660,DATOS!BV:BV,0),1),"")</f>
        <v/>
      </c>
      <c r="F660" s="3" t="str">
        <f>IFERROR(IF(INDEX(DATOS!AD:AD,MATCH(CHECKLIST!B660,DATOS!B:B,0),1)=0,"",INDEX(DATOS!AD:AD,MATCH(CHECKLIST!B660,DATOS!B:B,0),1)),"")</f>
        <v/>
      </c>
      <c r="G660" s="17" t="str">
        <f>IF(IFERROR(FIND(G$13,INDEX(DATOS!CB:CB,MATCH(CHECKLIST!B660,DATOS!B:B,0),1),1),"")="",IF(IFERROR(FIND("FINADO",INDEX(DATOS!CB:CB,MATCH(CHECKLIST!B660,DATOS!B:B,0),1),1),"")="",IF(IFERROR(FIND("BAJA",INDEX(DATOS!CB:CB,MATCH(CHECKLIST!B660,DATOS!B:B,0),1),1),"")="",IF(IFERROR(FIND("FECHA PEUA",INDEX(DATOS!CB:CB,MATCH(CHECKLIST!B660,DATOS!B:B,0),1),1),"")="",IF(IFERROR(FIND("FIRMA",INDEX(DATOS!CB:CB,MATCH(CHECKLIST!B660,DATOS!B:B,0),1),1),"")="","","FIRMA"),"PEUA"),"BAJA"),"FINADO"),"X")</f>
        <v/>
      </c>
      <c r="H660" s="17" t="str">
        <f>IF(IFERROR(FIND(H$13,INDEX(DATOS!CB:CB,MATCH(CHECKLIST!B660,DATOS!B:B,0),1),1),"")="",IF(IFERROR(FIND("VENCIDA",INDEX(DATOS!BI:BI,MATCH(CHECKLIST!B660,DATOS!B:B,0),1),1),"")="","","VENCIDO"),"X")</f>
        <v/>
      </c>
      <c r="I660" s="17" t="str">
        <f>IF(IFERROR(FIND(I$13,INDEX(DATOS!CB:CB,MATCH(CHECKLIST!B660,DATOS!B:B,0),1),1),"")="","","X")</f>
        <v/>
      </c>
      <c r="J660" s="17" t="str">
        <f>IF(IFERROR(FIND(J$13,INDEX(DATOS!CB:CB,MATCH(CHECKLIST!B660,DATOS!B:B,0),1),1),"")="","","X")</f>
        <v/>
      </c>
      <c r="K660" s="17" t="str">
        <f>IF(IFERROR(FIND(K$13,INDEX(DATOS!CB:CB,MATCH(CHECKLIST!B660,DATOS!B:B,0),1),1),"")="","","X")</f>
        <v/>
      </c>
      <c r="L660" s="17" t="str">
        <f>IF(IFERROR(FIND(L$13,INDEX(DATOS!CB:CB,MATCH(CHECKLIST!B660,DATOS!B:B,0),1),1),"")="","","X")</f>
        <v/>
      </c>
      <c r="M660" s="17" t="str">
        <f>IF(IFERROR(FIND(M$13,INDEX(DATOS!CB:CB,MATCH(CHECKLIST!B660,DATOS!B:B,0),1),1),"")="","","X")</f>
        <v/>
      </c>
      <c r="N660" s="49" t="str">
        <f ca="1">IFERROR(IF(INDEX(DATOS!I:I,MATCH(CHECKLIST!B660,DATOS!B:B,0),1)="","X",IF(INDEX(DATOS!I:I,MATCH(CHECKLIST!B660,DATOS!B:B,0),1)&gt;YEAR(TODAY())-1,"","VENCIDA")),"")</f>
        <v/>
      </c>
      <c r="P660" s="17" t="str">
        <f>IF(B660="","",IF(IFERROR(FIND(P$13,INDEX(DATOS!CB:CB,MATCH(CHECKLIST!B660,DATOS!B:B,0),1),1),"")="","","X"))</f>
        <v/>
      </c>
      <c r="Q660" s="17" t="str">
        <f>IF(B660="","",IF(IFERROR(FIND(Q$13,INDEX(DATOS!CB:CB,MATCH(CHECKLIST!B660,DATOS!B:B,0),1),1),"")="","","X"))</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16" t="str">
        <f>IFERROR(INDEX(DATOS!C:C,MATCH(CHECKLIST!A661,DATOS!BV:BV,0),1),"")</f>
        <v/>
      </c>
      <c r="F661" s="3" t="str">
        <f>IFERROR(IF(INDEX(DATOS!AD:AD,MATCH(CHECKLIST!B661,DATOS!B:B,0),1)=0,"",INDEX(DATOS!AD:AD,MATCH(CHECKLIST!B661,DATOS!B:B,0),1)),"")</f>
        <v/>
      </c>
      <c r="G661" s="17" t="str">
        <f>IF(IFERROR(FIND(G$13,INDEX(DATOS!CB:CB,MATCH(CHECKLIST!B661,DATOS!B:B,0),1),1),"")="",IF(IFERROR(FIND("FINADO",INDEX(DATOS!CB:CB,MATCH(CHECKLIST!B661,DATOS!B:B,0),1),1),"")="",IF(IFERROR(FIND("BAJA",INDEX(DATOS!CB:CB,MATCH(CHECKLIST!B661,DATOS!B:B,0),1),1),"")="",IF(IFERROR(FIND("FECHA PEUA",INDEX(DATOS!CB:CB,MATCH(CHECKLIST!B661,DATOS!B:B,0),1),1),"")="",IF(IFERROR(FIND("FIRMA",INDEX(DATOS!CB:CB,MATCH(CHECKLIST!B661,DATOS!B:B,0),1),1),"")="","","FIRMA"),"PEUA"),"BAJA"),"FINADO"),"X")</f>
        <v/>
      </c>
      <c r="H661" s="17" t="str">
        <f>IF(IFERROR(FIND(H$13,INDEX(DATOS!CB:CB,MATCH(CHECKLIST!B661,DATOS!B:B,0),1),1),"")="",IF(IFERROR(FIND("VENCIDA",INDEX(DATOS!BI:BI,MATCH(CHECKLIST!B661,DATOS!B:B,0),1),1),"")="","","VENCIDO"),"X")</f>
        <v/>
      </c>
      <c r="I661" s="17" t="str">
        <f>IF(IFERROR(FIND(I$13,INDEX(DATOS!CB:CB,MATCH(CHECKLIST!B661,DATOS!B:B,0),1),1),"")="","","X")</f>
        <v/>
      </c>
      <c r="J661" s="17" t="str">
        <f>IF(IFERROR(FIND(J$13,INDEX(DATOS!CB:CB,MATCH(CHECKLIST!B661,DATOS!B:B,0),1),1),"")="","","X")</f>
        <v/>
      </c>
      <c r="K661" s="17" t="str">
        <f>IF(IFERROR(FIND(K$13,INDEX(DATOS!CB:CB,MATCH(CHECKLIST!B661,DATOS!B:B,0),1),1),"")="","","X")</f>
        <v/>
      </c>
      <c r="L661" s="17" t="str">
        <f>IF(IFERROR(FIND(L$13,INDEX(DATOS!CB:CB,MATCH(CHECKLIST!B661,DATOS!B:B,0),1),1),"")="","","X")</f>
        <v/>
      </c>
      <c r="M661" s="17" t="str">
        <f>IF(IFERROR(FIND(M$13,INDEX(DATOS!CB:CB,MATCH(CHECKLIST!B661,DATOS!B:B,0),1),1),"")="","","X")</f>
        <v/>
      </c>
      <c r="N661" s="49" t="str">
        <f ca="1">IFERROR(IF(INDEX(DATOS!I:I,MATCH(CHECKLIST!B661,DATOS!B:B,0),1)="","X",IF(INDEX(DATOS!I:I,MATCH(CHECKLIST!B661,DATOS!B:B,0),1)&gt;YEAR(TODAY())-1,"","VENCIDA")),"")</f>
        <v/>
      </c>
      <c r="P661" s="17" t="str">
        <f>IF(B661="","",IF(IFERROR(FIND(P$13,INDEX(DATOS!CB:CB,MATCH(CHECKLIST!B661,DATOS!B:B,0),1),1),"")="","","X"))</f>
        <v/>
      </c>
      <c r="Q661" s="17" t="str">
        <f>IF(B661="","",IF(IFERROR(FIND(Q$13,INDEX(DATOS!CB:CB,MATCH(CHECKLIST!B661,DATOS!B:B,0),1),1),"")="","","X"))</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16" t="str">
        <f>IFERROR(INDEX(DATOS!C:C,MATCH(CHECKLIST!A662,DATOS!BV:BV,0),1),"")</f>
        <v/>
      </c>
      <c r="F662" s="3" t="str">
        <f>IFERROR(IF(INDEX(DATOS!AD:AD,MATCH(CHECKLIST!B662,DATOS!B:B,0),1)=0,"",INDEX(DATOS!AD:AD,MATCH(CHECKLIST!B662,DATOS!B:B,0),1)),"")</f>
        <v/>
      </c>
      <c r="G662" s="17" t="str">
        <f>IF(IFERROR(FIND(G$13,INDEX(DATOS!CB:CB,MATCH(CHECKLIST!B662,DATOS!B:B,0),1),1),"")="",IF(IFERROR(FIND("FINADO",INDEX(DATOS!CB:CB,MATCH(CHECKLIST!B662,DATOS!B:B,0),1),1),"")="",IF(IFERROR(FIND("BAJA",INDEX(DATOS!CB:CB,MATCH(CHECKLIST!B662,DATOS!B:B,0),1),1),"")="",IF(IFERROR(FIND("FECHA PEUA",INDEX(DATOS!CB:CB,MATCH(CHECKLIST!B662,DATOS!B:B,0),1),1),"")="",IF(IFERROR(FIND("FIRMA",INDEX(DATOS!CB:CB,MATCH(CHECKLIST!B662,DATOS!B:B,0),1),1),"")="","","FIRMA"),"PEUA"),"BAJA"),"FINADO"),"X")</f>
        <v/>
      </c>
      <c r="H662" s="17" t="str">
        <f>IF(IFERROR(FIND(H$13,INDEX(DATOS!CB:CB,MATCH(CHECKLIST!B662,DATOS!B:B,0),1),1),"")="",IF(IFERROR(FIND("VENCIDA",INDEX(DATOS!BI:BI,MATCH(CHECKLIST!B662,DATOS!B:B,0),1),1),"")="","","VENCIDO"),"X")</f>
        <v/>
      </c>
      <c r="I662" s="17" t="str">
        <f>IF(IFERROR(FIND(I$13,INDEX(DATOS!CB:CB,MATCH(CHECKLIST!B662,DATOS!B:B,0),1),1),"")="","","X")</f>
        <v/>
      </c>
      <c r="J662" s="17" t="str">
        <f>IF(IFERROR(FIND(J$13,INDEX(DATOS!CB:CB,MATCH(CHECKLIST!B662,DATOS!B:B,0),1),1),"")="","","X")</f>
        <v/>
      </c>
      <c r="K662" s="17" t="str">
        <f>IF(IFERROR(FIND(K$13,INDEX(DATOS!CB:CB,MATCH(CHECKLIST!B662,DATOS!B:B,0),1),1),"")="","","X")</f>
        <v/>
      </c>
      <c r="L662" s="17" t="str">
        <f>IF(IFERROR(FIND(L$13,INDEX(DATOS!CB:CB,MATCH(CHECKLIST!B662,DATOS!B:B,0),1),1),"")="","","X")</f>
        <v/>
      </c>
      <c r="M662" s="17" t="str">
        <f>IF(IFERROR(FIND(M$13,INDEX(DATOS!CB:CB,MATCH(CHECKLIST!B662,DATOS!B:B,0),1),1),"")="","","X")</f>
        <v/>
      </c>
      <c r="N662" s="49" t="str">
        <f ca="1">IFERROR(IF(INDEX(DATOS!I:I,MATCH(CHECKLIST!B662,DATOS!B:B,0),1)="","X",IF(INDEX(DATOS!I:I,MATCH(CHECKLIST!B662,DATOS!B:B,0),1)&gt;YEAR(TODAY())-1,"","VENCIDA")),"")</f>
        <v/>
      </c>
      <c r="P662" s="17" t="str">
        <f>IF(B662="","",IF(IFERROR(FIND(P$13,INDEX(DATOS!CB:CB,MATCH(CHECKLIST!B662,DATOS!B:B,0),1),1),"")="","","X"))</f>
        <v/>
      </c>
      <c r="Q662" s="17" t="str">
        <f>IF(B662="","",IF(IFERROR(FIND(Q$13,INDEX(DATOS!CB:CB,MATCH(CHECKLIST!B662,DATOS!B:B,0),1),1),"")="","","X"))</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16" t="str">
        <f>IFERROR(INDEX(DATOS!C:C,MATCH(CHECKLIST!A663,DATOS!BV:BV,0),1),"")</f>
        <v/>
      </c>
      <c r="F663" s="3" t="str">
        <f>IFERROR(IF(INDEX(DATOS!AD:AD,MATCH(CHECKLIST!B663,DATOS!B:B,0),1)=0,"",INDEX(DATOS!AD:AD,MATCH(CHECKLIST!B663,DATOS!B:B,0),1)),"")</f>
        <v/>
      </c>
      <c r="G663" s="17" t="str">
        <f>IF(IFERROR(FIND(G$13,INDEX(DATOS!CB:CB,MATCH(CHECKLIST!B663,DATOS!B:B,0),1),1),"")="",IF(IFERROR(FIND("FINADO",INDEX(DATOS!CB:CB,MATCH(CHECKLIST!B663,DATOS!B:B,0),1),1),"")="",IF(IFERROR(FIND("BAJA",INDEX(DATOS!CB:CB,MATCH(CHECKLIST!B663,DATOS!B:B,0),1),1),"")="",IF(IFERROR(FIND("FECHA PEUA",INDEX(DATOS!CB:CB,MATCH(CHECKLIST!B663,DATOS!B:B,0),1),1),"")="",IF(IFERROR(FIND("FIRMA",INDEX(DATOS!CB:CB,MATCH(CHECKLIST!B663,DATOS!B:B,0),1),1),"")="","","FIRMA"),"PEUA"),"BAJA"),"FINADO"),"X")</f>
        <v/>
      </c>
      <c r="H663" s="17" t="str">
        <f>IF(IFERROR(FIND(H$13,INDEX(DATOS!CB:CB,MATCH(CHECKLIST!B663,DATOS!B:B,0),1),1),"")="",IF(IFERROR(FIND("VENCIDA",INDEX(DATOS!BI:BI,MATCH(CHECKLIST!B663,DATOS!B:B,0),1),1),"")="","","VENCIDO"),"X")</f>
        <v/>
      </c>
      <c r="I663" s="17" t="str">
        <f>IF(IFERROR(FIND(I$13,INDEX(DATOS!CB:CB,MATCH(CHECKLIST!B663,DATOS!B:B,0),1),1),"")="","","X")</f>
        <v/>
      </c>
      <c r="J663" s="17" t="str">
        <f>IF(IFERROR(FIND(J$13,INDEX(DATOS!CB:CB,MATCH(CHECKLIST!B663,DATOS!B:B,0),1),1),"")="","","X")</f>
        <v/>
      </c>
      <c r="K663" s="17" t="str">
        <f>IF(IFERROR(FIND(K$13,INDEX(DATOS!CB:CB,MATCH(CHECKLIST!B663,DATOS!B:B,0),1),1),"")="","","X")</f>
        <v/>
      </c>
      <c r="L663" s="17" t="str">
        <f>IF(IFERROR(FIND(L$13,INDEX(DATOS!CB:CB,MATCH(CHECKLIST!B663,DATOS!B:B,0),1),1),"")="","","X")</f>
        <v/>
      </c>
      <c r="M663" s="17" t="str">
        <f>IF(IFERROR(FIND(M$13,INDEX(DATOS!CB:CB,MATCH(CHECKLIST!B663,DATOS!B:B,0),1),1),"")="","","X")</f>
        <v/>
      </c>
      <c r="N663" s="49" t="str">
        <f ca="1">IFERROR(IF(INDEX(DATOS!I:I,MATCH(CHECKLIST!B663,DATOS!B:B,0),1)="","X",IF(INDEX(DATOS!I:I,MATCH(CHECKLIST!B663,DATOS!B:B,0),1)&gt;YEAR(TODAY())-1,"","VENCIDA")),"")</f>
        <v/>
      </c>
      <c r="P663" s="17" t="str">
        <f>IF(B663="","",IF(IFERROR(FIND(P$13,INDEX(DATOS!CB:CB,MATCH(CHECKLIST!B663,DATOS!B:B,0),1),1),"")="","","X"))</f>
        <v/>
      </c>
      <c r="Q663" s="17" t="str">
        <f>IF(B663="","",IF(IFERROR(FIND(Q$13,INDEX(DATOS!CB:CB,MATCH(CHECKLIST!B663,DATOS!B:B,0),1),1),"")="","","X"))</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16" t="str">
        <f>IFERROR(INDEX(DATOS!C:C,MATCH(CHECKLIST!A664,DATOS!BV:BV,0),1),"")</f>
        <v/>
      </c>
      <c r="F664" s="3" t="str">
        <f>IFERROR(IF(INDEX(DATOS!AD:AD,MATCH(CHECKLIST!B664,DATOS!B:B,0),1)=0,"",INDEX(DATOS!AD:AD,MATCH(CHECKLIST!B664,DATOS!B:B,0),1)),"")</f>
        <v/>
      </c>
      <c r="G664" s="17" t="str">
        <f>IF(IFERROR(FIND(G$13,INDEX(DATOS!CB:CB,MATCH(CHECKLIST!B664,DATOS!B:B,0),1),1),"")="",IF(IFERROR(FIND("FINADO",INDEX(DATOS!CB:CB,MATCH(CHECKLIST!B664,DATOS!B:B,0),1),1),"")="",IF(IFERROR(FIND("BAJA",INDEX(DATOS!CB:CB,MATCH(CHECKLIST!B664,DATOS!B:B,0),1),1),"")="",IF(IFERROR(FIND("FECHA PEUA",INDEX(DATOS!CB:CB,MATCH(CHECKLIST!B664,DATOS!B:B,0),1),1),"")="",IF(IFERROR(FIND("FIRMA",INDEX(DATOS!CB:CB,MATCH(CHECKLIST!B664,DATOS!B:B,0),1),1),"")="","","FIRMA"),"PEUA"),"BAJA"),"FINADO"),"X")</f>
        <v/>
      </c>
      <c r="H664" s="17" t="str">
        <f>IF(IFERROR(FIND(H$13,INDEX(DATOS!CB:CB,MATCH(CHECKLIST!B664,DATOS!B:B,0),1),1),"")="",IF(IFERROR(FIND("VENCIDA",INDEX(DATOS!BI:BI,MATCH(CHECKLIST!B664,DATOS!B:B,0),1),1),"")="","","VENCIDO"),"X")</f>
        <v/>
      </c>
      <c r="I664" s="17" t="str">
        <f>IF(IFERROR(FIND(I$13,INDEX(DATOS!CB:CB,MATCH(CHECKLIST!B664,DATOS!B:B,0),1),1),"")="","","X")</f>
        <v/>
      </c>
      <c r="J664" s="17" t="str">
        <f>IF(IFERROR(FIND(J$13,INDEX(DATOS!CB:CB,MATCH(CHECKLIST!B664,DATOS!B:B,0),1),1),"")="","","X")</f>
        <v/>
      </c>
      <c r="K664" s="17" t="str">
        <f>IF(IFERROR(FIND(K$13,INDEX(DATOS!CB:CB,MATCH(CHECKLIST!B664,DATOS!B:B,0),1),1),"")="","","X")</f>
        <v/>
      </c>
      <c r="L664" s="17" t="str">
        <f>IF(IFERROR(FIND(L$13,INDEX(DATOS!CB:CB,MATCH(CHECKLIST!B664,DATOS!B:B,0),1),1),"")="","","X")</f>
        <v/>
      </c>
      <c r="M664" s="17" t="str">
        <f>IF(IFERROR(FIND(M$13,INDEX(DATOS!CB:CB,MATCH(CHECKLIST!B664,DATOS!B:B,0),1),1),"")="","","X")</f>
        <v/>
      </c>
      <c r="N664" s="49" t="str">
        <f ca="1">IFERROR(IF(INDEX(DATOS!I:I,MATCH(CHECKLIST!B664,DATOS!B:B,0),1)="","X",IF(INDEX(DATOS!I:I,MATCH(CHECKLIST!B664,DATOS!B:B,0),1)&gt;YEAR(TODAY())-1,"","VENCIDA")),"")</f>
        <v/>
      </c>
      <c r="P664" s="17" t="str">
        <f>IF(B664="","",IF(IFERROR(FIND(P$13,INDEX(DATOS!CB:CB,MATCH(CHECKLIST!B664,DATOS!B:B,0),1),1),"")="","","X"))</f>
        <v/>
      </c>
      <c r="Q664" s="17" t="str">
        <f>IF(B664="","",IF(IFERROR(FIND(Q$13,INDEX(DATOS!CB:CB,MATCH(CHECKLIST!B664,DATOS!B:B,0),1),1),"")="","","X"))</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16" t="str">
        <f>IFERROR(INDEX(DATOS!C:C,MATCH(CHECKLIST!A665,DATOS!BV:BV,0),1),"")</f>
        <v/>
      </c>
      <c r="F665" s="3" t="str">
        <f>IFERROR(IF(INDEX(DATOS!AD:AD,MATCH(CHECKLIST!B665,DATOS!B:B,0),1)=0,"",INDEX(DATOS!AD:AD,MATCH(CHECKLIST!B665,DATOS!B:B,0),1)),"")</f>
        <v/>
      </c>
      <c r="G665" s="17" t="str">
        <f>IF(IFERROR(FIND(G$13,INDEX(DATOS!CB:CB,MATCH(CHECKLIST!B665,DATOS!B:B,0),1),1),"")="",IF(IFERROR(FIND("FINADO",INDEX(DATOS!CB:CB,MATCH(CHECKLIST!B665,DATOS!B:B,0),1),1),"")="",IF(IFERROR(FIND("BAJA",INDEX(DATOS!CB:CB,MATCH(CHECKLIST!B665,DATOS!B:B,0),1),1),"")="",IF(IFERROR(FIND("FECHA PEUA",INDEX(DATOS!CB:CB,MATCH(CHECKLIST!B665,DATOS!B:B,0),1),1),"")="",IF(IFERROR(FIND("FIRMA",INDEX(DATOS!CB:CB,MATCH(CHECKLIST!B665,DATOS!B:B,0),1),1),"")="","","FIRMA"),"PEUA"),"BAJA"),"FINADO"),"X")</f>
        <v/>
      </c>
      <c r="H665" s="17" t="str">
        <f>IF(IFERROR(FIND(H$13,INDEX(DATOS!CB:CB,MATCH(CHECKLIST!B665,DATOS!B:B,0),1),1),"")="",IF(IFERROR(FIND("VENCIDA",INDEX(DATOS!BI:BI,MATCH(CHECKLIST!B665,DATOS!B:B,0),1),1),"")="","","VENCIDO"),"X")</f>
        <v/>
      </c>
      <c r="I665" s="17" t="str">
        <f>IF(IFERROR(FIND(I$13,INDEX(DATOS!CB:CB,MATCH(CHECKLIST!B665,DATOS!B:B,0),1),1),"")="","","X")</f>
        <v/>
      </c>
      <c r="J665" s="17" t="str">
        <f>IF(IFERROR(FIND(J$13,INDEX(DATOS!CB:CB,MATCH(CHECKLIST!B665,DATOS!B:B,0),1),1),"")="","","X")</f>
        <v/>
      </c>
      <c r="K665" s="17" t="str">
        <f>IF(IFERROR(FIND(K$13,INDEX(DATOS!CB:CB,MATCH(CHECKLIST!B665,DATOS!B:B,0),1),1),"")="","","X")</f>
        <v/>
      </c>
      <c r="L665" s="17" t="str">
        <f>IF(IFERROR(FIND(L$13,INDEX(DATOS!CB:CB,MATCH(CHECKLIST!B665,DATOS!B:B,0),1),1),"")="","","X")</f>
        <v/>
      </c>
      <c r="M665" s="17" t="str">
        <f>IF(IFERROR(FIND(M$13,INDEX(DATOS!CB:CB,MATCH(CHECKLIST!B665,DATOS!B:B,0),1),1),"")="","","X")</f>
        <v/>
      </c>
      <c r="N665" s="49" t="str">
        <f ca="1">IFERROR(IF(INDEX(DATOS!I:I,MATCH(CHECKLIST!B665,DATOS!B:B,0),1)="","X",IF(INDEX(DATOS!I:I,MATCH(CHECKLIST!B665,DATOS!B:B,0),1)&gt;YEAR(TODAY())-1,"","VENCIDA")),"")</f>
        <v/>
      </c>
      <c r="P665" s="17" t="str">
        <f>IF(B665="","",IF(IFERROR(FIND(P$13,INDEX(DATOS!CB:CB,MATCH(CHECKLIST!B665,DATOS!B:B,0),1),1),"")="","","X"))</f>
        <v/>
      </c>
      <c r="Q665" s="17" t="str">
        <f>IF(B665="","",IF(IFERROR(FIND(Q$13,INDEX(DATOS!CB:CB,MATCH(CHECKLIST!B665,DATOS!B:B,0),1),1),"")="","","X"))</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16" t="str">
        <f>IFERROR(INDEX(DATOS!C:C,MATCH(CHECKLIST!A666,DATOS!BV:BV,0),1),"")</f>
        <v/>
      </c>
      <c r="F666" s="3" t="str">
        <f>IFERROR(IF(INDEX(DATOS!AD:AD,MATCH(CHECKLIST!B666,DATOS!B:B,0),1)=0,"",INDEX(DATOS!AD:AD,MATCH(CHECKLIST!B666,DATOS!B:B,0),1)),"")</f>
        <v/>
      </c>
      <c r="G666" s="17" t="str">
        <f>IF(IFERROR(FIND(G$13,INDEX(DATOS!CB:CB,MATCH(CHECKLIST!B666,DATOS!B:B,0),1),1),"")="",IF(IFERROR(FIND("FINADO",INDEX(DATOS!CB:CB,MATCH(CHECKLIST!B666,DATOS!B:B,0),1),1),"")="",IF(IFERROR(FIND("BAJA",INDEX(DATOS!CB:CB,MATCH(CHECKLIST!B666,DATOS!B:B,0),1),1),"")="",IF(IFERROR(FIND("FECHA PEUA",INDEX(DATOS!CB:CB,MATCH(CHECKLIST!B666,DATOS!B:B,0),1),1),"")="",IF(IFERROR(FIND("FIRMA",INDEX(DATOS!CB:CB,MATCH(CHECKLIST!B666,DATOS!B:B,0),1),1),"")="","","FIRMA"),"PEUA"),"BAJA"),"FINADO"),"X")</f>
        <v/>
      </c>
      <c r="H666" s="17" t="str">
        <f>IF(IFERROR(FIND(H$13,INDEX(DATOS!CB:CB,MATCH(CHECKLIST!B666,DATOS!B:B,0),1),1),"")="",IF(IFERROR(FIND("VENCIDA",INDEX(DATOS!BI:BI,MATCH(CHECKLIST!B666,DATOS!B:B,0),1),1),"")="","","VENCIDO"),"X")</f>
        <v/>
      </c>
      <c r="I666" s="17" t="str">
        <f>IF(IFERROR(FIND(I$13,INDEX(DATOS!CB:CB,MATCH(CHECKLIST!B666,DATOS!B:B,0),1),1),"")="","","X")</f>
        <v/>
      </c>
      <c r="J666" s="17" t="str">
        <f>IF(IFERROR(FIND(J$13,INDEX(DATOS!CB:CB,MATCH(CHECKLIST!B666,DATOS!B:B,0),1),1),"")="","","X")</f>
        <v/>
      </c>
      <c r="K666" s="17" t="str">
        <f>IF(IFERROR(FIND(K$13,INDEX(DATOS!CB:CB,MATCH(CHECKLIST!B666,DATOS!B:B,0),1),1),"")="","","X")</f>
        <v/>
      </c>
      <c r="L666" s="17" t="str">
        <f>IF(IFERROR(FIND(L$13,INDEX(DATOS!CB:CB,MATCH(CHECKLIST!B666,DATOS!B:B,0),1),1),"")="","","X")</f>
        <v/>
      </c>
      <c r="M666" s="17" t="str">
        <f>IF(IFERROR(FIND(M$13,INDEX(DATOS!CB:CB,MATCH(CHECKLIST!B666,DATOS!B:B,0),1),1),"")="","","X")</f>
        <v/>
      </c>
      <c r="N666" s="49" t="str">
        <f ca="1">IFERROR(IF(INDEX(DATOS!I:I,MATCH(CHECKLIST!B666,DATOS!B:B,0),1)="","X",IF(INDEX(DATOS!I:I,MATCH(CHECKLIST!B666,DATOS!B:B,0),1)&gt;YEAR(TODAY())-1,"","VENCIDA")),"")</f>
        <v/>
      </c>
      <c r="P666" s="17" t="str">
        <f>IF(B666="","",IF(IFERROR(FIND(P$13,INDEX(DATOS!CB:CB,MATCH(CHECKLIST!B666,DATOS!B:B,0),1),1),"")="","","X"))</f>
        <v/>
      </c>
      <c r="Q666" s="17" t="str">
        <f>IF(B666="","",IF(IFERROR(FIND(Q$13,INDEX(DATOS!CB:CB,MATCH(CHECKLIST!B666,DATOS!B:B,0),1),1),"")="","","X"))</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16" t="str">
        <f>IFERROR(INDEX(DATOS!C:C,MATCH(CHECKLIST!A667,DATOS!BV:BV,0),1),"")</f>
        <v/>
      </c>
      <c r="F667" s="3" t="str">
        <f>IFERROR(IF(INDEX(DATOS!AD:AD,MATCH(CHECKLIST!B667,DATOS!B:B,0),1)=0,"",INDEX(DATOS!AD:AD,MATCH(CHECKLIST!B667,DATOS!B:B,0),1)),"")</f>
        <v/>
      </c>
      <c r="G667" s="17" t="str">
        <f>IF(IFERROR(FIND(G$13,INDEX(DATOS!CB:CB,MATCH(CHECKLIST!B667,DATOS!B:B,0),1),1),"")="",IF(IFERROR(FIND("FINADO",INDEX(DATOS!CB:CB,MATCH(CHECKLIST!B667,DATOS!B:B,0),1),1),"")="",IF(IFERROR(FIND("BAJA",INDEX(DATOS!CB:CB,MATCH(CHECKLIST!B667,DATOS!B:B,0),1),1),"")="",IF(IFERROR(FIND("FECHA PEUA",INDEX(DATOS!CB:CB,MATCH(CHECKLIST!B667,DATOS!B:B,0),1),1),"")="",IF(IFERROR(FIND("FIRMA",INDEX(DATOS!CB:CB,MATCH(CHECKLIST!B667,DATOS!B:B,0),1),1),"")="","","FIRMA"),"PEUA"),"BAJA"),"FINADO"),"X")</f>
        <v/>
      </c>
      <c r="H667" s="17" t="str">
        <f>IF(IFERROR(FIND(H$13,INDEX(DATOS!CB:CB,MATCH(CHECKLIST!B667,DATOS!B:B,0),1),1),"")="",IF(IFERROR(FIND("VENCIDA",INDEX(DATOS!BI:BI,MATCH(CHECKLIST!B667,DATOS!B:B,0),1),1),"")="","","VENCIDO"),"X")</f>
        <v/>
      </c>
      <c r="I667" s="17" t="str">
        <f>IF(IFERROR(FIND(I$13,INDEX(DATOS!CB:CB,MATCH(CHECKLIST!B667,DATOS!B:B,0),1),1),"")="","","X")</f>
        <v/>
      </c>
      <c r="J667" s="17" t="str">
        <f>IF(IFERROR(FIND(J$13,INDEX(DATOS!CB:CB,MATCH(CHECKLIST!B667,DATOS!B:B,0),1),1),"")="","","X")</f>
        <v/>
      </c>
      <c r="K667" s="17" t="str">
        <f>IF(IFERROR(FIND(K$13,INDEX(DATOS!CB:CB,MATCH(CHECKLIST!B667,DATOS!B:B,0),1),1),"")="","","X")</f>
        <v/>
      </c>
      <c r="L667" s="17" t="str">
        <f>IF(IFERROR(FIND(L$13,INDEX(DATOS!CB:CB,MATCH(CHECKLIST!B667,DATOS!B:B,0),1),1),"")="","","X")</f>
        <v/>
      </c>
      <c r="M667" s="17" t="str">
        <f>IF(IFERROR(FIND(M$13,INDEX(DATOS!CB:CB,MATCH(CHECKLIST!B667,DATOS!B:B,0),1),1),"")="","","X")</f>
        <v/>
      </c>
      <c r="N667" s="49" t="str">
        <f ca="1">IFERROR(IF(INDEX(DATOS!I:I,MATCH(CHECKLIST!B667,DATOS!B:B,0),1)="","X",IF(INDEX(DATOS!I:I,MATCH(CHECKLIST!B667,DATOS!B:B,0),1)&gt;YEAR(TODAY())-1,"","VENCIDA")),"")</f>
        <v/>
      </c>
      <c r="P667" s="17" t="str">
        <f>IF(B667="","",IF(IFERROR(FIND(P$13,INDEX(DATOS!CB:CB,MATCH(CHECKLIST!B667,DATOS!B:B,0),1),1),"")="","","X"))</f>
        <v/>
      </c>
      <c r="Q667" s="17" t="str">
        <f>IF(B667="","",IF(IFERROR(FIND(Q$13,INDEX(DATOS!CB:CB,MATCH(CHECKLIST!B667,DATOS!B:B,0),1),1),"")="","","X"))</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16" t="str">
        <f>IFERROR(INDEX(DATOS!C:C,MATCH(CHECKLIST!A668,DATOS!BV:BV,0),1),"")</f>
        <v/>
      </c>
      <c r="F668" s="3" t="str">
        <f>IFERROR(IF(INDEX(DATOS!AD:AD,MATCH(CHECKLIST!B668,DATOS!B:B,0),1)=0,"",INDEX(DATOS!AD:AD,MATCH(CHECKLIST!B668,DATOS!B:B,0),1)),"")</f>
        <v/>
      </c>
      <c r="G668" s="17" t="str">
        <f>IF(IFERROR(FIND(G$13,INDEX(DATOS!CB:CB,MATCH(CHECKLIST!B668,DATOS!B:B,0),1),1),"")="",IF(IFERROR(FIND("FINADO",INDEX(DATOS!CB:CB,MATCH(CHECKLIST!B668,DATOS!B:B,0),1),1),"")="",IF(IFERROR(FIND("BAJA",INDEX(DATOS!CB:CB,MATCH(CHECKLIST!B668,DATOS!B:B,0),1),1),"")="",IF(IFERROR(FIND("FECHA PEUA",INDEX(DATOS!CB:CB,MATCH(CHECKLIST!B668,DATOS!B:B,0),1),1),"")="",IF(IFERROR(FIND("FIRMA",INDEX(DATOS!CB:CB,MATCH(CHECKLIST!B668,DATOS!B:B,0),1),1),"")="","","FIRMA"),"PEUA"),"BAJA"),"FINADO"),"X")</f>
        <v/>
      </c>
      <c r="H668" s="17" t="str">
        <f>IF(IFERROR(FIND(H$13,INDEX(DATOS!CB:CB,MATCH(CHECKLIST!B668,DATOS!B:B,0),1),1),"")="",IF(IFERROR(FIND("VENCIDA",INDEX(DATOS!BI:BI,MATCH(CHECKLIST!B668,DATOS!B:B,0),1),1),"")="","","VENCIDO"),"X")</f>
        <v/>
      </c>
      <c r="I668" s="17" t="str">
        <f>IF(IFERROR(FIND(I$13,INDEX(DATOS!CB:CB,MATCH(CHECKLIST!B668,DATOS!B:B,0),1),1),"")="","","X")</f>
        <v/>
      </c>
      <c r="J668" s="17" t="str">
        <f>IF(IFERROR(FIND(J$13,INDEX(DATOS!CB:CB,MATCH(CHECKLIST!B668,DATOS!B:B,0),1),1),"")="","","X")</f>
        <v/>
      </c>
      <c r="K668" s="17" t="str">
        <f>IF(IFERROR(FIND(K$13,INDEX(DATOS!CB:CB,MATCH(CHECKLIST!B668,DATOS!B:B,0),1),1),"")="","","X")</f>
        <v/>
      </c>
      <c r="L668" s="17" t="str">
        <f>IF(IFERROR(FIND(L$13,INDEX(DATOS!CB:CB,MATCH(CHECKLIST!B668,DATOS!B:B,0),1),1),"")="","","X")</f>
        <v/>
      </c>
      <c r="M668" s="17" t="str">
        <f>IF(IFERROR(FIND(M$13,INDEX(DATOS!CB:CB,MATCH(CHECKLIST!B668,DATOS!B:B,0),1),1),"")="","","X")</f>
        <v/>
      </c>
      <c r="N668" s="49" t="str">
        <f ca="1">IFERROR(IF(INDEX(DATOS!I:I,MATCH(CHECKLIST!B668,DATOS!B:B,0),1)="","X",IF(INDEX(DATOS!I:I,MATCH(CHECKLIST!B668,DATOS!B:B,0),1)&gt;YEAR(TODAY())-1,"","VENCIDA")),"")</f>
        <v/>
      </c>
      <c r="P668" s="17" t="str">
        <f>IF(B668="","",IF(IFERROR(FIND(P$13,INDEX(DATOS!CB:CB,MATCH(CHECKLIST!B668,DATOS!B:B,0),1),1),"")="","","X"))</f>
        <v/>
      </c>
      <c r="Q668" s="17" t="str">
        <f>IF(B668="","",IF(IFERROR(FIND(Q$13,INDEX(DATOS!CB:CB,MATCH(CHECKLIST!B668,DATOS!B:B,0),1),1),"")="","","X"))</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16" t="str">
        <f>IFERROR(INDEX(DATOS!C:C,MATCH(CHECKLIST!A669,DATOS!BV:BV,0),1),"")</f>
        <v/>
      </c>
      <c r="F669" s="3" t="str">
        <f>IFERROR(IF(INDEX(DATOS!AD:AD,MATCH(CHECKLIST!B669,DATOS!B:B,0),1)=0,"",INDEX(DATOS!AD:AD,MATCH(CHECKLIST!B669,DATOS!B:B,0),1)),"")</f>
        <v/>
      </c>
      <c r="G669" s="17" t="str">
        <f>IF(IFERROR(FIND(G$13,INDEX(DATOS!CB:CB,MATCH(CHECKLIST!B669,DATOS!B:B,0),1),1),"")="",IF(IFERROR(FIND("FINADO",INDEX(DATOS!CB:CB,MATCH(CHECKLIST!B669,DATOS!B:B,0),1),1),"")="",IF(IFERROR(FIND("BAJA",INDEX(DATOS!CB:CB,MATCH(CHECKLIST!B669,DATOS!B:B,0),1),1),"")="",IF(IFERROR(FIND("FECHA PEUA",INDEX(DATOS!CB:CB,MATCH(CHECKLIST!B669,DATOS!B:B,0),1),1),"")="",IF(IFERROR(FIND("FIRMA",INDEX(DATOS!CB:CB,MATCH(CHECKLIST!B669,DATOS!B:B,0),1),1),"")="","","FIRMA"),"PEUA"),"BAJA"),"FINADO"),"X")</f>
        <v/>
      </c>
      <c r="H669" s="17" t="str">
        <f>IF(IFERROR(FIND(H$13,INDEX(DATOS!CB:CB,MATCH(CHECKLIST!B669,DATOS!B:B,0),1),1),"")="",IF(IFERROR(FIND("VENCIDA",INDEX(DATOS!BI:BI,MATCH(CHECKLIST!B669,DATOS!B:B,0),1),1),"")="","","VENCIDO"),"X")</f>
        <v/>
      </c>
      <c r="I669" s="17" t="str">
        <f>IF(IFERROR(FIND(I$13,INDEX(DATOS!CB:CB,MATCH(CHECKLIST!B669,DATOS!B:B,0),1),1),"")="","","X")</f>
        <v/>
      </c>
      <c r="J669" s="17" t="str">
        <f>IF(IFERROR(FIND(J$13,INDEX(DATOS!CB:CB,MATCH(CHECKLIST!B669,DATOS!B:B,0),1),1),"")="","","X")</f>
        <v/>
      </c>
      <c r="K669" s="17" t="str">
        <f>IF(IFERROR(FIND(K$13,INDEX(DATOS!CB:CB,MATCH(CHECKLIST!B669,DATOS!B:B,0),1),1),"")="","","X")</f>
        <v/>
      </c>
      <c r="L669" s="17" t="str">
        <f>IF(IFERROR(FIND(L$13,INDEX(DATOS!CB:CB,MATCH(CHECKLIST!B669,DATOS!B:B,0),1),1),"")="","","X")</f>
        <v/>
      </c>
      <c r="M669" s="17" t="str">
        <f>IF(IFERROR(FIND(M$13,INDEX(DATOS!CB:CB,MATCH(CHECKLIST!B669,DATOS!B:B,0),1),1),"")="","","X")</f>
        <v/>
      </c>
      <c r="N669" s="49" t="str">
        <f ca="1">IFERROR(IF(INDEX(DATOS!I:I,MATCH(CHECKLIST!B669,DATOS!B:B,0),1)="","X",IF(INDEX(DATOS!I:I,MATCH(CHECKLIST!B669,DATOS!B:B,0),1)&gt;YEAR(TODAY())-1,"","VENCIDA")),"")</f>
        <v/>
      </c>
      <c r="P669" s="17" t="str">
        <f>IF(B669="","",IF(IFERROR(FIND(P$13,INDEX(DATOS!CB:CB,MATCH(CHECKLIST!B669,DATOS!B:B,0),1),1),"")="","","X"))</f>
        <v/>
      </c>
      <c r="Q669" s="17" t="str">
        <f>IF(B669="","",IF(IFERROR(FIND(Q$13,INDEX(DATOS!CB:CB,MATCH(CHECKLIST!B669,DATOS!B:B,0),1),1),"")="","","X"))</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16" t="str">
        <f>IFERROR(INDEX(DATOS!C:C,MATCH(CHECKLIST!A670,DATOS!BV:BV,0),1),"")</f>
        <v/>
      </c>
      <c r="F670" s="3" t="str">
        <f>IFERROR(IF(INDEX(DATOS!AD:AD,MATCH(CHECKLIST!B670,DATOS!B:B,0),1)=0,"",INDEX(DATOS!AD:AD,MATCH(CHECKLIST!B670,DATOS!B:B,0),1)),"")</f>
        <v/>
      </c>
      <c r="G670" s="17" t="str">
        <f>IF(IFERROR(FIND(G$13,INDEX(DATOS!CB:CB,MATCH(CHECKLIST!B670,DATOS!B:B,0),1),1),"")="",IF(IFERROR(FIND("FINADO",INDEX(DATOS!CB:CB,MATCH(CHECKLIST!B670,DATOS!B:B,0),1),1),"")="",IF(IFERROR(FIND("BAJA",INDEX(DATOS!CB:CB,MATCH(CHECKLIST!B670,DATOS!B:B,0),1),1),"")="",IF(IFERROR(FIND("FECHA PEUA",INDEX(DATOS!CB:CB,MATCH(CHECKLIST!B670,DATOS!B:B,0),1),1),"")="",IF(IFERROR(FIND("FIRMA",INDEX(DATOS!CB:CB,MATCH(CHECKLIST!B670,DATOS!B:B,0),1),1),"")="","","FIRMA"),"PEUA"),"BAJA"),"FINADO"),"X")</f>
        <v/>
      </c>
      <c r="H670" s="17" t="str">
        <f>IF(IFERROR(FIND(H$13,INDEX(DATOS!CB:CB,MATCH(CHECKLIST!B670,DATOS!B:B,0),1),1),"")="",IF(IFERROR(FIND("VENCIDA",INDEX(DATOS!BI:BI,MATCH(CHECKLIST!B670,DATOS!B:B,0),1),1),"")="","","VENCIDO"),"X")</f>
        <v/>
      </c>
      <c r="I670" s="17" t="str">
        <f>IF(IFERROR(FIND(I$13,INDEX(DATOS!CB:CB,MATCH(CHECKLIST!B670,DATOS!B:B,0),1),1),"")="","","X")</f>
        <v/>
      </c>
      <c r="J670" s="17" t="str">
        <f>IF(IFERROR(FIND(J$13,INDEX(DATOS!CB:CB,MATCH(CHECKLIST!B670,DATOS!B:B,0),1),1),"")="","","X")</f>
        <v/>
      </c>
      <c r="K670" s="17" t="str">
        <f>IF(IFERROR(FIND(K$13,INDEX(DATOS!CB:CB,MATCH(CHECKLIST!B670,DATOS!B:B,0),1),1),"")="","","X")</f>
        <v/>
      </c>
      <c r="L670" s="17" t="str">
        <f>IF(IFERROR(FIND(L$13,INDEX(DATOS!CB:CB,MATCH(CHECKLIST!B670,DATOS!B:B,0),1),1),"")="","","X")</f>
        <v/>
      </c>
      <c r="M670" s="17" t="str">
        <f>IF(IFERROR(FIND(M$13,INDEX(DATOS!CB:CB,MATCH(CHECKLIST!B670,DATOS!B:B,0),1),1),"")="","","X")</f>
        <v/>
      </c>
      <c r="N670" s="49" t="str">
        <f ca="1">IFERROR(IF(INDEX(DATOS!I:I,MATCH(CHECKLIST!B670,DATOS!B:B,0),1)="","X",IF(INDEX(DATOS!I:I,MATCH(CHECKLIST!B670,DATOS!B:B,0),1)&gt;YEAR(TODAY())-1,"","VENCIDA")),"")</f>
        <v/>
      </c>
      <c r="P670" s="17" t="str">
        <f>IF(B670="","",IF(IFERROR(FIND(P$13,INDEX(DATOS!CB:CB,MATCH(CHECKLIST!B670,DATOS!B:B,0),1),1),"")="","","X"))</f>
        <v/>
      </c>
      <c r="Q670" s="17" t="str">
        <f>IF(B670="","",IF(IFERROR(FIND(Q$13,INDEX(DATOS!CB:CB,MATCH(CHECKLIST!B670,DATOS!B:B,0),1),1),"")="","","X"))</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16" t="str">
        <f>IFERROR(INDEX(DATOS!C:C,MATCH(CHECKLIST!A671,DATOS!BV:BV,0),1),"")</f>
        <v/>
      </c>
      <c r="F671" s="3" t="str">
        <f>IFERROR(IF(INDEX(DATOS!AD:AD,MATCH(CHECKLIST!B671,DATOS!B:B,0),1)=0,"",INDEX(DATOS!AD:AD,MATCH(CHECKLIST!B671,DATOS!B:B,0),1)),"")</f>
        <v/>
      </c>
      <c r="G671" s="17" t="str">
        <f>IF(IFERROR(FIND(G$13,INDEX(DATOS!CB:CB,MATCH(CHECKLIST!B671,DATOS!B:B,0),1),1),"")="",IF(IFERROR(FIND("FINADO",INDEX(DATOS!CB:CB,MATCH(CHECKLIST!B671,DATOS!B:B,0),1),1),"")="",IF(IFERROR(FIND("BAJA",INDEX(DATOS!CB:CB,MATCH(CHECKLIST!B671,DATOS!B:B,0),1),1),"")="",IF(IFERROR(FIND("FECHA PEUA",INDEX(DATOS!CB:CB,MATCH(CHECKLIST!B671,DATOS!B:B,0),1),1),"")="",IF(IFERROR(FIND("FIRMA",INDEX(DATOS!CB:CB,MATCH(CHECKLIST!B671,DATOS!B:B,0),1),1),"")="","","FIRMA"),"PEUA"),"BAJA"),"FINADO"),"X")</f>
        <v/>
      </c>
      <c r="H671" s="17" t="str">
        <f>IF(IFERROR(FIND(H$13,INDEX(DATOS!CB:CB,MATCH(CHECKLIST!B671,DATOS!B:B,0),1),1),"")="",IF(IFERROR(FIND("VENCIDA",INDEX(DATOS!BI:BI,MATCH(CHECKLIST!B671,DATOS!B:B,0),1),1),"")="","","VENCIDO"),"X")</f>
        <v/>
      </c>
      <c r="I671" s="17" t="str">
        <f>IF(IFERROR(FIND(I$13,INDEX(DATOS!CB:CB,MATCH(CHECKLIST!B671,DATOS!B:B,0),1),1),"")="","","X")</f>
        <v/>
      </c>
      <c r="J671" s="17" t="str">
        <f>IF(IFERROR(FIND(J$13,INDEX(DATOS!CB:CB,MATCH(CHECKLIST!B671,DATOS!B:B,0),1),1),"")="","","X")</f>
        <v/>
      </c>
      <c r="K671" s="17" t="str">
        <f>IF(IFERROR(FIND(K$13,INDEX(DATOS!CB:CB,MATCH(CHECKLIST!B671,DATOS!B:B,0),1),1),"")="","","X")</f>
        <v/>
      </c>
      <c r="L671" s="17" t="str">
        <f>IF(IFERROR(FIND(L$13,INDEX(DATOS!CB:CB,MATCH(CHECKLIST!B671,DATOS!B:B,0),1),1),"")="","","X")</f>
        <v/>
      </c>
      <c r="M671" s="17" t="str">
        <f>IF(IFERROR(FIND(M$13,INDEX(DATOS!CB:CB,MATCH(CHECKLIST!B671,DATOS!B:B,0),1),1),"")="","","X")</f>
        <v/>
      </c>
      <c r="N671" s="49" t="str">
        <f ca="1">IFERROR(IF(INDEX(DATOS!I:I,MATCH(CHECKLIST!B671,DATOS!B:B,0),1)="","X",IF(INDEX(DATOS!I:I,MATCH(CHECKLIST!B671,DATOS!B:B,0),1)&gt;YEAR(TODAY())-1,"","VENCIDA")),"")</f>
        <v/>
      </c>
      <c r="P671" s="17" t="str">
        <f>IF(B671="","",IF(IFERROR(FIND(P$13,INDEX(DATOS!CB:CB,MATCH(CHECKLIST!B671,DATOS!B:B,0),1),1),"")="","","X"))</f>
        <v/>
      </c>
      <c r="Q671" s="17" t="str">
        <f>IF(B671="","",IF(IFERROR(FIND(Q$13,INDEX(DATOS!CB:CB,MATCH(CHECKLIST!B671,DATOS!B:B,0),1),1),"")="","","X"))</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16" t="str">
        <f>IFERROR(INDEX(DATOS!C:C,MATCH(CHECKLIST!A672,DATOS!BV:BV,0),1),"")</f>
        <v/>
      </c>
      <c r="F672" s="3" t="str">
        <f>IFERROR(IF(INDEX(DATOS!AD:AD,MATCH(CHECKLIST!B672,DATOS!B:B,0),1)=0,"",INDEX(DATOS!AD:AD,MATCH(CHECKLIST!B672,DATOS!B:B,0),1)),"")</f>
        <v/>
      </c>
      <c r="G672" s="17" t="str">
        <f>IF(IFERROR(FIND(G$13,INDEX(DATOS!CB:CB,MATCH(CHECKLIST!B672,DATOS!B:B,0),1),1),"")="",IF(IFERROR(FIND("FINADO",INDEX(DATOS!CB:CB,MATCH(CHECKLIST!B672,DATOS!B:B,0),1),1),"")="",IF(IFERROR(FIND("BAJA",INDEX(DATOS!CB:CB,MATCH(CHECKLIST!B672,DATOS!B:B,0),1),1),"")="",IF(IFERROR(FIND("FECHA PEUA",INDEX(DATOS!CB:CB,MATCH(CHECKLIST!B672,DATOS!B:B,0),1),1),"")="",IF(IFERROR(FIND("FIRMA",INDEX(DATOS!CB:CB,MATCH(CHECKLIST!B672,DATOS!B:B,0),1),1),"")="","","FIRMA"),"PEUA"),"BAJA"),"FINADO"),"X")</f>
        <v/>
      </c>
      <c r="H672" s="17" t="str">
        <f>IF(IFERROR(FIND(H$13,INDEX(DATOS!CB:CB,MATCH(CHECKLIST!B672,DATOS!B:B,0),1),1),"")="",IF(IFERROR(FIND("VENCIDA",INDEX(DATOS!BI:BI,MATCH(CHECKLIST!B672,DATOS!B:B,0),1),1),"")="","","VENCIDO"),"X")</f>
        <v/>
      </c>
      <c r="I672" s="17" t="str">
        <f>IF(IFERROR(FIND(I$13,INDEX(DATOS!CB:CB,MATCH(CHECKLIST!B672,DATOS!B:B,0),1),1),"")="","","X")</f>
        <v/>
      </c>
      <c r="J672" s="17" t="str">
        <f>IF(IFERROR(FIND(J$13,INDEX(DATOS!CB:CB,MATCH(CHECKLIST!B672,DATOS!B:B,0),1),1),"")="","","X")</f>
        <v/>
      </c>
      <c r="K672" s="17" t="str">
        <f>IF(IFERROR(FIND(K$13,INDEX(DATOS!CB:CB,MATCH(CHECKLIST!B672,DATOS!B:B,0),1),1),"")="","","X")</f>
        <v/>
      </c>
      <c r="L672" s="17" t="str">
        <f>IF(IFERROR(FIND(L$13,INDEX(DATOS!CB:CB,MATCH(CHECKLIST!B672,DATOS!B:B,0),1),1),"")="","","X")</f>
        <v/>
      </c>
      <c r="M672" s="17" t="str">
        <f>IF(IFERROR(FIND(M$13,INDEX(DATOS!CB:CB,MATCH(CHECKLIST!B672,DATOS!B:B,0),1),1),"")="","","X")</f>
        <v/>
      </c>
      <c r="N672" s="49" t="str">
        <f ca="1">IFERROR(IF(INDEX(DATOS!I:I,MATCH(CHECKLIST!B672,DATOS!B:B,0),1)="","X",IF(INDEX(DATOS!I:I,MATCH(CHECKLIST!B672,DATOS!B:B,0),1)&gt;YEAR(TODAY())-1,"","VENCIDA")),"")</f>
        <v/>
      </c>
      <c r="P672" s="17" t="str">
        <f>IF(B672="","",IF(IFERROR(FIND(P$13,INDEX(DATOS!CB:CB,MATCH(CHECKLIST!B672,DATOS!B:B,0),1),1),"")="","","X"))</f>
        <v/>
      </c>
      <c r="Q672" s="17" t="str">
        <f>IF(B672="","",IF(IFERROR(FIND(Q$13,INDEX(DATOS!CB:CB,MATCH(CHECKLIST!B672,DATOS!B:B,0),1),1),"")="","","X"))</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16" t="str">
        <f>IFERROR(INDEX(DATOS!C:C,MATCH(CHECKLIST!A673,DATOS!BV:BV,0),1),"")</f>
        <v/>
      </c>
      <c r="F673" s="3" t="str">
        <f>IFERROR(IF(INDEX(DATOS!AD:AD,MATCH(CHECKLIST!B673,DATOS!B:B,0),1)=0,"",INDEX(DATOS!AD:AD,MATCH(CHECKLIST!B673,DATOS!B:B,0),1)),"")</f>
        <v/>
      </c>
      <c r="G673" s="17" t="str">
        <f>IF(IFERROR(FIND(G$13,INDEX(DATOS!CB:CB,MATCH(CHECKLIST!B673,DATOS!B:B,0),1),1),"")="",IF(IFERROR(FIND("FINADO",INDEX(DATOS!CB:CB,MATCH(CHECKLIST!B673,DATOS!B:B,0),1),1),"")="",IF(IFERROR(FIND("BAJA",INDEX(DATOS!CB:CB,MATCH(CHECKLIST!B673,DATOS!B:B,0),1),1),"")="",IF(IFERROR(FIND("FECHA PEUA",INDEX(DATOS!CB:CB,MATCH(CHECKLIST!B673,DATOS!B:B,0),1),1),"")="",IF(IFERROR(FIND("FIRMA",INDEX(DATOS!CB:CB,MATCH(CHECKLIST!B673,DATOS!B:B,0),1),1),"")="","","FIRMA"),"PEUA"),"BAJA"),"FINADO"),"X")</f>
        <v/>
      </c>
      <c r="H673" s="17" t="str">
        <f>IF(IFERROR(FIND(H$13,INDEX(DATOS!CB:CB,MATCH(CHECKLIST!B673,DATOS!B:B,0),1),1),"")="",IF(IFERROR(FIND("VENCIDA",INDEX(DATOS!BI:BI,MATCH(CHECKLIST!B673,DATOS!B:B,0),1),1),"")="","","VENCIDO"),"X")</f>
        <v/>
      </c>
      <c r="I673" s="17" t="str">
        <f>IF(IFERROR(FIND(I$13,INDEX(DATOS!CB:CB,MATCH(CHECKLIST!B673,DATOS!B:B,0),1),1),"")="","","X")</f>
        <v/>
      </c>
      <c r="J673" s="17" t="str">
        <f>IF(IFERROR(FIND(J$13,INDEX(DATOS!CB:CB,MATCH(CHECKLIST!B673,DATOS!B:B,0),1),1),"")="","","X")</f>
        <v/>
      </c>
      <c r="K673" s="17" t="str">
        <f>IF(IFERROR(FIND(K$13,INDEX(DATOS!CB:CB,MATCH(CHECKLIST!B673,DATOS!B:B,0),1),1),"")="","","X")</f>
        <v/>
      </c>
      <c r="L673" s="17" t="str">
        <f>IF(IFERROR(FIND(L$13,INDEX(DATOS!CB:CB,MATCH(CHECKLIST!B673,DATOS!B:B,0),1),1),"")="","","X")</f>
        <v/>
      </c>
      <c r="M673" s="17" t="str">
        <f>IF(IFERROR(FIND(M$13,INDEX(DATOS!CB:CB,MATCH(CHECKLIST!B673,DATOS!B:B,0),1),1),"")="","","X")</f>
        <v/>
      </c>
      <c r="N673" s="49" t="str">
        <f ca="1">IFERROR(IF(INDEX(DATOS!I:I,MATCH(CHECKLIST!B673,DATOS!B:B,0),1)="","X",IF(INDEX(DATOS!I:I,MATCH(CHECKLIST!B673,DATOS!B:B,0),1)&gt;YEAR(TODAY())-1,"","VENCIDA")),"")</f>
        <v/>
      </c>
      <c r="P673" s="17" t="str">
        <f>IF(B673="","",IF(IFERROR(FIND(P$13,INDEX(DATOS!CB:CB,MATCH(CHECKLIST!B673,DATOS!B:B,0),1),1),"")="","","X"))</f>
        <v/>
      </c>
      <c r="Q673" s="17" t="str">
        <f>IF(B673="","",IF(IFERROR(FIND(Q$13,INDEX(DATOS!CB:CB,MATCH(CHECKLIST!B673,DATOS!B:B,0),1),1),"")="","","X"))</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16" t="str">
        <f>IFERROR(INDEX(DATOS!C:C,MATCH(CHECKLIST!A674,DATOS!BV:BV,0),1),"")</f>
        <v/>
      </c>
      <c r="F674" s="3" t="str">
        <f>IFERROR(IF(INDEX(DATOS!AD:AD,MATCH(CHECKLIST!B674,DATOS!B:B,0),1)=0,"",INDEX(DATOS!AD:AD,MATCH(CHECKLIST!B674,DATOS!B:B,0),1)),"")</f>
        <v/>
      </c>
      <c r="G674" s="17" t="str">
        <f>IF(IFERROR(FIND(G$13,INDEX(DATOS!CB:CB,MATCH(CHECKLIST!B674,DATOS!B:B,0),1),1),"")="",IF(IFERROR(FIND("FINADO",INDEX(DATOS!CB:CB,MATCH(CHECKLIST!B674,DATOS!B:B,0),1),1),"")="",IF(IFERROR(FIND("BAJA",INDEX(DATOS!CB:CB,MATCH(CHECKLIST!B674,DATOS!B:B,0),1),1),"")="",IF(IFERROR(FIND("FECHA PEUA",INDEX(DATOS!CB:CB,MATCH(CHECKLIST!B674,DATOS!B:B,0),1),1),"")="",IF(IFERROR(FIND("FIRMA",INDEX(DATOS!CB:CB,MATCH(CHECKLIST!B674,DATOS!B:B,0),1),1),"")="","","FIRMA"),"PEUA"),"BAJA"),"FINADO"),"X")</f>
        <v/>
      </c>
      <c r="H674" s="17" t="str">
        <f>IF(IFERROR(FIND(H$13,INDEX(DATOS!CB:CB,MATCH(CHECKLIST!B674,DATOS!B:B,0),1),1),"")="",IF(IFERROR(FIND("VENCIDA",INDEX(DATOS!BI:BI,MATCH(CHECKLIST!B674,DATOS!B:B,0),1),1),"")="","","VENCIDO"),"X")</f>
        <v/>
      </c>
      <c r="I674" s="17" t="str">
        <f>IF(IFERROR(FIND(I$13,INDEX(DATOS!CB:CB,MATCH(CHECKLIST!B674,DATOS!B:B,0),1),1),"")="","","X")</f>
        <v/>
      </c>
      <c r="J674" s="17" t="str">
        <f>IF(IFERROR(FIND(J$13,INDEX(DATOS!CB:CB,MATCH(CHECKLIST!B674,DATOS!B:B,0),1),1),"")="","","X")</f>
        <v/>
      </c>
      <c r="K674" s="17" t="str">
        <f>IF(IFERROR(FIND(K$13,INDEX(DATOS!CB:CB,MATCH(CHECKLIST!B674,DATOS!B:B,0),1),1),"")="","","X")</f>
        <v/>
      </c>
      <c r="L674" s="17" t="str">
        <f>IF(IFERROR(FIND(L$13,INDEX(DATOS!CB:CB,MATCH(CHECKLIST!B674,DATOS!B:B,0),1),1),"")="","","X")</f>
        <v/>
      </c>
      <c r="M674" s="17" t="str">
        <f>IF(IFERROR(FIND(M$13,INDEX(DATOS!CB:CB,MATCH(CHECKLIST!B674,DATOS!B:B,0),1),1),"")="","","X")</f>
        <v/>
      </c>
      <c r="N674" s="49" t="str">
        <f ca="1">IFERROR(IF(INDEX(DATOS!I:I,MATCH(CHECKLIST!B674,DATOS!B:B,0),1)="","X",IF(INDEX(DATOS!I:I,MATCH(CHECKLIST!B674,DATOS!B:B,0),1)&gt;YEAR(TODAY())-1,"","VENCIDA")),"")</f>
        <v/>
      </c>
      <c r="P674" s="17" t="str">
        <f>IF(B674="","",IF(IFERROR(FIND(P$13,INDEX(DATOS!CB:CB,MATCH(CHECKLIST!B674,DATOS!B:B,0),1),1),"")="","","X"))</f>
        <v/>
      </c>
      <c r="Q674" s="17" t="str">
        <f>IF(B674="","",IF(IFERROR(FIND(Q$13,INDEX(DATOS!CB:CB,MATCH(CHECKLIST!B674,DATOS!B:B,0),1),1),"")="","","X"))</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16" t="str">
        <f>IFERROR(INDEX(DATOS!C:C,MATCH(CHECKLIST!A675,DATOS!BV:BV,0),1),"")</f>
        <v/>
      </c>
      <c r="F675" s="3" t="str">
        <f>IFERROR(IF(INDEX(DATOS!AD:AD,MATCH(CHECKLIST!B675,DATOS!B:B,0),1)=0,"",INDEX(DATOS!AD:AD,MATCH(CHECKLIST!B675,DATOS!B:B,0),1)),"")</f>
        <v/>
      </c>
      <c r="G675" s="17" t="str">
        <f>IF(IFERROR(FIND(G$13,INDEX(DATOS!CB:CB,MATCH(CHECKLIST!B675,DATOS!B:B,0),1),1),"")="",IF(IFERROR(FIND("FINADO",INDEX(DATOS!CB:CB,MATCH(CHECKLIST!B675,DATOS!B:B,0),1),1),"")="",IF(IFERROR(FIND("BAJA",INDEX(DATOS!CB:CB,MATCH(CHECKLIST!B675,DATOS!B:B,0),1),1),"")="",IF(IFERROR(FIND("FECHA PEUA",INDEX(DATOS!CB:CB,MATCH(CHECKLIST!B675,DATOS!B:B,0),1),1),"")="",IF(IFERROR(FIND("FIRMA",INDEX(DATOS!CB:CB,MATCH(CHECKLIST!B675,DATOS!B:B,0),1),1),"")="","","FIRMA"),"PEUA"),"BAJA"),"FINADO"),"X")</f>
        <v/>
      </c>
      <c r="H675" s="17" t="str">
        <f>IF(IFERROR(FIND(H$13,INDEX(DATOS!CB:CB,MATCH(CHECKLIST!B675,DATOS!B:B,0),1),1),"")="",IF(IFERROR(FIND("VENCIDA",INDEX(DATOS!BI:BI,MATCH(CHECKLIST!B675,DATOS!B:B,0),1),1),"")="","","VENCIDO"),"X")</f>
        <v/>
      </c>
      <c r="I675" s="17" t="str">
        <f>IF(IFERROR(FIND(I$13,INDEX(DATOS!CB:CB,MATCH(CHECKLIST!B675,DATOS!B:B,0),1),1),"")="","","X")</f>
        <v/>
      </c>
      <c r="J675" s="17" t="str">
        <f>IF(IFERROR(FIND(J$13,INDEX(DATOS!CB:CB,MATCH(CHECKLIST!B675,DATOS!B:B,0),1),1),"")="","","X")</f>
        <v/>
      </c>
      <c r="K675" s="17" t="str">
        <f>IF(IFERROR(FIND(K$13,INDEX(DATOS!CB:CB,MATCH(CHECKLIST!B675,DATOS!B:B,0),1),1),"")="","","X")</f>
        <v/>
      </c>
      <c r="L675" s="17" t="str">
        <f>IF(IFERROR(FIND(L$13,INDEX(DATOS!CB:CB,MATCH(CHECKLIST!B675,DATOS!B:B,0),1),1),"")="","","X")</f>
        <v/>
      </c>
      <c r="M675" s="17" t="str">
        <f>IF(IFERROR(FIND(M$13,INDEX(DATOS!CB:CB,MATCH(CHECKLIST!B675,DATOS!B:B,0),1),1),"")="","","X")</f>
        <v/>
      </c>
      <c r="N675" s="49" t="str">
        <f ca="1">IFERROR(IF(INDEX(DATOS!I:I,MATCH(CHECKLIST!B675,DATOS!B:B,0),1)="","X",IF(INDEX(DATOS!I:I,MATCH(CHECKLIST!B675,DATOS!B:B,0),1)&gt;YEAR(TODAY())-1,"","VENCIDA")),"")</f>
        <v/>
      </c>
      <c r="P675" s="17" t="str">
        <f>IF(B675="","",IF(IFERROR(FIND(P$13,INDEX(DATOS!CB:CB,MATCH(CHECKLIST!B675,DATOS!B:B,0),1),1),"")="","","X"))</f>
        <v/>
      </c>
      <c r="Q675" s="17" t="str">
        <f>IF(B675="","",IF(IFERROR(FIND(Q$13,INDEX(DATOS!CB:CB,MATCH(CHECKLIST!B675,DATOS!B:B,0),1),1),"")="","","X"))</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16" t="str">
        <f>IFERROR(INDEX(DATOS!C:C,MATCH(CHECKLIST!A676,DATOS!BV:BV,0),1),"")</f>
        <v/>
      </c>
      <c r="F676" s="3" t="str">
        <f>IFERROR(IF(INDEX(DATOS!AD:AD,MATCH(CHECKLIST!B676,DATOS!B:B,0),1)=0,"",INDEX(DATOS!AD:AD,MATCH(CHECKLIST!B676,DATOS!B:B,0),1)),"")</f>
        <v/>
      </c>
      <c r="G676" s="17" t="str">
        <f>IF(IFERROR(FIND(G$13,INDEX(DATOS!CB:CB,MATCH(CHECKLIST!B676,DATOS!B:B,0),1),1),"")="",IF(IFERROR(FIND("FINADO",INDEX(DATOS!CB:CB,MATCH(CHECKLIST!B676,DATOS!B:B,0),1),1),"")="",IF(IFERROR(FIND("BAJA",INDEX(DATOS!CB:CB,MATCH(CHECKLIST!B676,DATOS!B:B,0),1),1),"")="",IF(IFERROR(FIND("FECHA PEUA",INDEX(DATOS!CB:CB,MATCH(CHECKLIST!B676,DATOS!B:B,0),1),1),"")="",IF(IFERROR(FIND("FIRMA",INDEX(DATOS!CB:CB,MATCH(CHECKLIST!B676,DATOS!B:B,0),1),1),"")="","","FIRMA"),"PEUA"),"BAJA"),"FINADO"),"X")</f>
        <v/>
      </c>
      <c r="H676" s="17" t="str">
        <f>IF(IFERROR(FIND(H$13,INDEX(DATOS!CB:CB,MATCH(CHECKLIST!B676,DATOS!B:B,0),1),1),"")="",IF(IFERROR(FIND("VENCIDA",INDEX(DATOS!BI:BI,MATCH(CHECKLIST!B676,DATOS!B:B,0),1),1),"")="","","VENCIDO"),"X")</f>
        <v/>
      </c>
      <c r="I676" s="17" t="str">
        <f>IF(IFERROR(FIND(I$13,INDEX(DATOS!CB:CB,MATCH(CHECKLIST!B676,DATOS!B:B,0),1),1),"")="","","X")</f>
        <v/>
      </c>
      <c r="J676" s="17" t="str">
        <f>IF(IFERROR(FIND(J$13,INDEX(DATOS!CB:CB,MATCH(CHECKLIST!B676,DATOS!B:B,0),1),1),"")="","","X")</f>
        <v/>
      </c>
      <c r="K676" s="17" t="str">
        <f>IF(IFERROR(FIND(K$13,INDEX(DATOS!CB:CB,MATCH(CHECKLIST!B676,DATOS!B:B,0),1),1),"")="","","X")</f>
        <v/>
      </c>
      <c r="L676" s="17" t="str">
        <f>IF(IFERROR(FIND(L$13,INDEX(DATOS!CB:CB,MATCH(CHECKLIST!B676,DATOS!B:B,0),1),1),"")="","","X")</f>
        <v/>
      </c>
      <c r="M676" s="17" t="str">
        <f>IF(IFERROR(FIND(M$13,INDEX(DATOS!CB:CB,MATCH(CHECKLIST!B676,DATOS!B:B,0),1),1),"")="","","X")</f>
        <v/>
      </c>
      <c r="N676" s="49" t="str">
        <f ca="1">IFERROR(IF(INDEX(DATOS!I:I,MATCH(CHECKLIST!B676,DATOS!B:B,0),1)="","X",IF(INDEX(DATOS!I:I,MATCH(CHECKLIST!B676,DATOS!B:B,0),1)&gt;YEAR(TODAY())-1,"","VENCIDA")),"")</f>
        <v/>
      </c>
      <c r="P676" s="17" t="str">
        <f>IF(B676="","",IF(IFERROR(FIND(P$13,INDEX(DATOS!CB:CB,MATCH(CHECKLIST!B676,DATOS!B:B,0),1),1),"")="","","X"))</f>
        <v/>
      </c>
      <c r="Q676" s="17" t="str">
        <f>IF(B676="","",IF(IFERROR(FIND(Q$13,INDEX(DATOS!CB:CB,MATCH(CHECKLIST!B676,DATOS!B:B,0),1),1),"")="","","X"))</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16" t="str">
        <f>IFERROR(INDEX(DATOS!C:C,MATCH(CHECKLIST!A677,DATOS!BV:BV,0),1),"")</f>
        <v/>
      </c>
      <c r="F677" s="3" t="str">
        <f>IFERROR(IF(INDEX(DATOS!AD:AD,MATCH(CHECKLIST!B677,DATOS!B:B,0),1)=0,"",INDEX(DATOS!AD:AD,MATCH(CHECKLIST!B677,DATOS!B:B,0),1)),"")</f>
        <v/>
      </c>
      <c r="G677" s="17" t="str">
        <f>IF(IFERROR(FIND(G$13,INDEX(DATOS!CB:CB,MATCH(CHECKLIST!B677,DATOS!B:B,0),1),1),"")="",IF(IFERROR(FIND("FINADO",INDEX(DATOS!CB:CB,MATCH(CHECKLIST!B677,DATOS!B:B,0),1),1),"")="",IF(IFERROR(FIND("BAJA",INDEX(DATOS!CB:CB,MATCH(CHECKLIST!B677,DATOS!B:B,0),1),1),"")="",IF(IFERROR(FIND("FECHA PEUA",INDEX(DATOS!CB:CB,MATCH(CHECKLIST!B677,DATOS!B:B,0),1),1),"")="",IF(IFERROR(FIND("FIRMA",INDEX(DATOS!CB:CB,MATCH(CHECKLIST!B677,DATOS!B:B,0),1),1),"")="","","FIRMA"),"PEUA"),"BAJA"),"FINADO"),"X")</f>
        <v/>
      </c>
      <c r="H677" s="17" t="str">
        <f>IF(IFERROR(FIND(H$13,INDEX(DATOS!CB:CB,MATCH(CHECKLIST!B677,DATOS!B:B,0),1),1),"")="",IF(IFERROR(FIND("VENCIDA",INDEX(DATOS!BI:BI,MATCH(CHECKLIST!B677,DATOS!B:B,0),1),1),"")="","","VENCIDO"),"X")</f>
        <v/>
      </c>
      <c r="I677" s="17" t="str">
        <f>IF(IFERROR(FIND(I$13,INDEX(DATOS!CB:CB,MATCH(CHECKLIST!B677,DATOS!B:B,0),1),1),"")="","","X")</f>
        <v/>
      </c>
      <c r="J677" s="17" t="str">
        <f>IF(IFERROR(FIND(J$13,INDEX(DATOS!CB:CB,MATCH(CHECKLIST!B677,DATOS!B:B,0),1),1),"")="","","X")</f>
        <v/>
      </c>
      <c r="K677" s="17" t="str">
        <f>IF(IFERROR(FIND(K$13,INDEX(DATOS!CB:CB,MATCH(CHECKLIST!B677,DATOS!B:B,0),1),1),"")="","","X")</f>
        <v/>
      </c>
      <c r="L677" s="17" t="str">
        <f>IF(IFERROR(FIND(L$13,INDEX(DATOS!CB:CB,MATCH(CHECKLIST!B677,DATOS!B:B,0),1),1),"")="","","X")</f>
        <v/>
      </c>
      <c r="M677" s="17" t="str">
        <f>IF(IFERROR(FIND(M$13,INDEX(DATOS!CB:CB,MATCH(CHECKLIST!B677,DATOS!B:B,0),1),1),"")="","","X")</f>
        <v/>
      </c>
      <c r="N677" s="49" t="str">
        <f ca="1">IFERROR(IF(INDEX(DATOS!I:I,MATCH(CHECKLIST!B677,DATOS!B:B,0),1)="","X",IF(INDEX(DATOS!I:I,MATCH(CHECKLIST!B677,DATOS!B:B,0),1)&gt;YEAR(TODAY())-1,"","VENCIDA")),"")</f>
        <v/>
      </c>
      <c r="P677" s="17" t="str">
        <f>IF(B677="","",IF(IFERROR(FIND(P$13,INDEX(DATOS!CB:CB,MATCH(CHECKLIST!B677,DATOS!B:B,0),1),1),"")="","","X"))</f>
        <v/>
      </c>
      <c r="Q677" s="17" t="str">
        <f>IF(B677="","",IF(IFERROR(FIND(Q$13,INDEX(DATOS!CB:CB,MATCH(CHECKLIST!B677,DATOS!B:B,0),1),1),"")="","","X"))</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16" t="str">
        <f>IFERROR(INDEX(DATOS!C:C,MATCH(CHECKLIST!A678,DATOS!BV:BV,0),1),"")</f>
        <v/>
      </c>
      <c r="F678" s="3" t="str">
        <f>IFERROR(IF(INDEX(DATOS!AD:AD,MATCH(CHECKLIST!B678,DATOS!B:B,0),1)=0,"",INDEX(DATOS!AD:AD,MATCH(CHECKLIST!B678,DATOS!B:B,0),1)),"")</f>
        <v/>
      </c>
      <c r="G678" s="17" t="str">
        <f>IF(IFERROR(FIND(G$13,INDEX(DATOS!CB:CB,MATCH(CHECKLIST!B678,DATOS!B:B,0),1),1),"")="",IF(IFERROR(FIND("FINADO",INDEX(DATOS!CB:CB,MATCH(CHECKLIST!B678,DATOS!B:B,0),1),1),"")="",IF(IFERROR(FIND("BAJA",INDEX(DATOS!CB:CB,MATCH(CHECKLIST!B678,DATOS!B:B,0),1),1),"")="",IF(IFERROR(FIND("FECHA PEUA",INDEX(DATOS!CB:CB,MATCH(CHECKLIST!B678,DATOS!B:B,0),1),1),"")="",IF(IFERROR(FIND("FIRMA",INDEX(DATOS!CB:CB,MATCH(CHECKLIST!B678,DATOS!B:B,0),1),1),"")="","","FIRMA"),"PEUA"),"BAJA"),"FINADO"),"X")</f>
        <v/>
      </c>
      <c r="H678" s="17" t="str">
        <f>IF(IFERROR(FIND(H$13,INDEX(DATOS!CB:CB,MATCH(CHECKLIST!B678,DATOS!B:B,0),1),1),"")="",IF(IFERROR(FIND("VENCIDA",INDEX(DATOS!BI:BI,MATCH(CHECKLIST!B678,DATOS!B:B,0),1),1),"")="","","VENCIDO"),"X")</f>
        <v/>
      </c>
      <c r="I678" s="17" t="str">
        <f>IF(IFERROR(FIND(I$13,INDEX(DATOS!CB:CB,MATCH(CHECKLIST!B678,DATOS!B:B,0),1),1),"")="","","X")</f>
        <v/>
      </c>
      <c r="J678" s="17" t="str">
        <f>IF(IFERROR(FIND(J$13,INDEX(DATOS!CB:CB,MATCH(CHECKLIST!B678,DATOS!B:B,0),1),1),"")="","","X")</f>
        <v/>
      </c>
      <c r="K678" s="17" t="str">
        <f>IF(IFERROR(FIND(K$13,INDEX(DATOS!CB:CB,MATCH(CHECKLIST!B678,DATOS!B:B,0),1),1),"")="","","X")</f>
        <v/>
      </c>
      <c r="L678" s="17" t="str">
        <f>IF(IFERROR(FIND(L$13,INDEX(DATOS!CB:CB,MATCH(CHECKLIST!B678,DATOS!B:B,0),1),1),"")="","","X")</f>
        <v/>
      </c>
      <c r="M678" s="17" t="str">
        <f>IF(IFERROR(FIND(M$13,INDEX(DATOS!CB:CB,MATCH(CHECKLIST!B678,DATOS!B:B,0),1),1),"")="","","X")</f>
        <v/>
      </c>
      <c r="N678" s="49" t="str">
        <f ca="1">IFERROR(IF(INDEX(DATOS!I:I,MATCH(CHECKLIST!B678,DATOS!B:B,0),1)="","X",IF(INDEX(DATOS!I:I,MATCH(CHECKLIST!B678,DATOS!B:B,0),1)&gt;YEAR(TODAY())-1,"","VENCIDA")),"")</f>
        <v/>
      </c>
      <c r="P678" s="17" t="str">
        <f>IF(B678="","",IF(IFERROR(FIND(P$13,INDEX(DATOS!CB:CB,MATCH(CHECKLIST!B678,DATOS!B:B,0),1),1),"")="","","X"))</f>
        <v/>
      </c>
      <c r="Q678" s="17" t="str">
        <f>IF(B678="","",IF(IFERROR(FIND(Q$13,INDEX(DATOS!CB:CB,MATCH(CHECKLIST!B678,DATOS!B:B,0),1),1),"")="","","X"))</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16" t="str">
        <f>IFERROR(INDEX(DATOS!C:C,MATCH(CHECKLIST!A679,DATOS!BV:BV,0),1),"")</f>
        <v/>
      </c>
      <c r="F679" s="3" t="str">
        <f>IFERROR(IF(INDEX(DATOS!AD:AD,MATCH(CHECKLIST!B679,DATOS!B:B,0),1)=0,"",INDEX(DATOS!AD:AD,MATCH(CHECKLIST!B679,DATOS!B:B,0),1)),"")</f>
        <v/>
      </c>
      <c r="G679" s="17" t="str">
        <f>IF(IFERROR(FIND(G$13,INDEX(DATOS!CB:CB,MATCH(CHECKLIST!B679,DATOS!B:B,0),1),1),"")="",IF(IFERROR(FIND("FINADO",INDEX(DATOS!CB:CB,MATCH(CHECKLIST!B679,DATOS!B:B,0),1),1),"")="",IF(IFERROR(FIND("BAJA",INDEX(DATOS!CB:CB,MATCH(CHECKLIST!B679,DATOS!B:B,0),1),1),"")="",IF(IFERROR(FIND("FECHA PEUA",INDEX(DATOS!CB:CB,MATCH(CHECKLIST!B679,DATOS!B:B,0),1),1),"")="",IF(IFERROR(FIND("FIRMA",INDEX(DATOS!CB:CB,MATCH(CHECKLIST!B679,DATOS!B:B,0),1),1),"")="","","FIRMA"),"PEUA"),"BAJA"),"FINADO"),"X")</f>
        <v/>
      </c>
      <c r="H679" s="17" t="str">
        <f>IF(IFERROR(FIND(H$13,INDEX(DATOS!CB:CB,MATCH(CHECKLIST!B679,DATOS!B:B,0),1),1),"")="",IF(IFERROR(FIND("VENCIDA",INDEX(DATOS!BI:BI,MATCH(CHECKLIST!B679,DATOS!B:B,0),1),1),"")="","","VENCIDO"),"X")</f>
        <v/>
      </c>
      <c r="I679" s="17" t="str">
        <f>IF(IFERROR(FIND(I$13,INDEX(DATOS!CB:CB,MATCH(CHECKLIST!B679,DATOS!B:B,0),1),1),"")="","","X")</f>
        <v/>
      </c>
      <c r="J679" s="17" t="str">
        <f>IF(IFERROR(FIND(J$13,INDEX(DATOS!CB:CB,MATCH(CHECKLIST!B679,DATOS!B:B,0),1),1),"")="","","X")</f>
        <v/>
      </c>
      <c r="K679" s="17" t="str">
        <f>IF(IFERROR(FIND(K$13,INDEX(DATOS!CB:CB,MATCH(CHECKLIST!B679,DATOS!B:B,0),1),1),"")="","","X")</f>
        <v/>
      </c>
      <c r="L679" s="17" t="str">
        <f>IF(IFERROR(FIND(L$13,INDEX(DATOS!CB:CB,MATCH(CHECKLIST!B679,DATOS!B:B,0),1),1),"")="","","X")</f>
        <v/>
      </c>
      <c r="M679" s="17" t="str">
        <f>IF(IFERROR(FIND(M$13,INDEX(DATOS!CB:CB,MATCH(CHECKLIST!B679,DATOS!B:B,0),1),1),"")="","","X")</f>
        <v/>
      </c>
      <c r="N679" s="49" t="str">
        <f ca="1">IFERROR(IF(INDEX(DATOS!I:I,MATCH(CHECKLIST!B679,DATOS!B:B,0),1)="","X",IF(INDEX(DATOS!I:I,MATCH(CHECKLIST!B679,DATOS!B:B,0),1)&gt;YEAR(TODAY())-1,"","VENCIDA")),"")</f>
        <v/>
      </c>
      <c r="P679" s="17" t="str">
        <f>IF(B679="","",IF(IFERROR(FIND(P$13,INDEX(DATOS!CB:CB,MATCH(CHECKLIST!B679,DATOS!B:B,0),1),1),"")="","","X"))</f>
        <v/>
      </c>
      <c r="Q679" s="17" t="str">
        <f>IF(B679="","",IF(IFERROR(FIND(Q$13,INDEX(DATOS!CB:CB,MATCH(CHECKLIST!B679,DATOS!B:B,0),1),1),"")="","","X"))</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16" t="str">
        <f>IFERROR(INDEX(DATOS!C:C,MATCH(CHECKLIST!A680,DATOS!BV:BV,0),1),"")</f>
        <v/>
      </c>
      <c r="F680" s="3" t="str">
        <f>IFERROR(IF(INDEX(DATOS!AD:AD,MATCH(CHECKLIST!B680,DATOS!B:B,0),1)=0,"",INDEX(DATOS!AD:AD,MATCH(CHECKLIST!B680,DATOS!B:B,0),1)),"")</f>
        <v/>
      </c>
      <c r="G680" s="17" t="str">
        <f>IF(IFERROR(FIND(G$13,INDEX(DATOS!CB:CB,MATCH(CHECKLIST!B680,DATOS!B:B,0),1),1),"")="",IF(IFERROR(FIND("FINADO",INDEX(DATOS!CB:CB,MATCH(CHECKLIST!B680,DATOS!B:B,0),1),1),"")="",IF(IFERROR(FIND("BAJA",INDEX(DATOS!CB:CB,MATCH(CHECKLIST!B680,DATOS!B:B,0),1),1),"")="",IF(IFERROR(FIND("FECHA PEUA",INDEX(DATOS!CB:CB,MATCH(CHECKLIST!B680,DATOS!B:B,0),1),1),"")="",IF(IFERROR(FIND("FIRMA",INDEX(DATOS!CB:CB,MATCH(CHECKLIST!B680,DATOS!B:B,0),1),1),"")="","","FIRMA"),"PEUA"),"BAJA"),"FINADO"),"X")</f>
        <v/>
      </c>
      <c r="H680" s="17" t="str">
        <f>IF(IFERROR(FIND(H$13,INDEX(DATOS!CB:CB,MATCH(CHECKLIST!B680,DATOS!B:B,0),1),1),"")="",IF(IFERROR(FIND("VENCIDA",INDEX(DATOS!BI:BI,MATCH(CHECKLIST!B680,DATOS!B:B,0),1),1),"")="","","VENCIDO"),"X")</f>
        <v/>
      </c>
      <c r="I680" s="17" t="str">
        <f>IF(IFERROR(FIND(I$13,INDEX(DATOS!CB:CB,MATCH(CHECKLIST!B680,DATOS!B:B,0),1),1),"")="","","X")</f>
        <v/>
      </c>
      <c r="J680" s="17" t="str">
        <f>IF(IFERROR(FIND(J$13,INDEX(DATOS!CB:CB,MATCH(CHECKLIST!B680,DATOS!B:B,0),1),1),"")="","","X")</f>
        <v/>
      </c>
      <c r="K680" s="17" t="str">
        <f>IF(IFERROR(FIND(K$13,INDEX(DATOS!CB:CB,MATCH(CHECKLIST!B680,DATOS!B:B,0),1),1),"")="","","X")</f>
        <v/>
      </c>
      <c r="L680" s="17" t="str">
        <f>IF(IFERROR(FIND(L$13,INDEX(DATOS!CB:CB,MATCH(CHECKLIST!B680,DATOS!B:B,0),1),1),"")="","","X")</f>
        <v/>
      </c>
      <c r="M680" s="17" t="str">
        <f>IF(IFERROR(FIND(M$13,INDEX(DATOS!CB:CB,MATCH(CHECKLIST!B680,DATOS!B:B,0),1),1),"")="","","X")</f>
        <v/>
      </c>
      <c r="N680" s="49" t="str">
        <f ca="1">IFERROR(IF(INDEX(DATOS!I:I,MATCH(CHECKLIST!B680,DATOS!B:B,0),1)="","X",IF(INDEX(DATOS!I:I,MATCH(CHECKLIST!B680,DATOS!B:B,0),1)&gt;YEAR(TODAY())-1,"","VENCIDA")),"")</f>
        <v/>
      </c>
      <c r="P680" s="17" t="str">
        <f>IF(B680="","",IF(IFERROR(FIND(P$13,INDEX(DATOS!CB:CB,MATCH(CHECKLIST!B680,DATOS!B:B,0),1),1),"")="","","X"))</f>
        <v/>
      </c>
      <c r="Q680" s="17" t="str">
        <f>IF(B680="","",IF(IFERROR(FIND(Q$13,INDEX(DATOS!CB:CB,MATCH(CHECKLIST!B680,DATOS!B:B,0),1),1),"")="","","X"))</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16" t="str">
        <f>IFERROR(INDEX(DATOS!C:C,MATCH(CHECKLIST!A681,DATOS!BV:BV,0),1),"")</f>
        <v/>
      </c>
      <c r="F681" s="3" t="str">
        <f>IFERROR(IF(INDEX(DATOS!AD:AD,MATCH(CHECKLIST!B681,DATOS!B:B,0),1)=0,"",INDEX(DATOS!AD:AD,MATCH(CHECKLIST!B681,DATOS!B:B,0),1)),"")</f>
        <v/>
      </c>
      <c r="G681" s="17" t="str">
        <f>IF(IFERROR(FIND(G$13,INDEX(DATOS!CB:CB,MATCH(CHECKLIST!B681,DATOS!B:B,0),1),1),"")="",IF(IFERROR(FIND("FINADO",INDEX(DATOS!CB:CB,MATCH(CHECKLIST!B681,DATOS!B:B,0),1),1),"")="",IF(IFERROR(FIND("BAJA",INDEX(DATOS!CB:CB,MATCH(CHECKLIST!B681,DATOS!B:B,0),1),1),"")="",IF(IFERROR(FIND("FECHA PEUA",INDEX(DATOS!CB:CB,MATCH(CHECKLIST!B681,DATOS!B:B,0),1),1),"")="",IF(IFERROR(FIND("FIRMA",INDEX(DATOS!CB:CB,MATCH(CHECKLIST!B681,DATOS!B:B,0),1),1),"")="","","FIRMA"),"PEUA"),"BAJA"),"FINADO"),"X")</f>
        <v/>
      </c>
      <c r="H681" s="17" t="str">
        <f>IF(IFERROR(FIND(H$13,INDEX(DATOS!CB:CB,MATCH(CHECKLIST!B681,DATOS!B:B,0),1),1),"")="",IF(IFERROR(FIND("VENCIDA",INDEX(DATOS!BI:BI,MATCH(CHECKLIST!B681,DATOS!B:B,0),1),1),"")="","","VENCIDO"),"X")</f>
        <v/>
      </c>
      <c r="I681" s="17" t="str">
        <f>IF(IFERROR(FIND(I$13,INDEX(DATOS!CB:CB,MATCH(CHECKLIST!B681,DATOS!B:B,0),1),1),"")="","","X")</f>
        <v/>
      </c>
      <c r="J681" s="17" t="str">
        <f>IF(IFERROR(FIND(J$13,INDEX(DATOS!CB:CB,MATCH(CHECKLIST!B681,DATOS!B:B,0),1),1),"")="","","X")</f>
        <v/>
      </c>
      <c r="K681" s="17" t="str">
        <f>IF(IFERROR(FIND(K$13,INDEX(DATOS!CB:CB,MATCH(CHECKLIST!B681,DATOS!B:B,0),1),1),"")="","","X")</f>
        <v/>
      </c>
      <c r="L681" s="17" t="str">
        <f>IF(IFERROR(FIND(L$13,INDEX(DATOS!CB:CB,MATCH(CHECKLIST!B681,DATOS!B:B,0),1),1),"")="","","X")</f>
        <v/>
      </c>
      <c r="M681" s="17" t="str">
        <f>IF(IFERROR(FIND(M$13,INDEX(DATOS!CB:CB,MATCH(CHECKLIST!B681,DATOS!B:B,0),1),1),"")="","","X")</f>
        <v/>
      </c>
      <c r="N681" s="49" t="str">
        <f ca="1">IFERROR(IF(INDEX(DATOS!I:I,MATCH(CHECKLIST!B681,DATOS!B:B,0),1)="","X",IF(INDEX(DATOS!I:I,MATCH(CHECKLIST!B681,DATOS!B:B,0),1)&gt;YEAR(TODAY())-1,"","VENCIDA")),"")</f>
        <v/>
      </c>
      <c r="P681" s="17" t="str">
        <f>IF(B681="","",IF(IFERROR(FIND(P$13,INDEX(DATOS!CB:CB,MATCH(CHECKLIST!B681,DATOS!B:B,0),1),1),"")="","","X"))</f>
        <v/>
      </c>
      <c r="Q681" s="17" t="str">
        <f>IF(B681="","",IF(IFERROR(FIND(Q$13,INDEX(DATOS!CB:CB,MATCH(CHECKLIST!B681,DATOS!B:B,0),1),1),"")="","","X"))</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16" t="str">
        <f>IFERROR(INDEX(DATOS!C:C,MATCH(CHECKLIST!A682,DATOS!BV:BV,0),1),"")</f>
        <v/>
      </c>
      <c r="F682" s="3" t="str">
        <f>IFERROR(IF(INDEX(DATOS!AD:AD,MATCH(CHECKLIST!B682,DATOS!B:B,0),1)=0,"",INDEX(DATOS!AD:AD,MATCH(CHECKLIST!B682,DATOS!B:B,0),1)),"")</f>
        <v/>
      </c>
      <c r="G682" s="17" t="str">
        <f>IF(IFERROR(FIND(G$13,INDEX(DATOS!CB:CB,MATCH(CHECKLIST!B682,DATOS!B:B,0),1),1),"")="",IF(IFERROR(FIND("FINADO",INDEX(DATOS!CB:CB,MATCH(CHECKLIST!B682,DATOS!B:B,0),1),1),"")="",IF(IFERROR(FIND("BAJA",INDEX(DATOS!CB:CB,MATCH(CHECKLIST!B682,DATOS!B:B,0),1),1),"")="",IF(IFERROR(FIND("FECHA PEUA",INDEX(DATOS!CB:CB,MATCH(CHECKLIST!B682,DATOS!B:B,0),1),1),"")="",IF(IFERROR(FIND("FIRMA",INDEX(DATOS!CB:CB,MATCH(CHECKLIST!B682,DATOS!B:B,0),1),1),"")="","","FIRMA"),"PEUA"),"BAJA"),"FINADO"),"X")</f>
        <v/>
      </c>
      <c r="H682" s="17" t="str">
        <f>IF(IFERROR(FIND(H$13,INDEX(DATOS!CB:CB,MATCH(CHECKLIST!B682,DATOS!B:B,0),1),1),"")="",IF(IFERROR(FIND("VENCIDA",INDEX(DATOS!BI:BI,MATCH(CHECKLIST!B682,DATOS!B:B,0),1),1),"")="","","VENCIDO"),"X")</f>
        <v/>
      </c>
      <c r="I682" s="17" t="str">
        <f>IF(IFERROR(FIND(I$13,INDEX(DATOS!CB:CB,MATCH(CHECKLIST!B682,DATOS!B:B,0),1),1),"")="","","X")</f>
        <v/>
      </c>
      <c r="J682" s="17" t="str">
        <f>IF(IFERROR(FIND(J$13,INDEX(DATOS!CB:CB,MATCH(CHECKLIST!B682,DATOS!B:B,0),1),1),"")="","","X")</f>
        <v/>
      </c>
      <c r="K682" s="17" t="str">
        <f>IF(IFERROR(FIND(K$13,INDEX(DATOS!CB:CB,MATCH(CHECKLIST!B682,DATOS!B:B,0),1),1),"")="","","X")</f>
        <v/>
      </c>
      <c r="L682" s="17" t="str">
        <f>IF(IFERROR(FIND(L$13,INDEX(DATOS!CB:CB,MATCH(CHECKLIST!B682,DATOS!B:B,0),1),1),"")="","","X")</f>
        <v/>
      </c>
      <c r="M682" s="17" t="str">
        <f>IF(IFERROR(FIND(M$13,INDEX(DATOS!CB:CB,MATCH(CHECKLIST!B682,DATOS!B:B,0),1),1),"")="","","X")</f>
        <v/>
      </c>
      <c r="N682" s="49" t="str">
        <f ca="1">IFERROR(IF(INDEX(DATOS!I:I,MATCH(CHECKLIST!B682,DATOS!B:B,0),1)="","X",IF(INDEX(DATOS!I:I,MATCH(CHECKLIST!B682,DATOS!B:B,0),1)&gt;YEAR(TODAY())-1,"","VENCIDA")),"")</f>
        <v/>
      </c>
      <c r="P682" s="17" t="str">
        <f>IF(B682="","",IF(IFERROR(FIND(P$13,INDEX(DATOS!CB:CB,MATCH(CHECKLIST!B682,DATOS!B:B,0),1),1),"")="","","X"))</f>
        <v/>
      </c>
      <c r="Q682" s="17" t="str">
        <f>IF(B682="","",IF(IFERROR(FIND(Q$13,INDEX(DATOS!CB:CB,MATCH(CHECKLIST!B682,DATOS!B:B,0),1),1),"")="","","X"))</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16" t="str">
        <f>IFERROR(INDEX(DATOS!C:C,MATCH(CHECKLIST!A683,DATOS!BV:BV,0),1),"")</f>
        <v/>
      </c>
      <c r="F683" s="3" t="str">
        <f>IFERROR(IF(INDEX(DATOS!AD:AD,MATCH(CHECKLIST!B683,DATOS!B:B,0),1)=0,"",INDEX(DATOS!AD:AD,MATCH(CHECKLIST!B683,DATOS!B:B,0),1)),"")</f>
        <v/>
      </c>
      <c r="G683" s="17" t="str">
        <f>IF(IFERROR(FIND(G$13,INDEX(DATOS!CB:CB,MATCH(CHECKLIST!B683,DATOS!B:B,0),1),1),"")="",IF(IFERROR(FIND("FINADO",INDEX(DATOS!CB:CB,MATCH(CHECKLIST!B683,DATOS!B:B,0),1),1),"")="",IF(IFERROR(FIND("BAJA",INDEX(DATOS!CB:CB,MATCH(CHECKLIST!B683,DATOS!B:B,0),1),1),"")="",IF(IFERROR(FIND("FECHA PEUA",INDEX(DATOS!CB:CB,MATCH(CHECKLIST!B683,DATOS!B:B,0),1),1),"")="",IF(IFERROR(FIND("FIRMA",INDEX(DATOS!CB:CB,MATCH(CHECKLIST!B683,DATOS!B:B,0),1),1),"")="","","FIRMA"),"PEUA"),"BAJA"),"FINADO"),"X")</f>
        <v/>
      </c>
      <c r="H683" s="17" t="str">
        <f>IF(IFERROR(FIND(H$13,INDEX(DATOS!CB:CB,MATCH(CHECKLIST!B683,DATOS!B:B,0),1),1),"")="",IF(IFERROR(FIND("VENCIDA",INDEX(DATOS!BI:BI,MATCH(CHECKLIST!B683,DATOS!B:B,0),1),1),"")="","","VENCIDO"),"X")</f>
        <v/>
      </c>
      <c r="I683" s="17" t="str">
        <f>IF(IFERROR(FIND(I$13,INDEX(DATOS!CB:CB,MATCH(CHECKLIST!B683,DATOS!B:B,0),1),1),"")="","","X")</f>
        <v/>
      </c>
      <c r="J683" s="17" t="str">
        <f>IF(IFERROR(FIND(J$13,INDEX(DATOS!CB:CB,MATCH(CHECKLIST!B683,DATOS!B:B,0),1),1),"")="","","X")</f>
        <v/>
      </c>
      <c r="K683" s="17" t="str">
        <f>IF(IFERROR(FIND(K$13,INDEX(DATOS!CB:CB,MATCH(CHECKLIST!B683,DATOS!B:B,0),1),1),"")="","","X")</f>
        <v/>
      </c>
      <c r="L683" s="17" t="str">
        <f>IF(IFERROR(FIND(L$13,INDEX(DATOS!CB:CB,MATCH(CHECKLIST!B683,DATOS!B:B,0),1),1),"")="","","X")</f>
        <v/>
      </c>
      <c r="M683" s="17" t="str">
        <f>IF(IFERROR(FIND(M$13,INDEX(DATOS!CB:CB,MATCH(CHECKLIST!B683,DATOS!B:B,0),1),1),"")="","","X")</f>
        <v/>
      </c>
      <c r="N683" s="49" t="str">
        <f ca="1">IFERROR(IF(INDEX(DATOS!I:I,MATCH(CHECKLIST!B683,DATOS!B:B,0),1)="","X",IF(INDEX(DATOS!I:I,MATCH(CHECKLIST!B683,DATOS!B:B,0),1)&gt;YEAR(TODAY())-1,"","VENCIDA")),"")</f>
        <v/>
      </c>
      <c r="P683" s="17" t="str">
        <f>IF(B683="","",IF(IFERROR(FIND(P$13,INDEX(DATOS!CB:CB,MATCH(CHECKLIST!B683,DATOS!B:B,0),1),1),"")="","","X"))</f>
        <v/>
      </c>
      <c r="Q683" s="17" t="str">
        <f>IF(B683="","",IF(IFERROR(FIND(Q$13,INDEX(DATOS!CB:CB,MATCH(CHECKLIST!B683,DATOS!B:B,0),1),1),"")="","","X"))</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16" t="str">
        <f>IFERROR(INDEX(DATOS!C:C,MATCH(CHECKLIST!A684,DATOS!BV:BV,0),1),"")</f>
        <v/>
      </c>
      <c r="F684" s="3" t="str">
        <f>IFERROR(IF(INDEX(DATOS!AD:AD,MATCH(CHECKLIST!B684,DATOS!B:B,0),1)=0,"",INDEX(DATOS!AD:AD,MATCH(CHECKLIST!B684,DATOS!B:B,0),1)),"")</f>
        <v/>
      </c>
      <c r="G684" s="17" t="str">
        <f>IF(IFERROR(FIND(G$13,INDEX(DATOS!CB:CB,MATCH(CHECKLIST!B684,DATOS!B:B,0),1),1),"")="",IF(IFERROR(FIND("FINADO",INDEX(DATOS!CB:CB,MATCH(CHECKLIST!B684,DATOS!B:B,0),1),1),"")="",IF(IFERROR(FIND("BAJA",INDEX(DATOS!CB:CB,MATCH(CHECKLIST!B684,DATOS!B:B,0),1),1),"")="",IF(IFERROR(FIND("FECHA PEUA",INDEX(DATOS!CB:CB,MATCH(CHECKLIST!B684,DATOS!B:B,0),1),1),"")="",IF(IFERROR(FIND("FIRMA",INDEX(DATOS!CB:CB,MATCH(CHECKLIST!B684,DATOS!B:B,0),1),1),"")="","","FIRMA"),"PEUA"),"BAJA"),"FINADO"),"X")</f>
        <v/>
      </c>
      <c r="H684" s="17" t="str">
        <f>IF(IFERROR(FIND(H$13,INDEX(DATOS!CB:CB,MATCH(CHECKLIST!B684,DATOS!B:B,0),1),1),"")="",IF(IFERROR(FIND("VENCIDA",INDEX(DATOS!BI:BI,MATCH(CHECKLIST!B684,DATOS!B:B,0),1),1),"")="","","VENCIDO"),"X")</f>
        <v/>
      </c>
      <c r="I684" s="17" t="str">
        <f>IF(IFERROR(FIND(I$13,INDEX(DATOS!CB:CB,MATCH(CHECKLIST!B684,DATOS!B:B,0),1),1),"")="","","X")</f>
        <v/>
      </c>
      <c r="J684" s="17" t="str">
        <f>IF(IFERROR(FIND(J$13,INDEX(DATOS!CB:CB,MATCH(CHECKLIST!B684,DATOS!B:B,0),1),1),"")="","","X")</f>
        <v/>
      </c>
      <c r="K684" s="17" t="str">
        <f>IF(IFERROR(FIND(K$13,INDEX(DATOS!CB:CB,MATCH(CHECKLIST!B684,DATOS!B:B,0),1),1),"")="","","X")</f>
        <v/>
      </c>
      <c r="L684" s="17" t="str">
        <f>IF(IFERROR(FIND(L$13,INDEX(DATOS!CB:CB,MATCH(CHECKLIST!B684,DATOS!B:B,0),1),1),"")="","","X")</f>
        <v/>
      </c>
      <c r="M684" s="17" t="str">
        <f>IF(IFERROR(FIND(M$13,INDEX(DATOS!CB:CB,MATCH(CHECKLIST!B684,DATOS!B:B,0),1),1),"")="","","X")</f>
        <v/>
      </c>
      <c r="N684" s="49" t="str">
        <f ca="1">IFERROR(IF(INDEX(DATOS!I:I,MATCH(CHECKLIST!B684,DATOS!B:B,0),1)="","X",IF(INDEX(DATOS!I:I,MATCH(CHECKLIST!B684,DATOS!B:B,0),1)&gt;YEAR(TODAY())-1,"","VENCIDA")),"")</f>
        <v/>
      </c>
      <c r="P684" s="17" t="str">
        <f>IF(B684="","",IF(IFERROR(FIND(P$13,INDEX(DATOS!CB:CB,MATCH(CHECKLIST!B684,DATOS!B:B,0),1),1),"")="","","X"))</f>
        <v/>
      </c>
      <c r="Q684" s="17" t="str">
        <f>IF(B684="","",IF(IFERROR(FIND(Q$13,INDEX(DATOS!CB:CB,MATCH(CHECKLIST!B684,DATOS!B:B,0),1),1),"")="","","X"))</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16" t="str">
        <f>IFERROR(INDEX(DATOS!C:C,MATCH(CHECKLIST!A685,DATOS!BV:BV,0),1),"")</f>
        <v/>
      </c>
      <c r="F685" s="3" t="str">
        <f t="shared" ref="F685:F717" si="33">IF(B685="","",IF(CONCATENATE(G685,H685,I685,J685,K685,L685,M685,N685,P685,Q685)="","ü","û"))</f>
        <v/>
      </c>
      <c r="G685" s="17" t="str">
        <f>IF(IFERROR(FIND(G$13,INDEX(DATOS!CB:CB,MATCH(CHECKLIST!B685,DATOS!B:B,0),1),1),"")="",IF(IFERROR(FIND("FINADO",INDEX(DATOS!CB:CB,MATCH(CHECKLIST!B685,DATOS!B:B,0),1),1),"")="",IF(IFERROR(FIND("BAJA",INDEX(DATOS!CB:CB,MATCH(CHECKLIST!B685,DATOS!B:B,0),1),1),"")="",IF(IFERROR(FIND("FECHA PEUA",INDEX(DATOS!CB:CB,MATCH(CHECKLIST!B685,DATOS!B:B,0),1),1),"")="",IF(IFERROR(FIND("FIRMA",INDEX(DATOS!CB:CB,MATCH(CHECKLIST!B685,DATOS!B:B,0),1),1),"")="","","FIRMA"),"PEUA"),"BAJA"),"FINADO"),"X")</f>
        <v/>
      </c>
      <c r="H685" s="17" t="str">
        <f>IF(IFERROR(FIND(H$13,INDEX(DATOS!CB:CB,MATCH(CHECKLIST!B685,DATOS!B:B,0),1),1),"")="",IF(IFERROR(FIND("VENCIDA",INDEX(DATOS!BI:BI,MATCH(CHECKLIST!B685,DATOS!B:B,0),1),1),"")="","","VENCIDO"),"X")</f>
        <v/>
      </c>
      <c r="I685" s="17" t="str">
        <f>IF(IFERROR(FIND(I$13,INDEX(DATOS!CB:CB,MATCH(CHECKLIST!B685,DATOS!B:B,0),1),1),"")="","","X")</f>
        <v/>
      </c>
      <c r="J685" s="17" t="str">
        <f>IF(IFERROR(FIND(J$13,INDEX(DATOS!CB:CB,MATCH(CHECKLIST!B685,DATOS!B:B,0),1),1),"")="","","X")</f>
        <v/>
      </c>
      <c r="K685" s="17" t="str">
        <f>IF(IFERROR(FIND(K$13,INDEX(DATOS!CB:CB,MATCH(CHECKLIST!B685,DATOS!B:B,0),1),1),"")="","","X")</f>
        <v/>
      </c>
      <c r="L685" s="17" t="str">
        <f>IF(IFERROR(FIND(L$13,INDEX(DATOS!CB:CB,MATCH(CHECKLIST!B685,DATOS!B:B,0),1),1),"")="","","X")</f>
        <v/>
      </c>
      <c r="M685" s="17" t="str">
        <f>IF(IFERROR(FIND(M$13,INDEX(DATOS!CB:CB,MATCH(CHECKLIST!B685,DATOS!B:B,0),1),1),"")="","","X")</f>
        <v/>
      </c>
      <c r="N685" s="49" t="str">
        <f ca="1">IFERROR(IF(INDEX(DATOS!I:I,MATCH(CHECKLIST!B685,DATOS!B:B,0),1)="","X",IF(INDEX(DATOS!I:I,MATCH(CHECKLIST!B685,DATOS!B:B,0),1)&gt;YEAR(TODAY())-1,"","VENCIDA")),"")</f>
        <v/>
      </c>
      <c r="P685" s="17" t="str">
        <f>IF(B685="","",IF(IFERROR(FIND(P$13,INDEX(DATOS!CB:CB,MATCH(CHECKLIST!B685,DATOS!B:B,0),1),1),"")="","","X"))</f>
        <v/>
      </c>
      <c r="Q685" s="17" t="str">
        <f>IF(B685="","",IF(IFERROR(FIND(Q$13,INDEX(DATOS!CB:CB,MATCH(CHECKLIST!B685,DATOS!B:B,0),1),1),"")="","","X"))</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16" t="str">
        <f>IFERROR(INDEX(DATOS!C:C,MATCH(CHECKLIST!A686,DATOS!BV:BV,0),1),"")</f>
        <v/>
      </c>
      <c r="F686" s="3" t="str">
        <f t="shared" si="33"/>
        <v/>
      </c>
      <c r="G686" s="17" t="str">
        <f>IF(IFERROR(FIND(G$13,INDEX(DATOS!CB:CB,MATCH(CHECKLIST!B686,DATOS!B:B,0),1),1),"")="",IF(IFERROR(FIND("FINADO",INDEX(DATOS!CB:CB,MATCH(CHECKLIST!B686,DATOS!B:B,0),1),1),"")="",IF(IFERROR(FIND("BAJA",INDEX(DATOS!CB:CB,MATCH(CHECKLIST!B686,DATOS!B:B,0),1),1),"")="",IF(IFERROR(FIND("FECHA PEUA",INDEX(DATOS!CB:CB,MATCH(CHECKLIST!B686,DATOS!B:B,0),1),1),"")="",IF(IFERROR(FIND("FIRMA",INDEX(DATOS!CB:CB,MATCH(CHECKLIST!B686,DATOS!B:B,0),1),1),"")="","","FIRMA"),"PEUA"),"BAJA"),"FINADO"),"X")</f>
        <v/>
      </c>
      <c r="H686" s="17" t="str">
        <f>IF(IFERROR(FIND(H$13,INDEX(DATOS!CB:CB,MATCH(CHECKLIST!B686,DATOS!B:B,0),1),1),"")="",IF(IFERROR(FIND("VENCIDA",INDEX(DATOS!BI:BI,MATCH(CHECKLIST!B686,DATOS!B:B,0),1),1),"")="","","VENCIDO"),"X")</f>
        <v/>
      </c>
      <c r="I686" s="17" t="str">
        <f>IF(IFERROR(FIND(I$13,INDEX(DATOS!CB:CB,MATCH(CHECKLIST!B686,DATOS!B:B,0),1),1),"")="","","X")</f>
        <v/>
      </c>
      <c r="J686" s="17" t="str">
        <f>IF(IFERROR(FIND(J$13,INDEX(DATOS!CB:CB,MATCH(CHECKLIST!B686,DATOS!B:B,0),1),1),"")="","","X")</f>
        <v/>
      </c>
      <c r="K686" s="17" t="str">
        <f>IF(IFERROR(FIND(K$13,INDEX(DATOS!CB:CB,MATCH(CHECKLIST!B686,DATOS!B:B,0),1),1),"")="","","X")</f>
        <v/>
      </c>
      <c r="L686" s="17" t="str">
        <f>IF(IFERROR(FIND(L$13,INDEX(DATOS!CB:CB,MATCH(CHECKLIST!B686,DATOS!B:B,0),1),1),"")="","","X")</f>
        <v/>
      </c>
      <c r="M686" s="17" t="str">
        <f>IF(IFERROR(FIND(M$13,INDEX(DATOS!CB:CB,MATCH(CHECKLIST!B686,DATOS!B:B,0),1),1),"")="","","X")</f>
        <v/>
      </c>
      <c r="N686" s="49" t="str">
        <f ca="1">IFERROR(IF(INDEX(DATOS!I:I,MATCH(CHECKLIST!B686,DATOS!B:B,0),1)="","X",IF(INDEX(DATOS!I:I,MATCH(CHECKLIST!B686,DATOS!B:B,0),1)&gt;YEAR(TODAY())-1,"","VENCIDA")),"")</f>
        <v/>
      </c>
      <c r="P686" s="17" t="str">
        <f>IF(B686="","",IF(IFERROR(FIND(P$13,INDEX(DATOS!CB:CB,MATCH(CHECKLIST!B686,DATOS!B:B,0),1),1),"")="","","X"))</f>
        <v/>
      </c>
      <c r="Q686" s="17" t="str">
        <f>IF(B686="","",IF(IFERROR(FIND(Q$13,INDEX(DATOS!CB:CB,MATCH(CHECKLIST!B686,DATOS!B:B,0),1),1),"")="","","X"))</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16" t="str">
        <f>IFERROR(INDEX(DATOS!C:C,MATCH(CHECKLIST!A687,DATOS!BV:BV,0),1),"")</f>
        <v/>
      </c>
      <c r="F687" s="3" t="str">
        <f t="shared" si="33"/>
        <v/>
      </c>
      <c r="G687" s="17" t="str">
        <f>IF(IFERROR(FIND(G$13,INDEX(DATOS!CB:CB,MATCH(CHECKLIST!B687,DATOS!B:B,0),1),1),"")="",IF(IFERROR(FIND("FINADO",INDEX(DATOS!CB:CB,MATCH(CHECKLIST!B687,DATOS!B:B,0),1),1),"")="",IF(IFERROR(FIND("BAJA",INDEX(DATOS!CB:CB,MATCH(CHECKLIST!B687,DATOS!B:B,0),1),1),"")="",IF(IFERROR(FIND("FECHA PEUA",INDEX(DATOS!CB:CB,MATCH(CHECKLIST!B687,DATOS!B:B,0),1),1),"")="",IF(IFERROR(FIND("FIRMA",INDEX(DATOS!CB:CB,MATCH(CHECKLIST!B687,DATOS!B:B,0),1),1),"")="","","FIRMA"),"PEUA"),"BAJA"),"FINADO"),"X")</f>
        <v/>
      </c>
      <c r="H687" s="17" t="str">
        <f>IF(IFERROR(FIND(H$13,INDEX(DATOS!CB:CB,MATCH(CHECKLIST!B687,DATOS!B:B,0),1),1),"")="",IF(IFERROR(FIND("VENCIDA",INDEX(DATOS!BI:BI,MATCH(CHECKLIST!B687,DATOS!B:B,0),1),1),"")="","","VENCIDO"),"X")</f>
        <v/>
      </c>
      <c r="I687" s="17" t="str">
        <f>IF(IFERROR(FIND(I$13,INDEX(DATOS!CB:CB,MATCH(CHECKLIST!B687,DATOS!B:B,0),1),1),"")="","","X")</f>
        <v/>
      </c>
      <c r="J687" s="17" t="str">
        <f>IF(IFERROR(FIND(J$13,INDEX(DATOS!CB:CB,MATCH(CHECKLIST!B687,DATOS!B:B,0),1),1),"")="","","X")</f>
        <v/>
      </c>
      <c r="K687" s="17" t="str">
        <f>IF(IFERROR(FIND(K$13,INDEX(DATOS!CB:CB,MATCH(CHECKLIST!B687,DATOS!B:B,0),1),1),"")="","","X")</f>
        <v/>
      </c>
      <c r="L687" s="17" t="str">
        <f>IF(IFERROR(FIND(L$13,INDEX(DATOS!CB:CB,MATCH(CHECKLIST!B687,DATOS!B:B,0),1),1),"")="","","X")</f>
        <v/>
      </c>
      <c r="M687" s="17" t="str">
        <f>IF(IFERROR(FIND(M$13,INDEX(DATOS!CB:CB,MATCH(CHECKLIST!B687,DATOS!B:B,0),1),1),"")="","","X")</f>
        <v/>
      </c>
      <c r="N687" s="49" t="str">
        <f ca="1">IFERROR(IF(INDEX(DATOS!I:I,MATCH(CHECKLIST!B687,DATOS!B:B,0),1)="","X",IF(INDEX(DATOS!I:I,MATCH(CHECKLIST!B687,DATOS!B:B,0),1)&gt;YEAR(TODAY())-1,"","VENCIDA")),"")</f>
        <v/>
      </c>
      <c r="P687" s="17" t="str">
        <f>IF(B687="","",IF(IFERROR(FIND(P$13,INDEX(DATOS!CB:CB,MATCH(CHECKLIST!B687,DATOS!B:B,0),1),1),"")="","","X"))</f>
        <v/>
      </c>
      <c r="Q687" s="17" t="str">
        <f>IF(B687="","",IF(IFERROR(FIND(Q$13,INDEX(DATOS!CB:CB,MATCH(CHECKLIST!B687,DATOS!B:B,0),1),1),"")="","","X"))</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16" t="str">
        <f>IFERROR(INDEX(DATOS!C:C,MATCH(CHECKLIST!A688,DATOS!BV:BV,0),1),"")</f>
        <v/>
      </c>
      <c r="F688" s="3" t="str">
        <f t="shared" si="33"/>
        <v/>
      </c>
      <c r="G688" s="17" t="str">
        <f>IF(IFERROR(FIND(G$13,INDEX(DATOS!CB:CB,MATCH(CHECKLIST!B688,DATOS!B:B,0),1),1),"")="",IF(IFERROR(FIND("FINADO",INDEX(DATOS!CB:CB,MATCH(CHECKLIST!B688,DATOS!B:B,0),1),1),"")="",IF(IFERROR(FIND("BAJA",INDEX(DATOS!CB:CB,MATCH(CHECKLIST!B688,DATOS!B:B,0),1),1),"")="",IF(IFERROR(FIND("FECHA PEUA",INDEX(DATOS!CB:CB,MATCH(CHECKLIST!B688,DATOS!B:B,0),1),1),"")="",IF(IFERROR(FIND("FIRMA",INDEX(DATOS!CB:CB,MATCH(CHECKLIST!B688,DATOS!B:B,0),1),1),"")="","","FIRMA"),"PEUA"),"BAJA"),"FINADO"),"X")</f>
        <v/>
      </c>
      <c r="H688" s="17" t="str">
        <f>IF(IFERROR(FIND(H$13,INDEX(DATOS!CB:CB,MATCH(CHECKLIST!B688,DATOS!B:B,0),1),1),"")="",IF(IFERROR(FIND("VENCIDA",INDEX(DATOS!BI:BI,MATCH(CHECKLIST!B688,DATOS!B:B,0),1),1),"")="","","VENCIDO"),"X")</f>
        <v/>
      </c>
      <c r="I688" s="17" t="str">
        <f>IF(IFERROR(FIND(I$13,INDEX(DATOS!CB:CB,MATCH(CHECKLIST!B688,DATOS!B:B,0),1),1),"")="","","X")</f>
        <v/>
      </c>
      <c r="J688" s="17" t="str">
        <f>IF(IFERROR(FIND(J$13,INDEX(DATOS!CB:CB,MATCH(CHECKLIST!B688,DATOS!B:B,0),1),1),"")="","","X")</f>
        <v/>
      </c>
      <c r="K688" s="17" t="str">
        <f>IF(IFERROR(FIND(K$13,INDEX(DATOS!CB:CB,MATCH(CHECKLIST!B688,DATOS!B:B,0),1),1),"")="","","X")</f>
        <v/>
      </c>
      <c r="L688" s="17" t="str">
        <f>IF(IFERROR(FIND(L$13,INDEX(DATOS!CB:CB,MATCH(CHECKLIST!B688,DATOS!B:B,0),1),1),"")="","","X")</f>
        <v/>
      </c>
      <c r="M688" s="17" t="str">
        <f>IF(IFERROR(FIND(M$13,INDEX(DATOS!CB:CB,MATCH(CHECKLIST!B688,DATOS!B:B,0),1),1),"")="","","X")</f>
        <v/>
      </c>
      <c r="N688" s="49" t="str">
        <f ca="1">IFERROR(IF(INDEX(DATOS!I:I,MATCH(CHECKLIST!B688,DATOS!B:B,0),1)="","X",IF(INDEX(DATOS!I:I,MATCH(CHECKLIST!B688,DATOS!B:B,0),1)&gt;YEAR(TODAY())-1,"","VENCIDA")),"")</f>
        <v/>
      </c>
      <c r="P688" s="17" t="str">
        <f>IF(B688="","",IF(IFERROR(FIND(P$13,INDEX(DATOS!CB:CB,MATCH(CHECKLIST!B688,DATOS!B:B,0),1),1),"")="","","X"))</f>
        <v/>
      </c>
      <c r="Q688" s="17" t="str">
        <f>IF(B688="","",IF(IFERROR(FIND(Q$13,INDEX(DATOS!CB:CB,MATCH(CHECKLIST!B688,DATOS!B:B,0),1),1),"")="","","X"))</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16" t="str">
        <f>IFERROR(INDEX(DATOS!C:C,MATCH(CHECKLIST!A689,DATOS!BV:BV,0),1),"")</f>
        <v/>
      </c>
      <c r="F689" s="3" t="str">
        <f t="shared" si="33"/>
        <v/>
      </c>
      <c r="G689" s="17" t="str">
        <f>IF(IFERROR(FIND(G$13,INDEX(DATOS!CB:CB,MATCH(CHECKLIST!B689,DATOS!B:B,0),1),1),"")="",IF(IFERROR(FIND("FINADO",INDEX(DATOS!CB:CB,MATCH(CHECKLIST!B689,DATOS!B:B,0),1),1),"")="",IF(IFERROR(FIND("BAJA",INDEX(DATOS!CB:CB,MATCH(CHECKLIST!B689,DATOS!B:B,0),1),1),"")="",IF(IFERROR(FIND("FECHA PEUA",INDEX(DATOS!CB:CB,MATCH(CHECKLIST!B689,DATOS!B:B,0),1),1),"")="",IF(IFERROR(FIND("FIRMA",INDEX(DATOS!CB:CB,MATCH(CHECKLIST!B689,DATOS!B:B,0),1),1),"")="","","FIRMA"),"PEUA"),"BAJA"),"FINADO"),"X")</f>
        <v/>
      </c>
      <c r="H689" s="17" t="str">
        <f>IF(IFERROR(FIND(H$13,INDEX(DATOS!CB:CB,MATCH(CHECKLIST!B689,DATOS!B:B,0),1),1),"")="",IF(IFERROR(FIND("VENCIDA",INDEX(DATOS!BI:BI,MATCH(CHECKLIST!B689,DATOS!B:B,0),1),1),"")="","","VENCIDO"),"X")</f>
        <v/>
      </c>
      <c r="I689" s="17" t="str">
        <f>IF(IFERROR(FIND(I$13,INDEX(DATOS!CB:CB,MATCH(CHECKLIST!B689,DATOS!B:B,0),1),1),"")="","","X")</f>
        <v/>
      </c>
      <c r="J689" s="17" t="str">
        <f>IF(IFERROR(FIND(J$13,INDEX(DATOS!CB:CB,MATCH(CHECKLIST!B689,DATOS!B:B,0),1),1),"")="","","X")</f>
        <v/>
      </c>
      <c r="K689" s="17" t="str">
        <f>IF(IFERROR(FIND(K$13,INDEX(DATOS!CB:CB,MATCH(CHECKLIST!B689,DATOS!B:B,0),1),1),"")="","","X")</f>
        <v/>
      </c>
      <c r="L689" s="17" t="str">
        <f>IF(IFERROR(FIND(L$13,INDEX(DATOS!CB:CB,MATCH(CHECKLIST!B689,DATOS!B:B,0),1),1),"")="","","X")</f>
        <v/>
      </c>
      <c r="M689" s="17" t="str">
        <f>IF(IFERROR(FIND(M$13,INDEX(DATOS!CB:CB,MATCH(CHECKLIST!B689,DATOS!B:B,0),1),1),"")="","","X")</f>
        <v/>
      </c>
      <c r="N689" s="49" t="str">
        <f ca="1">IFERROR(IF(INDEX(DATOS!I:I,MATCH(CHECKLIST!B689,DATOS!B:B,0),1)="","X",IF(INDEX(DATOS!I:I,MATCH(CHECKLIST!B689,DATOS!B:B,0),1)&gt;YEAR(TODAY())-1,"","VENCIDA")),"")</f>
        <v/>
      </c>
      <c r="P689" s="17" t="str">
        <f>IF(B689="","",IF(IFERROR(FIND(P$13,INDEX(DATOS!CB:CB,MATCH(CHECKLIST!B689,DATOS!B:B,0),1),1),"")="","","X"))</f>
        <v/>
      </c>
      <c r="Q689" s="17" t="str">
        <f>IF(B689="","",IF(IFERROR(FIND(Q$13,INDEX(DATOS!CB:CB,MATCH(CHECKLIST!B689,DATOS!B:B,0),1),1),"")="","","X"))</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16" t="str">
        <f>IFERROR(INDEX(DATOS!C:C,MATCH(CHECKLIST!A690,DATOS!BV:BV,0),1),"")</f>
        <v/>
      </c>
      <c r="F690" s="3" t="str">
        <f t="shared" si="33"/>
        <v/>
      </c>
      <c r="G690" s="17" t="str">
        <f>IF(IFERROR(FIND(G$13,INDEX(DATOS!CB:CB,MATCH(CHECKLIST!B690,DATOS!B:B,0),1),1),"")="",IF(IFERROR(FIND("FINADO",INDEX(DATOS!CB:CB,MATCH(CHECKLIST!B690,DATOS!B:B,0),1),1),"")="",IF(IFERROR(FIND("BAJA",INDEX(DATOS!CB:CB,MATCH(CHECKLIST!B690,DATOS!B:B,0),1),1),"")="",IF(IFERROR(FIND("FECHA PEUA",INDEX(DATOS!CB:CB,MATCH(CHECKLIST!B690,DATOS!B:B,0),1),1),"")="",IF(IFERROR(FIND("FIRMA",INDEX(DATOS!CB:CB,MATCH(CHECKLIST!B690,DATOS!B:B,0),1),1),"")="","","FIRMA"),"PEUA"),"BAJA"),"FINADO"),"X")</f>
        <v/>
      </c>
      <c r="H690" s="17" t="str">
        <f>IF(IFERROR(FIND(H$13,INDEX(DATOS!CB:CB,MATCH(CHECKLIST!B690,DATOS!B:B,0),1),1),"")="",IF(IFERROR(FIND("VENCIDA",INDEX(DATOS!BI:BI,MATCH(CHECKLIST!B690,DATOS!B:B,0),1),1),"")="","","VENCIDO"),"X")</f>
        <v/>
      </c>
      <c r="I690" s="17" t="str">
        <f>IF(IFERROR(FIND(I$13,INDEX(DATOS!CB:CB,MATCH(CHECKLIST!B690,DATOS!B:B,0),1),1),"")="","","X")</f>
        <v/>
      </c>
      <c r="J690" s="17" t="str">
        <f>IF(IFERROR(FIND(J$13,INDEX(DATOS!CB:CB,MATCH(CHECKLIST!B690,DATOS!B:B,0),1),1),"")="","","X")</f>
        <v/>
      </c>
      <c r="K690" s="17" t="str">
        <f>IF(IFERROR(FIND(K$13,INDEX(DATOS!CB:CB,MATCH(CHECKLIST!B690,DATOS!B:B,0),1),1),"")="","","X")</f>
        <v/>
      </c>
      <c r="L690" s="17" t="str">
        <f>IF(IFERROR(FIND(L$13,INDEX(DATOS!CB:CB,MATCH(CHECKLIST!B690,DATOS!B:B,0),1),1),"")="","","X")</f>
        <v/>
      </c>
      <c r="M690" s="17" t="str">
        <f>IF(IFERROR(FIND(M$13,INDEX(DATOS!CB:CB,MATCH(CHECKLIST!B690,DATOS!B:B,0),1),1),"")="","","X")</f>
        <v/>
      </c>
      <c r="N690" s="49" t="str">
        <f ca="1">IFERROR(IF(INDEX(DATOS!I:I,MATCH(CHECKLIST!B690,DATOS!B:B,0),1)="","X",IF(INDEX(DATOS!I:I,MATCH(CHECKLIST!B690,DATOS!B:B,0),1)&gt;YEAR(TODAY())-1,"","VENCIDA")),"")</f>
        <v/>
      </c>
      <c r="P690" s="17" t="str">
        <f>IF(B690="","",IF(IFERROR(FIND(P$13,INDEX(DATOS!CB:CB,MATCH(CHECKLIST!B690,DATOS!B:B,0),1),1),"")="","","X"))</f>
        <v/>
      </c>
      <c r="Q690" s="17" t="str">
        <f>IF(B690="","",IF(IFERROR(FIND(Q$13,INDEX(DATOS!CB:CB,MATCH(CHECKLIST!B690,DATOS!B:B,0),1),1),"")="","","X"))</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16" t="str">
        <f>IFERROR(INDEX(DATOS!C:C,MATCH(CHECKLIST!A691,DATOS!BV:BV,0),1),"")</f>
        <v/>
      </c>
      <c r="F691" s="3" t="str">
        <f t="shared" si="33"/>
        <v/>
      </c>
      <c r="G691" s="17" t="str">
        <f>IF(IFERROR(FIND(G$13,INDEX(DATOS!CB:CB,MATCH(CHECKLIST!B691,DATOS!B:B,0),1),1),"")="",IF(IFERROR(FIND("FINADO",INDEX(DATOS!CB:CB,MATCH(CHECKLIST!B691,DATOS!B:B,0),1),1),"")="",IF(IFERROR(FIND("BAJA",INDEX(DATOS!CB:CB,MATCH(CHECKLIST!B691,DATOS!B:B,0),1),1),"")="",IF(IFERROR(FIND("FECHA PEUA",INDEX(DATOS!CB:CB,MATCH(CHECKLIST!B691,DATOS!B:B,0),1),1),"")="",IF(IFERROR(FIND("FIRMA",INDEX(DATOS!CB:CB,MATCH(CHECKLIST!B691,DATOS!B:B,0),1),1),"")="","","FIRMA"),"PEUA"),"BAJA"),"FINADO"),"X")</f>
        <v/>
      </c>
      <c r="H691" s="17" t="str">
        <f>IF(IFERROR(FIND(H$13,INDEX(DATOS!CB:CB,MATCH(CHECKLIST!B691,DATOS!B:B,0),1),1),"")="",IF(IFERROR(FIND("VENCIDA",INDEX(DATOS!BI:BI,MATCH(CHECKLIST!B691,DATOS!B:B,0),1),1),"")="","","VENCIDO"),"X")</f>
        <v/>
      </c>
      <c r="I691" s="17" t="str">
        <f>IF(IFERROR(FIND(I$13,INDEX(DATOS!CB:CB,MATCH(CHECKLIST!B691,DATOS!B:B,0),1),1),"")="","","X")</f>
        <v/>
      </c>
      <c r="J691" s="17" t="str">
        <f>IF(IFERROR(FIND(J$13,INDEX(DATOS!CB:CB,MATCH(CHECKLIST!B691,DATOS!B:B,0),1),1),"")="","","X")</f>
        <v/>
      </c>
      <c r="K691" s="17" t="str">
        <f>IF(IFERROR(FIND(K$13,INDEX(DATOS!CB:CB,MATCH(CHECKLIST!B691,DATOS!B:B,0),1),1),"")="","","X")</f>
        <v/>
      </c>
      <c r="L691" s="17" t="str">
        <f>IF(IFERROR(FIND(L$13,INDEX(DATOS!CB:CB,MATCH(CHECKLIST!B691,DATOS!B:B,0),1),1),"")="","","X")</f>
        <v/>
      </c>
      <c r="M691" s="17" t="str">
        <f>IF(IFERROR(FIND(M$13,INDEX(DATOS!CB:CB,MATCH(CHECKLIST!B691,DATOS!B:B,0),1),1),"")="","","X")</f>
        <v/>
      </c>
      <c r="N691" s="49" t="str">
        <f ca="1">IFERROR(IF(INDEX(DATOS!I:I,MATCH(CHECKLIST!B691,DATOS!B:B,0),1)="","X",IF(INDEX(DATOS!I:I,MATCH(CHECKLIST!B691,DATOS!B:B,0),1)&gt;YEAR(TODAY())-1,"","VENCIDA")),"")</f>
        <v/>
      </c>
      <c r="P691" s="17" t="str">
        <f>IF(B691="","",IF(IFERROR(FIND(P$13,INDEX(DATOS!CB:CB,MATCH(CHECKLIST!B691,DATOS!B:B,0),1),1),"")="","","X"))</f>
        <v/>
      </c>
      <c r="Q691" s="17" t="str">
        <f>IF(B691="","",IF(IFERROR(FIND(Q$13,INDEX(DATOS!CB:CB,MATCH(CHECKLIST!B691,DATOS!B:B,0),1),1),"")="","","X"))</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16" t="str">
        <f>IFERROR(INDEX(DATOS!C:C,MATCH(CHECKLIST!A692,DATOS!BV:BV,0),1),"")</f>
        <v/>
      </c>
      <c r="F692" s="3" t="str">
        <f t="shared" si="33"/>
        <v/>
      </c>
      <c r="G692" s="17" t="str">
        <f>IF(IFERROR(FIND(G$13,INDEX(DATOS!CB:CB,MATCH(CHECKLIST!B692,DATOS!B:B,0),1),1),"")="",IF(IFERROR(FIND("FINADO",INDEX(DATOS!CB:CB,MATCH(CHECKLIST!B692,DATOS!B:B,0),1),1),"")="",IF(IFERROR(FIND("BAJA",INDEX(DATOS!CB:CB,MATCH(CHECKLIST!B692,DATOS!B:B,0),1),1),"")="",IF(IFERROR(FIND("FECHA PEUA",INDEX(DATOS!CB:CB,MATCH(CHECKLIST!B692,DATOS!B:B,0),1),1),"")="",IF(IFERROR(FIND("FIRMA",INDEX(DATOS!CB:CB,MATCH(CHECKLIST!B692,DATOS!B:B,0),1),1),"")="","","FIRMA"),"PEUA"),"BAJA"),"FINADO"),"X")</f>
        <v/>
      </c>
      <c r="H692" s="17" t="str">
        <f>IF(IFERROR(FIND(H$13,INDEX(DATOS!CB:CB,MATCH(CHECKLIST!B692,DATOS!B:B,0),1),1),"")="",IF(IFERROR(FIND("VENCIDA",INDEX(DATOS!BI:BI,MATCH(CHECKLIST!B692,DATOS!B:B,0),1),1),"")="","","VENCIDO"),"X")</f>
        <v/>
      </c>
      <c r="I692" s="17" t="str">
        <f>IF(IFERROR(FIND(I$13,INDEX(DATOS!CB:CB,MATCH(CHECKLIST!B692,DATOS!B:B,0),1),1),"")="","","X")</f>
        <v/>
      </c>
      <c r="J692" s="17" t="str">
        <f>IF(IFERROR(FIND(J$13,INDEX(DATOS!CB:CB,MATCH(CHECKLIST!B692,DATOS!B:B,0),1),1),"")="","","X")</f>
        <v/>
      </c>
      <c r="K692" s="17" t="str">
        <f>IF(IFERROR(FIND(K$13,INDEX(DATOS!CB:CB,MATCH(CHECKLIST!B692,DATOS!B:B,0),1),1),"")="","","X")</f>
        <v/>
      </c>
      <c r="L692" s="17" t="str">
        <f>IF(IFERROR(FIND(L$13,INDEX(DATOS!CB:CB,MATCH(CHECKLIST!B692,DATOS!B:B,0),1),1),"")="","","X")</f>
        <v/>
      </c>
      <c r="M692" s="17" t="str">
        <f>IF(IFERROR(FIND(M$13,INDEX(DATOS!CB:CB,MATCH(CHECKLIST!B692,DATOS!B:B,0),1),1),"")="","","X")</f>
        <v/>
      </c>
      <c r="N692" s="49" t="str">
        <f ca="1">IFERROR(IF(INDEX(DATOS!I:I,MATCH(CHECKLIST!B692,DATOS!B:B,0),1)="","X",IF(INDEX(DATOS!I:I,MATCH(CHECKLIST!B692,DATOS!B:B,0),1)&gt;YEAR(TODAY())-1,"","VENCIDA")),"")</f>
        <v/>
      </c>
      <c r="P692" s="17" t="str">
        <f>IF(B692="","",IF(IFERROR(FIND(P$13,INDEX(DATOS!CB:CB,MATCH(CHECKLIST!B692,DATOS!B:B,0),1),1),"")="","","X"))</f>
        <v/>
      </c>
      <c r="Q692" s="17" t="str">
        <f>IF(B692="","",IF(IFERROR(FIND(Q$13,INDEX(DATOS!CB:CB,MATCH(CHECKLIST!B692,DATOS!B:B,0),1),1),"")="","","X"))</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16" t="str">
        <f>IFERROR(INDEX(DATOS!C:C,MATCH(CHECKLIST!A693,DATOS!BV:BV,0),1),"")</f>
        <v/>
      </c>
      <c r="F693" s="3" t="str">
        <f t="shared" si="33"/>
        <v/>
      </c>
      <c r="G693" s="17" t="str">
        <f>IF(IFERROR(FIND(G$13,INDEX(DATOS!CB:CB,MATCH(CHECKLIST!B693,DATOS!B:B,0),1),1),"")="",IF(IFERROR(FIND("FINADO",INDEX(DATOS!CB:CB,MATCH(CHECKLIST!B693,DATOS!B:B,0),1),1),"")="",IF(IFERROR(FIND("BAJA",INDEX(DATOS!CB:CB,MATCH(CHECKLIST!B693,DATOS!B:B,0),1),1),"")="",IF(IFERROR(FIND("FECHA PEUA",INDEX(DATOS!CB:CB,MATCH(CHECKLIST!B693,DATOS!B:B,0),1),1),"")="",IF(IFERROR(FIND("FIRMA",INDEX(DATOS!CB:CB,MATCH(CHECKLIST!B693,DATOS!B:B,0),1),1),"")="","","FIRMA"),"PEUA"),"BAJA"),"FINADO"),"X")</f>
        <v/>
      </c>
      <c r="H693" s="17" t="str">
        <f>IF(IFERROR(FIND(H$13,INDEX(DATOS!CB:CB,MATCH(CHECKLIST!B693,DATOS!B:B,0),1),1),"")="",IF(IFERROR(FIND("VENCIDA",INDEX(DATOS!BI:BI,MATCH(CHECKLIST!B693,DATOS!B:B,0),1),1),"")="","","VENCIDO"),"X")</f>
        <v/>
      </c>
      <c r="I693" s="17" t="str">
        <f>IF(IFERROR(FIND(I$13,INDEX(DATOS!CB:CB,MATCH(CHECKLIST!B693,DATOS!B:B,0),1),1),"")="","","X")</f>
        <v/>
      </c>
      <c r="J693" s="17" t="str">
        <f>IF(IFERROR(FIND(J$13,INDEX(DATOS!CB:CB,MATCH(CHECKLIST!B693,DATOS!B:B,0),1),1),"")="","","X")</f>
        <v/>
      </c>
      <c r="K693" s="17" t="str">
        <f>IF(IFERROR(FIND(K$13,INDEX(DATOS!CB:CB,MATCH(CHECKLIST!B693,DATOS!B:B,0),1),1),"")="","","X")</f>
        <v/>
      </c>
      <c r="L693" s="17" t="str">
        <f>IF(IFERROR(FIND(L$13,INDEX(DATOS!CB:CB,MATCH(CHECKLIST!B693,DATOS!B:B,0),1),1),"")="","","X")</f>
        <v/>
      </c>
      <c r="M693" s="17" t="str">
        <f>IF(IFERROR(FIND(M$13,INDEX(DATOS!CB:CB,MATCH(CHECKLIST!B693,DATOS!B:B,0),1),1),"")="","","X")</f>
        <v/>
      </c>
      <c r="N693" s="49" t="str">
        <f ca="1">IFERROR(IF(INDEX(DATOS!I:I,MATCH(CHECKLIST!B693,DATOS!B:B,0),1)="","X",IF(INDEX(DATOS!I:I,MATCH(CHECKLIST!B693,DATOS!B:B,0),1)&gt;YEAR(TODAY())-1,"","VENCIDA")),"")</f>
        <v/>
      </c>
      <c r="P693" s="17" t="str">
        <f>IF(B693="","",IF(IFERROR(FIND(P$13,INDEX(DATOS!CB:CB,MATCH(CHECKLIST!B693,DATOS!B:B,0),1),1),"")="","","X"))</f>
        <v/>
      </c>
      <c r="Q693" s="17" t="str">
        <f>IF(B693="","",IF(IFERROR(FIND(Q$13,INDEX(DATOS!CB:CB,MATCH(CHECKLIST!B693,DATOS!B:B,0),1),1),"")="","","X"))</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16" t="str">
        <f>IFERROR(INDEX(DATOS!C:C,MATCH(CHECKLIST!A694,DATOS!BV:BV,0),1),"")</f>
        <v/>
      </c>
      <c r="F694" s="3" t="str">
        <f t="shared" si="33"/>
        <v/>
      </c>
      <c r="G694" s="17" t="str">
        <f>IF(IFERROR(FIND(G$13,INDEX(DATOS!CB:CB,MATCH(CHECKLIST!B694,DATOS!B:B,0),1),1),"")="",IF(IFERROR(FIND("FINADO",INDEX(DATOS!CB:CB,MATCH(CHECKLIST!B694,DATOS!B:B,0),1),1),"")="",IF(IFERROR(FIND("BAJA",INDEX(DATOS!CB:CB,MATCH(CHECKLIST!B694,DATOS!B:B,0),1),1),"")="",IF(IFERROR(FIND("FECHA PEUA",INDEX(DATOS!CB:CB,MATCH(CHECKLIST!B694,DATOS!B:B,0),1),1),"")="",IF(IFERROR(FIND("FIRMA",INDEX(DATOS!CB:CB,MATCH(CHECKLIST!B694,DATOS!B:B,0),1),1),"")="","","FIRMA"),"PEUA"),"BAJA"),"FINADO"),"X")</f>
        <v/>
      </c>
      <c r="H694" s="17" t="str">
        <f>IF(IFERROR(FIND(H$13,INDEX(DATOS!CB:CB,MATCH(CHECKLIST!B694,DATOS!B:B,0),1),1),"")="",IF(IFERROR(FIND("VENCIDA",INDEX(DATOS!BI:BI,MATCH(CHECKLIST!B694,DATOS!B:B,0),1),1),"")="","","VENCIDO"),"X")</f>
        <v/>
      </c>
      <c r="I694" s="17" t="str">
        <f>IF(IFERROR(FIND(I$13,INDEX(DATOS!CB:CB,MATCH(CHECKLIST!B694,DATOS!B:B,0),1),1),"")="","","X")</f>
        <v/>
      </c>
      <c r="J694" s="17" t="str">
        <f>IF(IFERROR(FIND(J$13,INDEX(DATOS!CB:CB,MATCH(CHECKLIST!B694,DATOS!B:B,0),1),1),"")="","","X")</f>
        <v/>
      </c>
      <c r="K694" s="17" t="str">
        <f>IF(IFERROR(FIND(K$13,INDEX(DATOS!CB:CB,MATCH(CHECKLIST!B694,DATOS!B:B,0),1),1),"")="","","X")</f>
        <v/>
      </c>
      <c r="L694" s="17" t="str">
        <f>IF(IFERROR(FIND(L$13,INDEX(DATOS!CB:CB,MATCH(CHECKLIST!B694,DATOS!B:B,0),1),1),"")="","","X")</f>
        <v/>
      </c>
      <c r="M694" s="17" t="str">
        <f>IF(IFERROR(FIND(M$13,INDEX(DATOS!CB:CB,MATCH(CHECKLIST!B694,DATOS!B:B,0),1),1),"")="","","X")</f>
        <v/>
      </c>
      <c r="N694" s="49" t="str">
        <f ca="1">IFERROR(IF(INDEX(DATOS!I:I,MATCH(CHECKLIST!B694,DATOS!B:B,0),1)="","X",IF(INDEX(DATOS!I:I,MATCH(CHECKLIST!B694,DATOS!B:B,0),1)&gt;YEAR(TODAY())-1,"","VENCIDA")),"")</f>
        <v/>
      </c>
      <c r="P694" s="17" t="str">
        <f>IF(B694="","",IF(IFERROR(FIND(P$13,INDEX(DATOS!CB:CB,MATCH(CHECKLIST!B694,DATOS!B:B,0),1),1),"")="","","X"))</f>
        <v/>
      </c>
      <c r="Q694" s="17" t="str">
        <f>IF(B694="","",IF(IFERROR(FIND(Q$13,INDEX(DATOS!CB:CB,MATCH(CHECKLIST!B694,DATOS!B:B,0),1),1),"")="","","X"))</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16" t="str">
        <f>IFERROR(INDEX(DATOS!C:C,MATCH(CHECKLIST!A695,DATOS!BV:BV,0),1),"")</f>
        <v/>
      </c>
      <c r="F695" s="3" t="str">
        <f t="shared" si="33"/>
        <v/>
      </c>
      <c r="G695" s="17" t="str">
        <f>IF(IFERROR(FIND(G$13,INDEX(DATOS!CB:CB,MATCH(CHECKLIST!B695,DATOS!B:B,0),1),1),"")="",IF(IFERROR(FIND("FINADO",INDEX(DATOS!CB:CB,MATCH(CHECKLIST!B695,DATOS!B:B,0),1),1),"")="",IF(IFERROR(FIND("BAJA",INDEX(DATOS!CB:CB,MATCH(CHECKLIST!B695,DATOS!B:B,0),1),1),"")="",IF(IFERROR(FIND("FECHA PEUA",INDEX(DATOS!CB:CB,MATCH(CHECKLIST!B695,DATOS!B:B,0),1),1),"")="",IF(IFERROR(FIND("FIRMA",INDEX(DATOS!CB:CB,MATCH(CHECKLIST!B695,DATOS!B:B,0),1),1),"")="","","FIRMA"),"PEUA"),"BAJA"),"FINADO"),"X")</f>
        <v/>
      </c>
      <c r="H695" s="17" t="str">
        <f>IF(IFERROR(FIND(H$13,INDEX(DATOS!CB:CB,MATCH(CHECKLIST!B695,DATOS!B:B,0),1),1),"")="",IF(IFERROR(FIND("VENCIDA",INDEX(DATOS!BI:BI,MATCH(CHECKLIST!B695,DATOS!B:B,0),1),1),"")="","","VENCIDO"),"X")</f>
        <v/>
      </c>
      <c r="I695" s="17" t="str">
        <f>IF(IFERROR(FIND(I$13,INDEX(DATOS!CB:CB,MATCH(CHECKLIST!B695,DATOS!B:B,0),1),1),"")="","","X")</f>
        <v/>
      </c>
      <c r="J695" s="17" t="str">
        <f>IF(IFERROR(FIND(J$13,INDEX(DATOS!CB:CB,MATCH(CHECKLIST!B695,DATOS!B:B,0),1),1),"")="","","X")</f>
        <v/>
      </c>
      <c r="K695" s="17" t="str">
        <f>IF(IFERROR(FIND(K$13,INDEX(DATOS!CB:CB,MATCH(CHECKLIST!B695,DATOS!B:B,0),1),1),"")="","","X")</f>
        <v/>
      </c>
      <c r="L695" s="17" t="str">
        <f>IF(IFERROR(FIND(L$13,INDEX(DATOS!CB:CB,MATCH(CHECKLIST!B695,DATOS!B:B,0),1),1),"")="","","X")</f>
        <v/>
      </c>
      <c r="M695" s="17" t="str">
        <f>IF(IFERROR(FIND(M$13,INDEX(DATOS!CB:CB,MATCH(CHECKLIST!B695,DATOS!B:B,0),1),1),"")="","","X")</f>
        <v/>
      </c>
      <c r="N695" s="49" t="str">
        <f ca="1">IFERROR(IF(INDEX(DATOS!I:I,MATCH(CHECKLIST!B695,DATOS!B:B,0),1)="","X",IF(INDEX(DATOS!I:I,MATCH(CHECKLIST!B695,DATOS!B:B,0),1)&gt;YEAR(TODAY())-1,"","VENCIDA")),"")</f>
        <v/>
      </c>
      <c r="P695" s="17" t="str">
        <f>IF(B695="","",IF(IFERROR(FIND(P$13,INDEX(DATOS!CB:CB,MATCH(CHECKLIST!B695,DATOS!B:B,0),1),1),"")="","","X"))</f>
        <v/>
      </c>
      <c r="Q695" s="17" t="str">
        <f>IF(B695="","",IF(IFERROR(FIND(Q$13,INDEX(DATOS!CB:CB,MATCH(CHECKLIST!B695,DATOS!B:B,0),1),1),"")="","","X"))</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16" t="str">
        <f>IFERROR(INDEX(DATOS!C:C,MATCH(CHECKLIST!A696,DATOS!BV:BV,0),1),"")</f>
        <v/>
      </c>
      <c r="F696" s="3" t="str">
        <f t="shared" si="33"/>
        <v/>
      </c>
      <c r="G696" s="17" t="str">
        <f>IF(IFERROR(FIND(G$13,INDEX(DATOS!CB:CB,MATCH(CHECKLIST!B696,DATOS!B:B,0),1),1),"")="",IF(IFERROR(FIND("FINADO",INDEX(DATOS!CB:CB,MATCH(CHECKLIST!B696,DATOS!B:B,0),1),1),"")="",IF(IFERROR(FIND("BAJA",INDEX(DATOS!CB:CB,MATCH(CHECKLIST!B696,DATOS!B:B,0),1),1),"")="",IF(IFERROR(FIND("FECHA PEUA",INDEX(DATOS!CB:CB,MATCH(CHECKLIST!B696,DATOS!B:B,0),1),1),"")="",IF(IFERROR(FIND("FIRMA",INDEX(DATOS!CB:CB,MATCH(CHECKLIST!B696,DATOS!B:B,0),1),1),"")="","","FIRMA"),"PEUA"),"BAJA"),"FINADO"),"X")</f>
        <v/>
      </c>
      <c r="H696" s="17" t="str">
        <f>IF(IFERROR(FIND(H$13,INDEX(DATOS!CB:CB,MATCH(CHECKLIST!B696,DATOS!B:B,0),1),1),"")="",IF(IFERROR(FIND("VENCIDA",INDEX(DATOS!BI:BI,MATCH(CHECKLIST!B696,DATOS!B:B,0),1),1),"")="","","VENCIDO"),"X")</f>
        <v/>
      </c>
      <c r="I696" s="17" t="str">
        <f>IF(IFERROR(FIND(I$13,INDEX(DATOS!CB:CB,MATCH(CHECKLIST!B696,DATOS!B:B,0),1),1),"")="","","X")</f>
        <v/>
      </c>
      <c r="J696" s="17" t="str">
        <f>IF(IFERROR(FIND(J$13,INDEX(DATOS!CB:CB,MATCH(CHECKLIST!B696,DATOS!B:B,0),1),1),"")="","","X")</f>
        <v/>
      </c>
      <c r="K696" s="17" t="str">
        <f>IF(IFERROR(FIND(K$13,INDEX(DATOS!CB:CB,MATCH(CHECKLIST!B696,DATOS!B:B,0),1),1),"")="","","X")</f>
        <v/>
      </c>
      <c r="L696" s="17" t="str">
        <f>IF(IFERROR(FIND(L$13,INDEX(DATOS!CB:CB,MATCH(CHECKLIST!B696,DATOS!B:B,0),1),1),"")="","","X")</f>
        <v/>
      </c>
      <c r="M696" s="17" t="str">
        <f>IF(IFERROR(FIND(M$13,INDEX(DATOS!CB:CB,MATCH(CHECKLIST!B696,DATOS!B:B,0),1),1),"")="","","X")</f>
        <v/>
      </c>
      <c r="N696" s="49" t="str">
        <f ca="1">IFERROR(IF(INDEX(DATOS!I:I,MATCH(CHECKLIST!B696,DATOS!B:B,0),1)="","X",IF(INDEX(DATOS!I:I,MATCH(CHECKLIST!B696,DATOS!B:B,0),1)&gt;YEAR(TODAY())-1,"","VENCIDA")),"")</f>
        <v/>
      </c>
      <c r="P696" s="17" t="str">
        <f>IF(B696="","",IF(IFERROR(FIND(P$13,INDEX(DATOS!CB:CB,MATCH(CHECKLIST!B696,DATOS!B:B,0),1),1),"")="","","X"))</f>
        <v/>
      </c>
      <c r="Q696" s="17" t="str">
        <f>IF(B696="","",IF(IFERROR(FIND(Q$13,INDEX(DATOS!CB:CB,MATCH(CHECKLIST!B696,DATOS!B:B,0),1),1),"")="","","X"))</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16" t="str">
        <f>IFERROR(INDEX(DATOS!C:C,MATCH(CHECKLIST!A697,DATOS!BV:BV,0),1),"")</f>
        <v/>
      </c>
      <c r="F697" s="3" t="str">
        <f t="shared" si="33"/>
        <v/>
      </c>
      <c r="G697" s="17" t="str">
        <f>IF(IFERROR(FIND(G$13,INDEX(DATOS!CB:CB,MATCH(CHECKLIST!B697,DATOS!B:B,0),1),1),"")="",IF(IFERROR(FIND("FINADO",INDEX(DATOS!CB:CB,MATCH(CHECKLIST!B697,DATOS!B:B,0),1),1),"")="",IF(IFERROR(FIND("BAJA",INDEX(DATOS!CB:CB,MATCH(CHECKLIST!B697,DATOS!B:B,0),1),1),"")="",IF(IFERROR(FIND("FECHA PEUA",INDEX(DATOS!CB:CB,MATCH(CHECKLIST!B697,DATOS!B:B,0),1),1),"")="",IF(IFERROR(FIND("FIRMA",INDEX(DATOS!CB:CB,MATCH(CHECKLIST!B697,DATOS!B:B,0),1),1),"")="","","FIRMA"),"PEUA"),"BAJA"),"FINADO"),"X")</f>
        <v/>
      </c>
      <c r="H697" s="17" t="str">
        <f>IF(IFERROR(FIND(H$13,INDEX(DATOS!CB:CB,MATCH(CHECKLIST!B697,DATOS!B:B,0),1),1),"")="",IF(IFERROR(FIND("VENCIDA",INDEX(DATOS!BI:BI,MATCH(CHECKLIST!B697,DATOS!B:B,0),1),1),"")="","","VENCIDO"),"X")</f>
        <v/>
      </c>
      <c r="I697" s="17" t="str">
        <f>IF(IFERROR(FIND(I$13,INDEX(DATOS!CB:CB,MATCH(CHECKLIST!B697,DATOS!B:B,0),1),1),"")="","","X")</f>
        <v/>
      </c>
      <c r="J697" s="17" t="str">
        <f>IF(IFERROR(FIND(J$13,INDEX(DATOS!CB:CB,MATCH(CHECKLIST!B697,DATOS!B:B,0),1),1),"")="","","X")</f>
        <v/>
      </c>
      <c r="K697" s="17" t="str">
        <f>IF(IFERROR(FIND(K$13,INDEX(DATOS!CB:CB,MATCH(CHECKLIST!B697,DATOS!B:B,0),1),1),"")="","","X")</f>
        <v/>
      </c>
      <c r="L697" s="17" t="str">
        <f>IF(IFERROR(FIND(L$13,INDEX(DATOS!CB:CB,MATCH(CHECKLIST!B697,DATOS!B:B,0),1),1),"")="","","X")</f>
        <v/>
      </c>
      <c r="M697" s="17" t="str">
        <f>IF(IFERROR(FIND(M$13,INDEX(DATOS!CB:CB,MATCH(CHECKLIST!B697,DATOS!B:B,0),1),1),"")="","","X")</f>
        <v/>
      </c>
      <c r="N697" s="49" t="str">
        <f ca="1">IFERROR(IF(INDEX(DATOS!I:I,MATCH(CHECKLIST!B697,DATOS!B:B,0),1)="","X",IF(INDEX(DATOS!I:I,MATCH(CHECKLIST!B697,DATOS!B:B,0),1)&gt;YEAR(TODAY())-1,"","VENCIDA")),"")</f>
        <v/>
      </c>
      <c r="P697" s="17" t="str">
        <f>IF(B697="","",IF(IFERROR(FIND(P$13,INDEX(DATOS!CB:CB,MATCH(CHECKLIST!B697,DATOS!B:B,0),1),1),"")="","","X"))</f>
        <v/>
      </c>
      <c r="Q697" s="17" t="str">
        <f>IF(B697="","",IF(IFERROR(FIND(Q$13,INDEX(DATOS!CB:CB,MATCH(CHECKLIST!B697,DATOS!B:B,0),1),1),"")="","","X"))</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16" t="str">
        <f>IFERROR(INDEX(DATOS!C:C,MATCH(CHECKLIST!A698,DATOS!BV:BV,0),1),"")</f>
        <v/>
      </c>
      <c r="F698" s="3" t="str">
        <f t="shared" si="33"/>
        <v/>
      </c>
      <c r="G698" s="17" t="str">
        <f>IF(IFERROR(FIND(G$13,INDEX(DATOS!CB:CB,MATCH(CHECKLIST!B698,DATOS!B:B,0),1),1),"")="",IF(IFERROR(FIND("FINADO",INDEX(DATOS!CB:CB,MATCH(CHECKLIST!B698,DATOS!B:B,0),1),1),"")="",IF(IFERROR(FIND("BAJA",INDEX(DATOS!CB:CB,MATCH(CHECKLIST!B698,DATOS!B:B,0),1),1),"")="",IF(IFERROR(FIND("FECHA PEUA",INDEX(DATOS!CB:CB,MATCH(CHECKLIST!B698,DATOS!B:B,0),1),1),"")="",IF(IFERROR(FIND("FIRMA",INDEX(DATOS!CB:CB,MATCH(CHECKLIST!B698,DATOS!B:B,0),1),1),"")="","","FIRMA"),"PEUA"),"BAJA"),"FINADO"),"X")</f>
        <v/>
      </c>
      <c r="H698" s="17" t="str">
        <f>IF(IFERROR(FIND(H$13,INDEX(DATOS!CB:CB,MATCH(CHECKLIST!B698,DATOS!B:B,0),1),1),"")="",IF(IFERROR(FIND("VENCIDA",INDEX(DATOS!BI:BI,MATCH(CHECKLIST!B698,DATOS!B:B,0),1),1),"")="","","VENCIDO"),"X")</f>
        <v/>
      </c>
      <c r="I698" s="17" t="str">
        <f>IF(IFERROR(FIND(I$13,INDEX(DATOS!CB:CB,MATCH(CHECKLIST!B698,DATOS!B:B,0),1),1),"")="","","X")</f>
        <v/>
      </c>
      <c r="J698" s="17" t="str">
        <f>IF(IFERROR(FIND(J$13,INDEX(DATOS!CB:CB,MATCH(CHECKLIST!B698,DATOS!B:B,0),1),1),"")="","","X")</f>
        <v/>
      </c>
      <c r="K698" s="17" t="str">
        <f>IF(IFERROR(FIND(K$13,INDEX(DATOS!CB:CB,MATCH(CHECKLIST!B698,DATOS!B:B,0),1),1),"")="","","X")</f>
        <v/>
      </c>
      <c r="L698" s="17" t="str">
        <f>IF(IFERROR(FIND(L$13,INDEX(DATOS!CB:CB,MATCH(CHECKLIST!B698,DATOS!B:B,0),1),1),"")="","","X")</f>
        <v/>
      </c>
      <c r="M698" s="17" t="str">
        <f>IF(IFERROR(FIND(M$13,INDEX(DATOS!CB:CB,MATCH(CHECKLIST!B698,DATOS!B:B,0),1),1),"")="","","X")</f>
        <v/>
      </c>
      <c r="N698" s="49" t="str">
        <f ca="1">IFERROR(IF(INDEX(DATOS!I:I,MATCH(CHECKLIST!B698,DATOS!B:B,0),1)="","X",IF(INDEX(DATOS!I:I,MATCH(CHECKLIST!B698,DATOS!B:B,0),1)&gt;YEAR(TODAY())-1,"","VENCIDA")),"")</f>
        <v/>
      </c>
      <c r="P698" s="17" t="str">
        <f>IF(B698="","",IF(IFERROR(FIND(P$13,INDEX(DATOS!CB:CB,MATCH(CHECKLIST!B698,DATOS!B:B,0),1),1),"")="","","X"))</f>
        <v/>
      </c>
      <c r="Q698" s="17" t="str">
        <f>IF(B698="","",IF(IFERROR(FIND(Q$13,INDEX(DATOS!CB:CB,MATCH(CHECKLIST!B698,DATOS!B:B,0),1),1),"")="","","X"))</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16" t="str">
        <f>IFERROR(INDEX(DATOS!C:C,MATCH(CHECKLIST!A699,DATOS!BV:BV,0),1),"")</f>
        <v/>
      </c>
      <c r="F699" s="3" t="str">
        <f t="shared" si="33"/>
        <v/>
      </c>
      <c r="G699" s="17" t="str">
        <f>IF(IFERROR(FIND(G$13,INDEX(DATOS!CB:CB,MATCH(CHECKLIST!B699,DATOS!B:B,0),1),1),"")="",IF(IFERROR(FIND("FINADO",INDEX(DATOS!CB:CB,MATCH(CHECKLIST!B699,DATOS!B:B,0),1),1),"")="",IF(IFERROR(FIND("BAJA",INDEX(DATOS!CB:CB,MATCH(CHECKLIST!B699,DATOS!B:B,0),1),1),"")="",IF(IFERROR(FIND("FECHA PEUA",INDEX(DATOS!CB:CB,MATCH(CHECKLIST!B699,DATOS!B:B,0),1),1),"")="",IF(IFERROR(FIND("FIRMA",INDEX(DATOS!CB:CB,MATCH(CHECKLIST!B699,DATOS!B:B,0),1),1),"")="","","FIRMA"),"PEUA"),"BAJA"),"FINADO"),"X")</f>
        <v/>
      </c>
      <c r="H699" s="17" t="str">
        <f>IF(IFERROR(FIND(H$13,INDEX(DATOS!CB:CB,MATCH(CHECKLIST!B699,DATOS!B:B,0),1),1),"")="",IF(IFERROR(FIND("VENCIDA",INDEX(DATOS!BI:BI,MATCH(CHECKLIST!B699,DATOS!B:B,0),1),1),"")="","","VENCIDO"),"X")</f>
        <v/>
      </c>
      <c r="I699" s="17" t="str">
        <f>IF(IFERROR(FIND(I$13,INDEX(DATOS!CB:CB,MATCH(CHECKLIST!B699,DATOS!B:B,0),1),1),"")="","","X")</f>
        <v/>
      </c>
      <c r="J699" s="17" t="str">
        <f>IF(IFERROR(FIND(J$13,INDEX(DATOS!CB:CB,MATCH(CHECKLIST!B699,DATOS!B:B,0),1),1),"")="","","X")</f>
        <v/>
      </c>
      <c r="K699" s="17" t="str">
        <f>IF(IFERROR(FIND(K$13,INDEX(DATOS!CB:CB,MATCH(CHECKLIST!B699,DATOS!B:B,0),1),1),"")="","","X")</f>
        <v/>
      </c>
      <c r="L699" s="17" t="str">
        <f>IF(IFERROR(FIND(L$13,INDEX(DATOS!CB:CB,MATCH(CHECKLIST!B699,DATOS!B:B,0),1),1),"")="","","X")</f>
        <v/>
      </c>
      <c r="M699" s="17" t="str">
        <f>IF(IFERROR(FIND(M$13,INDEX(DATOS!CB:CB,MATCH(CHECKLIST!B699,DATOS!B:B,0),1),1),"")="","","X")</f>
        <v/>
      </c>
      <c r="N699" s="49" t="str">
        <f ca="1">IFERROR(IF(INDEX(DATOS!I:I,MATCH(CHECKLIST!B699,DATOS!B:B,0),1)="","X",IF(INDEX(DATOS!I:I,MATCH(CHECKLIST!B699,DATOS!B:B,0),1)&gt;YEAR(TODAY())-1,"","VENCIDA")),"")</f>
        <v/>
      </c>
      <c r="P699" s="17" t="str">
        <f>IF(B699="","",IF(IFERROR(FIND(P$13,INDEX(DATOS!CB:CB,MATCH(CHECKLIST!B699,DATOS!B:B,0),1),1),"")="","","X"))</f>
        <v/>
      </c>
      <c r="Q699" s="17" t="str">
        <f>IF(B699="","",IF(IFERROR(FIND(Q$13,INDEX(DATOS!CB:CB,MATCH(CHECKLIST!B699,DATOS!B:B,0),1),1),"")="","","X"))</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16" t="str">
        <f>IFERROR(INDEX(DATOS!C:C,MATCH(CHECKLIST!A700,DATOS!BV:BV,0),1),"")</f>
        <v/>
      </c>
      <c r="F700" s="3" t="str">
        <f t="shared" si="33"/>
        <v/>
      </c>
      <c r="G700" s="17" t="str">
        <f>IF(IFERROR(FIND(G$13,INDEX(DATOS!CB:CB,MATCH(CHECKLIST!B700,DATOS!B:B,0),1),1),"")="",IF(IFERROR(FIND("FINADO",INDEX(DATOS!CB:CB,MATCH(CHECKLIST!B700,DATOS!B:B,0),1),1),"")="",IF(IFERROR(FIND("BAJA",INDEX(DATOS!CB:CB,MATCH(CHECKLIST!B700,DATOS!B:B,0),1),1),"")="",IF(IFERROR(FIND("FECHA PEUA",INDEX(DATOS!CB:CB,MATCH(CHECKLIST!B700,DATOS!B:B,0),1),1),"")="",IF(IFERROR(FIND("FIRMA",INDEX(DATOS!CB:CB,MATCH(CHECKLIST!B700,DATOS!B:B,0),1),1),"")="","","FIRMA"),"PEUA"),"BAJA"),"FINADO"),"X")</f>
        <v/>
      </c>
      <c r="H700" s="17" t="str">
        <f>IF(IFERROR(FIND(H$13,INDEX(DATOS!CB:CB,MATCH(CHECKLIST!B700,DATOS!B:B,0),1),1),"")="",IF(IFERROR(FIND("VENCIDA",INDEX(DATOS!BI:BI,MATCH(CHECKLIST!B700,DATOS!B:B,0),1),1),"")="","","VENCIDO"),"X")</f>
        <v/>
      </c>
      <c r="I700" s="17" t="str">
        <f>IF(IFERROR(FIND(I$13,INDEX(DATOS!CB:CB,MATCH(CHECKLIST!B700,DATOS!B:B,0),1),1),"")="","","X")</f>
        <v/>
      </c>
      <c r="J700" s="17" t="str">
        <f>IF(IFERROR(FIND(J$13,INDEX(DATOS!CB:CB,MATCH(CHECKLIST!B700,DATOS!B:B,0),1),1),"")="","","X")</f>
        <v/>
      </c>
      <c r="K700" s="17" t="str">
        <f>IF(IFERROR(FIND(K$13,INDEX(DATOS!CB:CB,MATCH(CHECKLIST!B700,DATOS!B:B,0),1),1),"")="","","X")</f>
        <v/>
      </c>
      <c r="L700" s="17" t="str">
        <f>IF(IFERROR(FIND(L$13,INDEX(DATOS!CB:CB,MATCH(CHECKLIST!B700,DATOS!B:B,0),1),1),"")="","","X")</f>
        <v/>
      </c>
      <c r="M700" s="17" t="str">
        <f>IF(IFERROR(FIND(M$13,INDEX(DATOS!CB:CB,MATCH(CHECKLIST!B700,DATOS!B:B,0),1),1),"")="","","X")</f>
        <v/>
      </c>
      <c r="N700" s="49" t="str">
        <f ca="1">IFERROR(IF(INDEX(DATOS!I:I,MATCH(CHECKLIST!B700,DATOS!B:B,0),1)="","X",IF(INDEX(DATOS!I:I,MATCH(CHECKLIST!B700,DATOS!B:B,0),1)&gt;YEAR(TODAY())-1,"","VENCIDA")),"")</f>
        <v/>
      </c>
      <c r="P700" s="17" t="str">
        <f>IF(B700="","",IF(IFERROR(FIND(P$13,INDEX(DATOS!CB:CB,MATCH(CHECKLIST!B700,DATOS!B:B,0),1),1),"")="","","X"))</f>
        <v/>
      </c>
      <c r="Q700" s="17" t="str">
        <f>IF(B700="","",IF(IFERROR(FIND(Q$13,INDEX(DATOS!CB:CB,MATCH(CHECKLIST!B700,DATOS!B:B,0),1),1),"")="","","X"))</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16" t="str">
        <f>IFERROR(INDEX(DATOS!C:C,MATCH(CHECKLIST!A701,DATOS!BV:BV,0),1),"")</f>
        <v/>
      </c>
      <c r="F701" s="3" t="str">
        <f t="shared" si="33"/>
        <v/>
      </c>
      <c r="G701" s="17" t="str">
        <f>IF(IFERROR(FIND(G$13,INDEX(DATOS!CB:CB,MATCH(CHECKLIST!B701,DATOS!B:B,0),1),1),"")="",IF(IFERROR(FIND("FINADO",INDEX(DATOS!CB:CB,MATCH(CHECKLIST!B701,DATOS!B:B,0),1),1),"")="",IF(IFERROR(FIND("BAJA",INDEX(DATOS!CB:CB,MATCH(CHECKLIST!B701,DATOS!B:B,0),1),1),"")="",IF(IFERROR(FIND("FECHA PEUA",INDEX(DATOS!CB:CB,MATCH(CHECKLIST!B701,DATOS!B:B,0),1),1),"")="",IF(IFERROR(FIND("FIRMA",INDEX(DATOS!CB:CB,MATCH(CHECKLIST!B701,DATOS!B:B,0),1),1),"")="","","FIRMA"),"PEUA"),"BAJA"),"FINADO"),"X")</f>
        <v/>
      </c>
      <c r="H701" s="17" t="str">
        <f>IF(IFERROR(FIND(H$13,INDEX(DATOS!CB:CB,MATCH(CHECKLIST!B701,DATOS!B:B,0),1),1),"")="",IF(IFERROR(FIND("VENCIDA",INDEX(DATOS!BI:BI,MATCH(CHECKLIST!B701,DATOS!B:B,0),1),1),"")="","","VENCIDO"),"X")</f>
        <v/>
      </c>
      <c r="I701" s="17" t="str">
        <f>IF(IFERROR(FIND(I$13,INDEX(DATOS!CB:CB,MATCH(CHECKLIST!B701,DATOS!B:B,0),1),1),"")="","","X")</f>
        <v/>
      </c>
      <c r="J701" s="17" t="str">
        <f>IF(IFERROR(FIND(J$13,INDEX(DATOS!CB:CB,MATCH(CHECKLIST!B701,DATOS!B:B,0),1),1),"")="","","X")</f>
        <v/>
      </c>
      <c r="K701" s="17" t="str">
        <f>IF(IFERROR(FIND(K$13,INDEX(DATOS!CB:CB,MATCH(CHECKLIST!B701,DATOS!B:B,0),1),1),"")="","","X")</f>
        <v/>
      </c>
      <c r="L701" s="17" t="str">
        <f>IF(IFERROR(FIND(L$13,INDEX(DATOS!CB:CB,MATCH(CHECKLIST!B701,DATOS!B:B,0),1),1),"")="","","X")</f>
        <v/>
      </c>
      <c r="M701" s="17" t="str">
        <f>IF(IFERROR(FIND(M$13,INDEX(DATOS!CB:CB,MATCH(CHECKLIST!B701,DATOS!B:B,0),1),1),"")="","","X")</f>
        <v/>
      </c>
      <c r="N701" s="49" t="str">
        <f ca="1">IFERROR(IF(INDEX(DATOS!I:I,MATCH(CHECKLIST!B701,DATOS!B:B,0),1)="","X",IF(INDEX(DATOS!I:I,MATCH(CHECKLIST!B701,DATOS!B:B,0),1)&gt;YEAR(TODAY())-1,"","VENCIDA")),"")</f>
        <v/>
      </c>
      <c r="P701" s="17" t="str">
        <f>IF(B701="","",IF(IFERROR(FIND(P$13,INDEX(DATOS!CB:CB,MATCH(CHECKLIST!B701,DATOS!B:B,0),1),1),"")="","","X"))</f>
        <v/>
      </c>
      <c r="Q701" s="17" t="str">
        <f>IF(B701="","",IF(IFERROR(FIND(Q$13,INDEX(DATOS!CB:CB,MATCH(CHECKLIST!B701,DATOS!B:B,0),1),1),"")="","","X"))</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16" t="str">
        <f>IFERROR(INDEX(DATOS!C:C,MATCH(CHECKLIST!A702,DATOS!BV:BV,0),1),"")</f>
        <v/>
      </c>
      <c r="F702" s="3" t="str">
        <f t="shared" si="33"/>
        <v/>
      </c>
      <c r="G702" s="17" t="str">
        <f>IF(IFERROR(FIND(G$13,INDEX(DATOS!CB:CB,MATCH(CHECKLIST!B702,DATOS!B:B,0),1),1),"")="",IF(IFERROR(FIND("FINADO",INDEX(DATOS!CB:CB,MATCH(CHECKLIST!B702,DATOS!B:B,0),1),1),"")="",IF(IFERROR(FIND("BAJA",INDEX(DATOS!CB:CB,MATCH(CHECKLIST!B702,DATOS!B:B,0),1),1),"")="",IF(IFERROR(FIND("FECHA PEUA",INDEX(DATOS!CB:CB,MATCH(CHECKLIST!B702,DATOS!B:B,0),1),1),"")="",IF(IFERROR(FIND("FIRMA",INDEX(DATOS!CB:CB,MATCH(CHECKLIST!B702,DATOS!B:B,0),1),1),"")="","","FIRMA"),"PEUA"),"BAJA"),"FINADO"),"X")</f>
        <v/>
      </c>
      <c r="H702" s="17" t="str">
        <f>IF(IFERROR(FIND(H$13,INDEX(DATOS!CB:CB,MATCH(CHECKLIST!B702,DATOS!B:B,0),1),1),"")="",IF(IFERROR(FIND("VENCIDA",INDEX(DATOS!BI:BI,MATCH(CHECKLIST!B702,DATOS!B:B,0),1),1),"")="","","VENCIDO"),"X")</f>
        <v/>
      </c>
      <c r="I702" s="17" t="str">
        <f>IF(IFERROR(FIND(I$13,INDEX(DATOS!CB:CB,MATCH(CHECKLIST!B702,DATOS!B:B,0),1),1),"")="","","X")</f>
        <v/>
      </c>
      <c r="J702" s="17" t="str">
        <f>IF(IFERROR(FIND(J$13,INDEX(DATOS!CB:CB,MATCH(CHECKLIST!B702,DATOS!B:B,0),1),1),"")="","","X")</f>
        <v/>
      </c>
      <c r="K702" s="17" t="str">
        <f>IF(IFERROR(FIND(K$13,INDEX(DATOS!CB:CB,MATCH(CHECKLIST!B702,DATOS!B:B,0),1),1),"")="","","X")</f>
        <v/>
      </c>
      <c r="L702" s="17" t="str">
        <f>IF(IFERROR(FIND(L$13,INDEX(DATOS!CB:CB,MATCH(CHECKLIST!B702,DATOS!B:B,0),1),1),"")="","","X")</f>
        <v/>
      </c>
      <c r="M702" s="17" t="str">
        <f>IF(IFERROR(FIND(M$13,INDEX(DATOS!CB:CB,MATCH(CHECKLIST!B702,DATOS!B:B,0),1),1),"")="","","X")</f>
        <v/>
      </c>
      <c r="N702" s="49" t="str">
        <f ca="1">IFERROR(IF(INDEX(DATOS!I:I,MATCH(CHECKLIST!B702,DATOS!B:B,0),1)="","X",IF(INDEX(DATOS!I:I,MATCH(CHECKLIST!B702,DATOS!B:B,0),1)&gt;YEAR(TODAY())-1,"","VENCIDA")),"")</f>
        <v/>
      </c>
      <c r="P702" s="17" t="str">
        <f>IF(B702="","",IF(IFERROR(FIND(P$13,INDEX(DATOS!CB:CB,MATCH(CHECKLIST!B702,DATOS!B:B,0),1),1),"")="","","X"))</f>
        <v/>
      </c>
      <c r="Q702" s="17" t="str">
        <f>IF(B702="","",IF(IFERROR(FIND(Q$13,INDEX(DATOS!CB:CB,MATCH(CHECKLIST!B702,DATOS!B:B,0),1),1),"")="","","X"))</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16" t="str">
        <f>IFERROR(INDEX(DATOS!C:C,MATCH(CHECKLIST!A703,DATOS!BV:BV,0),1),"")</f>
        <v/>
      </c>
      <c r="F703" s="3" t="str">
        <f t="shared" si="33"/>
        <v/>
      </c>
      <c r="G703" s="17" t="str">
        <f>IF(IFERROR(FIND(G$13,INDEX(DATOS!CB:CB,MATCH(CHECKLIST!B703,DATOS!B:B,0),1),1),"")="",IF(IFERROR(FIND("FINADO",INDEX(DATOS!CB:CB,MATCH(CHECKLIST!B703,DATOS!B:B,0),1),1),"")="",IF(IFERROR(FIND("BAJA",INDEX(DATOS!CB:CB,MATCH(CHECKLIST!B703,DATOS!B:B,0),1),1),"")="",IF(IFERROR(FIND("FECHA PEUA",INDEX(DATOS!CB:CB,MATCH(CHECKLIST!B703,DATOS!B:B,0),1),1),"")="",IF(IFERROR(FIND("FIRMA",INDEX(DATOS!CB:CB,MATCH(CHECKLIST!B703,DATOS!B:B,0),1),1),"")="","","FIRMA"),"PEUA"),"BAJA"),"FINADO"),"X")</f>
        <v/>
      </c>
      <c r="H703" s="17" t="str">
        <f>IF(IFERROR(FIND(H$13,INDEX(DATOS!CB:CB,MATCH(CHECKLIST!B703,DATOS!B:B,0),1),1),"")="",IF(IFERROR(FIND("VENCIDA",INDEX(DATOS!BI:BI,MATCH(CHECKLIST!B703,DATOS!B:B,0),1),1),"")="","","VENCIDO"),"X")</f>
        <v/>
      </c>
      <c r="I703" s="17" t="str">
        <f>IF(IFERROR(FIND(I$13,INDEX(DATOS!CB:CB,MATCH(CHECKLIST!B703,DATOS!B:B,0),1),1),"")="","","X")</f>
        <v/>
      </c>
      <c r="J703" s="17" t="str">
        <f>IF(IFERROR(FIND(J$13,INDEX(DATOS!CB:CB,MATCH(CHECKLIST!B703,DATOS!B:B,0),1),1),"")="","","X")</f>
        <v/>
      </c>
      <c r="K703" s="17" t="str">
        <f>IF(IFERROR(FIND(K$13,INDEX(DATOS!CB:CB,MATCH(CHECKLIST!B703,DATOS!B:B,0),1),1),"")="","","X")</f>
        <v/>
      </c>
      <c r="L703" s="17" t="str">
        <f>IF(IFERROR(FIND(L$13,INDEX(DATOS!CB:CB,MATCH(CHECKLIST!B703,DATOS!B:B,0),1),1),"")="","","X")</f>
        <v/>
      </c>
      <c r="M703" s="17" t="str">
        <f>IF(IFERROR(FIND(M$13,INDEX(DATOS!CB:CB,MATCH(CHECKLIST!B703,DATOS!B:B,0),1),1),"")="","","X")</f>
        <v/>
      </c>
      <c r="N703" s="49" t="str">
        <f ca="1">IFERROR(IF(INDEX(DATOS!I:I,MATCH(CHECKLIST!B703,DATOS!B:B,0),1)="","X",IF(INDEX(DATOS!I:I,MATCH(CHECKLIST!B703,DATOS!B:B,0),1)&gt;YEAR(TODAY())-1,"","VENCIDA")),"")</f>
        <v/>
      </c>
      <c r="P703" s="17" t="str">
        <f>IF(B703="","",IF(IFERROR(FIND(P$13,INDEX(DATOS!CB:CB,MATCH(CHECKLIST!B703,DATOS!B:B,0),1),1),"")="","","X"))</f>
        <v/>
      </c>
      <c r="Q703" s="17" t="str">
        <f>IF(B703="","",IF(IFERROR(FIND(Q$13,INDEX(DATOS!CB:CB,MATCH(CHECKLIST!B703,DATOS!B:B,0),1),1),"")="","","X"))</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16" t="str">
        <f>IFERROR(INDEX(DATOS!C:C,MATCH(CHECKLIST!A704,DATOS!BV:BV,0),1),"")</f>
        <v/>
      </c>
      <c r="F704" s="3" t="str">
        <f t="shared" si="33"/>
        <v/>
      </c>
      <c r="G704" s="17" t="str">
        <f>IF(IFERROR(FIND(G$13,INDEX(DATOS!CB:CB,MATCH(CHECKLIST!B704,DATOS!B:B,0),1),1),"")="",IF(IFERROR(FIND("FINADO",INDEX(DATOS!CB:CB,MATCH(CHECKLIST!B704,DATOS!B:B,0),1),1),"")="",IF(IFERROR(FIND("BAJA",INDEX(DATOS!CB:CB,MATCH(CHECKLIST!B704,DATOS!B:B,0),1),1),"")="",IF(IFERROR(FIND("FECHA PEUA",INDEX(DATOS!CB:CB,MATCH(CHECKLIST!B704,DATOS!B:B,0),1),1),"")="",IF(IFERROR(FIND("FIRMA",INDEX(DATOS!CB:CB,MATCH(CHECKLIST!B704,DATOS!B:B,0),1),1),"")="","","FIRMA"),"PEUA"),"BAJA"),"FINADO"),"X")</f>
        <v/>
      </c>
      <c r="H704" s="17" t="str">
        <f>IF(IFERROR(FIND(H$13,INDEX(DATOS!CB:CB,MATCH(CHECKLIST!B704,DATOS!B:B,0),1),1),"")="",IF(IFERROR(FIND("VENCIDA",INDEX(DATOS!BI:BI,MATCH(CHECKLIST!B704,DATOS!B:B,0),1),1),"")="","","VENCIDO"),"X")</f>
        <v/>
      </c>
      <c r="I704" s="17" t="str">
        <f>IF(IFERROR(FIND(I$13,INDEX(DATOS!CB:CB,MATCH(CHECKLIST!B704,DATOS!B:B,0),1),1),"")="","","X")</f>
        <v/>
      </c>
      <c r="J704" s="17" t="str">
        <f>IF(IFERROR(FIND(J$13,INDEX(DATOS!CB:CB,MATCH(CHECKLIST!B704,DATOS!B:B,0),1),1),"")="","","X")</f>
        <v/>
      </c>
      <c r="K704" s="17" t="str">
        <f>IF(IFERROR(FIND(K$13,INDEX(DATOS!CB:CB,MATCH(CHECKLIST!B704,DATOS!B:B,0),1),1),"")="","","X")</f>
        <v/>
      </c>
      <c r="L704" s="17" t="str">
        <f>IF(IFERROR(FIND(L$13,INDEX(DATOS!CB:CB,MATCH(CHECKLIST!B704,DATOS!B:B,0),1),1),"")="","","X")</f>
        <v/>
      </c>
      <c r="M704" s="17" t="str">
        <f>IF(IFERROR(FIND(M$13,INDEX(DATOS!CB:CB,MATCH(CHECKLIST!B704,DATOS!B:B,0),1),1),"")="","","X")</f>
        <v/>
      </c>
      <c r="N704" s="49" t="str">
        <f ca="1">IFERROR(IF(INDEX(DATOS!I:I,MATCH(CHECKLIST!B704,DATOS!B:B,0),1)="","X",IF(INDEX(DATOS!I:I,MATCH(CHECKLIST!B704,DATOS!B:B,0),1)&gt;YEAR(TODAY())-1,"","VENCIDA")),"")</f>
        <v/>
      </c>
      <c r="P704" s="17" t="str">
        <f>IF(B704="","",IF(IFERROR(FIND(P$13,INDEX(DATOS!CB:CB,MATCH(CHECKLIST!B704,DATOS!B:B,0),1),1),"")="","","X"))</f>
        <v/>
      </c>
      <c r="Q704" s="17" t="str">
        <f>IF(B704="","",IF(IFERROR(FIND(Q$13,INDEX(DATOS!CB:CB,MATCH(CHECKLIST!B704,DATOS!B:B,0),1),1),"")="","","X"))</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16" t="str">
        <f>IFERROR(INDEX(DATOS!C:C,MATCH(CHECKLIST!A705,DATOS!BV:BV,0),1),"")</f>
        <v/>
      </c>
      <c r="F705" s="3" t="str">
        <f t="shared" si="33"/>
        <v/>
      </c>
      <c r="G705" s="17" t="str">
        <f>IF(IFERROR(FIND(G$13,INDEX(DATOS!CB:CB,MATCH(CHECKLIST!B705,DATOS!B:B,0),1),1),"")="",IF(IFERROR(FIND("FINADO",INDEX(DATOS!CB:CB,MATCH(CHECKLIST!B705,DATOS!B:B,0),1),1),"")="",IF(IFERROR(FIND("BAJA",INDEX(DATOS!CB:CB,MATCH(CHECKLIST!B705,DATOS!B:B,0),1),1),"")="",IF(IFERROR(FIND("FECHA PEUA",INDEX(DATOS!CB:CB,MATCH(CHECKLIST!B705,DATOS!B:B,0),1),1),"")="",IF(IFERROR(FIND("FIRMA",INDEX(DATOS!CB:CB,MATCH(CHECKLIST!B705,DATOS!B:B,0),1),1),"")="","","FIRMA"),"PEUA"),"BAJA"),"FINADO"),"X")</f>
        <v/>
      </c>
      <c r="H705" s="17" t="str">
        <f>IF(IFERROR(FIND(H$13,INDEX(DATOS!CB:CB,MATCH(CHECKLIST!B705,DATOS!B:B,0),1),1),"")="",IF(IFERROR(FIND("VENCIDA",INDEX(DATOS!BI:BI,MATCH(CHECKLIST!B705,DATOS!B:B,0),1),1),"")="","","VENCIDO"),"X")</f>
        <v/>
      </c>
      <c r="I705" s="17" t="str">
        <f>IF(IFERROR(FIND(I$13,INDEX(DATOS!CB:CB,MATCH(CHECKLIST!B705,DATOS!B:B,0),1),1),"")="","","X")</f>
        <v/>
      </c>
      <c r="J705" s="17" t="str">
        <f>IF(IFERROR(FIND(J$13,INDEX(DATOS!CB:CB,MATCH(CHECKLIST!B705,DATOS!B:B,0),1),1),"")="","","X")</f>
        <v/>
      </c>
      <c r="K705" s="17" t="str">
        <f>IF(IFERROR(FIND(K$13,INDEX(DATOS!CB:CB,MATCH(CHECKLIST!B705,DATOS!B:B,0),1),1),"")="","","X")</f>
        <v/>
      </c>
      <c r="L705" s="17" t="str">
        <f>IF(IFERROR(FIND(L$13,INDEX(DATOS!CB:CB,MATCH(CHECKLIST!B705,DATOS!B:B,0),1),1),"")="","","X")</f>
        <v/>
      </c>
      <c r="M705" s="17" t="str">
        <f>IF(IFERROR(FIND(M$13,INDEX(DATOS!CB:CB,MATCH(CHECKLIST!B705,DATOS!B:B,0),1),1),"")="","","X")</f>
        <v/>
      </c>
      <c r="N705" s="49" t="str">
        <f ca="1">IFERROR(IF(INDEX(DATOS!I:I,MATCH(CHECKLIST!B705,DATOS!B:B,0),1)="","X",IF(INDEX(DATOS!I:I,MATCH(CHECKLIST!B705,DATOS!B:B,0),1)&gt;YEAR(TODAY())-1,"","VENCIDA")),"")</f>
        <v/>
      </c>
      <c r="P705" s="17" t="str">
        <f>IF(B705="","",IF(IFERROR(FIND(P$13,INDEX(DATOS!CB:CB,MATCH(CHECKLIST!B705,DATOS!B:B,0),1),1),"")="","","X"))</f>
        <v/>
      </c>
      <c r="Q705" s="17" t="str">
        <f>IF(B705="","",IF(IFERROR(FIND(Q$13,INDEX(DATOS!CB:CB,MATCH(CHECKLIST!B705,DATOS!B:B,0),1),1),"")="","","X"))</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16" t="str">
        <f>IFERROR(INDEX(DATOS!C:C,MATCH(CHECKLIST!A706,DATOS!BV:BV,0),1),"")</f>
        <v/>
      </c>
      <c r="F706" s="3" t="str">
        <f t="shared" si="33"/>
        <v/>
      </c>
      <c r="G706" s="17" t="str">
        <f>IF(IFERROR(FIND(G$13,INDEX(DATOS!CB:CB,MATCH(CHECKLIST!B706,DATOS!B:B,0),1),1),"")="",IF(IFERROR(FIND("FINADO",INDEX(DATOS!CB:CB,MATCH(CHECKLIST!B706,DATOS!B:B,0),1),1),"")="",IF(IFERROR(FIND("BAJA",INDEX(DATOS!CB:CB,MATCH(CHECKLIST!B706,DATOS!B:B,0),1),1),"")="",IF(IFERROR(FIND("FECHA PEUA",INDEX(DATOS!CB:CB,MATCH(CHECKLIST!B706,DATOS!B:B,0),1),1),"")="",IF(IFERROR(FIND("FIRMA",INDEX(DATOS!CB:CB,MATCH(CHECKLIST!B706,DATOS!B:B,0),1),1),"")="","","FIRMA"),"PEUA"),"BAJA"),"FINADO"),"X")</f>
        <v/>
      </c>
      <c r="H706" s="17" t="str">
        <f>IF(IFERROR(FIND(H$13,INDEX(DATOS!CB:CB,MATCH(CHECKLIST!B706,DATOS!B:B,0),1),1),"")="",IF(IFERROR(FIND("VENCIDA",INDEX(DATOS!BI:BI,MATCH(CHECKLIST!B706,DATOS!B:B,0),1),1),"")="","","VENCIDO"),"X")</f>
        <v/>
      </c>
      <c r="I706" s="17" t="str">
        <f>IF(IFERROR(FIND(I$13,INDEX(DATOS!CB:CB,MATCH(CHECKLIST!B706,DATOS!B:B,0),1),1),"")="","","X")</f>
        <v/>
      </c>
      <c r="J706" s="17" t="str">
        <f>IF(IFERROR(FIND(J$13,INDEX(DATOS!CB:CB,MATCH(CHECKLIST!B706,DATOS!B:B,0),1),1),"")="","","X")</f>
        <v/>
      </c>
      <c r="K706" s="17" t="str">
        <f>IF(IFERROR(FIND(K$13,INDEX(DATOS!CB:CB,MATCH(CHECKLIST!B706,DATOS!B:B,0),1),1),"")="","","X")</f>
        <v/>
      </c>
      <c r="L706" s="17" t="str">
        <f>IF(IFERROR(FIND(L$13,INDEX(DATOS!CB:CB,MATCH(CHECKLIST!B706,DATOS!B:B,0),1),1),"")="","","X")</f>
        <v/>
      </c>
      <c r="M706" s="17" t="str">
        <f>IF(IFERROR(FIND(M$13,INDEX(DATOS!CB:CB,MATCH(CHECKLIST!B706,DATOS!B:B,0),1),1),"")="","","X")</f>
        <v/>
      </c>
      <c r="N706" s="49" t="str">
        <f ca="1">IFERROR(IF(INDEX(DATOS!I:I,MATCH(CHECKLIST!B706,DATOS!B:B,0),1)="","X",IF(INDEX(DATOS!I:I,MATCH(CHECKLIST!B706,DATOS!B:B,0),1)&gt;YEAR(TODAY())-1,"","VENCIDA")),"")</f>
        <v/>
      </c>
      <c r="P706" s="17" t="str">
        <f>IF(B706="","",IF(IFERROR(FIND(P$13,INDEX(DATOS!CB:CB,MATCH(CHECKLIST!B706,DATOS!B:B,0),1),1),"")="","","X"))</f>
        <v/>
      </c>
      <c r="Q706" s="17" t="str">
        <f>IF(B706="","",IF(IFERROR(FIND(Q$13,INDEX(DATOS!CB:CB,MATCH(CHECKLIST!B706,DATOS!B:B,0),1),1),"")="","","X"))</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16" t="str">
        <f>IFERROR(INDEX(DATOS!C:C,MATCH(CHECKLIST!A707,DATOS!BV:BV,0),1),"")</f>
        <v/>
      </c>
      <c r="F707" s="3" t="str">
        <f t="shared" si="33"/>
        <v/>
      </c>
      <c r="G707" s="17" t="str">
        <f>IF(IFERROR(FIND(G$13,INDEX(DATOS!CB:CB,MATCH(CHECKLIST!B707,DATOS!B:B,0),1),1),"")="",IF(IFERROR(FIND("FINADO",INDEX(DATOS!CB:CB,MATCH(CHECKLIST!B707,DATOS!B:B,0),1),1),"")="",IF(IFERROR(FIND("BAJA",INDEX(DATOS!CB:CB,MATCH(CHECKLIST!B707,DATOS!B:B,0),1),1),"")="",IF(IFERROR(FIND("FECHA PEUA",INDEX(DATOS!CB:CB,MATCH(CHECKLIST!B707,DATOS!B:B,0),1),1),"")="",IF(IFERROR(FIND("FIRMA",INDEX(DATOS!CB:CB,MATCH(CHECKLIST!B707,DATOS!B:B,0),1),1),"")="","","FIRMA"),"PEUA"),"BAJA"),"FINADO"),"X")</f>
        <v/>
      </c>
      <c r="H707" s="17" t="str">
        <f>IF(IFERROR(FIND(H$13,INDEX(DATOS!CB:CB,MATCH(CHECKLIST!B707,DATOS!B:B,0),1),1),"")="",IF(IFERROR(FIND("VENCIDA",INDEX(DATOS!BI:BI,MATCH(CHECKLIST!B707,DATOS!B:B,0),1),1),"")="","","VENCIDO"),"X")</f>
        <v/>
      </c>
      <c r="I707" s="17" t="str">
        <f>IF(IFERROR(FIND(I$13,INDEX(DATOS!CB:CB,MATCH(CHECKLIST!B707,DATOS!B:B,0),1),1),"")="","","X")</f>
        <v/>
      </c>
      <c r="J707" s="17" t="str">
        <f>IF(IFERROR(FIND(J$13,INDEX(DATOS!CB:CB,MATCH(CHECKLIST!B707,DATOS!B:B,0),1),1),"")="","","X")</f>
        <v/>
      </c>
      <c r="K707" s="17" t="str">
        <f>IF(IFERROR(FIND(K$13,INDEX(DATOS!CB:CB,MATCH(CHECKLIST!B707,DATOS!B:B,0),1),1),"")="","","X")</f>
        <v/>
      </c>
      <c r="L707" s="17" t="str">
        <f>IF(IFERROR(FIND(L$13,INDEX(DATOS!CB:CB,MATCH(CHECKLIST!B707,DATOS!B:B,0),1),1),"")="","","X")</f>
        <v/>
      </c>
      <c r="M707" s="17" t="str">
        <f>IF(IFERROR(FIND(M$13,INDEX(DATOS!CB:CB,MATCH(CHECKLIST!B707,DATOS!B:B,0),1),1),"")="","","X")</f>
        <v/>
      </c>
      <c r="N707" s="49" t="str">
        <f ca="1">IFERROR(IF(INDEX(DATOS!I:I,MATCH(CHECKLIST!B707,DATOS!B:B,0),1)="","X",IF(INDEX(DATOS!I:I,MATCH(CHECKLIST!B707,DATOS!B:B,0),1)&gt;YEAR(TODAY())-1,"","VENCIDA")),"")</f>
        <v/>
      </c>
      <c r="P707" s="17" t="str">
        <f>IF(B707="","",IF(IFERROR(FIND(P$13,INDEX(DATOS!CB:CB,MATCH(CHECKLIST!B707,DATOS!B:B,0),1),1),"")="","","X"))</f>
        <v/>
      </c>
      <c r="Q707" s="17" t="str">
        <f>IF(B707="","",IF(IFERROR(FIND(Q$13,INDEX(DATOS!CB:CB,MATCH(CHECKLIST!B707,DATOS!B:B,0),1),1),"")="","","X"))</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16" t="str">
        <f>IFERROR(INDEX(DATOS!C:C,MATCH(CHECKLIST!A708,DATOS!BV:BV,0),1),"")</f>
        <v/>
      </c>
      <c r="F708" s="3" t="str">
        <f t="shared" si="33"/>
        <v/>
      </c>
      <c r="G708" s="17" t="str">
        <f>IF(IFERROR(FIND(G$13,INDEX(DATOS!CB:CB,MATCH(CHECKLIST!B708,DATOS!B:B,0),1),1),"")="",IF(IFERROR(FIND("FINADO",INDEX(DATOS!CB:CB,MATCH(CHECKLIST!B708,DATOS!B:B,0),1),1),"")="",IF(IFERROR(FIND("BAJA",INDEX(DATOS!CB:CB,MATCH(CHECKLIST!B708,DATOS!B:B,0),1),1),"")="",IF(IFERROR(FIND("FECHA PEUA",INDEX(DATOS!CB:CB,MATCH(CHECKLIST!B708,DATOS!B:B,0),1),1),"")="",IF(IFERROR(FIND("FIRMA",INDEX(DATOS!CB:CB,MATCH(CHECKLIST!B708,DATOS!B:B,0),1),1),"")="","","FIRMA"),"PEUA"),"BAJA"),"FINADO"),"X")</f>
        <v/>
      </c>
      <c r="H708" s="17" t="str">
        <f>IF(IFERROR(FIND(H$13,INDEX(DATOS!CB:CB,MATCH(CHECKLIST!B708,DATOS!B:B,0),1),1),"")="",IF(IFERROR(FIND("VENCIDA",INDEX(DATOS!BI:BI,MATCH(CHECKLIST!B708,DATOS!B:B,0),1),1),"")="","","VENCIDO"),"X")</f>
        <v/>
      </c>
      <c r="I708" s="17" t="str">
        <f>IF(IFERROR(FIND(I$13,INDEX(DATOS!CB:CB,MATCH(CHECKLIST!B708,DATOS!B:B,0),1),1),"")="","","X")</f>
        <v/>
      </c>
      <c r="J708" s="17" t="str">
        <f>IF(IFERROR(FIND(J$13,INDEX(DATOS!CB:CB,MATCH(CHECKLIST!B708,DATOS!B:B,0),1),1),"")="","","X")</f>
        <v/>
      </c>
      <c r="K708" s="17" t="str">
        <f>IF(IFERROR(FIND(K$13,INDEX(DATOS!CB:CB,MATCH(CHECKLIST!B708,DATOS!B:B,0),1),1),"")="","","X")</f>
        <v/>
      </c>
      <c r="L708" s="17" t="str">
        <f>IF(IFERROR(FIND(L$13,INDEX(DATOS!CB:CB,MATCH(CHECKLIST!B708,DATOS!B:B,0),1),1),"")="","","X")</f>
        <v/>
      </c>
      <c r="M708" s="17" t="str">
        <f>IF(IFERROR(FIND(M$13,INDEX(DATOS!CB:CB,MATCH(CHECKLIST!B708,DATOS!B:B,0),1),1),"")="","","X")</f>
        <v/>
      </c>
      <c r="N708" s="49" t="str">
        <f ca="1">IFERROR(IF(INDEX(DATOS!I:I,MATCH(CHECKLIST!B708,DATOS!B:B,0),1)="","X",IF(INDEX(DATOS!I:I,MATCH(CHECKLIST!B708,DATOS!B:B,0),1)&gt;YEAR(TODAY())-1,"","VENCIDA")),"")</f>
        <v/>
      </c>
      <c r="P708" s="17" t="str">
        <f>IF(B708="","",IF(IFERROR(FIND(P$13,INDEX(DATOS!CB:CB,MATCH(CHECKLIST!B708,DATOS!B:B,0),1),1),"")="","","X"))</f>
        <v/>
      </c>
      <c r="Q708" s="17" t="str">
        <f>IF(B708="","",IF(IFERROR(FIND(Q$13,INDEX(DATOS!CB:CB,MATCH(CHECKLIST!B708,DATOS!B:B,0),1),1),"")="","","X"))</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16" t="str">
        <f>IFERROR(INDEX(DATOS!C:C,MATCH(CHECKLIST!A709,DATOS!BV:BV,0),1),"")</f>
        <v/>
      </c>
      <c r="F709" s="3" t="str">
        <f t="shared" si="33"/>
        <v/>
      </c>
      <c r="G709" s="17" t="str">
        <f>IF(IFERROR(FIND(G$13,INDEX(DATOS!CB:CB,MATCH(CHECKLIST!B709,DATOS!B:B,0),1),1),"")="",IF(IFERROR(FIND("FINADO",INDEX(DATOS!CB:CB,MATCH(CHECKLIST!B709,DATOS!B:B,0),1),1),"")="",IF(IFERROR(FIND("BAJA",INDEX(DATOS!CB:CB,MATCH(CHECKLIST!B709,DATOS!B:B,0),1),1),"")="",IF(IFERROR(FIND("FECHA PEUA",INDEX(DATOS!CB:CB,MATCH(CHECKLIST!B709,DATOS!B:B,0),1),1),"")="",IF(IFERROR(FIND("FIRMA",INDEX(DATOS!CB:CB,MATCH(CHECKLIST!B709,DATOS!B:B,0),1),1),"")="","","FIRMA"),"PEUA"),"BAJA"),"FINADO"),"X")</f>
        <v/>
      </c>
      <c r="H709" s="17" t="str">
        <f>IF(IFERROR(FIND(H$13,INDEX(DATOS!CB:CB,MATCH(CHECKLIST!B709,DATOS!B:B,0),1),1),"")="",IF(IFERROR(FIND("VENCIDA",INDEX(DATOS!BI:BI,MATCH(CHECKLIST!B709,DATOS!B:B,0),1),1),"")="","","VENCIDO"),"X")</f>
        <v/>
      </c>
      <c r="I709" s="17" t="str">
        <f>IF(IFERROR(FIND(I$13,INDEX(DATOS!CB:CB,MATCH(CHECKLIST!B709,DATOS!B:B,0),1),1),"")="","","X")</f>
        <v/>
      </c>
      <c r="J709" s="17" t="str">
        <f>IF(IFERROR(FIND(J$13,INDEX(DATOS!CB:CB,MATCH(CHECKLIST!B709,DATOS!B:B,0),1),1),"")="","","X")</f>
        <v/>
      </c>
      <c r="K709" s="17" t="str">
        <f>IF(IFERROR(FIND(K$13,INDEX(DATOS!CB:CB,MATCH(CHECKLIST!B709,DATOS!B:B,0),1),1),"")="","","X")</f>
        <v/>
      </c>
      <c r="L709" s="17" t="str">
        <f>IF(IFERROR(FIND(L$13,INDEX(DATOS!CB:CB,MATCH(CHECKLIST!B709,DATOS!B:B,0),1),1),"")="","","X")</f>
        <v/>
      </c>
      <c r="M709" s="17" t="str">
        <f>IF(IFERROR(FIND(M$13,INDEX(DATOS!CB:CB,MATCH(CHECKLIST!B709,DATOS!B:B,0),1),1),"")="","","X")</f>
        <v/>
      </c>
      <c r="N709" s="49" t="str">
        <f ca="1">IFERROR(IF(INDEX(DATOS!I:I,MATCH(CHECKLIST!B709,DATOS!B:B,0),1)="","X",IF(INDEX(DATOS!I:I,MATCH(CHECKLIST!B709,DATOS!B:B,0),1)&gt;YEAR(TODAY())-1,"","VENCIDA")),"")</f>
        <v/>
      </c>
      <c r="P709" s="17" t="str">
        <f>IF(B709="","",IF(IFERROR(FIND(P$13,INDEX(DATOS!CB:CB,MATCH(CHECKLIST!B709,DATOS!B:B,0),1),1),"")="","","X"))</f>
        <v/>
      </c>
      <c r="Q709" s="17" t="str">
        <f>IF(B709="","",IF(IFERROR(FIND(Q$13,INDEX(DATOS!CB:CB,MATCH(CHECKLIST!B709,DATOS!B:B,0),1),1),"")="","","X"))</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16" t="str">
        <f>IFERROR(INDEX(DATOS!C:C,MATCH(CHECKLIST!A710,DATOS!BV:BV,0),1),"")</f>
        <v/>
      </c>
      <c r="F710" s="3" t="str">
        <f t="shared" si="33"/>
        <v/>
      </c>
      <c r="G710" s="17" t="str">
        <f>IF(IFERROR(FIND(G$13,INDEX(DATOS!CB:CB,MATCH(CHECKLIST!B710,DATOS!B:B,0),1),1),"")="",IF(IFERROR(FIND("FINADO",INDEX(DATOS!CB:CB,MATCH(CHECKLIST!B710,DATOS!B:B,0),1),1),"")="",IF(IFERROR(FIND("BAJA",INDEX(DATOS!CB:CB,MATCH(CHECKLIST!B710,DATOS!B:B,0),1),1),"")="",IF(IFERROR(FIND("FECHA PEUA",INDEX(DATOS!CB:CB,MATCH(CHECKLIST!B710,DATOS!B:B,0),1),1),"")="",IF(IFERROR(FIND("FIRMA",INDEX(DATOS!CB:CB,MATCH(CHECKLIST!B710,DATOS!B:B,0),1),1),"")="","","FIRMA"),"PEUA"),"BAJA"),"FINADO"),"X")</f>
        <v/>
      </c>
      <c r="H710" s="17" t="str">
        <f>IF(IFERROR(FIND(H$13,INDEX(DATOS!CB:CB,MATCH(CHECKLIST!B710,DATOS!B:B,0),1),1),"")="",IF(IFERROR(FIND("VENCIDA",INDEX(DATOS!BI:BI,MATCH(CHECKLIST!B710,DATOS!B:B,0),1),1),"")="","","VENCIDO"),"X")</f>
        <v/>
      </c>
      <c r="I710" s="17" t="str">
        <f>IF(IFERROR(FIND(I$13,INDEX(DATOS!CB:CB,MATCH(CHECKLIST!B710,DATOS!B:B,0),1),1),"")="","","X")</f>
        <v/>
      </c>
      <c r="J710" s="17" t="str">
        <f>IF(IFERROR(FIND(J$13,INDEX(DATOS!CB:CB,MATCH(CHECKLIST!B710,DATOS!B:B,0),1),1),"")="","","X")</f>
        <v/>
      </c>
      <c r="K710" s="17" t="str">
        <f>IF(IFERROR(FIND(K$13,INDEX(DATOS!CB:CB,MATCH(CHECKLIST!B710,DATOS!B:B,0),1),1),"")="","","X")</f>
        <v/>
      </c>
      <c r="L710" s="17" t="str">
        <f>IF(IFERROR(FIND(L$13,INDEX(DATOS!CB:CB,MATCH(CHECKLIST!B710,DATOS!B:B,0),1),1),"")="","","X")</f>
        <v/>
      </c>
      <c r="M710" s="17" t="str">
        <f>IF(IFERROR(FIND(M$13,INDEX(DATOS!CB:CB,MATCH(CHECKLIST!B710,DATOS!B:B,0),1),1),"")="","","X")</f>
        <v/>
      </c>
      <c r="N710" s="49" t="str">
        <f ca="1">IFERROR(IF(INDEX(DATOS!I:I,MATCH(CHECKLIST!B710,DATOS!B:B,0),1)="","X",IF(INDEX(DATOS!I:I,MATCH(CHECKLIST!B710,DATOS!B:B,0),1)&gt;YEAR(TODAY())-1,"","VENCIDA")),"")</f>
        <v/>
      </c>
      <c r="P710" s="17" t="str">
        <f>IF(B710="","",IF(IFERROR(FIND(P$13,INDEX(DATOS!CB:CB,MATCH(CHECKLIST!B710,DATOS!B:B,0),1),1),"")="","","X"))</f>
        <v/>
      </c>
      <c r="Q710" s="17" t="str">
        <f>IF(B710="","",IF(IFERROR(FIND(Q$13,INDEX(DATOS!CB:CB,MATCH(CHECKLIST!B710,DATOS!B:B,0),1),1),"")="","","X"))</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16" t="str">
        <f>IFERROR(INDEX(DATOS!C:C,MATCH(CHECKLIST!A711,DATOS!BV:BV,0),1),"")</f>
        <v/>
      </c>
      <c r="F711" s="3" t="str">
        <f t="shared" si="33"/>
        <v/>
      </c>
      <c r="G711" s="17" t="str">
        <f>IF(IFERROR(FIND(G$13,INDEX(DATOS!CB:CB,MATCH(CHECKLIST!B711,DATOS!B:B,0),1),1),"")="",IF(IFERROR(FIND("FINADO",INDEX(DATOS!CB:CB,MATCH(CHECKLIST!B711,DATOS!B:B,0),1),1),"")="",IF(IFERROR(FIND("BAJA",INDEX(DATOS!CB:CB,MATCH(CHECKLIST!B711,DATOS!B:B,0),1),1),"")="",IF(IFERROR(FIND("FECHA PEUA",INDEX(DATOS!CB:CB,MATCH(CHECKLIST!B711,DATOS!B:B,0),1),1),"")="",IF(IFERROR(FIND("FIRMA",INDEX(DATOS!CB:CB,MATCH(CHECKLIST!B711,DATOS!B:B,0),1),1),"")="","","FIRMA"),"PEUA"),"BAJA"),"FINADO"),"X")</f>
        <v/>
      </c>
      <c r="H711" s="17" t="str">
        <f>IF(IFERROR(FIND(H$13,INDEX(DATOS!CB:CB,MATCH(CHECKLIST!B711,DATOS!B:B,0),1),1),"")="",IF(IFERROR(FIND("VENCIDA",INDEX(DATOS!BI:BI,MATCH(CHECKLIST!B711,DATOS!B:B,0),1),1),"")="","","VENCIDO"),"X")</f>
        <v/>
      </c>
      <c r="I711" s="17" t="str">
        <f>IF(IFERROR(FIND(I$13,INDEX(DATOS!CB:CB,MATCH(CHECKLIST!B711,DATOS!B:B,0),1),1),"")="","","X")</f>
        <v/>
      </c>
      <c r="J711" s="17" t="str">
        <f>IF(IFERROR(FIND(J$13,INDEX(DATOS!CB:CB,MATCH(CHECKLIST!B711,DATOS!B:B,0),1),1),"")="","","X")</f>
        <v/>
      </c>
      <c r="K711" s="17" t="str">
        <f>IF(IFERROR(FIND(K$13,INDEX(DATOS!CB:CB,MATCH(CHECKLIST!B711,DATOS!B:B,0),1),1),"")="","","X")</f>
        <v/>
      </c>
      <c r="L711" s="17" t="str">
        <f>IF(IFERROR(FIND(L$13,INDEX(DATOS!CB:CB,MATCH(CHECKLIST!B711,DATOS!B:B,0),1),1),"")="","","X")</f>
        <v/>
      </c>
      <c r="M711" s="17" t="str">
        <f>IF(IFERROR(FIND(M$13,INDEX(DATOS!CB:CB,MATCH(CHECKLIST!B711,DATOS!B:B,0),1),1),"")="","","X")</f>
        <v/>
      </c>
      <c r="N711" s="49" t="str">
        <f ca="1">IFERROR(IF(INDEX(DATOS!I:I,MATCH(CHECKLIST!B711,DATOS!B:B,0),1)="","X",IF(INDEX(DATOS!I:I,MATCH(CHECKLIST!B711,DATOS!B:B,0),1)&gt;YEAR(TODAY())-1,"","VENCIDA")),"")</f>
        <v/>
      </c>
      <c r="P711" s="17" t="str">
        <f>IF(B711="","",IF(IFERROR(FIND(P$13,INDEX(DATOS!CB:CB,MATCH(CHECKLIST!B711,DATOS!B:B,0),1),1),"")="","","X"))</f>
        <v/>
      </c>
      <c r="Q711" s="17" t="str">
        <f>IF(B711="","",IF(IFERROR(FIND(Q$13,INDEX(DATOS!CB:CB,MATCH(CHECKLIST!B711,DATOS!B:B,0),1),1),"")="","","X"))</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16" t="str">
        <f>IFERROR(INDEX(DATOS!C:C,MATCH(CHECKLIST!A712,DATOS!BV:BV,0),1),"")</f>
        <v/>
      </c>
      <c r="F712" s="3" t="str">
        <f t="shared" si="33"/>
        <v/>
      </c>
      <c r="G712" s="17" t="str">
        <f>IF(IFERROR(FIND(G$13,INDEX(DATOS!CB:CB,MATCH(CHECKLIST!B712,DATOS!B:B,0),1),1),"")="",IF(IFERROR(FIND("FINADO",INDEX(DATOS!CB:CB,MATCH(CHECKLIST!B712,DATOS!B:B,0),1),1),"")="",IF(IFERROR(FIND("BAJA",INDEX(DATOS!CB:CB,MATCH(CHECKLIST!B712,DATOS!B:B,0),1),1),"")="",IF(IFERROR(FIND("FECHA PEUA",INDEX(DATOS!CB:CB,MATCH(CHECKLIST!B712,DATOS!B:B,0),1),1),"")="",IF(IFERROR(FIND("FIRMA",INDEX(DATOS!CB:CB,MATCH(CHECKLIST!B712,DATOS!B:B,0),1),1),"")="","","FIRMA"),"PEUA"),"BAJA"),"FINADO"),"X")</f>
        <v/>
      </c>
      <c r="H712" s="17" t="str">
        <f>IF(IFERROR(FIND(H$13,INDEX(DATOS!CB:CB,MATCH(CHECKLIST!B712,DATOS!B:B,0),1),1),"")="",IF(IFERROR(FIND("VENCIDA",INDEX(DATOS!BI:BI,MATCH(CHECKLIST!B712,DATOS!B:B,0),1),1),"")="","","VENCIDO"),"X")</f>
        <v/>
      </c>
      <c r="I712" s="17" t="str">
        <f>IF(IFERROR(FIND(I$13,INDEX(DATOS!CB:CB,MATCH(CHECKLIST!B712,DATOS!B:B,0),1),1),"")="","","X")</f>
        <v/>
      </c>
      <c r="J712" s="17" t="str">
        <f>IF(IFERROR(FIND(J$13,INDEX(DATOS!CB:CB,MATCH(CHECKLIST!B712,DATOS!B:B,0),1),1),"")="","","X")</f>
        <v/>
      </c>
      <c r="K712" s="17" t="str">
        <f>IF(IFERROR(FIND(K$13,INDEX(DATOS!CB:CB,MATCH(CHECKLIST!B712,DATOS!B:B,0),1),1),"")="","","X")</f>
        <v/>
      </c>
      <c r="L712" s="17" t="str">
        <f>IF(IFERROR(FIND(L$13,INDEX(DATOS!CB:CB,MATCH(CHECKLIST!B712,DATOS!B:B,0),1),1),"")="","","X")</f>
        <v/>
      </c>
      <c r="M712" s="17" t="str">
        <f>IF(IFERROR(FIND(M$13,INDEX(DATOS!CB:CB,MATCH(CHECKLIST!B712,DATOS!B:B,0),1),1),"")="","","X")</f>
        <v/>
      </c>
      <c r="N712" s="49" t="str">
        <f ca="1">IFERROR(IF(INDEX(DATOS!I:I,MATCH(CHECKLIST!B712,DATOS!B:B,0),1)="","X",IF(INDEX(DATOS!I:I,MATCH(CHECKLIST!B712,DATOS!B:B,0),1)&gt;YEAR(TODAY())-1,"","VENCIDA")),"")</f>
        <v/>
      </c>
      <c r="P712" s="17" t="str">
        <f>IF(B712="","",IF(IFERROR(FIND(P$13,INDEX(DATOS!CB:CB,MATCH(CHECKLIST!B712,DATOS!B:B,0),1),1),"")="","","X"))</f>
        <v/>
      </c>
      <c r="Q712" s="17" t="str">
        <f>IF(B712="","",IF(IFERROR(FIND(Q$13,INDEX(DATOS!CB:CB,MATCH(CHECKLIST!B712,DATOS!B:B,0),1),1),"")="","","X"))</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16" t="str">
        <f>IFERROR(INDEX(DATOS!C:C,MATCH(CHECKLIST!A713,DATOS!BV:BV,0),1),"")</f>
        <v/>
      </c>
      <c r="F713" s="3" t="str">
        <f t="shared" si="33"/>
        <v/>
      </c>
      <c r="G713" s="17" t="str">
        <f>IF(IFERROR(FIND(G$13,INDEX(DATOS!CB:CB,MATCH(CHECKLIST!B713,DATOS!B:B,0),1),1),"")="",IF(IFERROR(FIND("FINADO",INDEX(DATOS!CB:CB,MATCH(CHECKLIST!B713,DATOS!B:B,0),1),1),"")="",IF(IFERROR(FIND("BAJA",INDEX(DATOS!CB:CB,MATCH(CHECKLIST!B713,DATOS!B:B,0),1),1),"")="",IF(IFERROR(FIND("FECHA PEUA",INDEX(DATOS!CB:CB,MATCH(CHECKLIST!B713,DATOS!B:B,0),1),1),"")="",IF(IFERROR(FIND("FIRMA",INDEX(DATOS!CB:CB,MATCH(CHECKLIST!B713,DATOS!B:B,0),1),1),"")="","","FIRMA"),"PEUA"),"BAJA"),"FINADO"),"X")</f>
        <v/>
      </c>
      <c r="H713" s="17" t="str">
        <f>IF(IFERROR(FIND(H$13,INDEX(DATOS!CB:CB,MATCH(CHECKLIST!B713,DATOS!B:B,0),1),1),"")="",IF(IFERROR(FIND("VENCIDA",INDEX(DATOS!BI:BI,MATCH(CHECKLIST!B713,DATOS!B:B,0),1),1),"")="","","VENCIDO"),"X")</f>
        <v/>
      </c>
      <c r="I713" s="17" t="str">
        <f>IF(IFERROR(FIND(I$13,INDEX(DATOS!CB:CB,MATCH(CHECKLIST!B713,DATOS!B:B,0),1),1),"")="","","X")</f>
        <v/>
      </c>
      <c r="J713" s="17" t="str">
        <f>IF(IFERROR(FIND(J$13,INDEX(DATOS!CB:CB,MATCH(CHECKLIST!B713,DATOS!B:B,0),1),1),"")="","","X")</f>
        <v/>
      </c>
      <c r="K713" s="17" t="str">
        <f>IF(IFERROR(FIND(K$13,INDEX(DATOS!CB:CB,MATCH(CHECKLIST!B713,DATOS!B:B,0),1),1),"")="","","X")</f>
        <v/>
      </c>
      <c r="L713" s="17" t="str">
        <f>IF(IFERROR(FIND(L$13,INDEX(DATOS!CB:CB,MATCH(CHECKLIST!B713,DATOS!B:B,0),1),1),"")="","","X")</f>
        <v/>
      </c>
      <c r="M713" s="17" t="str">
        <f>IF(IFERROR(FIND(M$13,INDEX(DATOS!CB:CB,MATCH(CHECKLIST!B713,DATOS!B:B,0),1),1),"")="","","X")</f>
        <v/>
      </c>
      <c r="N713" s="49" t="str">
        <f ca="1">IFERROR(IF(INDEX(DATOS!I:I,MATCH(CHECKLIST!B713,DATOS!B:B,0),1)="","X",IF(INDEX(DATOS!I:I,MATCH(CHECKLIST!B713,DATOS!B:B,0),1)&gt;YEAR(TODAY())-1,"","VENCIDA")),"")</f>
        <v/>
      </c>
      <c r="P713" s="17" t="str">
        <f>IF(B713="","",IF(IFERROR(FIND(P$13,INDEX(DATOS!CB:CB,MATCH(CHECKLIST!B713,DATOS!B:B,0),1),1),"")="","","X"))</f>
        <v/>
      </c>
      <c r="Q713" s="17" t="str">
        <f>IF(B713="","",IF(IFERROR(FIND(Q$13,INDEX(DATOS!CB:CB,MATCH(CHECKLIST!B713,DATOS!B:B,0),1),1),"")="","","X"))</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16" t="str">
        <f>IFERROR(INDEX(DATOS!C:C,MATCH(CHECKLIST!A714,DATOS!BV:BV,0),1),"")</f>
        <v/>
      </c>
      <c r="F714" s="3" t="str">
        <f t="shared" si="33"/>
        <v/>
      </c>
      <c r="G714" s="17" t="str">
        <f>IF(IFERROR(FIND(G$13,INDEX(DATOS!CB:CB,MATCH(CHECKLIST!B714,DATOS!B:B,0),1),1),"")="",IF(IFERROR(FIND("FINADO",INDEX(DATOS!CB:CB,MATCH(CHECKLIST!B714,DATOS!B:B,0),1),1),"")="",IF(IFERROR(FIND("BAJA",INDEX(DATOS!CB:CB,MATCH(CHECKLIST!B714,DATOS!B:B,0),1),1),"")="",IF(IFERROR(FIND("FECHA PEUA",INDEX(DATOS!CB:CB,MATCH(CHECKLIST!B714,DATOS!B:B,0),1),1),"")="",IF(IFERROR(FIND("FIRMA",INDEX(DATOS!CB:CB,MATCH(CHECKLIST!B714,DATOS!B:B,0),1),1),"")="","","FIRMA"),"PEUA"),"BAJA"),"FINADO"),"X")</f>
        <v/>
      </c>
      <c r="H714" s="17" t="str">
        <f>IF(IFERROR(FIND(H$13,INDEX(DATOS!CB:CB,MATCH(CHECKLIST!B714,DATOS!B:B,0),1),1),"")="",IF(IFERROR(FIND("VENCIDA",INDEX(DATOS!BI:BI,MATCH(CHECKLIST!B714,DATOS!B:B,0),1),1),"")="","","VENCIDO"),"X")</f>
        <v/>
      </c>
      <c r="I714" s="17" t="str">
        <f>IF(IFERROR(FIND(I$13,INDEX(DATOS!CB:CB,MATCH(CHECKLIST!B714,DATOS!B:B,0),1),1),"")="","","X")</f>
        <v/>
      </c>
      <c r="J714" s="17" t="str">
        <f>IF(IFERROR(FIND(J$13,INDEX(DATOS!CB:CB,MATCH(CHECKLIST!B714,DATOS!B:B,0),1),1),"")="","","X")</f>
        <v/>
      </c>
      <c r="K714" s="17" t="str">
        <f>IF(IFERROR(FIND(K$13,INDEX(DATOS!CB:CB,MATCH(CHECKLIST!B714,DATOS!B:B,0),1),1),"")="","","X")</f>
        <v/>
      </c>
      <c r="L714" s="17" t="str">
        <f>IF(IFERROR(FIND(L$13,INDEX(DATOS!CB:CB,MATCH(CHECKLIST!B714,DATOS!B:B,0),1),1),"")="","","X")</f>
        <v/>
      </c>
      <c r="M714" s="17" t="str">
        <f>IF(IFERROR(FIND(M$13,INDEX(DATOS!CB:CB,MATCH(CHECKLIST!B714,DATOS!B:B,0),1),1),"")="","","X")</f>
        <v/>
      </c>
      <c r="N714" s="49" t="str">
        <f ca="1">IFERROR(IF(INDEX(DATOS!I:I,MATCH(CHECKLIST!B714,DATOS!B:B,0),1)="","X",IF(INDEX(DATOS!I:I,MATCH(CHECKLIST!B714,DATOS!B:B,0),1)&gt;YEAR(TODAY())-1,"","VENCIDA")),"")</f>
        <v/>
      </c>
      <c r="P714" s="17" t="str">
        <f>IF(B714="","",IF(IFERROR(FIND(P$13,INDEX(DATOS!CB:CB,MATCH(CHECKLIST!B714,DATOS!B:B,0),1),1),"")="","","X"))</f>
        <v/>
      </c>
      <c r="Q714" s="17" t="str">
        <f>IF(B714="","",IF(IFERROR(FIND(Q$13,INDEX(DATOS!CB:CB,MATCH(CHECKLIST!B714,DATOS!B:B,0),1),1),"")="","","X"))</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16" t="str">
        <f>IFERROR(INDEX(DATOS!C:C,MATCH(CHECKLIST!A715,DATOS!BV:BV,0),1),"")</f>
        <v/>
      </c>
      <c r="F715" s="3" t="str">
        <f t="shared" si="33"/>
        <v/>
      </c>
      <c r="G715" s="17" t="str">
        <f>IF(IFERROR(FIND(G$13,INDEX(DATOS!CB:CB,MATCH(CHECKLIST!B715,DATOS!B:B,0),1),1),"")="",IF(IFERROR(FIND("FINADO",INDEX(DATOS!CB:CB,MATCH(CHECKLIST!B715,DATOS!B:B,0),1),1),"")="",IF(IFERROR(FIND("BAJA",INDEX(DATOS!CB:CB,MATCH(CHECKLIST!B715,DATOS!B:B,0),1),1),"")="",IF(IFERROR(FIND("FECHA PEUA",INDEX(DATOS!CB:CB,MATCH(CHECKLIST!B715,DATOS!B:B,0),1),1),"")="",IF(IFERROR(FIND("FIRMA",INDEX(DATOS!CB:CB,MATCH(CHECKLIST!B715,DATOS!B:B,0),1),1),"")="","","FIRMA"),"PEUA"),"BAJA"),"FINADO"),"X")</f>
        <v/>
      </c>
      <c r="H715" s="17" t="str">
        <f>IF(IFERROR(FIND(H$13,INDEX(DATOS!CB:CB,MATCH(CHECKLIST!B715,DATOS!B:B,0),1),1),"")="",IF(IFERROR(FIND("VENCIDA",INDEX(DATOS!BI:BI,MATCH(CHECKLIST!B715,DATOS!B:B,0),1),1),"")="","","VENCIDO"),"X")</f>
        <v/>
      </c>
      <c r="I715" s="17" t="str">
        <f>IF(IFERROR(FIND(I$13,INDEX(DATOS!CB:CB,MATCH(CHECKLIST!B715,DATOS!B:B,0),1),1),"")="","","X")</f>
        <v/>
      </c>
      <c r="J715" s="17" t="str">
        <f>IF(IFERROR(FIND(J$13,INDEX(DATOS!CB:CB,MATCH(CHECKLIST!B715,DATOS!B:B,0),1),1),"")="","","X")</f>
        <v/>
      </c>
      <c r="K715" s="17" t="str">
        <f>IF(IFERROR(FIND(K$13,INDEX(DATOS!CB:CB,MATCH(CHECKLIST!B715,DATOS!B:B,0),1),1),"")="","","X")</f>
        <v/>
      </c>
      <c r="L715" s="17" t="str">
        <f>IF(IFERROR(FIND(L$13,INDEX(DATOS!CB:CB,MATCH(CHECKLIST!B715,DATOS!B:B,0),1),1),"")="","","X")</f>
        <v/>
      </c>
      <c r="M715" s="17" t="str">
        <f>IF(IFERROR(FIND(M$13,INDEX(DATOS!CB:CB,MATCH(CHECKLIST!B715,DATOS!B:B,0),1),1),"")="","","X")</f>
        <v/>
      </c>
      <c r="N715" s="49" t="str">
        <f ca="1">IFERROR(IF(INDEX(DATOS!I:I,MATCH(CHECKLIST!B715,DATOS!B:B,0),1)="","X",IF(INDEX(DATOS!I:I,MATCH(CHECKLIST!B715,DATOS!B:B,0),1)&gt;YEAR(TODAY())-1,"","VENCIDA")),"")</f>
        <v/>
      </c>
      <c r="P715" s="17" t="str">
        <f>IF(B715="","",IF(IFERROR(FIND(P$13,INDEX(DATOS!CB:CB,MATCH(CHECKLIST!B715,DATOS!B:B,0),1),1),"")="","","X"))</f>
        <v/>
      </c>
      <c r="Q715" s="17" t="str">
        <f>IF(B715="","",IF(IFERROR(FIND(Q$13,INDEX(DATOS!CB:CB,MATCH(CHECKLIST!B715,DATOS!B:B,0),1),1),"")="","","X"))</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16" t="str">
        <f>IFERROR(INDEX(DATOS!C:C,MATCH(CHECKLIST!A716,DATOS!BV:BV,0),1),"")</f>
        <v/>
      </c>
      <c r="F716" s="3" t="str">
        <f t="shared" si="33"/>
        <v/>
      </c>
      <c r="G716" s="17" t="str">
        <f>IF(IFERROR(FIND(G$13,INDEX(DATOS!CB:CB,MATCH(CHECKLIST!B716,DATOS!B:B,0),1),1),"")="",IF(IFERROR(FIND("FINADO",INDEX(DATOS!CB:CB,MATCH(CHECKLIST!B716,DATOS!B:B,0),1),1),"")="",IF(IFERROR(FIND("BAJA",INDEX(DATOS!CB:CB,MATCH(CHECKLIST!B716,DATOS!B:B,0),1),1),"")="",IF(IFERROR(FIND("FECHA PEUA",INDEX(DATOS!CB:CB,MATCH(CHECKLIST!B716,DATOS!B:B,0),1),1),"")="",IF(IFERROR(FIND("FIRMA",INDEX(DATOS!CB:CB,MATCH(CHECKLIST!B716,DATOS!B:B,0),1),1),"")="","","FIRMA"),"PEUA"),"BAJA"),"FINADO"),"X")</f>
        <v/>
      </c>
      <c r="H716" s="17" t="str">
        <f>IF(IFERROR(FIND(H$13,INDEX(DATOS!CB:CB,MATCH(CHECKLIST!B716,DATOS!B:B,0),1),1),"")="",IF(IFERROR(FIND("VENCIDA",INDEX(DATOS!BI:BI,MATCH(CHECKLIST!B716,DATOS!B:B,0),1),1),"")="","","VENCIDO"),"X")</f>
        <v/>
      </c>
      <c r="I716" s="17" t="str">
        <f>IF(IFERROR(FIND(I$13,INDEX(DATOS!CB:CB,MATCH(CHECKLIST!B716,DATOS!B:B,0),1),1),"")="","","X")</f>
        <v/>
      </c>
      <c r="J716" s="17" t="str">
        <f>IF(IFERROR(FIND(J$13,INDEX(DATOS!CB:CB,MATCH(CHECKLIST!B716,DATOS!B:B,0),1),1),"")="","","X")</f>
        <v/>
      </c>
      <c r="K716" s="17" t="str">
        <f>IF(IFERROR(FIND(K$13,INDEX(DATOS!CB:CB,MATCH(CHECKLIST!B716,DATOS!B:B,0),1),1),"")="","","X")</f>
        <v/>
      </c>
      <c r="L716" s="17" t="str">
        <f>IF(IFERROR(FIND(L$13,INDEX(DATOS!CB:CB,MATCH(CHECKLIST!B716,DATOS!B:B,0),1),1),"")="","","X")</f>
        <v/>
      </c>
      <c r="M716" s="17" t="str">
        <f>IF(IFERROR(FIND(M$13,INDEX(DATOS!CB:CB,MATCH(CHECKLIST!B716,DATOS!B:B,0),1),1),"")="","","X")</f>
        <v/>
      </c>
      <c r="N716" s="49" t="str">
        <f ca="1">IFERROR(IF(INDEX(DATOS!I:I,MATCH(CHECKLIST!B716,DATOS!B:B,0),1)="","X",IF(INDEX(DATOS!I:I,MATCH(CHECKLIST!B716,DATOS!B:B,0),1)&gt;YEAR(TODAY())-1,"","VENCIDA")),"")</f>
        <v/>
      </c>
      <c r="P716" s="17" t="str">
        <f>IF(B716="","",IF(IFERROR(FIND(P$13,INDEX(DATOS!CB:CB,MATCH(CHECKLIST!B716,DATOS!B:B,0),1),1),"")="","","X"))</f>
        <v/>
      </c>
      <c r="Q716" s="17" t="str">
        <f>IF(B716="","",IF(IFERROR(FIND(Q$13,INDEX(DATOS!CB:CB,MATCH(CHECKLIST!B716,DATOS!B:B,0),1),1),"")="","","X"))</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16" t="str">
        <f>IFERROR(INDEX(DATOS!C:C,MATCH(CHECKLIST!A717,DATOS!BV:BV,0),1),"")</f>
        <v/>
      </c>
      <c r="F717" s="3" t="str">
        <f t="shared" si="33"/>
        <v/>
      </c>
      <c r="G717" s="17" t="str">
        <f>IF(IFERROR(FIND(G$13,INDEX(DATOS!CB:CB,MATCH(CHECKLIST!B717,DATOS!B:B,0),1),1),"")="",IF(IFERROR(FIND("FINADO",INDEX(DATOS!CB:CB,MATCH(CHECKLIST!B717,DATOS!B:B,0),1),1),"")="",IF(IFERROR(FIND("BAJA",INDEX(DATOS!CB:CB,MATCH(CHECKLIST!B717,DATOS!B:B,0),1),1),"")="",IF(IFERROR(FIND("FECHA PEUA",INDEX(DATOS!CB:CB,MATCH(CHECKLIST!B717,DATOS!B:B,0),1),1),"")="",IF(IFERROR(FIND("FIRMA",INDEX(DATOS!CB:CB,MATCH(CHECKLIST!B717,DATOS!B:B,0),1),1),"")="","","FIRMA"),"PEUA"),"BAJA"),"FINADO"),"X")</f>
        <v/>
      </c>
      <c r="H717" s="17" t="str">
        <f>IF(IFERROR(FIND(H$13,INDEX(DATOS!CB:CB,MATCH(CHECKLIST!B717,DATOS!B:B,0),1),1),"")="",IF(IFERROR(FIND("VENCIDA",INDEX(DATOS!BI:BI,MATCH(CHECKLIST!B717,DATOS!B:B,0),1),1),"")="","","VENCIDO"),"X")</f>
        <v/>
      </c>
      <c r="I717" s="17" t="str">
        <f>IF(IFERROR(FIND(I$13,INDEX(DATOS!CB:CB,MATCH(CHECKLIST!B717,DATOS!B:B,0),1),1),"")="","","X")</f>
        <v/>
      </c>
      <c r="J717" s="17" t="str">
        <f>IF(IFERROR(FIND(J$13,INDEX(DATOS!CB:CB,MATCH(CHECKLIST!B717,DATOS!B:B,0),1),1),"")="","","X")</f>
        <v/>
      </c>
      <c r="K717" s="17" t="str">
        <f>IF(IFERROR(FIND(K$13,INDEX(DATOS!CB:CB,MATCH(CHECKLIST!B717,DATOS!B:B,0),1),1),"")="","","X")</f>
        <v/>
      </c>
      <c r="L717" s="17" t="str">
        <f>IF(IFERROR(FIND(L$13,INDEX(DATOS!CB:CB,MATCH(CHECKLIST!B717,DATOS!B:B,0),1),1),"")="","","X")</f>
        <v/>
      </c>
      <c r="M717" s="17" t="str">
        <f>IF(IFERROR(FIND(M$13,INDEX(DATOS!CB:CB,MATCH(CHECKLIST!B717,DATOS!B:B,0),1),1),"")="","","X")</f>
        <v/>
      </c>
      <c r="N717" s="49" t="str">
        <f ca="1">IFERROR(IF(INDEX(DATOS!I:I,MATCH(CHECKLIST!B717,DATOS!B:B,0),1)="","X",IF(INDEX(DATOS!I:I,MATCH(CHECKLIST!B717,DATOS!B:B,0),1)&gt;YEAR(TODAY())-1,"","VENCIDA")),"")</f>
        <v/>
      </c>
      <c r="P717" s="17" t="str">
        <f>IF(B717="","",IF(IFERROR(FIND(P$13,INDEX(DATOS!CB:CB,MATCH(CHECKLIST!B717,DATOS!B:B,0),1),1),"")="","","X"))</f>
        <v/>
      </c>
      <c r="Q717" s="17" t="str">
        <f>IF(B717="","",IF(IFERROR(FIND(Q$13,INDEX(DATOS!CB:CB,MATCH(CHECKLIST!B717,DATOS!B:B,0),1),1),"")="","","X"))</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16" t="str">
        <f>IFERROR(INDEX(DATOS!C:C,MATCH(CHECKLIST!A718,DATOS!BV:BV,0),1),"")</f>
        <v/>
      </c>
      <c r="F718" s="3" t="str">
        <f t="shared" ref="F718:F781" si="34">IF(B718="","",IF(CONCATENATE(G718,H718,I718,J718,K718,L718,M718,N718,P718,Q718)="","ü","û"))</f>
        <v/>
      </c>
      <c r="G718" s="17" t="str">
        <f>IF(IFERROR(FIND(G$13,INDEX(DATOS!CB:CB,MATCH(CHECKLIST!B718,DATOS!B:B,0),1),1),"")="",IF(IFERROR(FIND("FINADO",INDEX(DATOS!CB:CB,MATCH(CHECKLIST!B718,DATOS!B:B,0),1),1),"")="",IF(IFERROR(FIND("BAJA",INDEX(DATOS!CB:CB,MATCH(CHECKLIST!B718,DATOS!B:B,0),1),1),"")="",IF(IFERROR(FIND("FECHA PEUA",INDEX(DATOS!CB:CB,MATCH(CHECKLIST!B718,DATOS!B:B,0),1),1),"")="",IF(IFERROR(FIND("FIRMA",INDEX(DATOS!CB:CB,MATCH(CHECKLIST!B718,DATOS!B:B,0),1),1),"")="","","FIRMA"),"PEUA"),"BAJA"),"FINADO"),"X")</f>
        <v/>
      </c>
      <c r="H718" s="17" t="str">
        <f>IF(IFERROR(FIND(H$13,INDEX(DATOS!CB:CB,MATCH(CHECKLIST!B718,DATOS!B:B,0),1),1),"")="",IF(IFERROR(FIND("VENCIDA",INDEX(DATOS!BI:BI,MATCH(CHECKLIST!B718,DATOS!B:B,0),1),1),"")="","","VENCIDO"),"X")</f>
        <v/>
      </c>
      <c r="I718" s="17" t="str">
        <f>IF(IFERROR(FIND(I$13,INDEX(DATOS!CB:CB,MATCH(CHECKLIST!B718,DATOS!B:B,0),1),1),"")="","","X")</f>
        <v/>
      </c>
      <c r="J718" s="17" t="str">
        <f>IF(IFERROR(FIND(J$13,INDEX(DATOS!CB:CB,MATCH(CHECKLIST!B718,DATOS!B:B,0),1),1),"")="","","X")</f>
        <v/>
      </c>
      <c r="K718" s="17" t="str">
        <f>IF(IFERROR(FIND(K$13,INDEX(DATOS!CB:CB,MATCH(CHECKLIST!B718,DATOS!B:B,0),1),1),"")="","","X")</f>
        <v/>
      </c>
      <c r="L718" s="17" t="str">
        <f>IF(IFERROR(FIND(L$13,INDEX(DATOS!CB:CB,MATCH(CHECKLIST!B718,DATOS!B:B,0),1),1),"")="","","X")</f>
        <v/>
      </c>
      <c r="M718" s="17" t="str">
        <f>IF(IFERROR(FIND(M$13,INDEX(DATOS!CB:CB,MATCH(CHECKLIST!B718,DATOS!B:B,0),1),1),"")="","","X")</f>
        <v/>
      </c>
      <c r="N718" s="49" t="str">
        <f ca="1">IFERROR(IF(INDEX(DATOS!I:I,MATCH(CHECKLIST!B718,DATOS!B:B,0),1)="","X",IF(INDEX(DATOS!I:I,MATCH(CHECKLIST!B718,DATOS!B:B,0),1)&gt;YEAR(TODAY())-1,"","VENCIDA")),"")</f>
        <v/>
      </c>
      <c r="P718" s="17" t="str">
        <f>IF(B718="","",IF(IFERROR(FIND(P$13,INDEX(DATOS!CB:CB,MATCH(CHECKLIST!B718,DATOS!B:B,0),1),1),"")="","","X"))</f>
        <v/>
      </c>
      <c r="Q718" s="17" t="str">
        <f>IF(B718="","",IF(IFERROR(FIND(Q$13,INDEX(DATOS!CB:CB,MATCH(CHECKLIST!B718,DATOS!B:B,0),1),1),"")="","","X"))</f>
        <v/>
      </c>
      <c r="S718">
        <f t="shared" si="32"/>
        <v>0</v>
      </c>
      <c r="U718" t="str">
        <f t="shared" ref="U718:U781" si="35">IF(C718="","",C718)</f>
        <v/>
      </c>
      <c r="V718" t="str">
        <f t="shared" ref="V718:V781" si="36">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16" t="str">
        <f>IFERROR(INDEX(DATOS!C:C,MATCH(CHECKLIST!A719,DATOS!BV:BV,0),1),"")</f>
        <v/>
      </c>
      <c r="F719" s="3" t="str">
        <f t="shared" si="34"/>
        <v/>
      </c>
      <c r="G719" s="17" t="str">
        <f>IF(IFERROR(FIND(G$13,INDEX(DATOS!CB:CB,MATCH(CHECKLIST!B719,DATOS!B:B,0),1),1),"")="",IF(IFERROR(FIND("FINADO",INDEX(DATOS!CB:CB,MATCH(CHECKLIST!B719,DATOS!B:B,0),1),1),"")="",IF(IFERROR(FIND("BAJA",INDEX(DATOS!CB:CB,MATCH(CHECKLIST!B719,DATOS!B:B,0),1),1),"")="",IF(IFERROR(FIND("FECHA PEUA",INDEX(DATOS!CB:CB,MATCH(CHECKLIST!B719,DATOS!B:B,0),1),1),"")="",IF(IFERROR(FIND("FIRMA",INDEX(DATOS!CB:CB,MATCH(CHECKLIST!B719,DATOS!B:B,0),1),1),"")="","","FIRMA"),"PEUA"),"BAJA"),"FINADO"),"X")</f>
        <v/>
      </c>
      <c r="H719" s="17" t="str">
        <f>IF(IFERROR(FIND(H$13,INDEX(DATOS!CB:CB,MATCH(CHECKLIST!B719,DATOS!B:B,0),1),1),"")="",IF(IFERROR(FIND("VENCIDA",INDEX(DATOS!BI:BI,MATCH(CHECKLIST!B719,DATOS!B:B,0),1),1),"")="","","VENCIDO"),"X")</f>
        <v/>
      </c>
      <c r="I719" s="17" t="str">
        <f>IF(IFERROR(FIND(I$13,INDEX(DATOS!CB:CB,MATCH(CHECKLIST!B719,DATOS!B:B,0),1),1),"")="","","X")</f>
        <v/>
      </c>
      <c r="J719" s="17" t="str">
        <f>IF(IFERROR(FIND(J$13,INDEX(DATOS!CB:CB,MATCH(CHECKLIST!B719,DATOS!B:B,0),1),1),"")="","","X")</f>
        <v/>
      </c>
      <c r="K719" s="17" t="str">
        <f>IF(IFERROR(FIND(K$13,INDEX(DATOS!CB:CB,MATCH(CHECKLIST!B719,DATOS!B:B,0),1),1),"")="","","X")</f>
        <v/>
      </c>
      <c r="L719" s="17" t="str">
        <f>IF(IFERROR(FIND(L$13,INDEX(DATOS!CB:CB,MATCH(CHECKLIST!B719,DATOS!B:B,0),1),1),"")="","","X")</f>
        <v/>
      </c>
      <c r="M719" s="17" t="str">
        <f>IF(IFERROR(FIND(M$13,INDEX(DATOS!CB:CB,MATCH(CHECKLIST!B719,DATOS!B:B,0),1),1),"")="","","X")</f>
        <v/>
      </c>
      <c r="N719" s="49" t="str">
        <f ca="1">IFERROR(IF(INDEX(DATOS!I:I,MATCH(CHECKLIST!B719,DATOS!B:B,0),1)="","X",IF(INDEX(DATOS!I:I,MATCH(CHECKLIST!B719,DATOS!B:B,0),1)&gt;YEAR(TODAY())-1,"","VENCIDA")),"")</f>
        <v/>
      </c>
      <c r="P719" s="17" t="str">
        <f>IF(B719="","",IF(IFERROR(FIND(P$13,INDEX(DATOS!CB:CB,MATCH(CHECKLIST!B719,DATOS!B:B,0),1),1),"")="","","X"))</f>
        <v/>
      </c>
      <c r="Q719" s="17" t="str">
        <f>IF(B719="","",IF(IFERROR(FIND(Q$13,INDEX(DATOS!CB:CB,MATCH(CHECKLIST!B719,DATOS!B:B,0),1),1),"")="","","X"))</f>
        <v/>
      </c>
      <c r="R719" t="str">
        <f>IF(B719="","",1)</f>
        <v/>
      </c>
      <c r="S719" t="str">
        <f t="shared" si="32"/>
        <v/>
      </c>
      <c r="U719" t="str">
        <f t="shared" si="35"/>
        <v/>
      </c>
      <c r="V719" t="str">
        <f t="shared" si="36"/>
        <v/>
      </c>
    </row>
    <row r="720" spans="1:22" x14ac:dyDescent="0.25">
      <c r="A720" s="12">
        <v>707</v>
      </c>
      <c r="B720" t="str">
        <f>IFERROR(INDEX(DATOS!B:B,MATCH(CHECKLIST!A720,DATOS!BV:BV,0),1),"")</f>
        <v/>
      </c>
      <c r="C720" t="str">
        <f>IFERROR(INDEX(DATOS!J:J,MATCH(CHECKLIST!A720,DATOS!BV:BV,0),1),"")</f>
        <v/>
      </c>
      <c r="D720" t="str">
        <f>IFERROR(INDEX(DATOS!R:R,MATCH(CHECKLIST!E720,DATOS!C:C,0),1),"")</f>
        <v/>
      </c>
      <c r="E720" s="16" t="str">
        <f>IFERROR(INDEX(DATOS!C:C,MATCH(CHECKLIST!A720,DATOS!BV:BV,0),1),"")</f>
        <v/>
      </c>
      <c r="F720" s="3" t="str">
        <f t="shared" si="34"/>
        <v/>
      </c>
      <c r="G720" s="17" t="str">
        <f>IF(IFERROR(FIND(G$13,INDEX(DATOS!CB:CB,MATCH(CHECKLIST!B720,DATOS!B:B,0),1),1),"")="",IF(IFERROR(FIND("FINADO",INDEX(DATOS!CB:CB,MATCH(CHECKLIST!B720,DATOS!B:B,0),1),1),"")="",IF(IFERROR(FIND("BAJA",INDEX(DATOS!CB:CB,MATCH(CHECKLIST!B720,DATOS!B:B,0),1),1),"")="",IF(IFERROR(FIND("FECHA PEUA",INDEX(DATOS!CB:CB,MATCH(CHECKLIST!B720,DATOS!B:B,0),1),1),"")="",IF(IFERROR(FIND("FIRMA",INDEX(DATOS!CB:CB,MATCH(CHECKLIST!B720,DATOS!B:B,0),1),1),"")="","","FIRMA"),"PEUA"),"BAJA"),"FINADO"),"X")</f>
        <v/>
      </c>
      <c r="H720" s="17" t="str">
        <f>IF(IFERROR(FIND(H$13,INDEX(DATOS!CB:CB,MATCH(CHECKLIST!B720,DATOS!B:B,0),1),1),"")="",IF(IFERROR(FIND("VENCIDA",INDEX(DATOS!BI:BI,MATCH(CHECKLIST!B720,DATOS!B:B,0),1),1),"")="","","VENCIDO"),"X")</f>
        <v/>
      </c>
      <c r="I720" s="17" t="str">
        <f>IF(IFERROR(FIND(I$13,INDEX(DATOS!CB:CB,MATCH(CHECKLIST!B720,DATOS!B:B,0),1),1),"")="","","X")</f>
        <v/>
      </c>
      <c r="J720" s="17" t="str">
        <f>IF(IFERROR(FIND(J$13,INDEX(DATOS!CB:CB,MATCH(CHECKLIST!B720,DATOS!B:B,0),1),1),"")="","","X")</f>
        <v/>
      </c>
      <c r="K720" s="17" t="str">
        <f>IF(IFERROR(FIND(K$13,INDEX(DATOS!CB:CB,MATCH(CHECKLIST!B720,DATOS!B:B,0),1),1),"")="","","X")</f>
        <v/>
      </c>
      <c r="L720" s="17" t="str">
        <f>IF(IFERROR(FIND(L$13,INDEX(DATOS!CB:CB,MATCH(CHECKLIST!B720,DATOS!B:B,0),1),1),"")="","","X")</f>
        <v/>
      </c>
      <c r="M720" s="17" t="str">
        <f>IF(IFERROR(FIND(M$13,INDEX(DATOS!CB:CB,MATCH(CHECKLIST!B720,DATOS!B:B,0),1),1),"")="","","X")</f>
        <v/>
      </c>
      <c r="N720" s="49" t="str">
        <f ca="1">IFERROR(IF(INDEX(DATOS!I:I,MATCH(CHECKLIST!B720,DATOS!B:B,0),1)="","X",IF(INDEX(DATOS!I:I,MATCH(CHECKLIST!B720,DATOS!B:B,0),1)&gt;YEAR(TODAY())-1,"","VENCIDA")),"")</f>
        <v/>
      </c>
      <c r="P720" s="17" t="str">
        <f>IF(B720="","",IF(IFERROR(FIND(P$13,INDEX(DATOS!CB:CB,MATCH(CHECKLIST!B720,DATOS!B:B,0),1),1),"")="","","X"))</f>
        <v/>
      </c>
      <c r="Q720" s="17" t="str">
        <f>IF(B720="","",IF(IFERROR(FIND(Q$13,INDEX(DATOS!CB:CB,MATCH(CHECKLIST!B720,DATOS!B:B,0),1),1),"")="","","X"))</f>
        <v/>
      </c>
      <c r="S720">
        <f t="shared" ref="S720:S783" si="37">IF(Q$13="","",R720)</f>
        <v>0</v>
      </c>
      <c r="U720" t="str">
        <f t="shared" si="35"/>
        <v/>
      </c>
      <c r="V720" t="str">
        <f t="shared" si="36"/>
        <v/>
      </c>
    </row>
    <row r="721" spans="1:22" x14ac:dyDescent="0.25">
      <c r="A721" s="12">
        <v>708</v>
      </c>
      <c r="B721" t="str">
        <f>IFERROR(INDEX(DATOS!B:B,MATCH(CHECKLIST!A721,DATOS!BV:BV,0),1),"")</f>
        <v/>
      </c>
      <c r="C721" t="str">
        <f>IFERROR(INDEX(DATOS!J:J,MATCH(CHECKLIST!A721,DATOS!BV:BV,0),1),"")</f>
        <v/>
      </c>
      <c r="D721" t="str">
        <f>IFERROR(INDEX(DATOS!R:R,MATCH(CHECKLIST!E721,DATOS!C:C,0),1),"")</f>
        <v/>
      </c>
      <c r="E721" s="16" t="str">
        <f>IFERROR(INDEX(DATOS!C:C,MATCH(CHECKLIST!A721,DATOS!BV:BV,0),1),"")</f>
        <v/>
      </c>
      <c r="F721" s="3" t="str">
        <f t="shared" si="34"/>
        <v/>
      </c>
      <c r="G721" s="17" t="str">
        <f>IF(IFERROR(FIND(G$13,INDEX(DATOS!CB:CB,MATCH(CHECKLIST!B721,DATOS!B:B,0),1),1),"")="",IF(IFERROR(FIND("FINADO",INDEX(DATOS!CB:CB,MATCH(CHECKLIST!B721,DATOS!B:B,0),1),1),"")="",IF(IFERROR(FIND("BAJA",INDEX(DATOS!CB:CB,MATCH(CHECKLIST!B721,DATOS!B:B,0),1),1),"")="",IF(IFERROR(FIND("FECHA PEUA",INDEX(DATOS!CB:CB,MATCH(CHECKLIST!B721,DATOS!B:B,0),1),1),"")="",IF(IFERROR(FIND("FIRMA",INDEX(DATOS!CB:CB,MATCH(CHECKLIST!B721,DATOS!B:B,0),1),1),"")="","","FIRMA"),"PEUA"),"BAJA"),"FINADO"),"X")</f>
        <v/>
      </c>
      <c r="H721" s="17" t="str">
        <f>IF(IFERROR(FIND(H$13,INDEX(DATOS!CB:CB,MATCH(CHECKLIST!B721,DATOS!B:B,0),1),1),"")="",IF(IFERROR(FIND("VENCIDA",INDEX(DATOS!BI:BI,MATCH(CHECKLIST!B721,DATOS!B:B,0),1),1),"")="","","VENCIDO"),"X")</f>
        <v/>
      </c>
      <c r="I721" s="17" t="str">
        <f>IF(IFERROR(FIND(I$13,INDEX(DATOS!CB:CB,MATCH(CHECKLIST!B721,DATOS!B:B,0),1),1),"")="","","X")</f>
        <v/>
      </c>
      <c r="J721" s="17" t="str">
        <f>IF(IFERROR(FIND(J$13,INDEX(DATOS!CB:CB,MATCH(CHECKLIST!B721,DATOS!B:B,0),1),1),"")="","","X")</f>
        <v/>
      </c>
      <c r="K721" s="17" t="str">
        <f>IF(IFERROR(FIND(K$13,INDEX(DATOS!CB:CB,MATCH(CHECKLIST!B721,DATOS!B:B,0),1),1),"")="","","X")</f>
        <v/>
      </c>
      <c r="L721" s="17" t="str">
        <f>IF(IFERROR(FIND(L$13,INDEX(DATOS!CB:CB,MATCH(CHECKLIST!B721,DATOS!B:B,0),1),1),"")="","","X")</f>
        <v/>
      </c>
      <c r="M721" s="17" t="str">
        <f>IF(IFERROR(FIND(M$13,INDEX(DATOS!CB:CB,MATCH(CHECKLIST!B721,DATOS!B:B,0),1),1),"")="","","X")</f>
        <v/>
      </c>
      <c r="N721" s="49" t="str">
        <f ca="1">IFERROR(IF(INDEX(DATOS!I:I,MATCH(CHECKLIST!B721,DATOS!B:B,0),1)="","X",IF(INDEX(DATOS!I:I,MATCH(CHECKLIST!B721,DATOS!B:B,0),1)&gt;YEAR(TODAY())-1,"","VENCIDA")),"")</f>
        <v/>
      </c>
      <c r="P721" s="17" t="str">
        <f>IF(B721="","",IF(IFERROR(FIND(P$13,INDEX(DATOS!CB:CB,MATCH(CHECKLIST!B721,DATOS!B:B,0),1),1),"")="","","X"))</f>
        <v/>
      </c>
      <c r="Q721" s="17" t="str">
        <f>IF(B721="","",IF(IFERROR(FIND(Q$13,INDEX(DATOS!CB:CB,MATCH(CHECKLIST!B721,DATOS!B:B,0),1),1),"")="","","X"))</f>
        <v/>
      </c>
      <c r="R721" t="str">
        <f>IF(B721="","",1)</f>
        <v/>
      </c>
      <c r="S721" t="str">
        <f t="shared" si="37"/>
        <v/>
      </c>
      <c r="U721" t="str">
        <f t="shared" si="35"/>
        <v/>
      </c>
      <c r="V721" t="str">
        <f t="shared" si="36"/>
        <v/>
      </c>
    </row>
    <row r="722" spans="1:22" x14ac:dyDescent="0.25">
      <c r="A722" s="12">
        <v>709</v>
      </c>
      <c r="B722" t="str">
        <f>IFERROR(INDEX(DATOS!B:B,MATCH(CHECKLIST!A722,DATOS!BV:BV,0),1),"")</f>
        <v/>
      </c>
      <c r="C722" t="str">
        <f>IFERROR(INDEX(DATOS!J:J,MATCH(CHECKLIST!A722,DATOS!BV:BV,0),1),"")</f>
        <v/>
      </c>
      <c r="D722" t="str">
        <f>IFERROR(INDEX(DATOS!R:R,MATCH(CHECKLIST!E722,DATOS!C:C,0),1),"")</f>
        <v/>
      </c>
      <c r="E722" s="16" t="str">
        <f>IFERROR(INDEX(DATOS!C:C,MATCH(CHECKLIST!A722,DATOS!BV:BV,0),1),"")</f>
        <v/>
      </c>
      <c r="F722" s="3" t="str">
        <f t="shared" si="34"/>
        <v/>
      </c>
      <c r="G722" s="17" t="str">
        <f>IF(IFERROR(FIND(G$13,INDEX(DATOS!CB:CB,MATCH(CHECKLIST!B722,DATOS!B:B,0),1),1),"")="",IF(IFERROR(FIND("FINADO",INDEX(DATOS!CB:CB,MATCH(CHECKLIST!B722,DATOS!B:B,0),1),1),"")="",IF(IFERROR(FIND("BAJA",INDEX(DATOS!CB:CB,MATCH(CHECKLIST!B722,DATOS!B:B,0),1),1),"")="",IF(IFERROR(FIND("FECHA PEUA",INDEX(DATOS!CB:CB,MATCH(CHECKLIST!B722,DATOS!B:B,0),1),1),"")="",IF(IFERROR(FIND("FIRMA",INDEX(DATOS!CB:CB,MATCH(CHECKLIST!B722,DATOS!B:B,0),1),1),"")="","","FIRMA"),"PEUA"),"BAJA"),"FINADO"),"X")</f>
        <v/>
      </c>
      <c r="H722" s="17" t="str">
        <f>IF(IFERROR(FIND(H$13,INDEX(DATOS!CB:CB,MATCH(CHECKLIST!B722,DATOS!B:B,0),1),1),"")="",IF(IFERROR(FIND("VENCIDA",INDEX(DATOS!BI:BI,MATCH(CHECKLIST!B722,DATOS!B:B,0),1),1),"")="","","VENCIDO"),"X")</f>
        <v/>
      </c>
      <c r="I722" s="17" t="str">
        <f>IF(IFERROR(FIND(I$13,INDEX(DATOS!CB:CB,MATCH(CHECKLIST!B722,DATOS!B:B,0),1),1),"")="","","X")</f>
        <v/>
      </c>
      <c r="J722" s="17" t="str">
        <f>IF(IFERROR(FIND(J$13,INDEX(DATOS!CB:CB,MATCH(CHECKLIST!B722,DATOS!B:B,0),1),1),"")="","","X")</f>
        <v/>
      </c>
      <c r="K722" s="17" t="str">
        <f>IF(IFERROR(FIND(K$13,INDEX(DATOS!CB:CB,MATCH(CHECKLIST!B722,DATOS!B:B,0),1),1),"")="","","X")</f>
        <v/>
      </c>
      <c r="L722" s="17" t="str">
        <f>IF(IFERROR(FIND(L$13,INDEX(DATOS!CB:CB,MATCH(CHECKLIST!B722,DATOS!B:B,0),1),1),"")="","","X")</f>
        <v/>
      </c>
      <c r="M722" s="17" t="str">
        <f>IF(IFERROR(FIND(M$13,INDEX(DATOS!CB:CB,MATCH(CHECKLIST!B722,DATOS!B:B,0),1),1),"")="","","X")</f>
        <v/>
      </c>
      <c r="N722" s="49" t="str">
        <f ca="1">IFERROR(IF(INDEX(DATOS!I:I,MATCH(CHECKLIST!B722,DATOS!B:B,0),1)="","X",IF(INDEX(DATOS!I:I,MATCH(CHECKLIST!B722,DATOS!B:B,0),1)&gt;YEAR(TODAY())-1,"","VENCIDA")),"")</f>
        <v/>
      </c>
      <c r="P722" s="17" t="str">
        <f>IF(B722="","",IF(IFERROR(FIND(P$13,INDEX(DATOS!CB:CB,MATCH(CHECKLIST!B722,DATOS!B:B,0),1),1),"")="","","X"))</f>
        <v/>
      </c>
      <c r="Q722" s="17" t="str">
        <f>IF(B722="","",IF(IFERROR(FIND(Q$13,INDEX(DATOS!CB:CB,MATCH(CHECKLIST!B722,DATOS!B:B,0),1),1),"")="","","X"))</f>
        <v/>
      </c>
      <c r="S722">
        <f t="shared" si="37"/>
        <v>0</v>
      </c>
      <c r="U722" t="str">
        <f t="shared" si="35"/>
        <v/>
      </c>
      <c r="V722" t="str">
        <f t="shared" si="36"/>
        <v/>
      </c>
    </row>
    <row r="723" spans="1:22" x14ac:dyDescent="0.25">
      <c r="A723" s="12">
        <v>710</v>
      </c>
      <c r="B723" t="str">
        <f>IFERROR(INDEX(DATOS!B:B,MATCH(CHECKLIST!A723,DATOS!BV:BV,0),1),"")</f>
        <v/>
      </c>
      <c r="C723" t="str">
        <f>IFERROR(INDEX(DATOS!J:J,MATCH(CHECKLIST!A723,DATOS!BV:BV,0),1),"")</f>
        <v/>
      </c>
      <c r="D723" t="str">
        <f>IFERROR(INDEX(DATOS!R:R,MATCH(CHECKLIST!E723,DATOS!C:C,0),1),"")</f>
        <v/>
      </c>
      <c r="E723" s="16" t="str">
        <f>IFERROR(INDEX(DATOS!C:C,MATCH(CHECKLIST!A723,DATOS!BV:BV,0),1),"")</f>
        <v/>
      </c>
      <c r="F723" s="3" t="str">
        <f t="shared" si="34"/>
        <v/>
      </c>
      <c r="G723" s="17" t="str">
        <f>IF(IFERROR(FIND(G$13,INDEX(DATOS!CB:CB,MATCH(CHECKLIST!B723,DATOS!B:B,0),1),1),"")="",IF(IFERROR(FIND("FINADO",INDEX(DATOS!CB:CB,MATCH(CHECKLIST!B723,DATOS!B:B,0),1),1),"")="",IF(IFERROR(FIND("BAJA",INDEX(DATOS!CB:CB,MATCH(CHECKLIST!B723,DATOS!B:B,0),1),1),"")="",IF(IFERROR(FIND("FECHA PEUA",INDEX(DATOS!CB:CB,MATCH(CHECKLIST!B723,DATOS!B:B,0),1),1),"")="",IF(IFERROR(FIND("FIRMA",INDEX(DATOS!CB:CB,MATCH(CHECKLIST!B723,DATOS!B:B,0),1),1),"")="","","FIRMA"),"PEUA"),"BAJA"),"FINADO"),"X")</f>
        <v/>
      </c>
      <c r="H723" s="17" t="str">
        <f>IF(IFERROR(FIND(H$13,INDEX(DATOS!CB:CB,MATCH(CHECKLIST!B723,DATOS!B:B,0),1),1),"")="",IF(IFERROR(FIND("VENCIDA",INDEX(DATOS!BI:BI,MATCH(CHECKLIST!B723,DATOS!B:B,0),1),1),"")="","","VENCIDO"),"X")</f>
        <v/>
      </c>
      <c r="I723" s="17" t="str">
        <f>IF(IFERROR(FIND(I$13,INDEX(DATOS!CB:CB,MATCH(CHECKLIST!B723,DATOS!B:B,0),1),1),"")="","","X")</f>
        <v/>
      </c>
      <c r="J723" s="17" t="str">
        <f>IF(IFERROR(FIND(J$13,INDEX(DATOS!CB:CB,MATCH(CHECKLIST!B723,DATOS!B:B,0),1),1),"")="","","X")</f>
        <v/>
      </c>
      <c r="K723" s="17" t="str">
        <f>IF(IFERROR(FIND(K$13,INDEX(DATOS!CB:CB,MATCH(CHECKLIST!B723,DATOS!B:B,0),1),1),"")="","","X")</f>
        <v/>
      </c>
      <c r="L723" s="17" t="str">
        <f>IF(IFERROR(FIND(L$13,INDEX(DATOS!CB:CB,MATCH(CHECKLIST!B723,DATOS!B:B,0),1),1),"")="","","X")</f>
        <v/>
      </c>
      <c r="M723" s="17" t="str">
        <f>IF(IFERROR(FIND(M$13,INDEX(DATOS!CB:CB,MATCH(CHECKLIST!B723,DATOS!B:B,0),1),1),"")="","","X")</f>
        <v/>
      </c>
      <c r="N723" s="49" t="str">
        <f ca="1">IFERROR(IF(INDEX(DATOS!I:I,MATCH(CHECKLIST!B723,DATOS!B:B,0),1)="","X",IF(INDEX(DATOS!I:I,MATCH(CHECKLIST!B723,DATOS!B:B,0),1)&gt;YEAR(TODAY())-1,"","VENCIDA")),"")</f>
        <v/>
      </c>
      <c r="P723" s="17" t="str">
        <f>IF(B723="","",IF(IFERROR(FIND(P$13,INDEX(DATOS!CB:CB,MATCH(CHECKLIST!B723,DATOS!B:B,0),1),1),"")="","","X"))</f>
        <v/>
      </c>
      <c r="Q723" s="17" t="str">
        <f>IF(B723="","",IF(IFERROR(FIND(Q$13,INDEX(DATOS!CB:CB,MATCH(CHECKLIST!B723,DATOS!B:B,0),1),1),"")="","","X"))</f>
        <v/>
      </c>
      <c r="R723" t="str">
        <f>IF(B723="","",1)</f>
        <v/>
      </c>
      <c r="S723" t="str">
        <f t="shared" si="37"/>
        <v/>
      </c>
      <c r="U723" t="str">
        <f t="shared" si="35"/>
        <v/>
      </c>
      <c r="V723" t="str">
        <f t="shared" si="36"/>
        <v/>
      </c>
    </row>
    <row r="724" spans="1:22" x14ac:dyDescent="0.25">
      <c r="A724" s="12">
        <v>711</v>
      </c>
      <c r="B724" t="str">
        <f>IFERROR(INDEX(DATOS!B:B,MATCH(CHECKLIST!A724,DATOS!BV:BV,0),1),"")</f>
        <v/>
      </c>
      <c r="C724" t="str">
        <f>IFERROR(INDEX(DATOS!J:J,MATCH(CHECKLIST!A724,DATOS!BV:BV,0),1),"")</f>
        <v/>
      </c>
      <c r="D724" t="str">
        <f>IFERROR(INDEX(DATOS!R:R,MATCH(CHECKLIST!E724,DATOS!C:C,0),1),"")</f>
        <v/>
      </c>
      <c r="E724" s="16" t="str">
        <f>IFERROR(INDEX(DATOS!C:C,MATCH(CHECKLIST!A724,DATOS!BV:BV,0),1),"")</f>
        <v/>
      </c>
      <c r="F724" s="3" t="str">
        <f t="shared" si="34"/>
        <v/>
      </c>
      <c r="G724" s="17" t="str">
        <f>IF(IFERROR(FIND(G$13,INDEX(DATOS!CB:CB,MATCH(CHECKLIST!B724,DATOS!B:B,0),1),1),"")="",IF(IFERROR(FIND("FINADO",INDEX(DATOS!CB:CB,MATCH(CHECKLIST!B724,DATOS!B:B,0),1),1),"")="",IF(IFERROR(FIND("BAJA",INDEX(DATOS!CB:CB,MATCH(CHECKLIST!B724,DATOS!B:B,0),1),1),"")="",IF(IFERROR(FIND("FECHA PEUA",INDEX(DATOS!CB:CB,MATCH(CHECKLIST!B724,DATOS!B:B,0),1),1),"")="",IF(IFERROR(FIND("FIRMA",INDEX(DATOS!CB:CB,MATCH(CHECKLIST!B724,DATOS!B:B,0),1),1),"")="","","FIRMA"),"PEUA"),"BAJA"),"FINADO"),"X")</f>
        <v/>
      </c>
      <c r="H724" s="17" t="str">
        <f>IF(IFERROR(FIND(H$13,INDEX(DATOS!CB:CB,MATCH(CHECKLIST!B724,DATOS!B:B,0),1),1),"")="",IF(IFERROR(FIND("VENCIDA",INDEX(DATOS!BI:BI,MATCH(CHECKLIST!B724,DATOS!B:B,0),1),1),"")="","","VENCIDO"),"X")</f>
        <v/>
      </c>
      <c r="I724" s="17" t="str">
        <f>IF(IFERROR(FIND(I$13,INDEX(DATOS!CB:CB,MATCH(CHECKLIST!B724,DATOS!B:B,0),1),1),"")="","","X")</f>
        <v/>
      </c>
      <c r="J724" s="17" t="str">
        <f>IF(IFERROR(FIND(J$13,INDEX(DATOS!CB:CB,MATCH(CHECKLIST!B724,DATOS!B:B,0),1),1),"")="","","X")</f>
        <v/>
      </c>
      <c r="K724" s="17" t="str">
        <f>IF(IFERROR(FIND(K$13,INDEX(DATOS!CB:CB,MATCH(CHECKLIST!B724,DATOS!B:B,0),1),1),"")="","","X")</f>
        <v/>
      </c>
      <c r="L724" s="17" t="str">
        <f>IF(IFERROR(FIND(L$13,INDEX(DATOS!CB:CB,MATCH(CHECKLIST!B724,DATOS!B:B,0),1),1),"")="","","X")</f>
        <v/>
      </c>
      <c r="M724" s="17" t="str">
        <f>IF(IFERROR(FIND(M$13,INDEX(DATOS!CB:CB,MATCH(CHECKLIST!B724,DATOS!B:B,0),1),1),"")="","","X")</f>
        <v/>
      </c>
      <c r="N724" s="49" t="str">
        <f ca="1">IFERROR(IF(INDEX(DATOS!I:I,MATCH(CHECKLIST!B724,DATOS!B:B,0),1)="","X",IF(INDEX(DATOS!I:I,MATCH(CHECKLIST!B724,DATOS!B:B,0),1)&gt;YEAR(TODAY())-1,"","VENCIDA")),"")</f>
        <v/>
      </c>
      <c r="P724" s="17" t="str">
        <f>IF(B724="","",IF(IFERROR(FIND(P$13,INDEX(DATOS!CB:CB,MATCH(CHECKLIST!B724,DATOS!B:B,0),1),1),"")="","","X"))</f>
        <v/>
      </c>
      <c r="Q724" s="17" t="str">
        <f>IF(B724="","",IF(IFERROR(FIND(Q$13,INDEX(DATOS!CB:CB,MATCH(CHECKLIST!B724,DATOS!B:B,0),1),1),"")="","","X"))</f>
        <v/>
      </c>
      <c r="S724">
        <f t="shared" si="37"/>
        <v>0</v>
      </c>
      <c r="U724" t="str">
        <f t="shared" si="35"/>
        <v/>
      </c>
      <c r="V724" t="str">
        <f t="shared" si="36"/>
        <v/>
      </c>
    </row>
    <row r="725" spans="1:22" x14ac:dyDescent="0.25">
      <c r="A725" s="12">
        <v>712</v>
      </c>
      <c r="B725" t="str">
        <f>IFERROR(INDEX(DATOS!B:B,MATCH(CHECKLIST!A725,DATOS!BV:BV,0),1),"")</f>
        <v/>
      </c>
      <c r="C725" t="str">
        <f>IFERROR(INDEX(DATOS!J:J,MATCH(CHECKLIST!A725,DATOS!BV:BV,0),1),"")</f>
        <v/>
      </c>
      <c r="D725" t="str">
        <f>IFERROR(INDEX(DATOS!R:R,MATCH(CHECKLIST!E725,DATOS!C:C,0),1),"")</f>
        <v/>
      </c>
      <c r="E725" s="16" t="str">
        <f>IFERROR(INDEX(DATOS!C:C,MATCH(CHECKLIST!A725,DATOS!BV:BV,0),1),"")</f>
        <v/>
      </c>
      <c r="F725" s="3" t="str">
        <f t="shared" si="34"/>
        <v/>
      </c>
      <c r="G725" s="17" t="str">
        <f>IF(IFERROR(FIND(G$13,INDEX(DATOS!CB:CB,MATCH(CHECKLIST!B725,DATOS!B:B,0),1),1),"")="",IF(IFERROR(FIND("FINADO",INDEX(DATOS!CB:CB,MATCH(CHECKLIST!B725,DATOS!B:B,0),1),1),"")="",IF(IFERROR(FIND("BAJA",INDEX(DATOS!CB:CB,MATCH(CHECKLIST!B725,DATOS!B:B,0),1),1),"")="",IF(IFERROR(FIND("FECHA PEUA",INDEX(DATOS!CB:CB,MATCH(CHECKLIST!B725,DATOS!B:B,0),1),1),"")="",IF(IFERROR(FIND("FIRMA",INDEX(DATOS!CB:CB,MATCH(CHECKLIST!B725,DATOS!B:B,0),1),1),"")="","","FIRMA"),"PEUA"),"BAJA"),"FINADO"),"X")</f>
        <v/>
      </c>
      <c r="H725" s="17" t="str">
        <f>IF(IFERROR(FIND(H$13,INDEX(DATOS!CB:CB,MATCH(CHECKLIST!B725,DATOS!B:B,0),1),1),"")="",IF(IFERROR(FIND("VENCIDA",INDEX(DATOS!BI:BI,MATCH(CHECKLIST!B725,DATOS!B:B,0),1),1),"")="","","VENCIDO"),"X")</f>
        <v/>
      </c>
      <c r="I725" s="17" t="str">
        <f>IF(IFERROR(FIND(I$13,INDEX(DATOS!CB:CB,MATCH(CHECKLIST!B725,DATOS!B:B,0),1),1),"")="","","X")</f>
        <v/>
      </c>
      <c r="J725" s="17" t="str">
        <f>IF(IFERROR(FIND(J$13,INDEX(DATOS!CB:CB,MATCH(CHECKLIST!B725,DATOS!B:B,0),1),1),"")="","","X")</f>
        <v/>
      </c>
      <c r="K725" s="17" t="str">
        <f>IF(IFERROR(FIND(K$13,INDEX(DATOS!CB:CB,MATCH(CHECKLIST!B725,DATOS!B:B,0),1),1),"")="","","X")</f>
        <v/>
      </c>
      <c r="L725" s="17" t="str">
        <f>IF(IFERROR(FIND(L$13,INDEX(DATOS!CB:CB,MATCH(CHECKLIST!B725,DATOS!B:B,0),1),1),"")="","","X")</f>
        <v/>
      </c>
      <c r="M725" s="17" t="str">
        <f>IF(IFERROR(FIND(M$13,INDEX(DATOS!CB:CB,MATCH(CHECKLIST!B725,DATOS!B:B,0),1),1),"")="","","X")</f>
        <v/>
      </c>
      <c r="N725" s="49" t="str">
        <f ca="1">IFERROR(IF(INDEX(DATOS!I:I,MATCH(CHECKLIST!B725,DATOS!B:B,0),1)="","X",IF(INDEX(DATOS!I:I,MATCH(CHECKLIST!B725,DATOS!B:B,0),1)&gt;YEAR(TODAY())-1,"","VENCIDA")),"")</f>
        <v/>
      </c>
      <c r="P725" s="17" t="str">
        <f>IF(B725="","",IF(IFERROR(FIND(P$13,INDEX(DATOS!CB:CB,MATCH(CHECKLIST!B725,DATOS!B:B,0),1),1),"")="","","X"))</f>
        <v/>
      </c>
      <c r="Q725" s="17" t="str">
        <f>IF(B725="","",IF(IFERROR(FIND(Q$13,INDEX(DATOS!CB:CB,MATCH(CHECKLIST!B725,DATOS!B:B,0),1),1),"")="","","X"))</f>
        <v/>
      </c>
      <c r="R725" t="str">
        <f>IF(B725="","",1)</f>
        <v/>
      </c>
      <c r="S725" t="str">
        <f t="shared" si="37"/>
        <v/>
      </c>
      <c r="U725" t="str">
        <f t="shared" si="35"/>
        <v/>
      </c>
      <c r="V725" t="str">
        <f t="shared" si="36"/>
        <v/>
      </c>
    </row>
    <row r="726" spans="1:22" x14ac:dyDescent="0.25">
      <c r="A726" s="12">
        <v>713</v>
      </c>
      <c r="B726" t="str">
        <f>IFERROR(INDEX(DATOS!B:B,MATCH(CHECKLIST!A726,DATOS!BV:BV,0),1),"")</f>
        <v/>
      </c>
      <c r="C726" t="str">
        <f>IFERROR(INDEX(DATOS!J:J,MATCH(CHECKLIST!A726,DATOS!BV:BV,0),1),"")</f>
        <v/>
      </c>
      <c r="D726" t="str">
        <f>IFERROR(INDEX(DATOS!R:R,MATCH(CHECKLIST!E726,DATOS!C:C,0),1),"")</f>
        <v/>
      </c>
      <c r="E726" s="16" t="str">
        <f>IFERROR(INDEX(DATOS!C:C,MATCH(CHECKLIST!A726,DATOS!BV:BV,0),1),"")</f>
        <v/>
      </c>
      <c r="F726" s="3" t="str">
        <f t="shared" si="34"/>
        <v/>
      </c>
      <c r="G726" s="17" t="str">
        <f>IF(IFERROR(FIND(G$13,INDEX(DATOS!CB:CB,MATCH(CHECKLIST!B726,DATOS!B:B,0),1),1),"")="",IF(IFERROR(FIND("FINADO",INDEX(DATOS!CB:CB,MATCH(CHECKLIST!B726,DATOS!B:B,0),1),1),"")="",IF(IFERROR(FIND("BAJA",INDEX(DATOS!CB:CB,MATCH(CHECKLIST!B726,DATOS!B:B,0),1),1),"")="",IF(IFERROR(FIND("FECHA PEUA",INDEX(DATOS!CB:CB,MATCH(CHECKLIST!B726,DATOS!B:B,0),1),1),"")="",IF(IFERROR(FIND("FIRMA",INDEX(DATOS!CB:CB,MATCH(CHECKLIST!B726,DATOS!B:B,0),1),1),"")="","","FIRMA"),"PEUA"),"BAJA"),"FINADO"),"X")</f>
        <v/>
      </c>
      <c r="H726" s="17" t="str">
        <f>IF(IFERROR(FIND(H$13,INDEX(DATOS!CB:CB,MATCH(CHECKLIST!B726,DATOS!B:B,0),1),1),"")="",IF(IFERROR(FIND("VENCIDA",INDEX(DATOS!BI:BI,MATCH(CHECKLIST!B726,DATOS!B:B,0),1),1),"")="","","VENCIDO"),"X")</f>
        <v/>
      </c>
      <c r="I726" s="17" t="str">
        <f>IF(IFERROR(FIND(I$13,INDEX(DATOS!CB:CB,MATCH(CHECKLIST!B726,DATOS!B:B,0),1),1),"")="","","X")</f>
        <v/>
      </c>
      <c r="J726" s="17" t="str">
        <f>IF(IFERROR(FIND(J$13,INDEX(DATOS!CB:CB,MATCH(CHECKLIST!B726,DATOS!B:B,0),1),1),"")="","","X")</f>
        <v/>
      </c>
      <c r="K726" s="17" t="str">
        <f>IF(IFERROR(FIND(K$13,INDEX(DATOS!CB:CB,MATCH(CHECKLIST!B726,DATOS!B:B,0),1),1),"")="","","X")</f>
        <v/>
      </c>
      <c r="L726" s="17" t="str">
        <f>IF(IFERROR(FIND(L$13,INDEX(DATOS!CB:CB,MATCH(CHECKLIST!B726,DATOS!B:B,0),1),1),"")="","","X")</f>
        <v/>
      </c>
      <c r="M726" s="17" t="str">
        <f>IF(IFERROR(FIND(M$13,INDEX(DATOS!CB:CB,MATCH(CHECKLIST!B726,DATOS!B:B,0),1),1),"")="","","X")</f>
        <v/>
      </c>
      <c r="N726" s="49" t="str">
        <f ca="1">IFERROR(IF(INDEX(DATOS!I:I,MATCH(CHECKLIST!B726,DATOS!B:B,0),1)="","X",IF(INDEX(DATOS!I:I,MATCH(CHECKLIST!B726,DATOS!B:B,0),1)&gt;YEAR(TODAY())-1,"","VENCIDA")),"")</f>
        <v/>
      </c>
      <c r="P726" s="17" t="str">
        <f>IF(B726="","",IF(IFERROR(FIND(P$13,INDEX(DATOS!CB:CB,MATCH(CHECKLIST!B726,DATOS!B:B,0),1),1),"")="","","X"))</f>
        <v/>
      </c>
      <c r="Q726" s="17" t="str">
        <f>IF(B726="","",IF(IFERROR(FIND(Q$13,INDEX(DATOS!CB:CB,MATCH(CHECKLIST!B726,DATOS!B:B,0),1),1),"")="","","X"))</f>
        <v/>
      </c>
      <c r="S726">
        <f t="shared" si="37"/>
        <v>0</v>
      </c>
      <c r="U726" t="str">
        <f t="shared" si="35"/>
        <v/>
      </c>
      <c r="V726" t="str">
        <f t="shared" si="36"/>
        <v/>
      </c>
    </row>
    <row r="727" spans="1:22" x14ac:dyDescent="0.25">
      <c r="A727" s="12">
        <v>714</v>
      </c>
      <c r="B727" t="str">
        <f>IFERROR(INDEX(DATOS!B:B,MATCH(CHECKLIST!A727,DATOS!BV:BV,0),1),"")</f>
        <v/>
      </c>
      <c r="C727" t="str">
        <f>IFERROR(INDEX(DATOS!J:J,MATCH(CHECKLIST!A727,DATOS!BV:BV,0),1),"")</f>
        <v/>
      </c>
      <c r="D727" t="str">
        <f>IFERROR(INDEX(DATOS!R:R,MATCH(CHECKLIST!E727,DATOS!C:C,0),1),"")</f>
        <v/>
      </c>
      <c r="E727" s="16" t="str">
        <f>IFERROR(INDEX(DATOS!C:C,MATCH(CHECKLIST!A727,DATOS!BV:BV,0),1),"")</f>
        <v/>
      </c>
      <c r="F727" s="3" t="str">
        <f t="shared" si="34"/>
        <v/>
      </c>
      <c r="G727" s="17" t="str">
        <f>IF(IFERROR(FIND(G$13,INDEX(DATOS!CB:CB,MATCH(CHECKLIST!B727,DATOS!B:B,0),1),1),"")="",IF(IFERROR(FIND("FINADO",INDEX(DATOS!CB:CB,MATCH(CHECKLIST!B727,DATOS!B:B,0),1),1),"")="",IF(IFERROR(FIND("BAJA",INDEX(DATOS!CB:CB,MATCH(CHECKLIST!B727,DATOS!B:B,0),1),1),"")="",IF(IFERROR(FIND("FECHA PEUA",INDEX(DATOS!CB:CB,MATCH(CHECKLIST!B727,DATOS!B:B,0),1),1),"")="",IF(IFERROR(FIND("FIRMA",INDEX(DATOS!CB:CB,MATCH(CHECKLIST!B727,DATOS!B:B,0),1),1),"")="","","FIRMA"),"PEUA"),"BAJA"),"FINADO"),"X")</f>
        <v/>
      </c>
      <c r="H727" s="17" t="str">
        <f>IF(IFERROR(FIND(H$13,INDEX(DATOS!CB:CB,MATCH(CHECKLIST!B727,DATOS!B:B,0),1),1),"")="",IF(IFERROR(FIND("VENCIDA",INDEX(DATOS!BI:BI,MATCH(CHECKLIST!B727,DATOS!B:B,0),1),1),"")="","","VENCIDO"),"X")</f>
        <v/>
      </c>
      <c r="I727" s="17" t="str">
        <f>IF(IFERROR(FIND(I$13,INDEX(DATOS!CB:CB,MATCH(CHECKLIST!B727,DATOS!B:B,0),1),1),"")="","","X")</f>
        <v/>
      </c>
      <c r="J727" s="17" t="str">
        <f>IF(IFERROR(FIND(J$13,INDEX(DATOS!CB:CB,MATCH(CHECKLIST!B727,DATOS!B:B,0),1),1),"")="","","X")</f>
        <v/>
      </c>
      <c r="K727" s="17" t="str">
        <f>IF(IFERROR(FIND(K$13,INDEX(DATOS!CB:CB,MATCH(CHECKLIST!B727,DATOS!B:B,0),1),1),"")="","","X")</f>
        <v/>
      </c>
      <c r="L727" s="17" t="str">
        <f>IF(IFERROR(FIND(L$13,INDEX(DATOS!CB:CB,MATCH(CHECKLIST!B727,DATOS!B:B,0),1),1),"")="","","X")</f>
        <v/>
      </c>
      <c r="M727" s="17" t="str">
        <f>IF(IFERROR(FIND(M$13,INDEX(DATOS!CB:CB,MATCH(CHECKLIST!B727,DATOS!B:B,0),1),1),"")="","","X")</f>
        <v/>
      </c>
      <c r="N727" s="49" t="str">
        <f ca="1">IFERROR(IF(INDEX(DATOS!I:I,MATCH(CHECKLIST!B727,DATOS!B:B,0),1)="","X",IF(INDEX(DATOS!I:I,MATCH(CHECKLIST!B727,DATOS!B:B,0),1)&gt;YEAR(TODAY())-1,"","VENCIDA")),"")</f>
        <v/>
      </c>
      <c r="P727" s="17" t="str">
        <f>IF(B727="","",IF(IFERROR(FIND(P$13,INDEX(DATOS!CB:CB,MATCH(CHECKLIST!B727,DATOS!B:B,0),1),1),"")="","","X"))</f>
        <v/>
      </c>
      <c r="Q727" s="17" t="str">
        <f>IF(B727="","",IF(IFERROR(FIND(Q$13,INDEX(DATOS!CB:CB,MATCH(CHECKLIST!B727,DATOS!B:B,0),1),1),"")="","","X"))</f>
        <v/>
      </c>
      <c r="R727" t="str">
        <f>IF(B727="","",1)</f>
        <v/>
      </c>
      <c r="S727" t="str">
        <f t="shared" si="37"/>
        <v/>
      </c>
      <c r="U727" t="str">
        <f t="shared" si="35"/>
        <v/>
      </c>
      <c r="V727" t="str">
        <f t="shared" si="36"/>
        <v/>
      </c>
    </row>
    <row r="728" spans="1:22" x14ac:dyDescent="0.25">
      <c r="A728" s="12">
        <v>715</v>
      </c>
      <c r="B728" t="str">
        <f>IFERROR(INDEX(DATOS!B:B,MATCH(CHECKLIST!A728,DATOS!BV:BV,0),1),"")</f>
        <v/>
      </c>
      <c r="C728" t="str">
        <f>IFERROR(INDEX(DATOS!J:J,MATCH(CHECKLIST!A728,DATOS!BV:BV,0),1),"")</f>
        <v/>
      </c>
      <c r="D728" t="str">
        <f>IFERROR(INDEX(DATOS!R:R,MATCH(CHECKLIST!E728,DATOS!C:C,0),1),"")</f>
        <v/>
      </c>
      <c r="E728" s="16" t="str">
        <f>IFERROR(INDEX(DATOS!C:C,MATCH(CHECKLIST!A728,DATOS!BV:BV,0),1),"")</f>
        <v/>
      </c>
      <c r="F728" s="3" t="str">
        <f t="shared" si="34"/>
        <v/>
      </c>
      <c r="G728" s="17" t="str">
        <f>IF(IFERROR(FIND(G$13,INDEX(DATOS!CB:CB,MATCH(CHECKLIST!B728,DATOS!B:B,0),1),1),"")="",IF(IFERROR(FIND("FINADO",INDEX(DATOS!CB:CB,MATCH(CHECKLIST!B728,DATOS!B:B,0),1),1),"")="",IF(IFERROR(FIND("BAJA",INDEX(DATOS!CB:CB,MATCH(CHECKLIST!B728,DATOS!B:B,0),1),1),"")="",IF(IFERROR(FIND("FECHA PEUA",INDEX(DATOS!CB:CB,MATCH(CHECKLIST!B728,DATOS!B:B,0),1),1),"")="",IF(IFERROR(FIND("FIRMA",INDEX(DATOS!CB:CB,MATCH(CHECKLIST!B728,DATOS!B:B,0),1),1),"")="","","FIRMA"),"PEUA"),"BAJA"),"FINADO"),"X")</f>
        <v/>
      </c>
      <c r="H728" s="17" t="str">
        <f>IF(IFERROR(FIND(H$13,INDEX(DATOS!CB:CB,MATCH(CHECKLIST!B728,DATOS!B:B,0),1),1),"")="",IF(IFERROR(FIND("VENCIDA",INDEX(DATOS!BI:BI,MATCH(CHECKLIST!B728,DATOS!B:B,0),1),1),"")="","","VENCIDO"),"X")</f>
        <v/>
      </c>
      <c r="I728" s="17" t="str">
        <f>IF(IFERROR(FIND(I$13,INDEX(DATOS!CB:CB,MATCH(CHECKLIST!B728,DATOS!B:B,0),1),1),"")="","","X")</f>
        <v/>
      </c>
      <c r="J728" s="17" t="str">
        <f>IF(IFERROR(FIND(J$13,INDEX(DATOS!CB:CB,MATCH(CHECKLIST!B728,DATOS!B:B,0),1),1),"")="","","X")</f>
        <v/>
      </c>
      <c r="K728" s="17" t="str">
        <f>IF(IFERROR(FIND(K$13,INDEX(DATOS!CB:CB,MATCH(CHECKLIST!B728,DATOS!B:B,0),1),1),"")="","","X")</f>
        <v/>
      </c>
      <c r="L728" s="17" t="str">
        <f>IF(IFERROR(FIND(L$13,INDEX(DATOS!CB:CB,MATCH(CHECKLIST!B728,DATOS!B:B,0),1),1),"")="","","X")</f>
        <v/>
      </c>
      <c r="M728" s="17" t="str">
        <f>IF(IFERROR(FIND(M$13,INDEX(DATOS!CB:CB,MATCH(CHECKLIST!B728,DATOS!B:B,0),1),1),"")="","","X")</f>
        <v/>
      </c>
      <c r="N728" s="49" t="str">
        <f ca="1">IFERROR(IF(INDEX(DATOS!I:I,MATCH(CHECKLIST!B728,DATOS!B:B,0),1)="","X",IF(INDEX(DATOS!I:I,MATCH(CHECKLIST!B728,DATOS!B:B,0),1)&gt;YEAR(TODAY())-1,"","VENCIDA")),"")</f>
        <v/>
      </c>
      <c r="P728" s="17" t="str">
        <f>IF(B728="","",IF(IFERROR(FIND(P$13,INDEX(DATOS!CB:CB,MATCH(CHECKLIST!B728,DATOS!B:B,0),1),1),"")="","","X"))</f>
        <v/>
      </c>
      <c r="Q728" s="17" t="str">
        <f>IF(B728="","",IF(IFERROR(FIND(Q$13,INDEX(DATOS!CB:CB,MATCH(CHECKLIST!B728,DATOS!B:B,0),1),1),"")="","","X"))</f>
        <v/>
      </c>
      <c r="S728">
        <f t="shared" si="37"/>
        <v>0</v>
      </c>
      <c r="U728" t="str">
        <f t="shared" si="35"/>
        <v/>
      </c>
      <c r="V728" t="str">
        <f t="shared" si="36"/>
        <v/>
      </c>
    </row>
    <row r="729" spans="1:22" x14ac:dyDescent="0.25">
      <c r="A729" s="12">
        <v>716</v>
      </c>
      <c r="B729" t="str">
        <f>IFERROR(INDEX(DATOS!B:B,MATCH(CHECKLIST!A729,DATOS!BV:BV,0),1),"")</f>
        <v/>
      </c>
      <c r="C729" t="str">
        <f>IFERROR(INDEX(DATOS!J:J,MATCH(CHECKLIST!A729,DATOS!BV:BV,0),1),"")</f>
        <v/>
      </c>
      <c r="D729" t="str">
        <f>IFERROR(INDEX(DATOS!R:R,MATCH(CHECKLIST!E729,DATOS!C:C,0),1),"")</f>
        <v/>
      </c>
      <c r="E729" s="16" t="str">
        <f>IFERROR(INDEX(DATOS!C:C,MATCH(CHECKLIST!A729,DATOS!BV:BV,0),1),"")</f>
        <v/>
      </c>
      <c r="F729" s="3" t="str">
        <f t="shared" si="34"/>
        <v/>
      </c>
      <c r="G729" s="17" t="str">
        <f>IF(IFERROR(FIND(G$13,INDEX(DATOS!CB:CB,MATCH(CHECKLIST!B729,DATOS!B:B,0),1),1),"")="",IF(IFERROR(FIND("FINADO",INDEX(DATOS!CB:CB,MATCH(CHECKLIST!B729,DATOS!B:B,0),1),1),"")="",IF(IFERROR(FIND("BAJA",INDEX(DATOS!CB:CB,MATCH(CHECKLIST!B729,DATOS!B:B,0),1),1),"")="",IF(IFERROR(FIND("FECHA PEUA",INDEX(DATOS!CB:CB,MATCH(CHECKLIST!B729,DATOS!B:B,0),1),1),"")="",IF(IFERROR(FIND("FIRMA",INDEX(DATOS!CB:CB,MATCH(CHECKLIST!B729,DATOS!B:B,0),1),1),"")="","","FIRMA"),"PEUA"),"BAJA"),"FINADO"),"X")</f>
        <v/>
      </c>
      <c r="H729" s="17" t="str">
        <f>IF(IFERROR(FIND(H$13,INDEX(DATOS!CB:CB,MATCH(CHECKLIST!B729,DATOS!B:B,0),1),1),"")="",IF(IFERROR(FIND("VENCIDA",INDEX(DATOS!BI:BI,MATCH(CHECKLIST!B729,DATOS!B:B,0),1),1),"")="","","VENCIDO"),"X")</f>
        <v/>
      </c>
      <c r="I729" s="17" t="str">
        <f>IF(IFERROR(FIND(I$13,INDEX(DATOS!CB:CB,MATCH(CHECKLIST!B729,DATOS!B:B,0),1),1),"")="","","X")</f>
        <v/>
      </c>
      <c r="J729" s="17" t="str">
        <f>IF(IFERROR(FIND(J$13,INDEX(DATOS!CB:CB,MATCH(CHECKLIST!B729,DATOS!B:B,0),1),1),"")="","","X")</f>
        <v/>
      </c>
      <c r="K729" s="17" t="str">
        <f>IF(IFERROR(FIND(K$13,INDEX(DATOS!CB:CB,MATCH(CHECKLIST!B729,DATOS!B:B,0),1),1),"")="","","X")</f>
        <v/>
      </c>
      <c r="L729" s="17" t="str">
        <f>IF(IFERROR(FIND(L$13,INDEX(DATOS!CB:CB,MATCH(CHECKLIST!B729,DATOS!B:B,0),1),1),"")="","","X")</f>
        <v/>
      </c>
      <c r="M729" s="17" t="str">
        <f>IF(IFERROR(FIND(M$13,INDEX(DATOS!CB:CB,MATCH(CHECKLIST!B729,DATOS!B:B,0),1),1),"")="","","X")</f>
        <v/>
      </c>
      <c r="N729" s="49" t="str">
        <f ca="1">IFERROR(IF(INDEX(DATOS!I:I,MATCH(CHECKLIST!B729,DATOS!B:B,0),1)="","X",IF(INDEX(DATOS!I:I,MATCH(CHECKLIST!B729,DATOS!B:B,0),1)&gt;YEAR(TODAY())-1,"","VENCIDA")),"")</f>
        <v/>
      </c>
      <c r="P729" s="17" t="str">
        <f>IF(B729="","",IF(IFERROR(FIND(P$13,INDEX(DATOS!CB:CB,MATCH(CHECKLIST!B729,DATOS!B:B,0),1),1),"")="","","X"))</f>
        <v/>
      </c>
      <c r="Q729" s="17" t="str">
        <f>IF(B729="","",IF(IFERROR(FIND(Q$13,INDEX(DATOS!CB:CB,MATCH(CHECKLIST!B729,DATOS!B:B,0),1),1),"")="","","X"))</f>
        <v/>
      </c>
      <c r="R729" t="str">
        <f>IF(B729="","",1)</f>
        <v/>
      </c>
      <c r="S729" t="str">
        <f t="shared" si="37"/>
        <v/>
      </c>
      <c r="U729" t="str">
        <f t="shared" si="35"/>
        <v/>
      </c>
      <c r="V729" t="str">
        <f t="shared" si="36"/>
        <v/>
      </c>
    </row>
    <row r="730" spans="1:22" x14ac:dyDescent="0.25">
      <c r="A730" s="12">
        <v>717</v>
      </c>
      <c r="B730" t="str">
        <f>IFERROR(INDEX(DATOS!B:B,MATCH(CHECKLIST!A730,DATOS!BV:BV,0),1),"")</f>
        <v/>
      </c>
      <c r="C730" t="str">
        <f>IFERROR(INDEX(DATOS!J:J,MATCH(CHECKLIST!A730,DATOS!BV:BV,0),1),"")</f>
        <v/>
      </c>
      <c r="D730" t="str">
        <f>IFERROR(INDEX(DATOS!R:R,MATCH(CHECKLIST!E730,DATOS!C:C,0),1),"")</f>
        <v/>
      </c>
      <c r="E730" s="16" t="str">
        <f>IFERROR(INDEX(DATOS!C:C,MATCH(CHECKLIST!A730,DATOS!BV:BV,0),1),"")</f>
        <v/>
      </c>
      <c r="F730" s="3" t="str">
        <f t="shared" si="34"/>
        <v/>
      </c>
      <c r="G730" s="17" t="str">
        <f>IF(IFERROR(FIND(G$13,INDEX(DATOS!CB:CB,MATCH(CHECKLIST!B730,DATOS!B:B,0),1),1),"")="",IF(IFERROR(FIND("FINADO",INDEX(DATOS!CB:CB,MATCH(CHECKLIST!B730,DATOS!B:B,0),1),1),"")="",IF(IFERROR(FIND("BAJA",INDEX(DATOS!CB:CB,MATCH(CHECKLIST!B730,DATOS!B:B,0),1),1),"")="",IF(IFERROR(FIND("FECHA PEUA",INDEX(DATOS!CB:CB,MATCH(CHECKLIST!B730,DATOS!B:B,0),1),1),"")="",IF(IFERROR(FIND("FIRMA",INDEX(DATOS!CB:CB,MATCH(CHECKLIST!B730,DATOS!B:B,0),1),1),"")="","","FIRMA"),"PEUA"),"BAJA"),"FINADO"),"X")</f>
        <v/>
      </c>
      <c r="H730" s="17" t="str">
        <f>IF(IFERROR(FIND(H$13,INDEX(DATOS!CB:CB,MATCH(CHECKLIST!B730,DATOS!B:B,0),1),1),"")="",IF(IFERROR(FIND("VENCIDA",INDEX(DATOS!BI:BI,MATCH(CHECKLIST!B730,DATOS!B:B,0),1),1),"")="","","VENCIDO"),"X")</f>
        <v/>
      </c>
      <c r="I730" s="17" t="str">
        <f>IF(IFERROR(FIND(I$13,INDEX(DATOS!CB:CB,MATCH(CHECKLIST!B730,DATOS!B:B,0),1),1),"")="","","X")</f>
        <v/>
      </c>
      <c r="J730" s="17" t="str">
        <f>IF(IFERROR(FIND(J$13,INDEX(DATOS!CB:CB,MATCH(CHECKLIST!B730,DATOS!B:B,0),1),1),"")="","","X")</f>
        <v/>
      </c>
      <c r="K730" s="17" t="str">
        <f>IF(IFERROR(FIND(K$13,INDEX(DATOS!CB:CB,MATCH(CHECKLIST!B730,DATOS!B:B,0),1),1),"")="","","X")</f>
        <v/>
      </c>
      <c r="L730" s="17" t="str">
        <f>IF(IFERROR(FIND(L$13,INDEX(DATOS!CB:CB,MATCH(CHECKLIST!B730,DATOS!B:B,0),1),1),"")="","","X")</f>
        <v/>
      </c>
      <c r="M730" s="17" t="str">
        <f>IF(IFERROR(FIND(M$13,INDEX(DATOS!CB:CB,MATCH(CHECKLIST!B730,DATOS!B:B,0),1),1),"")="","","X")</f>
        <v/>
      </c>
      <c r="N730" s="49" t="str">
        <f ca="1">IFERROR(IF(INDEX(DATOS!I:I,MATCH(CHECKLIST!B730,DATOS!B:B,0),1)="","X",IF(INDEX(DATOS!I:I,MATCH(CHECKLIST!B730,DATOS!B:B,0),1)&gt;YEAR(TODAY())-1,"","VENCIDA")),"")</f>
        <v/>
      </c>
      <c r="P730" s="17" t="str">
        <f>IF(B730="","",IF(IFERROR(FIND(P$13,INDEX(DATOS!CB:CB,MATCH(CHECKLIST!B730,DATOS!B:B,0),1),1),"")="","","X"))</f>
        <v/>
      </c>
      <c r="Q730" s="17" t="str">
        <f>IF(B730="","",IF(IFERROR(FIND(Q$13,INDEX(DATOS!CB:CB,MATCH(CHECKLIST!B730,DATOS!B:B,0),1),1),"")="","","X"))</f>
        <v/>
      </c>
      <c r="S730">
        <f t="shared" si="37"/>
        <v>0</v>
      </c>
      <c r="U730" t="str">
        <f t="shared" si="35"/>
        <v/>
      </c>
      <c r="V730" t="str">
        <f t="shared" si="36"/>
        <v/>
      </c>
    </row>
    <row r="731" spans="1:22" x14ac:dyDescent="0.25">
      <c r="A731" s="12">
        <v>718</v>
      </c>
      <c r="B731" t="str">
        <f>IFERROR(INDEX(DATOS!B:B,MATCH(CHECKLIST!A731,DATOS!BV:BV,0),1),"")</f>
        <v/>
      </c>
      <c r="C731" t="str">
        <f>IFERROR(INDEX(DATOS!J:J,MATCH(CHECKLIST!A731,DATOS!BV:BV,0),1),"")</f>
        <v/>
      </c>
      <c r="D731" t="str">
        <f>IFERROR(INDEX(DATOS!R:R,MATCH(CHECKLIST!E731,DATOS!C:C,0),1),"")</f>
        <v/>
      </c>
      <c r="E731" s="16" t="str">
        <f>IFERROR(INDEX(DATOS!C:C,MATCH(CHECKLIST!A731,DATOS!BV:BV,0),1),"")</f>
        <v/>
      </c>
      <c r="F731" s="13" t="str">
        <f t="shared" si="34"/>
        <v/>
      </c>
      <c r="G731" s="17" t="str">
        <f>IF(IFERROR(FIND(G$13,INDEX(DATOS!CB:CB,MATCH(CHECKLIST!B731,DATOS!B:B,0),1),1),"")="",IF(IFERROR(FIND("FINADO",INDEX(DATOS!CB:CB,MATCH(CHECKLIST!B731,DATOS!B:B,0),1),1),"")="",IF(IFERROR(FIND("BAJA",INDEX(DATOS!CB:CB,MATCH(CHECKLIST!B731,DATOS!B:B,0),1),1),"")="",IF(IFERROR(FIND("FECHA PEUA",INDEX(DATOS!CB:CB,MATCH(CHECKLIST!B731,DATOS!B:B,0),1),1),"")="",IF(IFERROR(FIND("FIRMA",INDEX(DATOS!CB:CB,MATCH(CHECKLIST!B731,DATOS!B:B,0),1),1),"")="","","FIRMA"),"PEUA"),"BAJA"),"FINADO"),"X")</f>
        <v/>
      </c>
      <c r="H731" s="17" t="str">
        <f>IF(IFERROR(FIND(H$13,INDEX(DATOS!CB:CB,MATCH(CHECKLIST!B731,DATOS!B:B,0),1),1),"")="",IF(IFERROR(FIND("VENCIDA",INDEX(DATOS!BI:BI,MATCH(CHECKLIST!B731,DATOS!B:B,0),1),1),"")="","","VENCIDO"),"X")</f>
        <v/>
      </c>
      <c r="I731" s="17" t="str">
        <f>IF(IFERROR(FIND(I$13,INDEX(DATOS!CB:CB,MATCH(CHECKLIST!B731,DATOS!B:B,0),1),1),"")="","","X")</f>
        <v/>
      </c>
      <c r="J731" s="17" t="str">
        <f>IF(IFERROR(FIND(J$13,INDEX(DATOS!CB:CB,MATCH(CHECKLIST!B731,DATOS!B:B,0),1),1),"")="","","X")</f>
        <v/>
      </c>
      <c r="K731" s="17" t="str">
        <f>IF(IFERROR(FIND(K$13,INDEX(DATOS!CB:CB,MATCH(CHECKLIST!B731,DATOS!B:B,0),1),1),"")="","","X")</f>
        <v/>
      </c>
      <c r="L731" s="17" t="str">
        <f>IF(IFERROR(FIND(L$13,INDEX(DATOS!CB:CB,MATCH(CHECKLIST!B731,DATOS!B:B,0),1),1),"")="","","X")</f>
        <v/>
      </c>
      <c r="M731" s="17" t="str">
        <f>IF(IFERROR(FIND(M$13,INDEX(DATOS!CB:CB,MATCH(CHECKLIST!B731,DATOS!B:B,0),1),1),"")="","","X")</f>
        <v/>
      </c>
      <c r="N731" s="49" t="str">
        <f ca="1">IFERROR(IF(INDEX(DATOS!I:I,MATCH(CHECKLIST!B731,DATOS!B:B,0),1)="","X",IF(INDEX(DATOS!I:I,MATCH(CHECKLIST!B731,DATOS!B:B,0),1)&gt;YEAR(TODAY())-1,"","VENCIDA")),"")</f>
        <v/>
      </c>
      <c r="P731" s="17" t="str">
        <f>IF(B731="","",IF(IFERROR(FIND(P$13,INDEX(DATOS!CB:CB,MATCH(CHECKLIST!B731,DATOS!B:B,0),1),1),"")="","","X"))</f>
        <v/>
      </c>
      <c r="Q731" s="17" t="str">
        <f>IF(B731="","",IF(IFERROR(FIND(Q$13,INDEX(DATOS!CB:CB,MATCH(CHECKLIST!B731,DATOS!B:B,0),1),1),"")="","","X"))</f>
        <v/>
      </c>
      <c r="R731" t="str">
        <f>IF(B731="","",1)</f>
        <v/>
      </c>
      <c r="S731" t="str">
        <f t="shared" si="37"/>
        <v/>
      </c>
      <c r="U731" t="str">
        <f t="shared" si="35"/>
        <v/>
      </c>
      <c r="V731" t="str">
        <f t="shared" si="36"/>
        <v/>
      </c>
    </row>
    <row r="732" spans="1:22" x14ac:dyDescent="0.25">
      <c r="A732" s="12">
        <v>719</v>
      </c>
      <c r="B732" t="str">
        <f>IFERROR(INDEX(DATOS!B:B,MATCH(CHECKLIST!A732,DATOS!BV:BV,0),1),"")</f>
        <v/>
      </c>
      <c r="C732" t="str">
        <f>IFERROR(INDEX(DATOS!J:J,MATCH(CHECKLIST!A732,DATOS!BV:BV,0),1),"")</f>
        <v/>
      </c>
      <c r="D732" t="str">
        <f>IFERROR(INDEX(DATOS!R:R,MATCH(CHECKLIST!E732,DATOS!C:C,0),1),"")</f>
        <v/>
      </c>
      <c r="E732" s="16" t="str">
        <f>IFERROR(INDEX(DATOS!C:C,MATCH(CHECKLIST!A732,DATOS!BV:BV,0),1),"")</f>
        <v/>
      </c>
      <c r="F732" s="13" t="str">
        <f t="shared" si="34"/>
        <v/>
      </c>
      <c r="G732" s="17" t="str">
        <f>IF(IFERROR(FIND(G$13,INDEX(DATOS!CB:CB,MATCH(CHECKLIST!B732,DATOS!B:B,0),1),1),"")="",IF(IFERROR(FIND("FINADO",INDEX(DATOS!CB:CB,MATCH(CHECKLIST!B732,DATOS!B:B,0),1),1),"")="",IF(IFERROR(FIND("BAJA",INDEX(DATOS!CB:CB,MATCH(CHECKLIST!B732,DATOS!B:B,0),1),1),"")="",IF(IFERROR(FIND("FECHA PEUA",INDEX(DATOS!CB:CB,MATCH(CHECKLIST!B732,DATOS!B:B,0),1),1),"")="",IF(IFERROR(FIND("FIRMA",INDEX(DATOS!CB:CB,MATCH(CHECKLIST!B732,DATOS!B:B,0),1),1),"")="","","FIRMA"),"PEUA"),"BAJA"),"FINADO"),"X")</f>
        <v/>
      </c>
      <c r="H732" s="17" t="str">
        <f>IF(IFERROR(FIND(H$13,INDEX(DATOS!CB:CB,MATCH(CHECKLIST!B732,DATOS!B:B,0),1),1),"")="",IF(IFERROR(FIND("VENCIDA",INDEX(DATOS!BI:BI,MATCH(CHECKLIST!B732,DATOS!B:B,0),1),1),"")="","","VENCIDO"),"X")</f>
        <v/>
      </c>
      <c r="I732" s="17" t="str">
        <f>IF(IFERROR(FIND(I$13,INDEX(DATOS!CB:CB,MATCH(CHECKLIST!B732,DATOS!B:B,0),1),1),"")="","","X")</f>
        <v/>
      </c>
      <c r="J732" s="17" t="str">
        <f>IF(IFERROR(FIND(J$13,INDEX(DATOS!CB:CB,MATCH(CHECKLIST!B732,DATOS!B:B,0),1),1),"")="","","X")</f>
        <v/>
      </c>
      <c r="K732" s="17" t="str">
        <f>IF(IFERROR(FIND(K$13,INDEX(DATOS!CB:CB,MATCH(CHECKLIST!B732,DATOS!B:B,0),1),1),"")="","","X")</f>
        <v/>
      </c>
      <c r="L732" s="17" t="str">
        <f>IF(IFERROR(FIND(L$13,INDEX(DATOS!CB:CB,MATCH(CHECKLIST!B732,DATOS!B:B,0),1),1),"")="","","X")</f>
        <v/>
      </c>
      <c r="M732" s="17" t="str">
        <f>IF(IFERROR(FIND(M$13,INDEX(DATOS!CB:CB,MATCH(CHECKLIST!B732,DATOS!B:B,0),1),1),"")="","","X")</f>
        <v/>
      </c>
      <c r="N732" s="49" t="str">
        <f ca="1">IFERROR(IF(INDEX(DATOS!I:I,MATCH(CHECKLIST!B732,DATOS!B:B,0),1)="","X",IF(INDEX(DATOS!I:I,MATCH(CHECKLIST!B732,DATOS!B:B,0),1)&gt;YEAR(TODAY())-1,"","VENCIDA")),"")</f>
        <v/>
      </c>
      <c r="P732" s="17" t="str">
        <f>IF(B732="","",IF(IFERROR(FIND(P$13,INDEX(DATOS!CB:CB,MATCH(CHECKLIST!B732,DATOS!B:B,0),1),1),"")="","","X"))</f>
        <v/>
      </c>
      <c r="Q732" s="17" t="str">
        <f>IF(B732="","",IF(IFERROR(FIND(Q$13,INDEX(DATOS!CB:CB,MATCH(CHECKLIST!B732,DATOS!B:B,0),1),1),"")="","","X"))</f>
        <v/>
      </c>
      <c r="S732">
        <f t="shared" si="37"/>
        <v>0</v>
      </c>
      <c r="U732" t="str">
        <f t="shared" si="35"/>
        <v/>
      </c>
      <c r="V732" t="str">
        <f t="shared" si="36"/>
        <v/>
      </c>
    </row>
    <row r="733" spans="1:22" x14ac:dyDescent="0.25">
      <c r="A733" s="12">
        <v>720</v>
      </c>
      <c r="B733" t="str">
        <f>IFERROR(INDEX(DATOS!B:B,MATCH(CHECKLIST!A733,DATOS!BV:BV,0),1),"")</f>
        <v/>
      </c>
      <c r="C733" t="str">
        <f>IFERROR(INDEX(DATOS!J:J,MATCH(CHECKLIST!A733,DATOS!BV:BV,0),1),"")</f>
        <v/>
      </c>
      <c r="D733" t="str">
        <f>IFERROR(INDEX(DATOS!R:R,MATCH(CHECKLIST!E733,DATOS!C:C,0),1),"")</f>
        <v/>
      </c>
      <c r="E733" s="16" t="str">
        <f>IFERROR(INDEX(DATOS!C:C,MATCH(CHECKLIST!A733,DATOS!BV:BV,0),1),"")</f>
        <v/>
      </c>
      <c r="F733" s="13" t="str">
        <f t="shared" si="34"/>
        <v/>
      </c>
      <c r="G733" s="17" t="str">
        <f>IF(IFERROR(FIND(G$13,INDEX(DATOS!CB:CB,MATCH(CHECKLIST!B733,DATOS!B:B,0),1),1),"")="",IF(IFERROR(FIND("FINADO",INDEX(DATOS!CB:CB,MATCH(CHECKLIST!B733,DATOS!B:B,0),1),1),"")="",IF(IFERROR(FIND("BAJA",INDEX(DATOS!CB:CB,MATCH(CHECKLIST!B733,DATOS!B:B,0),1),1),"")="",IF(IFERROR(FIND("FECHA PEUA",INDEX(DATOS!CB:CB,MATCH(CHECKLIST!B733,DATOS!B:B,0),1),1),"")="",IF(IFERROR(FIND("FIRMA",INDEX(DATOS!CB:CB,MATCH(CHECKLIST!B733,DATOS!B:B,0),1),1),"")="","","FIRMA"),"PEUA"),"BAJA"),"FINADO"),"X")</f>
        <v/>
      </c>
      <c r="H733" s="17" t="str">
        <f>IF(IFERROR(FIND(H$13,INDEX(DATOS!CB:CB,MATCH(CHECKLIST!B733,DATOS!B:B,0),1),1),"")="",IF(IFERROR(FIND("VENCIDA",INDEX(DATOS!BI:BI,MATCH(CHECKLIST!B733,DATOS!B:B,0),1),1),"")="","","VENCIDO"),"X")</f>
        <v/>
      </c>
      <c r="I733" s="17" t="str">
        <f>IF(IFERROR(FIND(I$13,INDEX(DATOS!CB:CB,MATCH(CHECKLIST!B733,DATOS!B:B,0),1),1),"")="","","X")</f>
        <v/>
      </c>
      <c r="J733" s="17" t="str">
        <f>IF(IFERROR(FIND(J$13,INDEX(DATOS!CB:CB,MATCH(CHECKLIST!B733,DATOS!B:B,0),1),1),"")="","","X")</f>
        <v/>
      </c>
      <c r="K733" s="17" t="str">
        <f>IF(IFERROR(FIND(K$13,INDEX(DATOS!CB:CB,MATCH(CHECKLIST!B733,DATOS!B:B,0),1),1),"")="","","X")</f>
        <v/>
      </c>
      <c r="L733" s="17" t="str">
        <f>IF(IFERROR(FIND(L$13,INDEX(DATOS!CB:CB,MATCH(CHECKLIST!B733,DATOS!B:B,0),1),1),"")="","","X")</f>
        <v/>
      </c>
      <c r="M733" s="17" t="str">
        <f>IF(IFERROR(FIND(M$13,INDEX(DATOS!CB:CB,MATCH(CHECKLIST!B733,DATOS!B:B,0),1),1),"")="","","X")</f>
        <v/>
      </c>
      <c r="N733" s="49" t="str">
        <f ca="1">IFERROR(IF(INDEX(DATOS!I:I,MATCH(CHECKLIST!B733,DATOS!B:B,0),1)="","X",IF(INDEX(DATOS!I:I,MATCH(CHECKLIST!B733,DATOS!B:B,0),1)&gt;YEAR(TODAY())-1,"","VENCIDA")),"")</f>
        <v/>
      </c>
      <c r="P733" s="17" t="str">
        <f>IF(B733="","",IF(IFERROR(FIND(P$13,INDEX(DATOS!CB:CB,MATCH(CHECKLIST!B733,DATOS!B:B,0),1),1),"")="","","X"))</f>
        <v/>
      </c>
      <c r="Q733" s="17" t="str">
        <f>IF(B733="","",IF(IFERROR(FIND(Q$13,INDEX(DATOS!CB:CB,MATCH(CHECKLIST!B733,DATOS!B:B,0),1),1),"")="","","X"))</f>
        <v/>
      </c>
      <c r="R733" t="str">
        <f>IF(B733="","",1)</f>
        <v/>
      </c>
      <c r="S733" t="str">
        <f t="shared" si="37"/>
        <v/>
      </c>
      <c r="U733" t="str">
        <f t="shared" si="35"/>
        <v/>
      </c>
      <c r="V733" t="str">
        <f t="shared" si="36"/>
        <v/>
      </c>
    </row>
    <row r="734" spans="1:22" x14ac:dyDescent="0.25">
      <c r="A734" s="12">
        <v>721</v>
      </c>
      <c r="B734" t="str">
        <f>IFERROR(INDEX(DATOS!B:B,MATCH(CHECKLIST!A734,DATOS!BV:BV,0),1),"")</f>
        <v/>
      </c>
      <c r="C734" t="str">
        <f>IFERROR(INDEX(DATOS!J:J,MATCH(CHECKLIST!A734,DATOS!BV:BV,0),1),"")</f>
        <v/>
      </c>
      <c r="D734" t="str">
        <f>IFERROR(INDEX(DATOS!R:R,MATCH(CHECKLIST!E734,DATOS!C:C,0),1),"")</f>
        <v/>
      </c>
      <c r="E734" s="16" t="str">
        <f>IFERROR(INDEX(DATOS!C:C,MATCH(CHECKLIST!A734,DATOS!BV:BV,0),1),"")</f>
        <v/>
      </c>
      <c r="F734" s="13" t="str">
        <f t="shared" si="34"/>
        <v/>
      </c>
      <c r="G734" s="17" t="str">
        <f>IF(IFERROR(FIND(G$13,INDEX(DATOS!CB:CB,MATCH(CHECKLIST!B734,DATOS!B:B,0),1),1),"")="",IF(IFERROR(FIND("FINADO",INDEX(DATOS!CB:CB,MATCH(CHECKLIST!B734,DATOS!B:B,0),1),1),"")="",IF(IFERROR(FIND("BAJA",INDEX(DATOS!CB:CB,MATCH(CHECKLIST!B734,DATOS!B:B,0),1),1),"")="",IF(IFERROR(FIND("FECHA PEUA",INDEX(DATOS!CB:CB,MATCH(CHECKLIST!B734,DATOS!B:B,0),1),1),"")="",IF(IFERROR(FIND("FIRMA",INDEX(DATOS!CB:CB,MATCH(CHECKLIST!B734,DATOS!B:B,0),1),1),"")="","","FIRMA"),"PEUA"),"BAJA"),"FINADO"),"X")</f>
        <v/>
      </c>
      <c r="H734" s="17" t="str">
        <f>IF(IFERROR(FIND(H$13,INDEX(DATOS!CB:CB,MATCH(CHECKLIST!B734,DATOS!B:B,0),1),1),"")="",IF(IFERROR(FIND("VENCIDA",INDEX(DATOS!BI:BI,MATCH(CHECKLIST!B734,DATOS!B:B,0),1),1),"")="","","VENCIDO"),"X")</f>
        <v/>
      </c>
      <c r="I734" s="17" t="str">
        <f>IF(IFERROR(FIND(I$13,INDEX(DATOS!CB:CB,MATCH(CHECKLIST!B734,DATOS!B:B,0),1),1),"")="","","X")</f>
        <v/>
      </c>
      <c r="J734" s="17" t="str">
        <f>IF(IFERROR(FIND(J$13,INDEX(DATOS!CB:CB,MATCH(CHECKLIST!B734,DATOS!B:B,0),1),1),"")="","","X")</f>
        <v/>
      </c>
      <c r="K734" s="17" t="str">
        <f>IF(IFERROR(FIND(K$13,INDEX(DATOS!CB:CB,MATCH(CHECKLIST!B734,DATOS!B:B,0),1),1),"")="","","X")</f>
        <v/>
      </c>
      <c r="L734" s="17" t="str">
        <f>IF(IFERROR(FIND(L$13,INDEX(DATOS!CB:CB,MATCH(CHECKLIST!B734,DATOS!B:B,0),1),1),"")="","","X")</f>
        <v/>
      </c>
      <c r="M734" s="17" t="str">
        <f>IF(IFERROR(FIND(M$13,INDEX(DATOS!CB:CB,MATCH(CHECKLIST!B734,DATOS!B:B,0),1),1),"")="","","X")</f>
        <v/>
      </c>
      <c r="N734" s="49" t="str">
        <f ca="1">IFERROR(IF(INDEX(DATOS!I:I,MATCH(CHECKLIST!B734,DATOS!B:B,0),1)="","X",IF(INDEX(DATOS!I:I,MATCH(CHECKLIST!B734,DATOS!B:B,0),1)&gt;YEAR(TODAY())-1,"","VENCIDA")),"")</f>
        <v/>
      </c>
      <c r="P734" s="17" t="str">
        <f>IF(B734="","",IF(IFERROR(FIND(P$13,INDEX(DATOS!CB:CB,MATCH(CHECKLIST!B734,DATOS!B:B,0),1),1),"")="","","X"))</f>
        <v/>
      </c>
      <c r="Q734" s="17" t="str">
        <f>IF(B734="","",IF(IFERROR(FIND(Q$13,INDEX(DATOS!CB:CB,MATCH(CHECKLIST!B734,DATOS!B:B,0),1),1),"")="","","X"))</f>
        <v/>
      </c>
      <c r="S734">
        <f t="shared" si="37"/>
        <v>0</v>
      </c>
      <c r="U734" t="str">
        <f t="shared" si="35"/>
        <v/>
      </c>
      <c r="V734" t="str">
        <f t="shared" si="36"/>
        <v/>
      </c>
    </row>
    <row r="735" spans="1:22" x14ac:dyDescent="0.25">
      <c r="A735" s="12">
        <v>722</v>
      </c>
      <c r="B735" t="str">
        <f>IFERROR(INDEX(DATOS!B:B,MATCH(CHECKLIST!A735,DATOS!BV:BV,0),1),"")</f>
        <v/>
      </c>
      <c r="C735" t="str">
        <f>IFERROR(INDEX(DATOS!J:J,MATCH(CHECKLIST!A735,DATOS!BV:BV,0),1),"")</f>
        <v/>
      </c>
      <c r="D735" t="str">
        <f>IFERROR(INDEX(DATOS!R:R,MATCH(CHECKLIST!E735,DATOS!C:C,0),1),"")</f>
        <v/>
      </c>
      <c r="E735" s="16" t="str">
        <f>IFERROR(INDEX(DATOS!C:C,MATCH(CHECKLIST!A735,DATOS!BV:BV,0),1),"")</f>
        <v/>
      </c>
      <c r="F735" s="13" t="str">
        <f t="shared" si="34"/>
        <v/>
      </c>
      <c r="G735" s="17" t="str">
        <f>IF(IFERROR(FIND(G$13,INDEX(DATOS!CB:CB,MATCH(CHECKLIST!B735,DATOS!B:B,0),1),1),"")="",IF(IFERROR(FIND("FINADO",INDEX(DATOS!CB:CB,MATCH(CHECKLIST!B735,DATOS!B:B,0),1),1),"")="",IF(IFERROR(FIND("BAJA",INDEX(DATOS!CB:CB,MATCH(CHECKLIST!B735,DATOS!B:B,0),1),1),"")="",IF(IFERROR(FIND("FECHA PEUA",INDEX(DATOS!CB:CB,MATCH(CHECKLIST!B735,DATOS!B:B,0),1),1),"")="",IF(IFERROR(FIND("FIRMA",INDEX(DATOS!CB:CB,MATCH(CHECKLIST!B735,DATOS!B:B,0),1),1),"")="","","FIRMA"),"PEUA"),"BAJA"),"FINADO"),"X")</f>
        <v/>
      </c>
      <c r="H735" s="17" t="str">
        <f>IF(IFERROR(FIND(H$13,INDEX(DATOS!CB:CB,MATCH(CHECKLIST!B735,DATOS!B:B,0),1),1),"")="",IF(IFERROR(FIND("VENCIDA",INDEX(DATOS!BI:BI,MATCH(CHECKLIST!B735,DATOS!B:B,0),1),1),"")="","","VENCIDO"),"X")</f>
        <v/>
      </c>
      <c r="I735" s="17" t="str">
        <f>IF(IFERROR(FIND(I$13,INDEX(DATOS!CB:CB,MATCH(CHECKLIST!B735,DATOS!B:B,0),1),1),"")="","","X")</f>
        <v/>
      </c>
      <c r="J735" s="17" t="str">
        <f>IF(IFERROR(FIND(J$13,INDEX(DATOS!CB:CB,MATCH(CHECKLIST!B735,DATOS!B:B,0),1),1),"")="","","X")</f>
        <v/>
      </c>
      <c r="K735" s="17" t="str">
        <f>IF(IFERROR(FIND(K$13,INDEX(DATOS!CB:CB,MATCH(CHECKLIST!B735,DATOS!B:B,0),1),1),"")="","","X")</f>
        <v/>
      </c>
      <c r="L735" s="17" t="str">
        <f>IF(IFERROR(FIND(L$13,INDEX(DATOS!CB:CB,MATCH(CHECKLIST!B735,DATOS!B:B,0),1),1),"")="","","X")</f>
        <v/>
      </c>
      <c r="M735" s="17" t="str">
        <f>IF(IFERROR(FIND(M$13,INDEX(DATOS!CB:CB,MATCH(CHECKLIST!B735,DATOS!B:B,0),1),1),"")="","","X")</f>
        <v/>
      </c>
      <c r="N735" s="49" t="str">
        <f ca="1">IFERROR(IF(INDEX(DATOS!I:I,MATCH(CHECKLIST!B735,DATOS!B:B,0),1)="","X",IF(INDEX(DATOS!I:I,MATCH(CHECKLIST!B735,DATOS!B:B,0),1)&gt;YEAR(TODAY())-1,"","VENCIDA")),"")</f>
        <v/>
      </c>
      <c r="P735" s="17" t="str">
        <f>IF(B735="","",IF(IFERROR(FIND(P$13,INDEX(DATOS!CB:CB,MATCH(CHECKLIST!B735,DATOS!B:B,0),1),1),"")="","","X"))</f>
        <v/>
      </c>
      <c r="Q735" s="17" t="str">
        <f>IF(B735="","",IF(IFERROR(FIND(Q$13,INDEX(DATOS!CB:CB,MATCH(CHECKLIST!B735,DATOS!B:B,0),1),1),"")="","","X"))</f>
        <v/>
      </c>
      <c r="R735" t="str">
        <f>IF(B735="","",1)</f>
        <v/>
      </c>
      <c r="S735" t="str">
        <f t="shared" si="37"/>
        <v/>
      </c>
      <c r="U735" t="str">
        <f t="shared" si="35"/>
        <v/>
      </c>
      <c r="V735" t="str">
        <f t="shared" si="36"/>
        <v/>
      </c>
    </row>
    <row r="736" spans="1:22" x14ac:dyDescent="0.25">
      <c r="A736" s="12">
        <v>723</v>
      </c>
      <c r="B736" t="str">
        <f>IFERROR(INDEX(DATOS!B:B,MATCH(CHECKLIST!A736,DATOS!BV:BV,0),1),"")</f>
        <v/>
      </c>
      <c r="C736" t="str">
        <f>IFERROR(INDEX(DATOS!J:J,MATCH(CHECKLIST!A736,DATOS!BV:BV,0),1),"")</f>
        <v/>
      </c>
      <c r="D736" t="str">
        <f>IFERROR(INDEX(DATOS!R:R,MATCH(CHECKLIST!E736,DATOS!C:C,0),1),"")</f>
        <v/>
      </c>
      <c r="E736" s="16" t="str">
        <f>IFERROR(INDEX(DATOS!C:C,MATCH(CHECKLIST!A736,DATOS!BV:BV,0),1),"")</f>
        <v/>
      </c>
      <c r="F736" s="13" t="str">
        <f t="shared" si="34"/>
        <v/>
      </c>
      <c r="G736" s="17" t="str">
        <f>IF(IFERROR(FIND(G$13,INDEX(DATOS!CB:CB,MATCH(CHECKLIST!B736,DATOS!B:B,0),1),1),"")="",IF(IFERROR(FIND("FINADO",INDEX(DATOS!CB:CB,MATCH(CHECKLIST!B736,DATOS!B:B,0),1),1),"")="",IF(IFERROR(FIND("BAJA",INDEX(DATOS!CB:CB,MATCH(CHECKLIST!B736,DATOS!B:B,0),1),1),"")="",IF(IFERROR(FIND("FECHA PEUA",INDEX(DATOS!CB:CB,MATCH(CHECKLIST!B736,DATOS!B:B,0),1),1),"")="",IF(IFERROR(FIND("FIRMA",INDEX(DATOS!CB:CB,MATCH(CHECKLIST!B736,DATOS!B:B,0),1),1),"")="","","FIRMA"),"PEUA"),"BAJA"),"FINADO"),"X")</f>
        <v/>
      </c>
      <c r="H736" s="17" t="str">
        <f>IF(IFERROR(FIND(H$13,INDEX(DATOS!CB:CB,MATCH(CHECKLIST!B736,DATOS!B:B,0),1),1),"")="",IF(IFERROR(FIND("VENCIDA",INDEX(DATOS!BI:BI,MATCH(CHECKLIST!B736,DATOS!B:B,0),1),1),"")="","","VENCIDO"),"X")</f>
        <v/>
      </c>
      <c r="I736" s="17" t="str">
        <f>IF(IFERROR(FIND(I$13,INDEX(DATOS!CB:CB,MATCH(CHECKLIST!B736,DATOS!B:B,0),1),1),"")="","","X")</f>
        <v/>
      </c>
      <c r="J736" s="17" t="str">
        <f>IF(IFERROR(FIND(J$13,INDEX(DATOS!CB:CB,MATCH(CHECKLIST!B736,DATOS!B:B,0),1),1),"")="","","X")</f>
        <v/>
      </c>
      <c r="K736" s="17" t="str">
        <f>IF(IFERROR(FIND(K$13,INDEX(DATOS!CB:CB,MATCH(CHECKLIST!B736,DATOS!B:B,0),1),1),"")="","","X")</f>
        <v/>
      </c>
      <c r="L736" s="17" t="str">
        <f>IF(IFERROR(FIND(L$13,INDEX(DATOS!CB:CB,MATCH(CHECKLIST!B736,DATOS!B:B,0),1),1),"")="","","X")</f>
        <v/>
      </c>
      <c r="M736" s="17" t="str">
        <f>IF(IFERROR(FIND(M$13,INDEX(DATOS!CB:CB,MATCH(CHECKLIST!B736,DATOS!B:B,0),1),1),"")="","","X")</f>
        <v/>
      </c>
      <c r="N736" s="49" t="str">
        <f ca="1">IFERROR(IF(INDEX(DATOS!I:I,MATCH(CHECKLIST!B736,DATOS!B:B,0),1)="","X",IF(INDEX(DATOS!I:I,MATCH(CHECKLIST!B736,DATOS!B:B,0),1)&gt;YEAR(TODAY())-1,"","VENCIDA")),"")</f>
        <v/>
      </c>
      <c r="P736" s="17" t="str">
        <f>IF(B736="","",IF(IFERROR(FIND(P$13,INDEX(DATOS!CB:CB,MATCH(CHECKLIST!B736,DATOS!B:B,0),1),1),"")="","","X"))</f>
        <v/>
      </c>
      <c r="Q736" s="17" t="str">
        <f>IF(B736="","",IF(IFERROR(FIND(Q$13,INDEX(DATOS!CB:CB,MATCH(CHECKLIST!B736,DATOS!B:B,0),1),1),"")="","","X"))</f>
        <v/>
      </c>
      <c r="S736">
        <f t="shared" si="37"/>
        <v>0</v>
      </c>
      <c r="U736" t="str">
        <f t="shared" si="35"/>
        <v/>
      </c>
      <c r="V736" t="str">
        <f t="shared" si="36"/>
        <v/>
      </c>
    </row>
    <row r="737" spans="1:22" x14ac:dyDescent="0.25">
      <c r="A737" s="12">
        <v>724</v>
      </c>
      <c r="B737" t="str">
        <f>IFERROR(INDEX(DATOS!B:B,MATCH(CHECKLIST!A737,DATOS!BV:BV,0),1),"")</f>
        <v/>
      </c>
      <c r="C737" t="str">
        <f>IFERROR(INDEX(DATOS!J:J,MATCH(CHECKLIST!A737,DATOS!BV:BV,0),1),"")</f>
        <v/>
      </c>
      <c r="D737" t="str">
        <f>IFERROR(INDEX(DATOS!R:R,MATCH(CHECKLIST!E737,DATOS!C:C,0),1),"")</f>
        <v/>
      </c>
      <c r="E737" s="16" t="str">
        <f>IFERROR(INDEX(DATOS!C:C,MATCH(CHECKLIST!A737,DATOS!BV:BV,0),1),"")</f>
        <v/>
      </c>
      <c r="F737" s="13" t="str">
        <f t="shared" si="34"/>
        <v/>
      </c>
      <c r="G737" s="17" t="str">
        <f>IF(IFERROR(FIND(G$13,INDEX(DATOS!CB:CB,MATCH(CHECKLIST!B737,DATOS!B:B,0),1),1),"")="",IF(IFERROR(FIND("FINADO",INDEX(DATOS!CB:CB,MATCH(CHECKLIST!B737,DATOS!B:B,0),1),1),"")="",IF(IFERROR(FIND("BAJA",INDEX(DATOS!CB:CB,MATCH(CHECKLIST!B737,DATOS!B:B,0),1),1),"")="",IF(IFERROR(FIND("FECHA PEUA",INDEX(DATOS!CB:CB,MATCH(CHECKLIST!B737,DATOS!B:B,0),1),1),"")="",IF(IFERROR(FIND("FIRMA",INDEX(DATOS!CB:CB,MATCH(CHECKLIST!B737,DATOS!B:B,0),1),1),"")="","","FIRMA"),"PEUA"),"BAJA"),"FINADO"),"X")</f>
        <v/>
      </c>
      <c r="H737" s="17" t="str">
        <f>IF(IFERROR(FIND(H$13,INDEX(DATOS!CB:CB,MATCH(CHECKLIST!B737,DATOS!B:B,0),1),1),"")="",IF(IFERROR(FIND("VENCIDA",INDEX(DATOS!BI:BI,MATCH(CHECKLIST!B737,DATOS!B:B,0),1),1),"")="","","VENCIDO"),"X")</f>
        <v/>
      </c>
      <c r="I737" s="17" t="str">
        <f>IF(IFERROR(FIND(I$13,INDEX(DATOS!CB:CB,MATCH(CHECKLIST!B737,DATOS!B:B,0),1),1),"")="","","X")</f>
        <v/>
      </c>
      <c r="J737" s="17" t="str">
        <f>IF(IFERROR(FIND(J$13,INDEX(DATOS!CB:CB,MATCH(CHECKLIST!B737,DATOS!B:B,0),1),1),"")="","","X")</f>
        <v/>
      </c>
      <c r="K737" s="17" t="str">
        <f>IF(IFERROR(FIND(K$13,INDEX(DATOS!CB:CB,MATCH(CHECKLIST!B737,DATOS!B:B,0),1),1),"")="","","X")</f>
        <v/>
      </c>
      <c r="L737" s="17" t="str">
        <f>IF(IFERROR(FIND(L$13,INDEX(DATOS!CB:CB,MATCH(CHECKLIST!B737,DATOS!B:B,0),1),1),"")="","","X")</f>
        <v/>
      </c>
      <c r="M737" s="17" t="str">
        <f>IF(IFERROR(FIND(M$13,INDEX(DATOS!CB:CB,MATCH(CHECKLIST!B737,DATOS!B:B,0),1),1),"")="","","X")</f>
        <v/>
      </c>
      <c r="N737" s="49" t="str">
        <f ca="1">IFERROR(IF(INDEX(DATOS!I:I,MATCH(CHECKLIST!B737,DATOS!B:B,0),1)="","X",IF(INDEX(DATOS!I:I,MATCH(CHECKLIST!B737,DATOS!B:B,0),1)&gt;YEAR(TODAY())-1,"","VENCIDA")),"")</f>
        <v/>
      </c>
      <c r="P737" s="17" t="str">
        <f>IF(B737="","",IF(IFERROR(FIND(P$13,INDEX(DATOS!CB:CB,MATCH(CHECKLIST!B737,DATOS!B:B,0),1),1),"")="","","X"))</f>
        <v/>
      </c>
      <c r="Q737" s="17" t="str">
        <f>IF(B737="","",IF(IFERROR(FIND(Q$13,INDEX(DATOS!CB:CB,MATCH(CHECKLIST!B737,DATOS!B:B,0),1),1),"")="","","X"))</f>
        <v/>
      </c>
      <c r="R737" t="str">
        <f>IF(B737="","",1)</f>
        <v/>
      </c>
      <c r="S737" t="str">
        <f t="shared" si="37"/>
        <v/>
      </c>
      <c r="U737" t="str">
        <f t="shared" si="35"/>
        <v/>
      </c>
      <c r="V737" t="str">
        <f t="shared" si="36"/>
        <v/>
      </c>
    </row>
    <row r="738" spans="1:22" x14ac:dyDescent="0.25">
      <c r="A738" s="12">
        <v>725</v>
      </c>
      <c r="B738" t="str">
        <f>IFERROR(INDEX(DATOS!B:B,MATCH(CHECKLIST!A738,DATOS!BV:BV,0),1),"")</f>
        <v/>
      </c>
      <c r="C738" t="str">
        <f>IFERROR(INDEX(DATOS!J:J,MATCH(CHECKLIST!A738,DATOS!BV:BV,0),1),"")</f>
        <v/>
      </c>
      <c r="D738" t="str">
        <f>IFERROR(INDEX(DATOS!R:R,MATCH(CHECKLIST!E738,DATOS!C:C,0),1),"")</f>
        <v/>
      </c>
      <c r="E738" s="16" t="str">
        <f>IFERROR(INDEX(DATOS!C:C,MATCH(CHECKLIST!A738,DATOS!BV:BV,0),1),"")</f>
        <v/>
      </c>
      <c r="F738" s="13" t="str">
        <f t="shared" si="34"/>
        <v/>
      </c>
      <c r="G738" s="17" t="str">
        <f>IF(IFERROR(FIND(G$13,INDEX(DATOS!CB:CB,MATCH(CHECKLIST!B738,DATOS!B:B,0),1),1),"")="",IF(IFERROR(FIND("FINADO",INDEX(DATOS!CB:CB,MATCH(CHECKLIST!B738,DATOS!B:B,0),1),1),"")="",IF(IFERROR(FIND("BAJA",INDEX(DATOS!CB:CB,MATCH(CHECKLIST!B738,DATOS!B:B,0),1),1),"")="",IF(IFERROR(FIND("FECHA PEUA",INDEX(DATOS!CB:CB,MATCH(CHECKLIST!B738,DATOS!B:B,0),1),1),"")="",IF(IFERROR(FIND("FIRMA",INDEX(DATOS!CB:CB,MATCH(CHECKLIST!B738,DATOS!B:B,0),1),1),"")="","","FIRMA"),"PEUA"),"BAJA"),"FINADO"),"X")</f>
        <v/>
      </c>
      <c r="H738" s="17" t="str">
        <f>IF(IFERROR(FIND(H$13,INDEX(DATOS!CB:CB,MATCH(CHECKLIST!B738,DATOS!B:B,0),1),1),"")="",IF(IFERROR(FIND("VENCIDA",INDEX(DATOS!BI:BI,MATCH(CHECKLIST!B738,DATOS!B:B,0),1),1),"")="","","VENCIDO"),"X")</f>
        <v/>
      </c>
      <c r="I738" s="17" t="str">
        <f>IF(IFERROR(FIND(I$13,INDEX(DATOS!CB:CB,MATCH(CHECKLIST!B738,DATOS!B:B,0),1),1),"")="","","X")</f>
        <v/>
      </c>
      <c r="J738" s="17" t="str">
        <f>IF(IFERROR(FIND(J$13,INDEX(DATOS!CB:CB,MATCH(CHECKLIST!B738,DATOS!B:B,0),1),1),"")="","","X")</f>
        <v/>
      </c>
      <c r="K738" s="17" t="str">
        <f>IF(IFERROR(FIND(K$13,INDEX(DATOS!CB:CB,MATCH(CHECKLIST!B738,DATOS!B:B,0),1),1),"")="","","X")</f>
        <v/>
      </c>
      <c r="L738" s="17" t="str">
        <f>IF(IFERROR(FIND(L$13,INDEX(DATOS!CB:CB,MATCH(CHECKLIST!B738,DATOS!B:B,0),1),1),"")="","","X")</f>
        <v/>
      </c>
      <c r="M738" s="17" t="str">
        <f>IF(IFERROR(FIND(M$13,INDEX(DATOS!CB:CB,MATCH(CHECKLIST!B738,DATOS!B:B,0),1),1),"")="","","X")</f>
        <v/>
      </c>
      <c r="N738" s="49" t="str">
        <f ca="1">IFERROR(IF(INDEX(DATOS!I:I,MATCH(CHECKLIST!B738,DATOS!B:B,0),1)="","X",IF(INDEX(DATOS!I:I,MATCH(CHECKLIST!B738,DATOS!B:B,0),1)&gt;YEAR(TODAY())-1,"","VENCIDA")),"")</f>
        <v/>
      </c>
      <c r="P738" s="17" t="str">
        <f>IF(B738="","",IF(IFERROR(FIND(P$13,INDEX(DATOS!CB:CB,MATCH(CHECKLIST!B738,DATOS!B:B,0),1),1),"")="","","X"))</f>
        <v/>
      </c>
      <c r="Q738" s="17" t="str">
        <f>IF(B738="","",IF(IFERROR(FIND(Q$13,INDEX(DATOS!CB:CB,MATCH(CHECKLIST!B738,DATOS!B:B,0),1),1),"")="","","X"))</f>
        <v/>
      </c>
      <c r="S738">
        <f t="shared" si="37"/>
        <v>0</v>
      </c>
      <c r="U738" t="str">
        <f t="shared" si="35"/>
        <v/>
      </c>
      <c r="V738" t="str">
        <f t="shared" si="36"/>
        <v/>
      </c>
    </row>
    <row r="739" spans="1:22" x14ac:dyDescent="0.25">
      <c r="A739" s="12">
        <v>726</v>
      </c>
      <c r="B739" t="str">
        <f>IFERROR(INDEX(DATOS!B:B,MATCH(CHECKLIST!A739,DATOS!BV:BV,0),1),"")</f>
        <v/>
      </c>
      <c r="C739" t="str">
        <f>IFERROR(INDEX(DATOS!J:J,MATCH(CHECKLIST!A739,DATOS!BV:BV,0),1),"")</f>
        <v/>
      </c>
      <c r="D739" t="str">
        <f>IFERROR(INDEX(DATOS!R:R,MATCH(CHECKLIST!E739,DATOS!C:C,0),1),"")</f>
        <v/>
      </c>
      <c r="E739" s="16" t="str">
        <f>IFERROR(INDEX(DATOS!C:C,MATCH(CHECKLIST!A739,DATOS!BV:BV,0),1),"")</f>
        <v/>
      </c>
      <c r="F739" s="13" t="str">
        <f t="shared" si="34"/>
        <v/>
      </c>
      <c r="G739" s="17" t="str">
        <f>IF(IFERROR(FIND(G$13,INDEX(DATOS!CB:CB,MATCH(CHECKLIST!B739,DATOS!B:B,0),1),1),"")="",IF(IFERROR(FIND("FINADO",INDEX(DATOS!CB:CB,MATCH(CHECKLIST!B739,DATOS!B:B,0),1),1),"")="",IF(IFERROR(FIND("BAJA",INDEX(DATOS!CB:CB,MATCH(CHECKLIST!B739,DATOS!B:B,0),1),1),"")="",IF(IFERROR(FIND("FECHA PEUA",INDEX(DATOS!CB:CB,MATCH(CHECKLIST!B739,DATOS!B:B,0),1),1),"")="",IF(IFERROR(FIND("FIRMA",INDEX(DATOS!CB:CB,MATCH(CHECKLIST!B739,DATOS!B:B,0),1),1),"")="","","FIRMA"),"PEUA"),"BAJA"),"FINADO"),"X")</f>
        <v/>
      </c>
      <c r="H739" s="17" t="str">
        <f>IF(IFERROR(FIND(H$13,INDEX(DATOS!CB:CB,MATCH(CHECKLIST!B739,DATOS!B:B,0),1),1),"")="",IF(IFERROR(FIND("VENCIDA",INDEX(DATOS!BI:BI,MATCH(CHECKLIST!B739,DATOS!B:B,0),1),1),"")="","","VENCIDO"),"X")</f>
        <v/>
      </c>
      <c r="I739" s="17" t="str">
        <f>IF(IFERROR(FIND(I$13,INDEX(DATOS!CB:CB,MATCH(CHECKLIST!B739,DATOS!B:B,0),1),1),"")="","","X")</f>
        <v/>
      </c>
      <c r="J739" s="17" t="str">
        <f>IF(IFERROR(FIND(J$13,INDEX(DATOS!CB:CB,MATCH(CHECKLIST!B739,DATOS!B:B,0),1),1),"")="","","X")</f>
        <v/>
      </c>
      <c r="K739" s="17" t="str">
        <f>IF(IFERROR(FIND(K$13,INDEX(DATOS!CB:CB,MATCH(CHECKLIST!B739,DATOS!B:B,0),1),1),"")="","","X")</f>
        <v/>
      </c>
      <c r="L739" s="17" t="str">
        <f>IF(IFERROR(FIND(L$13,INDEX(DATOS!CB:CB,MATCH(CHECKLIST!B739,DATOS!B:B,0),1),1),"")="","","X")</f>
        <v/>
      </c>
      <c r="M739" s="17" t="str">
        <f>IF(IFERROR(FIND(M$13,INDEX(DATOS!CB:CB,MATCH(CHECKLIST!B739,DATOS!B:B,0),1),1),"")="","","X")</f>
        <v/>
      </c>
      <c r="N739" s="49" t="str">
        <f ca="1">IFERROR(IF(INDEX(DATOS!I:I,MATCH(CHECKLIST!B739,DATOS!B:B,0),1)="","X",IF(INDEX(DATOS!I:I,MATCH(CHECKLIST!B739,DATOS!B:B,0),1)&gt;YEAR(TODAY())-1,"","VENCIDA")),"")</f>
        <v/>
      </c>
      <c r="P739" s="17" t="str">
        <f>IF(B739="","",IF(IFERROR(FIND(P$13,INDEX(DATOS!CB:CB,MATCH(CHECKLIST!B739,DATOS!B:B,0),1),1),"")="","","X"))</f>
        <v/>
      </c>
      <c r="Q739" s="17" t="str">
        <f>IF(B739="","",IF(IFERROR(FIND(Q$13,INDEX(DATOS!CB:CB,MATCH(CHECKLIST!B739,DATOS!B:B,0),1),1),"")="","","X"))</f>
        <v/>
      </c>
      <c r="R739" t="str">
        <f>IF(B739="","",1)</f>
        <v/>
      </c>
      <c r="S739" t="str">
        <f t="shared" si="37"/>
        <v/>
      </c>
      <c r="U739" t="str">
        <f t="shared" si="35"/>
        <v/>
      </c>
      <c r="V739" t="str">
        <f t="shared" si="36"/>
        <v/>
      </c>
    </row>
    <row r="740" spans="1:22" x14ac:dyDescent="0.25">
      <c r="A740" s="12">
        <v>727</v>
      </c>
      <c r="B740" t="str">
        <f>IFERROR(INDEX(DATOS!B:B,MATCH(CHECKLIST!A740,DATOS!BV:BV,0),1),"")</f>
        <v/>
      </c>
      <c r="C740" t="str">
        <f>IFERROR(INDEX(DATOS!J:J,MATCH(CHECKLIST!A740,DATOS!BV:BV,0),1),"")</f>
        <v/>
      </c>
      <c r="D740" t="str">
        <f>IFERROR(INDEX(DATOS!R:R,MATCH(CHECKLIST!E740,DATOS!C:C,0),1),"")</f>
        <v/>
      </c>
      <c r="E740" s="16" t="str">
        <f>IFERROR(INDEX(DATOS!C:C,MATCH(CHECKLIST!A740,DATOS!BV:BV,0),1),"")</f>
        <v/>
      </c>
      <c r="F740" s="13" t="str">
        <f t="shared" si="34"/>
        <v/>
      </c>
      <c r="G740" s="17" t="str">
        <f>IF(IFERROR(FIND(G$13,INDEX(DATOS!CB:CB,MATCH(CHECKLIST!B740,DATOS!B:B,0),1),1),"")="",IF(IFERROR(FIND("FINADO",INDEX(DATOS!CB:CB,MATCH(CHECKLIST!B740,DATOS!B:B,0),1),1),"")="",IF(IFERROR(FIND("BAJA",INDEX(DATOS!CB:CB,MATCH(CHECKLIST!B740,DATOS!B:B,0),1),1),"")="",IF(IFERROR(FIND("FECHA PEUA",INDEX(DATOS!CB:CB,MATCH(CHECKLIST!B740,DATOS!B:B,0),1),1),"")="",IF(IFERROR(FIND("FIRMA",INDEX(DATOS!CB:CB,MATCH(CHECKLIST!B740,DATOS!B:B,0),1),1),"")="","","FIRMA"),"PEUA"),"BAJA"),"FINADO"),"X")</f>
        <v/>
      </c>
      <c r="H740" s="17" t="str">
        <f>IF(IFERROR(FIND(H$13,INDEX(DATOS!CB:CB,MATCH(CHECKLIST!B740,DATOS!B:B,0),1),1),"")="",IF(IFERROR(FIND("VENCIDA",INDEX(DATOS!BI:BI,MATCH(CHECKLIST!B740,DATOS!B:B,0),1),1),"")="","","VENCIDO"),"X")</f>
        <v/>
      </c>
      <c r="I740" s="17" t="str">
        <f>IF(IFERROR(FIND(I$13,INDEX(DATOS!CB:CB,MATCH(CHECKLIST!B740,DATOS!B:B,0),1),1),"")="","","X")</f>
        <v/>
      </c>
      <c r="J740" s="17" t="str">
        <f>IF(IFERROR(FIND(J$13,INDEX(DATOS!CB:CB,MATCH(CHECKLIST!B740,DATOS!B:B,0),1),1),"")="","","X")</f>
        <v/>
      </c>
      <c r="K740" s="17" t="str">
        <f>IF(IFERROR(FIND(K$13,INDEX(DATOS!CB:CB,MATCH(CHECKLIST!B740,DATOS!B:B,0),1),1),"")="","","X")</f>
        <v/>
      </c>
      <c r="L740" s="17" t="str">
        <f>IF(IFERROR(FIND(L$13,INDEX(DATOS!CB:CB,MATCH(CHECKLIST!B740,DATOS!B:B,0),1),1),"")="","","X")</f>
        <v/>
      </c>
      <c r="M740" s="17" t="str">
        <f>IF(IFERROR(FIND(M$13,INDEX(DATOS!CB:CB,MATCH(CHECKLIST!B740,DATOS!B:B,0),1),1),"")="","","X")</f>
        <v/>
      </c>
      <c r="N740" s="49" t="str">
        <f ca="1">IFERROR(IF(INDEX(DATOS!I:I,MATCH(CHECKLIST!B740,DATOS!B:B,0),1)="","X",IF(INDEX(DATOS!I:I,MATCH(CHECKLIST!B740,DATOS!B:B,0),1)&gt;YEAR(TODAY())-1,"","VENCIDA")),"")</f>
        <v/>
      </c>
      <c r="P740" s="17" t="str">
        <f>IF(B740="","",IF(IFERROR(FIND(P$13,INDEX(DATOS!CB:CB,MATCH(CHECKLIST!B740,DATOS!B:B,0),1),1),"")="","","X"))</f>
        <v/>
      </c>
      <c r="Q740" s="17" t="str">
        <f>IF(B740="","",IF(IFERROR(FIND(Q$13,INDEX(DATOS!CB:CB,MATCH(CHECKLIST!B740,DATOS!B:B,0),1),1),"")="","","X"))</f>
        <v/>
      </c>
      <c r="S740">
        <f t="shared" si="37"/>
        <v>0</v>
      </c>
      <c r="U740" t="str">
        <f t="shared" si="35"/>
        <v/>
      </c>
      <c r="V740" t="str">
        <f t="shared" si="36"/>
        <v/>
      </c>
    </row>
    <row r="741" spans="1:22" x14ac:dyDescent="0.25">
      <c r="A741" s="12">
        <v>728</v>
      </c>
      <c r="B741" t="str">
        <f>IFERROR(INDEX(DATOS!B:B,MATCH(CHECKLIST!A741,DATOS!BV:BV,0),1),"")</f>
        <v/>
      </c>
      <c r="C741" t="str">
        <f>IFERROR(INDEX(DATOS!J:J,MATCH(CHECKLIST!A741,DATOS!BV:BV,0),1),"")</f>
        <v/>
      </c>
      <c r="D741" t="str">
        <f>IFERROR(INDEX(DATOS!R:R,MATCH(CHECKLIST!E741,DATOS!C:C,0),1),"")</f>
        <v/>
      </c>
      <c r="E741" s="16" t="str">
        <f>IFERROR(INDEX(DATOS!C:C,MATCH(CHECKLIST!A741,DATOS!BV:BV,0),1),"")</f>
        <v/>
      </c>
      <c r="F741" s="13" t="str">
        <f t="shared" si="34"/>
        <v/>
      </c>
      <c r="G741" s="17" t="str">
        <f>IF(IFERROR(FIND(G$13,INDEX(DATOS!CB:CB,MATCH(CHECKLIST!B741,DATOS!B:B,0),1),1),"")="",IF(IFERROR(FIND("FINADO",INDEX(DATOS!CB:CB,MATCH(CHECKLIST!B741,DATOS!B:B,0),1),1),"")="",IF(IFERROR(FIND("BAJA",INDEX(DATOS!CB:CB,MATCH(CHECKLIST!B741,DATOS!B:B,0),1),1),"")="",IF(IFERROR(FIND("FECHA PEUA",INDEX(DATOS!CB:CB,MATCH(CHECKLIST!B741,DATOS!B:B,0),1),1),"")="",IF(IFERROR(FIND("FIRMA",INDEX(DATOS!CB:CB,MATCH(CHECKLIST!B741,DATOS!B:B,0),1),1),"")="","","FIRMA"),"PEUA"),"BAJA"),"FINADO"),"X")</f>
        <v/>
      </c>
      <c r="H741" s="17" t="str">
        <f>IF(IFERROR(FIND(H$13,INDEX(DATOS!CB:CB,MATCH(CHECKLIST!B741,DATOS!B:B,0),1),1),"")="",IF(IFERROR(FIND("VENCIDA",INDEX(DATOS!BI:BI,MATCH(CHECKLIST!B741,DATOS!B:B,0),1),1),"")="","","VENCIDO"),"X")</f>
        <v/>
      </c>
      <c r="I741" s="17" t="str">
        <f>IF(IFERROR(FIND(I$13,INDEX(DATOS!CB:CB,MATCH(CHECKLIST!B741,DATOS!B:B,0),1),1),"")="","","X")</f>
        <v/>
      </c>
      <c r="J741" s="17" t="str">
        <f>IF(IFERROR(FIND(J$13,INDEX(DATOS!CB:CB,MATCH(CHECKLIST!B741,DATOS!B:B,0),1),1),"")="","","X")</f>
        <v/>
      </c>
      <c r="K741" s="17" t="str">
        <f>IF(IFERROR(FIND(K$13,INDEX(DATOS!CB:CB,MATCH(CHECKLIST!B741,DATOS!B:B,0),1),1),"")="","","X")</f>
        <v/>
      </c>
      <c r="L741" s="17" t="str">
        <f>IF(IFERROR(FIND(L$13,INDEX(DATOS!CB:CB,MATCH(CHECKLIST!B741,DATOS!B:B,0),1),1),"")="","","X")</f>
        <v/>
      </c>
      <c r="M741" s="17" t="str">
        <f>IF(IFERROR(FIND(M$13,INDEX(DATOS!CB:CB,MATCH(CHECKLIST!B741,DATOS!B:B,0),1),1),"")="","","X")</f>
        <v/>
      </c>
      <c r="N741" s="49" t="str">
        <f ca="1">IFERROR(IF(INDEX(DATOS!I:I,MATCH(CHECKLIST!B741,DATOS!B:B,0),1)="","X",IF(INDEX(DATOS!I:I,MATCH(CHECKLIST!B741,DATOS!B:B,0),1)&gt;YEAR(TODAY())-1,"","VENCIDA")),"")</f>
        <v/>
      </c>
      <c r="P741" s="17" t="str">
        <f>IF(B741="","",IF(IFERROR(FIND(P$13,INDEX(DATOS!CB:CB,MATCH(CHECKLIST!B741,DATOS!B:B,0),1),1),"")="","","X"))</f>
        <v/>
      </c>
      <c r="Q741" s="17" t="str">
        <f>IF(B741="","",IF(IFERROR(FIND(Q$13,INDEX(DATOS!CB:CB,MATCH(CHECKLIST!B741,DATOS!B:B,0),1),1),"")="","","X"))</f>
        <v/>
      </c>
      <c r="R741" t="str">
        <f>IF(B741="","",1)</f>
        <v/>
      </c>
      <c r="S741" t="str">
        <f t="shared" si="37"/>
        <v/>
      </c>
      <c r="U741" t="str">
        <f t="shared" si="35"/>
        <v/>
      </c>
      <c r="V741" t="str">
        <f t="shared" si="36"/>
        <v/>
      </c>
    </row>
    <row r="742" spans="1:22" x14ac:dyDescent="0.25">
      <c r="A742" s="12">
        <v>729</v>
      </c>
      <c r="B742" t="str">
        <f>IFERROR(INDEX(DATOS!B:B,MATCH(CHECKLIST!A742,DATOS!BV:BV,0),1),"")</f>
        <v/>
      </c>
      <c r="C742" t="str">
        <f>IFERROR(INDEX(DATOS!J:J,MATCH(CHECKLIST!A742,DATOS!BV:BV,0),1),"")</f>
        <v/>
      </c>
      <c r="D742" t="str">
        <f>IFERROR(INDEX(DATOS!R:R,MATCH(CHECKLIST!E742,DATOS!C:C,0),1),"")</f>
        <v/>
      </c>
      <c r="E742" s="16" t="str">
        <f>IFERROR(INDEX(DATOS!C:C,MATCH(CHECKLIST!A742,DATOS!BV:BV,0),1),"")</f>
        <v/>
      </c>
      <c r="F742" s="13" t="str">
        <f t="shared" si="34"/>
        <v/>
      </c>
      <c r="G742" s="17" t="str">
        <f>IF(IFERROR(FIND(G$13,INDEX(DATOS!CB:CB,MATCH(CHECKLIST!B742,DATOS!B:B,0),1),1),"")="",IF(IFERROR(FIND("FINADO",INDEX(DATOS!CB:CB,MATCH(CHECKLIST!B742,DATOS!B:B,0),1),1),"")="",IF(IFERROR(FIND("BAJA",INDEX(DATOS!CB:CB,MATCH(CHECKLIST!B742,DATOS!B:B,0),1),1),"")="",IF(IFERROR(FIND("FECHA PEUA",INDEX(DATOS!CB:CB,MATCH(CHECKLIST!B742,DATOS!B:B,0),1),1),"")="",IF(IFERROR(FIND("FIRMA",INDEX(DATOS!CB:CB,MATCH(CHECKLIST!B742,DATOS!B:B,0),1),1),"")="","","FIRMA"),"PEUA"),"BAJA"),"FINADO"),"X")</f>
        <v/>
      </c>
      <c r="H742" s="17" t="str">
        <f>IF(IFERROR(FIND(H$13,INDEX(DATOS!CB:CB,MATCH(CHECKLIST!B742,DATOS!B:B,0),1),1),"")="",IF(IFERROR(FIND("VENCIDA",INDEX(DATOS!BI:BI,MATCH(CHECKLIST!B742,DATOS!B:B,0),1),1),"")="","","VENCIDO"),"X")</f>
        <v/>
      </c>
      <c r="I742" s="17" t="str">
        <f>IF(IFERROR(FIND(I$13,INDEX(DATOS!CB:CB,MATCH(CHECKLIST!B742,DATOS!B:B,0),1),1),"")="","","X")</f>
        <v/>
      </c>
      <c r="J742" s="17" t="str">
        <f>IF(IFERROR(FIND(J$13,INDEX(DATOS!CB:CB,MATCH(CHECKLIST!B742,DATOS!B:B,0),1),1),"")="","","X")</f>
        <v/>
      </c>
      <c r="K742" s="17" t="str">
        <f>IF(IFERROR(FIND(K$13,INDEX(DATOS!CB:CB,MATCH(CHECKLIST!B742,DATOS!B:B,0),1),1),"")="","","X")</f>
        <v/>
      </c>
      <c r="L742" s="17" t="str">
        <f>IF(IFERROR(FIND(L$13,INDEX(DATOS!CB:CB,MATCH(CHECKLIST!B742,DATOS!B:B,0),1),1),"")="","","X")</f>
        <v/>
      </c>
      <c r="M742" s="17" t="str">
        <f>IF(IFERROR(FIND(M$13,INDEX(DATOS!CB:CB,MATCH(CHECKLIST!B742,DATOS!B:B,0),1),1),"")="","","X")</f>
        <v/>
      </c>
      <c r="N742" s="49" t="str">
        <f ca="1">IFERROR(IF(INDEX(DATOS!I:I,MATCH(CHECKLIST!B742,DATOS!B:B,0),1)="","X",IF(INDEX(DATOS!I:I,MATCH(CHECKLIST!B742,DATOS!B:B,0),1)&gt;YEAR(TODAY())-1,"","VENCIDA")),"")</f>
        <v/>
      </c>
      <c r="P742" s="17" t="str">
        <f>IF(B742="","",IF(IFERROR(FIND(P$13,INDEX(DATOS!CB:CB,MATCH(CHECKLIST!B742,DATOS!B:B,0),1),1),"")="","","X"))</f>
        <v/>
      </c>
      <c r="Q742" s="17" t="str">
        <f>IF(B742="","",IF(IFERROR(FIND(Q$13,INDEX(DATOS!CB:CB,MATCH(CHECKLIST!B742,DATOS!B:B,0),1),1),"")="","","X"))</f>
        <v/>
      </c>
      <c r="S742">
        <f t="shared" si="37"/>
        <v>0</v>
      </c>
      <c r="U742" t="str">
        <f t="shared" si="35"/>
        <v/>
      </c>
      <c r="V742" t="str">
        <f t="shared" si="36"/>
        <v/>
      </c>
    </row>
    <row r="743" spans="1:22" x14ac:dyDescent="0.25">
      <c r="A743" s="12">
        <v>730</v>
      </c>
      <c r="B743" t="str">
        <f>IFERROR(INDEX(DATOS!B:B,MATCH(CHECKLIST!A743,DATOS!BV:BV,0),1),"")</f>
        <v/>
      </c>
      <c r="C743" t="str">
        <f>IFERROR(INDEX(DATOS!J:J,MATCH(CHECKLIST!A743,DATOS!BV:BV,0),1),"")</f>
        <v/>
      </c>
      <c r="D743" t="str">
        <f>IFERROR(INDEX(DATOS!R:R,MATCH(CHECKLIST!E743,DATOS!C:C,0),1),"")</f>
        <v/>
      </c>
      <c r="E743" s="16" t="str">
        <f>IFERROR(INDEX(DATOS!C:C,MATCH(CHECKLIST!A743,DATOS!BV:BV,0),1),"")</f>
        <v/>
      </c>
      <c r="F743" s="13" t="str">
        <f t="shared" si="34"/>
        <v/>
      </c>
      <c r="G743" s="17" t="str">
        <f>IF(IFERROR(FIND(G$13,INDEX(DATOS!CB:CB,MATCH(CHECKLIST!B743,DATOS!B:B,0),1),1),"")="",IF(IFERROR(FIND("FINADO",INDEX(DATOS!CB:CB,MATCH(CHECKLIST!B743,DATOS!B:B,0),1),1),"")="",IF(IFERROR(FIND("BAJA",INDEX(DATOS!CB:CB,MATCH(CHECKLIST!B743,DATOS!B:B,0),1),1),"")="",IF(IFERROR(FIND("FECHA PEUA",INDEX(DATOS!CB:CB,MATCH(CHECKLIST!B743,DATOS!B:B,0),1),1),"")="",IF(IFERROR(FIND("FIRMA",INDEX(DATOS!CB:CB,MATCH(CHECKLIST!B743,DATOS!B:B,0),1),1),"")="","","FIRMA"),"PEUA"),"BAJA"),"FINADO"),"X")</f>
        <v/>
      </c>
      <c r="H743" s="17" t="str">
        <f>IF(IFERROR(FIND(H$13,INDEX(DATOS!CB:CB,MATCH(CHECKLIST!B743,DATOS!B:B,0),1),1),"")="",IF(IFERROR(FIND("VENCIDA",INDEX(DATOS!BI:BI,MATCH(CHECKLIST!B743,DATOS!B:B,0),1),1),"")="","","VENCIDO"),"X")</f>
        <v/>
      </c>
      <c r="I743" s="17" t="str">
        <f>IF(IFERROR(FIND(I$13,INDEX(DATOS!CB:CB,MATCH(CHECKLIST!B743,DATOS!B:B,0),1),1),"")="","","X")</f>
        <v/>
      </c>
      <c r="J743" s="17" t="str">
        <f>IF(IFERROR(FIND(J$13,INDEX(DATOS!CB:CB,MATCH(CHECKLIST!B743,DATOS!B:B,0),1),1),"")="","","X")</f>
        <v/>
      </c>
      <c r="K743" s="17" t="str">
        <f>IF(IFERROR(FIND(K$13,INDEX(DATOS!CB:CB,MATCH(CHECKLIST!B743,DATOS!B:B,0),1),1),"")="","","X")</f>
        <v/>
      </c>
      <c r="L743" s="17" t="str">
        <f>IF(IFERROR(FIND(L$13,INDEX(DATOS!CB:CB,MATCH(CHECKLIST!B743,DATOS!B:B,0),1),1),"")="","","X")</f>
        <v/>
      </c>
      <c r="M743" s="17" t="str">
        <f>IF(IFERROR(FIND(M$13,INDEX(DATOS!CB:CB,MATCH(CHECKLIST!B743,DATOS!B:B,0),1),1),"")="","","X")</f>
        <v/>
      </c>
      <c r="N743" s="49" t="str">
        <f ca="1">IFERROR(IF(INDEX(DATOS!I:I,MATCH(CHECKLIST!B743,DATOS!B:B,0),1)="","X",IF(INDEX(DATOS!I:I,MATCH(CHECKLIST!B743,DATOS!B:B,0),1)&gt;YEAR(TODAY())-1,"","VENCIDA")),"")</f>
        <v/>
      </c>
      <c r="P743" s="17" t="str">
        <f>IF(B743="","",IF(IFERROR(FIND(P$13,INDEX(DATOS!CB:CB,MATCH(CHECKLIST!B743,DATOS!B:B,0),1),1),"")="","","X"))</f>
        <v/>
      </c>
      <c r="Q743" s="17" t="str">
        <f>IF(B743="","",IF(IFERROR(FIND(Q$13,INDEX(DATOS!CB:CB,MATCH(CHECKLIST!B743,DATOS!B:B,0),1),1),"")="","","X"))</f>
        <v/>
      </c>
      <c r="R743" t="str">
        <f>IF(B743="","",1)</f>
        <v/>
      </c>
      <c r="S743" t="str">
        <f t="shared" si="37"/>
        <v/>
      </c>
      <c r="U743" t="str">
        <f t="shared" si="35"/>
        <v/>
      </c>
      <c r="V743" t="str">
        <f t="shared" si="36"/>
        <v/>
      </c>
    </row>
    <row r="744" spans="1:22" x14ac:dyDescent="0.25">
      <c r="A744" s="12">
        <v>731</v>
      </c>
      <c r="B744" t="str">
        <f>IFERROR(INDEX(DATOS!B:B,MATCH(CHECKLIST!A744,DATOS!BV:BV,0),1),"")</f>
        <v/>
      </c>
      <c r="C744" t="str">
        <f>IFERROR(INDEX(DATOS!J:J,MATCH(CHECKLIST!A744,DATOS!BV:BV,0),1),"")</f>
        <v/>
      </c>
      <c r="D744" t="str">
        <f>IFERROR(INDEX(DATOS!R:R,MATCH(CHECKLIST!E744,DATOS!C:C,0),1),"")</f>
        <v/>
      </c>
      <c r="E744" s="16" t="str">
        <f>IFERROR(INDEX(DATOS!C:C,MATCH(CHECKLIST!A744,DATOS!BV:BV,0),1),"")</f>
        <v/>
      </c>
      <c r="F744" s="13" t="str">
        <f t="shared" si="34"/>
        <v/>
      </c>
      <c r="G744" s="17" t="str">
        <f>IF(IFERROR(FIND(G$13,INDEX(DATOS!CB:CB,MATCH(CHECKLIST!B744,DATOS!B:B,0),1),1),"")="",IF(IFERROR(FIND("FINADO",INDEX(DATOS!CB:CB,MATCH(CHECKLIST!B744,DATOS!B:B,0),1),1),"")="",IF(IFERROR(FIND("BAJA",INDEX(DATOS!CB:CB,MATCH(CHECKLIST!B744,DATOS!B:B,0),1),1),"")="",IF(IFERROR(FIND("FECHA PEUA",INDEX(DATOS!CB:CB,MATCH(CHECKLIST!B744,DATOS!B:B,0),1),1),"")="",IF(IFERROR(FIND("FIRMA",INDEX(DATOS!CB:CB,MATCH(CHECKLIST!B744,DATOS!B:B,0),1),1),"")="","","FIRMA"),"PEUA"),"BAJA"),"FINADO"),"X")</f>
        <v/>
      </c>
      <c r="H744" s="17" t="str">
        <f>IF(IFERROR(FIND(H$13,INDEX(DATOS!CB:CB,MATCH(CHECKLIST!B744,DATOS!B:B,0),1),1),"")="",IF(IFERROR(FIND("VENCIDA",INDEX(DATOS!BI:BI,MATCH(CHECKLIST!B744,DATOS!B:B,0),1),1),"")="","","VENCIDO"),"X")</f>
        <v/>
      </c>
      <c r="I744" s="17" t="str">
        <f>IF(IFERROR(FIND(I$13,INDEX(DATOS!CB:CB,MATCH(CHECKLIST!B744,DATOS!B:B,0),1),1),"")="","","X")</f>
        <v/>
      </c>
      <c r="J744" s="17" t="str">
        <f>IF(IFERROR(FIND(J$13,INDEX(DATOS!CB:CB,MATCH(CHECKLIST!B744,DATOS!B:B,0),1),1),"")="","","X")</f>
        <v/>
      </c>
      <c r="K744" s="17" t="str">
        <f>IF(IFERROR(FIND(K$13,INDEX(DATOS!CB:CB,MATCH(CHECKLIST!B744,DATOS!B:B,0),1),1),"")="","","X")</f>
        <v/>
      </c>
      <c r="L744" s="17" t="str">
        <f>IF(IFERROR(FIND(L$13,INDEX(DATOS!CB:CB,MATCH(CHECKLIST!B744,DATOS!B:B,0),1),1),"")="","","X")</f>
        <v/>
      </c>
      <c r="M744" s="17" t="str">
        <f>IF(IFERROR(FIND(M$13,INDEX(DATOS!CB:CB,MATCH(CHECKLIST!B744,DATOS!B:B,0),1),1),"")="","","X")</f>
        <v/>
      </c>
      <c r="N744" s="49" t="str">
        <f ca="1">IFERROR(IF(INDEX(DATOS!I:I,MATCH(CHECKLIST!B744,DATOS!B:B,0),1)="","X",IF(INDEX(DATOS!I:I,MATCH(CHECKLIST!B744,DATOS!B:B,0),1)&gt;YEAR(TODAY())-1,"","VENCIDA")),"")</f>
        <v/>
      </c>
      <c r="P744" s="17" t="str">
        <f>IF(B744="","",IF(IFERROR(FIND(P$13,INDEX(DATOS!CB:CB,MATCH(CHECKLIST!B744,DATOS!B:B,0),1),1),"")="","","X"))</f>
        <v/>
      </c>
      <c r="Q744" s="17" t="str">
        <f>IF(B744="","",IF(IFERROR(FIND(Q$13,INDEX(DATOS!CB:CB,MATCH(CHECKLIST!B744,DATOS!B:B,0),1),1),"")="","","X"))</f>
        <v/>
      </c>
      <c r="S744">
        <f t="shared" si="37"/>
        <v>0</v>
      </c>
      <c r="U744" t="str">
        <f t="shared" si="35"/>
        <v/>
      </c>
      <c r="V744" t="str">
        <f t="shared" si="36"/>
        <v/>
      </c>
    </row>
    <row r="745" spans="1:22" x14ac:dyDescent="0.25">
      <c r="A745" s="12">
        <v>732</v>
      </c>
      <c r="B745" t="str">
        <f>IFERROR(INDEX(DATOS!B:B,MATCH(CHECKLIST!A745,DATOS!BV:BV,0),1),"")</f>
        <v/>
      </c>
      <c r="C745" t="str">
        <f>IFERROR(INDEX(DATOS!J:J,MATCH(CHECKLIST!A745,DATOS!BV:BV,0),1),"")</f>
        <v/>
      </c>
      <c r="D745" t="str">
        <f>IFERROR(INDEX(DATOS!R:R,MATCH(CHECKLIST!E745,DATOS!C:C,0),1),"")</f>
        <v/>
      </c>
      <c r="E745" s="16" t="str">
        <f>IFERROR(INDEX(DATOS!C:C,MATCH(CHECKLIST!A745,DATOS!BV:BV,0),1),"")</f>
        <v/>
      </c>
      <c r="F745" s="13" t="str">
        <f t="shared" si="34"/>
        <v/>
      </c>
      <c r="G745" s="17" t="str">
        <f>IF(IFERROR(FIND(G$13,INDEX(DATOS!CB:CB,MATCH(CHECKLIST!B745,DATOS!B:B,0),1),1),"")="",IF(IFERROR(FIND("FINADO",INDEX(DATOS!CB:CB,MATCH(CHECKLIST!B745,DATOS!B:B,0),1),1),"")="",IF(IFERROR(FIND("BAJA",INDEX(DATOS!CB:CB,MATCH(CHECKLIST!B745,DATOS!B:B,0),1),1),"")="",IF(IFERROR(FIND("FECHA PEUA",INDEX(DATOS!CB:CB,MATCH(CHECKLIST!B745,DATOS!B:B,0),1),1),"")="",IF(IFERROR(FIND("FIRMA",INDEX(DATOS!CB:CB,MATCH(CHECKLIST!B745,DATOS!B:B,0),1),1),"")="","","FIRMA"),"PEUA"),"BAJA"),"FINADO"),"X")</f>
        <v/>
      </c>
      <c r="H745" s="17" t="str">
        <f>IF(IFERROR(FIND(H$13,INDEX(DATOS!CB:CB,MATCH(CHECKLIST!B745,DATOS!B:B,0),1),1),"")="",IF(IFERROR(FIND("VENCIDA",INDEX(DATOS!BI:BI,MATCH(CHECKLIST!B745,DATOS!B:B,0),1),1),"")="","","VENCIDO"),"X")</f>
        <v/>
      </c>
      <c r="I745" s="17" t="str">
        <f>IF(IFERROR(FIND(I$13,INDEX(DATOS!CB:CB,MATCH(CHECKLIST!B745,DATOS!B:B,0),1),1),"")="","","X")</f>
        <v/>
      </c>
      <c r="J745" s="17" t="str">
        <f>IF(IFERROR(FIND(J$13,INDEX(DATOS!CB:CB,MATCH(CHECKLIST!B745,DATOS!B:B,0),1),1),"")="","","X")</f>
        <v/>
      </c>
      <c r="K745" s="17" t="str">
        <f>IF(IFERROR(FIND(K$13,INDEX(DATOS!CB:CB,MATCH(CHECKLIST!B745,DATOS!B:B,0),1),1),"")="","","X")</f>
        <v/>
      </c>
      <c r="L745" s="17" t="str">
        <f>IF(IFERROR(FIND(L$13,INDEX(DATOS!CB:CB,MATCH(CHECKLIST!B745,DATOS!B:B,0),1),1),"")="","","X")</f>
        <v/>
      </c>
      <c r="M745" s="17" t="str">
        <f>IF(IFERROR(FIND(M$13,INDEX(DATOS!CB:CB,MATCH(CHECKLIST!B745,DATOS!B:B,0),1),1),"")="","","X")</f>
        <v/>
      </c>
      <c r="N745" s="49" t="str">
        <f ca="1">IFERROR(IF(INDEX(DATOS!I:I,MATCH(CHECKLIST!B745,DATOS!B:B,0),1)="","X",IF(INDEX(DATOS!I:I,MATCH(CHECKLIST!B745,DATOS!B:B,0),1)&gt;YEAR(TODAY())-1,"","VENCIDA")),"")</f>
        <v/>
      </c>
      <c r="P745" s="17" t="str">
        <f>IF(B745="","",IF(IFERROR(FIND(P$13,INDEX(DATOS!CB:CB,MATCH(CHECKLIST!B745,DATOS!B:B,0),1),1),"")="","","X"))</f>
        <v/>
      </c>
      <c r="Q745" s="17" t="str">
        <f>IF(B745="","",IF(IFERROR(FIND(Q$13,INDEX(DATOS!CB:CB,MATCH(CHECKLIST!B745,DATOS!B:B,0),1),1),"")="","","X"))</f>
        <v/>
      </c>
      <c r="R745" t="str">
        <f>IF(B745="","",1)</f>
        <v/>
      </c>
      <c r="S745" t="str">
        <f t="shared" si="37"/>
        <v/>
      </c>
      <c r="U745" t="str">
        <f t="shared" si="35"/>
        <v/>
      </c>
      <c r="V745" t="str">
        <f t="shared" si="36"/>
        <v/>
      </c>
    </row>
    <row r="746" spans="1:22" x14ac:dyDescent="0.25">
      <c r="A746" s="12">
        <v>733</v>
      </c>
      <c r="B746" t="str">
        <f>IFERROR(INDEX(DATOS!B:B,MATCH(CHECKLIST!A746,DATOS!BV:BV,0),1),"")</f>
        <v/>
      </c>
      <c r="C746" t="str">
        <f>IFERROR(INDEX(DATOS!J:J,MATCH(CHECKLIST!A746,DATOS!BV:BV,0),1),"")</f>
        <v/>
      </c>
      <c r="D746" t="str">
        <f>IFERROR(INDEX(DATOS!R:R,MATCH(CHECKLIST!E746,DATOS!C:C,0),1),"")</f>
        <v/>
      </c>
      <c r="E746" s="16" t="str">
        <f>IFERROR(INDEX(DATOS!C:C,MATCH(CHECKLIST!A746,DATOS!BV:BV,0),1),"")</f>
        <v/>
      </c>
      <c r="F746" s="13" t="str">
        <f t="shared" si="34"/>
        <v/>
      </c>
      <c r="G746" s="17" t="str">
        <f>IF(IFERROR(FIND(G$13,INDEX(DATOS!CB:CB,MATCH(CHECKLIST!B746,DATOS!B:B,0),1),1),"")="",IF(IFERROR(FIND("FINADO",INDEX(DATOS!CB:CB,MATCH(CHECKLIST!B746,DATOS!B:B,0),1),1),"")="",IF(IFERROR(FIND("BAJA",INDEX(DATOS!CB:CB,MATCH(CHECKLIST!B746,DATOS!B:B,0),1),1),"")="",IF(IFERROR(FIND("FECHA PEUA",INDEX(DATOS!CB:CB,MATCH(CHECKLIST!B746,DATOS!B:B,0),1),1),"")="",IF(IFERROR(FIND("FIRMA",INDEX(DATOS!CB:CB,MATCH(CHECKLIST!B746,DATOS!B:B,0),1),1),"")="","","FIRMA"),"PEUA"),"BAJA"),"FINADO"),"X")</f>
        <v/>
      </c>
      <c r="H746" s="17" t="str">
        <f>IF(IFERROR(FIND(H$13,INDEX(DATOS!CB:CB,MATCH(CHECKLIST!B746,DATOS!B:B,0),1),1),"")="",IF(IFERROR(FIND("VENCIDA",INDEX(DATOS!BI:BI,MATCH(CHECKLIST!B746,DATOS!B:B,0),1),1),"")="","","VENCIDO"),"X")</f>
        <v/>
      </c>
      <c r="I746" s="17" t="str">
        <f>IF(IFERROR(FIND(I$13,INDEX(DATOS!CB:CB,MATCH(CHECKLIST!B746,DATOS!B:B,0),1),1),"")="","","X")</f>
        <v/>
      </c>
      <c r="J746" s="17" t="str">
        <f>IF(IFERROR(FIND(J$13,INDEX(DATOS!CB:CB,MATCH(CHECKLIST!B746,DATOS!B:B,0),1),1),"")="","","X")</f>
        <v/>
      </c>
      <c r="K746" s="17" t="str">
        <f>IF(IFERROR(FIND(K$13,INDEX(DATOS!CB:CB,MATCH(CHECKLIST!B746,DATOS!B:B,0),1),1),"")="","","X")</f>
        <v/>
      </c>
      <c r="L746" s="17" t="str">
        <f>IF(IFERROR(FIND(L$13,INDEX(DATOS!CB:CB,MATCH(CHECKLIST!B746,DATOS!B:B,0),1),1),"")="","","X")</f>
        <v/>
      </c>
      <c r="M746" s="17" t="str">
        <f>IF(IFERROR(FIND(M$13,INDEX(DATOS!CB:CB,MATCH(CHECKLIST!B746,DATOS!B:B,0),1),1),"")="","","X")</f>
        <v/>
      </c>
      <c r="N746" s="49" t="str">
        <f ca="1">IFERROR(IF(INDEX(DATOS!I:I,MATCH(CHECKLIST!B746,DATOS!B:B,0),1)="","X",IF(INDEX(DATOS!I:I,MATCH(CHECKLIST!B746,DATOS!B:B,0),1)&gt;YEAR(TODAY())-1,"","VENCIDA")),"")</f>
        <v/>
      </c>
      <c r="P746" s="17" t="str">
        <f>IF(B746="","",IF(IFERROR(FIND(P$13,INDEX(DATOS!CB:CB,MATCH(CHECKLIST!B746,DATOS!B:B,0),1),1),"")="","","X"))</f>
        <v/>
      </c>
      <c r="Q746" s="17" t="str">
        <f>IF(B746="","",IF(IFERROR(FIND(Q$13,INDEX(DATOS!CB:CB,MATCH(CHECKLIST!B746,DATOS!B:B,0),1),1),"")="","","X"))</f>
        <v/>
      </c>
      <c r="S746">
        <f t="shared" si="37"/>
        <v>0</v>
      </c>
      <c r="U746" t="str">
        <f t="shared" si="35"/>
        <v/>
      </c>
      <c r="V746" t="str">
        <f t="shared" si="36"/>
        <v/>
      </c>
    </row>
    <row r="747" spans="1:22" x14ac:dyDescent="0.25">
      <c r="A747" s="12">
        <v>734</v>
      </c>
      <c r="B747" t="str">
        <f>IFERROR(INDEX(DATOS!B:B,MATCH(CHECKLIST!A747,DATOS!BV:BV,0),1),"")</f>
        <v/>
      </c>
      <c r="C747" t="str">
        <f>IFERROR(INDEX(DATOS!J:J,MATCH(CHECKLIST!A747,DATOS!BV:BV,0),1),"")</f>
        <v/>
      </c>
      <c r="D747" t="str">
        <f>IFERROR(INDEX(DATOS!R:R,MATCH(CHECKLIST!E747,DATOS!C:C,0),1),"")</f>
        <v/>
      </c>
      <c r="E747" s="16" t="str">
        <f>IFERROR(INDEX(DATOS!C:C,MATCH(CHECKLIST!A747,DATOS!BV:BV,0),1),"")</f>
        <v/>
      </c>
      <c r="F747" s="13" t="str">
        <f t="shared" si="34"/>
        <v/>
      </c>
      <c r="G747" s="17" t="str">
        <f>IF(IFERROR(FIND(G$13,INDEX(DATOS!CB:CB,MATCH(CHECKLIST!B747,DATOS!B:B,0),1),1),"")="",IF(IFERROR(FIND("FINADO",INDEX(DATOS!CB:CB,MATCH(CHECKLIST!B747,DATOS!B:B,0),1),1),"")="",IF(IFERROR(FIND("BAJA",INDEX(DATOS!CB:CB,MATCH(CHECKLIST!B747,DATOS!B:B,0),1),1),"")="",IF(IFERROR(FIND("FECHA PEUA",INDEX(DATOS!CB:CB,MATCH(CHECKLIST!B747,DATOS!B:B,0),1),1),"")="",IF(IFERROR(FIND("FIRMA",INDEX(DATOS!CB:CB,MATCH(CHECKLIST!B747,DATOS!B:B,0),1),1),"")="","","FIRMA"),"PEUA"),"BAJA"),"FINADO"),"X")</f>
        <v/>
      </c>
      <c r="H747" s="17" t="str">
        <f>IF(IFERROR(FIND(H$13,INDEX(DATOS!CB:CB,MATCH(CHECKLIST!B747,DATOS!B:B,0),1),1),"")="",IF(IFERROR(FIND("VENCIDA",INDEX(DATOS!BI:BI,MATCH(CHECKLIST!B747,DATOS!B:B,0),1),1),"")="","","VENCIDO"),"X")</f>
        <v/>
      </c>
      <c r="I747" s="17" t="str">
        <f>IF(IFERROR(FIND(I$13,INDEX(DATOS!CB:CB,MATCH(CHECKLIST!B747,DATOS!B:B,0),1),1),"")="","","X")</f>
        <v/>
      </c>
      <c r="J747" s="17" t="str">
        <f>IF(IFERROR(FIND(J$13,INDEX(DATOS!CB:CB,MATCH(CHECKLIST!B747,DATOS!B:B,0),1),1),"")="","","X")</f>
        <v/>
      </c>
      <c r="K747" s="17" t="str">
        <f>IF(IFERROR(FIND(K$13,INDEX(DATOS!CB:CB,MATCH(CHECKLIST!B747,DATOS!B:B,0),1),1),"")="","","X")</f>
        <v/>
      </c>
      <c r="L747" s="17" t="str">
        <f>IF(IFERROR(FIND(L$13,INDEX(DATOS!CB:CB,MATCH(CHECKLIST!B747,DATOS!B:B,0),1),1),"")="","","X")</f>
        <v/>
      </c>
      <c r="M747" s="17" t="str">
        <f>IF(IFERROR(FIND(M$13,INDEX(DATOS!CB:CB,MATCH(CHECKLIST!B747,DATOS!B:B,0),1),1),"")="","","X")</f>
        <v/>
      </c>
      <c r="N747" s="49" t="str">
        <f ca="1">IFERROR(IF(INDEX(DATOS!I:I,MATCH(CHECKLIST!B747,DATOS!B:B,0),1)="","X",IF(INDEX(DATOS!I:I,MATCH(CHECKLIST!B747,DATOS!B:B,0),1)&gt;YEAR(TODAY())-1,"","VENCIDA")),"")</f>
        <v/>
      </c>
      <c r="P747" s="17" t="str">
        <f>IF(B747="","",IF(IFERROR(FIND(P$13,INDEX(DATOS!CB:CB,MATCH(CHECKLIST!B747,DATOS!B:B,0),1),1),"")="","","X"))</f>
        <v/>
      </c>
      <c r="Q747" s="17" t="str">
        <f>IF(B747="","",IF(IFERROR(FIND(Q$13,INDEX(DATOS!CB:CB,MATCH(CHECKLIST!B747,DATOS!B:B,0),1),1),"")="","","X"))</f>
        <v/>
      </c>
      <c r="R747" t="str">
        <f>IF(B747="","",1)</f>
        <v/>
      </c>
      <c r="S747" t="str">
        <f t="shared" si="37"/>
        <v/>
      </c>
      <c r="U747" t="str">
        <f t="shared" si="35"/>
        <v/>
      </c>
      <c r="V747" t="str">
        <f t="shared" si="36"/>
        <v/>
      </c>
    </row>
    <row r="748" spans="1:22" x14ac:dyDescent="0.25">
      <c r="A748" s="12">
        <v>735</v>
      </c>
      <c r="B748" t="str">
        <f>IFERROR(INDEX(DATOS!B:B,MATCH(CHECKLIST!A748,DATOS!BV:BV,0),1),"")</f>
        <v/>
      </c>
      <c r="C748" t="str">
        <f>IFERROR(INDEX(DATOS!J:J,MATCH(CHECKLIST!A748,DATOS!BV:BV,0),1),"")</f>
        <v/>
      </c>
      <c r="D748" t="str">
        <f>IFERROR(INDEX(DATOS!R:R,MATCH(CHECKLIST!E748,DATOS!C:C,0),1),"")</f>
        <v/>
      </c>
      <c r="E748" s="16" t="str">
        <f>IFERROR(INDEX(DATOS!C:C,MATCH(CHECKLIST!A748,DATOS!BV:BV,0),1),"")</f>
        <v/>
      </c>
      <c r="F748" s="13" t="str">
        <f t="shared" si="34"/>
        <v/>
      </c>
      <c r="G748" s="17" t="str">
        <f>IF(IFERROR(FIND(G$13,INDEX(DATOS!CB:CB,MATCH(CHECKLIST!B748,DATOS!B:B,0),1),1),"")="",IF(IFERROR(FIND("FINADO",INDEX(DATOS!CB:CB,MATCH(CHECKLIST!B748,DATOS!B:B,0),1),1),"")="",IF(IFERROR(FIND("BAJA",INDEX(DATOS!CB:CB,MATCH(CHECKLIST!B748,DATOS!B:B,0),1),1),"")="",IF(IFERROR(FIND("FECHA PEUA",INDEX(DATOS!CB:CB,MATCH(CHECKLIST!B748,DATOS!B:B,0),1),1),"")="",IF(IFERROR(FIND("FIRMA",INDEX(DATOS!CB:CB,MATCH(CHECKLIST!B748,DATOS!B:B,0),1),1),"")="","","FIRMA"),"PEUA"),"BAJA"),"FINADO"),"X")</f>
        <v/>
      </c>
      <c r="H748" s="17" t="str">
        <f>IF(IFERROR(FIND(H$13,INDEX(DATOS!CB:CB,MATCH(CHECKLIST!B748,DATOS!B:B,0),1),1),"")="",IF(IFERROR(FIND("VENCIDA",INDEX(DATOS!BI:BI,MATCH(CHECKLIST!B748,DATOS!B:B,0),1),1),"")="","","VENCIDO"),"X")</f>
        <v/>
      </c>
      <c r="I748" s="17" t="str">
        <f>IF(IFERROR(FIND(I$13,INDEX(DATOS!CB:CB,MATCH(CHECKLIST!B748,DATOS!B:B,0),1),1),"")="","","X")</f>
        <v/>
      </c>
      <c r="J748" s="17" t="str">
        <f>IF(IFERROR(FIND(J$13,INDEX(DATOS!CB:CB,MATCH(CHECKLIST!B748,DATOS!B:B,0),1),1),"")="","","X")</f>
        <v/>
      </c>
      <c r="K748" s="17" t="str">
        <f>IF(IFERROR(FIND(K$13,INDEX(DATOS!CB:CB,MATCH(CHECKLIST!B748,DATOS!B:B,0),1),1),"")="","","X")</f>
        <v/>
      </c>
      <c r="L748" s="17" t="str">
        <f>IF(IFERROR(FIND(L$13,INDEX(DATOS!CB:CB,MATCH(CHECKLIST!B748,DATOS!B:B,0),1),1),"")="","","X")</f>
        <v/>
      </c>
      <c r="M748" s="17" t="str">
        <f>IF(IFERROR(FIND(M$13,INDEX(DATOS!CB:CB,MATCH(CHECKLIST!B748,DATOS!B:B,0),1),1),"")="","","X")</f>
        <v/>
      </c>
      <c r="N748" s="49" t="str">
        <f ca="1">IFERROR(IF(INDEX(DATOS!I:I,MATCH(CHECKLIST!B748,DATOS!B:B,0),1)="","X",IF(INDEX(DATOS!I:I,MATCH(CHECKLIST!B748,DATOS!B:B,0),1)&gt;YEAR(TODAY())-1,"","VENCIDA")),"")</f>
        <v/>
      </c>
      <c r="P748" s="17" t="str">
        <f>IF(B748="","",IF(IFERROR(FIND(P$13,INDEX(DATOS!CB:CB,MATCH(CHECKLIST!B748,DATOS!B:B,0),1),1),"")="","","X"))</f>
        <v/>
      </c>
      <c r="Q748" s="17" t="str">
        <f>IF(B748="","",IF(IFERROR(FIND(Q$13,INDEX(DATOS!CB:CB,MATCH(CHECKLIST!B748,DATOS!B:B,0),1),1),"")="","","X"))</f>
        <v/>
      </c>
      <c r="S748">
        <f t="shared" si="37"/>
        <v>0</v>
      </c>
      <c r="U748" t="str">
        <f t="shared" si="35"/>
        <v/>
      </c>
      <c r="V748" t="str">
        <f t="shared" si="36"/>
        <v/>
      </c>
    </row>
    <row r="749" spans="1:22" x14ac:dyDescent="0.25">
      <c r="A749" s="12">
        <v>736</v>
      </c>
      <c r="B749" t="str">
        <f>IFERROR(INDEX(DATOS!B:B,MATCH(CHECKLIST!A749,DATOS!BV:BV,0),1),"")</f>
        <v/>
      </c>
      <c r="C749" t="str">
        <f>IFERROR(INDEX(DATOS!J:J,MATCH(CHECKLIST!A749,DATOS!BV:BV,0),1),"")</f>
        <v/>
      </c>
      <c r="D749" t="str">
        <f>IFERROR(INDEX(DATOS!R:R,MATCH(CHECKLIST!E749,DATOS!C:C,0),1),"")</f>
        <v/>
      </c>
      <c r="E749" s="16" t="str">
        <f>IFERROR(INDEX(DATOS!C:C,MATCH(CHECKLIST!A749,DATOS!BV:BV,0),1),"")</f>
        <v/>
      </c>
      <c r="F749" s="13" t="str">
        <f t="shared" si="34"/>
        <v/>
      </c>
      <c r="G749" s="17" t="str">
        <f>IF(IFERROR(FIND(G$13,INDEX(DATOS!CB:CB,MATCH(CHECKLIST!B749,DATOS!B:B,0),1),1),"")="",IF(IFERROR(FIND("FINADO",INDEX(DATOS!CB:CB,MATCH(CHECKLIST!B749,DATOS!B:B,0),1),1),"")="",IF(IFERROR(FIND("BAJA",INDEX(DATOS!CB:CB,MATCH(CHECKLIST!B749,DATOS!B:B,0),1),1),"")="",IF(IFERROR(FIND("FECHA PEUA",INDEX(DATOS!CB:CB,MATCH(CHECKLIST!B749,DATOS!B:B,0),1),1),"")="",IF(IFERROR(FIND("FIRMA",INDEX(DATOS!CB:CB,MATCH(CHECKLIST!B749,DATOS!B:B,0),1),1),"")="","","FIRMA"),"PEUA"),"BAJA"),"FINADO"),"X")</f>
        <v/>
      </c>
      <c r="H749" s="17" t="str">
        <f>IF(IFERROR(FIND(H$13,INDEX(DATOS!CB:CB,MATCH(CHECKLIST!B749,DATOS!B:B,0),1),1),"")="",IF(IFERROR(FIND("VENCIDA",INDEX(DATOS!BI:BI,MATCH(CHECKLIST!B749,DATOS!B:B,0),1),1),"")="","","VENCIDO"),"X")</f>
        <v/>
      </c>
      <c r="I749" s="17" t="str">
        <f>IF(IFERROR(FIND(I$13,INDEX(DATOS!CB:CB,MATCH(CHECKLIST!B749,DATOS!B:B,0),1),1),"")="","","X")</f>
        <v/>
      </c>
      <c r="J749" s="17" t="str">
        <f>IF(IFERROR(FIND(J$13,INDEX(DATOS!CB:CB,MATCH(CHECKLIST!B749,DATOS!B:B,0),1),1),"")="","","X")</f>
        <v/>
      </c>
      <c r="K749" s="17" t="str">
        <f>IF(IFERROR(FIND(K$13,INDEX(DATOS!CB:CB,MATCH(CHECKLIST!B749,DATOS!B:B,0),1),1),"")="","","X")</f>
        <v/>
      </c>
      <c r="L749" s="17" t="str">
        <f>IF(IFERROR(FIND(L$13,INDEX(DATOS!CB:CB,MATCH(CHECKLIST!B749,DATOS!B:B,0),1),1),"")="","","X")</f>
        <v/>
      </c>
      <c r="M749" s="17" t="str">
        <f>IF(IFERROR(FIND(M$13,INDEX(DATOS!CB:CB,MATCH(CHECKLIST!B749,DATOS!B:B,0),1),1),"")="","","X")</f>
        <v/>
      </c>
      <c r="N749" s="49" t="str">
        <f ca="1">IFERROR(IF(INDEX(DATOS!I:I,MATCH(CHECKLIST!B749,DATOS!B:B,0),1)="","X",IF(INDEX(DATOS!I:I,MATCH(CHECKLIST!B749,DATOS!B:B,0),1)&gt;YEAR(TODAY())-1,"","VENCIDA")),"")</f>
        <v/>
      </c>
      <c r="P749" s="17" t="str">
        <f>IF(B749="","",IF(IFERROR(FIND(P$13,INDEX(DATOS!CB:CB,MATCH(CHECKLIST!B749,DATOS!B:B,0),1),1),"")="","","X"))</f>
        <v/>
      </c>
      <c r="Q749" s="17" t="str">
        <f>IF(B749="","",IF(IFERROR(FIND(Q$13,INDEX(DATOS!CB:CB,MATCH(CHECKLIST!B749,DATOS!B:B,0),1),1),"")="","","X"))</f>
        <v/>
      </c>
      <c r="R749" t="str">
        <f>IF(B749="","",1)</f>
        <v/>
      </c>
      <c r="S749" t="str">
        <f t="shared" si="37"/>
        <v/>
      </c>
      <c r="U749" t="str">
        <f t="shared" si="35"/>
        <v/>
      </c>
      <c r="V749" t="str">
        <f t="shared" si="36"/>
        <v/>
      </c>
    </row>
    <row r="750" spans="1:22" x14ac:dyDescent="0.25">
      <c r="A750" s="12">
        <v>737</v>
      </c>
      <c r="B750" t="str">
        <f>IFERROR(INDEX(DATOS!B:B,MATCH(CHECKLIST!A750,DATOS!BV:BV,0),1),"")</f>
        <v/>
      </c>
      <c r="C750" t="str">
        <f>IFERROR(INDEX(DATOS!J:J,MATCH(CHECKLIST!A750,DATOS!BV:BV,0),1),"")</f>
        <v/>
      </c>
      <c r="D750" t="str">
        <f>IFERROR(INDEX(DATOS!R:R,MATCH(CHECKLIST!E750,DATOS!C:C,0),1),"")</f>
        <v/>
      </c>
      <c r="E750" s="16" t="str">
        <f>IFERROR(INDEX(DATOS!C:C,MATCH(CHECKLIST!A750,DATOS!BV:BV,0),1),"")</f>
        <v/>
      </c>
      <c r="F750" s="13" t="str">
        <f t="shared" si="34"/>
        <v/>
      </c>
      <c r="G750" s="17" t="str">
        <f>IF(IFERROR(FIND(G$13,INDEX(DATOS!CB:CB,MATCH(CHECKLIST!B750,DATOS!B:B,0),1),1),"")="",IF(IFERROR(FIND("FINADO",INDEX(DATOS!CB:CB,MATCH(CHECKLIST!B750,DATOS!B:B,0),1),1),"")="",IF(IFERROR(FIND("BAJA",INDEX(DATOS!CB:CB,MATCH(CHECKLIST!B750,DATOS!B:B,0),1),1),"")="",IF(IFERROR(FIND("FECHA PEUA",INDEX(DATOS!CB:CB,MATCH(CHECKLIST!B750,DATOS!B:B,0),1),1),"")="",IF(IFERROR(FIND("FIRMA",INDEX(DATOS!CB:CB,MATCH(CHECKLIST!B750,DATOS!B:B,0),1),1),"")="","","FIRMA"),"PEUA"),"BAJA"),"FINADO"),"X")</f>
        <v/>
      </c>
      <c r="H750" s="17" t="str">
        <f>IF(IFERROR(FIND(H$13,INDEX(DATOS!CB:CB,MATCH(CHECKLIST!B750,DATOS!B:B,0),1),1),"")="",IF(IFERROR(FIND("VENCIDA",INDEX(DATOS!BI:BI,MATCH(CHECKLIST!B750,DATOS!B:B,0),1),1),"")="","","VENCIDO"),"X")</f>
        <v/>
      </c>
      <c r="I750" s="17" t="str">
        <f>IF(IFERROR(FIND(I$13,INDEX(DATOS!CB:CB,MATCH(CHECKLIST!B750,DATOS!B:B,0),1),1),"")="","","X")</f>
        <v/>
      </c>
      <c r="J750" s="17" t="str">
        <f>IF(IFERROR(FIND(J$13,INDEX(DATOS!CB:CB,MATCH(CHECKLIST!B750,DATOS!B:B,0),1),1),"")="","","X")</f>
        <v/>
      </c>
      <c r="K750" s="17" t="str">
        <f>IF(IFERROR(FIND(K$13,INDEX(DATOS!CB:CB,MATCH(CHECKLIST!B750,DATOS!B:B,0),1),1),"")="","","X")</f>
        <v/>
      </c>
      <c r="L750" s="17" t="str">
        <f>IF(IFERROR(FIND(L$13,INDEX(DATOS!CB:CB,MATCH(CHECKLIST!B750,DATOS!B:B,0),1),1),"")="","","X")</f>
        <v/>
      </c>
      <c r="M750" s="17" t="str">
        <f>IF(IFERROR(FIND(M$13,INDEX(DATOS!CB:CB,MATCH(CHECKLIST!B750,DATOS!B:B,0),1),1),"")="","","X")</f>
        <v/>
      </c>
      <c r="N750" s="49" t="str">
        <f ca="1">IFERROR(IF(INDEX(DATOS!I:I,MATCH(CHECKLIST!B750,DATOS!B:B,0),1)="","X",IF(INDEX(DATOS!I:I,MATCH(CHECKLIST!B750,DATOS!B:B,0),1)&gt;YEAR(TODAY())-1,"","VENCIDA")),"")</f>
        <v/>
      </c>
      <c r="P750" s="17" t="str">
        <f>IF(B750="","",IF(IFERROR(FIND(P$13,INDEX(DATOS!CB:CB,MATCH(CHECKLIST!B750,DATOS!B:B,0),1),1),"")="","","X"))</f>
        <v/>
      </c>
      <c r="Q750" s="17" t="str">
        <f>IF(B750="","",IF(IFERROR(FIND(Q$13,INDEX(DATOS!CB:CB,MATCH(CHECKLIST!B750,DATOS!B:B,0),1),1),"")="","","X"))</f>
        <v/>
      </c>
      <c r="S750">
        <f t="shared" si="37"/>
        <v>0</v>
      </c>
      <c r="U750" t="str">
        <f t="shared" si="35"/>
        <v/>
      </c>
      <c r="V750" t="str">
        <f t="shared" si="36"/>
        <v/>
      </c>
    </row>
    <row r="751" spans="1:22" x14ac:dyDescent="0.25">
      <c r="A751" s="12">
        <v>738</v>
      </c>
      <c r="B751" t="str">
        <f>IFERROR(INDEX(DATOS!B:B,MATCH(CHECKLIST!A751,DATOS!BV:BV,0),1),"")</f>
        <v/>
      </c>
      <c r="C751" t="str">
        <f>IFERROR(INDEX(DATOS!J:J,MATCH(CHECKLIST!A751,DATOS!BV:BV,0),1),"")</f>
        <v/>
      </c>
      <c r="D751" t="str">
        <f>IFERROR(INDEX(DATOS!R:R,MATCH(CHECKLIST!E751,DATOS!C:C,0),1),"")</f>
        <v/>
      </c>
      <c r="E751" s="16" t="str">
        <f>IFERROR(INDEX(DATOS!C:C,MATCH(CHECKLIST!A751,DATOS!BV:BV,0),1),"")</f>
        <v/>
      </c>
      <c r="F751" s="13" t="str">
        <f t="shared" si="34"/>
        <v/>
      </c>
      <c r="G751" s="17" t="str">
        <f>IF(IFERROR(FIND(G$13,INDEX(DATOS!CB:CB,MATCH(CHECKLIST!B751,DATOS!B:B,0),1),1),"")="",IF(IFERROR(FIND("FINADO",INDEX(DATOS!CB:CB,MATCH(CHECKLIST!B751,DATOS!B:B,0),1),1),"")="",IF(IFERROR(FIND("BAJA",INDEX(DATOS!CB:CB,MATCH(CHECKLIST!B751,DATOS!B:B,0),1),1),"")="",IF(IFERROR(FIND("FECHA PEUA",INDEX(DATOS!CB:CB,MATCH(CHECKLIST!B751,DATOS!B:B,0),1),1),"")="",IF(IFERROR(FIND("FIRMA",INDEX(DATOS!CB:CB,MATCH(CHECKLIST!B751,DATOS!B:B,0),1),1),"")="","","FIRMA"),"PEUA"),"BAJA"),"FINADO"),"X")</f>
        <v/>
      </c>
      <c r="H751" s="17" t="str">
        <f>IF(IFERROR(FIND(H$13,INDEX(DATOS!CB:CB,MATCH(CHECKLIST!B751,DATOS!B:B,0),1),1),"")="",IF(IFERROR(FIND("VENCIDA",INDEX(DATOS!BI:BI,MATCH(CHECKLIST!B751,DATOS!B:B,0),1),1),"")="","","VENCIDO"),"X")</f>
        <v/>
      </c>
      <c r="I751" s="17" t="str">
        <f>IF(IFERROR(FIND(I$13,INDEX(DATOS!CB:CB,MATCH(CHECKLIST!B751,DATOS!B:B,0),1),1),"")="","","X")</f>
        <v/>
      </c>
      <c r="J751" s="17" t="str">
        <f>IF(IFERROR(FIND(J$13,INDEX(DATOS!CB:CB,MATCH(CHECKLIST!B751,DATOS!B:B,0),1),1),"")="","","X")</f>
        <v/>
      </c>
      <c r="K751" s="17" t="str">
        <f>IF(IFERROR(FIND(K$13,INDEX(DATOS!CB:CB,MATCH(CHECKLIST!B751,DATOS!B:B,0),1),1),"")="","","X")</f>
        <v/>
      </c>
      <c r="L751" s="17" t="str">
        <f>IF(IFERROR(FIND(L$13,INDEX(DATOS!CB:CB,MATCH(CHECKLIST!B751,DATOS!B:B,0),1),1),"")="","","X")</f>
        <v/>
      </c>
      <c r="M751" s="17" t="str">
        <f>IF(IFERROR(FIND(M$13,INDEX(DATOS!CB:CB,MATCH(CHECKLIST!B751,DATOS!B:B,0),1),1),"")="","","X")</f>
        <v/>
      </c>
      <c r="N751" s="49" t="str">
        <f ca="1">IFERROR(IF(INDEX(DATOS!I:I,MATCH(CHECKLIST!B751,DATOS!B:B,0),1)="","X",IF(INDEX(DATOS!I:I,MATCH(CHECKLIST!B751,DATOS!B:B,0),1)&gt;YEAR(TODAY())-1,"","VENCIDA")),"")</f>
        <v/>
      </c>
      <c r="P751" s="17" t="str">
        <f>IF(B751="","",IF(IFERROR(FIND(P$13,INDEX(DATOS!CB:CB,MATCH(CHECKLIST!B751,DATOS!B:B,0),1),1),"")="","","X"))</f>
        <v/>
      </c>
      <c r="Q751" s="17" t="str">
        <f>IF(B751="","",IF(IFERROR(FIND(Q$13,INDEX(DATOS!CB:CB,MATCH(CHECKLIST!B751,DATOS!B:B,0),1),1),"")="","","X"))</f>
        <v/>
      </c>
      <c r="R751" t="str">
        <f>IF(B751="","",1)</f>
        <v/>
      </c>
      <c r="S751" t="str">
        <f t="shared" si="37"/>
        <v/>
      </c>
      <c r="U751" t="str">
        <f t="shared" si="35"/>
        <v/>
      </c>
      <c r="V751" t="str">
        <f t="shared" si="36"/>
        <v/>
      </c>
    </row>
    <row r="752" spans="1:22" x14ac:dyDescent="0.25">
      <c r="A752" s="12">
        <v>739</v>
      </c>
      <c r="B752" t="str">
        <f>IFERROR(INDEX(DATOS!B:B,MATCH(CHECKLIST!A752,DATOS!BV:BV,0),1),"")</f>
        <v/>
      </c>
      <c r="C752" t="str">
        <f>IFERROR(INDEX(DATOS!J:J,MATCH(CHECKLIST!A752,DATOS!BV:BV,0),1),"")</f>
        <v/>
      </c>
      <c r="D752" t="str">
        <f>IFERROR(INDEX(DATOS!R:R,MATCH(CHECKLIST!E752,DATOS!C:C,0),1),"")</f>
        <v/>
      </c>
      <c r="E752" s="16" t="str">
        <f>IFERROR(INDEX(DATOS!C:C,MATCH(CHECKLIST!A752,DATOS!BV:BV,0),1),"")</f>
        <v/>
      </c>
      <c r="F752" s="13" t="str">
        <f t="shared" si="34"/>
        <v/>
      </c>
      <c r="G752" s="17" t="str">
        <f>IF(IFERROR(FIND(G$13,INDEX(DATOS!CB:CB,MATCH(CHECKLIST!B752,DATOS!B:B,0),1),1),"")="",IF(IFERROR(FIND("FINADO",INDEX(DATOS!CB:CB,MATCH(CHECKLIST!B752,DATOS!B:B,0),1),1),"")="",IF(IFERROR(FIND("BAJA",INDEX(DATOS!CB:CB,MATCH(CHECKLIST!B752,DATOS!B:B,0),1),1),"")="",IF(IFERROR(FIND("FECHA PEUA",INDEX(DATOS!CB:CB,MATCH(CHECKLIST!B752,DATOS!B:B,0),1),1),"")="",IF(IFERROR(FIND("FIRMA",INDEX(DATOS!CB:CB,MATCH(CHECKLIST!B752,DATOS!B:B,0),1),1),"")="","","FIRMA"),"PEUA"),"BAJA"),"FINADO"),"X")</f>
        <v/>
      </c>
      <c r="H752" s="17" t="str">
        <f>IF(IFERROR(FIND(H$13,INDEX(DATOS!CB:CB,MATCH(CHECKLIST!B752,DATOS!B:B,0),1),1),"")="",IF(IFERROR(FIND("VENCIDA",INDEX(DATOS!BI:BI,MATCH(CHECKLIST!B752,DATOS!B:B,0),1),1),"")="","","VENCIDO"),"X")</f>
        <v/>
      </c>
      <c r="I752" s="17" t="str">
        <f>IF(IFERROR(FIND(I$13,INDEX(DATOS!CB:CB,MATCH(CHECKLIST!B752,DATOS!B:B,0),1),1),"")="","","X")</f>
        <v/>
      </c>
      <c r="J752" s="17" t="str">
        <f>IF(IFERROR(FIND(J$13,INDEX(DATOS!CB:CB,MATCH(CHECKLIST!B752,DATOS!B:B,0),1),1),"")="","","X")</f>
        <v/>
      </c>
      <c r="K752" s="17" t="str">
        <f>IF(IFERROR(FIND(K$13,INDEX(DATOS!CB:CB,MATCH(CHECKLIST!B752,DATOS!B:B,0),1),1),"")="","","X")</f>
        <v/>
      </c>
      <c r="L752" s="17" t="str">
        <f>IF(IFERROR(FIND(L$13,INDEX(DATOS!CB:CB,MATCH(CHECKLIST!B752,DATOS!B:B,0),1),1),"")="","","X")</f>
        <v/>
      </c>
      <c r="M752" s="17" t="str">
        <f>IF(IFERROR(FIND(M$13,INDEX(DATOS!CB:CB,MATCH(CHECKLIST!B752,DATOS!B:B,0),1),1),"")="","","X")</f>
        <v/>
      </c>
      <c r="N752" s="49" t="str">
        <f ca="1">IFERROR(IF(INDEX(DATOS!I:I,MATCH(CHECKLIST!B752,DATOS!B:B,0),1)="","X",IF(INDEX(DATOS!I:I,MATCH(CHECKLIST!B752,DATOS!B:B,0),1)&gt;YEAR(TODAY())-1,"","VENCIDA")),"")</f>
        <v/>
      </c>
      <c r="P752" s="17" t="str">
        <f>IF(B752="","",IF(IFERROR(FIND(P$13,INDEX(DATOS!CB:CB,MATCH(CHECKLIST!B752,DATOS!B:B,0),1),1),"")="","","X"))</f>
        <v/>
      </c>
      <c r="Q752" s="17" t="str">
        <f>IF(B752="","",IF(IFERROR(FIND(Q$13,INDEX(DATOS!CB:CB,MATCH(CHECKLIST!B752,DATOS!B:B,0),1),1),"")="","","X"))</f>
        <v/>
      </c>
      <c r="S752">
        <f t="shared" si="37"/>
        <v>0</v>
      </c>
      <c r="U752" t="str">
        <f t="shared" si="35"/>
        <v/>
      </c>
      <c r="V752" t="str">
        <f t="shared" si="36"/>
        <v/>
      </c>
    </row>
    <row r="753" spans="1:22" x14ac:dyDescent="0.25">
      <c r="A753" s="12">
        <v>740</v>
      </c>
      <c r="B753" t="str">
        <f>IFERROR(INDEX(DATOS!B:B,MATCH(CHECKLIST!A753,DATOS!BV:BV,0),1),"")</f>
        <v/>
      </c>
      <c r="C753" t="str">
        <f>IFERROR(INDEX(DATOS!J:J,MATCH(CHECKLIST!A753,DATOS!BV:BV,0),1),"")</f>
        <v/>
      </c>
      <c r="D753" t="str">
        <f>IFERROR(INDEX(DATOS!R:R,MATCH(CHECKLIST!E753,DATOS!C:C,0),1),"")</f>
        <v/>
      </c>
      <c r="E753" s="16" t="str">
        <f>IFERROR(INDEX(DATOS!C:C,MATCH(CHECKLIST!A753,DATOS!BV:BV,0),1),"")</f>
        <v/>
      </c>
      <c r="F753" s="13" t="str">
        <f t="shared" si="34"/>
        <v/>
      </c>
      <c r="G753" s="17" t="str">
        <f>IF(IFERROR(FIND(G$13,INDEX(DATOS!CB:CB,MATCH(CHECKLIST!B753,DATOS!B:B,0),1),1),"")="",IF(IFERROR(FIND("FINADO",INDEX(DATOS!CB:CB,MATCH(CHECKLIST!B753,DATOS!B:B,0),1),1),"")="",IF(IFERROR(FIND("BAJA",INDEX(DATOS!CB:CB,MATCH(CHECKLIST!B753,DATOS!B:B,0),1),1),"")="",IF(IFERROR(FIND("FECHA PEUA",INDEX(DATOS!CB:CB,MATCH(CHECKLIST!B753,DATOS!B:B,0),1),1),"")="",IF(IFERROR(FIND("FIRMA",INDEX(DATOS!CB:CB,MATCH(CHECKLIST!B753,DATOS!B:B,0),1),1),"")="","","FIRMA"),"PEUA"),"BAJA"),"FINADO"),"X")</f>
        <v/>
      </c>
      <c r="H753" s="17" t="str">
        <f>IF(IFERROR(FIND(H$13,INDEX(DATOS!CB:CB,MATCH(CHECKLIST!B753,DATOS!B:B,0),1),1),"")="",IF(IFERROR(FIND("VENCIDA",INDEX(DATOS!BI:BI,MATCH(CHECKLIST!B753,DATOS!B:B,0),1),1),"")="","","VENCIDO"),"X")</f>
        <v/>
      </c>
      <c r="I753" s="17" t="str">
        <f>IF(IFERROR(FIND(I$13,INDEX(DATOS!CB:CB,MATCH(CHECKLIST!B753,DATOS!B:B,0),1),1),"")="","","X")</f>
        <v/>
      </c>
      <c r="J753" s="17" t="str">
        <f>IF(IFERROR(FIND(J$13,INDEX(DATOS!CB:CB,MATCH(CHECKLIST!B753,DATOS!B:B,0),1),1),"")="","","X")</f>
        <v/>
      </c>
      <c r="K753" s="17" t="str">
        <f>IF(IFERROR(FIND(K$13,INDEX(DATOS!CB:CB,MATCH(CHECKLIST!B753,DATOS!B:B,0),1),1),"")="","","X")</f>
        <v/>
      </c>
      <c r="L753" s="17" t="str">
        <f>IF(IFERROR(FIND(L$13,INDEX(DATOS!CB:CB,MATCH(CHECKLIST!B753,DATOS!B:B,0),1),1),"")="","","X")</f>
        <v/>
      </c>
      <c r="M753" s="17" t="str">
        <f>IF(IFERROR(FIND(M$13,INDEX(DATOS!CB:CB,MATCH(CHECKLIST!B753,DATOS!B:B,0),1),1),"")="","","X")</f>
        <v/>
      </c>
      <c r="N753" s="49" t="str">
        <f ca="1">IFERROR(IF(INDEX(DATOS!I:I,MATCH(CHECKLIST!B753,DATOS!B:B,0),1)="","X",IF(INDEX(DATOS!I:I,MATCH(CHECKLIST!B753,DATOS!B:B,0),1)&gt;YEAR(TODAY())-1,"","VENCIDA")),"")</f>
        <v/>
      </c>
      <c r="P753" s="17" t="str">
        <f>IF(B753="","",IF(IFERROR(FIND(P$13,INDEX(DATOS!CB:CB,MATCH(CHECKLIST!B753,DATOS!B:B,0),1),1),"")="","","X"))</f>
        <v/>
      </c>
      <c r="Q753" s="17" t="str">
        <f>IF(B753="","",IF(IFERROR(FIND(Q$13,INDEX(DATOS!CB:CB,MATCH(CHECKLIST!B753,DATOS!B:B,0),1),1),"")="","","X"))</f>
        <v/>
      </c>
      <c r="R753" t="str">
        <f>IF(B753="","",1)</f>
        <v/>
      </c>
      <c r="S753" t="str">
        <f t="shared" si="37"/>
        <v/>
      </c>
      <c r="U753" t="str">
        <f t="shared" si="35"/>
        <v/>
      </c>
      <c r="V753" t="str">
        <f t="shared" si="36"/>
        <v/>
      </c>
    </row>
    <row r="754" spans="1:22" x14ac:dyDescent="0.25">
      <c r="A754" s="12">
        <v>741</v>
      </c>
      <c r="B754" t="str">
        <f>IFERROR(INDEX(DATOS!B:B,MATCH(CHECKLIST!A754,DATOS!BV:BV,0),1),"")</f>
        <v/>
      </c>
      <c r="C754" t="str">
        <f>IFERROR(INDEX(DATOS!J:J,MATCH(CHECKLIST!A754,DATOS!BV:BV,0),1),"")</f>
        <v/>
      </c>
      <c r="D754" t="str">
        <f>IFERROR(INDEX(DATOS!R:R,MATCH(CHECKLIST!E754,DATOS!C:C,0),1),"")</f>
        <v/>
      </c>
      <c r="E754" s="16" t="str">
        <f>IFERROR(INDEX(DATOS!C:C,MATCH(CHECKLIST!A754,DATOS!BV:BV,0),1),"")</f>
        <v/>
      </c>
      <c r="F754" s="13" t="str">
        <f t="shared" si="34"/>
        <v/>
      </c>
      <c r="G754" s="17" t="str">
        <f>IF(IFERROR(FIND(G$13,INDEX(DATOS!CB:CB,MATCH(CHECKLIST!B754,DATOS!B:B,0),1),1),"")="",IF(IFERROR(FIND("FINADO",INDEX(DATOS!CB:CB,MATCH(CHECKLIST!B754,DATOS!B:B,0),1),1),"")="",IF(IFERROR(FIND("BAJA",INDEX(DATOS!CB:CB,MATCH(CHECKLIST!B754,DATOS!B:B,0),1),1),"")="",IF(IFERROR(FIND("FECHA PEUA",INDEX(DATOS!CB:CB,MATCH(CHECKLIST!B754,DATOS!B:B,0),1),1),"")="",IF(IFERROR(FIND("FIRMA",INDEX(DATOS!CB:CB,MATCH(CHECKLIST!B754,DATOS!B:B,0),1),1),"")="","","FIRMA"),"PEUA"),"BAJA"),"FINADO"),"X")</f>
        <v/>
      </c>
      <c r="H754" s="17" t="str">
        <f>IF(IFERROR(FIND(H$13,INDEX(DATOS!CB:CB,MATCH(CHECKLIST!B754,DATOS!B:B,0),1),1),"")="",IF(IFERROR(FIND("VENCIDA",INDEX(DATOS!BI:BI,MATCH(CHECKLIST!B754,DATOS!B:B,0),1),1),"")="","","VENCIDO"),"X")</f>
        <v/>
      </c>
      <c r="I754" s="17" t="str">
        <f>IF(IFERROR(FIND(I$13,INDEX(DATOS!CB:CB,MATCH(CHECKLIST!B754,DATOS!B:B,0),1),1),"")="","","X")</f>
        <v/>
      </c>
      <c r="J754" s="17" t="str">
        <f>IF(IFERROR(FIND(J$13,INDEX(DATOS!CB:CB,MATCH(CHECKLIST!B754,DATOS!B:B,0),1),1),"")="","","X")</f>
        <v/>
      </c>
      <c r="K754" s="17" t="str">
        <f>IF(IFERROR(FIND(K$13,INDEX(DATOS!CB:CB,MATCH(CHECKLIST!B754,DATOS!B:B,0),1),1),"")="","","X")</f>
        <v/>
      </c>
      <c r="L754" s="17" t="str">
        <f>IF(IFERROR(FIND(L$13,INDEX(DATOS!CB:CB,MATCH(CHECKLIST!B754,DATOS!B:B,0),1),1),"")="","","X")</f>
        <v/>
      </c>
      <c r="M754" s="17" t="str">
        <f>IF(IFERROR(FIND(M$13,INDEX(DATOS!CB:CB,MATCH(CHECKLIST!B754,DATOS!B:B,0),1),1),"")="","","X")</f>
        <v/>
      </c>
      <c r="N754" s="49" t="str">
        <f ca="1">IFERROR(IF(INDEX(DATOS!I:I,MATCH(CHECKLIST!B754,DATOS!B:B,0),1)="","X",IF(INDEX(DATOS!I:I,MATCH(CHECKLIST!B754,DATOS!B:B,0),1)&gt;YEAR(TODAY())-1,"","VENCIDA")),"")</f>
        <v/>
      </c>
      <c r="P754" s="17" t="str">
        <f>IF(B754="","",IF(IFERROR(FIND(P$13,INDEX(DATOS!CB:CB,MATCH(CHECKLIST!B754,DATOS!B:B,0),1),1),"")="","","X"))</f>
        <v/>
      </c>
      <c r="Q754" s="17" t="str">
        <f>IF(B754="","",IF(IFERROR(FIND(Q$13,INDEX(DATOS!CB:CB,MATCH(CHECKLIST!B754,DATOS!B:B,0),1),1),"")="","","X"))</f>
        <v/>
      </c>
      <c r="S754">
        <f t="shared" si="37"/>
        <v>0</v>
      </c>
      <c r="U754" t="str">
        <f t="shared" si="35"/>
        <v/>
      </c>
      <c r="V754" t="str">
        <f t="shared" si="36"/>
        <v/>
      </c>
    </row>
    <row r="755" spans="1:22" x14ac:dyDescent="0.25">
      <c r="A755" s="12">
        <v>742</v>
      </c>
      <c r="B755" t="str">
        <f>IFERROR(INDEX(DATOS!B:B,MATCH(CHECKLIST!A755,DATOS!BV:BV,0),1),"")</f>
        <v/>
      </c>
      <c r="C755" t="str">
        <f>IFERROR(INDEX(DATOS!J:J,MATCH(CHECKLIST!A755,DATOS!BV:BV,0),1),"")</f>
        <v/>
      </c>
      <c r="D755" t="str">
        <f>IFERROR(INDEX(DATOS!R:R,MATCH(CHECKLIST!E755,DATOS!C:C,0),1),"")</f>
        <v/>
      </c>
      <c r="E755" s="16" t="str">
        <f>IFERROR(INDEX(DATOS!C:C,MATCH(CHECKLIST!A755,DATOS!BV:BV,0),1),"")</f>
        <v/>
      </c>
      <c r="F755" s="13" t="str">
        <f t="shared" si="34"/>
        <v/>
      </c>
      <c r="G755" s="17" t="str">
        <f>IF(IFERROR(FIND(G$13,INDEX(DATOS!CB:CB,MATCH(CHECKLIST!B755,DATOS!B:B,0),1),1),"")="",IF(IFERROR(FIND("FINADO",INDEX(DATOS!CB:CB,MATCH(CHECKLIST!B755,DATOS!B:B,0),1),1),"")="",IF(IFERROR(FIND("BAJA",INDEX(DATOS!CB:CB,MATCH(CHECKLIST!B755,DATOS!B:B,0),1),1),"")="",IF(IFERROR(FIND("FECHA PEUA",INDEX(DATOS!CB:CB,MATCH(CHECKLIST!B755,DATOS!B:B,0),1),1),"")="",IF(IFERROR(FIND("FIRMA",INDEX(DATOS!CB:CB,MATCH(CHECKLIST!B755,DATOS!B:B,0),1),1),"")="","","FIRMA"),"PEUA"),"BAJA"),"FINADO"),"X")</f>
        <v/>
      </c>
      <c r="H755" s="17" t="str">
        <f>IF(IFERROR(FIND(H$13,INDEX(DATOS!CB:CB,MATCH(CHECKLIST!B755,DATOS!B:B,0),1),1),"")="",IF(IFERROR(FIND("VENCIDA",INDEX(DATOS!BI:BI,MATCH(CHECKLIST!B755,DATOS!B:B,0),1),1),"")="","","VENCIDO"),"X")</f>
        <v/>
      </c>
      <c r="I755" s="17" t="str">
        <f>IF(IFERROR(FIND(I$13,INDEX(DATOS!CB:CB,MATCH(CHECKLIST!B755,DATOS!B:B,0),1),1),"")="","","X")</f>
        <v/>
      </c>
      <c r="J755" s="17" t="str">
        <f>IF(IFERROR(FIND(J$13,INDEX(DATOS!CB:CB,MATCH(CHECKLIST!B755,DATOS!B:B,0),1),1),"")="","","X")</f>
        <v/>
      </c>
      <c r="K755" s="17" t="str">
        <f>IF(IFERROR(FIND(K$13,INDEX(DATOS!CB:CB,MATCH(CHECKLIST!B755,DATOS!B:B,0),1),1),"")="","","X")</f>
        <v/>
      </c>
      <c r="L755" s="17" t="str">
        <f>IF(IFERROR(FIND(L$13,INDEX(DATOS!CB:CB,MATCH(CHECKLIST!B755,DATOS!B:B,0),1),1),"")="","","X")</f>
        <v/>
      </c>
      <c r="M755" s="17" t="str">
        <f>IF(IFERROR(FIND(M$13,INDEX(DATOS!CB:CB,MATCH(CHECKLIST!B755,DATOS!B:B,0),1),1),"")="","","X")</f>
        <v/>
      </c>
      <c r="N755" s="49" t="str">
        <f ca="1">IFERROR(IF(INDEX(DATOS!I:I,MATCH(CHECKLIST!B755,DATOS!B:B,0),1)="","X",IF(INDEX(DATOS!I:I,MATCH(CHECKLIST!B755,DATOS!B:B,0),1)&gt;YEAR(TODAY())-1,"","VENCIDA")),"")</f>
        <v/>
      </c>
      <c r="P755" s="17" t="str">
        <f>IF(B755="","",IF(IFERROR(FIND(P$13,INDEX(DATOS!CB:CB,MATCH(CHECKLIST!B755,DATOS!B:B,0),1),1),"")="","","X"))</f>
        <v/>
      </c>
      <c r="Q755" s="17" t="str">
        <f>IF(B755="","",IF(IFERROR(FIND(Q$13,INDEX(DATOS!CB:CB,MATCH(CHECKLIST!B755,DATOS!B:B,0),1),1),"")="","","X"))</f>
        <v/>
      </c>
      <c r="R755" t="str">
        <f>IF(B755="","",1)</f>
        <v/>
      </c>
      <c r="S755" t="str">
        <f t="shared" si="37"/>
        <v/>
      </c>
      <c r="U755" t="str">
        <f t="shared" si="35"/>
        <v/>
      </c>
      <c r="V755" t="str">
        <f t="shared" si="36"/>
        <v/>
      </c>
    </row>
    <row r="756" spans="1:22" x14ac:dyDescent="0.25">
      <c r="A756" s="12">
        <v>743</v>
      </c>
      <c r="B756" t="str">
        <f>IFERROR(INDEX(DATOS!B:B,MATCH(CHECKLIST!A756,DATOS!BV:BV,0),1),"")</f>
        <v/>
      </c>
      <c r="C756" t="str">
        <f>IFERROR(INDEX(DATOS!J:J,MATCH(CHECKLIST!A756,DATOS!BV:BV,0),1),"")</f>
        <v/>
      </c>
      <c r="D756" t="str">
        <f>IFERROR(INDEX(DATOS!R:R,MATCH(CHECKLIST!E756,DATOS!C:C,0),1),"")</f>
        <v/>
      </c>
      <c r="E756" s="16" t="str">
        <f>IFERROR(INDEX(DATOS!C:C,MATCH(CHECKLIST!A756,DATOS!BV:BV,0),1),"")</f>
        <v/>
      </c>
      <c r="F756" s="13" t="str">
        <f t="shared" si="34"/>
        <v/>
      </c>
      <c r="G756" s="17" t="str">
        <f>IF(IFERROR(FIND(G$13,INDEX(DATOS!CB:CB,MATCH(CHECKLIST!B756,DATOS!B:B,0),1),1),"")="",IF(IFERROR(FIND("FINADO",INDEX(DATOS!CB:CB,MATCH(CHECKLIST!B756,DATOS!B:B,0),1),1),"")="",IF(IFERROR(FIND("BAJA",INDEX(DATOS!CB:CB,MATCH(CHECKLIST!B756,DATOS!B:B,0),1),1),"")="",IF(IFERROR(FIND("FECHA PEUA",INDEX(DATOS!CB:CB,MATCH(CHECKLIST!B756,DATOS!B:B,0),1),1),"")="",IF(IFERROR(FIND("FIRMA",INDEX(DATOS!CB:CB,MATCH(CHECKLIST!B756,DATOS!B:B,0),1),1),"")="","","FIRMA"),"PEUA"),"BAJA"),"FINADO"),"X")</f>
        <v/>
      </c>
      <c r="H756" s="17" t="str">
        <f>IF(IFERROR(FIND(H$13,INDEX(DATOS!CB:CB,MATCH(CHECKLIST!B756,DATOS!B:B,0),1),1),"")="",IF(IFERROR(FIND("VENCIDA",INDEX(DATOS!BI:BI,MATCH(CHECKLIST!B756,DATOS!B:B,0),1),1),"")="","","VENCIDO"),"X")</f>
        <v/>
      </c>
      <c r="I756" s="17" t="str">
        <f>IF(IFERROR(FIND(I$13,INDEX(DATOS!CB:CB,MATCH(CHECKLIST!B756,DATOS!B:B,0),1),1),"")="","","X")</f>
        <v/>
      </c>
      <c r="J756" s="17" t="str">
        <f>IF(IFERROR(FIND(J$13,INDEX(DATOS!CB:CB,MATCH(CHECKLIST!B756,DATOS!B:B,0),1),1),"")="","","X")</f>
        <v/>
      </c>
      <c r="K756" s="17" t="str">
        <f>IF(IFERROR(FIND(K$13,INDEX(DATOS!CB:CB,MATCH(CHECKLIST!B756,DATOS!B:B,0),1),1),"")="","","X")</f>
        <v/>
      </c>
      <c r="L756" s="17" t="str">
        <f>IF(IFERROR(FIND(L$13,INDEX(DATOS!CB:CB,MATCH(CHECKLIST!B756,DATOS!B:B,0),1),1),"")="","","X")</f>
        <v/>
      </c>
      <c r="M756" s="17" t="str">
        <f>IF(IFERROR(FIND(M$13,INDEX(DATOS!CB:CB,MATCH(CHECKLIST!B756,DATOS!B:B,0),1),1),"")="","","X")</f>
        <v/>
      </c>
      <c r="N756" s="49" t="str">
        <f ca="1">IFERROR(IF(INDEX(DATOS!I:I,MATCH(CHECKLIST!B756,DATOS!B:B,0),1)="","X",IF(INDEX(DATOS!I:I,MATCH(CHECKLIST!B756,DATOS!B:B,0),1)&gt;YEAR(TODAY())-1,"","VENCIDA")),"")</f>
        <v/>
      </c>
      <c r="P756" s="17" t="str">
        <f>IF(B756="","",IF(IFERROR(FIND(P$13,INDEX(DATOS!CB:CB,MATCH(CHECKLIST!B756,DATOS!B:B,0),1),1),"")="","","X"))</f>
        <v/>
      </c>
      <c r="Q756" s="17" t="str">
        <f>IF(B756="","",IF(IFERROR(FIND(Q$13,INDEX(DATOS!CB:CB,MATCH(CHECKLIST!B756,DATOS!B:B,0),1),1),"")="","","X"))</f>
        <v/>
      </c>
      <c r="S756">
        <f t="shared" si="37"/>
        <v>0</v>
      </c>
      <c r="U756" t="str">
        <f t="shared" si="35"/>
        <v/>
      </c>
      <c r="V756" t="str">
        <f t="shared" si="36"/>
        <v/>
      </c>
    </row>
    <row r="757" spans="1:22" x14ac:dyDescent="0.25">
      <c r="A757" s="12">
        <v>744</v>
      </c>
      <c r="B757" t="str">
        <f>IFERROR(INDEX(DATOS!B:B,MATCH(CHECKLIST!A757,DATOS!BV:BV,0),1),"")</f>
        <v/>
      </c>
      <c r="C757" t="str">
        <f>IFERROR(INDEX(DATOS!J:J,MATCH(CHECKLIST!A757,DATOS!BV:BV,0),1),"")</f>
        <v/>
      </c>
      <c r="D757" t="str">
        <f>IFERROR(INDEX(DATOS!R:R,MATCH(CHECKLIST!E757,DATOS!C:C,0),1),"")</f>
        <v/>
      </c>
      <c r="E757" s="16" t="str">
        <f>IFERROR(INDEX(DATOS!C:C,MATCH(CHECKLIST!A757,DATOS!BV:BV,0),1),"")</f>
        <v/>
      </c>
      <c r="F757" s="13" t="str">
        <f t="shared" si="34"/>
        <v/>
      </c>
      <c r="G757" s="17" t="str">
        <f>IF(IFERROR(FIND(G$13,INDEX(DATOS!CB:CB,MATCH(CHECKLIST!B757,DATOS!B:B,0),1),1),"")="",IF(IFERROR(FIND("FINADO",INDEX(DATOS!CB:CB,MATCH(CHECKLIST!B757,DATOS!B:B,0),1),1),"")="",IF(IFERROR(FIND("BAJA",INDEX(DATOS!CB:CB,MATCH(CHECKLIST!B757,DATOS!B:B,0),1),1),"")="",IF(IFERROR(FIND("FECHA PEUA",INDEX(DATOS!CB:CB,MATCH(CHECKLIST!B757,DATOS!B:B,0),1),1),"")="",IF(IFERROR(FIND("FIRMA",INDEX(DATOS!CB:CB,MATCH(CHECKLIST!B757,DATOS!B:B,0),1),1),"")="","","FIRMA"),"PEUA"),"BAJA"),"FINADO"),"X")</f>
        <v/>
      </c>
      <c r="H757" s="17" t="str">
        <f>IF(IFERROR(FIND(H$13,INDEX(DATOS!CB:CB,MATCH(CHECKLIST!B757,DATOS!B:B,0),1),1),"")="",IF(IFERROR(FIND("VENCIDA",INDEX(DATOS!BI:BI,MATCH(CHECKLIST!B757,DATOS!B:B,0),1),1),"")="","","VENCIDO"),"X")</f>
        <v/>
      </c>
      <c r="I757" s="17" t="str">
        <f>IF(IFERROR(FIND(I$13,INDEX(DATOS!CB:CB,MATCH(CHECKLIST!B757,DATOS!B:B,0),1),1),"")="","","X")</f>
        <v/>
      </c>
      <c r="J757" s="17" t="str">
        <f>IF(IFERROR(FIND(J$13,INDEX(DATOS!CB:CB,MATCH(CHECKLIST!B757,DATOS!B:B,0),1),1),"")="","","X")</f>
        <v/>
      </c>
      <c r="K757" s="17" t="str">
        <f>IF(IFERROR(FIND(K$13,INDEX(DATOS!CB:CB,MATCH(CHECKLIST!B757,DATOS!B:B,0),1),1),"")="","","X")</f>
        <v/>
      </c>
      <c r="L757" s="17" t="str">
        <f>IF(IFERROR(FIND(L$13,INDEX(DATOS!CB:CB,MATCH(CHECKLIST!B757,DATOS!B:B,0),1),1),"")="","","X")</f>
        <v/>
      </c>
      <c r="M757" s="17" t="str">
        <f>IF(IFERROR(FIND(M$13,INDEX(DATOS!CB:CB,MATCH(CHECKLIST!B757,DATOS!B:B,0),1),1),"")="","","X")</f>
        <v/>
      </c>
      <c r="N757" s="49" t="str">
        <f ca="1">IFERROR(IF(INDEX(DATOS!I:I,MATCH(CHECKLIST!B757,DATOS!B:B,0),1)="","X",IF(INDEX(DATOS!I:I,MATCH(CHECKLIST!B757,DATOS!B:B,0),1)&gt;YEAR(TODAY())-1,"","VENCIDA")),"")</f>
        <v/>
      </c>
      <c r="P757" s="17" t="str">
        <f>IF(B757="","",IF(IFERROR(FIND(P$13,INDEX(DATOS!CB:CB,MATCH(CHECKLIST!B757,DATOS!B:B,0),1),1),"")="","","X"))</f>
        <v/>
      </c>
      <c r="Q757" s="17" t="str">
        <f>IF(B757="","",IF(IFERROR(FIND(Q$13,INDEX(DATOS!CB:CB,MATCH(CHECKLIST!B757,DATOS!B:B,0),1),1),"")="","","X"))</f>
        <v/>
      </c>
      <c r="R757" t="str">
        <f>IF(B757="","",1)</f>
        <v/>
      </c>
      <c r="S757" t="str">
        <f t="shared" si="37"/>
        <v/>
      </c>
      <c r="U757" t="str">
        <f t="shared" si="35"/>
        <v/>
      </c>
      <c r="V757" t="str">
        <f t="shared" si="36"/>
        <v/>
      </c>
    </row>
    <row r="758" spans="1:22" x14ac:dyDescent="0.25">
      <c r="A758" s="12">
        <v>745</v>
      </c>
      <c r="B758" t="str">
        <f>IFERROR(INDEX(DATOS!B:B,MATCH(CHECKLIST!A758,DATOS!BV:BV,0),1),"")</f>
        <v/>
      </c>
      <c r="C758" t="str">
        <f>IFERROR(INDEX(DATOS!J:J,MATCH(CHECKLIST!A758,DATOS!BV:BV,0),1),"")</f>
        <v/>
      </c>
      <c r="D758" t="str">
        <f>IFERROR(INDEX(DATOS!R:R,MATCH(CHECKLIST!E758,DATOS!C:C,0),1),"")</f>
        <v/>
      </c>
      <c r="E758" s="16" t="str">
        <f>IFERROR(INDEX(DATOS!C:C,MATCH(CHECKLIST!A758,DATOS!BV:BV,0),1),"")</f>
        <v/>
      </c>
      <c r="F758" s="13" t="str">
        <f t="shared" si="34"/>
        <v/>
      </c>
      <c r="G758" s="17" t="str">
        <f>IF(IFERROR(FIND(G$13,INDEX(DATOS!CB:CB,MATCH(CHECKLIST!B758,DATOS!B:B,0),1),1),"")="",IF(IFERROR(FIND("FINADO",INDEX(DATOS!CB:CB,MATCH(CHECKLIST!B758,DATOS!B:B,0),1),1),"")="",IF(IFERROR(FIND("BAJA",INDEX(DATOS!CB:CB,MATCH(CHECKLIST!B758,DATOS!B:B,0),1),1),"")="",IF(IFERROR(FIND("FECHA PEUA",INDEX(DATOS!CB:CB,MATCH(CHECKLIST!B758,DATOS!B:B,0),1),1),"")="",IF(IFERROR(FIND("FIRMA",INDEX(DATOS!CB:CB,MATCH(CHECKLIST!B758,DATOS!B:B,0),1),1),"")="","","FIRMA"),"PEUA"),"BAJA"),"FINADO"),"X")</f>
        <v/>
      </c>
      <c r="H758" s="17" t="str">
        <f>IF(IFERROR(FIND(H$13,INDEX(DATOS!CB:CB,MATCH(CHECKLIST!B758,DATOS!B:B,0),1),1),"")="",IF(IFERROR(FIND("VENCIDA",INDEX(DATOS!BI:BI,MATCH(CHECKLIST!B758,DATOS!B:B,0),1),1),"")="","","VENCIDO"),"X")</f>
        <v/>
      </c>
      <c r="I758" s="17" t="str">
        <f>IF(IFERROR(FIND(I$13,INDEX(DATOS!CB:CB,MATCH(CHECKLIST!B758,DATOS!B:B,0),1),1),"")="","","X")</f>
        <v/>
      </c>
      <c r="J758" s="17" t="str">
        <f>IF(IFERROR(FIND(J$13,INDEX(DATOS!CB:CB,MATCH(CHECKLIST!B758,DATOS!B:B,0),1),1),"")="","","X")</f>
        <v/>
      </c>
      <c r="K758" s="17" t="str">
        <f>IF(IFERROR(FIND(K$13,INDEX(DATOS!CB:CB,MATCH(CHECKLIST!B758,DATOS!B:B,0),1),1),"")="","","X")</f>
        <v/>
      </c>
      <c r="L758" s="17" t="str">
        <f>IF(IFERROR(FIND(L$13,INDEX(DATOS!CB:CB,MATCH(CHECKLIST!B758,DATOS!B:B,0),1),1),"")="","","X")</f>
        <v/>
      </c>
      <c r="M758" s="17" t="str">
        <f>IF(IFERROR(FIND(M$13,INDEX(DATOS!CB:CB,MATCH(CHECKLIST!B758,DATOS!B:B,0),1),1),"")="","","X")</f>
        <v/>
      </c>
      <c r="N758" s="49" t="str">
        <f ca="1">IFERROR(IF(INDEX(DATOS!I:I,MATCH(CHECKLIST!B758,DATOS!B:B,0),1)="","X",IF(INDEX(DATOS!I:I,MATCH(CHECKLIST!B758,DATOS!B:B,0),1)&gt;YEAR(TODAY())-1,"","VENCIDA")),"")</f>
        <v/>
      </c>
      <c r="P758" s="17" t="str">
        <f>IF(B758="","",IF(IFERROR(FIND(P$13,INDEX(DATOS!CB:CB,MATCH(CHECKLIST!B758,DATOS!B:B,0),1),1),"")="","","X"))</f>
        <v/>
      </c>
      <c r="Q758" s="17" t="str">
        <f>IF(B758="","",IF(IFERROR(FIND(Q$13,INDEX(DATOS!CB:CB,MATCH(CHECKLIST!B758,DATOS!B:B,0),1),1),"")="","","X"))</f>
        <v/>
      </c>
      <c r="S758">
        <f t="shared" si="37"/>
        <v>0</v>
      </c>
      <c r="U758" t="str">
        <f t="shared" si="35"/>
        <v/>
      </c>
      <c r="V758" t="str">
        <f t="shared" si="36"/>
        <v/>
      </c>
    </row>
    <row r="759" spans="1:22" x14ac:dyDescent="0.25">
      <c r="A759" s="12">
        <v>746</v>
      </c>
      <c r="B759" t="str">
        <f>IFERROR(INDEX(DATOS!B:B,MATCH(CHECKLIST!A759,DATOS!BV:BV,0),1),"")</f>
        <v/>
      </c>
      <c r="C759" t="str">
        <f>IFERROR(INDEX(DATOS!J:J,MATCH(CHECKLIST!A759,DATOS!BV:BV,0),1),"")</f>
        <v/>
      </c>
      <c r="D759" t="str">
        <f>IFERROR(INDEX(DATOS!R:R,MATCH(CHECKLIST!E759,DATOS!C:C,0),1),"")</f>
        <v/>
      </c>
      <c r="E759" s="16" t="str">
        <f>IFERROR(INDEX(DATOS!C:C,MATCH(CHECKLIST!A759,DATOS!BV:BV,0),1),"")</f>
        <v/>
      </c>
      <c r="F759" s="13" t="str">
        <f t="shared" si="34"/>
        <v/>
      </c>
      <c r="G759" s="17" t="str">
        <f>IF(IFERROR(FIND(G$13,INDEX(DATOS!CB:CB,MATCH(CHECKLIST!B759,DATOS!B:B,0),1),1),"")="",IF(IFERROR(FIND("FINADO",INDEX(DATOS!CB:CB,MATCH(CHECKLIST!B759,DATOS!B:B,0),1),1),"")="",IF(IFERROR(FIND("BAJA",INDEX(DATOS!CB:CB,MATCH(CHECKLIST!B759,DATOS!B:B,0),1),1),"")="",IF(IFERROR(FIND("FECHA PEUA",INDEX(DATOS!CB:CB,MATCH(CHECKLIST!B759,DATOS!B:B,0),1),1),"")="",IF(IFERROR(FIND("FIRMA",INDEX(DATOS!CB:CB,MATCH(CHECKLIST!B759,DATOS!B:B,0),1),1),"")="","","FIRMA"),"PEUA"),"BAJA"),"FINADO"),"X")</f>
        <v/>
      </c>
      <c r="H759" s="17" t="str">
        <f>IF(IFERROR(FIND(H$13,INDEX(DATOS!CB:CB,MATCH(CHECKLIST!B759,DATOS!B:B,0),1),1),"")="",IF(IFERROR(FIND("VENCIDA",INDEX(DATOS!BI:BI,MATCH(CHECKLIST!B759,DATOS!B:B,0),1),1),"")="","","VENCIDO"),"X")</f>
        <v/>
      </c>
      <c r="I759" s="17" t="str">
        <f>IF(IFERROR(FIND(I$13,INDEX(DATOS!CB:CB,MATCH(CHECKLIST!B759,DATOS!B:B,0),1),1),"")="","","X")</f>
        <v/>
      </c>
      <c r="J759" s="17" t="str">
        <f>IF(IFERROR(FIND(J$13,INDEX(DATOS!CB:CB,MATCH(CHECKLIST!B759,DATOS!B:B,0),1),1),"")="","","X")</f>
        <v/>
      </c>
      <c r="K759" s="17" t="str">
        <f>IF(IFERROR(FIND(K$13,INDEX(DATOS!CB:CB,MATCH(CHECKLIST!B759,DATOS!B:B,0),1),1),"")="","","X")</f>
        <v/>
      </c>
      <c r="L759" s="17" t="str">
        <f>IF(IFERROR(FIND(L$13,INDEX(DATOS!CB:CB,MATCH(CHECKLIST!B759,DATOS!B:B,0),1),1),"")="","","X")</f>
        <v/>
      </c>
      <c r="M759" s="17" t="str">
        <f>IF(IFERROR(FIND(M$13,INDEX(DATOS!CB:CB,MATCH(CHECKLIST!B759,DATOS!B:B,0),1),1),"")="","","X")</f>
        <v/>
      </c>
      <c r="N759" s="49" t="str">
        <f ca="1">IFERROR(IF(INDEX(DATOS!I:I,MATCH(CHECKLIST!B759,DATOS!B:B,0),1)="","X",IF(INDEX(DATOS!I:I,MATCH(CHECKLIST!B759,DATOS!B:B,0),1)&gt;YEAR(TODAY())-1,"","VENCIDA")),"")</f>
        <v/>
      </c>
      <c r="P759" s="17" t="str">
        <f>IF(B759="","",IF(IFERROR(FIND(P$13,INDEX(DATOS!CB:CB,MATCH(CHECKLIST!B759,DATOS!B:B,0),1),1),"")="","","X"))</f>
        <v/>
      </c>
      <c r="Q759" s="17" t="str">
        <f>IF(B759="","",IF(IFERROR(FIND(Q$13,INDEX(DATOS!CB:CB,MATCH(CHECKLIST!B759,DATOS!B:B,0),1),1),"")="","","X"))</f>
        <v/>
      </c>
      <c r="R759" t="str">
        <f>IF(B759="","",1)</f>
        <v/>
      </c>
      <c r="S759" t="str">
        <f t="shared" si="37"/>
        <v/>
      </c>
      <c r="U759" t="str">
        <f t="shared" si="35"/>
        <v/>
      </c>
      <c r="V759" t="str">
        <f t="shared" si="36"/>
        <v/>
      </c>
    </row>
    <row r="760" spans="1:22" x14ac:dyDescent="0.25">
      <c r="A760" s="12">
        <v>747</v>
      </c>
      <c r="B760" t="str">
        <f>IFERROR(INDEX(DATOS!B:B,MATCH(CHECKLIST!A760,DATOS!BV:BV,0),1),"")</f>
        <v/>
      </c>
      <c r="C760" t="str">
        <f>IFERROR(INDEX(DATOS!J:J,MATCH(CHECKLIST!A760,DATOS!BV:BV,0),1),"")</f>
        <v/>
      </c>
      <c r="D760" t="str">
        <f>IFERROR(INDEX(DATOS!R:R,MATCH(CHECKLIST!E760,DATOS!C:C,0),1),"")</f>
        <v/>
      </c>
      <c r="E760" s="16" t="str">
        <f>IFERROR(INDEX(DATOS!C:C,MATCH(CHECKLIST!A760,DATOS!BV:BV,0),1),"")</f>
        <v/>
      </c>
      <c r="F760" s="13" t="str">
        <f t="shared" si="34"/>
        <v/>
      </c>
      <c r="G760" s="17" t="str">
        <f>IF(IFERROR(FIND(G$13,INDEX(DATOS!CB:CB,MATCH(CHECKLIST!B760,DATOS!B:B,0),1),1),"")="",IF(IFERROR(FIND("FINADO",INDEX(DATOS!CB:CB,MATCH(CHECKLIST!B760,DATOS!B:B,0),1),1),"")="",IF(IFERROR(FIND("BAJA",INDEX(DATOS!CB:CB,MATCH(CHECKLIST!B760,DATOS!B:B,0),1),1),"")="",IF(IFERROR(FIND("FECHA PEUA",INDEX(DATOS!CB:CB,MATCH(CHECKLIST!B760,DATOS!B:B,0),1),1),"")="",IF(IFERROR(FIND("FIRMA",INDEX(DATOS!CB:CB,MATCH(CHECKLIST!B760,DATOS!B:B,0),1),1),"")="","","FIRMA"),"PEUA"),"BAJA"),"FINADO"),"X")</f>
        <v/>
      </c>
      <c r="H760" s="17" t="str">
        <f>IF(IFERROR(FIND(H$13,INDEX(DATOS!CB:CB,MATCH(CHECKLIST!B760,DATOS!B:B,0),1),1),"")="",IF(IFERROR(FIND("VENCIDA",INDEX(DATOS!BI:BI,MATCH(CHECKLIST!B760,DATOS!B:B,0),1),1),"")="","","VENCIDO"),"X")</f>
        <v/>
      </c>
      <c r="I760" s="17" t="str">
        <f>IF(IFERROR(FIND(I$13,INDEX(DATOS!CB:CB,MATCH(CHECKLIST!B760,DATOS!B:B,0),1),1),"")="","","X")</f>
        <v/>
      </c>
      <c r="J760" s="17" t="str">
        <f>IF(IFERROR(FIND(J$13,INDEX(DATOS!CB:CB,MATCH(CHECKLIST!B760,DATOS!B:B,0),1),1),"")="","","X")</f>
        <v/>
      </c>
      <c r="K760" s="17" t="str">
        <f>IF(IFERROR(FIND(K$13,INDEX(DATOS!CB:CB,MATCH(CHECKLIST!B760,DATOS!B:B,0),1),1),"")="","","X")</f>
        <v/>
      </c>
      <c r="L760" s="17" t="str">
        <f>IF(IFERROR(FIND(L$13,INDEX(DATOS!CB:CB,MATCH(CHECKLIST!B760,DATOS!B:B,0),1),1),"")="","","X")</f>
        <v/>
      </c>
      <c r="M760" s="17" t="str">
        <f>IF(IFERROR(FIND(M$13,INDEX(DATOS!CB:CB,MATCH(CHECKLIST!B760,DATOS!B:B,0),1),1),"")="","","X")</f>
        <v/>
      </c>
      <c r="N760" s="49" t="str">
        <f ca="1">IFERROR(IF(INDEX(DATOS!I:I,MATCH(CHECKLIST!B760,DATOS!B:B,0),1)="","X",IF(INDEX(DATOS!I:I,MATCH(CHECKLIST!B760,DATOS!B:B,0),1)&gt;YEAR(TODAY())-1,"","VENCIDA")),"")</f>
        <v/>
      </c>
      <c r="P760" s="17" t="str">
        <f>IF(B760="","",IF(IFERROR(FIND(P$13,INDEX(DATOS!CB:CB,MATCH(CHECKLIST!B760,DATOS!B:B,0),1),1),"")="","","X"))</f>
        <v/>
      </c>
      <c r="Q760" s="17" t="str">
        <f>IF(B760="","",IF(IFERROR(FIND(Q$13,INDEX(DATOS!CB:CB,MATCH(CHECKLIST!B760,DATOS!B:B,0),1),1),"")="","","X"))</f>
        <v/>
      </c>
      <c r="S760">
        <f t="shared" si="37"/>
        <v>0</v>
      </c>
      <c r="U760" t="str">
        <f t="shared" si="35"/>
        <v/>
      </c>
      <c r="V760" t="str">
        <f t="shared" si="36"/>
        <v/>
      </c>
    </row>
    <row r="761" spans="1:22" x14ac:dyDescent="0.25">
      <c r="A761" s="12">
        <v>748</v>
      </c>
      <c r="B761" t="str">
        <f>IFERROR(INDEX(DATOS!B:B,MATCH(CHECKLIST!A761,DATOS!BV:BV,0),1),"")</f>
        <v/>
      </c>
      <c r="C761" t="str">
        <f>IFERROR(INDEX(DATOS!J:J,MATCH(CHECKLIST!A761,DATOS!BV:BV,0),1),"")</f>
        <v/>
      </c>
      <c r="D761" t="str">
        <f>IFERROR(INDEX(DATOS!R:R,MATCH(CHECKLIST!E761,DATOS!C:C,0),1),"")</f>
        <v/>
      </c>
      <c r="E761" s="16" t="str">
        <f>IFERROR(INDEX(DATOS!C:C,MATCH(CHECKLIST!A761,DATOS!BV:BV,0),1),"")</f>
        <v/>
      </c>
      <c r="F761" s="13" t="str">
        <f t="shared" si="34"/>
        <v/>
      </c>
      <c r="G761" s="17" t="str">
        <f>IF(IFERROR(FIND(G$13,INDEX(DATOS!CB:CB,MATCH(CHECKLIST!B761,DATOS!B:B,0),1),1),"")="",IF(IFERROR(FIND("FINADO",INDEX(DATOS!CB:CB,MATCH(CHECKLIST!B761,DATOS!B:B,0),1),1),"")="",IF(IFERROR(FIND("BAJA",INDEX(DATOS!CB:CB,MATCH(CHECKLIST!B761,DATOS!B:B,0),1),1),"")="",IF(IFERROR(FIND("FECHA PEUA",INDEX(DATOS!CB:CB,MATCH(CHECKLIST!B761,DATOS!B:B,0),1),1),"")="",IF(IFERROR(FIND("FIRMA",INDEX(DATOS!CB:CB,MATCH(CHECKLIST!B761,DATOS!B:B,0),1),1),"")="","","FIRMA"),"PEUA"),"BAJA"),"FINADO"),"X")</f>
        <v/>
      </c>
      <c r="H761" s="17" t="str">
        <f>IF(IFERROR(FIND(H$13,INDEX(DATOS!CB:CB,MATCH(CHECKLIST!B761,DATOS!B:B,0),1),1),"")="",IF(IFERROR(FIND("VENCIDA",INDEX(DATOS!BI:BI,MATCH(CHECKLIST!B761,DATOS!B:B,0),1),1),"")="","","VENCIDO"),"X")</f>
        <v/>
      </c>
      <c r="I761" s="17" t="str">
        <f>IF(IFERROR(FIND(I$13,INDEX(DATOS!CB:CB,MATCH(CHECKLIST!B761,DATOS!B:B,0),1),1),"")="","","X")</f>
        <v/>
      </c>
      <c r="J761" s="17" t="str">
        <f>IF(IFERROR(FIND(J$13,INDEX(DATOS!CB:CB,MATCH(CHECKLIST!B761,DATOS!B:B,0),1),1),"")="","","X")</f>
        <v/>
      </c>
      <c r="K761" s="17" t="str">
        <f>IF(IFERROR(FIND(K$13,INDEX(DATOS!CB:CB,MATCH(CHECKLIST!B761,DATOS!B:B,0),1),1),"")="","","X")</f>
        <v/>
      </c>
      <c r="L761" s="17" t="str">
        <f>IF(IFERROR(FIND(L$13,INDEX(DATOS!CB:CB,MATCH(CHECKLIST!B761,DATOS!B:B,0),1),1),"")="","","X")</f>
        <v/>
      </c>
      <c r="M761" s="17" t="str">
        <f>IF(IFERROR(FIND(M$13,INDEX(DATOS!CB:CB,MATCH(CHECKLIST!B761,DATOS!B:B,0),1),1),"")="","","X")</f>
        <v/>
      </c>
      <c r="N761" s="49" t="str">
        <f ca="1">IFERROR(IF(INDEX(DATOS!I:I,MATCH(CHECKLIST!B761,DATOS!B:B,0),1)="","X",IF(INDEX(DATOS!I:I,MATCH(CHECKLIST!B761,DATOS!B:B,0),1)&gt;YEAR(TODAY())-1,"","VENCIDA")),"")</f>
        <v/>
      </c>
      <c r="P761" s="17" t="str">
        <f>IF(B761="","",IF(IFERROR(FIND(P$13,INDEX(DATOS!CB:CB,MATCH(CHECKLIST!B761,DATOS!B:B,0),1),1),"")="","","X"))</f>
        <v/>
      </c>
      <c r="Q761" s="17" t="str">
        <f>IF(B761="","",IF(IFERROR(FIND(Q$13,INDEX(DATOS!CB:CB,MATCH(CHECKLIST!B761,DATOS!B:B,0),1),1),"")="","","X"))</f>
        <v/>
      </c>
      <c r="R761" t="str">
        <f>IF(B761="","",1)</f>
        <v/>
      </c>
      <c r="S761" t="str">
        <f t="shared" si="37"/>
        <v/>
      </c>
      <c r="U761" t="str">
        <f t="shared" si="35"/>
        <v/>
      </c>
      <c r="V761" t="str">
        <f t="shared" si="36"/>
        <v/>
      </c>
    </row>
    <row r="762" spans="1:22" x14ac:dyDescent="0.25">
      <c r="A762" s="12">
        <v>749</v>
      </c>
      <c r="B762" t="str">
        <f>IFERROR(INDEX(DATOS!B:B,MATCH(CHECKLIST!A762,DATOS!BV:BV,0),1),"")</f>
        <v/>
      </c>
      <c r="C762" t="str">
        <f>IFERROR(INDEX(DATOS!J:J,MATCH(CHECKLIST!A762,DATOS!BV:BV,0),1),"")</f>
        <v/>
      </c>
      <c r="D762" t="str">
        <f>IFERROR(INDEX(DATOS!R:R,MATCH(CHECKLIST!E762,DATOS!C:C,0),1),"")</f>
        <v/>
      </c>
      <c r="E762" s="16" t="str">
        <f>IFERROR(INDEX(DATOS!C:C,MATCH(CHECKLIST!A762,DATOS!BV:BV,0),1),"")</f>
        <v/>
      </c>
      <c r="F762" s="13" t="str">
        <f t="shared" si="34"/>
        <v/>
      </c>
      <c r="G762" s="17" t="str">
        <f>IF(IFERROR(FIND(G$13,INDEX(DATOS!CB:CB,MATCH(CHECKLIST!B762,DATOS!B:B,0),1),1),"")="",IF(IFERROR(FIND("FINADO",INDEX(DATOS!CB:CB,MATCH(CHECKLIST!B762,DATOS!B:B,0),1),1),"")="",IF(IFERROR(FIND("BAJA",INDEX(DATOS!CB:CB,MATCH(CHECKLIST!B762,DATOS!B:B,0),1),1),"")="",IF(IFERROR(FIND("FECHA PEUA",INDEX(DATOS!CB:CB,MATCH(CHECKLIST!B762,DATOS!B:B,0),1),1),"")="",IF(IFERROR(FIND("FIRMA",INDEX(DATOS!CB:CB,MATCH(CHECKLIST!B762,DATOS!B:B,0),1),1),"")="","","FIRMA"),"PEUA"),"BAJA"),"FINADO"),"X")</f>
        <v/>
      </c>
      <c r="H762" s="17" t="str">
        <f>IF(IFERROR(FIND(H$13,INDEX(DATOS!CB:CB,MATCH(CHECKLIST!B762,DATOS!B:B,0),1),1),"")="",IF(IFERROR(FIND("VENCIDA",INDEX(DATOS!BI:BI,MATCH(CHECKLIST!B762,DATOS!B:B,0),1),1),"")="","","VENCIDO"),"X")</f>
        <v/>
      </c>
      <c r="I762" s="17" t="str">
        <f>IF(IFERROR(FIND(I$13,INDEX(DATOS!CB:CB,MATCH(CHECKLIST!B762,DATOS!B:B,0),1),1),"")="","","X")</f>
        <v/>
      </c>
      <c r="J762" s="17" t="str">
        <f>IF(IFERROR(FIND(J$13,INDEX(DATOS!CB:CB,MATCH(CHECKLIST!B762,DATOS!B:B,0),1),1),"")="","","X")</f>
        <v/>
      </c>
      <c r="K762" s="17" t="str">
        <f>IF(IFERROR(FIND(K$13,INDEX(DATOS!CB:CB,MATCH(CHECKLIST!B762,DATOS!B:B,0),1),1),"")="","","X")</f>
        <v/>
      </c>
      <c r="L762" s="17" t="str">
        <f>IF(IFERROR(FIND(L$13,INDEX(DATOS!CB:CB,MATCH(CHECKLIST!B762,DATOS!B:B,0),1),1),"")="","","X")</f>
        <v/>
      </c>
      <c r="M762" s="17" t="str">
        <f>IF(IFERROR(FIND(M$13,INDEX(DATOS!CB:CB,MATCH(CHECKLIST!B762,DATOS!B:B,0),1),1),"")="","","X")</f>
        <v/>
      </c>
      <c r="N762" s="49" t="str">
        <f ca="1">IFERROR(IF(INDEX(DATOS!I:I,MATCH(CHECKLIST!B762,DATOS!B:B,0),1)="","X",IF(INDEX(DATOS!I:I,MATCH(CHECKLIST!B762,DATOS!B:B,0),1)&gt;YEAR(TODAY())-1,"","VENCIDA")),"")</f>
        <v/>
      </c>
      <c r="P762" s="17" t="str">
        <f>IF(B762="","",IF(IFERROR(FIND(P$13,INDEX(DATOS!CB:CB,MATCH(CHECKLIST!B762,DATOS!B:B,0),1),1),"")="","","X"))</f>
        <v/>
      </c>
      <c r="Q762" s="17" t="str">
        <f>IF(B762="","",IF(IFERROR(FIND(Q$13,INDEX(DATOS!CB:CB,MATCH(CHECKLIST!B762,DATOS!B:B,0),1),1),"")="","","X"))</f>
        <v/>
      </c>
      <c r="S762">
        <f t="shared" si="37"/>
        <v>0</v>
      </c>
      <c r="U762" t="str">
        <f t="shared" si="35"/>
        <v/>
      </c>
      <c r="V762" t="str">
        <f t="shared" si="36"/>
        <v/>
      </c>
    </row>
    <row r="763" spans="1:22" x14ac:dyDescent="0.25">
      <c r="A763" s="12">
        <v>750</v>
      </c>
      <c r="B763" t="str">
        <f>IFERROR(INDEX(DATOS!B:B,MATCH(CHECKLIST!A763,DATOS!BV:BV,0),1),"")</f>
        <v/>
      </c>
      <c r="C763" t="str">
        <f>IFERROR(INDEX(DATOS!J:J,MATCH(CHECKLIST!A763,DATOS!BV:BV,0),1),"")</f>
        <v/>
      </c>
      <c r="D763" t="str">
        <f>IFERROR(INDEX(DATOS!R:R,MATCH(CHECKLIST!E763,DATOS!C:C,0),1),"")</f>
        <v/>
      </c>
      <c r="E763" s="16" t="str">
        <f>IFERROR(INDEX(DATOS!C:C,MATCH(CHECKLIST!A763,DATOS!BV:BV,0),1),"")</f>
        <v/>
      </c>
      <c r="F763" s="13" t="str">
        <f t="shared" si="34"/>
        <v/>
      </c>
      <c r="G763" s="17" t="str">
        <f>IF(IFERROR(FIND(G$13,INDEX(DATOS!CB:CB,MATCH(CHECKLIST!B763,DATOS!B:B,0),1),1),"")="",IF(IFERROR(FIND("FINADO",INDEX(DATOS!CB:CB,MATCH(CHECKLIST!B763,DATOS!B:B,0),1),1),"")="",IF(IFERROR(FIND("BAJA",INDEX(DATOS!CB:CB,MATCH(CHECKLIST!B763,DATOS!B:B,0),1),1),"")="",IF(IFERROR(FIND("FECHA PEUA",INDEX(DATOS!CB:CB,MATCH(CHECKLIST!B763,DATOS!B:B,0),1),1),"")="",IF(IFERROR(FIND("FIRMA",INDEX(DATOS!CB:CB,MATCH(CHECKLIST!B763,DATOS!B:B,0),1),1),"")="","","FIRMA"),"PEUA"),"BAJA"),"FINADO"),"X")</f>
        <v/>
      </c>
      <c r="H763" s="17" t="str">
        <f>IF(IFERROR(FIND(H$13,INDEX(DATOS!CB:CB,MATCH(CHECKLIST!B763,DATOS!B:B,0),1),1),"")="",IF(IFERROR(FIND("VENCIDA",INDEX(DATOS!BI:BI,MATCH(CHECKLIST!B763,DATOS!B:B,0),1),1),"")="","","VENCIDO"),"X")</f>
        <v/>
      </c>
      <c r="I763" s="17" t="str">
        <f>IF(IFERROR(FIND(I$13,INDEX(DATOS!CB:CB,MATCH(CHECKLIST!B763,DATOS!B:B,0),1),1),"")="","","X")</f>
        <v/>
      </c>
      <c r="J763" s="17" t="str">
        <f>IF(IFERROR(FIND(J$13,INDEX(DATOS!CB:CB,MATCH(CHECKLIST!B763,DATOS!B:B,0),1),1),"")="","","X")</f>
        <v/>
      </c>
      <c r="K763" s="17" t="str">
        <f>IF(IFERROR(FIND(K$13,INDEX(DATOS!CB:CB,MATCH(CHECKLIST!B763,DATOS!B:B,0),1),1),"")="","","X")</f>
        <v/>
      </c>
      <c r="L763" s="17" t="str">
        <f>IF(IFERROR(FIND(L$13,INDEX(DATOS!CB:CB,MATCH(CHECKLIST!B763,DATOS!B:B,0),1),1),"")="","","X")</f>
        <v/>
      </c>
      <c r="M763" s="17" t="str">
        <f>IF(IFERROR(FIND(M$13,INDEX(DATOS!CB:CB,MATCH(CHECKLIST!B763,DATOS!B:B,0),1),1),"")="","","X")</f>
        <v/>
      </c>
      <c r="N763" s="49" t="str">
        <f ca="1">IFERROR(IF(INDEX(DATOS!I:I,MATCH(CHECKLIST!B763,DATOS!B:B,0),1)="","X",IF(INDEX(DATOS!I:I,MATCH(CHECKLIST!B763,DATOS!B:B,0),1)&gt;YEAR(TODAY())-1,"","VENCIDA")),"")</f>
        <v/>
      </c>
      <c r="P763" s="17" t="str">
        <f>IF(B763="","",IF(IFERROR(FIND(P$13,INDEX(DATOS!CB:CB,MATCH(CHECKLIST!B763,DATOS!B:B,0),1),1),"")="","","X"))</f>
        <v/>
      </c>
      <c r="Q763" s="17" t="str">
        <f>IF(B763="","",IF(IFERROR(FIND(Q$13,INDEX(DATOS!CB:CB,MATCH(CHECKLIST!B763,DATOS!B:B,0),1),1),"")="","","X"))</f>
        <v/>
      </c>
      <c r="R763" t="str">
        <f>IF(B763="","",1)</f>
        <v/>
      </c>
      <c r="S763" t="str">
        <f t="shared" si="37"/>
        <v/>
      </c>
      <c r="U763" t="str">
        <f t="shared" si="35"/>
        <v/>
      </c>
      <c r="V763" t="str">
        <f t="shared" si="36"/>
        <v/>
      </c>
    </row>
    <row r="764" spans="1:22" x14ac:dyDescent="0.25">
      <c r="A764" s="12">
        <v>751</v>
      </c>
      <c r="B764" t="str">
        <f>IFERROR(INDEX(DATOS!B:B,MATCH(CHECKLIST!A764,DATOS!BV:BV,0),1),"")</f>
        <v/>
      </c>
      <c r="C764" t="str">
        <f>IFERROR(INDEX(DATOS!J:J,MATCH(CHECKLIST!A764,DATOS!BV:BV,0),1),"")</f>
        <v/>
      </c>
      <c r="D764" t="str">
        <f>IFERROR(INDEX(DATOS!R:R,MATCH(CHECKLIST!E764,DATOS!C:C,0),1),"")</f>
        <v/>
      </c>
      <c r="E764" s="16" t="str">
        <f>IFERROR(INDEX(DATOS!C:C,MATCH(CHECKLIST!A764,DATOS!BV:BV,0),1),"")</f>
        <v/>
      </c>
      <c r="F764" s="13" t="str">
        <f t="shared" si="34"/>
        <v/>
      </c>
      <c r="G764" s="17" t="str">
        <f>IF(IFERROR(FIND(G$13,INDEX(DATOS!CB:CB,MATCH(CHECKLIST!B764,DATOS!B:B,0),1),1),"")="",IF(IFERROR(FIND("FINADO",INDEX(DATOS!CB:CB,MATCH(CHECKLIST!B764,DATOS!B:B,0),1),1),"")="",IF(IFERROR(FIND("BAJA",INDEX(DATOS!CB:CB,MATCH(CHECKLIST!B764,DATOS!B:B,0),1),1),"")="",IF(IFERROR(FIND("FECHA PEUA",INDEX(DATOS!CB:CB,MATCH(CHECKLIST!B764,DATOS!B:B,0),1),1),"")="",IF(IFERROR(FIND("FIRMA",INDEX(DATOS!CB:CB,MATCH(CHECKLIST!B764,DATOS!B:B,0),1),1),"")="","","FIRMA"),"PEUA"),"BAJA"),"FINADO"),"X")</f>
        <v/>
      </c>
      <c r="H764" s="17" t="str">
        <f>IF(IFERROR(FIND(H$13,INDEX(DATOS!CB:CB,MATCH(CHECKLIST!B764,DATOS!B:B,0),1),1),"")="",IF(IFERROR(FIND("VENCIDA",INDEX(DATOS!BI:BI,MATCH(CHECKLIST!B764,DATOS!B:B,0),1),1),"")="","","VENCIDO"),"X")</f>
        <v/>
      </c>
      <c r="I764" s="17" t="str">
        <f>IF(IFERROR(FIND(I$13,INDEX(DATOS!CB:CB,MATCH(CHECKLIST!B764,DATOS!B:B,0),1),1),"")="","","X")</f>
        <v/>
      </c>
      <c r="J764" s="17" t="str">
        <f>IF(IFERROR(FIND(J$13,INDEX(DATOS!CB:CB,MATCH(CHECKLIST!B764,DATOS!B:B,0),1),1),"")="","","X")</f>
        <v/>
      </c>
      <c r="K764" s="17" t="str">
        <f>IF(IFERROR(FIND(K$13,INDEX(DATOS!CB:CB,MATCH(CHECKLIST!B764,DATOS!B:B,0),1),1),"")="","","X")</f>
        <v/>
      </c>
      <c r="L764" s="17" t="str">
        <f>IF(IFERROR(FIND(L$13,INDEX(DATOS!CB:CB,MATCH(CHECKLIST!B764,DATOS!B:B,0),1),1),"")="","","X")</f>
        <v/>
      </c>
      <c r="M764" s="17" t="str">
        <f>IF(IFERROR(FIND(M$13,INDEX(DATOS!CB:CB,MATCH(CHECKLIST!B764,DATOS!B:B,0),1),1),"")="","","X")</f>
        <v/>
      </c>
      <c r="N764" s="49" t="str">
        <f ca="1">IFERROR(IF(INDEX(DATOS!I:I,MATCH(CHECKLIST!B764,DATOS!B:B,0),1)="","X",IF(INDEX(DATOS!I:I,MATCH(CHECKLIST!B764,DATOS!B:B,0),1)&gt;YEAR(TODAY())-1,"","VENCIDA")),"")</f>
        <v/>
      </c>
      <c r="P764" s="17" t="str">
        <f>IF(B764="","",IF(IFERROR(FIND(P$13,INDEX(DATOS!CB:CB,MATCH(CHECKLIST!B764,DATOS!B:B,0),1),1),"")="","","X"))</f>
        <v/>
      </c>
      <c r="Q764" s="17" t="str">
        <f>IF(B764="","",IF(IFERROR(FIND(Q$13,INDEX(DATOS!CB:CB,MATCH(CHECKLIST!B764,DATOS!B:B,0),1),1),"")="","","X"))</f>
        <v/>
      </c>
      <c r="S764">
        <f t="shared" si="37"/>
        <v>0</v>
      </c>
      <c r="U764" t="str">
        <f t="shared" si="35"/>
        <v/>
      </c>
      <c r="V764" t="str">
        <f t="shared" si="36"/>
        <v/>
      </c>
    </row>
    <row r="765" spans="1:22" x14ac:dyDescent="0.25">
      <c r="A765" s="12">
        <v>752</v>
      </c>
      <c r="B765" t="str">
        <f>IFERROR(INDEX(DATOS!B:B,MATCH(CHECKLIST!A765,DATOS!BV:BV,0),1),"")</f>
        <v/>
      </c>
      <c r="C765" t="str">
        <f>IFERROR(INDEX(DATOS!J:J,MATCH(CHECKLIST!A765,DATOS!BV:BV,0),1),"")</f>
        <v/>
      </c>
      <c r="D765" t="str">
        <f>IFERROR(INDEX(DATOS!R:R,MATCH(CHECKLIST!E765,DATOS!C:C,0),1),"")</f>
        <v/>
      </c>
      <c r="E765" s="16" t="str">
        <f>IFERROR(INDEX(DATOS!C:C,MATCH(CHECKLIST!A765,DATOS!BV:BV,0),1),"")</f>
        <v/>
      </c>
      <c r="F765" s="13" t="str">
        <f t="shared" si="34"/>
        <v/>
      </c>
      <c r="G765" s="17" t="str">
        <f>IF(IFERROR(FIND(G$13,INDEX(DATOS!CB:CB,MATCH(CHECKLIST!B765,DATOS!B:B,0),1),1),"")="",IF(IFERROR(FIND("FINADO",INDEX(DATOS!CB:CB,MATCH(CHECKLIST!B765,DATOS!B:B,0),1),1),"")="",IF(IFERROR(FIND("BAJA",INDEX(DATOS!CB:CB,MATCH(CHECKLIST!B765,DATOS!B:B,0),1),1),"")="",IF(IFERROR(FIND("FECHA PEUA",INDEX(DATOS!CB:CB,MATCH(CHECKLIST!B765,DATOS!B:B,0),1),1),"")="",IF(IFERROR(FIND("FIRMA",INDEX(DATOS!CB:CB,MATCH(CHECKLIST!B765,DATOS!B:B,0),1),1),"")="","","FIRMA"),"PEUA"),"BAJA"),"FINADO"),"X")</f>
        <v/>
      </c>
      <c r="H765" s="17" t="str">
        <f>IF(IFERROR(FIND(H$13,INDEX(DATOS!CB:CB,MATCH(CHECKLIST!B765,DATOS!B:B,0),1),1),"")="",IF(IFERROR(FIND("VENCIDA",INDEX(DATOS!BI:BI,MATCH(CHECKLIST!B765,DATOS!B:B,0),1),1),"")="","","VENCIDO"),"X")</f>
        <v/>
      </c>
      <c r="I765" s="17" t="str">
        <f>IF(IFERROR(FIND(I$13,INDEX(DATOS!CB:CB,MATCH(CHECKLIST!B765,DATOS!B:B,0),1),1),"")="","","X")</f>
        <v/>
      </c>
      <c r="J765" s="17" t="str">
        <f>IF(IFERROR(FIND(J$13,INDEX(DATOS!CB:CB,MATCH(CHECKLIST!B765,DATOS!B:B,0),1),1),"")="","","X")</f>
        <v/>
      </c>
      <c r="K765" s="17" t="str">
        <f>IF(IFERROR(FIND(K$13,INDEX(DATOS!CB:CB,MATCH(CHECKLIST!B765,DATOS!B:B,0),1),1),"")="","","X")</f>
        <v/>
      </c>
      <c r="L765" s="17" t="str">
        <f>IF(IFERROR(FIND(L$13,INDEX(DATOS!CB:CB,MATCH(CHECKLIST!B765,DATOS!B:B,0),1),1),"")="","","X")</f>
        <v/>
      </c>
      <c r="M765" s="17" t="str">
        <f>IF(IFERROR(FIND(M$13,INDEX(DATOS!CB:CB,MATCH(CHECKLIST!B765,DATOS!B:B,0),1),1),"")="","","X")</f>
        <v/>
      </c>
      <c r="N765" s="49" t="str">
        <f ca="1">IFERROR(IF(INDEX(DATOS!I:I,MATCH(CHECKLIST!B765,DATOS!B:B,0),1)="","X",IF(INDEX(DATOS!I:I,MATCH(CHECKLIST!B765,DATOS!B:B,0),1)&gt;YEAR(TODAY())-1,"","VENCIDA")),"")</f>
        <v/>
      </c>
      <c r="P765" s="17" t="str">
        <f>IF(B765="","",IF(IFERROR(FIND(P$13,INDEX(DATOS!CB:CB,MATCH(CHECKLIST!B765,DATOS!B:B,0),1),1),"")="","","X"))</f>
        <v/>
      </c>
      <c r="Q765" s="17" t="str">
        <f>IF(B765="","",IF(IFERROR(FIND(Q$13,INDEX(DATOS!CB:CB,MATCH(CHECKLIST!B765,DATOS!B:B,0),1),1),"")="","","X"))</f>
        <v/>
      </c>
      <c r="R765" t="str">
        <f>IF(B765="","",1)</f>
        <v/>
      </c>
      <c r="S765" t="str">
        <f t="shared" si="37"/>
        <v/>
      </c>
      <c r="U765" t="str">
        <f t="shared" si="35"/>
        <v/>
      </c>
      <c r="V765" t="str">
        <f t="shared" si="36"/>
        <v/>
      </c>
    </row>
    <row r="766" spans="1:22" x14ac:dyDescent="0.25">
      <c r="A766" s="12">
        <v>753</v>
      </c>
      <c r="B766" t="str">
        <f>IFERROR(INDEX(DATOS!B:B,MATCH(CHECKLIST!A766,DATOS!BV:BV,0),1),"")</f>
        <v/>
      </c>
      <c r="C766" t="str">
        <f>IFERROR(INDEX(DATOS!J:J,MATCH(CHECKLIST!A766,DATOS!BV:BV,0),1),"")</f>
        <v/>
      </c>
      <c r="D766" t="str">
        <f>IFERROR(INDEX(DATOS!R:R,MATCH(CHECKLIST!E766,DATOS!C:C,0),1),"")</f>
        <v/>
      </c>
      <c r="E766" s="16" t="str">
        <f>IFERROR(INDEX(DATOS!C:C,MATCH(CHECKLIST!A766,DATOS!BV:BV,0),1),"")</f>
        <v/>
      </c>
      <c r="F766" s="13" t="str">
        <f t="shared" si="34"/>
        <v/>
      </c>
      <c r="G766" s="17" t="str">
        <f>IF(IFERROR(FIND(G$13,INDEX(DATOS!CB:CB,MATCH(CHECKLIST!B766,DATOS!B:B,0),1),1),"")="",IF(IFERROR(FIND("FINADO",INDEX(DATOS!CB:CB,MATCH(CHECKLIST!B766,DATOS!B:B,0),1),1),"")="",IF(IFERROR(FIND("BAJA",INDEX(DATOS!CB:CB,MATCH(CHECKLIST!B766,DATOS!B:B,0),1),1),"")="",IF(IFERROR(FIND("FECHA PEUA",INDEX(DATOS!CB:CB,MATCH(CHECKLIST!B766,DATOS!B:B,0),1),1),"")="",IF(IFERROR(FIND("FIRMA",INDEX(DATOS!CB:CB,MATCH(CHECKLIST!B766,DATOS!B:B,0),1),1),"")="","","FIRMA"),"PEUA"),"BAJA"),"FINADO"),"X")</f>
        <v/>
      </c>
      <c r="H766" s="17" t="str">
        <f>IF(IFERROR(FIND(H$13,INDEX(DATOS!CB:CB,MATCH(CHECKLIST!B766,DATOS!B:B,0),1),1),"")="",IF(IFERROR(FIND("VENCIDA",INDEX(DATOS!BI:BI,MATCH(CHECKLIST!B766,DATOS!B:B,0),1),1),"")="","","VENCIDO"),"X")</f>
        <v/>
      </c>
      <c r="I766" s="17" t="str">
        <f>IF(IFERROR(FIND(I$13,INDEX(DATOS!CB:CB,MATCH(CHECKLIST!B766,DATOS!B:B,0),1),1),"")="","","X")</f>
        <v/>
      </c>
      <c r="J766" s="17" t="str">
        <f>IF(IFERROR(FIND(J$13,INDEX(DATOS!CB:CB,MATCH(CHECKLIST!B766,DATOS!B:B,0),1),1),"")="","","X")</f>
        <v/>
      </c>
      <c r="K766" s="17" t="str">
        <f>IF(IFERROR(FIND(K$13,INDEX(DATOS!CB:CB,MATCH(CHECKLIST!B766,DATOS!B:B,0),1),1),"")="","","X")</f>
        <v/>
      </c>
      <c r="L766" s="17" t="str">
        <f>IF(IFERROR(FIND(L$13,INDEX(DATOS!CB:CB,MATCH(CHECKLIST!B766,DATOS!B:B,0),1),1),"")="","","X")</f>
        <v/>
      </c>
      <c r="M766" s="17" t="str">
        <f>IF(IFERROR(FIND(M$13,INDEX(DATOS!CB:CB,MATCH(CHECKLIST!B766,DATOS!B:B,0),1),1),"")="","","X")</f>
        <v/>
      </c>
      <c r="N766" s="49" t="str">
        <f ca="1">IFERROR(IF(INDEX(DATOS!I:I,MATCH(CHECKLIST!B766,DATOS!B:B,0),1)="","X",IF(INDEX(DATOS!I:I,MATCH(CHECKLIST!B766,DATOS!B:B,0),1)&gt;YEAR(TODAY())-1,"","VENCIDA")),"")</f>
        <v/>
      </c>
      <c r="P766" s="17" t="str">
        <f>IF(B766="","",IF(IFERROR(FIND(P$13,INDEX(DATOS!CB:CB,MATCH(CHECKLIST!B766,DATOS!B:B,0),1),1),"")="","","X"))</f>
        <v/>
      </c>
      <c r="Q766" s="17" t="str">
        <f>IF(B766="","",IF(IFERROR(FIND(Q$13,INDEX(DATOS!CB:CB,MATCH(CHECKLIST!B766,DATOS!B:B,0),1),1),"")="","","X"))</f>
        <v/>
      </c>
      <c r="S766">
        <f t="shared" si="37"/>
        <v>0</v>
      </c>
      <c r="U766" t="str">
        <f t="shared" si="35"/>
        <v/>
      </c>
      <c r="V766" t="str">
        <f t="shared" si="36"/>
        <v/>
      </c>
    </row>
    <row r="767" spans="1:22" x14ac:dyDescent="0.25">
      <c r="A767" s="12">
        <v>754</v>
      </c>
      <c r="B767" t="str">
        <f>IFERROR(INDEX(DATOS!B:B,MATCH(CHECKLIST!A767,DATOS!BV:BV,0),1),"")</f>
        <v/>
      </c>
      <c r="C767" t="str">
        <f>IFERROR(INDEX(DATOS!J:J,MATCH(CHECKLIST!A767,DATOS!BV:BV,0),1),"")</f>
        <v/>
      </c>
      <c r="D767" t="str">
        <f>IFERROR(INDEX(DATOS!R:R,MATCH(CHECKLIST!E767,DATOS!C:C,0),1),"")</f>
        <v/>
      </c>
      <c r="E767" s="16" t="str">
        <f>IFERROR(INDEX(DATOS!C:C,MATCH(CHECKLIST!A767,DATOS!BV:BV,0),1),"")</f>
        <v/>
      </c>
      <c r="F767" s="13" t="str">
        <f t="shared" si="34"/>
        <v/>
      </c>
      <c r="G767" s="17" t="str">
        <f>IF(IFERROR(FIND(G$13,INDEX(DATOS!CB:CB,MATCH(CHECKLIST!B767,DATOS!B:B,0),1),1),"")="",IF(IFERROR(FIND("FINADO",INDEX(DATOS!CB:CB,MATCH(CHECKLIST!B767,DATOS!B:B,0),1),1),"")="",IF(IFERROR(FIND("BAJA",INDEX(DATOS!CB:CB,MATCH(CHECKLIST!B767,DATOS!B:B,0),1),1),"")="",IF(IFERROR(FIND("FECHA PEUA",INDEX(DATOS!CB:CB,MATCH(CHECKLIST!B767,DATOS!B:B,0),1),1),"")="",IF(IFERROR(FIND("FIRMA",INDEX(DATOS!CB:CB,MATCH(CHECKLIST!B767,DATOS!B:B,0),1),1),"")="","","FIRMA"),"PEUA"),"BAJA"),"FINADO"),"X")</f>
        <v/>
      </c>
      <c r="H767" s="17" t="str">
        <f>IF(IFERROR(FIND(H$13,INDEX(DATOS!CB:CB,MATCH(CHECKLIST!B767,DATOS!B:B,0),1),1),"")="",IF(IFERROR(FIND("VENCIDA",INDEX(DATOS!BI:BI,MATCH(CHECKLIST!B767,DATOS!B:B,0),1),1),"")="","","VENCIDO"),"X")</f>
        <v/>
      </c>
      <c r="I767" s="17" t="str">
        <f>IF(IFERROR(FIND(I$13,INDEX(DATOS!CB:CB,MATCH(CHECKLIST!B767,DATOS!B:B,0),1),1),"")="","","X")</f>
        <v/>
      </c>
      <c r="J767" s="17" t="str">
        <f>IF(IFERROR(FIND(J$13,INDEX(DATOS!CB:CB,MATCH(CHECKLIST!B767,DATOS!B:B,0),1),1),"")="","","X")</f>
        <v/>
      </c>
      <c r="K767" s="17" t="str">
        <f>IF(IFERROR(FIND(K$13,INDEX(DATOS!CB:CB,MATCH(CHECKLIST!B767,DATOS!B:B,0),1),1),"")="","","X")</f>
        <v/>
      </c>
      <c r="L767" s="17" t="str">
        <f>IF(IFERROR(FIND(L$13,INDEX(DATOS!CB:CB,MATCH(CHECKLIST!B767,DATOS!B:B,0),1),1),"")="","","X")</f>
        <v/>
      </c>
      <c r="M767" s="17" t="str">
        <f>IF(IFERROR(FIND(M$13,INDEX(DATOS!CB:CB,MATCH(CHECKLIST!B767,DATOS!B:B,0),1),1),"")="","","X")</f>
        <v/>
      </c>
      <c r="N767" s="49" t="str">
        <f ca="1">IFERROR(IF(INDEX(DATOS!I:I,MATCH(CHECKLIST!B767,DATOS!B:B,0),1)="","X",IF(INDEX(DATOS!I:I,MATCH(CHECKLIST!B767,DATOS!B:B,0),1)&gt;YEAR(TODAY())-1,"","VENCIDA")),"")</f>
        <v/>
      </c>
      <c r="P767" s="17" t="str">
        <f>IF(B767="","",IF(IFERROR(FIND(P$13,INDEX(DATOS!CB:CB,MATCH(CHECKLIST!B767,DATOS!B:B,0),1),1),"")="","","X"))</f>
        <v/>
      </c>
      <c r="Q767" s="17" t="str">
        <f>IF(B767="","",IF(IFERROR(FIND(Q$13,INDEX(DATOS!CB:CB,MATCH(CHECKLIST!B767,DATOS!B:B,0),1),1),"")="","","X"))</f>
        <v/>
      </c>
      <c r="R767" t="str">
        <f>IF(B767="","",1)</f>
        <v/>
      </c>
      <c r="S767" t="str">
        <f t="shared" si="37"/>
        <v/>
      </c>
      <c r="U767" t="str">
        <f t="shared" si="35"/>
        <v/>
      </c>
      <c r="V767" t="str">
        <f t="shared" si="36"/>
        <v/>
      </c>
    </row>
    <row r="768" spans="1:22" x14ac:dyDescent="0.25">
      <c r="A768" s="12">
        <v>755</v>
      </c>
      <c r="B768" t="str">
        <f>IFERROR(INDEX(DATOS!B:B,MATCH(CHECKLIST!A768,DATOS!BV:BV,0),1),"")</f>
        <v/>
      </c>
      <c r="C768" t="str">
        <f>IFERROR(INDEX(DATOS!J:J,MATCH(CHECKLIST!A768,DATOS!BV:BV,0),1),"")</f>
        <v/>
      </c>
      <c r="D768" t="str">
        <f>IFERROR(INDEX(DATOS!R:R,MATCH(CHECKLIST!E768,DATOS!C:C,0),1),"")</f>
        <v/>
      </c>
      <c r="E768" s="16" t="str">
        <f>IFERROR(INDEX(DATOS!C:C,MATCH(CHECKLIST!A768,DATOS!BV:BV,0),1),"")</f>
        <v/>
      </c>
      <c r="F768" s="13" t="str">
        <f t="shared" si="34"/>
        <v/>
      </c>
      <c r="G768" s="17" t="str">
        <f>IF(IFERROR(FIND(G$13,INDEX(DATOS!CB:CB,MATCH(CHECKLIST!B768,DATOS!B:B,0),1),1),"")="",IF(IFERROR(FIND("FINADO",INDEX(DATOS!CB:CB,MATCH(CHECKLIST!B768,DATOS!B:B,0),1),1),"")="",IF(IFERROR(FIND("BAJA",INDEX(DATOS!CB:CB,MATCH(CHECKLIST!B768,DATOS!B:B,0),1),1),"")="",IF(IFERROR(FIND("FECHA PEUA",INDEX(DATOS!CB:CB,MATCH(CHECKLIST!B768,DATOS!B:B,0),1),1),"")="",IF(IFERROR(FIND("FIRMA",INDEX(DATOS!CB:CB,MATCH(CHECKLIST!B768,DATOS!B:B,0),1),1),"")="","","FIRMA"),"PEUA"),"BAJA"),"FINADO"),"X")</f>
        <v/>
      </c>
      <c r="H768" s="17" t="str">
        <f>IF(IFERROR(FIND(H$13,INDEX(DATOS!CB:CB,MATCH(CHECKLIST!B768,DATOS!B:B,0),1),1),"")="",IF(IFERROR(FIND("VENCIDA",INDEX(DATOS!BI:BI,MATCH(CHECKLIST!B768,DATOS!B:B,0),1),1),"")="","","VENCIDO"),"X")</f>
        <v/>
      </c>
      <c r="I768" s="17" t="str">
        <f>IF(IFERROR(FIND(I$13,INDEX(DATOS!CB:CB,MATCH(CHECKLIST!B768,DATOS!B:B,0),1),1),"")="","","X")</f>
        <v/>
      </c>
      <c r="J768" s="17" t="str">
        <f>IF(IFERROR(FIND(J$13,INDEX(DATOS!CB:CB,MATCH(CHECKLIST!B768,DATOS!B:B,0),1),1),"")="","","X")</f>
        <v/>
      </c>
      <c r="K768" s="17" t="str">
        <f>IF(IFERROR(FIND(K$13,INDEX(DATOS!CB:CB,MATCH(CHECKLIST!B768,DATOS!B:B,0),1),1),"")="","","X")</f>
        <v/>
      </c>
      <c r="L768" s="17" t="str">
        <f>IF(IFERROR(FIND(L$13,INDEX(DATOS!CB:CB,MATCH(CHECKLIST!B768,DATOS!B:B,0),1),1),"")="","","X")</f>
        <v/>
      </c>
      <c r="M768" s="17" t="str">
        <f>IF(IFERROR(FIND(M$13,INDEX(DATOS!CB:CB,MATCH(CHECKLIST!B768,DATOS!B:B,0),1),1),"")="","","X")</f>
        <v/>
      </c>
      <c r="N768" s="49" t="str">
        <f ca="1">IFERROR(IF(INDEX(DATOS!I:I,MATCH(CHECKLIST!B768,DATOS!B:B,0),1)="","X",IF(INDEX(DATOS!I:I,MATCH(CHECKLIST!B768,DATOS!B:B,0),1)&gt;YEAR(TODAY())-1,"","VENCIDA")),"")</f>
        <v/>
      </c>
      <c r="P768" s="17" t="str">
        <f>IF(B768="","",IF(IFERROR(FIND(P$13,INDEX(DATOS!CB:CB,MATCH(CHECKLIST!B768,DATOS!B:B,0),1),1),"")="","","X"))</f>
        <v/>
      </c>
      <c r="Q768" s="17" t="str">
        <f>IF(B768="","",IF(IFERROR(FIND(Q$13,INDEX(DATOS!CB:CB,MATCH(CHECKLIST!B768,DATOS!B:B,0),1),1),"")="","","X"))</f>
        <v/>
      </c>
      <c r="S768">
        <f t="shared" si="37"/>
        <v>0</v>
      </c>
      <c r="U768" t="str">
        <f t="shared" si="35"/>
        <v/>
      </c>
      <c r="V768" t="str">
        <f t="shared" si="36"/>
        <v/>
      </c>
    </row>
    <row r="769" spans="1:22" x14ac:dyDescent="0.25">
      <c r="A769" s="12">
        <v>756</v>
      </c>
      <c r="B769" t="str">
        <f>IFERROR(INDEX(DATOS!B:B,MATCH(CHECKLIST!A769,DATOS!BV:BV,0),1),"")</f>
        <v/>
      </c>
      <c r="C769" t="str">
        <f>IFERROR(INDEX(DATOS!J:J,MATCH(CHECKLIST!A769,DATOS!BV:BV,0),1),"")</f>
        <v/>
      </c>
      <c r="D769" t="str">
        <f>IFERROR(INDEX(DATOS!R:R,MATCH(CHECKLIST!E769,DATOS!C:C,0),1),"")</f>
        <v/>
      </c>
      <c r="E769" s="16" t="str">
        <f>IFERROR(INDEX(DATOS!C:C,MATCH(CHECKLIST!A769,DATOS!BV:BV,0),1),"")</f>
        <v/>
      </c>
      <c r="F769" s="13" t="str">
        <f t="shared" si="34"/>
        <v/>
      </c>
      <c r="G769" s="17" t="str">
        <f>IF(IFERROR(FIND(G$13,INDEX(DATOS!CB:CB,MATCH(CHECKLIST!B769,DATOS!B:B,0),1),1),"")="",IF(IFERROR(FIND("FINADO",INDEX(DATOS!CB:CB,MATCH(CHECKLIST!B769,DATOS!B:B,0),1),1),"")="",IF(IFERROR(FIND("BAJA",INDEX(DATOS!CB:CB,MATCH(CHECKLIST!B769,DATOS!B:B,0),1),1),"")="",IF(IFERROR(FIND("FECHA PEUA",INDEX(DATOS!CB:CB,MATCH(CHECKLIST!B769,DATOS!B:B,0),1),1),"")="",IF(IFERROR(FIND("FIRMA",INDEX(DATOS!CB:CB,MATCH(CHECKLIST!B769,DATOS!B:B,0),1),1),"")="","","FIRMA"),"PEUA"),"BAJA"),"FINADO"),"X")</f>
        <v/>
      </c>
      <c r="H769" s="17" t="str">
        <f>IF(IFERROR(FIND(H$13,INDEX(DATOS!CB:CB,MATCH(CHECKLIST!B769,DATOS!B:B,0),1),1),"")="",IF(IFERROR(FIND("VENCIDA",INDEX(DATOS!BI:BI,MATCH(CHECKLIST!B769,DATOS!B:B,0),1),1),"")="","","VENCIDO"),"X")</f>
        <v/>
      </c>
      <c r="I769" s="17" t="str">
        <f>IF(IFERROR(FIND(I$13,INDEX(DATOS!CB:CB,MATCH(CHECKLIST!B769,DATOS!B:B,0),1),1),"")="","","X")</f>
        <v/>
      </c>
      <c r="J769" s="17" t="str">
        <f>IF(IFERROR(FIND(J$13,INDEX(DATOS!CB:CB,MATCH(CHECKLIST!B769,DATOS!B:B,0),1),1),"")="","","X")</f>
        <v/>
      </c>
      <c r="K769" s="17" t="str">
        <f>IF(IFERROR(FIND(K$13,INDEX(DATOS!CB:CB,MATCH(CHECKLIST!B769,DATOS!B:B,0),1),1),"")="","","X")</f>
        <v/>
      </c>
      <c r="L769" s="17" t="str">
        <f>IF(IFERROR(FIND(L$13,INDEX(DATOS!CB:CB,MATCH(CHECKLIST!B769,DATOS!B:B,0),1),1),"")="","","X")</f>
        <v/>
      </c>
      <c r="M769" s="17" t="str">
        <f>IF(IFERROR(FIND(M$13,INDEX(DATOS!CB:CB,MATCH(CHECKLIST!B769,DATOS!B:B,0),1),1),"")="","","X")</f>
        <v/>
      </c>
      <c r="N769" s="49" t="str">
        <f ca="1">IFERROR(IF(INDEX(DATOS!I:I,MATCH(CHECKLIST!B769,DATOS!B:B,0),1)="","X",IF(INDEX(DATOS!I:I,MATCH(CHECKLIST!B769,DATOS!B:B,0),1)&gt;YEAR(TODAY())-1,"","VENCIDA")),"")</f>
        <v/>
      </c>
      <c r="P769" s="17" t="str">
        <f>IF(B769="","",IF(IFERROR(FIND(P$13,INDEX(DATOS!CB:CB,MATCH(CHECKLIST!B769,DATOS!B:B,0),1),1),"")="","","X"))</f>
        <v/>
      </c>
      <c r="Q769" s="17" t="str">
        <f>IF(B769="","",IF(IFERROR(FIND(Q$13,INDEX(DATOS!CB:CB,MATCH(CHECKLIST!B769,DATOS!B:B,0),1),1),"")="","","X"))</f>
        <v/>
      </c>
      <c r="R769" t="str">
        <f>IF(B769="","",1)</f>
        <v/>
      </c>
      <c r="S769" t="str">
        <f t="shared" si="37"/>
        <v/>
      </c>
      <c r="U769" t="str">
        <f t="shared" si="35"/>
        <v/>
      </c>
      <c r="V769" t="str">
        <f t="shared" si="36"/>
        <v/>
      </c>
    </row>
    <row r="770" spans="1:22" x14ac:dyDescent="0.25">
      <c r="A770" s="12">
        <v>757</v>
      </c>
      <c r="B770" t="str">
        <f>IFERROR(INDEX(DATOS!B:B,MATCH(CHECKLIST!A770,DATOS!BV:BV,0),1),"")</f>
        <v/>
      </c>
      <c r="C770" t="str">
        <f>IFERROR(INDEX(DATOS!J:J,MATCH(CHECKLIST!A770,DATOS!BV:BV,0),1),"")</f>
        <v/>
      </c>
      <c r="D770" t="str">
        <f>IFERROR(INDEX(DATOS!R:R,MATCH(CHECKLIST!E770,DATOS!C:C,0),1),"")</f>
        <v/>
      </c>
      <c r="E770" s="16" t="str">
        <f>IFERROR(INDEX(DATOS!C:C,MATCH(CHECKLIST!A770,DATOS!BV:BV,0),1),"")</f>
        <v/>
      </c>
      <c r="F770" s="13" t="str">
        <f t="shared" si="34"/>
        <v/>
      </c>
      <c r="G770" s="17" t="str">
        <f>IF(IFERROR(FIND(G$13,INDEX(DATOS!CB:CB,MATCH(CHECKLIST!B770,DATOS!B:B,0),1),1),"")="",IF(IFERROR(FIND("FINADO",INDEX(DATOS!CB:CB,MATCH(CHECKLIST!B770,DATOS!B:B,0),1),1),"")="",IF(IFERROR(FIND("BAJA",INDEX(DATOS!CB:CB,MATCH(CHECKLIST!B770,DATOS!B:B,0),1),1),"")="",IF(IFERROR(FIND("FECHA PEUA",INDEX(DATOS!CB:CB,MATCH(CHECKLIST!B770,DATOS!B:B,0),1),1),"")="",IF(IFERROR(FIND("FIRMA",INDEX(DATOS!CB:CB,MATCH(CHECKLIST!B770,DATOS!B:B,0),1),1),"")="","","FIRMA"),"PEUA"),"BAJA"),"FINADO"),"X")</f>
        <v/>
      </c>
      <c r="H770" s="17" t="str">
        <f>IF(IFERROR(FIND(H$13,INDEX(DATOS!CB:CB,MATCH(CHECKLIST!B770,DATOS!B:B,0),1),1),"")="",IF(IFERROR(FIND("VENCIDA",INDEX(DATOS!BI:BI,MATCH(CHECKLIST!B770,DATOS!B:B,0),1),1),"")="","","VENCIDO"),"X")</f>
        <v/>
      </c>
      <c r="I770" s="17" t="str">
        <f>IF(IFERROR(FIND(I$13,INDEX(DATOS!CB:CB,MATCH(CHECKLIST!B770,DATOS!B:B,0),1),1),"")="","","X")</f>
        <v/>
      </c>
      <c r="J770" s="17" t="str">
        <f>IF(IFERROR(FIND(J$13,INDEX(DATOS!CB:CB,MATCH(CHECKLIST!B770,DATOS!B:B,0),1),1),"")="","","X")</f>
        <v/>
      </c>
      <c r="K770" s="17" t="str">
        <f>IF(IFERROR(FIND(K$13,INDEX(DATOS!CB:CB,MATCH(CHECKLIST!B770,DATOS!B:B,0),1),1),"")="","","X")</f>
        <v/>
      </c>
      <c r="L770" s="17" t="str">
        <f>IF(IFERROR(FIND(L$13,INDEX(DATOS!CB:CB,MATCH(CHECKLIST!B770,DATOS!B:B,0),1),1),"")="","","X")</f>
        <v/>
      </c>
      <c r="M770" s="17" t="str">
        <f>IF(IFERROR(FIND(M$13,INDEX(DATOS!CB:CB,MATCH(CHECKLIST!B770,DATOS!B:B,0),1),1),"")="","","X")</f>
        <v/>
      </c>
      <c r="N770" s="49" t="str">
        <f ca="1">IFERROR(IF(INDEX(DATOS!I:I,MATCH(CHECKLIST!B770,DATOS!B:B,0),1)="","X",IF(INDEX(DATOS!I:I,MATCH(CHECKLIST!B770,DATOS!B:B,0),1)&gt;YEAR(TODAY())-1,"","VENCIDA")),"")</f>
        <v/>
      </c>
      <c r="P770" s="17" t="str">
        <f>IF(B770="","",IF(IFERROR(FIND(P$13,INDEX(DATOS!CB:CB,MATCH(CHECKLIST!B770,DATOS!B:B,0),1),1),"")="","","X"))</f>
        <v/>
      </c>
      <c r="Q770" s="17" t="str">
        <f>IF(B770="","",IF(IFERROR(FIND(Q$13,INDEX(DATOS!CB:CB,MATCH(CHECKLIST!B770,DATOS!B:B,0),1),1),"")="","","X"))</f>
        <v/>
      </c>
      <c r="S770">
        <f t="shared" si="37"/>
        <v>0</v>
      </c>
      <c r="U770" t="str">
        <f t="shared" si="35"/>
        <v/>
      </c>
      <c r="V770" t="str">
        <f t="shared" si="36"/>
        <v/>
      </c>
    </row>
    <row r="771" spans="1:22" x14ac:dyDescent="0.25">
      <c r="A771" s="12">
        <v>758</v>
      </c>
      <c r="B771" t="str">
        <f>IFERROR(INDEX(DATOS!B:B,MATCH(CHECKLIST!A771,DATOS!BV:BV,0),1),"")</f>
        <v/>
      </c>
      <c r="C771" t="str">
        <f>IFERROR(INDEX(DATOS!J:J,MATCH(CHECKLIST!A771,DATOS!BV:BV,0),1),"")</f>
        <v/>
      </c>
      <c r="D771" t="str">
        <f>IFERROR(INDEX(DATOS!R:R,MATCH(CHECKLIST!E771,DATOS!C:C,0),1),"")</f>
        <v/>
      </c>
      <c r="E771" s="16" t="str">
        <f>IFERROR(INDEX(DATOS!C:C,MATCH(CHECKLIST!A771,DATOS!BV:BV,0),1),"")</f>
        <v/>
      </c>
      <c r="F771" s="13" t="str">
        <f t="shared" si="34"/>
        <v/>
      </c>
      <c r="G771" s="17" t="str">
        <f>IF(IFERROR(FIND(G$13,INDEX(DATOS!CB:CB,MATCH(CHECKLIST!B771,DATOS!B:B,0),1),1),"")="",IF(IFERROR(FIND("FINADO",INDEX(DATOS!CB:CB,MATCH(CHECKLIST!B771,DATOS!B:B,0),1),1),"")="",IF(IFERROR(FIND("BAJA",INDEX(DATOS!CB:CB,MATCH(CHECKLIST!B771,DATOS!B:B,0),1),1),"")="",IF(IFERROR(FIND("FECHA PEUA",INDEX(DATOS!CB:CB,MATCH(CHECKLIST!B771,DATOS!B:B,0),1),1),"")="",IF(IFERROR(FIND("FIRMA",INDEX(DATOS!CB:CB,MATCH(CHECKLIST!B771,DATOS!B:B,0),1),1),"")="","","FIRMA"),"PEUA"),"BAJA"),"FINADO"),"X")</f>
        <v/>
      </c>
      <c r="H771" s="17" t="str">
        <f>IF(IFERROR(FIND(H$13,INDEX(DATOS!CB:CB,MATCH(CHECKLIST!B771,DATOS!B:B,0),1),1),"")="",IF(IFERROR(FIND("VENCIDA",INDEX(DATOS!BI:BI,MATCH(CHECKLIST!B771,DATOS!B:B,0),1),1),"")="","","VENCIDO"),"X")</f>
        <v/>
      </c>
      <c r="I771" s="17" t="str">
        <f>IF(IFERROR(FIND(I$13,INDEX(DATOS!CB:CB,MATCH(CHECKLIST!B771,DATOS!B:B,0),1),1),"")="","","X")</f>
        <v/>
      </c>
      <c r="J771" s="17" t="str">
        <f>IF(IFERROR(FIND(J$13,INDEX(DATOS!CB:CB,MATCH(CHECKLIST!B771,DATOS!B:B,0),1),1),"")="","","X")</f>
        <v/>
      </c>
      <c r="K771" s="17" t="str">
        <f>IF(IFERROR(FIND(K$13,INDEX(DATOS!CB:CB,MATCH(CHECKLIST!B771,DATOS!B:B,0),1),1),"")="","","X")</f>
        <v/>
      </c>
      <c r="L771" s="17" t="str">
        <f>IF(IFERROR(FIND(L$13,INDEX(DATOS!CB:CB,MATCH(CHECKLIST!B771,DATOS!B:B,0),1),1),"")="","","X")</f>
        <v/>
      </c>
      <c r="M771" s="17" t="str">
        <f>IF(IFERROR(FIND(M$13,INDEX(DATOS!CB:CB,MATCH(CHECKLIST!B771,DATOS!B:B,0),1),1),"")="","","X")</f>
        <v/>
      </c>
      <c r="N771" s="49" t="str">
        <f ca="1">IFERROR(IF(INDEX(DATOS!I:I,MATCH(CHECKLIST!B771,DATOS!B:B,0),1)="","X",IF(INDEX(DATOS!I:I,MATCH(CHECKLIST!B771,DATOS!B:B,0),1)&gt;YEAR(TODAY())-1,"","VENCIDA")),"")</f>
        <v/>
      </c>
      <c r="P771" s="17" t="str">
        <f>IF(B771="","",IF(IFERROR(FIND(P$13,INDEX(DATOS!CB:CB,MATCH(CHECKLIST!B771,DATOS!B:B,0),1),1),"")="","","X"))</f>
        <v/>
      </c>
      <c r="Q771" s="17" t="str">
        <f>IF(B771="","",IF(IFERROR(FIND(Q$13,INDEX(DATOS!CB:CB,MATCH(CHECKLIST!B771,DATOS!B:B,0),1),1),"")="","","X"))</f>
        <v/>
      </c>
      <c r="R771" t="str">
        <f>IF(B771="","",1)</f>
        <v/>
      </c>
      <c r="S771" t="str">
        <f t="shared" si="37"/>
        <v/>
      </c>
      <c r="U771" t="str">
        <f t="shared" si="35"/>
        <v/>
      </c>
      <c r="V771" t="str">
        <f t="shared" si="36"/>
        <v/>
      </c>
    </row>
    <row r="772" spans="1:22" x14ac:dyDescent="0.25">
      <c r="A772" s="12">
        <v>759</v>
      </c>
      <c r="B772" t="str">
        <f>IFERROR(INDEX(DATOS!B:B,MATCH(CHECKLIST!A772,DATOS!BV:BV,0),1),"")</f>
        <v/>
      </c>
      <c r="C772" t="str">
        <f>IFERROR(INDEX(DATOS!J:J,MATCH(CHECKLIST!A772,DATOS!BV:BV,0),1),"")</f>
        <v/>
      </c>
      <c r="D772" t="str">
        <f>IFERROR(INDEX(DATOS!R:R,MATCH(CHECKLIST!E772,DATOS!C:C,0),1),"")</f>
        <v/>
      </c>
      <c r="E772" s="16" t="str">
        <f>IFERROR(INDEX(DATOS!C:C,MATCH(CHECKLIST!A772,DATOS!BV:BV,0),1),"")</f>
        <v/>
      </c>
      <c r="F772" s="13" t="str">
        <f t="shared" si="34"/>
        <v/>
      </c>
      <c r="G772" s="17" t="str">
        <f>IF(IFERROR(FIND(G$13,INDEX(DATOS!CB:CB,MATCH(CHECKLIST!B772,DATOS!B:B,0),1),1),"")="",IF(IFERROR(FIND("FINADO",INDEX(DATOS!CB:CB,MATCH(CHECKLIST!B772,DATOS!B:B,0),1),1),"")="",IF(IFERROR(FIND("BAJA",INDEX(DATOS!CB:CB,MATCH(CHECKLIST!B772,DATOS!B:B,0),1),1),"")="",IF(IFERROR(FIND("FECHA PEUA",INDEX(DATOS!CB:CB,MATCH(CHECKLIST!B772,DATOS!B:B,0),1),1),"")="",IF(IFERROR(FIND("FIRMA",INDEX(DATOS!CB:CB,MATCH(CHECKLIST!B772,DATOS!B:B,0),1),1),"")="","","FIRMA"),"PEUA"),"BAJA"),"FINADO"),"X")</f>
        <v/>
      </c>
      <c r="H772" s="17" t="str">
        <f>IF(IFERROR(FIND(H$13,INDEX(DATOS!CB:CB,MATCH(CHECKLIST!B772,DATOS!B:B,0),1),1),"")="",IF(IFERROR(FIND("VENCIDA",INDEX(DATOS!BI:BI,MATCH(CHECKLIST!B772,DATOS!B:B,0),1),1),"")="","","VENCIDO"),"X")</f>
        <v/>
      </c>
      <c r="I772" s="17" t="str">
        <f>IF(IFERROR(FIND(I$13,INDEX(DATOS!CB:CB,MATCH(CHECKLIST!B772,DATOS!B:B,0),1),1),"")="","","X")</f>
        <v/>
      </c>
      <c r="J772" s="17" t="str">
        <f>IF(IFERROR(FIND(J$13,INDEX(DATOS!CB:CB,MATCH(CHECKLIST!B772,DATOS!B:B,0),1),1),"")="","","X")</f>
        <v/>
      </c>
      <c r="K772" s="17" t="str">
        <f>IF(IFERROR(FIND(K$13,INDEX(DATOS!CB:CB,MATCH(CHECKLIST!B772,DATOS!B:B,0),1),1),"")="","","X")</f>
        <v/>
      </c>
      <c r="L772" s="17" t="str">
        <f>IF(IFERROR(FIND(L$13,INDEX(DATOS!CB:CB,MATCH(CHECKLIST!B772,DATOS!B:B,0),1),1),"")="","","X")</f>
        <v/>
      </c>
      <c r="M772" s="17" t="str">
        <f>IF(IFERROR(FIND(M$13,INDEX(DATOS!CB:CB,MATCH(CHECKLIST!B772,DATOS!B:B,0),1),1),"")="","","X")</f>
        <v/>
      </c>
      <c r="N772" s="49" t="str">
        <f ca="1">IFERROR(IF(INDEX(DATOS!I:I,MATCH(CHECKLIST!B772,DATOS!B:B,0),1)="","X",IF(INDEX(DATOS!I:I,MATCH(CHECKLIST!B772,DATOS!B:B,0),1)&gt;YEAR(TODAY())-1,"","VENCIDA")),"")</f>
        <v/>
      </c>
      <c r="P772" s="17" t="str">
        <f>IF(B772="","",IF(IFERROR(FIND(P$13,INDEX(DATOS!CB:CB,MATCH(CHECKLIST!B772,DATOS!B:B,0),1),1),"")="","","X"))</f>
        <v/>
      </c>
      <c r="Q772" s="17" t="str">
        <f>IF(B772="","",IF(IFERROR(FIND(Q$13,INDEX(DATOS!CB:CB,MATCH(CHECKLIST!B772,DATOS!B:B,0),1),1),"")="","","X"))</f>
        <v/>
      </c>
      <c r="S772">
        <f t="shared" si="37"/>
        <v>0</v>
      </c>
      <c r="U772" t="str">
        <f t="shared" si="35"/>
        <v/>
      </c>
      <c r="V772" t="str">
        <f t="shared" si="36"/>
        <v/>
      </c>
    </row>
    <row r="773" spans="1:22" x14ac:dyDescent="0.25">
      <c r="A773" s="12">
        <v>760</v>
      </c>
      <c r="B773" t="str">
        <f>IFERROR(INDEX(DATOS!B:B,MATCH(CHECKLIST!A773,DATOS!BV:BV,0),1),"")</f>
        <v/>
      </c>
      <c r="C773" t="str">
        <f>IFERROR(INDEX(DATOS!J:J,MATCH(CHECKLIST!A773,DATOS!BV:BV,0),1),"")</f>
        <v/>
      </c>
      <c r="D773" t="str">
        <f>IFERROR(INDEX(DATOS!R:R,MATCH(CHECKLIST!E773,DATOS!C:C,0),1),"")</f>
        <v/>
      </c>
      <c r="E773" s="16" t="str">
        <f>IFERROR(INDEX(DATOS!C:C,MATCH(CHECKLIST!A773,DATOS!BV:BV,0),1),"")</f>
        <v/>
      </c>
      <c r="F773" s="13" t="str">
        <f t="shared" si="34"/>
        <v/>
      </c>
      <c r="G773" s="17" t="str">
        <f>IF(IFERROR(FIND(G$13,INDEX(DATOS!CB:CB,MATCH(CHECKLIST!B773,DATOS!B:B,0),1),1),"")="",IF(IFERROR(FIND("FINADO",INDEX(DATOS!CB:CB,MATCH(CHECKLIST!B773,DATOS!B:B,0),1),1),"")="",IF(IFERROR(FIND("BAJA",INDEX(DATOS!CB:CB,MATCH(CHECKLIST!B773,DATOS!B:B,0),1),1),"")="",IF(IFERROR(FIND("FECHA PEUA",INDEX(DATOS!CB:CB,MATCH(CHECKLIST!B773,DATOS!B:B,0),1),1),"")="",IF(IFERROR(FIND("FIRMA",INDEX(DATOS!CB:CB,MATCH(CHECKLIST!B773,DATOS!B:B,0),1),1),"")="","","FIRMA"),"PEUA"),"BAJA"),"FINADO"),"X")</f>
        <v/>
      </c>
      <c r="H773" s="17" t="str">
        <f>IF(IFERROR(FIND(H$13,INDEX(DATOS!CB:CB,MATCH(CHECKLIST!B773,DATOS!B:B,0),1),1),"")="",IF(IFERROR(FIND("VENCIDA",INDEX(DATOS!BI:BI,MATCH(CHECKLIST!B773,DATOS!B:B,0),1),1),"")="","","VENCIDO"),"X")</f>
        <v/>
      </c>
      <c r="I773" s="17" t="str">
        <f>IF(IFERROR(FIND(I$13,INDEX(DATOS!CB:CB,MATCH(CHECKLIST!B773,DATOS!B:B,0),1),1),"")="","","X")</f>
        <v/>
      </c>
      <c r="J773" s="17" t="str">
        <f>IF(IFERROR(FIND(J$13,INDEX(DATOS!CB:CB,MATCH(CHECKLIST!B773,DATOS!B:B,0),1),1),"")="","","X")</f>
        <v/>
      </c>
      <c r="K773" s="17" t="str">
        <f>IF(IFERROR(FIND(K$13,INDEX(DATOS!CB:CB,MATCH(CHECKLIST!B773,DATOS!B:B,0),1),1),"")="","","X")</f>
        <v/>
      </c>
      <c r="L773" s="17" t="str">
        <f>IF(IFERROR(FIND(L$13,INDEX(DATOS!CB:CB,MATCH(CHECKLIST!B773,DATOS!B:B,0),1),1),"")="","","X")</f>
        <v/>
      </c>
      <c r="M773" s="17" t="str">
        <f>IF(IFERROR(FIND(M$13,INDEX(DATOS!CB:CB,MATCH(CHECKLIST!B773,DATOS!B:B,0),1),1),"")="","","X")</f>
        <v/>
      </c>
      <c r="N773" s="49" t="str">
        <f ca="1">IFERROR(IF(INDEX(DATOS!I:I,MATCH(CHECKLIST!B773,DATOS!B:B,0),1)="","X",IF(INDEX(DATOS!I:I,MATCH(CHECKLIST!B773,DATOS!B:B,0),1)&gt;YEAR(TODAY())-1,"","VENCIDA")),"")</f>
        <v/>
      </c>
      <c r="P773" s="17" t="str">
        <f>IF(B773="","",IF(IFERROR(FIND(P$13,INDEX(DATOS!CB:CB,MATCH(CHECKLIST!B773,DATOS!B:B,0),1),1),"")="","","X"))</f>
        <v/>
      </c>
      <c r="Q773" s="17" t="str">
        <f>IF(B773="","",IF(IFERROR(FIND(Q$13,INDEX(DATOS!CB:CB,MATCH(CHECKLIST!B773,DATOS!B:B,0),1),1),"")="","","X"))</f>
        <v/>
      </c>
      <c r="R773" t="str">
        <f>IF(B773="","",1)</f>
        <v/>
      </c>
      <c r="S773" t="str">
        <f t="shared" si="37"/>
        <v/>
      </c>
      <c r="U773" t="str">
        <f t="shared" si="35"/>
        <v/>
      </c>
      <c r="V773" t="str">
        <f t="shared" si="36"/>
        <v/>
      </c>
    </row>
    <row r="774" spans="1:22" x14ac:dyDescent="0.25">
      <c r="A774" s="12">
        <v>761</v>
      </c>
      <c r="B774" t="str">
        <f>IFERROR(INDEX(DATOS!B:B,MATCH(CHECKLIST!A774,DATOS!BV:BV,0),1),"")</f>
        <v/>
      </c>
      <c r="C774" t="str">
        <f>IFERROR(INDEX(DATOS!J:J,MATCH(CHECKLIST!A774,DATOS!BV:BV,0),1),"")</f>
        <v/>
      </c>
      <c r="D774" t="str">
        <f>IFERROR(INDEX(DATOS!R:R,MATCH(CHECKLIST!E774,DATOS!C:C,0),1),"")</f>
        <v/>
      </c>
      <c r="E774" s="16" t="str">
        <f>IFERROR(INDEX(DATOS!C:C,MATCH(CHECKLIST!A774,DATOS!BV:BV,0),1),"")</f>
        <v/>
      </c>
      <c r="F774" s="13" t="str">
        <f t="shared" si="34"/>
        <v/>
      </c>
      <c r="G774" s="17" t="str">
        <f>IF(IFERROR(FIND(G$13,INDEX(DATOS!CB:CB,MATCH(CHECKLIST!B774,DATOS!B:B,0),1),1),"")="",IF(IFERROR(FIND("FINADO",INDEX(DATOS!CB:CB,MATCH(CHECKLIST!B774,DATOS!B:B,0),1),1),"")="",IF(IFERROR(FIND("BAJA",INDEX(DATOS!CB:CB,MATCH(CHECKLIST!B774,DATOS!B:B,0),1),1),"")="",IF(IFERROR(FIND("FECHA PEUA",INDEX(DATOS!CB:CB,MATCH(CHECKLIST!B774,DATOS!B:B,0),1),1),"")="",IF(IFERROR(FIND("FIRMA",INDEX(DATOS!CB:CB,MATCH(CHECKLIST!B774,DATOS!B:B,0),1),1),"")="","","FIRMA"),"PEUA"),"BAJA"),"FINADO"),"X")</f>
        <v/>
      </c>
      <c r="H774" s="17" t="str">
        <f>IF(IFERROR(FIND(H$13,INDEX(DATOS!CB:CB,MATCH(CHECKLIST!B774,DATOS!B:B,0),1),1),"")="",IF(IFERROR(FIND("VENCIDA",INDEX(DATOS!BI:BI,MATCH(CHECKLIST!B774,DATOS!B:B,0),1),1),"")="","","VENCIDO"),"X")</f>
        <v/>
      </c>
      <c r="I774" s="17" t="str">
        <f>IF(IFERROR(FIND(I$13,INDEX(DATOS!CB:CB,MATCH(CHECKLIST!B774,DATOS!B:B,0),1),1),"")="","","X")</f>
        <v/>
      </c>
      <c r="J774" s="17" t="str">
        <f>IF(IFERROR(FIND(J$13,INDEX(DATOS!CB:CB,MATCH(CHECKLIST!B774,DATOS!B:B,0),1),1),"")="","","X")</f>
        <v/>
      </c>
      <c r="K774" s="17" t="str">
        <f>IF(IFERROR(FIND(K$13,INDEX(DATOS!CB:CB,MATCH(CHECKLIST!B774,DATOS!B:B,0),1),1),"")="","","X")</f>
        <v/>
      </c>
      <c r="L774" s="17" t="str">
        <f>IF(IFERROR(FIND(L$13,INDEX(DATOS!CB:CB,MATCH(CHECKLIST!B774,DATOS!B:B,0),1),1),"")="","","X")</f>
        <v/>
      </c>
      <c r="M774" s="17" t="str">
        <f>IF(IFERROR(FIND(M$13,INDEX(DATOS!CB:CB,MATCH(CHECKLIST!B774,DATOS!B:B,0),1),1),"")="","","X")</f>
        <v/>
      </c>
      <c r="N774" s="49" t="str">
        <f ca="1">IFERROR(IF(INDEX(DATOS!I:I,MATCH(CHECKLIST!B774,DATOS!B:B,0),1)="","X",IF(INDEX(DATOS!I:I,MATCH(CHECKLIST!B774,DATOS!B:B,0),1)&gt;YEAR(TODAY())-1,"","VENCIDA")),"")</f>
        <v/>
      </c>
      <c r="P774" s="17" t="str">
        <f>IF(B774="","",IF(IFERROR(FIND(P$13,INDEX(DATOS!CB:CB,MATCH(CHECKLIST!B774,DATOS!B:B,0),1),1),"")="","","X"))</f>
        <v/>
      </c>
      <c r="Q774" s="17" t="str">
        <f>IF(B774="","",IF(IFERROR(FIND(Q$13,INDEX(DATOS!CB:CB,MATCH(CHECKLIST!B774,DATOS!B:B,0),1),1),"")="","","X"))</f>
        <v/>
      </c>
      <c r="S774">
        <f t="shared" si="37"/>
        <v>0</v>
      </c>
      <c r="U774" t="str">
        <f t="shared" si="35"/>
        <v/>
      </c>
      <c r="V774" t="str">
        <f t="shared" si="36"/>
        <v/>
      </c>
    </row>
    <row r="775" spans="1:22" x14ac:dyDescent="0.25">
      <c r="A775" s="12">
        <v>762</v>
      </c>
      <c r="B775" t="str">
        <f>IFERROR(INDEX(DATOS!B:B,MATCH(CHECKLIST!A775,DATOS!BV:BV,0),1),"")</f>
        <v/>
      </c>
      <c r="C775" t="str">
        <f>IFERROR(INDEX(DATOS!J:J,MATCH(CHECKLIST!A775,DATOS!BV:BV,0),1),"")</f>
        <v/>
      </c>
      <c r="D775" t="str">
        <f>IFERROR(INDEX(DATOS!R:R,MATCH(CHECKLIST!E775,DATOS!C:C,0),1),"")</f>
        <v/>
      </c>
      <c r="E775" s="16" t="str">
        <f>IFERROR(INDEX(DATOS!C:C,MATCH(CHECKLIST!A775,DATOS!BV:BV,0),1),"")</f>
        <v/>
      </c>
      <c r="F775" s="13" t="str">
        <f t="shared" si="34"/>
        <v/>
      </c>
      <c r="G775" s="17" t="str">
        <f>IF(IFERROR(FIND(G$13,INDEX(DATOS!CB:CB,MATCH(CHECKLIST!B775,DATOS!B:B,0),1),1),"")="",IF(IFERROR(FIND("FINADO",INDEX(DATOS!CB:CB,MATCH(CHECKLIST!B775,DATOS!B:B,0),1),1),"")="",IF(IFERROR(FIND("BAJA",INDEX(DATOS!CB:CB,MATCH(CHECKLIST!B775,DATOS!B:B,0),1),1),"")="",IF(IFERROR(FIND("FECHA PEUA",INDEX(DATOS!CB:CB,MATCH(CHECKLIST!B775,DATOS!B:B,0),1),1),"")="",IF(IFERROR(FIND("FIRMA",INDEX(DATOS!CB:CB,MATCH(CHECKLIST!B775,DATOS!B:B,0),1),1),"")="","","FIRMA"),"PEUA"),"BAJA"),"FINADO"),"X")</f>
        <v/>
      </c>
      <c r="H775" s="17" t="str">
        <f>IF(IFERROR(FIND(H$13,INDEX(DATOS!CB:CB,MATCH(CHECKLIST!B775,DATOS!B:B,0),1),1),"")="",IF(IFERROR(FIND("VENCIDA",INDEX(DATOS!BI:BI,MATCH(CHECKLIST!B775,DATOS!B:B,0),1),1),"")="","","VENCIDO"),"X")</f>
        <v/>
      </c>
      <c r="I775" s="17" t="str">
        <f>IF(IFERROR(FIND(I$13,INDEX(DATOS!CB:CB,MATCH(CHECKLIST!B775,DATOS!B:B,0),1),1),"")="","","X")</f>
        <v/>
      </c>
      <c r="J775" s="17" t="str">
        <f>IF(IFERROR(FIND(J$13,INDEX(DATOS!CB:CB,MATCH(CHECKLIST!B775,DATOS!B:B,0),1),1),"")="","","X")</f>
        <v/>
      </c>
      <c r="K775" s="17" t="str">
        <f>IF(IFERROR(FIND(K$13,INDEX(DATOS!CB:CB,MATCH(CHECKLIST!B775,DATOS!B:B,0),1),1),"")="","","X")</f>
        <v/>
      </c>
      <c r="L775" s="17" t="str">
        <f>IF(IFERROR(FIND(L$13,INDEX(DATOS!CB:CB,MATCH(CHECKLIST!B775,DATOS!B:B,0),1),1),"")="","","X")</f>
        <v/>
      </c>
      <c r="M775" s="17" t="str">
        <f>IF(IFERROR(FIND(M$13,INDEX(DATOS!CB:CB,MATCH(CHECKLIST!B775,DATOS!B:B,0),1),1),"")="","","X")</f>
        <v/>
      </c>
      <c r="N775" s="49" t="str">
        <f ca="1">IFERROR(IF(INDEX(DATOS!I:I,MATCH(CHECKLIST!B775,DATOS!B:B,0),1)="","X",IF(INDEX(DATOS!I:I,MATCH(CHECKLIST!B775,DATOS!B:B,0),1)&gt;YEAR(TODAY())-1,"","VENCIDA")),"")</f>
        <v/>
      </c>
      <c r="P775" s="17" t="str">
        <f>IF(B775="","",IF(IFERROR(FIND(P$13,INDEX(DATOS!CB:CB,MATCH(CHECKLIST!B775,DATOS!B:B,0),1),1),"")="","","X"))</f>
        <v/>
      </c>
      <c r="Q775" s="17" t="str">
        <f>IF(B775="","",IF(IFERROR(FIND(Q$13,INDEX(DATOS!CB:CB,MATCH(CHECKLIST!B775,DATOS!B:B,0),1),1),"")="","","X"))</f>
        <v/>
      </c>
      <c r="R775" t="str">
        <f>IF(B775="","",1)</f>
        <v/>
      </c>
      <c r="S775" t="str">
        <f t="shared" si="37"/>
        <v/>
      </c>
      <c r="U775" t="str">
        <f t="shared" si="35"/>
        <v/>
      </c>
      <c r="V775" t="str">
        <f t="shared" si="36"/>
        <v/>
      </c>
    </row>
    <row r="776" spans="1:22" x14ac:dyDescent="0.25">
      <c r="A776" s="12">
        <v>763</v>
      </c>
      <c r="B776" t="str">
        <f>IFERROR(INDEX(DATOS!B:B,MATCH(CHECKLIST!A776,DATOS!BV:BV,0),1),"")</f>
        <v/>
      </c>
      <c r="C776" t="str">
        <f>IFERROR(INDEX(DATOS!J:J,MATCH(CHECKLIST!A776,DATOS!BV:BV,0),1),"")</f>
        <v/>
      </c>
      <c r="D776" t="str">
        <f>IFERROR(INDEX(DATOS!R:R,MATCH(CHECKLIST!E776,DATOS!C:C,0),1),"")</f>
        <v/>
      </c>
      <c r="E776" s="16" t="str">
        <f>IFERROR(INDEX(DATOS!C:C,MATCH(CHECKLIST!A776,DATOS!BV:BV,0),1),"")</f>
        <v/>
      </c>
      <c r="F776" s="13" t="str">
        <f t="shared" si="34"/>
        <v/>
      </c>
      <c r="G776" s="17" t="str">
        <f>IF(IFERROR(FIND(G$13,INDEX(DATOS!CB:CB,MATCH(CHECKLIST!B776,DATOS!B:B,0),1),1),"")="",IF(IFERROR(FIND("FINADO",INDEX(DATOS!CB:CB,MATCH(CHECKLIST!B776,DATOS!B:B,0),1),1),"")="",IF(IFERROR(FIND("BAJA",INDEX(DATOS!CB:CB,MATCH(CHECKLIST!B776,DATOS!B:B,0),1),1),"")="",IF(IFERROR(FIND("FECHA PEUA",INDEX(DATOS!CB:CB,MATCH(CHECKLIST!B776,DATOS!B:B,0),1),1),"")="",IF(IFERROR(FIND("FIRMA",INDEX(DATOS!CB:CB,MATCH(CHECKLIST!B776,DATOS!B:B,0),1),1),"")="","","FIRMA"),"PEUA"),"BAJA"),"FINADO"),"X")</f>
        <v/>
      </c>
      <c r="H776" s="17" t="str">
        <f>IF(IFERROR(FIND(H$13,INDEX(DATOS!CB:CB,MATCH(CHECKLIST!B776,DATOS!B:B,0),1),1),"")="",IF(IFERROR(FIND("VENCIDA",INDEX(DATOS!BI:BI,MATCH(CHECKLIST!B776,DATOS!B:B,0),1),1),"")="","","VENCIDO"),"X")</f>
        <v/>
      </c>
      <c r="I776" s="17" t="str">
        <f>IF(IFERROR(FIND(I$13,INDEX(DATOS!CB:CB,MATCH(CHECKLIST!B776,DATOS!B:B,0),1),1),"")="","","X")</f>
        <v/>
      </c>
      <c r="J776" s="17" t="str">
        <f>IF(IFERROR(FIND(J$13,INDEX(DATOS!CB:CB,MATCH(CHECKLIST!B776,DATOS!B:B,0),1),1),"")="","","X")</f>
        <v/>
      </c>
      <c r="K776" s="17" t="str">
        <f>IF(IFERROR(FIND(K$13,INDEX(DATOS!CB:CB,MATCH(CHECKLIST!B776,DATOS!B:B,0),1),1),"")="","","X")</f>
        <v/>
      </c>
      <c r="L776" s="17" t="str">
        <f>IF(IFERROR(FIND(L$13,INDEX(DATOS!CB:CB,MATCH(CHECKLIST!B776,DATOS!B:B,0),1),1),"")="","","X")</f>
        <v/>
      </c>
      <c r="M776" s="17" t="str">
        <f>IF(IFERROR(FIND(M$13,INDEX(DATOS!CB:CB,MATCH(CHECKLIST!B776,DATOS!B:B,0),1),1),"")="","","X")</f>
        <v/>
      </c>
      <c r="N776" s="49" t="str">
        <f ca="1">IFERROR(IF(INDEX(DATOS!I:I,MATCH(CHECKLIST!B776,DATOS!B:B,0),1)="","X",IF(INDEX(DATOS!I:I,MATCH(CHECKLIST!B776,DATOS!B:B,0),1)&gt;YEAR(TODAY())-1,"","VENCIDA")),"")</f>
        <v/>
      </c>
      <c r="P776" s="17" t="str">
        <f>IF(B776="","",IF(IFERROR(FIND(P$13,INDEX(DATOS!CB:CB,MATCH(CHECKLIST!B776,DATOS!B:B,0),1),1),"")="","","X"))</f>
        <v/>
      </c>
      <c r="Q776" s="17" t="str">
        <f>IF(B776="","",IF(IFERROR(FIND(Q$13,INDEX(DATOS!CB:CB,MATCH(CHECKLIST!B776,DATOS!B:B,0),1),1),"")="","","X"))</f>
        <v/>
      </c>
      <c r="S776">
        <f t="shared" si="37"/>
        <v>0</v>
      </c>
      <c r="U776" t="str">
        <f t="shared" si="35"/>
        <v/>
      </c>
      <c r="V776" t="str">
        <f t="shared" si="36"/>
        <v/>
      </c>
    </row>
    <row r="777" spans="1:22" x14ac:dyDescent="0.25">
      <c r="A777" s="12">
        <v>764</v>
      </c>
      <c r="B777" t="str">
        <f>IFERROR(INDEX(DATOS!B:B,MATCH(CHECKLIST!A777,DATOS!BV:BV,0),1),"")</f>
        <v/>
      </c>
      <c r="C777" t="str">
        <f>IFERROR(INDEX(DATOS!J:J,MATCH(CHECKLIST!A777,DATOS!BV:BV,0),1),"")</f>
        <v/>
      </c>
      <c r="D777" t="str">
        <f>IFERROR(INDEX(DATOS!R:R,MATCH(CHECKLIST!E777,DATOS!C:C,0),1),"")</f>
        <v/>
      </c>
      <c r="E777" s="16" t="str">
        <f>IFERROR(INDEX(DATOS!C:C,MATCH(CHECKLIST!A777,DATOS!BV:BV,0),1),"")</f>
        <v/>
      </c>
      <c r="F777" s="13" t="str">
        <f t="shared" si="34"/>
        <v/>
      </c>
      <c r="G777" s="17" t="str">
        <f>IF(IFERROR(FIND(G$13,INDEX(DATOS!CB:CB,MATCH(CHECKLIST!B777,DATOS!B:B,0),1),1),"")="",IF(IFERROR(FIND("FINADO",INDEX(DATOS!CB:CB,MATCH(CHECKLIST!B777,DATOS!B:B,0),1),1),"")="",IF(IFERROR(FIND("BAJA",INDEX(DATOS!CB:CB,MATCH(CHECKLIST!B777,DATOS!B:B,0),1),1),"")="",IF(IFERROR(FIND("FECHA PEUA",INDEX(DATOS!CB:CB,MATCH(CHECKLIST!B777,DATOS!B:B,0),1),1),"")="",IF(IFERROR(FIND("FIRMA",INDEX(DATOS!CB:CB,MATCH(CHECKLIST!B777,DATOS!B:B,0),1),1),"")="","","FIRMA"),"PEUA"),"BAJA"),"FINADO"),"X")</f>
        <v/>
      </c>
      <c r="H777" s="17" t="str">
        <f>IF(IFERROR(FIND(H$13,INDEX(DATOS!CB:CB,MATCH(CHECKLIST!B777,DATOS!B:B,0),1),1),"")="",IF(IFERROR(FIND("VENCIDA",INDEX(DATOS!BI:BI,MATCH(CHECKLIST!B777,DATOS!B:B,0),1),1),"")="","","VENCIDO"),"X")</f>
        <v/>
      </c>
      <c r="I777" s="17" t="str">
        <f>IF(IFERROR(FIND(I$13,INDEX(DATOS!CB:CB,MATCH(CHECKLIST!B777,DATOS!B:B,0),1),1),"")="","","X")</f>
        <v/>
      </c>
      <c r="J777" s="17" t="str">
        <f>IF(IFERROR(FIND(J$13,INDEX(DATOS!CB:CB,MATCH(CHECKLIST!B777,DATOS!B:B,0),1),1),"")="","","X")</f>
        <v/>
      </c>
      <c r="K777" s="17" t="str">
        <f>IF(IFERROR(FIND(K$13,INDEX(DATOS!CB:CB,MATCH(CHECKLIST!B777,DATOS!B:B,0),1),1),"")="","","X")</f>
        <v/>
      </c>
      <c r="L777" s="17" t="str">
        <f>IF(IFERROR(FIND(L$13,INDEX(DATOS!CB:CB,MATCH(CHECKLIST!B777,DATOS!B:B,0),1),1),"")="","","X")</f>
        <v/>
      </c>
      <c r="M777" s="17" t="str">
        <f>IF(IFERROR(FIND(M$13,INDEX(DATOS!CB:CB,MATCH(CHECKLIST!B777,DATOS!B:B,0),1),1),"")="","","X")</f>
        <v/>
      </c>
      <c r="N777" s="49" t="str">
        <f ca="1">IFERROR(IF(INDEX(DATOS!I:I,MATCH(CHECKLIST!B777,DATOS!B:B,0),1)="","X",IF(INDEX(DATOS!I:I,MATCH(CHECKLIST!B777,DATOS!B:B,0),1)&gt;YEAR(TODAY())-1,"","VENCIDA")),"")</f>
        <v/>
      </c>
      <c r="P777" s="17" t="str">
        <f>IF(B777="","",IF(IFERROR(FIND(P$13,INDEX(DATOS!CB:CB,MATCH(CHECKLIST!B777,DATOS!B:B,0),1),1),"")="","","X"))</f>
        <v/>
      </c>
      <c r="Q777" s="17" t="str">
        <f>IF(B777="","",IF(IFERROR(FIND(Q$13,INDEX(DATOS!CB:CB,MATCH(CHECKLIST!B777,DATOS!B:B,0),1),1),"")="","","X"))</f>
        <v/>
      </c>
      <c r="R777" t="str">
        <f>IF(B777="","",1)</f>
        <v/>
      </c>
      <c r="S777" t="str">
        <f t="shared" si="37"/>
        <v/>
      </c>
      <c r="U777" t="str">
        <f t="shared" si="35"/>
        <v/>
      </c>
      <c r="V777" t="str">
        <f t="shared" si="36"/>
        <v/>
      </c>
    </row>
    <row r="778" spans="1:22" x14ac:dyDescent="0.25">
      <c r="A778" s="12">
        <v>765</v>
      </c>
      <c r="B778" t="str">
        <f>IFERROR(INDEX(DATOS!B:B,MATCH(CHECKLIST!A778,DATOS!BV:BV,0),1),"")</f>
        <v/>
      </c>
      <c r="C778" t="str">
        <f>IFERROR(INDEX(DATOS!J:J,MATCH(CHECKLIST!A778,DATOS!BV:BV,0),1),"")</f>
        <v/>
      </c>
      <c r="D778" t="str">
        <f>IFERROR(INDEX(DATOS!R:R,MATCH(CHECKLIST!E778,DATOS!C:C,0),1),"")</f>
        <v/>
      </c>
      <c r="E778" s="16" t="str">
        <f>IFERROR(INDEX(DATOS!C:C,MATCH(CHECKLIST!A778,DATOS!BV:BV,0),1),"")</f>
        <v/>
      </c>
      <c r="F778" s="13" t="str">
        <f t="shared" si="34"/>
        <v/>
      </c>
      <c r="G778" s="17" t="str">
        <f>IF(IFERROR(FIND(G$13,INDEX(DATOS!CB:CB,MATCH(CHECKLIST!B778,DATOS!B:B,0),1),1),"")="",IF(IFERROR(FIND("FINADO",INDEX(DATOS!CB:CB,MATCH(CHECKLIST!B778,DATOS!B:B,0),1),1),"")="",IF(IFERROR(FIND("BAJA",INDEX(DATOS!CB:CB,MATCH(CHECKLIST!B778,DATOS!B:B,0),1),1),"")="",IF(IFERROR(FIND("FECHA PEUA",INDEX(DATOS!CB:CB,MATCH(CHECKLIST!B778,DATOS!B:B,0),1),1),"")="",IF(IFERROR(FIND("FIRMA",INDEX(DATOS!CB:CB,MATCH(CHECKLIST!B778,DATOS!B:B,0),1),1),"")="","","FIRMA"),"PEUA"),"BAJA"),"FINADO"),"X")</f>
        <v/>
      </c>
      <c r="H778" s="17" t="str">
        <f>IF(IFERROR(FIND(H$13,INDEX(DATOS!CB:CB,MATCH(CHECKLIST!B778,DATOS!B:B,0),1),1),"")="",IF(IFERROR(FIND("VENCIDA",INDEX(DATOS!BI:BI,MATCH(CHECKLIST!B778,DATOS!B:B,0),1),1),"")="","","VENCIDO"),"X")</f>
        <v/>
      </c>
      <c r="I778" s="17" t="str">
        <f>IF(IFERROR(FIND(I$13,INDEX(DATOS!CB:CB,MATCH(CHECKLIST!B778,DATOS!B:B,0),1),1),"")="","","X")</f>
        <v/>
      </c>
      <c r="J778" s="17" t="str">
        <f>IF(IFERROR(FIND(J$13,INDEX(DATOS!CB:CB,MATCH(CHECKLIST!B778,DATOS!B:B,0),1),1),"")="","","X")</f>
        <v/>
      </c>
      <c r="K778" s="17" t="str">
        <f>IF(IFERROR(FIND(K$13,INDEX(DATOS!CB:CB,MATCH(CHECKLIST!B778,DATOS!B:B,0),1),1),"")="","","X")</f>
        <v/>
      </c>
      <c r="L778" s="17" t="str">
        <f>IF(IFERROR(FIND(L$13,INDEX(DATOS!CB:CB,MATCH(CHECKLIST!B778,DATOS!B:B,0),1),1),"")="","","X")</f>
        <v/>
      </c>
      <c r="M778" s="17" t="str">
        <f>IF(IFERROR(FIND(M$13,INDEX(DATOS!CB:CB,MATCH(CHECKLIST!B778,DATOS!B:B,0),1),1),"")="","","X")</f>
        <v/>
      </c>
      <c r="N778" s="49" t="str">
        <f ca="1">IFERROR(IF(INDEX(DATOS!I:I,MATCH(CHECKLIST!B778,DATOS!B:B,0),1)="","X",IF(INDEX(DATOS!I:I,MATCH(CHECKLIST!B778,DATOS!B:B,0),1)&gt;YEAR(TODAY())-1,"","VENCIDA")),"")</f>
        <v/>
      </c>
      <c r="P778" s="17" t="str">
        <f>IF(B778="","",IF(IFERROR(FIND(P$13,INDEX(DATOS!CB:CB,MATCH(CHECKLIST!B778,DATOS!B:B,0),1),1),"")="","","X"))</f>
        <v/>
      </c>
      <c r="Q778" s="17" t="str">
        <f>IF(B778="","",IF(IFERROR(FIND(Q$13,INDEX(DATOS!CB:CB,MATCH(CHECKLIST!B778,DATOS!B:B,0),1),1),"")="","","X"))</f>
        <v/>
      </c>
      <c r="S778">
        <f t="shared" si="37"/>
        <v>0</v>
      </c>
      <c r="U778" t="str">
        <f t="shared" si="35"/>
        <v/>
      </c>
      <c r="V778" t="str">
        <f t="shared" si="36"/>
        <v/>
      </c>
    </row>
    <row r="779" spans="1:22" x14ac:dyDescent="0.25">
      <c r="A779" s="12">
        <v>766</v>
      </c>
      <c r="B779" t="str">
        <f>IFERROR(INDEX(DATOS!B:B,MATCH(CHECKLIST!A779,DATOS!BV:BV,0),1),"")</f>
        <v/>
      </c>
      <c r="C779" t="str">
        <f>IFERROR(INDEX(DATOS!J:J,MATCH(CHECKLIST!A779,DATOS!BV:BV,0),1),"")</f>
        <v/>
      </c>
      <c r="D779" t="str">
        <f>IFERROR(INDEX(DATOS!R:R,MATCH(CHECKLIST!E779,DATOS!C:C,0),1),"")</f>
        <v/>
      </c>
      <c r="E779" s="16" t="str">
        <f>IFERROR(INDEX(DATOS!C:C,MATCH(CHECKLIST!A779,DATOS!BV:BV,0),1),"")</f>
        <v/>
      </c>
      <c r="F779" s="13" t="str">
        <f t="shared" si="34"/>
        <v/>
      </c>
      <c r="G779" s="17" t="str">
        <f>IF(IFERROR(FIND(G$13,INDEX(DATOS!CB:CB,MATCH(CHECKLIST!B779,DATOS!B:B,0),1),1),"")="",IF(IFERROR(FIND("FINADO",INDEX(DATOS!CB:CB,MATCH(CHECKLIST!B779,DATOS!B:B,0),1),1),"")="",IF(IFERROR(FIND("BAJA",INDEX(DATOS!CB:CB,MATCH(CHECKLIST!B779,DATOS!B:B,0),1),1),"")="",IF(IFERROR(FIND("FECHA PEUA",INDEX(DATOS!CB:CB,MATCH(CHECKLIST!B779,DATOS!B:B,0),1),1),"")="",IF(IFERROR(FIND("FIRMA",INDEX(DATOS!CB:CB,MATCH(CHECKLIST!B779,DATOS!B:B,0),1),1),"")="","","FIRMA"),"PEUA"),"BAJA"),"FINADO"),"X")</f>
        <v/>
      </c>
      <c r="H779" s="17" t="str">
        <f>IF(IFERROR(FIND(H$13,INDEX(DATOS!CB:CB,MATCH(CHECKLIST!B779,DATOS!B:B,0),1),1),"")="",IF(IFERROR(FIND("VENCIDA",INDEX(DATOS!BI:BI,MATCH(CHECKLIST!B779,DATOS!B:B,0),1),1),"")="","","VENCIDO"),"X")</f>
        <v/>
      </c>
      <c r="I779" s="17" t="str">
        <f>IF(IFERROR(FIND(I$13,INDEX(DATOS!CB:CB,MATCH(CHECKLIST!B779,DATOS!B:B,0),1),1),"")="","","X")</f>
        <v/>
      </c>
      <c r="J779" s="17" t="str">
        <f>IF(IFERROR(FIND(J$13,INDEX(DATOS!CB:CB,MATCH(CHECKLIST!B779,DATOS!B:B,0),1),1),"")="","","X")</f>
        <v/>
      </c>
      <c r="K779" s="17" t="str">
        <f>IF(IFERROR(FIND(K$13,INDEX(DATOS!CB:CB,MATCH(CHECKLIST!B779,DATOS!B:B,0),1),1),"")="","","X")</f>
        <v/>
      </c>
      <c r="L779" s="17" t="str">
        <f>IF(IFERROR(FIND(L$13,INDEX(DATOS!CB:CB,MATCH(CHECKLIST!B779,DATOS!B:B,0),1),1),"")="","","X")</f>
        <v/>
      </c>
      <c r="M779" s="17" t="str">
        <f>IF(IFERROR(FIND(M$13,INDEX(DATOS!CB:CB,MATCH(CHECKLIST!B779,DATOS!B:B,0),1),1),"")="","","X")</f>
        <v/>
      </c>
      <c r="N779" s="49" t="str">
        <f ca="1">IFERROR(IF(INDEX(DATOS!I:I,MATCH(CHECKLIST!B779,DATOS!B:B,0),1)="","X",IF(INDEX(DATOS!I:I,MATCH(CHECKLIST!B779,DATOS!B:B,0),1)&gt;YEAR(TODAY())-1,"","VENCIDA")),"")</f>
        <v/>
      </c>
      <c r="P779" s="17" t="str">
        <f>IF(B779="","",IF(IFERROR(FIND(P$13,INDEX(DATOS!CB:CB,MATCH(CHECKLIST!B779,DATOS!B:B,0),1),1),"")="","","X"))</f>
        <v/>
      </c>
      <c r="Q779" s="17" t="str">
        <f>IF(B779="","",IF(IFERROR(FIND(Q$13,INDEX(DATOS!CB:CB,MATCH(CHECKLIST!B779,DATOS!B:B,0),1),1),"")="","","X"))</f>
        <v/>
      </c>
      <c r="R779" t="str">
        <f>IF(B779="","",1)</f>
        <v/>
      </c>
      <c r="S779" t="str">
        <f t="shared" si="37"/>
        <v/>
      </c>
      <c r="U779" t="str">
        <f t="shared" si="35"/>
        <v/>
      </c>
      <c r="V779" t="str">
        <f t="shared" si="36"/>
        <v/>
      </c>
    </row>
    <row r="780" spans="1:22" x14ac:dyDescent="0.25">
      <c r="A780" s="12">
        <v>767</v>
      </c>
      <c r="B780" t="str">
        <f>IFERROR(INDEX(DATOS!B:B,MATCH(CHECKLIST!A780,DATOS!BV:BV,0),1),"")</f>
        <v/>
      </c>
      <c r="C780" t="str">
        <f>IFERROR(INDEX(DATOS!J:J,MATCH(CHECKLIST!A780,DATOS!BV:BV,0),1),"")</f>
        <v/>
      </c>
      <c r="D780" t="str">
        <f>IFERROR(INDEX(DATOS!R:R,MATCH(CHECKLIST!E780,DATOS!C:C,0),1),"")</f>
        <v/>
      </c>
      <c r="E780" s="16" t="str">
        <f>IFERROR(INDEX(DATOS!C:C,MATCH(CHECKLIST!A780,DATOS!BV:BV,0),1),"")</f>
        <v/>
      </c>
      <c r="F780" s="13" t="str">
        <f t="shared" si="34"/>
        <v/>
      </c>
      <c r="G780" s="17" t="str">
        <f>IF(IFERROR(FIND(G$13,INDEX(DATOS!CB:CB,MATCH(CHECKLIST!B780,DATOS!B:B,0),1),1),"")="",IF(IFERROR(FIND("FINADO",INDEX(DATOS!CB:CB,MATCH(CHECKLIST!B780,DATOS!B:B,0),1),1),"")="",IF(IFERROR(FIND("BAJA",INDEX(DATOS!CB:CB,MATCH(CHECKLIST!B780,DATOS!B:B,0),1),1),"")="",IF(IFERROR(FIND("FECHA PEUA",INDEX(DATOS!CB:CB,MATCH(CHECKLIST!B780,DATOS!B:B,0),1),1),"")="",IF(IFERROR(FIND("FIRMA",INDEX(DATOS!CB:CB,MATCH(CHECKLIST!B780,DATOS!B:B,0),1),1),"")="","","FIRMA"),"PEUA"),"BAJA"),"FINADO"),"X")</f>
        <v/>
      </c>
      <c r="H780" s="17" t="str">
        <f>IF(IFERROR(FIND(H$13,INDEX(DATOS!CB:CB,MATCH(CHECKLIST!B780,DATOS!B:B,0),1),1),"")="",IF(IFERROR(FIND("VENCIDA",INDEX(DATOS!BI:BI,MATCH(CHECKLIST!B780,DATOS!B:B,0),1),1),"")="","","VENCIDO"),"X")</f>
        <v/>
      </c>
      <c r="I780" s="17" t="str">
        <f>IF(IFERROR(FIND(I$13,INDEX(DATOS!CB:CB,MATCH(CHECKLIST!B780,DATOS!B:B,0),1),1),"")="","","X")</f>
        <v/>
      </c>
      <c r="J780" s="17" t="str">
        <f>IF(IFERROR(FIND(J$13,INDEX(DATOS!CB:CB,MATCH(CHECKLIST!B780,DATOS!B:B,0),1),1),"")="","","X")</f>
        <v/>
      </c>
      <c r="K780" s="17" t="str">
        <f>IF(IFERROR(FIND(K$13,INDEX(DATOS!CB:CB,MATCH(CHECKLIST!B780,DATOS!B:B,0),1),1),"")="","","X")</f>
        <v/>
      </c>
      <c r="L780" s="17" t="str">
        <f>IF(IFERROR(FIND(L$13,INDEX(DATOS!CB:CB,MATCH(CHECKLIST!B780,DATOS!B:B,0),1),1),"")="","","X")</f>
        <v/>
      </c>
      <c r="M780" s="17" t="str">
        <f>IF(IFERROR(FIND(M$13,INDEX(DATOS!CB:CB,MATCH(CHECKLIST!B780,DATOS!B:B,0),1),1),"")="","","X")</f>
        <v/>
      </c>
      <c r="N780" s="49" t="str">
        <f ca="1">IFERROR(IF(INDEX(DATOS!I:I,MATCH(CHECKLIST!B780,DATOS!B:B,0),1)="","X",IF(INDEX(DATOS!I:I,MATCH(CHECKLIST!B780,DATOS!B:B,0),1)&gt;YEAR(TODAY())-1,"","VENCIDA")),"")</f>
        <v/>
      </c>
      <c r="P780" s="17" t="str">
        <f>IF(B780="","",IF(IFERROR(FIND(P$13,INDEX(DATOS!CB:CB,MATCH(CHECKLIST!B780,DATOS!B:B,0),1),1),"")="","","X"))</f>
        <v/>
      </c>
      <c r="Q780" s="17" t="str">
        <f>IF(B780="","",IF(IFERROR(FIND(Q$13,INDEX(DATOS!CB:CB,MATCH(CHECKLIST!B780,DATOS!B:B,0),1),1),"")="","","X"))</f>
        <v/>
      </c>
      <c r="S780">
        <f t="shared" si="37"/>
        <v>0</v>
      </c>
      <c r="U780" t="str">
        <f t="shared" si="35"/>
        <v/>
      </c>
      <c r="V780" t="str">
        <f t="shared" si="36"/>
        <v/>
      </c>
    </row>
    <row r="781" spans="1:22" x14ac:dyDescent="0.25">
      <c r="A781" s="12">
        <v>768</v>
      </c>
      <c r="B781" t="str">
        <f>IFERROR(INDEX(DATOS!B:B,MATCH(CHECKLIST!A781,DATOS!BV:BV,0),1),"")</f>
        <v/>
      </c>
      <c r="C781" t="str">
        <f>IFERROR(INDEX(DATOS!J:J,MATCH(CHECKLIST!A781,DATOS!BV:BV,0),1),"")</f>
        <v/>
      </c>
      <c r="D781" t="str">
        <f>IFERROR(INDEX(DATOS!R:R,MATCH(CHECKLIST!E781,DATOS!C:C,0),1),"")</f>
        <v/>
      </c>
      <c r="E781" s="16" t="str">
        <f>IFERROR(INDEX(DATOS!C:C,MATCH(CHECKLIST!A781,DATOS!BV:BV,0),1),"")</f>
        <v/>
      </c>
      <c r="F781" s="13" t="str">
        <f t="shared" si="34"/>
        <v/>
      </c>
      <c r="G781" s="17" t="str">
        <f>IF(IFERROR(FIND(G$13,INDEX(DATOS!CB:CB,MATCH(CHECKLIST!B781,DATOS!B:B,0),1),1),"")="",IF(IFERROR(FIND("FINADO",INDEX(DATOS!CB:CB,MATCH(CHECKLIST!B781,DATOS!B:B,0),1),1),"")="",IF(IFERROR(FIND("BAJA",INDEX(DATOS!CB:CB,MATCH(CHECKLIST!B781,DATOS!B:B,0),1),1),"")="",IF(IFERROR(FIND("FECHA PEUA",INDEX(DATOS!CB:CB,MATCH(CHECKLIST!B781,DATOS!B:B,0),1),1),"")="",IF(IFERROR(FIND("FIRMA",INDEX(DATOS!CB:CB,MATCH(CHECKLIST!B781,DATOS!B:B,0),1),1),"")="","","FIRMA"),"PEUA"),"BAJA"),"FINADO"),"X")</f>
        <v/>
      </c>
      <c r="H781" s="17" t="str">
        <f>IF(IFERROR(FIND(H$13,INDEX(DATOS!CB:CB,MATCH(CHECKLIST!B781,DATOS!B:B,0),1),1),"")="",IF(IFERROR(FIND("VENCIDA",INDEX(DATOS!BI:BI,MATCH(CHECKLIST!B781,DATOS!B:B,0),1),1),"")="","","VENCIDO"),"X")</f>
        <v/>
      </c>
      <c r="I781" s="17" t="str">
        <f>IF(IFERROR(FIND(I$13,INDEX(DATOS!CB:CB,MATCH(CHECKLIST!B781,DATOS!B:B,0),1),1),"")="","","X")</f>
        <v/>
      </c>
      <c r="J781" s="17" t="str">
        <f>IF(IFERROR(FIND(J$13,INDEX(DATOS!CB:CB,MATCH(CHECKLIST!B781,DATOS!B:B,0),1),1),"")="","","X")</f>
        <v/>
      </c>
      <c r="K781" s="17" t="str">
        <f>IF(IFERROR(FIND(K$13,INDEX(DATOS!CB:CB,MATCH(CHECKLIST!B781,DATOS!B:B,0),1),1),"")="","","X")</f>
        <v/>
      </c>
      <c r="L781" s="17" t="str">
        <f>IF(IFERROR(FIND(L$13,INDEX(DATOS!CB:CB,MATCH(CHECKLIST!B781,DATOS!B:B,0),1),1),"")="","","X")</f>
        <v/>
      </c>
      <c r="M781" s="17" t="str">
        <f>IF(IFERROR(FIND(M$13,INDEX(DATOS!CB:CB,MATCH(CHECKLIST!B781,DATOS!B:B,0),1),1),"")="","","X")</f>
        <v/>
      </c>
      <c r="N781" s="49" t="str">
        <f ca="1">IFERROR(IF(INDEX(DATOS!I:I,MATCH(CHECKLIST!B781,DATOS!B:B,0),1)="","X",IF(INDEX(DATOS!I:I,MATCH(CHECKLIST!B781,DATOS!B:B,0),1)&gt;YEAR(TODAY())-1,"","VENCIDA")),"")</f>
        <v/>
      </c>
      <c r="P781" s="17" t="str">
        <f>IF(B781="","",IF(IFERROR(FIND(P$13,INDEX(DATOS!CB:CB,MATCH(CHECKLIST!B781,DATOS!B:B,0),1),1),"")="","","X"))</f>
        <v/>
      </c>
      <c r="Q781" s="17" t="str">
        <f>IF(B781="","",IF(IFERROR(FIND(Q$13,INDEX(DATOS!CB:CB,MATCH(CHECKLIST!B781,DATOS!B:B,0),1),1),"")="","","X"))</f>
        <v/>
      </c>
      <c r="R781" t="str">
        <f>IF(B781="","",1)</f>
        <v/>
      </c>
      <c r="S781" t="str">
        <f t="shared" si="37"/>
        <v/>
      </c>
      <c r="U781" t="str">
        <f t="shared" si="35"/>
        <v/>
      </c>
      <c r="V781" t="str">
        <f t="shared" si="36"/>
        <v/>
      </c>
    </row>
    <row r="782" spans="1:22" x14ac:dyDescent="0.25">
      <c r="A782" s="12">
        <v>769</v>
      </c>
      <c r="B782" t="str">
        <f>IFERROR(INDEX(DATOS!B:B,MATCH(CHECKLIST!A782,DATOS!BV:BV,0),1),"")</f>
        <v/>
      </c>
      <c r="C782" t="str">
        <f>IFERROR(INDEX(DATOS!J:J,MATCH(CHECKLIST!A782,DATOS!BV:BV,0),1),"")</f>
        <v/>
      </c>
      <c r="D782" t="str">
        <f>IFERROR(INDEX(DATOS!R:R,MATCH(CHECKLIST!E782,DATOS!C:C,0),1),"")</f>
        <v/>
      </c>
      <c r="E782" s="16" t="str">
        <f>IFERROR(INDEX(DATOS!C:C,MATCH(CHECKLIST!A782,DATOS!BV:BV,0),1),"")</f>
        <v/>
      </c>
      <c r="F782" s="13" t="str">
        <f t="shared" ref="F782:F845" si="38">IF(B782="","",IF(CONCATENATE(G782,H782,I782,J782,K782,L782,M782,N782,P782,Q782)="","ü","û"))</f>
        <v/>
      </c>
      <c r="G782" s="17" t="str">
        <f>IF(IFERROR(FIND(G$13,INDEX(DATOS!CB:CB,MATCH(CHECKLIST!B782,DATOS!B:B,0),1),1),"")="",IF(IFERROR(FIND("FINADO",INDEX(DATOS!CB:CB,MATCH(CHECKLIST!B782,DATOS!B:B,0),1),1),"")="",IF(IFERROR(FIND("BAJA",INDEX(DATOS!CB:CB,MATCH(CHECKLIST!B782,DATOS!B:B,0),1),1),"")="",IF(IFERROR(FIND("FECHA PEUA",INDEX(DATOS!CB:CB,MATCH(CHECKLIST!B782,DATOS!B:B,0),1),1),"")="",IF(IFERROR(FIND("FIRMA",INDEX(DATOS!CB:CB,MATCH(CHECKLIST!B782,DATOS!B:B,0),1),1),"")="","","FIRMA"),"PEUA"),"BAJA"),"FINADO"),"X")</f>
        <v/>
      </c>
      <c r="H782" s="17" t="str">
        <f>IF(IFERROR(FIND(H$13,INDEX(DATOS!CB:CB,MATCH(CHECKLIST!B782,DATOS!B:B,0),1),1),"")="",IF(IFERROR(FIND("VENCIDA",INDEX(DATOS!BI:BI,MATCH(CHECKLIST!B782,DATOS!B:B,0),1),1),"")="","","VENCIDO"),"X")</f>
        <v/>
      </c>
      <c r="I782" s="17" t="str">
        <f>IF(IFERROR(FIND(I$13,INDEX(DATOS!CB:CB,MATCH(CHECKLIST!B782,DATOS!B:B,0),1),1),"")="","","X")</f>
        <v/>
      </c>
      <c r="J782" s="17" t="str">
        <f>IF(IFERROR(FIND(J$13,INDEX(DATOS!CB:CB,MATCH(CHECKLIST!B782,DATOS!B:B,0),1),1),"")="","","X")</f>
        <v/>
      </c>
      <c r="K782" s="17" t="str">
        <f>IF(IFERROR(FIND(K$13,INDEX(DATOS!CB:CB,MATCH(CHECKLIST!B782,DATOS!B:B,0),1),1),"")="","","X")</f>
        <v/>
      </c>
      <c r="L782" s="17" t="str">
        <f>IF(IFERROR(FIND(L$13,INDEX(DATOS!CB:CB,MATCH(CHECKLIST!B782,DATOS!B:B,0),1),1),"")="","","X")</f>
        <v/>
      </c>
      <c r="M782" s="17" t="str">
        <f>IF(IFERROR(FIND(M$13,INDEX(DATOS!CB:CB,MATCH(CHECKLIST!B782,DATOS!B:B,0),1),1),"")="","","X")</f>
        <v/>
      </c>
      <c r="N782" s="49" t="str">
        <f ca="1">IFERROR(IF(INDEX(DATOS!I:I,MATCH(CHECKLIST!B782,DATOS!B:B,0),1)="","X",IF(INDEX(DATOS!I:I,MATCH(CHECKLIST!B782,DATOS!B:B,0),1)&gt;YEAR(TODAY())-1,"","VENCIDA")),"")</f>
        <v/>
      </c>
      <c r="P782" s="17" t="str">
        <f>IF(B782="","",IF(IFERROR(FIND(P$13,INDEX(DATOS!CB:CB,MATCH(CHECKLIST!B782,DATOS!B:B,0),1),1),"")="","","X"))</f>
        <v/>
      </c>
      <c r="Q782" s="17" t="str">
        <f>IF(B782="","",IF(IFERROR(FIND(Q$13,INDEX(DATOS!CB:CB,MATCH(CHECKLIST!B782,DATOS!B:B,0),1),1),"")="","","X"))</f>
        <v/>
      </c>
      <c r="S782">
        <f t="shared" si="37"/>
        <v>0</v>
      </c>
      <c r="U782" t="str">
        <f t="shared" ref="U782:U845" si="39">IF(C782="","",C782)</f>
        <v/>
      </c>
      <c r="V782" t="str">
        <f t="shared" ref="V782:V845" si="40">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16" t="str">
        <f>IFERROR(INDEX(DATOS!C:C,MATCH(CHECKLIST!A783,DATOS!BV:BV,0),1),"")</f>
        <v/>
      </c>
      <c r="F783" s="13" t="str">
        <f t="shared" si="38"/>
        <v/>
      </c>
      <c r="G783" s="17" t="str">
        <f>IF(IFERROR(FIND(G$13,INDEX(DATOS!CB:CB,MATCH(CHECKLIST!B783,DATOS!B:B,0),1),1),"")="",IF(IFERROR(FIND("FINADO",INDEX(DATOS!CB:CB,MATCH(CHECKLIST!B783,DATOS!B:B,0),1),1),"")="",IF(IFERROR(FIND("BAJA",INDEX(DATOS!CB:CB,MATCH(CHECKLIST!B783,DATOS!B:B,0),1),1),"")="",IF(IFERROR(FIND("FECHA PEUA",INDEX(DATOS!CB:CB,MATCH(CHECKLIST!B783,DATOS!B:B,0),1),1),"")="",IF(IFERROR(FIND("FIRMA",INDEX(DATOS!CB:CB,MATCH(CHECKLIST!B783,DATOS!B:B,0),1),1),"")="","","FIRMA"),"PEUA"),"BAJA"),"FINADO"),"X")</f>
        <v/>
      </c>
      <c r="H783" s="17" t="str">
        <f>IF(IFERROR(FIND(H$13,INDEX(DATOS!CB:CB,MATCH(CHECKLIST!B783,DATOS!B:B,0),1),1),"")="",IF(IFERROR(FIND("VENCIDA",INDEX(DATOS!BI:BI,MATCH(CHECKLIST!B783,DATOS!B:B,0),1),1),"")="","","VENCIDO"),"X")</f>
        <v/>
      </c>
      <c r="I783" s="17" t="str">
        <f>IF(IFERROR(FIND(I$13,INDEX(DATOS!CB:CB,MATCH(CHECKLIST!B783,DATOS!B:B,0),1),1),"")="","","X")</f>
        <v/>
      </c>
      <c r="J783" s="17" t="str">
        <f>IF(IFERROR(FIND(J$13,INDEX(DATOS!CB:CB,MATCH(CHECKLIST!B783,DATOS!B:B,0),1),1),"")="","","X")</f>
        <v/>
      </c>
      <c r="K783" s="17" t="str">
        <f>IF(IFERROR(FIND(K$13,INDEX(DATOS!CB:CB,MATCH(CHECKLIST!B783,DATOS!B:B,0),1),1),"")="","","X")</f>
        <v/>
      </c>
      <c r="L783" s="17" t="str">
        <f>IF(IFERROR(FIND(L$13,INDEX(DATOS!CB:CB,MATCH(CHECKLIST!B783,DATOS!B:B,0),1),1),"")="","","X")</f>
        <v/>
      </c>
      <c r="M783" s="17" t="str">
        <f>IF(IFERROR(FIND(M$13,INDEX(DATOS!CB:CB,MATCH(CHECKLIST!B783,DATOS!B:B,0),1),1),"")="","","X")</f>
        <v/>
      </c>
      <c r="N783" s="49" t="str">
        <f ca="1">IFERROR(IF(INDEX(DATOS!I:I,MATCH(CHECKLIST!B783,DATOS!B:B,0),1)="","X",IF(INDEX(DATOS!I:I,MATCH(CHECKLIST!B783,DATOS!B:B,0),1)&gt;YEAR(TODAY())-1,"","VENCIDA")),"")</f>
        <v/>
      </c>
      <c r="P783" s="17" t="str">
        <f>IF(B783="","",IF(IFERROR(FIND(P$13,INDEX(DATOS!CB:CB,MATCH(CHECKLIST!B783,DATOS!B:B,0),1),1),"")="","","X"))</f>
        <v/>
      </c>
      <c r="Q783" s="17" t="str">
        <f>IF(B783="","",IF(IFERROR(FIND(Q$13,INDEX(DATOS!CB:CB,MATCH(CHECKLIST!B783,DATOS!B:B,0),1),1),"")="","","X"))</f>
        <v/>
      </c>
      <c r="R783" t="str">
        <f>IF(B783="","",1)</f>
        <v/>
      </c>
      <c r="S783" t="str">
        <f t="shared" si="37"/>
        <v/>
      </c>
      <c r="U783" t="str">
        <f t="shared" si="39"/>
        <v/>
      </c>
      <c r="V783" t="str">
        <f t="shared" si="40"/>
        <v/>
      </c>
    </row>
    <row r="784" spans="1:22" x14ac:dyDescent="0.25">
      <c r="A784" s="12">
        <v>771</v>
      </c>
      <c r="B784" t="str">
        <f>IFERROR(INDEX(DATOS!B:B,MATCH(CHECKLIST!A784,DATOS!BV:BV,0),1),"")</f>
        <v/>
      </c>
      <c r="C784" t="str">
        <f>IFERROR(INDEX(DATOS!J:J,MATCH(CHECKLIST!A784,DATOS!BV:BV,0),1),"")</f>
        <v/>
      </c>
      <c r="D784" t="str">
        <f>IFERROR(INDEX(DATOS!R:R,MATCH(CHECKLIST!E784,DATOS!C:C,0),1),"")</f>
        <v/>
      </c>
      <c r="E784" s="16" t="str">
        <f>IFERROR(INDEX(DATOS!C:C,MATCH(CHECKLIST!A784,DATOS!BV:BV,0),1),"")</f>
        <v/>
      </c>
      <c r="F784" s="13" t="str">
        <f t="shared" si="38"/>
        <v/>
      </c>
      <c r="G784" s="17" t="str">
        <f>IF(IFERROR(FIND(G$13,INDEX(DATOS!CB:CB,MATCH(CHECKLIST!B784,DATOS!B:B,0),1),1),"")="",IF(IFERROR(FIND("FINADO",INDEX(DATOS!CB:CB,MATCH(CHECKLIST!B784,DATOS!B:B,0),1),1),"")="",IF(IFERROR(FIND("BAJA",INDEX(DATOS!CB:CB,MATCH(CHECKLIST!B784,DATOS!B:B,0),1),1),"")="",IF(IFERROR(FIND("FECHA PEUA",INDEX(DATOS!CB:CB,MATCH(CHECKLIST!B784,DATOS!B:B,0),1),1),"")="",IF(IFERROR(FIND("FIRMA",INDEX(DATOS!CB:CB,MATCH(CHECKLIST!B784,DATOS!B:B,0),1),1),"")="","","FIRMA"),"PEUA"),"BAJA"),"FINADO"),"X")</f>
        <v/>
      </c>
      <c r="H784" s="17" t="str">
        <f>IF(IFERROR(FIND(H$13,INDEX(DATOS!CB:CB,MATCH(CHECKLIST!B784,DATOS!B:B,0),1),1),"")="",IF(IFERROR(FIND("VENCIDA",INDEX(DATOS!BI:BI,MATCH(CHECKLIST!B784,DATOS!B:B,0),1),1),"")="","","VENCIDO"),"X")</f>
        <v/>
      </c>
      <c r="I784" s="17" t="str">
        <f>IF(IFERROR(FIND(I$13,INDEX(DATOS!CB:CB,MATCH(CHECKLIST!B784,DATOS!B:B,0),1),1),"")="","","X")</f>
        <v/>
      </c>
      <c r="J784" s="17" t="str">
        <f>IF(IFERROR(FIND(J$13,INDEX(DATOS!CB:CB,MATCH(CHECKLIST!B784,DATOS!B:B,0),1),1),"")="","","X")</f>
        <v/>
      </c>
      <c r="K784" s="17" t="str">
        <f>IF(IFERROR(FIND(K$13,INDEX(DATOS!CB:CB,MATCH(CHECKLIST!B784,DATOS!B:B,0),1),1),"")="","","X")</f>
        <v/>
      </c>
      <c r="L784" s="17" t="str">
        <f>IF(IFERROR(FIND(L$13,INDEX(DATOS!CB:CB,MATCH(CHECKLIST!B784,DATOS!B:B,0),1),1),"")="","","X")</f>
        <v/>
      </c>
      <c r="M784" s="17" t="str">
        <f>IF(IFERROR(FIND(M$13,INDEX(DATOS!CB:CB,MATCH(CHECKLIST!B784,DATOS!B:B,0),1),1),"")="","","X")</f>
        <v/>
      </c>
      <c r="N784" s="49" t="str">
        <f ca="1">IFERROR(IF(INDEX(DATOS!I:I,MATCH(CHECKLIST!B784,DATOS!B:B,0),1)="","X",IF(INDEX(DATOS!I:I,MATCH(CHECKLIST!B784,DATOS!B:B,0),1)&gt;YEAR(TODAY())-1,"","VENCIDA")),"")</f>
        <v/>
      </c>
      <c r="P784" s="17" t="str">
        <f>IF(B784="","",IF(IFERROR(FIND(P$13,INDEX(DATOS!CB:CB,MATCH(CHECKLIST!B784,DATOS!B:B,0),1),1),"")="","","X"))</f>
        <v/>
      </c>
      <c r="Q784" s="17" t="str">
        <f>IF(B784="","",IF(IFERROR(FIND(Q$13,INDEX(DATOS!CB:CB,MATCH(CHECKLIST!B784,DATOS!B:B,0),1),1),"")="","","X"))</f>
        <v/>
      </c>
      <c r="S784">
        <f t="shared" ref="S784:S847" si="41">IF(Q$13="","",R784)</f>
        <v>0</v>
      </c>
      <c r="U784" t="str">
        <f t="shared" si="39"/>
        <v/>
      </c>
      <c r="V784" t="str">
        <f t="shared" si="40"/>
        <v/>
      </c>
    </row>
    <row r="785" spans="1:22" x14ac:dyDescent="0.25">
      <c r="A785" s="12">
        <v>772</v>
      </c>
      <c r="B785" t="str">
        <f>IFERROR(INDEX(DATOS!B:B,MATCH(CHECKLIST!A785,DATOS!BV:BV,0),1),"")</f>
        <v/>
      </c>
      <c r="C785" t="str">
        <f>IFERROR(INDEX(DATOS!J:J,MATCH(CHECKLIST!A785,DATOS!BV:BV,0),1),"")</f>
        <v/>
      </c>
      <c r="D785" t="str">
        <f>IFERROR(INDEX(DATOS!R:R,MATCH(CHECKLIST!E785,DATOS!C:C,0),1),"")</f>
        <v/>
      </c>
      <c r="E785" s="16" t="str">
        <f>IFERROR(INDEX(DATOS!C:C,MATCH(CHECKLIST!A785,DATOS!BV:BV,0),1),"")</f>
        <v/>
      </c>
      <c r="F785" s="13" t="str">
        <f t="shared" si="38"/>
        <v/>
      </c>
      <c r="G785" s="17" t="str">
        <f>IF(IFERROR(FIND(G$13,INDEX(DATOS!CB:CB,MATCH(CHECKLIST!B785,DATOS!B:B,0),1),1),"")="",IF(IFERROR(FIND("FINADO",INDEX(DATOS!CB:CB,MATCH(CHECKLIST!B785,DATOS!B:B,0),1),1),"")="",IF(IFERROR(FIND("BAJA",INDEX(DATOS!CB:CB,MATCH(CHECKLIST!B785,DATOS!B:B,0),1),1),"")="",IF(IFERROR(FIND("FECHA PEUA",INDEX(DATOS!CB:CB,MATCH(CHECKLIST!B785,DATOS!B:B,0),1),1),"")="",IF(IFERROR(FIND("FIRMA",INDEX(DATOS!CB:CB,MATCH(CHECKLIST!B785,DATOS!B:B,0),1),1),"")="","","FIRMA"),"PEUA"),"BAJA"),"FINADO"),"X")</f>
        <v/>
      </c>
      <c r="H785" s="17" t="str">
        <f>IF(IFERROR(FIND(H$13,INDEX(DATOS!CB:CB,MATCH(CHECKLIST!B785,DATOS!B:B,0),1),1),"")="",IF(IFERROR(FIND("VENCIDA",INDEX(DATOS!BI:BI,MATCH(CHECKLIST!B785,DATOS!B:B,0),1),1),"")="","","VENCIDO"),"X")</f>
        <v/>
      </c>
      <c r="I785" s="17" t="str">
        <f>IF(IFERROR(FIND(I$13,INDEX(DATOS!CB:CB,MATCH(CHECKLIST!B785,DATOS!B:B,0),1),1),"")="","","X")</f>
        <v/>
      </c>
      <c r="J785" s="17" t="str">
        <f>IF(IFERROR(FIND(J$13,INDEX(DATOS!CB:CB,MATCH(CHECKLIST!B785,DATOS!B:B,0),1),1),"")="","","X")</f>
        <v/>
      </c>
      <c r="K785" s="17" t="str">
        <f>IF(IFERROR(FIND(K$13,INDEX(DATOS!CB:CB,MATCH(CHECKLIST!B785,DATOS!B:B,0),1),1),"")="","","X")</f>
        <v/>
      </c>
      <c r="L785" s="17" t="str">
        <f>IF(IFERROR(FIND(L$13,INDEX(DATOS!CB:CB,MATCH(CHECKLIST!B785,DATOS!B:B,0),1),1),"")="","","X")</f>
        <v/>
      </c>
      <c r="M785" s="17" t="str">
        <f>IF(IFERROR(FIND(M$13,INDEX(DATOS!CB:CB,MATCH(CHECKLIST!B785,DATOS!B:B,0),1),1),"")="","","X")</f>
        <v/>
      </c>
      <c r="N785" s="49" t="str">
        <f ca="1">IFERROR(IF(INDEX(DATOS!I:I,MATCH(CHECKLIST!B785,DATOS!B:B,0),1)="","X",IF(INDEX(DATOS!I:I,MATCH(CHECKLIST!B785,DATOS!B:B,0),1)&gt;YEAR(TODAY())-1,"","VENCIDA")),"")</f>
        <v/>
      </c>
      <c r="P785" s="17" t="str">
        <f>IF(B785="","",IF(IFERROR(FIND(P$13,INDEX(DATOS!CB:CB,MATCH(CHECKLIST!B785,DATOS!B:B,0),1),1),"")="","","X"))</f>
        <v/>
      </c>
      <c r="Q785" s="17" t="str">
        <f>IF(B785="","",IF(IFERROR(FIND(Q$13,INDEX(DATOS!CB:CB,MATCH(CHECKLIST!B785,DATOS!B:B,0),1),1),"")="","","X"))</f>
        <v/>
      </c>
      <c r="R785" t="str">
        <f>IF(B785="","",1)</f>
        <v/>
      </c>
      <c r="S785" t="str">
        <f t="shared" si="41"/>
        <v/>
      </c>
      <c r="U785" t="str">
        <f t="shared" si="39"/>
        <v/>
      </c>
      <c r="V785" t="str">
        <f t="shared" si="40"/>
        <v/>
      </c>
    </row>
    <row r="786" spans="1:22" x14ac:dyDescent="0.25">
      <c r="A786" s="12">
        <v>773</v>
      </c>
      <c r="B786" t="str">
        <f>IFERROR(INDEX(DATOS!B:B,MATCH(CHECKLIST!A786,DATOS!BV:BV,0),1),"")</f>
        <v/>
      </c>
      <c r="C786" t="str">
        <f>IFERROR(INDEX(DATOS!J:J,MATCH(CHECKLIST!A786,DATOS!BV:BV,0),1),"")</f>
        <v/>
      </c>
      <c r="D786" t="str">
        <f>IFERROR(INDEX(DATOS!R:R,MATCH(CHECKLIST!E786,DATOS!C:C,0),1),"")</f>
        <v/>
      </c>
      <c r="E786" s="16" t="str">
        <f>IFERROR(INDEX(DATOS!C:C,MATCH(CHECKLIST!A786,DATOS!BV:BV,0),1),"")</f>
        <v/>
      </c>
      <c r="F786" s="13" t="str">
        <f t="shared" si="38"/>
        <v/>
      </c>
      <c r="G786" s="17" t="str">
        <f>IF(IFERROR(FIND(G$13,INDEX(DATOS!CB:CB,MATCH(CHECKLIST!B786,DATOS!B:B,0),1),1),"")="",IF(IFERROR(FIND("FINADO",INDEX(DATOS!CB:CB,MATCH(CHECKLIST!B786,DATOS!B:B,0),1),1),"")="",IF(IFERROR(FIND("BAJA",INDEX(DATOS!CB:CB,MATCH(CHECKLIST!B786,DATOS!B:B,0),1),1),"")="",IF(IFERROR(FIND("FECHA PEUA",INDEX(DATOS!CB:CB,MATCH(CHECKLIST!B786,DATOS!B:B,0),1),1),"")="",IF(IFERROR(FIND("FIRMA",INDEX(DATOS!CB:CB,MATCH(CHECKLIST!B786,DATOS!B:B,0),1),1),"")="","","FIRMA"),"PEUA"),"BAJA"),"FINADO"),"X")</f>
        <v/>
      </c>
      <c r="H786" s="17" t="str">
        <f>IF(IFERROR(FIND(H$13,INDEX(DATOS!CB:CB,MATCH(CHECKLIST!B786,DATOS!B:B,0),1),1),"")="",IF(IFERROR(FIND("VENCIDA",INDEX(DATOS!BI:BI,MATCH(CHECKLIST!B786,DATOS!B:B,0),1),1),"")="","","VENCIDO"),"X")</f>
        <v/>
      </c>
      <c r="I786" s="17" t="str">
        <f>IF(IFERROR(FIND(I$13,INDEX(DATOS!CB:CB,MATCH(CHECKLIST!B786,DATOS!B:B,0),1),1),"")="","","X")</f>
        <v/>
      </c>
      <c r="J786" s="17" t="str">
        <f>IF(IFERROR(FIND(J$13,INDEX(DATOS!CB:CB,MATCH(CHECKLIST!B786,DATOS!B:B,0),1),1),"")="","","X")</f>
        <v/>
      </c>
      <c r="K786" s="17" t="str">
        <f>IF(IFERROR(FIND(K$13,INDEX(DATOS!CB:CB,MATCH(CHECKLIST!B786,DATOS!B:B,0),1),1),"")="","","X")</f>
        <v/>
      </c>
      <c r="L786" s="17" t="str">
        <f>IF(IFERROR(FIND(L$13,INDEX(DATOS!CB:CB,MATCH(CHECKLIST!B786,DATOS!B:B,0),1),1),"")="","","X")</f>
        <v/>
      </c>
      <c r="M786" s="17" t="str">
        <f>IF(IFERROR(FIND(M$13,INDEX(DATOS!CB:CB,MATCH(CHECKLIST!B786,DATOS!B:B,0),1),1),"")="","","X")</f>
        <v/>
      </c>
      <c r="N786" s="49" t="str">
        <f ca="1">IFERROR(IF(INDEX(DATOS!I:I,MATCH(CHECKLIST!B786,DATOS!B:B,0),1)="","X",IF(INDEX(DATOS!I:I,MATCH(CHECKLIST!B786,DATOS!B:B,0),1)&gt;YEAR(TODAY())-1,"","VENCIDA")),"")</f>
        <v/>
      </c>
      <c r="P786" s="17" t="str">
        <f>IF(B786="","",IF(IFERROR(FIND(P$13,INDEX(DATOS!CB:CB,MATCH(CHECKLIST!B786,DATOS!B:B,0),1),1),"")="","","X"))</f>
        <v/>
      </c>
      <c r="Q786" s="17" t="str">
        <f>IF(B786="","",IF(IFERROR(FIND(Q$13,INDEX(DATOS!CB:CB,MATCH(CHECKLIST!B786,DATOS!B:B,0),1),1),"")="","","X"))</f>
        <v/>
      </c>
      <c r="S786">
        <f t="shared" si="41"/>
        <v>0</v>
      </c>
      <c r="U786" t="str">
        <f t="shared" si="39"/>
        <v/>
      </c>
      <c r="V786" t="str">
        <f t="shared" si="40"/>
        <v/>
      </c>
    </row>
    <row r="787" spans="1:22" x14ac:dyDescent="0.25">
      <c r="A787" s="12">
        <v>774</v>
      </c>
      <c r="B787" t="str">
        <f>IFERROR(INDEX(DATOS!B:B,MATCH(CHECKLIST!A787,DATOS!BV:BV,0),1),"")</f>
        <v/>
      </c>
      <c r="C787" t="str">
        <f>IFERROR(INDEX(DATOS!J:J,MATCH(CHECKLIST!A787,DATOS!BV:BV,0),1),"")</f>
        <v/>
      </c>
      <c r="D787" t="str">
        <f>IFERROR(INDEX(DATOS!R:R,MATCH(CHECKLIST!E787,DATOS!C:C,0),1),"")</f>
        <v/>
      </c>
      <c r="E787" s="16" t="str">
        <f>IFERROR(INDEX(DATOS!C:C,MATCH(CHECKLIST!A787,DATOS!BV:BV,0),1),"")</f>
        <v/>
      </c>
      <c r="F787" s="13" t="str">
        <f t="shared" si="38"/>
        <v/>
      </c>
      <c r="G787" s="17" t="str">
        <f>IF(IFERROR(FIND(G$13,INDEX(DATOS!CB:CB,MATCH(CHECKLIST!B787,DATOS!B:B,0),1),1),"")="",IF(IFERROR(FIND("FINADO",INDEX(DATOS!CB:CB,MATCH(CHECKLIST!B787,DATOS!B:B,0),1),1),"")="",IF(IFERROR(FIND("BAJA",INDEX(DATOS!CB:CB,MATCH(CHECKLIST!B787,DATOS!B:B,0),1),1),"")="",IF(IFERROR(FIND("FECHA PEUA",INDEX(DATOS!CB:CB,MATCH(CHECKLIST!B787,DATOS!B:B,0),1),1),"")="",IF(IFERROR(FIND("FIRMA",INDEX(DATOS!CB:CB,MATCH(CHECKLIST!B787,DATOS!B:B,0),1),1),"")="","","FIRMA"),"PEUA"),"BAJA"),"FINADO"),"X")</f>
        <v/>
      </c>
      <c r="H787" s="17" t="str">
        <f>IF(IFERROR(FIND(H$13,INDEX(DATOS!CB:CB,MATCH(CHECKLIST!B787,DATOS!B:B,0),1),1),"")="",IF(IFERROR(FIND("VENCIDA",INDEX(DATOS!BI:BI,MATCH(CHECKLIST!B787,DATOS!B:B,0),1),1),"")="","","VENCIDO"),"X")</f>
        <v/>
      </c>
      <c r="I787" s="17" t="str">
        <f>IF(IFERROR(FIND(I$13,INDEX(DATOS!CB:CB,MATCH(CHECKLIST!B787,DATOS!B:B,0),1),1),"")="","","X")</f>
        <v/>
      </c>
      <c r="J787" s="17" t="str">
        <f>IF(IFERROR(FIND(J$13,INDEX(DATOS!CB:CB,MATCH(CHECKLIST!B787,DATOS!B:B,0),1),1),"")="","","X")</f>
        <v/>
      </c>
      <c r="K787" s="17" t="str">
        <f>IF(IFERROR(FIND(K$13,INDEX(DATOS!CB:CB,MATCH(CHECKLIST!B787,DATOS!B:B,0),1),1),"")="","","X")</f>
        <v/>
      </c>
      <c r="L787" s="17" t="str">
        <f>IF(IFERROR(FIND(L$13,INDEX(DATOS!CB:CB,MATCH(CHECKLIST!B787,DATOS!B:B,0),1),1),"")="","","X")</f>
        <v/>
      </c>
      <c r="M787" s="17" t="str">
        <f>IF(IFERROR(FIND(M$13,INDEX(DATOS!CB:CB,MATCH(CHECKLIST!B787,DATOS!B:B,0),1),1),"")="","","X")</f>
        <v/>
      </c>
      <c r="N787" s="49" t="str">
        <f ca="1">IFERROR(IF(INDEX(DATOS!I:I,MATCH(CHECKLIST!B787,DATOS!B:B,0),1)="","X",IF(INDEX(DATOS!I:I,MATCH(CHECKLIST!B787,DATOS!B:B,0),1)&gt;YEAR(TODAY())-1,"","VENCIDA")),"")</f>
        <v/>
      </c>
      <c r="P787" s="17" t="str">
        <f>IF(B787="","",IF(IFERROR(FIND(P$13,INDEX(DATOS!CB:CB,MATCH(CHECKLIST!B787,DATOS!B:B,0),1),1),"")="","","X"))</f>
        <v/>
      </c>
      <c r="Q787" s="17" t="str">
        <f>IF(B787="","",IF(IFERROR(FIND(Q$13,INDEX(DATOS!CB:CB,MATCH(CHECKLIST!B787,DATOS!B:B,0),1),1),"")="","","X"))</f>
        <v/>
      </c>
      <c r="R787" t="str">
        <f>IF(B787="","",1)</f>
        <v/>
      </c>
      <c r="S787" t="str">
        <f t="shared" si="41"/>
        <v/>
      </c>
      <c r="U787" t="str">
        <f t="shared" si="39"/>
        <v/>
      </c>
      <c r="V787" t="str">
        <f t="shared" si="40"/>
        <v/>
      </c>
    </row>
    <row r="788" spans="1:22" x14ac:dyDescent="0.25">
      <c r="A788" s="12">
        <v>775</v>
      </c>
      <c r="B788" t="str">
        <f>IFERROR(INDEX(DATOS!B:B,MATCH(CHECKLIST!A788,DATOS!BV:BV,0),1),"")</f>
        <v/>
      </c>
      <c r="C788" t="str">
        <f>IFERROR(INDEX(DATOS!J:J,MATCH(CHECKLIST!A788,DATOS!BV:BV,0),1),"")</f>
        <v/>
      </c>
      <c r="D788" t="str">
        <f>IFERROR(INDEX(DATOS!R:R,MATCH(CHECKLIST!E788,DATOS!C:C,0),1),"")</f>
        <v/>
      </c>
      <c r="E788" s="16" t="str">
        <f>IFERROR(INDEX(DATOS!C:C,MATCH(CHECKLIST!A788,DATOS!BV:BV,0),1),"")</f>
        <v/>
      </c>
      <c r="F788" s="13" t="str">
        <f t="shared" si="38"/>
        <v/>
      </c>
      <c r="G788" s="17" t="str">
        <f>IF(IFERROR(FIND(G$13,INDEX(DATOS!CB:CB,MATCH(CHECKLIST!B788,DATOS!B:B,0),1),1),"")="",IF(IFERROR(FIND("FINADO",INDEX(DATOS!CB:CB,MATCH(CHECKLIST!B788,DATOS!B:B,0),1),1),"")="",IF(IFERROR(FIND("BAJA",INDEX(DATOS!CB:CB,MATCH(CHECKLIST!B788,DATOS!B:B,0),1),1),"")="",IF(IFERROR(FIND("FECHA PEUA",INDEX(DATOS!CB:CB,MATCH(CHECKLIST!B788,DATOS!B:B,0),1),1),"")="",IF(IFERROR(FIND("FIRMA",INDEX(DATOS!CB:CB,MATCH(CHECKLIST!B788,DATOS!B:B,0),1),1),"")="","","FIRMA"),"PEUA"),"BAJA"),"FINADO"),"X")</f>
        <v/>
      </c>
      <c r="H788" s="17" t="str">
        <f>IF(IFERROR(FIND(H$13,INDEX(DATOS!CB:CB,MATCH(CHECKLIST!B788,DATOS!B:B,0),1),1),"")="",IF(IFERROR(FIND("VENCIDA",INDEX(DATOS!BI:BI,MATCH(CHECKLIST!B788,DATOS!B:B,0),1),1),"")="","","VENCIDO"),"X")</f>
        <v/>
      </c>
      <c r="I788" s="17" t="str">
        <f>IF(IFERROR(FIND(I$13,INDEX(DATOS!CB:CB,MATCH(CHECKLIST!B788,DATOS!B:B,0),1),1),"")="","","X")</f>
        <v/>
      </c>
      <c r="J788" s="17" t="str">
        <f>IF(IFERROR(FIND(J$13,INDEX(DATOS!CB:CB,MATCH(CHECKLIST!B788,DATOS!B:B,0),1),1),"")="","","X")</f>
        <v/>
      </c>
      <c r="K788" s="17" t="str">
        <f>IF(IFERROR(FIND(K$13,INDEX(DATOS!CB:CB,MATCH(CHECKLIST!B788,DATOS!B:B,0),1),1),"")="","","X")</f>
        <v/>
      </c>
      <c r="L788" s="17" t="str">
        <f>IF(IFERROR(FIND(L$13,INDEX(DATOS!CB:CB,MATCH(CHECKLIST!B788,DATOS!B:B,0),1),1),"")="","","X")</f>
        <v/>
      </c>
      <c r="M788" s="17" t="str">
        <f>IF(IFERROR(FIND(M$13,INDEX(DATOS!CB:CB,MATCH(CHECKLIST!B788,DATOS!B:B,0),1),1),"")="","","X")</f>
        <v/>
      </c>
      <c r="N788" s="49" t="str">
        <f ca="1">IFERROR(IF(INDEX(DATOS!I:I,MATCH(CHECKLIST!B788,DATOS!B:B,0),1)="","X",IF(INDEX(DATOS!I:I,MATCH(CHECKLIST!B788,DATOS!B:B,0),1)&gt;YEAR(TODAY())-1,"","VENCIDA")),"")</f>
        <v/>
      </c>
      <c r="P788" s="17" t="str">
        <f>IF(B788="","",IF(IFERROR(FIND(P$13,INDEX(DATOS!CB:CB,MATCH(CHECKLIST!B788,DATOS!B:B,0),1),1),"")="","","X"))</f>
        <v/>
      </c>
      <c r="Q788" s="17" t="str">
        <f>IF(B788="","",IF(IFERROR(FIND(Q$13,INDEX(DATOS!CB:CB,MATCH(CHECKLIST!B788,DATOS!B:B,0),1),1),"")="","","X"))</f>
        <v/>
      </c>
      <c r="S788">
        <f t="shared" si="41"/>
        <v>0</v>
      </c>
      <c r="U788" t="str">
        <f t="shared" si="39"/>
        <v/>
      </c>
      <c r="V788" t="str">
        <f t="shared" si="40"/>
        <v/>
      </c>
    </row>
    <row r="789" spans="1:22" x14ac:dyDescent="0.25">
      <c r="A789" s="12">
        <v>776</v>
      </c>
      <c r="B789" t="str">
        <f>IFERROR(INDEX(DATOS!B:B,MATCH(CHECKLIST!A789,DATOS!BV:BV,0),1),"")</f>
        <v/>
      </c>
      <c r="C789" t="str">
        <f>IFERROR(INDEX(DATOS!J:J,MATCH(CHECKLIST!A789,DATOS!BV:BV,0),1),"")</f>
        <v/>
      </c>
      <c r="D789" t="str">
        <f>IFERROR(INDEX(DATOS!R:R,MATCH(CHECKLIST!E789,DATOS!C:C,0),1),"")</f>
        <v/>
      </c>
      <c r="E789" s="16" t="str">
        <f>IFERROR(INDEX(DATOS!C:C,MATCH(CHECKLIST!A789,DATOS!BV:BV,0),1),"")</f>
        <v/>
      </c>
      <c r="F789" s="13" t="str">
        <f t="shared" si="38"/>
        <v/>
      </c>
      <c r="G789" s="17" t="str">
        <f>IF(IFERROR(FIND(G$13,INDEX(DATOS!CB:CB,MATCH(CHECKLIST!B789,DATOS!B:B,0),1),1),"")="",IF(IFERROR(FIND("FINADO",INDEX(DATOS!CB:CB,MATCH(CHECKLIST!B789,DATOS!B:B,0),1),1),"")="",IF(IFERROR(FIND("BAJA",INDEX(DATOS!CB:CB,MATCH(CHECKLIST!B789,DATOS!B:B,0),1),1),"")="",IF(IFERROR(FIND("FECHA PEUA",INDEX(DATOS!CB:CB,MATCH(CHECKLIST!B789,DATOS!B:B,0),1),1),"")="",IF(IFERROR(FIND("FIRMA",INDEX(DATOS!CB:CB,MATCH(CHECKLIST!B789,DATOS!B:B,0),1),1),"")="","","FIRMA"),"PEUA"),"BAJA"),"FINADO"),"X")</f>
        <v/>
      </c>
      <c r="H789" s="17" t="str">
        <f>IF(IFERROR(FIND(H$13,INDEX(DATOS!CB:CB,MATCH(CHECKLIST!B789,DATOS!B:B,0),1),1),"")="",IF(IFERROR(FIND("VENCIDA",INDEX(DATOS!BI:BI,MATCH(CHECKLIST!B789,DATOS!B:B,0),1),1),"")="","","VENCIDO"),"X")</f>
        <v/>
      </c>
      <c r="I789" s="17" t="str">
        <f>IF(IFERROR(FIND(I$13,INDEX(DATOS!CB:CB,MATCH(CHECKLIST!B789,DATOS!B:B,0),1),1),"")="","","X")</f>
        <v/>
      </c>
      <c r="J789" s="17" t="str">
        <f>IF(IFERROR(FIND(J$13,INDEX(DATOS!CB:CB,MATCH(CHECKLIST!B789,DATOS!B:B,0),1),1),"")="","","X")</f>
        <v/>
      </c>
      <c r="K789" s="17" t="str">
        <f>IF(IFERROR(FIND(K$13,INDEX(DATOS!CB:CB,MATCH(CHECKLIST!B789,DATOS!B:B,0),1),1),"")="","","X")</f>
        <v/>
      </c>
      <c r="L789" s="17" t="str">
        <f>IF(IFERROR(FIND(L$13,INDEX(DATOS!CB:CB,MATCH(CHECKLIST!B789,DATOS!B:B,0),1),1),"")="","","X")</f>
        <v/>
      </c>
      <c r="M789" s="17" t="str">
        <f>IF(IFERROR(FIND(M$13,INDEX(DATOS!CB:CB,MATCH(CHECKLIST!B789,DATOS!B:B,0),1),1),"")="","","X")</f>
        <v/>
      </c>
      <c r="N789" s="49" t="str">
        <f ca="1">IFERROR(IF(INDEX(DATOS!I:I,MATCH(CHECKLIST!B789,DATOS!B:B,0),1)="","X",IF(INDEX(DATOS!I:I,MATCH(CHECKLIST!B789,DATOS!B:B,0),1)&gt;YEAR(TODAY())-1,"","VENCIDA")),"")</f>
        <v/>
      </c>
      <c r="P789" s="17" t="str">
        <f>IF(B789="","",IF(IFERROR(FIND(P$13,INDEX(DATOS!CB:CB,MATCH(CHECKLIST!B789,DATOS!B:B,0),1),1),"")="","","X"))</f>
        <v/>
      </c>
      <c r="Q789" s="17" t="str">
        <f>IF(B789="","",IF(IFERROR(FIND(Q$13,INDEX(DATOS!CB:CB,MATCH(CHECKLIST!B789,DATOS!B:B,0),1),1),"")="","","X"))</f>
        <v/>
      </c>
      <c r="R789" t="str">
        <f>IF(B789="","",1)</f>
        <v/>
      </c>
      <c r="S789" t="str">
        <f t="shared" si="41"/>
        <v/>
      </c>
      <c r="U789" t="str">
        <f t="shared" si="39"/>
        <v/>
      </c>
      <c r="V789" t="str">
        <f t="shared" si="40"/>
        <v/>
      </c>
    </row>
    <row r="790" spans="1:22" x14ac:dyDescent="0.25">
      <c r="A790" s="12">
        <v>777</v>
      </c>
      <c r="B790" t="str">
        <f>IFERROR(INDEX(DATOS!B:B,MATCH(CHECKLIST!A790,DATOS!BV:BV,0),1),"")</f>
        <v/>
      </c>
      <c r="C790" t="str">
        <f>IFERROR(INDEX(DATOS!J:J,MATCH(CHECKLIST!A790,DATOS!BV:BV,0),1),"")</f>
        <v/>
      </c>
      <c r="D790" t="str">
        <f>IFERROR(INDEX(DATOS!R:R,MATCH(CHECKLIST!E790,DATOS!C:C,0),1),"")</f>
        <v/>
      </c>
      <c r="E790" s="16" t="str">
        <f>IFERROR(INDEX(DATOS!C:C,MATCH(CHECKLIST!A790,DATOS!BV:BV,0),1),"")</f>
        <v/>
      </c>
      <c r="F790" s="13" t="str">
        <f t="shared" si="38"/>
        <v/>
      </c>
      <c r="G790" s="17" t="str">
        <f>IF(IFERROR(FIND(G$13,INDEX(DATOS!CB:CB,MATCH(CHECKLIST!B790,DATOS!B:B,0),1),1),"")="",IF(IFERROR(FIND("FINADO",INDEX(DATOS!CB:CB,MATCH(CHECKLIST!B790,DATOS!B:B,0),1),1),"")="",IF(IFERROR(FIND("BAJA",INDEX(DATOS!CB:CB,MATCH(CHECKLIST!B790,DATOS!B:B,0),1),1),"")="",IF(IFERROR(FIND("FECHA PEUA",INDEX(DATOS!CB:CB,MATCH(CHECKLIST!B790,DATOS!B:B,0),1),1),"")="",IF(IFERROR(FIND("FIRMA",INDEX(DATOS!CB:CB,MATCH(CHECKLIST!B790,DATOS!B:B,0),1),1),"")="","","FIRMA"),"PEUA"),"BAJA"),"FINADO"),"X")</f>
        <v/>
      </c>
      <c r="H790" s="17" t="str">
        <f>IF(IFERROR(FIND(H$13,INDEX(DATOS!CB:CB,MATCH(CHECKLIST!B790,DATOS!B:B,0),1),1),"")="",IF(IFERROR(FIND("VENCIDA",INDEX(DATOS!BI:BI,MATCH(CHECKLIST!B790,DATOS!B:B,0),1),1),"")="","","VENCIDO"),"X")</f>
        <v/>
      </c>
      <c r="I790" s="17" t="str">
        <f>IF(IFERROR(FIND(I$13,INDEX(DATOS!CB:CB,MATCH(CHECKLIST!B790,DATOS!B:B,0),1),1),"")="","","X")</f>
        <v/>
      </c>
      <c r="J790" s="17" t="str">
        <f>IF(IFERROR(FIND(J$13,INDEX(DATOS!CB:CB,MATCH(CHECKLIST!B790,DATOS!B:B,0),1),1),"")="","","X")</f>
        <v/>
      </c>
      <c r="K790" s="17" t="str">
        <f>IF(IFERROR(FIND(K$13,INDEX(DATOS!CB:CB,MATCH(CHECKLIST!B790,DATOS!B:B,0),1),1),"")="","","X")</f>
        <v/>
      </c>
      <c r="L790" s="17" t="str">
        <f>IF(IFERROR(FIND(L$13,INDEX(DATOS!CB:CB,MATCH(CHECKLIST!B790,DATOS!B:B,0),1),1),"")="","","X")</f>
        <v/>
      </c>
      <c r="M790" s="17" t="str">
        <f>IF(IFERROR(FIND(M$13,INDEX(DATOS!CB:CB,MATCH(CHECKLIST!B790,DATOS!B:B,0),1),1),"")="","","X")</f>
        <v/>
      </c>
      <c r="N790" s="49" t="str">
        <f ca="1">IFERROR(IF(INDEX(DATOS!I:I,MATCH(CHECKLIST!B790,DATOS!B:B,0),1)="","X",IF(INDEX(DATOS!I:I,MATCH(CHECKLIST!B790,DATOS!B:B,0),1)&gt;YEAR(TODAY())-1,"","VENCIDA")),"")</f>
        <v/>
      </c>
      <c r="P790" s="17" t="str">
        <f>IF(B790="","",IF(IFERROR(FIND(P$13,INDEX(DATOS!CB:CB,MATCH(CHECKLIST!B790,DATOS!B:B,0),1),1),"")="","","X"))</f>
        <v/>
      </c>
      <c r="Q790" s="17" t="str">
        <f>IF(B790="","",IF(IFERROR(FIND(Q$13,INDEX(DATOS!CB:CB,MATCH(CHECKLIST!B790,DATOS!B:B,0),1),1),"")="","","X"))</f>
        <v/>
      </c>
      <c r="S790">
        <f t="shared" si="41"/>
        <v>0</v>
      </c>
      <c r="U790" t="str">
        <f t="shared" si="39"/>
        <v/>
      </c>
      <c r="V790" t="str">
        <f t="shared" si="40"/>
        <v/>
      </c>
    </row>
    <row r="791" spans="1:22" x14ac:dyDescent="0.25">
      <c r="A791" s="12">
        <v>778</v>
      </c>
      <c r="B791" t="str">
        <f>IFERROR(INDEX(DATOS!B:B,MATCH(CHECKLIST!A791,DATOS!BV:BV,0),1),"")</f>
        <v/>
      </c>
      <c r="C791" t="str">
        <f>IFERROR(INDEX(DATOS!J:J,MATCH(CHECKLIST!A791,DATOS!BV:BV,0),1),"")</f>
        <v/>
      </c>
      <c r="D791" t="str">
        <f>IFERROR(INDEX(DATOS!R:R,MATCH(CHECKLIST!E791,DATOS!C:C,0),1),"")</f>
        <v/>
      </c>
      <c r="E791" s="16" t="str">
        <f>IFERROR(INDEX(DATOS!C:C,MATCH(CHECKLIST!A791,DATOS!BV:BV,0),1),"")</f>
        <v/>
      </c>
      <c r="F791" s="13" t="str">
        <f t="shared" si="38"/>
        <v/>
      </c>
      <c r="G791" s="17" t="str">
        <f>IF(IFERROR(FIND(G$13,INDEX(DATOS!CB:CB,MATCH(CHECKLIST!B791,DATOS!B:B,0),1),1),"")="",IF(IFERROR(FIND("FINADO",INDEX(DATOS!CB:CB,MATCH(CHECKLIST!B791,DATOS!B:B,0),1),1),"")="",IF(IFERROR(FIND("BAJA",INDEX(DATOS!CB:CB,MATCH(CHECKLIST!B791,DATOS!B:B,0),1),1),"")="",IF(IFERROR(FIND("FECHA PEUA",INDEX(DATOS!CB:CB,MATCH(CHECKLIST!B791,DATOS!B:B,0),1),1),"")="",IF(IFERROR(FIND("FIRMA",INDEX(DATOS!CB:CB,MATCH(CHECKLIST!B791,DATOS!B:B,0),1),1),"")="","","FIRMA"),"PEUA"),"BAJA"),"FINADO"),"X")</f>
        <v/>
      </c>
      <c r="H791" s="17" t="str">
        <f>IF(IFERROR(FIND(H$13,INDEX(DATOS!CB:CB,MATCH(CHECKLIST!B791,DATOS!B:B,0),1),1),"")="",IF(IFERROR(FIND("VENCIDA",INDEX(DATOS!BI:BI,MATCH(CHECKLIST!B791,DATOS!B:B,0),1),1),"")="","","VENCIDO"),"X")</f>
        <v/>
      </c>
      <c r="I791" s="17" t="str">
        <f>IF(IFERROR(FIND(I$13,INDEX(DATOS!CB:CB,MATCH(CHECKLIST!B791,DATOS!B:B,0),1),1),"")="","","X")</f>
        <v/>
      </c>
      <c r="J791" s="17" t="str">
        <f>IF(IFERROR(FIND(J$13,INDEX(DATOS!CB:CB,MATCH(CHECKLIST!B791,DATOS!B:B,0),1),1),"")="","","X")</f>
        <v/>
      </c>
      <c r="K791" s="17" t="str">
        <f>IF(IFERROR(FIND(K$13,INDEX(DATOS!CB:CB,MATCH(CHECKLIST!B791,DATOS!B:B,0),1),1),"")="","","X")</f>
        <v/>
      </c>
      <c r="L791" s="17" t="str">
        <f>IF(IFERROR(FIND(L$13,INDEX(DATOS!CB:CB,MATCH(CHECKLIST!B791,DATOS!B:B,0),1),1),"")="","","X")</f>
        <v/>
      </c>
      <c r="M791" s="17" t="str">
        <f>IF(IFERROR(FIND(M$13,INDEX(DATOS!CB:CB,MATCH(CHECKLIST!B791,DATOS!B:B,0),1),1),"")="","","X")</f>
        <v/>
      </c>
      <c r="N791" s="49" t="str">
        <f ca="1">IFERROR(IF(INDEX(DATOS!I:I,MATCH(CHECKLIST!B791,DATOS!B:B,0),1)="","X",IF(INDEX(DATOS!I:I,MATCH(CHECKLIST!B791,DATOS!B:B,0),1)&gt;YEAR(TODAY())-1,"","VENCIDA")),"")</f>
        <v/>
      </c>
      <c r="P791" s="17" t="str">
        <f>IF(B791="","",IF(IFERROR(FIND(P$13,INDEX(DATOS!CB:CB,MATCH(CHECKLIST!B791,DATOS!B:B,0),1),1),"")="","","X"))</f>
        <v/>
      </c>
      <c r="Q791" s="17" t="str">
        <f>IF(B791="","",IF(IFERROR(FIND(Q$13,INDEX(DATOS!CB:CB,MATCH(CHECKLIST!B791,DATOS!B:B,0),1),1),"")="","","X"))</f>
        <v/>
      </c>
      <c r="R791" t="str">
        <f>IF(B791="","",1)</f>
        <v/>
      </c>
      <c r="S791" t="str">
        <f t="shared" si="41"/>
        <v/>
      </c>
      <c r="U791" t="str">
        <f t="shared" si="39"/>
        <v/>
      </c>
      <c r="V791" t="str">
        <f t="shared" si="40"/>
        <v/>
      </c>
    </row>
    <row r="792" spans="1:22" x14ac:dyDescent="0.25">
      <c r="A792" s="12">
        <v>779</v>
      </c>
      <c r="B792" t="str">
        <f>IFERROR(INDEX(DATOS!B:B,MATCH(CHECKLIST!A792,DATOS!BV:BV,0),1),"")</f>
        <v/>
      </c>
      <c r="C792" t="str">
        <f>IFERROR(INDEX(DATOS!J:J,MATCH(CHECKLIST!A792,DATOS!BV:BV,0),1),"")</f>
        <v/>
      </c>
      <c r="D792" t="str">
        <f>IFERROR(INDEX(DATOS!R:R,MATCH(CHECKLIST!E792,DATOS!C:C,0),1),"")</f>
        <v/>
      </c>
      <c r="E792" s="16" t="str">
        <f>IFERROR(INDEX(DATOS!C:C,MATCH(CHECKLIST!A792,DATOS!BV:BV,0),1),"")</f>
        <v/>
      </c>
      <c r="F792" s="13" t="str">
        <f t="shared" si="38"/>
        <v/>
      </c>
      <c r="G792" s="17" t="str">
        <f>IF(IFERROR(FIND(G$13,INDEX(DATOS!CB:CB,MATCH(CHECKLIST!B792,DATOS!B:B,0),1),1),"")="",IF(IFERROR(FIND("FINADO",INDEX(DATOS!CB:CB,MATCH(CHECKLIST!B792,DATOS!B:B,0),1),1),"")="",IF(IFERROR(FIND("BAJA",INDEX(DATOS!CB:CB,MATCH(CHECKLIST!B792,DATOS!B:B,0),1),1),"")="",IF(IFERROR(FIND("FECHA PEUA",INDEX(DATOS!CB:CB,MATCH(CHECKLIST!B792,DATOS!B:B,0),1),1),"")="",IF(IFERROR(FIND("FIRMA",INDEX(DATOS!CB:CB,MATCH(CHECKLIST!B792,DATOS!B:B,0),1),1),"")="","","FIRMA"),"PEUA"),"BAJA"),"FINADO"),"X")</f>
        <v/>
      </c>
      <c r="H792" s="17" t="str">
        <f>IF(IFERROR(FIND(H$13,INDEX(DATOS!CB:CB,MATCH(CHECKLIST!B792,DATOS!B:B,0),1),1),"")="",IF(IFERROR(FIND("VENCIDA",INDEX(DATOS!BI:BI,MATCH(CHECKLIST!B792,DATOS!B:B,0),1),1),"")="","","VENCIDO"),"X")</f>
        <v/>
      </c>
      <c r="I792" s="17" t="str">
        <f>IF(IFERROR(FIND(I$13,INDEX(DATOS!CB:CB,MATCH(CHECKLIST!B792,DATOS!B:B,0),1),1),"")="","","X")</f>
        <v/>
      </c>
      <c r="J792" s="17" t="str">
        <f>IF(IFERROR(FIND(J$13,INDEX(DATOS!CB:CB,MATCH(CHECKLIST!B792,DATOS!B:B,0),1),1),"")="","","X")</f>
        <v/>
      </c>
      <c r="K792" s="17" t="str">
        <f>IF(IFERROR(FIND(K$13,INDEX(DATOS!CB:CB,MATCH(CHECKLIST!B792,DATOS!B:B,0),1),1),"")="","","X")</f>
        <v/>
      </c>
      <c r="L792" s="17" t="str">
        <f>IF(IFERROR(FIND(L$13,INDEX(DATOS!CB:CB,MATCH(CHECKLIST!B792,DATOS!B:B,0),1),1),"")="","","X")</f>
        <v/>
      </c>
      <c r="M792" s="17" t="str">
        <f>IF(IFERROR(FIND(M$13,INDEX(DATOS!CB:CB,MATCH(CHECKLIST!B792,DATOS!B:B,0),1),1),"")="","","X")</f>
        <v/>
      </c>
      <c r="N792" s="49" t="str">
        <f ca="1">IFERROR(IF(INDEX(DATOS!I:I,MATCH(CHECKLIST!B792,DATOS!B:B,0),1)="","X",IF(INDEX(DATOS!I:I,MATCH(CHECKLIST!B792,DATOS!B:B,0),1)&gt;YEAR(TODAY())-1,"","VENCIDA")),"")</f>
        <v/>
      </c>
      <c r="P792" s="17" t="str">
        <f>IF(B792="","",IF(IFERROR(FIND(P$13,INDEX(DATOS!CB:CB,MATCH(CHECKLIST!B792,DATOS!B:B,0),1),1),"")="","","X"))</f>
        <v/>
      </c>
      <c r="Q792" s="17" t="str">
        <f>IF(B792="","",IF(IFERROR(FIND(Q$13,INDEX(DATOS!CB:CB,MATCH(CHECKLIST!B792,DATOS!B:B,0),1),1),"")="","","X"))</f>
        <v/>
      </c>
      <c r="S792">
        <f t="shared" si="41"/>
        <v>0</v>
      </c>
      <c r="U792" t="str">
        <f t="shared" si="39"/>
        <v/>
      </c>
      <c r="V792" t="str">
        <f t="shared" si="40"/>
        <v/>
      </c>
    </row>
    <row r="793" spans="1:22" x14ac:dyDescent="0.25">
      <c r="A793" s="12">
        <v>780</v>
      </c>
      <c r="B793" t="str">
        <f>IFERROR(INDEX(DATOS!B:B,MATCH(CHECKLIST!A793,DATOS!BV:BV,0),1),"")</f>
        <v/>
      </c>
      <c r="C793" t="str">
        <f>IFERROR(INDEX(DATOS!J:J,MATCH(CHECKLIST!A793,DATOS!BV:BV,0),1),"")</f>
        <v/>
      </c>
      <c r="D793" t="str">
        <f>IFERROR(INDEX(DATOS!R:R,MATCH(CHECKLIST!E793,DATOS!C:C,0),1),"")</f>
        <v/>
      </c>
      <c r="E793" s="16" t="str">
        <f>IFERROR(INDEX(DATOS!C:C,MATCH(CHECKLIST!A793,DATOS!BV:BV,0),1),"")</f>
        <v/>
      </c>
      <c r="F793" s="13" t="str">
        <f t="shared" si="38"/>
        <v/>
      </c>
      <c r="G793" s="17" t="str">
        <f>IF(IFERROR(FIND(G$13,INDEX(DATOS!CB:CB,MATCH(CHECKLIST!B793,DATOS!B:B,0),1),1),"")="",IF(IFERROR(FIND("FINADO",INDEX(DATOS!CB:CB,MATCH(CHECKLIST!B793,DATOS!B:B,0),1),1),"")="",IF(IFERROR(FIND("BAJA",INDEX(DATOS!CB:CB,MATCH(CHECKLIST!B793,DATOS!B:B,0),1),1),"")="",IF(IFERROR(FIND("FECHA PEUA",INDEX(DATOS!CB:CB,MATCH(CHECKLIST!B793,DATOS!B:B,0),1),1),"")="",IF(IFERROR(FIND("FIRMA",INDEX(DATOS!CB:CB,MATCH(CHECKLIST!B793,DATOS!B:B,0),1),1),"")="","","FIRMA"),"PEUA"),"BAJA"),"FINADO"),"X")</f>
        <v/>
      </c>
      <c r="H793" s="17" t="str">
        <f>IF(IFERROR(FIND(H$13,INDEX(DATOS!CB:CB,MATCH(CHECKLIST!B793,DATOS!B:B,0),1),1),"")="",IF(IFERROR(FIND("VENCIDA",INDEX(DATOS!BI:BI,MATCH(CHECKLIST!B793,DATOS!B:B,0),1),1),"")="","","VENCIDO"),"X")</f>
        <v/>
      </c>
      <c r="I793" s="17" t="str">
        <f>IF(IFERROR(FIND(I$13,INDEX(DATOS!CB:CB,MATCH(CHECKLIST!B793,DATOS!B:B,0),1),1),"")="","","X")</f>
        <v/>
      </c>
      <c r="J793" s="17" t="str">
        <f>IF(IFERROR(FIND(J$13,INDEX(DATOS!CB:CB,MATCH(CHECKLIST!B793,DATOS!B:B,0),1),1),"")="","","X")</f>
        <v/>
      </c>
      <c r="K793" s="17" t="str">
        <f>IF(IFERROR(FIND(K$13,INDEX(DATOS!CB:CB,MATCH(CHECKLIST!B793,DATOS!B:B,0),1),1),"")="","","X")</f>
        <v/>
      </c>
      <c r="L793" s="17" t="str">
        <f>IF(IFERROR(FIND(L$13,INDEX(DATOS!CB:CB,MATCH(CHECKLIST!B793,DATOS!B:B,0),1),1),"")="","","X")</f>
        <v/>
      </c>
      <c r="M793" s="17" t="str">
        <f>IF(IFERROR(FIND(M$13,INDEX(DATOS!CB:CB,MATCH(CHECKLIST!B793,DATOS!B:B,0),1),1),"")="","","X")</f>
        <v/>
      </c>
      <c r="N793" s="49" t="str">
        <f ca="1">IFERROR(IF(INDEX(DATOS!I:I,MATCH(CHECKLIST!B793,DATOS!B:B,0),1)="","X",IF(INDEX(DATOS!I:I,MATCH(CHECKLIST!B793,DATOS!B:B,0),1)&gt;YEAR(TODAY())-1,"","VENCIDA")),"")</f>
        <v/>
      </c>
      <c r="P793" s="17" t="str">
        <f>IF(B793="","",IF(IFERROR(FIND(P$13,INDEX(DATOS!CB:CB,MATCH(CHECKLIST!B793,DATOS!B:B,0),1),1),"")="","","X"))</f>
        <v/>
      </c>
      <c r="Q793" s="17" t="str">
        <f>IF(B793="","",IF(IFERROR(FIND(Q$13,INDEX(DATOS!CB:CB,MATCH(CHECKLIST!B793,DATOS!B:B,0),1),1),"")="","","X"))</f>
        <v/>
      </c>
      <c r="R793" t="str">
        <f>IF(B793="","",1)</f>
        <v/>
      </c>
      <c r="S793" t="str">
        <f t="shared" si="41"/>
        <v/>
      </c>
      <c r="U793" t="str">
        <f t="shared" si="39"/>
        <v/>
      </c>
      <c r="V793" t="str">
        <f t="shared" si="40"/>
        <v/>
      </c>
    </row>
    <row r="794" spans="1:22" x14ac:dyDescent="0.25">
      <c r="A794" s="12">
        <v>781</v>
      </c>
      <c r="B794" t="str">
        <f>IFERROR(INDEX(DATOS!B:B,MATCH(CHECKLIST!A794,DATOS!BV:BV,0),1),"")</f>
        <v/>
      </c>
      <c r="C794" t="str">
        <f>IFERROR(INDEX(DATOS!J:J,MATCH(CHECKLIST!A794,DATOS!BV:BV,0),1),"")</f>
        <v/>
      </c>
      <c r="D794" t="str">
        <f>IFERROR(INDEX(DATOS!R:R,MATCH(CHECKLIST!E794,DATOS!C:C,0),1),"")</f>
        <v/>
      </c>
      <c r="E794" s="16" t="str">
        <f>IFERROR(INDEX(DATOS!C:C,MATCH(CHECKLIST!A794,DATOS!BV:BV,0),1),"")</f>
        <v/>
      </c>
      <c r="F794" s="13" t="str">
        <f t="shared" si="38"/>
        <v/>
      </c>
      <c r="G794" s="17" t="str">
        <f>IF(IFERROR(FIND(G$13,INDEX(DATOS!CB:CB,MATCH(CHECKLIST!B794,DATOS!B:B,0),1),1),"")="",IF(IFERROR(FIND("FINADO",INDEX(DATOS!CB:CB,MATCH(CHECKLIST!B794,DATOS!B:B,0),1),1),"")="",IF(IFERROR(FIND("BAJA",INDEX(DATOS!CB:CB,MATCH(CHECKLIST!B794,DATOS!B:B,0),1),1),"")="",IF(IFERROR(FIND("FECHA PEUA",INDEX(DATOS!CB:CB,MATCH(CHECKLIST!B794,DATOS!B:B,0),1),1),"")="",IF(IFERROR(FIND("FIRMA",INDEX(DATOS!CB:CB,MATCH(CHECKLIST!B794,DATOS!B:B,0),1),1),"")="","","FIRMA"),"PEUA"),"BAJA"),"FINADO"),"X")</f>
        <v/>
      </c>
      <c r="H794" s="17" t="str">
        <f>IF(IFERROR(FIND(H$13,INDEX(DATOS!CB:CB,MATCH(CHECKLIST!B794,DATOS!B:B,0),1),1),"")="",IF(IFERROR(FIND("VENCIDA",INDEX(DATOS!BI:BI,MATCH(CHECKLIST!B794,DATOS!B:B,0),1),1),"")="","","VENCIDO"),"X")</f>
        <v/>
      </c>
      <c r="I794" s="17" t="str">
        <f>IF(IFERROR(FIND(I$13,INDEX(DATOS!CB:CB,MATCH(CHECKLIST!B794,DATOS!B:B,0),1),1),"")="","","X")</f>
        <v/>
      </c>
      <c r="J794" s="17" t="str">
        <f>IF(IFERROR(FIND(J$13,INDEX(DATOS!CB:CB,MATCH(CHECKLIST!B794,DATOS!B:B,0),1),1),"")="","","X")</f>
        <v/>
      </c>
      <c r="K794" s="17" t="str">
        <f>IF(IFERROR(FIND(K$13,INDEX(DATOS!CB:CB,MATCH(CHECKLIST!B794,DATOS!B:B,0),1),1),"")="","","X")</f>
        <v/>
      </c>
      <c r="L794" s="17" t="str">
        <f>IF(IFERROR(FIND(L$13,INDEX(DATOS!CB:CB,MATCH(CHECKLIST!B794,DATOS!B:B,0),1),1),"")="","","X")</f>
        <v/>
      </c>
      <c r="M794" s="17" t="str">
        <f>IF(IFERROR(FIND(M$13,INDEX(DATOS!CB:CB,MATCH(CHECKLIST!B794,DATOS!B:B,0),1),1),"")="","","X")</f>
        <v/>
      </c>
      <c r="N794" s="49" t="str">
        <f ca="1">IFERROR(IF(INDEX(DATOS!I:I,MATCH(CHECKLIST!B794,DATOS!B:B,0),1)="","X",IF(INDEX(DATOS!I:I,MATCH(CHECKLIST!B794,DATOS!B:B,0),1)&gt;YEAR(TODAY())-1,"","VENCIDA")),"")</f>
        <v/>
      </c>
      <c r="P794" s="17" t="str">
        <f>IF(B794="","",IF(IFERROR(FIND(P$13,INDEX(DATOS!CB:CB,MATCH(CHECKLIST!B794,DATOS!B:B,0),1),1),"")="","","X"))</f>
        <v/>
      </c>
      <c r="Q794" s="17" t="str">
        <f>IF(B794="","",IF(IFERROR(FIND(Q$13,INDEX(DATOS!CB:CB,MATCH(CHECKLIST!B794,DATOS!B:B,0),1),1),"")="","","X"))</f>
        <v/>
      </c>
      <c r="S794">
        <f t="shared" si="41"/>
        <v>0</v>
      </c>
      <c r="U794" t="str">
        <f t="shared" si="39"/>
        <v/>
      </c>
      <c r="V794" t="str">
        <f t="shared" si="40"/>
        <v/>
      </c>
    </row>
    <row r="795" spans="1:22" x14ac:dyDescent="0.25">
      <c r="A795" s="12">
        <v>782</v>
      </c>
      <c r="B795" t="str">
        <f>IFERROR(INDEX(DATOS!B:B,MATCH(CHECKLIST!A795,DATOS!BV:BV,0),1),"")</f>
        <v/>
      </c>
      <c r="C795" t="str">
        <f>IFERROR(INDEX(DATOS!J:J,MATCH(CHECKLIST!A795,DATOS!BV:BV,0),1),"")</f>
        <v/>
      </c>
      <c r="D795" t="str">
        <f>IFERROR(INDEX(DATOS!R:R,MATCH(CHECKLIST!E795,DATOS!C:C,0),1),"")</f>
        <v/>
      </c>
      <c r="E795" s="16" t="str">
        <f>IFERROR(INDEX(DATOS!C:C,MATCH(CHECKLIST!A795,DATOS!BV:BV,0),1),"")</f>
        <v/>
      </c>
      <c r="F795" s="13" t="str">
        <f t="shared" si="38"/>
        <v/>
      </c>
      <c r="G795" s="17" t="str">
        <f>IF(IFERROR(FIND(G$13,INDEX(DATOS!CB:CB,MATCH(CHECKLIST!B795,DATOS!B:B,0),1),1),"")="",IF(IFERROR(FIND("FINADO",INDEX(DATOS!CB:CB,MATCH(CHECKLIST!B795,DATOS!B:B,0),1),1),"")="",IF(IFERROR(FIND("BAJA",INDEX(DATOS!CB:CB,MATCH(CHECKLIST!B795,DATOS!B:B,0),1),1),"")="",IF(IFERROR(FIND("FECHA PEUA",INDEX(DATOS!CB:CB,MATCH(CHECKLIST!B795,DATOS!B:B,0),1),1),"")="",IF(IFERROR(FIND("FIRMA",INDEX(DATOS!CB:CB,MATCH(CHECKLIST!B795,DATOS!B:B,0),1),1),"")="","","FIRMA"),"PEUA"),"BAJA"),"FINADO"),"X")</f>
        <v/>
      </c>
      <c r="H795" s="17" t="str">
        <f>IF(IFERROR(FIND(H$13,INDEX(DATOS!CB:CB,MATCH(CHECKLIST!B795,DATOS!B:B,0),1),1),"")="",IF(IFERROR(FIND("VENCIDA",INDEX(DATOS!BI:BI,MATCH(CHECKLIST!B795,DATOS!B:B,0),1),1),"")="","","VENCIDO"),"X")</f>
        <v/>
      </c>
      <c r="I795" s="17" t="str">
        <f>IF(IFERROR(FIND(I$13,INDEX(DATOS!CB:CB,MATCH(CHECKLIST!B795,DATOS!B:B,0),1),1),"")="","","X")</f>
        <v/>
      </c>
      <c r="J795" s="17" t="str">
        <f>IF(IFERROR(FIND(J$13,INDEX(DATOS!CB:CB,MATCH(CHECKLIST!B795,DATOS!B:B,0),1),1),"")="","","X")</f>
        <v/>
      </c>
      <c r="K795" s="17" t="str">
        <f>IF(IFERROR(FIND(K$13,INDEX(DATOS!CB:CB,MATCH(CHECKLIST!B795,DATOS!B:B,0),1),1),"")="","","X")</f>
        <v/>
      </c>
      <c r="L795" s="17" t="str">
        <f>IF(IFERROR(FIND(L$13,INDEX(DATOS!CB:CB,MATCH(CHECKLIST!B795,DATOS!B:B,0),1),1),"")="","","X")</f>
        <v/>
      </c>
      <c r="M795" s="17" t="str">
        <f>IF(IFERROR(FIND(M$13,INDEX(DATOS!CB:CB,MATCH(CHECKLIST!B795,DATOS!B:B,0),1),1),"")="","","X")</f>
        <v/>
      </c>
      <c r="N795" s="49" t="str">
        <f ca="1">IFERROR(IF(INDEX(DATOS!I:I,MATCH(CHECKLIST!B795,DATOS!B:B,0),1)="","X",IF(INDEX(DATOS!I:I,MATCH(CHECKLIST!B795,DATOS!B:B,0),1)&gt;YEAR(TODAY())-1,"","VENCIDA")),"")</f>
        <v/>
      </c>
      <c r="P795" s="17" t="str">
        <f>IF(B795="","",IF(IFERROR(FIND(P$13,INDEX(DATOS!CB:CB,MATCH(CHECKLIST!B795,DATOS!B:B,0),1),1),"")="","","X"))</f>
        <v/>
      </c>
      <c r="Q795" s="17" t="str">
        <f>IF(B795="","",IF(IFERROR(FIND(Q$13,INDEX(DATOS!CB:CB,MATCH(CHECKLIST!B795,DATOS!B:B,0),1),1),"")="","","X"))</f>
        <v/>
      </c>
      <c r="R795" t="str">
        <f>IF(B795="","",1)</f>
        <v/>
      </c>
      <c r="S795" t="str">
        <f t="shared" si="41"/>
        <v/>
      </c>
      <c r="U795" t="str">
        <f t="shared" si="39"/>
        <v/>
      </c>
      <c r="V795" t="str">
        <f t="shared" si="40"/>
        <v/>
      </c>
    </row>
    <row r="796" spans="1:22" x14ac:dyDescent="0.25">
      <c r="A796" s="12">
        <v>783</v>
      </c>
      <c r="B796" t="str">
        <f>IFERROR(INDEX(DATOS!B:B,MATCH(CHECKLIST!A796,DATOS!BV:BV,0),1),"")</f>
        <v/>
      </c>
      <c r="C796" t="str">
        <f>IFERROR(INDEX(DATOS!J:J,MATCH(CHECKLIST!A796,DATOS!BV:BV,0),1),"")</f>
        <v/>
      </c>
      <c r="D796" t="str">
        <f>IFERROR(INDEX(DATOS!R:R,MATCH(CHECKLIST!E796,DATOS!C:C,0),1),"")</f>
        <v/>
      </c>
      <c r="E796" s="16" t="str">
        <f>IFERROR(INDEX(DATOS!C:C,MATCH(CHECKLIST!A796,DATOS!BV:BV,0),1),"")</f>
        <v/>
      </c>
      <c r="F796" s="13" t="str">
        <f t="shared" si="38"/>
        <v/>
      </c>
      <c r="G796" s="17" t="str">
        <f>IF(IFERROR(FIND(G$13,INDEX(DATOS!CB:CB,MATCH(CHECKLIST!B796,DATOS!B:B,0),1),1),"")="",IF(IFERROR(FIND("FINADO",INDEX(DATOS!CB:CB,MATCH(CHECKLIST!B796,DATOS!B:B,0),1),1),"")="",IF(IFERROR(FIND("BAJA",INDEX(DATOS!CB:CB,MATCH(CHECKLIST!B796,DATOS!B:B,0),1),1),"")="",IF(IFERROR(FIND("FECHA PEUA",INDEX(DATOS!CB:CB,MATCH(CHECKLIST!B796,DATOS!B:B,0),1),1),"")="",IF(IFERROR(FIND("FIRMA",INDEX(DATOS!CB:CB,MATCH(CHECKLIST!B796,DATOS!B:B,0),1),1),"")="","","FIRMA"),"PEUA"),"BAJA"),"FINADO"),"X")</f>
        <v/>
      </c>
      <c r="H796" s="17" t="str">
        <f>IF(IFERROR(FIND(H$13,INDEX(DATOS!CB:CB,MATCH(CHECKLIST!B796,DATOS!B:B,0),1),1),"")="",IF(IFERROR(FIND("VENCIDA",INDEX(DATOS!BI:BI,MATCH(CHECKLIST!B796,DATOS!B:B,0),1),1),"")="","","VENCIDO"),"X")</f>
        <v/>
      </c>
      <c r="I796" s="17" t="str">
        <f>IF(IFERROR(FIND(I$13,INDEX(DATOS!CB:CB,MATCH(CHECKLIST!B796,DATOS!B:B,0),1),1),"")="","","X")</f>
        <v/>
      </c>
      <c r="J796" s="17" t="str">
        <f>IF(IFERROR(FIND(J$13,INDEX(DATOS!CB:CB,MATCH(CHECKLIST!B796,DATOS!B:B,0),1),1),"")="","","X")</f>
        <v/>
      </c>
      <c r="K796" s="17" t="str">
        <f>IF(IFERROR(FIND(K$13,INDEX(DATOS!CB:CB,MATCH(CHECKLIST!B796,DATOS!B:B,0),1),1),"")="","","X")</f>
        <v/>
      </c>
      <c r="L796" s="17" t="str">
        <f>IF(IFERROR(FIND(L$13,INDEX(DATOS!CB:CB,MATCH(CHECKLIST!B796,DATOS!B:B,0),1),1),"")="","","X")</f>
        <v/>
      </c>
      <c r="M796" s="17" t="str">
        <f>IF(IFERROR(FIND(M$13,INDEX(DATOS!CB:CB,MATCH(CHECKLIST!B796,DATOS!B:B,0),1),1),"")="","","X")</f>
        <v/>
      </c>
      <c r="N796" s="49" t="str">
        <f ca="1">IFERROR(IF(INDEX(DATOS!I:I,MATCH(CHECKLIST!B796,DATOS!B:B,0),1)="","X",IF(INDEX(DATOS!I:I,MATCH(CHECKLIST!B796,DATOS!B:B,0),1)&gt;YEAR(TODAY())-1,"","VENCIDA")),"")</f>
        <v/>
      </c>
      <c r="P796" s="17" t="str">
        <f>IF(B796="","",IF(IFERROR(FIND(P$13,INDEX(DATOS!CB:CB,MATCH(CHECKLIST!B796,DATOS!B:B,0),1),1),"")="","","X"))</f>
        <v/>
      </c>
      <c r="Q796" s="17" t="str">
        <f>IF(B796="","",IF(IFERROR(FIND(Q$13,INDEX(DATOS!CB:CB,MATCH(CHECKLIST!B796,DATOS!B:B,0),1),1),"")="","","X"))</f>
        <v/>
      </c>
      <c r="S796">
        <f t="shared" si="41"/>
        <v>0</v>
      </c>
      <c r="U796" t="str">
        <f t="shared" si="39"/>
        <v/>
      </c>
      <c r="V796" t="str">
        <f t="shared" si="40"/>
        <v/>
      </c>
    </row>
    <row r="797" spans="1:22" x14ac:dyDescent="0.25">
      <c r="A797" s="12">
        <v>784</v>
      </c>
      <c r="B797" t="str">
        <f>IFERROR(INDEX(DATOS!B:B,MATCH(CHECKLIST!A797,DATOS!BV:BV,0),1),"")</f>
        <v/>
      </c>
      <c r="C797" t="str">
        <f>IFERROR(INDEX(DATOS!J:J,MATCH(CHECKLIST!A797,DATOS!BV:BV,0),1),"")</f>
        <v/>
      </c>
      <c r="D797" t="str">
        <f>IFERROR(INDEX(DATOS!R:R,MATCH(CHECKLIST!E797,DATOS!C:C,0),1),"")</f>
        <v/>
      </c>
      <c r="E797" s="16" t="str">
        <f>IFERROR(INDEX(DATOS!C:C,MATCH(CHECKLIST!A797,DATOS!BV:BV,0),1),"")</f>
        <v/>
      </c>
      <c r="F797" s="13" t="str">
        <f t="shared" si="38"/>
        <v/>
      </c>
      <c r="G797" s="17" t="str">
        <f>IF(IFERROR(FIND(G$13,INDEX(DATOS!CB:CB,MATCH(CHECKLIST!B797,DATOS!B:B,0),1),1),"")="",IF(IFERROR(FIND("FINADO",INDEX(DATOS!CB:CB,MATCH(CHECKLIST!B797,DATOS!B:B,0),1),1),"")="",IF(IFERROR(FIND("BAJA",INDEX(DATOS!CB:CB,MATCH(CHECKLIST!B797,DATOS!B:B,0),1),1),"")="",IF(IFERROR(FIND("FECHA PEUA",INDEX(DATOS!CB:CB,MATCH(CHECKLIST!B797,DATOS!B:B,0),1),1),"")="",IF(IFERROR(FIND("FIRMA",INDEX(DATOS!CB:CB,MATCH(CHECKLIST!B797,DATOS!B:B,0),1),1),"")="","","FIRMA"),"PEUA"),"BAJA"),"FINADO"),"X")</f>
        <v/>
      </c>
      <c r="H797" s="17" t="str">
        <f>IF(IFERROR(FIND(H$13,INDEX(DATOS!CB:CB,MATCH(CHECKLIST!B797,DATOS!B:B,0),1),1),"")="",IF(IFERROR(FIND("VENCIDA",INDEX(DATOS!BI:BI,MATCH(CHECKLIST!B797,DATOS!B:B,0),1),1),"")="","","VENCIDO"),"X")</f>
        <v/>
      </c>
      <c r="I797" s="17" t="str">
        <f>IF(IFERROR(FIND(I$13,INDEX(DATOS!CB:CB,MATCH(CHECKLIST!B797,DATOS!B:B,0),1),1),"")="","","X")</f>
        <v/>
      </c>
      <c r="J797" s="17" t="str">
        <f>IF(IFERROR(FIND(J$13,INDEX(DATOS!CB:CB,MATCH(CHECKLIST!B797,DATOS!B:B,0),1),1),"")="","","X")</f>
        <v/>
      </c>
      <c r="K797" s="17" t="str">
        <f>IF(IFERROR(FIND(K$13,INDEX(DATOS!CB:CB,MATCH(CHECKLIST!B797,DATOS!B:B,0),1),1),"")="","","X")</f>
        <v/>
      </c>
      <c r="L797" s="17" t="str">
        <f>IF(IFERROR(FIND(L$13,INDEX(DATOS!CB:CB,MATCH(CHECKLIST!B797,DATOS!B:B,0),1),1),"")="","","X")</f>
        <v/>
      </c>
      <c r="M797" s="17" t="str">
        <f>IF(IFERROR(FIND(M$13,INDEX(DATOS!CB:CB,MATCH(CHECKLIST!B797,DATOS!B:B,0),1),1),"")="","","X")</f>
        <v/>
      </c>
      <c r="N797" s="49" t="str">
        <f ca="1">IFERROR(IF(INDEX(DATOS!I:I,MATCH(CHECKLIST!B797,DATOS!B:B,0),1)="","X",IF(INDEX(DATOS!I:I,MATCH(CHECKLIST!B797,DATOS!B:B,0),1)&gt;YEAR(TODAY())-1,"","VENCIDA")),"")</f>
        <v/>
      </c>
      <c r="P797" s="17" t="str">
        <f>IF(B797="","",IF(IFERROR(FIND(P$13,INDEX(DATOS!CB:CB,MATCH(CHECKLIST!B797,DATOS!B:B,0),1),1),"")="","","X"))</f>
        <v/>
      </c>
      <c r="Q797" s="17" t="str">
        <f>IF(B797="","",IF(IFERROR(FIND(Q$13,INDEX(DATOS!CB:CB,MATCH(CHECKLIST!B797,DATOS!B:B,0),1),1),"")="","","X"))</f>
        <v/>
      </c>
      <c r="R797" t="str">
        <f>IF(B797="","",1)</f>
        <v/>
      </c>
      <c r="S797" t="str">
        <f t="shared" si="41"/>
        <v/>
      </c>
      <c r="U797" t="str">
        <f t="shared" si="39"/>
        <v/>
      </c>
      <c r="V797" t="str">
        <f t="shared" si="40"/>
        <v/>
      </c>
    </row>
    <row r="798" spans="1:22" x14ac:dyDescent="0.25">
      <c r="A798" s="12">
        <v>785</v>
      </c>
      <c r="B798" t="str">
        <f>IFERROR(INDEX(DATOS!B:B,MATCH(CHECKLIST!A798,DATOS!BV:BV,0),1),"")</f>
        <v/>
      </c>
      <c r="C798" t="str">
        <f>IFERROR(INDEX(DATOS!J:J,MATCH(CHECKLIST!A798,DATOS!BV:BV,0),1),"")</f>
        <v/>
      </c>
      <c r="D798" t="str">
        <f>IFERROR(INDEX(DATOS!R:R,MATCH(CHECKLIST!E798,DATOS!C:C,0),1),"")</f>
        <v/>
      </c>
      <c r="E798" s="16" t="str">
        <f>IFERROR(INDEX(DATOS!C:C,MATCH(CHECKLIST!A798,DATOS!BV:BV,0),1),"")</f>
        <v/>
      </c>
      <c r="F798" s="13" t="str">
        <f t="shared" si="38"/>
        <v/>
      </c>
      <c r="G798" s="17" t="str">
        <f>IF(IFERROR(FIND(G$13,INDEX(DATOS!CB:CB,MATCH(CHECKLIST!B798,DATOS!B:B,0),1),1),"")="",IF(IFERROR(FIND("FINADO",INDEX(DATOS!CB:CB,MATCH(CHECKLIST!B798,DATOS!B:B,0),1),1),"")="",IF(IFERROR(FIND("BAJA",INDEX(DATOS!CB:CB,MATCH(CHECKLIST!B798,DATOS!B:B,0),1),1),"")="",IF(IFERROR(FIND("FECHA PEUA",INDEX(DATOS!CB:CB,MATCH(CHECKLIST!B798,DATOS!B:B,0),1),1),"")="",IF(IFERROR(FIND("FIRMA",INDEX(DATOS!CB:CB,MATCH(CHECKLIST!B798,DATOS!B:B,0),1),1),"")="","","FIRMA"),"PEUA"),"BAJA"),"FINADO"),"X")</f>
        <v/>
      </c>
      <c r="H798" s="17" t="str">
        <f>IF(IFERROR(FIND(H$13,INDEX(DATOS!CB:CB,MATCH(CHECKLIST!B798,DATOS!B:B,0),1),1),"")="",IF(IFERROR(FIND("VENCIDA",INDEX(DATOS!BI:BI,MATCH(CHECKLIST!B798,DATOS!B:B,0),1),1),"")="","","VENCIDO"),"X")</f>
        <v/>
      </c>
      <c r="I798" s="17" t="str">
        <f>IF(IFERROR(FIND(I$13,INDEX(DATOS!CB:CB,MATCH(CHECKLIST!B798,DATOS!B:B,0),1),1),"")="","","X")</f>
        <v/>
      </c>
      <c r="J798" s="17" t="str">
        <f>IF(IFERROR(FIND(J$13,INDEX(DATOS!CB:CB,MATCH(CHECKLIST!B798,DATOS!B:B,0),1),1),"")="","","X")</f>
        <v/>
      </c>
      <c r="K798" s="17" t="str">
        <f>IF(IFERROR(FIND(K$13,INDEX(DATOS!CB:CB,MATCH(CHECKLIST!B798,DATOS!B:B,0),1),1),"")="","","X")</f>
        <v/>
      </c>
      <c r="L798" s="17" t="str">
        <f>IF(IFERROR(FIND(L$13,INDEX(DATOS!CB:CB,MATCH(CHECKLIST!B798,DATOS!B:B,0),1),1),"")="","","X")</f>
        <v/>
      </c>
      <c r="M798" s="17" t="str">
        <f>IF(IFERROR(FIND(M$13,INDEX(DATOS!CB:CB,MATCH(CHECKLIST!B798,DATOS!B:B,0),1),1),"")="","","X")</f>
        <v/>
      </c>
      <c r="N798" s="49" t="str">
        <f ca="1">IFERROR(IF(INDEX(DATOS!I:I,MATCH(CHECKLIST!B798,DATOS!B:B,0),1)="","X",IF(INDEX(DATOS!I:I,MATCH(CHECKLIST!B798,DATOS!B:B,0),1)&gt;YEAR(TODAY())-1,"","VENCIDA")),"")</f>
        <v/>
      </c>
      <c r="P798" s="17" t="str">
        <f>IF(B798="","",IF(IFERROR(FIND(P$13,INDEX(DATOS!CB:CB,MATCH(CHECKLIST!B798,DATOS!B:B,0),1),1),"")="","","X"))</f>
        <v/>
      </c>
      <c r="Q798" s="17" t="str">
        <f>IF(B798="","",IF(IFERROR(FIND(Q$13,INDEX(DATOS!CB:CB,MATCH(CHECKLIST!B798,DATOS!B:B,0),1),1),"")="","","X"))</f>
        <v/>
      </c>
      <c r="S798">
        <f t="shared" si="41"/>
        <v>0</v>
      </c>
      <c r="U798" t="str">
        <f t="shared" si="39"/>
        <v/>
      </c>
      <c r="V798" t="str">
        <f t="shared" si="40"/>
        <v/>
      </c>
    </row>
    <row r="799" spans="1:22" x14ac:dyDescent="0.25">
      <c r="A799" s="12">
        <v>786</v>
      </c>
      <c r="B799" t="str">
        <f>IFERROR(INDEX(DATOS!B:B,MATCH(CHECKLIST!A799,DATOS!BV:BV,0),1),"")</f>
        <v/>
      </c>
      <c r="C799" t="str">
        <f>IFERROR(INDEX(DATOS!J:J,MATCH(CHECKLIST!A799,DATOS!BV:BV,0),1),"")</f>
        <v/>
      </c>
      <c r="D799" t="str">
        <f>IFERROR(INDEX(DATOS!R:R,MATCH(CHECKLIST!E799,DATOS!C:C,0),1),"")</f>
        <v/>
      </c>
      <c r="E799" s="16" t="str">
        <f>IFERROR(INDEX(DATOS!C:C,MATCH(CHECKLIST!A799,DATOS!BV:BV,0),1),"")</f>
        <v/>
      </c>
      <c r="F799" s="13" t="str">
        <f t="shared" si="38"/>
        <v/>
      </c>
      <c r="G799" s="17" t="str">
        <f>IF(IFERROR(FIND(G$13,INDEX(DATOS!CB:CB,MATCH(CHECKLIST!B799,DATOS!B:B,0),1),1),"")="",IF(IFERROR(FIND("FINADO",INDEX(DATOS!CB:CB,MATCH(CHECKLIST!B799,DATOS!B:B,0),1),1),"")="",IF(IFERROR(FIND("BAJA",INDEX(DATOS!CB:CB,MATCH(CHECKLIST!B799,DATOS!B:B,0),1),1),"")="",IF(IFERROR(FIND("FECHA PEUA",INDEX(DATOS!CB:CB,MATCH(CHECKLIST!B799,DATOS!B:B,0),1),1),"")="",IF(IFERROR(FIND("FIRMA",INDEX(DATOS!CB:CB,MATCH(CHECKLIST!B799,DATOS!B:B,0),1),1),"")="","","FIRMA"),"PEUA"),"BAJA"),"FINADO"),"X")</f>
        <v/>
      </c>
      <c r="H799" s="17" t="str">
        <f>IF(IFERROR(FIND(H$13,INDEX(DATOS!CB:CB,MATCH(CHECKLIST!B799,DATOS!B:B,0),1),1),"")="",IF(IFERROR(FIND("VENCIDA",INDEX(DATOS!BI:BI,MATCH(CHECKLIST!B799,DATOS!B:B,0),1),1),"")="","","VENCIDO"),"X")</f>
        <v/>
      </c>
      <c r="I799" s="17" t="str">
        <f>IF(IFERROR(FIND(I$13,INDEX(DATOS!CB:CB,MATCH(CHECKLIST!B799,DATOS!B:B,0),1),1),"")="","","X")</f>
        <v/>
      </c>
      <c r="J799" s="17" t="str">
        <f>IF(IFERROR(FIND(J$13,INDEX(DATOS!CB:CB,MATCH(CHECKLIST!B799,DATOS!B:B,0),1),1),"")="","","X")</f>
        <v/>
      </c>
      <c r="K799" s="17" t="str">
        <f>IF(IFERROR(FIND(K$13,INDEX(DATOS!CB:CB,MATCH(CHECKLIST!B799,DATOS!B:B,0),1),1),"")="","","X")</f>
        <v/>
      </c>
      <c r="L799" s="17" t="str">
        <f>IF(IFERROR(FIND(L$13,INDEX(DATOS!CB:CB,MATCH(CHECKLIST!B799,DATOS!B:B,0),1),1),"")="","","X")</f>
        <v/>
      </c>
      <c r="M799" s="17" t="str">
        <f>IF(IFERROR(FIND(M$13,INDEX(DATOS!CB:CB,MATCH(CHECKLIST!B799,DATOS!B:B,0),1),1),"")="","","X")</f>
        <v/>
      </c>
      <c r="N799" s="49" t="str">
        <f ca="1">IFERROR(IF(INDEX(DATOS!I:I,MATCH(CHECKLIST!B799,DATOS!B:B,0),1)="","X",IF(INDEX(DATOS!I:I,MATCH(CHECKLIST!B799,DATOS!B:B,0),1)&gt;YEAR(TODAY())-1,"","VENCIDA")),"")</f>
        <v/>
      </c>
      <c r="P799" s="17" t="str">
        <f>IF(B799="","",IF(IFERROR(FIND(P$13,INDEX(DATOS!CB:CB,MATCH(CHECKLIST!B799,DATOS!B:B,0),1),1),"")="","","X"))</f>
        <v/>
      </c>
      <c r="Q799" s="17" t="str">
        <f>IF(B799="","",IF(IFERROR(FIND(Q$13,INDEX(DATOS!CB:CB,MATCH(CHECKLIST!B799,DATOS!B:B,0),1),1),"")="","","X"))</f>
        <v/>
      </c>
      <c r="R799" t="str">
        <f>IF(B799="","",1)</f>
        <v/>
      </c>
      <c r="S799" t="str">
        <f t="shared" si="41"/>
        <v/>
      </c>
      <c r="U799" t="str">
        <f t="shared" si="39"/>
        <v/>
      </c>
      <c r="V799" t="str">
        <f t="shared" si="40"/>
        <v/>
      </c>
    </row>
    <row r="800" spans="1:22" x14ac:dyDescent="0.25">
      <c r="A800" s="12">
        <v>787</v>
      </c>
      <c r="B800" t="str">
        <f>IFERROR(INDEX(DATOS!B:B,MATCH(CHECKLIST!A800,DATOS!BV:BV,0),1),"")</f>
        <v/>
      </c>
      <c r="C800" t="str">
        <f>IFERROR(INDEX(DATOS!J:J,MATCH(CHECKLIST!A800,DATOS!BV:BV,0),1),"")</f>
        <v/>
      </c>
      <c r="D800" t="str">
        <f>IFERROR(INDEX(DATOS!R:R,MATCH(CHECKLIST!E800,DATOS!C:C,0),1),"")</f>
        <v/>
      </c>
      <c r="E800" s="16" t="str">
        <f>IFERROR(INDEX(DATOS!C:C,MATCH(CHECKLIST!A800,DATOS!BV:BV,0),1),"")</f>
        <v/>
      </c>
      <c r="F800" s="13" t="str">
        <f t="shared" si="38"/>
        <v/>
      </c>
      <c r="G800" s="17" t="str">
        <f>IF(IFERROR(FIND(G$13,INDEX(DATOS!CB:CB,MATCH(CHECKLIST!B800,DATOS!B:B,0),1),1),"")="",IF(IFERROR(FIND("FINADO",INDEX(DATOS!CB:CB,MATCH(CHECKLIST!B800,DATOS!B:B,0),1),1),"")="",IF(IFERROR(FIND("BAJA",INDEX(DATOS!CB:CB,MATCH(CHECKLIST!B800,DATOS!B:B,0),1),1),"")="",IF(IFERROR(FIND("FECHA PEUA",INDEX(DATOS!CB:CB,MATCH(CHECKLIST!B800,DATOS!B:B,0),1),1),"")="",IF(IFERROR(FIND("FIRMA",INDEX(DATOS!CB:CB,MATCH(CHECKLIST!B800,DATOS!B:B,0),1),1),"")="","","FIRMA"),"PEUA"),"BAJA"),"FINADO"),"X")</f>
        <v/>
      </c>
      <c r="H800" s="17" t="str">
        <f>IF(IFERROR(FIND(H$13,INDEX(DATOS!CB:CB,MATCH(CHECKLIST!B800,DATOS!B:B,0),1),1),"")="",IF(IFERROR(FIND("VENCIDA",INDEX(DATOS!BI:BI,MATCH(CHECKLIST!B800,DATOS!B:B,0),1),1),"")="","","VENCIDO"),"X")</f>
        <v/>
      </c>
      <c r="I800" s="17" t="str">
        <f>IF(IFERROR(FIND(I$13,INDEX(DATOS!CB:CB,MATCH(CHECKLIST!B800,DATOS!B:B,0),1),1),"")="","","X")</f>
        <v/>
      </c>
      <c r="J800" s="17" t="str">
        <f>IF(IFERROR(FIND(J$13,INDEX(DATOS!CB:CB,MATCH(CHECKLIST!B800,DATOS!B:B,0),1),1),"")="","","X")</f>
        <v/>
      </c>
      <c r="K800" s="17" t="str">
        <f>IF(IFERROR(FIND(K$13,INDEX(DATOS!CB:CB,MATCH(CHECKLIST!B800,DATOS!B:B,0),1),1),"")="","","X")</f>
        <v/>
      </c>
      <c r="L800" s="17" t="str">
        <f>IF(IFERROR(FIND(L$13,INDEX(DATOS!CB:CB,MATCH(CHECKLIST!B800,DATOS!B:B,0),1),1),"")="","","X")</f>
        <v/>
      </c>
      <c r="M800" s="17" t="str">
        <f>IF(IFERROR(FIND(M$13,INDEX(DATOS!CB:CB,MATCH(CHECKLIST!B800,DATOS!B:B,0),1),1),"")="","","X")</f>
        <v/>
      </c>
      <c r="N800" s="49" t="str">
        <f ca="1">IFERROR(IF(INDEX(DATOS!I:I,MATCH(CHECKLIST!B800,DATOS!B:B,0),1)="","X",IF(INDEX(DATOS!I:I,MATCH(CHECKLIST!B800,DATOS!B:B,0),1)&gt;YEAR(TODAY())-1,"","VENCIDA")),"")</f>
        <v/>
      </c>
      <c r="P800" s="17" t="str">
        <f>IF(B800="","",IF(IFERROR(FIND(P$13,INDEX(DATOS!CB:CB,MATCH(CHECKLIST!B800,DATOS!B:B,0),1),1),"")="","","X"))</f>
        <v/>
      </c>
      <c r="Q800" s="17" t="str">
        <f>IF(B800="","",IF(IFERROR(FIND(Q$13,INDEX(DATOS!CB:CB,MATCH(CHECKLIST!B800,DATOS!B:B,0),1),1),"")="","","X"))</f>
        <v/>
      </c>
      <c r="S800">
        <f t="shared" si="41"/>
        <v>0</v>
      </c>
      <c r="U800" t="str">
        <f t="shared" si="39"/>
        <v/>
      </c>
      <c r="V800" t="str">
        <f t="shared" si="40"/>
        <v/>
      </c>
    </row>
    <row r="801" spans="1:22" x14ac:dyDescent="0.25">
      <c r="A801" s="12">
        <v>788</v>
      </c>
      <c r="B801" t="str">
        <f>IFERROR(INDEX(DATOS!B:B,MATCH(CHECKLIST!A801,DATOS!BV:BV,0),1),"")</f>
        <v/>
      </c>
      <c r="C801" t="str">
        <f>IFERROR(INDEX(DATOS!J:J,MATCH(CHECKLIST!A801,DATOS!BV:BV,0),1),"")</f>
        <v/>
      </c>
      <c r="D801" t="str">
        <f>IFERROR(INDEX(DATOS!R:R,MATCH(CHECKLIST!E801,DATOS!C:C,0),1),"")</f>
        <v/>
      </c>
      <c r="E801" s="16" t="str">
        <f>IFERROR(INDEX(DATOS!C:C,MATCH(CHECKLIST!A801,DATOS!BV:BV,0),1),"")</f>
        <v/>
      </c>
      <c r="F801" s="13" t="str">
        <f t="shared" si="38"/>
        <v/>
      </c>
      <c r="G801" s="17" t="str">
        <f>IF(IFERROR(FIND(G$13,INDEX(DATOS!CB:CB,MATCH(CHECKLIST!B801,DATOS!B:B,0),1),1),"")="",IF(IFERROR(FIND("FINADO",INDEX(DATOS!CB:CB,MATCH(CHECKLIST!B801,DATOS!B:B,0),1),1),"")="",IF(IFERROR(FIND("BAJA",INDEX(DATOS!CB:CB,MATCH(CHECKLIST!B801,DATOS!B:B,0),1),1),"")="",IF(IFERROR(FIND("FECHA PEUA",INDEX(DATOS!CB:CB,MATCH(CHECKLIST!B801,DATOS!B:B,0),1),1),"")="",IF(IFERROR(FIND("FIRMA",INDEX(DATOS!CB:CB,MATCH(CHECKLIST!B801,DATOS!B:B,0),1),1),"")="","","FIRMA"),"PEUA"),"BAJA"),"FINADO"),"X")</f>
        <v/>
      </c>
      <c r="H801" s="17" t="str">
        <f>IF(IFERROR(FIND(H$13,INDEX(DATOS!CB:CB,MATCH(CHECKLIST!B801,DATOS!B:B,0),1),1),"")="",IF(IFERROR(FIND("VENCIDA",INDEX(DATOS!BI:BI,MATCH(CHECKLIST!B801,DATOS!B:B,0),1),1),"")="","","VENCIDO"),"X")</f>
        <v/>
      </c>
      <c r="I801" s="17" t="str">
        <f>IF(IFERROR(FIND(I$13,INDEX(DATOS!CB:CB,MATCH(CHECKLIST!B801,DATOS!B:B,0),1),1),"")="","","X")</f>
        <v/>
      </c>
      <c r="J801" s="17" t="str">
        <f>IF(IFERROR(FIND(J$13,INDEX(DATOS!CB:CB,MATCH(CHECKLIST!B801,DATOS!B:B,0),1),1),"")="","","X")</f>
        <v/>
      </c>
      <c r="K801" s="17" t="str">
        <f>IF(IFERROR(FIND(K$13,INDEX(DATOS!CB:CB,MATCH(CHECKLIST!B801,DATOS!B:B,0),1),1),"")="","","X")</f>
        <v/>
      </c>
      <c r="L801" s="17" t="str">
        <f>IF(IFERROR(FIND(L$13,INDEX(DATOS!CB:CB,MATCH(CHECKLIST!B801,DATOS!B:B,0),1),1),"")="","","X")</f>
        <v/>
      </c>
      <c r="M801" s="17" t="str">
        <f>IF(IFERROR(FIND(M$13,INDEX(DATOS!CB:CB,MATCH(CHECKLIST!B801,DATOS!B:B,0),1),1),"")="","","X")</f>
        <v/>
      </c>
      <c r="N801" s="49" t="str">
        <f ca="1">IFERROR(IF(INDEX(DATOS!I:I,MATCH(CHECKLIST!B801,DATOS!B:B,0),1)="","X",IF(INDEX(DATOS!I:I,MATCH(CHECKLIST!B801,DATOS!B:B,0),1)&gt;YEAR(TODAY())-1,"","VENCIDA")),"")</f>
        <v/>
      </c>
      <c r="P801" s="17" t="str">
        <f>IF(B801="","",IF(IFERROR(FIND(P$13,INDEX(DATOS!CB:CB,MATCH(CHECKLIST!B801,DATOS!B:B,0),1),1),"")="","","X"))</f>
        <v/>
      </c>
      <c r="Q801" s="17" t="str">
        <f>IF(B801="","",IF(IFERROR(FIND(Q$13,INDEX(DATOS!CB:CB,MATCH(CHECKLIST!B801,DATOS!B:B,0),1),1),"")="","","X"))</f>
        <v/>
      </c>
      <c r="R801" t="str">
        <f>IF(B801="","",1)</f>
        <v/>
      </c>
      <c r="S801" t="str">
        <f t="shared" si="41"/>
        <v/>
      </c>
      <c r="U801" t="str">
        <f t="shared" si="39"/>
        <v/>
      </c>
      <c r="V801" t="str">
        <f t="shared" si="40"/>
        <v/>
      </c>
    </row>
    <row r="802" spans="1:22" x14ac:dyDescent="0.25">
      <c r="A802" s="12">
        <v>789</v>
      </c>
      <c r="B802" t="str">
        <f>IFERROR(INDEX(DATOS!B:B,MATCH(CHECKLIST!A802,DATOS!BV:BV,0),1),"")</f>
        <v/>
      </c>
      <c r="C802" t="str">
        <f>IFERROR(INDEX(DATOS!J:J,MATCH(CHECKLIST!A802,DATOS!BV:BV,0),1),"")</f>
        <v/>
      </c>
      <c r="D802" t="str">
        <f>IFERROR(INDEX(DATOS!R:R,MATCH(CHECKLIST!E802,DATOS!C:C,0),1),"")</f>
        <v/>
      </c>
      <c r="E802" s="16" t="str">
        <f>IFERROR(INDEX(DATOS!C:C,MATCH(CHECKLIST!A802,DATOS!BV:BV,0),1),"")</f>
        <v/>
      </c>
      <c r="F802" s="13" t="str">
        <f t="shared" si="38"/>
        <v/>
      </c>
      <c r="G802" s="17" t="str">
        <f>IF(IFERROR(FIND(G$13,INDEX(DATOS!CB:CB,MATCH(CHECKLIST!B802,DATOS!B:B,0),1),1),"")="",IF(IFERROR(FIND("FINADO",INDEX(DATOS!CB:CB,MATCH(CHECKLIST!B802,DATOS!B:B,0),1),1),"")="",IF(IFERROR(FIND("BAJA",INDEX(DATOS!CB:CB,MATCH(CHECKLIST!B802,DATOS!B:B,0),1),1),"")="",IF(IFERROR(FIND("FECHA PEUA",INDEX(DATOS!CB:CB,MATCH(CHECKLIST!B802,DATOS!B:B,0),1),1),"")="",IF(IFERROR(FIND("FIRMA",INDEX(DATOS!CB:CB,MATCH(CHECKLIST!B802,DATOS!B:B,0),1),1),"")="","","FIRMA"),"PEUA"),"BAJA"),"FINADO"),"X")</f>
        <v/>
      </c>
      <c r="H802" s="17" t="str">
        <f>IF(IFERROR(FIND(H$13,INDEX(DATOS!CB:CB,MATCH(CHECKLIST!B802,DATOS!B:B,0),1),1),"")="",IF(IFERROR(FIND("VENCIDA",INDEX(DATOS!BI:BI,MATCH(CHECKLIST!B802,DATOS!B:B,0),1),1),"")="","","VENCIDO"),"X")</f>
        <v/>
      </c>
      <c r="I802" s="17" t="str">
        <f>IF(IFERROR(FIND(I$13,INDEX(DATOS!CB:CB,MATCH(CHECKLIST!B802,DATOS!B:B,0),1),1),"")="","","X")</f>
        <v/>
      </c>
      <c r="J802" s="17" t="str">
        <f>IF(IFERROR(FIND(J$13,INDEX(DATOS!CB:CB,MATCH(CHECKLIST!B802,DATOS!B:B,0),1),1),"")="","","X")</f>
        <v/>
      </c>
      <c r="K802" s="17" t="str">
        <f>IF(IFERROR(FIND(K$13,INDEX(DATOS!CB:CB,MATCH(CHECKLIST!B802,DATOS!B:B,0),1),1),"")="","","X")</f>
        <v/>
      </c>
      <c r="L802" s="17" t="str">
        <f>IF(IFERROR(FIND(L$13,INDEX(DATOS!CB:CB,MATCH(CHECKLIST!B802,DATOS!B:B,0),1),1),"")="","","X")</f>
        <v/>
      </c>
      <c r="M802" s="17" t="str">
        <f>IF(IFERROR(FIND(M$13,INDEX(DATOS!CB:CB,MATCH(CHECKLIST!B802,DATOS!B:B,0),1),1),"")="","","X")</f>
        <v/>
      </c>
      <c r="N802" s="49" t="str">
        <f ca="1">IFERROR(IF(INDEX(DATOS!I:I,MATCH(CHECKLIST!B802,DATOS!B:B,0),1)="","X",IF(INDEX(DATOS!I:I,MATCH(CHECKLIST!B802,DATOS!B:B,0),1)&gt;YEAR(TODAY())-1,"","VENCIDA")),"")</f>
        <v/>
      </c>
      <c r="P802" s="17" t="str">
        <f>IF(B802="","",IF(IFERROR(FIND(P$13,INDEX(DATOS!CB:CB,MATCH(CHECKLIST!B802,DATOS!B:B,0),1),1),"")="","","X"))</f>
        <v/>
      </c>
      <c r="Q802" s="17" t="str">
        <f>IF(B802="","",IF(IFERROR(FIND(Q$13,INDEX(DATOS!CB:CB,MATCH(CHECKLIST!B802,DATOS!B:B,0),1),1),"")="","","X"))</f>
        <v/>
      </c>
      <c r="S802">
        <f t="shared" si="41"/>
        <v>0</v>
      </c>
      <c r="U802" t="str">
        <f t="shared" si="39"/>
        <v/>
      </c>
      <c r="V802" t="str">
        <f t="shared" si="40"/>
        <v/>
      </c>
    </row>
    <row r="803" spans="1:22" x14ac:dyDescent="0.25">
      <c r="A803" s="12">
        <v>790</v>
      </c>
      <c r="B803" t="str">
        <f>IFERROR(INDEX(DATOS!B:B,MATCH(CHECKLIST!A803,DATOS!BV:BV,0),1),"")</f>
        <v/>
      </c>
      <c r="C803" t="str">
        <f>IFERROR(INDEX(DATOS!J:J,MATCH(CHECKLIST!A803,DATOS!BV:BV,0),1),"")</f>
        <v/>
      </c>
      <c r="D803" t="str">
        <f>IFERROR(INDEX(DATOS!R:R,MATCH(CHECKLIST!E803,DATOS!C:C,0),1),"")</f>
        <v/>
      </c>
      <c r="E803" s="16" t="str">
        <f>IFERROR(INDEX(DATOS!C:C,MATCH(CHECKLIST!A803,DATOS!BV:BV,0),1),"")</f>
        <v/>
      </c>
      <c r="F803" s="13" t="str">
        <f t="shared" si="38"/>
        <v/>
      </c>
      <c r="G803" s="17" t="str">
        <f>IF(IFERROR(FIND(G$13,INDEX(DATOS!CB:CB,MATCH(CHECKLIST!B803,DATOS!B:B,0),1),1),"")="",IF(IFERROR(FIND("FINADO",INDEX(DATOS!CB:CB,MATCH(CHECKLIST!B803,DATOS!B:B,0),1),1),"")="",IF(IFERROR(FIND("BAJA",INDEX(DATOS!CB:CB,MATCH(CHECKLIST!B803,DATOS!B:B,0),1),1),"")="",IF(IFERROR(FIND("FECHA PEUA",INDEX(DATOS!CB:CB,MATCH(CHECKLIST!B803,DATOS!B:B,0),1),1),"")="",IF(IFERROR(FIND("FIRMA",INDEX(DATOS!CB:CB,MATCH(CHECKLIST!B803,DATOS!B:B,0),1),1),"")="","","FIRMA"),"PEUA"),"BAJA"),"FINADO"),"X")</f>
        <v/>
      </c>
      <c r="H803" s="17" t="str">
        <f>IF(IFERROR(FIND(H$13,INDEX(DATOS!CB:CB,MATCH(CHECKLIST!B803,DATOS!B:B,0),1),1),"")="",IF(IFERROR(FIND("VENCIDA",INDEX(DATOS!BI:BI,MATCH(CHECKLIST!B803,DATOS!B:B,0),1),1),"")="","","VENCIDO"),"X")</f>
        <v/>
      </c>
      <c r="I803" s="17" t="str">
        <f>IF(IFERROR(FIND(I$13,INDEX(DATOS!CB:CB,MATCH(CHECKLIST!B803,DATOS!B:B,0),1),1),"")="","","X")</f>
        <v/>
      </c>
      <c r="J803" s="17" t="str">
        <f>IF(IFERROR(FIND(J$13,INDEX(DATOS!CB:CB,MATCH(CHECKLIST!B803,DATOS!B:B,0),1),1),"")="","","X")</f>
        <v/>
      </c>
      <c r="K803" s="17" t="str">
        <f>IF(IFERROR(FIND(K$13,INDEX(DATOS!CB:CB,MATCH(CHECKLIST!B803,DATOS!B:B,0),1),1),"")="","","X")</f>
        <v/>
      </c>
      <c r="L803" s="17" t="str">
        <f>IF(IFERROR(FIND(L$13,INDEX(DATOS!CB:CB,MATCH(CHECKLIST!B803,DATOS!B:B,0),1),1),"")="","","X")</f>
        <v/>
      </c>
      <c r="M803" s="17" t="str">
        <f>IF(IFERROR(FIND(M$13,INDEX(DATOS!CB:CB,MATCH(CHECKLIST!B803,DATOS!B:B,0),1),1),"")="","","X")</f>
        <v/>
      </c>
      <c r="N803" s="49" t="str">
        <f ca="1">IFERROR(IF(INDEX(DATOS!I:I,MATCH(CHECKLIST!B803,DATOS!B:B,0),1)="","X",IF(INDEX(DATOS!I:I,MATCH(CHECKLIST!B803,DATOS!B:B,0),1)&gt;YEAR(TODAY())-1,"","VENCIDA")),"")</f>
        <v/>
      </c>
      <c r="P803" s="17" t="str">
        <f>IF(B803="","",IF(IFERROR(FIND(P$13,INDEX(DATOS!CB:CB,MATCH(CHECKLIST!B803,DATOS!B:B,0),1),1),"")="","","X"))</f>
        <v/>
      </c>
      <c r="Q803" s="17" t="str">
        <f>IF(B803="","",IF(IFERROR(FIND(Q$13,INDEX(DATOS!CB:CB,MATCH(CHECKLIST!B803,DATOS!B:B,0),1),1),"")="","","X"))</f>
        <v/>
      </c>
      <c r="R803" t="str">
        <f>IF(B803="","",1)</f>
        <v/>
      </c>
      <c r="S803" t="str">
        <f t="shared" si="41"/>
        <v/>
      </c>
      <c r="U803" t="str">
        <f t="shared" si="39"/>
        <v/>
      </c>
      <c r="V803" t="str">
        <f t="shared" si="40"/>
        <v/>
      </c>
    </row>
    <row r="804" spans="1:22" x14ac:dyDescent="0.25">
      <c r="A804" s="12">
        <v>791</v>
      </c>
      <c r="B804" t="str">
        <f>IFERROR(INDEX(DATOS!B:B,MATCH(CHECKLIST!A804,DATOS!BV:BV,0),1),"")</f>
        <v/>
      </c>
      <c r="C804" t="str">
        <f>IFERROR(INDEX(DATOS!J:J,MATCH(CHECKLIST!A804,DATOS!BV:BV,0),1),"")</f>
        <v/>
      </c>
      <c r="D804" t="str">
        <f>IFERROR(INDEX(DATOS!R:R,MATCH(CHECKLIST!E804,DATOS!C:C,0),1),"")</f>
        <v/>
      </c>
      <c r="E804" s="16" t="str">
        <f>IFERROR(INDEX(DATOS!C:C,MATCH(CHECKLIST!A804,DATOS!BV:BV,0),1),"")</f>
        <v/>
      </c>
      <c r="F804" s="13" t="str">
        <f t="shared" si="38"/>
        <v/>
      </c>
      <c r="G804" s="17" t="str">
        <f>IF(IFERROR(FIND(G$13,INDEX(DATOS!CB:CB,MATCH(CHECKLIST!B804,DATOS!B:B,0),1),1),"")="",IF(IFERROR(FIND("FINADO",INDEX(DATOS!CB:CB,MATCH(CHECKLIST!B804,DATOS!B:B,0),1),1),"")="",IF(IFERROR(FIND("BAJA",INDEX(DATOS!CB:CB,MATCH(CHECKLIST!B804,DATOS!B:B,0),1),1),"")="",IF(IFERROR(FIND("FECHA PEUA",INDEX(DATOS!CB:CB,MATCH(CHECKLIST!B804,DATOS!B:B,0),1),1),"")="",IF(IFERROR(FIND("FIRMA",INDEX(DATOS!CB:CB,MATCH(CHECKLIST!B804,DATOS!B:B,0),1),1),"")="","","FIRMA"),"PEUA"),"BAJA"),"FINADO"),"X")</f>
        <v/>
      </c>
      <c r="H804" s="17" t="str">
        <f>IF(IFERROR(FIND(H$13,INDEX(DATOS!CB:CB,MATCH(CHECKLIST!B804,DATOS!B:B,0),1),1),"")="",IF(IFERROR(FIND("VENCIDA",INDEX(DATOS!BI:BI,MATCH(CHECKLIST!B804,DATOS!B:B,0),1),1),"")="","","VENCIDO"),"X")</f>
        <v/>
      </c>
      <c r="I804" s="17" t="str">
        <f>IF(IFERROR(FIND(I$13,INDEX(DATOS!CB:CB,MATCH(CHECKLIST!B804,DATOS!B:B,0),1),1),"")="","","X")</f>
        <v/>
      </c>
      <c r="J804" s="17" t="str">
        <f>IF(IFERROR(FIND(J$13,INDEX(DATOS!CB:CB,MATCH(CHECKLIST!B804,DATOS!B:B,0),1),1),"")="","","X")</f>
        <v/>
      </c>
      <c r="K804" s="17" t="str">
        <f>IF(IFERROR(FIND(K$13,INDEX(DATOS!CB:CB,MATCH(CHECKLIST!B804,DATOS!B:B,0),1),1),"")="","","X")</f>
        <v/>
      </c>
      <c r="L804" s="17" t="str">
        <f>IF(IFERROR(FIND(L$13,INDEX(DATOS!CB:CB,MATCH(CHECKLIST!B804,DATOS!B:B,0),1),1),"")="","","X")</f>
        <v/>
      </c>
      <c r="M804" s="17" t="str">
        <f>IF(IFERROR(FIND(M$13,INDEX(DATOS!CB:CB,MATCH(CHECKLIST!B804,DATOS!B:B,0),1),1),"")="","","X")</f>
        <v/>
      </c>
      <c r="N804" s="49" t="str">
        <f ca="1">IFERROR(IF(INDEX(DATOS!I:I,MATCH(CHECKLIST!B804,DATOS!B:B,0),1)="","X",IF(INDEX(DATOS!I:I,MATCH(CHECKLIST!B804,DATOS!B:B,0),1)&gt;YEAR(TODAY())-1,"","VENCIDA")),"")</f>
        <v/>
      </c>
      <c r="P804" s="17" t="str">
        <f>IF(B804="","",IF(IFERROR(FIND(P$13,INDEX(DATOS!CB:CB,MATCH(CHECKLIST!B804,DATOS!B:B,0),1),1),"")="","","X"))</f>
        <v/>
      </c>
      <c r="Q804" s="17" t="str">
        <f>IF(B804="","",IF(IFERROR(FIND(Q$13,INDEX(DATOS!CB:CB,MATCH(CHECKLIST!B804,DATOS!B:B,0),1),1),"")="","","X"))</f>
        <v/>
      </c>
      <c r="S804">
        <f t="shared" si="41"/>
        <v>0</v>
      </c>
      <c r="U804" t="str">
        <f t="shared" si="39"/>
        <v/>
      </c>
      <c r="V804" t="str">
        <f t="shared" si="40"/>
        <v/>
      </c>
    </row>
    <row r="805" spans="1:22" x14ac:dyDescent="0.25">
      <c r="A805" s="12">
        <v>792</v>
      </c>
      <c r="B805" t="str">
        <f>IFERROR(INDEX(DATOS!B:B,MATCH(CHECKLIST!A805,DATOS!BV:BV,0),1),"")</f>
        <v/>
      </c>
      <c r="C805" t="str">
        <f>IFERROR(INDEX(DATOS!J:J,MATCH(CHECKLIST!A805,DATOS!BV:BV,0),1),"")</f>
        <v/>
      </c>
      <c r="D805" t="str">
        <f>IFERROR(INDEX(DATOS!R:R,MATCH(CHECKLIST!E805,DATOS!C:C,0),1),"")</f>
        <v/>
      </c>
      <c r="E805" s="16" t="str">
        <f>IFERROR(INDEX(DATOS!C:C,MATCH(CHECKLIST!A805,DATOS!BV:BV,0),1),"")</f>
        <v/>
      </c>
      <c r="F805" s="13" t="str">
        <f t="shared" si="38"/>
        <v/>
      </c>
      <c r="G805" s="17" t="str">
        <f>IF(IFERROR(FIND(G$13,INDEX(DATOS!CB:CB,MATCH(CHECKLIST!B805,DATOS!B:B,0),1),1),"")="",IF(IFERROR(FIND("FINADO",INDEX(DATOS!CB:CB,MATCH(CHECKLIST!B805,DATOS!B:B,0),1),1),"")="",IF(IFERROR(FIND("BAJA",INDEX(DATOS!CB:CB,MATCH(CHECKLIST!B805,DATOS!B:B,0),1),1),"")="",IF(IFERROR(FIND("FECHA PEUA",INDEX(DATOS!CB:CB,MATCH(CHECKLIST!B805,DATOS!B:B,0),1),1),"")="",IF(IFERROR(FIND("FIRMA",INDEX(DATOS!CB:CB,MATCH(CHECKLIST!B805,DATOS!B:B,0),1),1),"")="","","FIRMA"),"PEUA"),"BAJA"),"FINADO"),"X")</f>
        <v/>
      </c>
      <c r="H805" s="17" t="str">
        <f>IF(IFERROR(FIND(H$13,INDEX(DATOS!CB:CB,MATCH(CHECKLIST!B805,DATOS!B:B,0),1),1),"")="",IF(IFERROR(FIND("VENCIDA",INDEX(DATOS!BI:BI,MATCH(CHECKLIST!B805,DATOS!B:B,0),1),1),"")="","","VENCIDO"),"X")</f>
        <v/>
      </c>
      <c r="I805" s="17" t="str">
        <f>IF(IFERROR(FIND(I$13,INDEX(DATOS!CB:CB,MATCH(CHECKLIST!B805,DATOS!B:B,0),1),1),"")="","","X")</f>
        <v/>
      </c>
      <c r="J805" s="17" t="str">
        <f>IF(IFERROR(FIND(J$13,INDEX(DATOS!CB:CB,MATCH(CHECKLIST!B805,DATOS!B:B,0),1),1),"")="","","X")</f>
        <v/>
      </c>
      <c r="K805" s="17" t="str">
        <f>IF(IFERROR(FIND(K$13,INDEX(DATOS!CB:CB,MATCH(CHECKLIST!B805,DATOS!B:B,0),1),1),"")="","","X")</f>
        <v/>
      </c>
      <c r="L805" s="17" t="str">
        <f>IF(IFERROR(FIND(L$13,INDEX(DATOS!CB:CB,MATCH(CHECKLIST!B805,DATOS!B:B,0),1),1),"")="","","X")</f>
        <v/>
      </c>
      <c r="M805" s="17" t="str">
        <f>IF(IFERROR(FIND(M$13,INDEX(DATOS!CB:CB,MATCH(CHECKLIST!B805,DATOS!B:B,0),1),1),"")="","","X")</f>
        <v/>
      </c>
      <c r="N805" s="49" t="str">
        <f ca="1">IFERROR(IF(INDEX(DATOS!I:I,MATCH(CHECKLIST!B805,DATOS!B:B,0),1)="","X",IF(INDEX(DATOS!I:I,MATCH(CHECKLIST!B805,DATOS!B:B,0),1)&gt;YEAR(TODAY())-1,"","VENCIDA")),"")</f>
        <v/>
      </c>
      <c r="P805" s="17" t="str">
        <f>IF(B805="","",IF(IFERROR(FIND(P$13,INDEX(DATOS!CB:CB,MATCH(CHECKLIST!B805,DATOS!B:B,0),1),1),"")="","","X"))</f>
        <v/>
      </c>
      <c r="Q805" s="17" t="str">
        <f>IF(B805="","",IF(IFERROR(FIND(Q$13,INDEX(DATOS!CB:CB,MATCH(CHECKLIST!B805,DATOS!B:B,0),1),1),"")="","","X"))</f>
        <v/>
      </c>
      <c r="R805" t="str">
        <f>IF(B805="","",1)</f>
        <v/>
      </c>
      <c r="S805" t="str">
        <f t="shared" si="41"/>
        <v/>
      </c>
      <c r="U805" t="str">
        <f t="shared" si="39"/>
        <v/>
      </c>
      <c r="V805" t="str">
        <f t="shared" si="40"/>
        <v/>
      </c>
    </row>
    <row r="806" spans="1:22" x14ac:dyDescent="0.25">
      <c r="A806" s="12">
        <v>793</v>
      </c>
      <c r="B806" t="str">
        <f>IFERROR(INDEX(DATOS!B:B,MATCH(CHECKLIST!A806,DATOS!BV:BV,0),1),"")</f>
        <v/>
      </c>
      <c r="C806" t="str">
        <f>IFERROR(INDEX(DATOS!J:J,MATCH(CHECKLIST!A806,DATOS!BV:BV,0),1),"")</f>
        <v/>
      </c>
      <c r="D806" t="str">
        <f>IFERROR(INDEX(DATOS!R:R,MATCH(CHECKLIST!E806,DATOS!C:C,0),1),"")</f>
        <v/>
      </c>
      <c r="E806" s="16" t="str">
        <f>IFERROR(INDEX(DATOS!C:C,MATCH(CHECKLIST!A806,DATOS!BV:BV,0),1),"")</f>
        <v/>
      </c>
      <c r="F806" s="13" t="str">
        <f t="shared" si="38"/>
        <v/>
      </c>
      <c r="G806" s="17" t="str">
        <f>IF(IFERROR(FIND(G$13,INDEX(DATOS!CB:CB,MATCH(CHECKLIST!B806,DATOS!B:B,0),1),1),"")="",IF(IFERROR(FIND("FINADO",INDEX(DATOS!CB:CB,MATCH(CHECKLIST!B806,DATOS!B:B,0),1),1),"")="",IF(IFERROR(FIND("BAJA",INDEX(DATOS!CB:CB,MATCH(CHECKLIST!B806,DATOS!B:B,0),1),1),"")="",IF(IFERROR(FIND("FECHA PEUA",INDEX(DATOS!CB:CB,MATCH(CHECKLIST!B806,DATOS!B:B,0),1),1),"")="",IF(IFERROR(FIND("FIRMA",INDEX(DATOS!CB:CB,MATCH(CHECKLIST!B806,DATOS!B:B,0),1),1),"")="","","FIRMA"),"PEUA"),"BAJA"),"FINADO"),"X")</f>
        <v/>
      </c>
      <c r="H806" s="17" t="str">
        <f>IF(IFERROR(FIND(H$13,INDEX(DATOS!CB:CB,MATCH(CHECKLIST!B806,DATOS!B:B,0),1),1),"")="",IF(IFERROR(FIND("VENCIDA",INDEX(DATOS!BI:BI,MATCH(CHECKLIST!B806,DATOS!B:B,0),1),1),"")="","","VENCIDO"),"X")</f>
        <v/>
      </c>
      <c r="I806" s="17" t="str">
        <f>IF(IFERROR(FIND(I$13,INDEX(DATOS!CB:CB,MATCH(CHECKLIST!B806,DATOS!B:B,0),1),1),"")="","","X")</f>
        <v/>
      </c>
      <c r="J806" s="17" t="str">
        <f>IF(IFERROR(FIND(J$13,INDEX(DATOS!CB:CB,MATCH(CHECKLIST!B806,DATOS!B:B,0),1),1),"")="","","X")</f>
        <v/>
      </c>
      <c r="K806" s="17" t="str">
        <f>IF(IFERROR(FIND(K$13,INDEX(DATOS!CB:CB,MATCH(CHECKLIST!B806,DATOS!B:B,0),1),1),"")="","","X")</f>
        <v/>
      </c>
      <c r="L806" s="17" t="str">
        <f>IF(IFERROR(FIND(L$13,INDEX(DATOS!CB:CB,MATCH(CHECKLIST!B806,DATOS!B:B,0),1),1),"")="","","X")</f>
        <v/>
      </c>
      <c r="M806" s="17" t="str">
        <f>IF(IFERROR(FIND(M$13,INDEX(DATOS!CB:CB,MATCH(CHECKLIST!B806,DATOS!B:B,0),1),1),"")="","","X")</f>
        <v/>
      </c>
      <c r="N806" s="49" t="str">
        <f ca="1">IFERROR(IF(INDEX(DATOS!I:I,MATCH(CHECKLIST!B806,DATOS!B:B,0),1)="","X",IF(INDEX(DATOS!I:I,MATCH(CHECKLIST!B806,DATOS!B:B,0),1)&gt;YEAR(TODAY())-1,"","VENCIDA")),"")</f>
        <v/>
      </c>
      <c r="P806" s="17" t="str">
        <f>IF(B806="","",IF(IFERROR(FIND(P$13,INDEX(DATOS!CB:CB,MATCH(CHECKLIST!B806,DATOS!B:B,0),1),1),"")="","","X"))</f>
        <v/>
      </c>
      <c r="Q806" s="17" t="str">
        <f>IF(B806="","",IF(IFERROR(FIND(Q$13,INDEX(DATOS!CB:CB,MATCH(CHECKLIST!B806,DATOS!B:B,0),1),1),"")="","","X"))</f>
        <v/>
      </c>
      <c r="S806">
        <f t="shared" si="41"/>
        <v>0</v>
      </c>
      <c r="U806" t="str">
        <f t="shared" si="39"/>
        <v/>
      </c>
      <c r="V806" t="str">
        <f t="shared" si="40"/>
        <v/>
      </c>
    </row>
    <row r="807" spans="1:22" x14ac:dyDescent="0.25">
      <c r="A807" s="12">
        <v>794</v>
      </c>
      <c r="B807" t="str">
        <f>IFERROR(INDEX(DATOS!B:B,MATCH(CHECKLIST!A807,DATOS!BV:BV,0),1),"")</f>
        <v/>
      </c>
      <c r="C807" t="str">
        <f>IFERROR(INDEX(DATOS!J:J,MATCH(CHECKLIST!A807,DATOS!BV:BV,0),1),"")</f>
        <v/>
      </c>
      <c r="D807" t="str">
        <f>IFERROR(INDEX(DATOS!R:R,MATCH(CHECKLIST!E807,DATOS!C:C,0),1),"")</f>
        <v/>
      </c>
      <c r="E807" s="16" t="str">
        <f>IFERROR(INDEX(DATOS!C:C,MATCH(CHECKLIST!A807,DATOS!BV:BV,0),1),"")</f>
        <v/>
      </c>
      <c r="F807" s="13" t="str">
        <f t="shared" si="38"/>
        <v/>
      </c>
      <c r="G807" s="17" t="str">
        <f>IF(IFERROR(FIND(G$13,INDEX(DATOS!CB:CB,MATCH(CHECKLIST!B807,DATOS!B:B,0),1),1),"")="",IF(IFERROR(FIND("FINADO",INDEX(DATOS!CB:CB,MATCH(CHECKLIST!B807,DATOS!B:B,0),1),1),"")="",IF(IFERROR(FIND("BAJA",INDEX(DATOS!CB:CB,MATCH(CHECKLIST!B807,DATOS!B:B,0),1),1),"")="",IF(IFERROR(FIND("FECHA PEUA",INDEX(DATOS!CB:CB,MATCH(CHECKLIST!B807,DATOS!B:B,0),1),1),"")="",IF(IFERROR(FIND("FIRMA",INDEX(DATOS!CB:CB,MATCH(CHECKLIST!B807,DATOS!B:B,0),1),1),"")="","","FIRMA"),"PEUA"),"BAJA"),"FINADO"),"X")</f>
        <v/>
      </c>
      <c r="H807" s="17" t="str">
        <f>IF(IFERROR(FIND(H$13,INDEX(DATOS!CB:CB,MATCH(CHECKLIST!B807,DATOS!B:B,0),1),1),"")="",IF(IFERROR(FIND("VENCIDA",INDEX(DATOS!BI:BI,MATCH(CHECKLIST!B807,DATOS!B:B,0),1),1),"")="","","VENCIDO"),"X")</f>
        <v/>
      </c>
      <c r="I807" s="17" t="str">
        <f>IF(IFERROR(FIND(I$13,INDEX(DATOS!CB:CB,MATCH(CHECKLIST!B807,DATOS!B:B,0),1),1),"")="","","X")</f>
        <v/>
      </c>
      <c r="J807" s="17" t="str">
        <f>IF(IFERROR(FIND(J$13,INDEX(DATOS!CB:CB,MATCH(CHECKLIST!B807,DATOS!B:B,0),1),1),"")="","","X")</f>
        <v/>
      </c>
      <c r="K807" s="17" t="str">
        <f>IF(IFERROR(FIND(K$13,INDEX(DATOS!CB:CB,MATCH(CHECKLIST!B807,DATOS!B:B,0),1),1),"")="","","X")</f>
        <v/>
      </c>
      <c r="L807" s="17" t="str">
        <f>IF(IFERROR(FIND(L$13,INDEX(DATOS!CB:CB,MATCH(CHECKLIST!B807,DATOS!B:B,0),1),1),"")="","","X")</f>
        <v/>
      </c>
      <c r="M807" s="17" t="str">
        <f>IF(IFERROR(FIND(M$13,INDEX(DATOS!CB:CB,MATCH(CHECKLIST!B807,DATOS!B:B,0),1),1),"")="","","X")</f>
        <v/>
      </c>
      <c r="N807" s="49" t="str">
        <f ca="1">IFERROR(IF(INDEX(DATOS!I:I,MATCH(CHECKLIST!B807,DATOS!B:B,0),1)="","X",IF(INDEX(DATOS!I:I,MATCH(CHECKLIST!B807,DATOS!B:B,0),1)&gt;YEAR(TODAY())-1,"","VENCIDA")),"")</f>
        <v/>
      </c>
      <c r="P807" s="17" t="str">
        <f>IF(B807="","",IF(IFERROR(FIND(P$13,INDEX(DATOS!CB:CB,MATCH(CHECKLIST!B807,DATOS!B:B,0),1),1),"")="","","X"))</f>
        <v/>
      </c>
      <c r="Q807" s="17" t="str">
        <f>IF(B807="","",IF(IFERROR(FIND(Q$13,INDEX(DATOS!CB:CB,MATCH(CHECKLIST!B807,DATOS!B:B,0),1),1),"")="","","X"))</f>
        <v/>
      </c>
      <c r="R807" t="str">
        <f>IF(B807="","",1)</f>
        <v/>
      </c>
      <c r="S807" t="str">
        <f t="shared" si="41"/>
        <v/>
      </c>
      <c r="U807" t="str">
        <f t="shared" si="39"/>
        <v/>
      </c>
      <c r="V807" t="str">
        <f t="shared" si="40"/>
        <v/>
      </c>
    </row>
    <row r="808" spans="1:22" x14ac:dyDescent="0.25">
      <c r="A808" s="12">
        <v>795</v>
      </c>
      <c r="B808" t="str">
        <f>IFERROR(INDEX(DATOS!B:B,MATCH(CHECKLIST!A808,DATOS!BV:BV,0),1),"")</f>
        <v/>
      </c>
      <c r="C808" t="str">
        <f>IFERROR(INDEX(DATOS!J:J,MATCH(CHECKLIST!A808,DATOS!BV:BV,0),1),"")</f>
        <v/>
      </c>
      <c r="D808" t="str">
        <f>IFERROR(INDEX(DATOS!R:R,MATCH(CHECKLIST!E808,DATOS!C:C,0),1),"")</f>
        <v/>
      </c>
      <c r="E808" s="16" t="str">
        <f>IFERROR(INDEX(DATOS!C:C,MATCH(CHECKLIST!A808,DATOS!BV:BV,0),1),"")</f>
        <v/>
      </c>
      <c r="F808" s="13" t="str">
        <f t="shared" si="38"/>
        <v/>
      </c>
      <c r="G808" s="17" t="str">
        <f>IF(IFERROR(FIND(G$13,INDEX(DATOS!CB:CB,MATCH(CHECKLIST!B808,DATOS!B:B,0),1),1),"")="",IF(IFERROR(FIND("FINADO",INDEX(DATOS!CB:CB,MATCH(CHECKLIST!B808,DATOS!B:B,0),1),1),"")="",IF(IFERROR(FIND("BAJA",INDEX(DATOS!CB:CB,MATCH(CHECKLIST!B808,DATOS!B:B,0),1),1),"")="",IF(IFERROR(FIND("FECHA PEUA",INDEX(DATOS!CB:CB,MATCH(CHECKLIST!B808,DATOS!B:B,0),1),1),"")="",IF(IFERROR(FIND("FIRMA",INDEX(DATOS!CB:CB,MATCH(CHECKLIST!B808,DATOS!B:B,0),1),1),"")="","","FIRMA"),"PEUA"),"BAJA"),"FINADO"),"X")</f>
        <v/>
      </c>
      <c r="H808" s="17" t="str">
        <f>IF(IFERROR(FIND(H$13,INDEX(DATOS!CB:CB,MATCH(CHECKLIST!B808,DATOS!B:B,0),1),1),"")="",IF(IFERROR(FIND("VENCIDA",INDEX(DATOS!BI:BI,MATCH(CHECKLIST!B808,DATOS!B:B,0),1),1),"")="","","VENCIDO"),"X")</f>
        <v/>
      </c>
      <c r="I808" s="17" t="str">
        <f>IF(IFERROR(FIND(I$13,INDEX(DATOS!CB:CB,MATCH(CHECKLIST!B808,DATOS!B:B,0),1),1),"")="","","X")</f>
        <v/>
      </c>
      <c r="J808" s="17" t="str">
        <f>IF(IFERROR(FIND(J$13,INDEX(DATOS!CB:CB,MATCH(CHECKLIST!B808,DATOS!B:B,0),1),1),"")="","","X")</f>
        <v/>
      </c>
      <c r="K808" s="17" t="str">
        <f>IF(IFERROR(FIND(K$13,INDEX(DATOS!CB:CB,MATCH(CHECKLIST!B808,DATOS!B:B,0),1),1),"")="","","X")</f>
        <v/>
      </c>
      <c r="L808" s="17" t="str">
        <f>IF(IFERROR(FIND(L$13,INDEX(DATOS!CB:CB,MATCH(CHECKLIST!B808,DATOS!B:B,0),1),1),"")="","","X")</f>
        <v/>
      </c>
      <c r="M808" s="17" t="str">
        <f>IF(IFERROR(FIND(M$13,INDEX(DATOS!CB:CB,MATCH(CHECKLIST!B808,DATOS!B:B,0),1),1),"")="","","X")</f>
        <v/>
      </c>
      <c r="N808" s="49" t="str">
        <f ca="1">IFERROR(IF(INDEX(DATOS!I:I,MATCH(CHECKLIST!B808,DATOS!B:B,0),1)="","X",IF(INDEX(DATOS!I:I,MATCH(CHECKLIST!B808,DATOS!B:B,0),1)&gt;YEAR(TODAY())-1,"","VENCIDA")),"")</f>
        <v/>
      </c>
      <c r="P808" s="17" t="str">
        <f>IF(B808="","",IF(IFERROR(FIND(P$13,INDEX(DATOS!CB:CB,MATCH(CHECKLIST!B808,DATOS!B:B,0),1),1),"")="","","X"))</f>
        <v/>
      </c>
      <c r="Q808" s="17" t="str">
        <f>IF(B808="","",IF(IFERROR(FIND(Q$13,INDEX(DATOS!CB:CB,MATCH(CHECKLIST!B808,DATOS!B:B,0),1),1),"")="","","X"))</f>
        <v/>
      </c>
      <c r="S808">
        <f t="shared" si="41"/>
        <v>0</v>
      </c>
      <c r="U808" t="str">
        <f t="shared" si="39"/>
        <v/>
      </c>
      <c r="V808" t="str">
        <f t="shared" si="40"/>
        <v/>
      </c>
    </row>
    <row r="809" spans="1:22" x14ac:dyDescent="0.25">
      <c r="A809" s="12">
        <v>796</v>
      </c>
      <c r="B809" t="str">
        <f>IFERROR(INDEX(DATOS!B:B,MATCH(CHECKLIST!A809,DATOS!BV:BV,0),1),"")</f>
        <v/>
      </c>
      <c r="C809" t="str">
        <f>IFERROR(INDEX(DATOS!J:J,MATCH(CHECKLIST!A809,DATOS!BV:BV,0),1),"")</f>
        <v/>
      </c>
      <c r="D809" t="str">
        <f>IFERROR(INDEX(DATOS!R:R,MATCH(CHECKLIST!E809,DATOS!C:C,0),1),"")</f>
        <v/>
      </c>
      <c r="E809" s="16" t="str">
        <f>IFERROR(INDEX(DATOS!C:C,MATCH(CHECKLIST!A809,DATOS!BV:BV,0),1),"")</f>
        <v/>
      </c>
      <c r="F809" s="13" t="str">
        <f t="shared" si="38"/>
        <v/>
      </c>
      <c r="G809" s="17" t="str">
        <f>IF(IFERROR(FIND(G$13,INDEX(DATOS!CB:CB,MATCH(CHECKLIST!B809,DATOS!B:B,0),1),1),"")="",IF(IFERROR(FIND("FINADO",INDEX(DATOS!CB:CB,MATCH(CHECKLIST!B809,DATOS!B:B,0),1),1),"")="",IF(IFERROR(FIND("BAJA",INDEX(DATOS!CB:CB,MATCH(CHECKLIST!B809,DATOS!B:B,0),1),1),"")="",IF(IFERROR(FIND("FECHA PEUA",INDEX(DATOS!CB:CB,MATCH(CHECKLIST!B809,DATOS!B:B,0),1),1),"")="",IF(IFERROR(FIND("FIRMA",INDEX(DATOS!CB:CB,MATCH(CHECKLIST!B809,DATOS!B:B,0),1),1),"")="","","FIRMA"),"PEUA"),"BAJA"),"FINADO"),"X")</f>
        <v/>
      </c>
      <c r="H809" s="17" t="str">
        <f>IF(IFERROR(FIND(H$13,INDEX(DATOS!CB:CB,MATCH(CHECKLIST!B809,DATOS!B:B,0),1),1),"")="",IF(IFERROR(FIND("VENCIDA",INDEX(DATOS!BI:BI,MATCH(CHECKLIST!B809,DATOS!B:B,0),1),1),"")="","","VENCIDO"),"X")</f>
        <v/>
      </c>
      <c r="I809" s="17" t="str">
        <f>IF(IFERROR(FIND(I$13,INDEX(DATOS!CB:CB,MATCH(CHECKLIST!B809,DATOS!B:B,0),1),1),"")="","","X")</f>
        <v/>
      </c>
      <c r="J809" s="17" t="str">
        <f>IF(IFERROR(FIND(J$13,INDEX(DATOS!CB:CB,MATCH(CHECKLIST!B809,DATOS!B:B,0),1),1),"")="","","X")</f>
        <v/>
      </c>
      <c r="K809" s="17" t="str">
        <f>IF(IFERROR(FIND(K$13,INDEX(DATOS!CB:CB,MATCH(CHECKLIST!B809,DATOS!B:B,0),1),1),"")="","","X")</f>
        <v/>
      </c>
      <c r="L809" s="17" t="str">
        <f>IF(IFERROR(FIND(L$13,INDEX(DATOS!CB:CB,MATCH(CHECKLIST!B809,DATOS!B:B,0),1),1),"")="","","X")</f>
        <v/>
      </c>
      <c r="M809" s="17" t="str">
        <f>IF(IFERROR(FIND(M$13,INDEX(DATOS!CB:CB,MATCH(CHECKLIST!B809,DATOS!B:B,0),1),1),"")="","","X")</f>
        <v/>
      </c>
      <c r="N809" s="49" t="str">
        <f ca="1">IFERROR(IF(INDEX(DATOS!I:I,MATCH(CHECKLIST!B809,DATOS!B:B,0),1)="","X",IF(INDEX(DATOS!I:I,MATCH(CHECKLIST!B809,DATOS!B:B,0),1)&gt;YEAR(TODAY())-1,"","VENCIDA")),"")</f>
        <v/>
      </c>
      <c r="P809" s="17" t="str">
        <f>IF(B809="","",IF(IFERROR(FIND(P$13,INDEX(DATOS!CB:CB,MATCH(CHECKLIST!B809,DATOS!B:B,0),1),1),"")="","","X"))</f>
        <v/>
      </c>
      <c r="Q809" s="17" t="str">
        <f>IF(B809="","",IF(IFERROR(FIND(Q$13,INDEX(DATOS!CB:CB,MATCH(CHECKLIST!B809,DATOS!B:B,0),1),1),"")="","","X"))</f>
        <v/>
      </c>
      <c r="R809" t="str">
        <f>IF(B809="","",1)</f>
        <v/>
      </c>
      <c r="S809" t="str">
        <f t="shared" si="41"/>
        <v/>
      </c>
      <c r="U809" t="str">
        <f t="shared" si="39"/>
        <v/>
      </c>
      <c r="V809" t="str">
        <f t="shared" si="40"/>
        <v/>
      </c>
    </row>
    <row r="810" spans="1:22" x14ac:dyDescent="0.25">
      <c r="A810" s="12">
        <v>797</v>
      </c>
      <c r="B810" t="str">
        <f>IFERROR(INDEX(DATOS!B:B,MATCH(CHECKLIST!A810,DATOS!BV:BV,0),1),"")</f>
        <v/>
      </c>
      <c r="C810" t="str">
        <f>IFERROR(INDEX(DATOS!J:J,MATCH(CHECKLIST!A810,DATOS!BV:BV,0),1),"")</f>
        <v/>
      </c>
      <c r="D810" t="str">
        <f>IFERROR(INDEX(DATOS!R:R,MATCH(CHECKLIST!E810,DATOS!C:C,0),1),"")</f>
        <v/>
      </c>
      <c r="E810" s="16" t="str">
        <f>IFERROR(INDEX(DATOS!C:C,MATCH(CHECKLIST!A810,DATOS!BV:BV,0),1),"")</f>
        <v/>
      </c>
      <c r="F810" s="13" t="str">
        <f t="shared" si="38"/>
        <v/>
      </c>
      <c r="G810" s="17" t="str">
        <f>IF(IFERROR(FIND(G$13,INDEX(DATOS!CB:CB,MATCH(CHECKLIST!B810,DATOS!B:B,0),1),1),"")="",IF(IFERROR(FIND("FINADO",INDEX(DATOS!CB:CB,MATCH(CHECKLIST!B810,DATOS!B:B,0),1),1),"")="",IF(IFERROR(FIND("BAJA",INDEX(DATOS!CB:CB,MATCH(CHECKLIST!B810,DATOS!B:B,0),1),1),"")="",IF(IFERROR(FIND("FECHA PEUA",INDEX(DATOS!CB:CB,MATCH(CHECKLIST!B810,DATOS!B:B,0),1),1),"")="",IF(IFERROR(FIND("FIRMA",INDEX(DATOS!CB:CB,MATCH(CHECKLIST!B810,DATOS!B:B,0),1),1),"")="","","FIRMA"),"PEUA"),"BAJA"),"FINADO"),"X")</f>
        <v/>
      </c>
      <c r="H810" s="17" t="str">
        <f>IF(IFERROR(FIND(H$13,INDEX(DATOS!CB:CB,MATCH(CHECKLIST!B810,DATOS!B:B,0),1),1),"")="",IF(IFERROR(FIND("VENCIDA",INDEX(DATOS!BI:BI,MATCH(CHECKLIST!B810,DATOS!B:B,0),1),1),"")="","","VENCIDO"),"X")</f>
        <v/>
      </c>
      <c r="I810" s="17" t="str">
        <f>IF(IFERROR(FIND(I$13,INDEX(DATOS!CB:CB,MATCH(CHECKLIST!B810,DATOS!B:B,0),1),1),"")="","","X")</f>
        <v/>
      </c>
      <c r="J810" s="17" t="str">
        <f>IF(IFERROR(FIND(J$13,INDEX(DATOS!CB:CB,MATCH(CHECKLIST!B810,DATOS!B:B,0),1),1),"")="","","X")</f>
        <v/>
      </c>
      <c r="K810" s="17" t="str">
        <f>IF(IFERROR(FIND(K$13,INDEX(DATOS!CB:CB,MATCH(CHECKLIST!B810,DATOS!B:B,0),1),1),"")="","","X")</f>
        <v/>
      </c>
      <c r="L810" s="17" t="str">
        <f>IF(IFERROR(FIND(L$13,INDEX(DATOS!CB:CB,MATCH(CHECKLIST!B810,DATOS!B:B,0),1),1),"")="","","X")</f>
        <v/>
      </c>
      <c r="M810" s="17" t="str">
        <f>IF(IFERROR(FIND(M$13,INDEX(DATOS!CB:CB,MATCH(CHECKLIST!B810,DATOS!B:B,0),1),1),"")="","","X")</f>
        <v/>
      </c>
      <c r="N810" s="49" t="str">
        <f ca="1">IFERROR(IF(INDEX(DATOS!I:I,MATCH(CHECKLIST!B810,DATOS!B:B,0),1)="","X",IF(INDEX(DATOS!I:I,MATCH(CHECKLIST!B810,DATOS!B:B,0),1)&gt;YEAR(TODAY())-1,"","VENCIDA")),"")</f>
        <v/>
      </c>
      <c r="P810" s="17" t="str">
        <f>IF(B810="","",IF(IFERROR(FIND(P$13,INDEX(DATOS!CB:CB,MATCH(CHECKLIST!B810,DATOS!B:B,0),1),1),"")="","","X"))</f>
        <v/>
      </c>
      <c r="Q810" s="17" t="str">
        <f>IF(B810="","",IF(IFERROR(FIND(Q$13,INDEX(DATOS!CB:CB,MATCH(CHECKLIST!B810,DATOS!B:B,0),1),1),"")="","","X"))</f>
        <v/>
      </c>
      <c r="S810">
        <f t="shared" si="41"/>
        <v>0</v>
      </c>
      <c r="U810" t="str">
        <f t="shared" si="39"/>
        <v/>
      </c>
      <c r="V810" t="str">
        <f t="shared" si="40"/>
        <v/>
      </c>
    </row>
    <row r="811" spans="1:22" x14ac:dyDescent="0.25">
      <c r="A811" s="12">
        <v>798</v>
      </c>
      <c r="B811" t="str">
        <f>IFERROR(INDEX(DATOS!B:B,MATCH(CHECKLIST!A811,DATOS!BV:BV,0),1),"")</f>
        <v/>
      </c>
      <c r="C811" t="str">
        <f>IFERROR(INDEX(DATOS!J:J,MATCH(CHECKLIST!A811,DATOS!BV:BV,0),1),"")</f>
        <v/>
      </c>
      <c r="D811" t="str">
        <f>IFERROR(INDEX(DATOS!R:R,MATCH(CHECKLIST!E811,DATOS!C:C,0),1),"")</f>
        <v/>
      </c>
      <c r="E811" s="16" t="str">
        <f>IFERROR(INDEX(DATOS!C:C,MATCH(CHECKLIST!A811,DATOS!BV:BV,0),1),"")</f>
        <v/>
      </c>
      <c r="F811" s="13" t="str">
        <f t="shared" si="38"/>
        <v/>
      </c>
      <c r="G811" s="17" t="str">
        <f>IF(IFERROR(FIND(G$13,INDEX(DATOS!CB:CB,MATCH(CHECKLIST!B811,DATOS!B:B,0),1),1),"")="",IF(IFERROR(FIND("FINADO",INDEX(DATOS!CB:CB,MATCH(CHECKLIST!B811,DATOS!B:B,0),1),1),"")="",IF(IFERROR(FIND("BAJA",INDEX(DATOS!CB:CB,MATCH(CHECKLIST!B811,DATOS!B:B,0),1),1),"")="",IF(IFERROR(FIND("FECHA PEUA",INDEX(DATOS!CB:CB,MATCH(CHECKLIST!B811,DATOS!B:B,0),1),1),"")="",IF(IFERROR(FIND("FIRMA",INDEX(DATOS!CB:CB,MATCH(CHECKLIST!B811,DATOS!B:B,0),1),1),"")="","","FIRMA"),"PEUA"),"BAJA"),"FINADO"),"X")</f>
        <v/>
      </c>
      <c r="H811" s="17" t="str">
        <f>IF(IFERROR(FIND(H$13,INDEX(DATOS!CB:CB,MATCH(CHECKLIST!B811,DATOS!B:B,0),1),1),"")="",IF(IFERROR(FIND("VENCIDA",INDEX(DATOS!BI:BI,MATCH(CHECKLIST!B811,DATOS!B:B,0),1),1),"")="","","VENCIDO"),"X")</f>
        <v/>
      </c>
      <c r="I811" s="17" t="str">
        <f>IF(IFERROR(FIND(I$13,INDEX(DATOS!CB:CB,MATCH(CHECKLIST!B811,DATOS!B:B,0),1),1),"")="","","X")</f>
        <v/>
      </c>
      <c r="J811" s="17" t="str">
        <f>IF(IFERROR(FIND(J$13,INDEX(DATOS!CB:CB,MATCH(CHECKLIST!B811,DATOS!B:B,0),1),1),"")="","","X")</f>
        <v/>
      </c>
      <c r="K811" s="17" t="str">
        <f>IF(IFERROR(FIND(K$13,INDEX(DATOS!CB:CB,MATCH(CHECKLIST!B811,DATOS!B:B,0),1),1),"")="","","X")</f>
        <v/>
      </c>
      <c r="L811" s="17" t="str">
        <f>IF(IFERROR(FIND(L$13,INDEX(DATOS!CB:CB,MATCH(CHECKLIST!B811,DATOS!B:B,0),1),1),"")="","","X")</f>
        <v/>
      </c>
      <c r="M811" s="17" t="str">
        <f>IF(IFERROR(FIND(M$13,INDEX(DATOS!CB:CB,MATCH(CHECKLIST!B811,DATOS!B:B,0),1),1),"")="","","X")</f>
        <v/>
      </c>
      <c r="N811" s="49" t="str">
        <f ca="1">IFERROR(IF(INDEX(DATOS!I:I,MATCH(CHECKLIST!B811,DATOS!B:B,0),1)="","X",IF(INDEX(DATOS!I:I,MATCH(CHECKLIST!B811,DATOS!B:B,0),1)&gt;YEAR(TODAY())-1,"","VENCIDA")),"")</f>
        <v/>
      </c>
      <c r="P811" s="17" t="str">
        <f>IF(B811="","",IF(IFERROR(FIND(P$13,INDEX(DATOS!CB:CB,MATCH(CHECKLIST!B811,DATOS!B:B,0),1),1),"")="","","X"))</f>
        <v/>
      </c>
      <c r="Q811" s="17" t="str">
        <f>IF(B811="","",IF(IFERROR(FIND(Q$13,INDEX(DATOS!CB:CB,MATCH(CHECKLIST!B811,DATOS!B:B,0),1),1),"")="","","X"))</f>
        <v/>
      </c>
      <c r="R811" t="str">
        <f>IF(B811="","",1)</f>
        <v/>
      </c>
      <c r="S811" t="str">
        <f t="shared" si="41"/>
        <v/>
      </c>
      <c r="U811" t="str">
        <f t="shared" si="39"/>
        <v/>
      </c>
      <c r="V811" t="str">
        <f t="shared" si="40"/>
        <v/>
      </c>
    </row>
    <row r="812" spans="1:22" x14ac:dyDescent="0.25">
      <c r="A812" s="12">
        <v>799</v>
      </c>
      <c r="B812" t="str">
        <f>IFERROR(INDEX(DATOS!B:B,MATCH(CHECKLIST!A812,DATOS!BV:BV,0),1),"")</f>
        <v/>
      </c>
      <c r="C812" t="str">
        <f>IFERROR(INDEX(DATOS!J:J,MATCH(CHECKLIST!A812,DATOS!BV:BV,0),1),"")</f>
        <v/>
      </c>
      <c r="D812" t="str">
        <f>IFERROR(INDEX(DATOS!R:R,MATCH(CHECKLIST!E812,DATOS!C:C,0),1),"")</f>
        <v/>
      </c>
      <c r="E812" s="16" t="str">
        <f>IFERROR(INDEX(DATOS!C:C,MATCH(CHECKLIST!A812,DATOS!BV:BV,0),1),"")</f>
        <v/>
      </c>
      <c r="F812" s="13" t="str">
        <f t="shared" si="38"/>
        <v/>
      </c>
      <c r="G812" s="17" t="str">
        <f>IF(IFERROR(FIND(G$13,INDEX(DATOS!CB:CB,MATCH(CHECKLIST!B812,DATOS!B:B,0),1),1),"")="",IF(IFERROR(FIND("FINADO",INDEX(DATOS!CB:CB,MATCH(CHECKLIST!B812,DATOS!B:B,0),1),1),"")="",IF(IFERROR(FIND("BAJA",INDEX(DATOS!CB:CB,MATCH(CHECKLIST!B812,DATOS!B:B,0),1),1),"")="",IF(IFERROR(FIND("FECHA PEUA",INDEX(DATOS!CB:CB,MATCH(CHECKLIST!B812,DATOS!B:B,0),1),1),"")="",IF(IFERROR(FIND("FIRMA",INDEX(DATOS!CB:CB,MATCH(CHECKLIST!B812,DATOS!B:B,0),1),1),"")="","","FIRMA"),"PEUA"),"BAJA"),"FINADO"),"X")</f>
        <v/>
      </c>
      <c r="H812" s="17" t="str">
        <f>IF(IFERROR(FIND(H$13,INDEX(DATOS!CB:CB,MATCH(CHECKLIST!B812,DATOS!B:B,0),1),1),"")="",IF(IFERROR(FIND("VENCIDA",INDEX(DATOS!BI:BI,MATCH(CHECKLIST!B812,DATOS!B:B,0),1),1),"")="","","VENCIDO"),"X")</f>
        <v/>
      </c>
      <c r="I812" s="17" t="str">
        <f>IF(IFERROR(FIND(I$13,INDEX(DATOS!CB:CB,MATCH(CHECKLIST!B812,DATOS!B:B,0),1),1),"")="","","X")</f>
        <v/>
      </c>
      <c r="J812" s="17" t="str">
        <f>IF(IFERROR(FIND(J$13,INDEX(DATOS!CB:CB,MATCH(CHECKLIST!B812,DATOS!B:B,0),1),1),"")="","","X")</f>
        <v/>
      </c>
      <c r="K812" s="17" t="str">
        <f>IF(IFERROR(FIND(K$13,INDEX(DATOS!CB:CB,MATCH(CHECKLIST!B812,DATOS!B:B,0),1),1),"")="","","X")</f>
        <v/>
      </c>
      <c r="L812" s="17" t="str">
        <f>IF(IFERROR(FIND(L$13,INDEX(DATOS!CB:CB,MATCH(CHECKLIST!B812,DATOS!B:B,0),1),1),"")="","","X")</f>
        <v/>
      </c>
      <c r="M812" s="17" t="str">
        <f>IF(IFERROR(FIND(M$13,INDEX(DATOS!CB:CB,MATCH(CHECKLIST!B812,DATOS!B:B,0),1),1),"")="","","X")</f>
        <v/>
      </c>
      <c r="N812" s="49" t="str">
        <f ca="1">IFERROR(IF(INDEX(DATOS!I:I,MATCH(CHECKLIST!B812,DATOS!B:B,0),1)="","X",IF(INDEX(DATOS!I:I,MATCH(CHECKLIST!B812,DATOS!B:B,0),1)&gt;YEAR(TODAY())-1,"","VENCIDA")),"")</f>
        <v/>
      </c>
      <c r="P812" s="17" t="str">
        <f>IF(B812="","",IF(IFERROR(FIND(P$13,INDEX(DATOS!CB:CB,MATCH(CHECKLIST!B812,DATOS!B:B,0),1),1),"")="","","X"))</f>
        <v/>
      </c>
      <c r="Q812" s="17" t="str">
        <f>IF(B812="","",IF(IFERROR(FIND(Q$13,INDEX(DATOS!CB:CB,MATCH(CHECKLIST!B812,DATOS!B:B,0),1),1),"")="","","X"))</f>
        <v/>
      </c>
      <c r="S812">
        <f t="shared" si="41"/>
        <v>0</v>
      </c>
      <c r="U812" t="str">
        <f t="shared" si="39"/>
        <v/>
      </c>
      <c r="V812" t="str">
        <f t="shared" si="40"/>
        <v/>
      </c>
    </row>
    <row r="813" spans="1:22" x14ac:dyDescent="0.25">
      <c r="A813" s="12">
        <v>800</v>
      </c>
      <c r="B813" t="str">
        <f>IFERROR(INDEX(DATOS!B:B,MATCH(CHECKLIST!A813,DATOS!BV:BV,0),1),"")</f>
        <v/>
      </c>
      <c r="C813" t="str">
        <f>IFERROR(INDEX(DATOS!J:J,MATCH(CHECKLIST!A813,DATOS!BV:BV,0),1),"")</f>
        <v/>
      </c>
      <c r="D813" t="str">
        <f>IFERROR(INDEX(DATOS!R:R,MATCH(CHECKLIST!E813,DATOS!C:C,0),1),"")</f>
        <v/>
      </c>
      <c r="E813" s="16" t="str">
        <f>IFERROR(INDEX(DATOS!C:C,MATCH(CHECKLIST!A813,DATOS!BV:BV,0),1),"")</f>
        <v/>
      </c>
      <c r="F813" s="13" t="str">
        <f t="shared" si="38"/>
        <v/>
      </c>
      <c r="G813" s="17" t="str">
        <f>IF(IFERROR(FIND(G$13,INDEX(DATOS!CB:CB,MATCH(CHECKLIST!B813,DATOS!B:B,0),1),1),"")="",IF(IFERROR(FIND("FINADO",INDEX(DATOS!CB:CB,MATCH(CHECKLIST!B813,DATOS!B:B,0),1),1),"")="",IF(IFERROR(FIND("BAJA",INDEX(DATOS!CB:CB,MATCH(CHECKLIST!B813,DATOS!B:B,0),1),1),"")="",IF(IFERROR(FIND("FECHA PEUA",INDEX(DATOS!CB:CB,MATCH(CHECKLIST!B813,DATOS!B:B,0),1),1),"")="",IF(IFERROR(FIND("FIRMA",INDEX(DATOS!CB:CB,MATCH(CHECKLIST!B813,DATOS!B:B,0),1),1),"")="","","FIRMA"),"PEUA"),"BAJA"),"FINADO"),"X")</f>
        <v/>
      </c>
      <c r="H813" s="17" t="str">
        <f>IF(IFERROR(FIND(H$13,INDEX(DATOS!CB:CB,MATCH(CHECKLIST!B813,DATOS!B:B,0),1),1),"")="",IF(IFERROR(FIND("VENCIDA",INDEX(DATOS!BI:BI,MATCH(CHECKLIST!B813,DATOS!B:B,0),1),1),"")="","","VENCIDO"),"X")</f>
        <v/>
      </c>
      <c r="I813" s="17" t="str">
        <f>IF(IFERROR(FIND(I$13,INDEX(DATOS!CB:CB,MATCH(CHECKLIST!B813,DATOS!B:B,0),1),1),"")="","","X")</f>
        <v/>
      </c>
      <c r="J813" s="17" t="str">
        <f>IF(IFERROR(FIND(J$13,INDEX(DATOS!CB:CB,MATCH(CHECKLIST!B813,DATOS!B:B,0),1),1),"")="","","X")</f>
        <v/>
      </c>
      <c r="K813" s="17" t="str">
        <f>IF(IFERROR(FIND(K$13,INDEX(DATOS!CB:CB,MATCH(CHECKLIST!B813,DATOS!B:B,0),1),1),"")="","","X")</f>
        <v/>
      </c>
      <c r="L813" s="17" t="str">
        <f>IF(IFERROR(FIND(L$13,INDEX(DATOS!CB:CB,MATCH(CHECKLIST!B813,DATOS!B:B,0),1),1),"")="","","X")</f>
        <v/>
      </c>
      <c r="M813" s="17" t="str">
        <f>IF(IFERROR(FIND(M$13,INDEX(DATOS!CB:CB,MATCH(CHECKLIST!B813,DATOS!B:B,0),1),1),"")="","","X")</f>
        <v/>
      </c>
      <c r="N813" s="49" t="str">
        <f ca="1">IFERROR(IF(INDEX(DATOS!I:I,MATCH(CHECKLIST!B813,DATOS!B:B,0),1)="","X",IF(INDEX(DATOS!I:I,MATCH(CHECKLIST!B813,DATOS!B:B,0),1)&gt;YEAR(TODAY())-1,"","VENCIDA")),"")</f>
        <v/>
      </c>
      <c r="P813" s="17" t="str">
        <f>IF(B813="","",IF(IFERROR(FIND(P$13,INDEX(DATOS!CB:CB,MATCH(CHECKLIST!B813,DATOS!B:B,0),1),1),"")="","","X"))</f>
        <v/>
      </c>
      <c r="Q813" s="17" t="str">
        <f>IF(B813="","",IF(IFERROR(FIND(Q$13,INDEX(DATOS!CB:CB,MATCH(CHECKLIST!B813,DATOS!B:B,0),1),1),"")="","","X"))</f>
        <v/>
      </c>
      <c r="R813" t="str">
        <f>IF(B813="","",1)</f>
        <v/>
      </c>
      <c r="S813" t="str">
        <f t="shared" si="41"/>
        <v/>
      </c>
      <c r="U813" t="str">
        <f t="shared" si="39"/>
        <v/>
      </c>
      <c r="V813" t="str">
        <f t="shared" si="40"/>
        <v/>
      </c>
    </row>
    <row r="814" spans="1:22" x14ac:dyDescent="0.25">
      <c r="A814" s="12">
        <v>801</v>
      </c>
      <c r="B814" t="str">
        <f>IFERROR(INDEX(DATOS!B:B,MATCH(CHECKLIST!A814,DATOS!BV:BV,0),1),"")</f>
        <v/>
      </c>
      <c r="C814" t="str">
        <f>IFERROR(INDEX(DATOS!J:J,MATCH(CHECKLIST!A814,DATOS!BV:BV,0),1),"")</f>
        <v/>
      </c>
      <c r="D814" t="str">
        <f>IFERROR(INDEX(DATOS!R:R,MATCH(CHECKLIST!E814,DATOS!C:C,0),1),"")</f>
        <v/>
      </c>
      <c r="E814" s="16" t="str">
        <f>IFERROR(INDEX(DATOS!C:C,MATCH(CHECKLIST!A814,DATOS!BV:BV,0),1),"")</f>
        <v/>
      </c>
      <c r="F814" s="13" t="str">
        <f t="shared" si="38"/>
        <v/>
      </c>
      <c r="G814" s="17" t="str">
        <f>IF(IFERROR(FIND(G$13,INDEX(DATOS!CB:CB,MATCH(CHECKLIST!B814,DATOS!B:B,0),1),1),"")="",IF(IFERROR(FIND("FINADO",INDEX(DATOS!CB:CB,MATCH(CHECKLIST!B814,DATOS!B:B,0),1),1),"")="",IF(IFERROR(FIND("BAJA",INDEX(DATOS!CB:CB,MATCH(CHECKLIST!B814,DATOS!B:B,0),1),1),"")="",IF(IFERROR(FIND("FECHA PEUA",INDEX(DATOS!CB:CB,MATCH(CHECKLIST!B814,DATOS!B:B,0),1),1),"")="",IF(IFERROR(FIND("FIRMA",INDEX(DATOS!CB:CB,MATCH(CHECKLIST!B814,DATOS!B:B,0),1),1),"")="","","FIRMA"),"PEUA"),"BAJA"),"FINADO"),"X")</f>
        <v/>
      </c>
      <c r="H814" s="17" t="str">
        <f>IF(IFERROR(FIND(H$13,INDEX(DATOS!CB:CB,MATCH(CHECKLIST!B814,DATOS!B:B,0),1),1),"")="",IF(IFERROR(FIND("VENCIDA",INDEX(DATOS!BI:BI,MATCH(CHECKLIST!B814,DATOS!B:B,0),1),1),"")="","","VENCIDO"),"X")</f>
        <v/>
      </c>
      <c r="I814" s="17" t="str">
        <f>IF(IFERROR(FIND(I$13,INDEX(DATOS!CB:CB,MATCH(CHECKLIST!B814,DATOS!B:B,0),1),1),"")="","","X")</f>
        <v/>
      </c>
      <c r="J814" s="17" t="str">
        <f>IF(IFERROR(FIND(J$13,INDEX(DATOS!CB:CB,MATCH(CHECKLIST!B814,DATOS!B:B,0),1),1),"")="","","X")</f>
        <v/>
      </c>
      <c r="K814" s="17" t="str">
        <f>IF(IFERROR(FIND(K$13,INDEX(DATOS!CB:CB,MATCH(CHECKLIST!B814,DATOS!B:B,0),1),1),"")="","","X")</f>
        <v/>
      </c>
      <c r="L814" s="17" t="str">
        <f>IF(IFERROR(FIND(L$13,INDEX(DATOS!CB:CB,MATCH(CHECKLIST!B814,DATOS!B:B,0),1),1),"")="","","X")</f>
        <v/>
      </c>
      <c r="M814" s="17" t="str">
        <f>IF(IFERROR(FIND(M$13,INDEX(DATOS!CB:CB,MATCH(CHECKLIST!B814,DATOS!B:B,0),1),1),"")="","","X")</f>
        <v/>
      </c>
      <c r="N814" s="49" t="str">
        <f ca="1">IFERROR(IF(INDEX(DATOS!I:I,MATCH(CHECKLIST!B814,DATOS!B:B,0),1)="","X",IF(INDEX(DATOS!I:I,MATCH(CHECKLIST!B814,DATOS!B:B,0),1)&gt;YEAR(TODAY())-1,"","VENCIDA")),"")</f>
        <v/>
      </c>
      <c r="P814" s="17" t="str">
        <f>IF(B814="","",IF(IFERROR(FIND(P$13,INDEX(DATOS!CB:CB,MATCH(CHECKLIST!B814,DATOS!B:B,0),1),1),"")="","","X"))</f>
        <v/>
      </c>
      <c r="Q814" s="17" t="str">
        <f>IF(B814="","",IF(IFERROR(FIND(Q$13,INDEX(DATOS!CB:CB,MATCH(CHECKLIST!B814,DATOS!B:B,0),1),1),"")="","","X"))</f>
        <v/>
      </c>
      <c r="S814">
        <f t="shared" si="41"/>
        <v>0</v>
      </c>
      <c r="U814" t="str">
        <f t="shared" si="39"/>
        <v/>
      </c>
      <c r="V814" t="str">
        <f t="shared" si="40"/>
        <v/>
      </c>
    </row>
    <row r="815" spans="1:22" x14ac:dyDescent="0.25">
      <c r="A815" s="12">
        <v>802</v>
      </c>
      <c r="B815" t="str">
        <f>IFERROR(INDEX(DATOS!B:B,MATCH(CHECKLIST!A815,DATOS!BV:BV,0),1),"")</f>
        <v/>
      </c>
      <c r="C815" t="str">
        <f>IFERROR(INDEX(DATOS!J:J,MATCH(CHECKLIST!A815,DATOS!BV:BV,0),1),"")</f>
        <v/>
      </c>
      <c r="D815" t="str">
        <f>IFERROR(INDEX(DATOS!R:R,MATCH(CHECKLIST!E815,DATOS!C:C,0),1),"")</f>
        <v/>
      </c>
      <c r="E815" s="16" t="str">
        <f>IFERROR(INDEX(DATOS!C:C,MATCH(CHECKLIST!A815,DATOS!BV:BV,0),1),"")</f>
        <v/>
      </c>
      <c r="F815" s="13" t="str">
        <f t="shared" si="38"/>
        <v/>
      </c>
      <c r="G815" s="17" t="str">
        <f>IF(IFERROR(FIND(G$13,INDEX(DATOS!CB:CB,MATCH(CHECKLIST!B815,DATOS!B:B,0),1),1),"")="",IF(IFERROR(FIND("FINADO",INDEX(DATOS!CB:CB,MATCH(CHECKLIST!B815,DATOS!B:B,0),1),1),"")="",IF(IFERROR(FIND("BAJA",INDEX(DATOS!CB:CB,MATCH(CHECKLIST!B815,DATOS!B:B,0),1),1),"")="",IF(IFERROR(FIND("FECHA PEUA",INDEX(DATOS!CB:CB,MATCH(CHECKLIST!B815,DATOS!B:B,0),1),1),"")="",IF(IFERROR(FIND("FIRMA",INDEX(DATOS!CB:CB,MATCH(CHECKLIST!B815,DATOS!B:B,0),1),1),"")="","","FIRMA"),"PEUA"),"BAJA"),"FINADO"),"X")</f>
        <v/>
      </c>
      <c r="H815" s="17" t="str">
        <f>IF(IFERROR(FIND(H$13,INDEX(DATOS!CB:CB,MATCH(CHECKLIST!B815,DATOS!B:B,0),1),1),"")="",IF(IFERROR(FIND("VENCIDA",INDEX(DATOS!BI:BI,MATCH(CHECKLIST!B815,DATOS!B:B,0),1),1),"")="","","VENCIDO"),"X")</f>
        <v/>
      </c>
      <c r="I815" s="17" t="str">
        <f>IF(IFERROR(FIND(I$13,INDEX(DATOS!CB:CB,MATCH(CHECKLIST!B815,DATOS!B:B,0),1),1),"")="","","X")</f>
        <v/>
      </c>
      <c r="J815" s="17" t="str">
        <f>IF(IFERROR(FIND(J$13,INDEX(DATOS!CB:CB,MATCH(CHECKLIST!B815,DATOS!B:B,0),1),1),"")="","","X")</f>
        <v/>
      </c>
      <c r="K815" s="17" t="str">
        <f>IF(IFERROR(FIND(K$13,INDEX(DATOS!CB:CB,MATCH(CHECKLIST!B815,DATOS!B:B,0),1),1),"")="","","X")</f>
        <v/>
      </c>
      <c r="L815" s="17" t="str">
        <f>IF(IFERROR(FIND(L$13,INDEX(DATOS!CB:CB,MATCH(CHECKLIST!B815,DATOS!B:B,0),1),1),"")="","","X")</f>
        <v/>
      </c>
      <c r="M815" s="17" t="str">
        <f>IF(IFERROR(FIND(M$13,INDEX(DATOS!CB:CB,MATCH(CHECKLIST!B815,DATOS!B:B,0),1),1),"")="","","X")</f>
        <v/>
      </c>
      <c r="N815" s="49" t="str">
        <f ca="1">IFERROR(IF(INDEX(DATOS!I:I,MATCH(CHECKLIST!B815,DATOS!B:B,0),1)="","X",IF(INDEX(DATOS!I:I,MATCH(CHECKLIST!B815,DATOS!B:B,0),1)&gt;YEAR(TODAY())-1,"","VENCIDA")),"")</f>
        <v/>
      </c>
      <c r="P815" s="17" t="str">
        <f>IF(B815="","",IF(IFERROR(FIND(P$13,INDEX(DATOS!CB:CB,MATCH(CHECKLIST!B815,DATOS!B:B,0),1),1),"")="","","X"))</f>
        <v/>
      </c>
      <c r="Q815" s="17" t="str">
        <f>IF(B815="","",IF(IFERROR(FIND(Q$13,INDEX(DATOS!CB:CB,MATCH(CHECKLIST!B815,DATOS!B:B,0),1),1),"")="","","X"))</f>
        <v/>
      </c>
      <c r="R815" t="str">
        <f>IF(B815="","",1)</f>
        <v/>
      </c>
      <c r="S815" t="str">
        <f t="shared" si="41"/>
        <v/>
      </c>
      <c r="U815" t="str">
        <f t="shared" si="39"/>
        <v/>
      </c>
      <c r="V815" t="str">
        <f t="shared" si="40"/>
        <v/>
      </c>
    </row>
    <row r="816" spans="1:22" x14ac:dyDescent="0.25">
      <c r="A816" s="12">
        <v>803</v>
      </c>
      <c r="B816" t="str">
        <f>IFERROR(INDEX(DATOS!B:B,MATCH(CHECKLIST!A816,DATOS!BV:BV,0),1),"")</f>
        <v/>
      </c>
      <c r="C816" t="str">
        <f>IFERROR(INDEX(DATOS!J:J,MATCH(CHECKLIST!A816,DATOS!BV:BV,0),1),"")</f>
        <v/>
      </c>
      <c r="D816" t="str">
        <f>IFERROR(INDEX(DATOS!R:R,MATCH(CHECKLIST!E816,DATOS!C:C,0),1),"")</f>
        <v/>
      </c>
      <c r="E816" s="16" t="str">
        <f>IFERROR(INDEX(DATOS!C:C,MATCH(CHECKLIST!A816,DATOS!BV:BV,0),1),"")</f>
        <v/>
      </c>
      <c r="F816" s="13" t="str">
        <f t="shared" si="38"/>
        <v/>
      </c>
      <c r="G816" s="17" t="str">
        <f>IF(IFERROR(FIND(G$13,INDEX(DATOS!CB:CB,MATCH(CHECKLIST!B816,DATOS!B:B,0),1),1),"")="",IF(IFERROR(FIND("FINADO",INDEX(DATOS!CB:CB,MATCH(CHECKLIST!B816,DATOS!B:B,0),1),1),"")="",IF(IFERROR(FIND("BAJA",INDEX(DATOS!CB:CB,MATCH(CHECKLIST!B816,DATOS!B:B,0),1),1),"")="",IF(IFERROR(FIND("FECHA PEUA",INDEX(DATOS!CB:CB,MATCH(CHECKLIST!B816,DATOS!B:B,0),1),1),"")="",IF(IFERROR(FIND("FIRMA",INDEX(DATOS!CB:CB,MATCH(CHECKLIST!B816,DATOS!B:B,0),1),1),"")="","","FIRMA"),"PEUA"),"BAJA"),"FINADO"),"X")</f>
        <v/>
      </c>
      <c r="H816" s="17" t="str">
        <f>IF(IFERROR(FIND(H$13,INDEX(DATOS!CB:CB,MATCH(CHECKLIST!B816,DATOS!B:B,0),1),1),"")="",IF(IFERROR(FIND("VENCIDA",INDEX(DATOS!BI:BI,MATCH(CHECKLIST!B816,DATOS!B:B,0),1),1),"")="","","VENCIDO"),"X")</f>
        <v/>
      </c>
      <c r="I816" s="17" t="str">
        <f>IF(IFERROR(FIND(I$13,INDEX(DATOS!CB:CB,MATCH(CHECKLIST!B816,DATOS!B:B,0),1),1),"")="","","X")</f>
        <v/>
      </c>
      <c r="J816" s="17" t="str">
        <f>IF(IFERROR(FIND(J$13,INDEX(DATOS!CB:CB,MATCH(CHECKLIST!B816,DATOS!B:B,0),1),1),"")="","","X")</f>
        <v/>
      </c>
      <c r="K816" s="17" t="str">
        <f>IF(IFERROR(FIND(K$13,INDEX(DATOS!CB:CB,MATCH(CHECKLIST!B816,DATOS!B:B,0),1),1),"")="","","X")</f>
        <v/>
      </c>
      <c r="L816" s="17" t="str">
        <f>IF(IFERROR(FIND(L$13,INDEX(DATOS!CB:CB,MATCH(CHECKLIST!B816,DATOS!B:B,0),1),1),"")="","","X")</f>
        <v/>
      </c>
      <c r="M816" s="17" t="str">
        <f>IF(IFERROR(FIND(M$13,INDEX(DATOS!CB:CB,MATCH(CHECKLIST!B816,DATOS!B:B,0),1),1),"")="","","X")</f>
        <v/>
      </c>
      <c r="N816" s="49" t="str">
        <f ca="1">IFERROR(IF(INDEX(DATOS!I:I,MATCH(CHECKLIST!B816,DATOS!B:B,0),1)="","X",IF(INDEX(DATOS!I:I,MATCH(CHECKLIST!B816,DATOS!B:B,0),1)&gt;YEAR(TODAY())-1,"","VENCIDA")),"")</f>
        <v/>
      </c>
      <c r="P816" s="17" t="str">
        <f>IF(B816="","",IF(IFERROR(FIND(P$13,INDEX(DATOS!CB:CB,MATCH(CHECKLIST!B816,DATOS!B:B,0),1),1),"")="","","X"))</f>
        <v/>
      </c>
      <c r="Q816" s="17" t="str">
        <f>IF(B816="","",IF(IFERROR(FIND(Q$13,INDEX(DATOS!CB:CB,MATCH(CHECKLIST!B816,DATOS!B:B,0),1),1),"")="","","X"))</f>
        <v/>
      </c>
      <c r="S816">
        <f t="shared" si="41"/>
        <v>0</v>
      </c>
      <c r="U816" t="str">
        <f t="shared" si="39"/>
        <v/>
      </c>
      <c r="V816" t="str">
        <f t="shared" si="40"/>
        <v/>
      </c>
    </row>
    <row r="817" spans="1:22" x14ac:dyDescent="0.25">
      <c r="A817" s="12">
        <v>804</v>
      </c>
      <c r="B817" t="str">
        <f>IFERROR(INDEX(DATOS!B:B,MATCH(CHECKLIST!A817,DATOS!BV:BV,0),1),"")</f>
        <v/>
      </c>
      <c r="C817" t="str">
        <f>IFERROR(INDEX(DATOS!J:J,MATCH(CHECKLIST!A817,DATOS!BV:BV,0),1),"")</f>
        <v/>
      </c>
      <c r="D817" t="str">
        <f>IFERROR(INDEX(DATOS!R:R,MATCH(CHECKLIST!E817,DATOS!C:C,0),1),"")</f>
        <v/>
      </c>
      <c r="E817" s="16" t="str">
        <f>IFERROR(INDEX(DATOS!C:C,MATCH(CHECKLIST!A817,DATOS!BV:BV,0),1),"")</f>
        <v/>
      </c>
      <c r="F817" s="13" t="str">
        <f t="shared" si="38"/>
        <v/>
      </c>
      <c r="G817" s="17" t="str">
        <f>IF(IFERROR(FIND(G$13,INDEX(DATOS!CB:CB,MATCH(CHECKLIST!B817,DATOS!B:B,0),1),1),"")="",IF(IFERROR(FIND("FINADO",INDEX(DATOS!CB:CB,MATCH(CHECKLIST!B817,DATOS!B:B,0),1),1),"")="",IF(IFERROR(FIND("BAJA",INDEX(DATOS!CB:CB,MATCH(CHECKLIST!B817,DATOS!B:B,0),1),1),"")="",IF(IFERROR(FIND("FECHA PEUA",INDEX(DATOS!CB:CB,MATCH(CHECKLIST!B817,DATOS!B:B,0),1),1),"")="",IF(IFERROR(FIND("FIRMA",INDEX(DATOS!CB:CB,MATCH(CHECKLIST!B817,DATOS!B:B,0),1),1),"")="","","FIRMA"),"PEUA"),"BAJA"),"FINADO"),"X")</f>
        <v/>
      </c>
      <c r="H817" s="17" t="str">
        <f>IF(IFERROR(FIND(H$13,INDEX(DATOS!CB:CB,MATCH(CHECKLIST!B817,DATOS!B:B,0),1),1),"")="",IF(IFERROR(FIND("VENCIDA",INDEX(DATOS!BI:BI,MATCH(CHECKLIST!B817,DATOS!B:B,0),1),1),"")="","","VENCIDO"),"X")</f>
        <v/>
      </c>
      <c r="I817" s="17" t="str">
        <f>IF(IFERROR(FIND(I$13,INDEX(DATOS!CB:CB,MATCH(CHECKLIST!B817,DATOS!B:B,0),1),1),"")="","","X")</f>
        <v/>
      </c>
      <c r="J817" s="17" t="str">
        <f>IF(IFERROR(FIND(J$13,INDEX(DATOS!CB:CB,MATCH(CHECKLIST!B817,DATOS!B:B,0),1),1),"")="","","X")</f>
        <v/>
      </c>
      <c r="K817" s="17" t="str">
        <f>IF(IFERROR(FIND(K$13,INDEX(DATOS!CB:CB,MATCH(CHECKLIST!B817,DATOS!B:B,0),1),1),"")="","","X")</f>
        <v/>
      </c>
      <c r="L817" s="17" t="str">
        <f>IF(IFERROR(FIND(L$13,INDEX(DATOS!CB:CB,MATCH(CHECKLIST!B817,DATOS!B:B,0),1),1),"")="","","X")</f>
        <v/>
      </c>
      <c r="M817" s="17" t="str">
        <f>IF(IFERROR(FIND(M$13,INDEX(DATOS!CB:CB,MATCH(CHECKLIST!B817,DATOS!B:B,0),1),1),"")="","","X")</f>
        <v/>
      </c>
      <c r="N817" s="49" t="str">
        <f ca="1">IFERROR(IF(INDEX(DATOS!I:I,MATCH(CHECKLIST!B817,DATOS!B:B,0),1)="","X",IF(INDEX(DATOS!I:I,MATCH(CHECKLIST!B817,DATOS!B:B,0),1)&gt;YEAR(TODAY())-1,"","VENCIDA")),"")</f>
        <v/>
      </c>
      <c r="P817" s="17" t="str">
        <f>IF(B817="","",IF(IFERROR(FIND(P$13,INDEX(DATOS!CB:CB,MATCH(CHECKLIST!B817,DATOS!B:B,0),1),1),"")="","","X"))</f>
        <v/>
      </c>
      <c r="Q817" s="17" t="str">
        <f>IF(B817="","",IF(IFERROR(FIND(Q$13,INDEX(DATOS!CB:CB,MATCH(CHECKLIST!B817,DATOS!B:B,0),1),1),"")="","","X"))</f>
        <v/>
      </c>
      <c r="R817" t="str">
        <f>IF(B817="","",1)</f>
        <v/>
      </c>
      <c r="S817" t="str">
        <f t="shared" si="41"/>
        <v/>
      </c>
      <c r="U817" t="str">
        <f t="shared" si="39"/>
        <v/>
      </c>
      <c r="V817" t="str">
        <f t="shared" si="40"/>
        <v/>
      </c>
    </row>
    <row r="818" spans="1:22" x14ac:dyDescent="0.25">
      <c r="A818" s="12">
        <v>805</v>
      </c>
      <c r="B818" t="str">
        <f>IFERROR(INDEX(DATOS!B:B,MATCH(CHECKLIST!A818,DATOS!BV:BV,0),1),"")</f>
        <v/>
      </c>
      <c r="C818" t="str">
        <f>IFERROR(INDEX(DATOS!J:J,MATCH(CHECKLIST!A818,DATOS!BV:BV,0),1),"")</f>
        <v/>
      </c>
      <c r="D818" t="str">
        <f>IFERROR(INDEX(DATOS!R:R,MATCH(CHECKLIST!E818,DATOS!C:C,0),1),"")</f>
        <v/>
      </c>
      <c r="E818" s="16" t="str">
        <f>IFERROR(INDEX(DATOS!C:C,MATCH(CHECKLIST!A818,DATOS!BV:BV,0),1),"")</f>
        <v/>
      </c>
      <c r="F818" s="13" t="str">
        <f t="shared" si="38"/>
        <v/>
      </c>
      <c r="G818" s="17" t="str">
        <f>IF(IFERROR(FIND(G$13,INDEX(DATOS!CB:CB,MATCH(CHECKLIST!B818,DATOS!B:B,0),1),1),"")="",IF(IFERROR(FIND("FINADO",INDEX(DATOS!CB:CB,MATCH(CHECKLIST!B818,DATOS!B:B,0),1),1),"")="",IF(IFERROR(FIND("BAJA",INDEX(DATOS!CB:CB,MATCH(CHECKLIST!B818,DATOS!B:B,0),1),1),"")="",IF(IFERROR(FIND("FECHA PEUA",INDEX(DATOS!CB:CB,MATCH(CHECKLIST!B818,DATOS!B:B,0),1),1),"")="",IF(IFERROR(FIND("FIRMA",INDEX(DATOS!CB:CB,MATCH(CHECKLIST!B818,DATOS!B:B,0),1),1),"")="","","FIRMA"),"PEUA"),"BAJA"),"FINADO"),"X")</f>
        <v/>
      </c>
      <c r="H818" s="17" t="str">
        <f>IF(IFERROR(FIND(H$13,INDEX(DATOS!CB:CB,MATCH(CHECKLIST!B818,DATOS!B:B,0),1),1),"")="",IF(IFERROR(FIND("VENCIDA",INDEX(DATOS!BI:BI,MATCH(CHECKLIST!B818,DATOS!B:B,0),1),1),"")="","","VENCIDO"),"X")</f>
        <v/>
      </c>
      <c r="I818" s="17" t="str">
        <f>IF(IFERROR(FIND(I$13,INDEX(DATOS!CB:CB,MATCH(CHECKLIST!B818,DATOS!B:B,0),1),1),"")="","","X")</f>
        <v/>
      </c>
      <c r="J818" s="17" t="str">
        <f>IF(IFERROR(FIND(J$13,INDEX(DATOS!CB:CB,MATCH(CHECKLIST!B818,DATOS!B:B,0),1),1),"")="","","X")</f>
        <v/>
      </c>
      <c r="K818" s="17" t="str">
        <f>IF(IFERROR(FIND(K$13,INDEX(DATOS!CB:CB,MATCH(CHECKLIST!B818,DATOS!B:B,0),1),1),"")="","","X")</f>
        <v/>
      </c>
      <c r="L818" s="17" t="str">
        <f>IF(IFERROR(FIND(L$13,INDEX(DATOS!CB:CB,MATCH(CHECKLIST!B818,DATOS!B:B,0),1),1),"")="","","X")</f>
        <v/>
      </c>
      <c r="M818" s="17" t="str">
        <f>IF(IFERROR(FIND(M$13,INDEX(DATOS!CB:CB,MATCH(CHECKLIST!B818,DATOS!B:B,0),1),1),"")="","","X")</f>
        <v/>
      </c>
      <c r="N818" s="49" t="str">
        <f ca="1">IFERROR(IF(INDEX(DATOS!I:I,MATCH(CHECKLIST!B818,DATOS!B:B,0),1)="","X",IF(INDEX(DATOS!I:I,MATCH(CHECKLIST!B818,DATOS!B:B,0),1)&gt;YEAR(TODAY())-1,"","VENCIDA")),"")</f>
        <v/>
      </c>
      <c r="P818" s="17" t="str">
        <f>IF(B818="","",IF(IFERROR(FIND(P$13,INDEX(DATOS!CB:CB,MATCH(CHECKLIST!B818,DATOS!B:B,0),1),1),"")="","","X"))</f>
        <v/>
      </c>
      <c r="Q818" s="17" t="str">
        <f>IF(B818="","",IF(IFERROR(FIND(Q$13,INDEX(DATOS!CB:CB,MATCH(CHECKLIST!B818,DATOS!B:B,0),1),1),"")="","","X"))</f>
        <v/>
      </c>
      <c r="S818">
        <f t="shared" si="41"/>
        <v>0</v>
      </c>
      <c r="U818" t="str">
        <f t="shared" si="39"/>
        <v/>
      </c>
      <c r="V818" t="str">
        <f t="shared" si="40"/>
        <v/>
      </c>
    </row>
    <row r="819" spans="1:22" x14ac:dyDescent="0.25">
      <c r="A819" s="12">
        <v>806</v>
      </c>
      <c r="B819" t="str">
        <f>IFERROR(INDEX(DATOS!B:B,MATCH(CHECKLIST!A819,DATOS!BV:BV,0),1),"")</f>
        <v/>
      </c>
      <c r="C819" t="str">
        <f>IFERROR(INDEX(DATOS!J:J,MATCH(CHECKLIST!A819,DATOS!BV:BV,0),1),"")</f>
        <v/>
      </c>
      <c r="D819" t="str">
        <f>IFERROR(INDEX(DATOS!R:R,MATCH(CHECKLIST!E819,DATOS!C:C,0),1),"")</f>
        <v/>
      </c>
      <c r="E819" s="16" t="str">
        <f>IFERROR(INDEX(DATOS!C:C,MATCH(CHECKLIST!A819,DATOS!BV:BV,0),1),"")</f>
        <v/>
      </c>
      <c r="F819" s="13" t="str">
        <f t="shared" si="38"/>
        <v/>
      </c>
      <c r="G819" s="17" t="str">
        <f>IF(IFERROR(FIND(G$13,INDEX(DATOS!CB:CB,MATCH(CHECKLIST!B819,DATOS!B:B,0),1),1),"")="",IF(IFERROR(FIND("FINADO",INDEX(DATOS!CB:CB,MATCH(CHECKLIST!B819,DATOS!B:B,0),1),1),"")="",IF(IFERROR(FIND("BAJA",INDEX(DATOS!CB:CB,MATCH(CHECKLIST!B819,DATOS!B:B,0),1),1),"")="",IF(IFERROR(FIND("FECHA PEUA",INDEX(DATOS!CB:CB,MATCH(CHECKLIST!B819,DATOS!B:B,0),1),1),"")="",IF(IFERROR(FIND("FIRMA",INDEX(DATOS!CB:CB,MATCH(CHECKLIST!B819,DATOS!B:B,0),1),1),"")="","","FIRMA"),"PEUA"),"BAJA"),"FINADO"),"X")</f>
        <v/>
      </c>
      <c r="H819" s="17" t="str">
        <f>IF(IFERROR(FIND(H$13,INDEX(DATOS!CB:CB,MATCH(CHECKLIST!B819,DATOS!B:B,0),1),1),"")="",IF(IFERROR(FIND("VENCIDA",INDEX(DATOS!BI:BI,MATCH(CHECKLIST!B819,DATOS!B:B,0),1),1),"")="","","VENCIDO"),"X")</f>
        <v/>
      </c>
      <c r="I819" s="17" t="str">
        <f>IF(IFERROR(FIND(I$13,INDEX(DATOS!CB:CB,MATCH(CHECKLIST!B819,DATOS!B:B,0),1),1),"")="","","X")</f>
        <v/>
      </c>
      <c r="J819" s="17" t="str">
        <f>IF(IFERROR(FIND(J$13,INDEX(DATOS!CB:CB,MATCH(CHECKLIST!B819,DATOS!B:B,0),1),1),"")="","","X")</f>
        <v/>
      </c>
      <c r="K819" s="17" t="str">
        <f>IF(IFERROR(FIND(K$13,INDEX(DATOS!CB:CB,MATCH(CHECKLIST!B819,DATOS!B:B,0),1),1),"")="","","X")</f>
        <v/>
      </c>
      <c r="L819" s="17" t="str">
        <f>IF(IFERROR(FIND(L$13,INDEX(DATOS!CB:CB,MATCH(CHECKLIST!B819,DATOS!B:B,0),1),1),"")="","","X")</f>
        <v/>
      </c>
      <c r="M819" s="17" t="str">
        <f>IF(IFERROR(FIND(M$13,INDEX(DATOS!CB:CB,MATCH(CHECKLIST!B819,DATOS!B:B,0),1),1),"")="","","X")</f>
        <v/>
      </c>
      <c r="N819" s="49" t="str">
        <f ca="1">IFERROR(IF(INDEX(DATOS!I:I,MATCH(CHECKLIST!B819,DATOS!B:B,0),1)="","X",IF(INDEX(DATOS!I:I,MATCH(CHECKLIST!B819,DATOS!B:B,0),1)&gt;YEAR(TODAY())-1,"","VENCIDA")),"")</f>
        <v/>
      </c>
      <c r="P819" s="17" t="str">
        <f>IF(B819="","",IF(IFERROR(FIND(P$13,INDEX(DATOS!CB:CB,MATCH(CHECKLIST!B819,DATOS!B:B,0),1),1),"")="","","X"))</f>
        <v/>
      </c>
      <c r="Q819" s="17" t="str">
        <f>IF(B819="","",IF(IFERROR(FIND(Q$13,INDEX(DATOS!CB:CB,MATCH(CHECKLIST!B819,DATOS!B:B,0),1),1),"")="","","X"))</f>
        <v/>
      </c>
      <c r="R819" t="str">
        <f>IF(B819="","",1)</f>
        <v/>
      </c>
      <c r="S819" t="str">
        <f t="shared" si="41"/>
        <v/>
      </c>
      <c r="U819" t="str">
        <f t="shared" si="39"/>
        <v/>
      </c>
      <c r="V819" t="str">
        <f t="shared" si="40"/>
        <v/>
      </c>
    </row>
    <row r="820" spans="1:22" x14ac:dyDescent="0.25">
      <c r="A820" s="12">
        <v>807</v>
      </c>
      <c r="B820" t="str">
        <f>IFERROR(INDEX(DATOS!B:B,MATCH(CHECKLIST!A820,DATOS!BV:BV,0),1),"")</f>
        <v/>
      </c>
      <c r="C820" t="str">
        <f>IFERROR(INDEX(DATOS!J:J,MATCH(CHECKLIST!A820,DATOS!BV:BV,0),1),"")</f>
        <v/>
      </c>
      <c r="D820" t="str">
        <f>IFERROR(INDEX(DATOS!R:R,MATCH(CHECKLIST!E820,DATOS!C:C,0),1),"")</f>
        <v/>
      </c>
      <c r="E820" s="16" t="str">
        <f>IFERROR(INDEX(DATOS!C:C,MATCH(CHECKLIST!A820,DATOS!BV:BV,0),1),"")</f>
        <v/>
      </c>
      <c r="F820" s="13" t="str">
        <f t="shared" si="38"/>
        <v/>
      </c>
      <c r="G820" s="17" t="str">
        <f>IF(IFERROR(FIND(G$13,INDEX(DATOS!CB:CB,MATCH(CHECKLIST!B820,DATOS!B:B,0),1),1),"")="",IF(IFERROR(FIND("FINADO",INDEX(DATOS!CB:CB,MATCH(CHECKLIST!B820,DATOS!B:B,0),1),1),"")="",IF(IFERROR(FIND("BAJA",INDEX(DATOS!CB:CB,MATCH(CHECKLIST!B820,DATOS!B:B,0),1),1),"")="",IF(IFERROR(FIND("FECHA PEUA",INDEX(DATOS!CB:CB,MATCH(CHECKLIST!B820,DATOS!B:B,0),1),1),"")="",IF(IFERROR(FIND("FIRMA",INDEX(DATOS!CB:CB,MATCH(CHECKLIST!B820,DATOS!B:B,0),1),1),"")="","","FIRMA"),"PEUA"),"BAJA"),"FINADO"),"X")</f>
        <v/>
      </c>
      <c r="H820" s="17" t="str">
        <f>IF(IFERROR(FIND(H$13,INDEX(DATOS!CB:CB,MATCH(CHECKLIST!B820,DATOS!B:B,0),1),1),"")="",IF(IFERROR(FIND("VENCIDA",INDEX(DATOS!BI:BI,MATCH(CHECKLIST!B820,DATOS!B:B,0),1),1),"")="","","VENCIDO"),"X")</f>
        <v/>
      </c>
      <c r="I820" s="17" t="str">
        <f>IF(IFERROR(FIND(I$13,INDEX(DATOS!CB:CB,MATCH(CHECKLIST!B820,DATOS!B:B,0),1),1),"")="","","X")</f>
        <v/>
      </c>
      <c r="J820" s="17" t="str">
        <f>IF(IFERROR(FIND(J$13,INDEX(DATOS!CB:CB,MATCH(CHECKLIST!B820,DATOS!B:B,0),1),1),"")="","","X")</f>
        <v/>
      </c>
      <c r="K820" s="17" t="str">
        <f>IF(IFERROR(FIND(K$13,INDEX(DATOS!CB:CB,MATCH(CHECKLIST!B820,DATOS!B:B,0),1),1),"")="","","X")</f>
        <v/>
      </c>
      <c r="L820" s="17" t="str">
        <f>IF(IFERROR(FIND(L$13,INDEX(DATOS!CB:CB,MATCH(CHECKLIST!B820,DATOS!B:B,0),1),1),"")="","","X")</f>
        <v/>
      </c>
      <c r="M820" s="17" t="str">
        <f>IF(IFERROR(FIND(M$13,INDEX(DATOS!CB:CB,MATCH(CHECKLIST!B820,DATOS!B:B,0),1),1),"")="","","X")</f>
        <v/>
      </c>
      <c r="N820" s="49" t="str">
        <f ca="1">IFERROR(IF(INDEX(DATOS!I:I,MATCH(CHECKLIST!B820,DATOS!B:B,0),1)="","X",IF(INDEX(DATOS!I:I,MATCH(CHECKLIST!B820,DATOS!B:B,0),1)&gt;YEAR(TODAY())-1,"","VENCIDA")),"")</f>
        <v/>
      </c>
      <c r="P820" s="17" t="str">
        <f>IF(B820="","",IF(IFERROR(FIND(P$13,INDEX(DATOS!CB:CB,MATCH(CHECKLIST!B820,DATOS!B:B,0),1),1),"")="","","X"))</f>
        <v/>
      </c>
      <c r="Q820" s="17" t="str">
        <f>IF(B820="","",IF(IFERROR(FIND(Q$13,INDEX(DATOS!CB:CB,MATCH(CHECKLIST!B820,DATOS!B:B,0),1),1),"")="","","X"))</f>
        <v/>
      </c>
      <c r="S820">
        <f t="shared" si="41"/>
        <v>0</v>
      </c>
      <c r="U820" t="str">
        <f t="shared" si="39"/>
        <v/>
      </c>
      <c r="V820" t="str">
        <f t="shared" si="40"/>
        <v/>
      </c>
    </row>
    <row r="821" spans="1:22" x14ac:dyDescent="0.25">
      <c r="A821" s="12">
        <v>808</v>
      </c>
      <c r="B821" t="str">
        <f>IFERROR(INDEX(DATOS!B:B,MATCH(CHECKLIST!A821,DATOS!BV:BV,0),1),"")</f>
        <v/>
      </c>
      <c r="C821" t="str">
        <f>IFERROR(INDEX(DATOS!J:J,MATCH(CHECKLIST!A821,DATOS!BV:BV,0),1),"")</f>
        <v/>
      </c>
      <c r="D821" t="str">
        <f>IFERROR(INDEX(DATOS!R:R,MATCH(CHECKLIST!E821,DATOS!C:C,0),1),"")</f>
        <v/>
      </c>
      <c r="E821" s="16" t="str">
        <f>IFERROR(INDEX(DATOS!C:C,MATCH(CHECKLIST!A821,DATOS!BV:BV,0),1),"")</f>
        <v/>
      </c>
      <c r="F821" s="13" t="str">
        <f t="shared" si="38"/>
        <v/>
      </c>
      <c r="G821" s="17" t="str">
        <f>IF(IFERROR(FIND(G$13,INDEX(DATOS!CB:CB,MATCH(CHECKLIST!B821,DATOS!B:B,0),1),1),"")="",IF(IFERROR(FIND("FINADO",INDEX(DATOS!CB:CB,MATCH(CHECKLIST!B821,DATOS!B:B,0),1),1),"")="",IF(IFERROR(FIND("BAJA",INDEX(DATOS!CB:CB,MATCH(CHECKLIST!B821,DATOS!B:B,0),1),1),"")="",IF(IFERROR(FIND("FECHA PEUA",INDEX(DATOS!CB:CB,MATCH(CHECKLIST!B821,DATOS!B:B,0),1),1),"")="",IF(IFERROR(FIND("FIRMA",INDEX(DATOS!CB:CB,MATCH(CHECKLIST!B821,DATOS!B:B,0),1),1),"")="","","FIRMA"),"PEUA"),"BAJA"),"FINADO"),"X")</f>
        <v/>
      </c>
      <c r="H821" s="17" t="str">
        <f>IF(IFERROR(FIND(H$13,INDEX(DATOS!CB:CB,MATCH(CHECKLIST!B821,DATOS!B:B,0),1),1),"")="",IF(IFERROR(FIND("VENCIDA",INDEX(DATOS!BI:BI,MATCH(CHECKLIST!B821,DATOS!B:B,0),1),1),"")="","","VENCIDO"),"X")</f>
        <v/>
      </c>
      <c r="I821" s="17" t="str">
        <f>IF(IFERROR(FIND(I$13,INDEX(DATOS!CB:CB,MATCH(CHECKLIST!B821,DATOS!B:B,0),1),1),"")="","","X")</f>
        <v/>
      </c>
      <c r="J821" s="17" t="str">
        <f>IF(IFERROR(FIND(J$13,INDEX(DATOS!CB:CB,MATCH(CHECKLIST!B821,DATOS!B:B,0),1),1),"")="","","X")</f>
        <v/>
      </c>
      <c r="K821" s="17" t="str">
        <f>IF(IFERROR(FIND(K$13,INDEX(DATOS!CB:CB,MATCH(CHECKLIST!B821,DATOS!B:B,0),1),1),"")="","","X")</f>
        <v/>
      </c>
      <c r="L821" s="17" t="str">
        <f>IF(IFERROR(FIND(L$13,INDEX(DATOS!CB:CB,MATCH(CHECKLIST!B821,DATOS!B:B,0),1),1),"")="","","X")</f>
        <v/>
      </c>
      <c r="M821" s="17" t="str">
        <f>IF(IFERROR(FIND(M$13,INDEX(DATOS!CB:CB,MATCH(CHECKLIST!B821,DATOS!B:B,0),1),1),"")="","","X")</f>
        <v/>
      </c>
      <c r="N821" s="49" t="str">
        <f ca="1">IFERROR(IF(INDEX(DATOS!I:I,MATCH(CHECKLIST!B821,DATOS!B:B,0),1)="","X",IF(INDEX(DATOS!I:I,MATCH(CHECKLIST!B821,DATOS!B:B,0),1)&gt;YEAR(TODAY())-1,"","VENCIDA")),"")</f>
        <v/>
      </c>
      <c r="P821" s="17" t="str">
        <f>IF(B821="","",IF(IFERROR(FIND(P$13,INDEX(DATOS!CB:CB,MATCH(CHECKLIST!B821,DATOS!B:B,0),1),1),"")="","","X"))</f>
        <v/>
      </c>
      <c r="Q821" s="17" t="str">
        <f>IF(B821="","",IF(IFERROR(FIND(Q$13,INDEX(DATOS!CB:CB,MATCH(CHECKLIST!B821,DATOS!B:B,0),1),1),"")="","","X"))</f>
        <v/>
      </c>
      <c r="R821" t="str">
        <f>IF(B821="","",1)</f>
        <v/>
      </c>
      <c r="S821" t="str">
        <f t="shared" si="41"/>
        <v/>
      </c>
      <c r="U821" t="str">
        <f t="shared" si="39"/>
        <v/>
      </c>
      <c r="V821" t="str">
        <f t="shared" si="40"/>
        <v/>
      </c>
    </row>
    <row r="822" spans="1:22" x14ac:dyDescent="0.25">
      <c r="A822" s="12">
        <v>809</v>
      </c>
      <c r="B822" t="str">
        <f>IFERROR(INDEX(DATOS!B:B,MATCH(CHECKLIST!A822,DATOS!BV:BV,0),1),"")</f>
        <v/>
      </c>
      <c r="C822" t="str">
        <f>IFERROR(INDEX(DATOS!J:J,MATCH(CHECKLIST!A822,DATOS!BV:BV,0),1),"")</f>
        <v/>
      </c>
      <c r="D822" t="str">
        <f>IFERROR(INDEX(DATOS!R:R,MATCH(CHECKLIST!E822,DATOS!C:C,0),1),"")</f>
        <v/>
      </c>
      <c r="E822" s="16" t="str">
        <f>IFERROR(INDEX(DATOS!C:C,MATCH(CHECKLIST!A822,DATOS!BV:BV,0),1),"")</f>
        <v/>
      </c>
      <c r="F822" s="13" t="str">
        <f t="shared" si="38"/>
        <v/>
      </c>
      <c r="G822" s="17" t="str">
        <f>IF(IFERROR(FIND(G$13,INDEX(DATOS!CB:CB,MATCH(CHECKLIST!B822,DATOS!B:B,0),1),1),"")="",IF(IFERROR(FIND("FINADO",INDEX(DATOS!CB:CB,MATCH(CHECKLIST!B822,DATOS!B:B,0),1),1),"")="",IF(IFERROR(FIND("BAJA",INDEX(DATOS!CB:CB,MATCH(CHECKLIST!B822,DATOS!B:B,0),1),1),"")="",IF(IFERROR(FIND("FECHA PEUA",INDEX(DATOS!CB:CB,MATCH(CHECKLIST!B822,DATOS!B:B,0),1),1),"")="",IF(IFERROR(FIND("FIRMA",INDEX(DATOS!CB:CB,MATCH(CHECKLIST!B822,DATOS!B:B,0),1),1),"")="","","FIRMA"),"PEUA"),"BAJA"),"FINADO"),"X")</f>
        <v/>
      </c>
      <c r="H822" s="17" t="str">
        <f>IF(IFERROR(FIND(H$13,INDEX(DATOS!CB:CB,MATCH(CHECKLIST!B822,DATOS!B:B,0),1),1),"")="",IF(IFERROR(FIND("VENCIDA",INDEX(DATOS!BI:BI,MATCH(CHECKLIST!B822,DATOS!B:B,0),1),1),"")="","","VENCIDO"),"X")</f>
        <v/>
      </c>
      <c r="I822" s="17" t="str">
        <f>IF(IFERROR(FIND(I$13,INDEX(DATOS!CB:CB,MATCH(CHECKLIST!B822,DATOS!B:B,0),1),1),"")="","","X")</f>
        <v/>
      </c>
      <c r="J822" s="17" t="str">
        <f>IF(IFERROR(FIND(J$13,INDEX(DATOS!CB:CB,MATCH(CHECKLIST!B822,DATOS!B:B,0),1),1),"")="","","X")</f>
        <v/>
      </c>
      <c r="K822" s="17" t="str">
        <f>IF(IFERROR(FIND(K$13,INDEX(DATOS!CB:CB,MATCH(CHECKLIST!B822,DATOS!B:B,0),1),1),"")="","","X")</f>
        <v/>
      </c>
      <c r="L822" s="17" t="str">
        <f>IF(IFERROR(FIND(L$13,INDEX(DATOS!CB:CB,MATCH(CHECKLIST!B822,DATOS!B:B,0),1),1),"")="","","X")</f>
        <v/>
      </c>
      <c r="M822" s="17" t="str">
        <f>IF(IFERROR(FIND(M$13,INDEX(DATOS!CB:CB,MATCH(CHECKLIST!B822,DATOS!B:B,0),1),1),"")="","","X")</f>
        <v/>
      </c>
      <c r="N822" s="49" t="str">
        <f ca="1">IFERROR(IF(INDEX(DATOS!I:I,MATCH(CHECKLIST!B822,DATOS!B:B,0),1)="","X",IF(INDEX(DATOS!I:I,MATCH(CHECKLIST!B822,DATOS!B:B,0),1)&gt;YEAR(TODAY())-1,"","VENCIDA")),"")</f>
        <v/>
      </c>
      <c r="P822" s="17" t="str">
        <f>IF(B822="","",IF(IFERROR(FIND(P$13,INDEX(DATOS!CB:CB,MATCH(CHECKLIST!B822,DATOS!B:B,0),1),1),"")="","","X"))</f>
        <v/>
      </c>
      <c r="Q822" s="17" t="str">
        <f>IF(B822="","",IF(IFERROR(FIND(Q$13,INDEX(DATOS!CB:CB,MATCH(CHECKLIST!B822,DATOS!B:B,0),1),1),"")="","","X"))</f>
        <v/>
      </c>
      <c r="S822">
        <f t="shared" si="41"/>
        <v>0</v>
      </c>
      <c r="U822" t="str">
        <f t="shared" si="39"/>
        <v/>
      </c>
      <c r="V822" t="str">
        <f t="shared" si="40"/>
        <v/>
      </c>
    </row>
    <row r="823" spans="1:22" x14ac:dyDescent="0.25">
      <c r="A823" s="12">
        <v>810</v>
      </c>
      <c r="B823" t="str">
        <f>IFERROR(INDEX(DATOS!B:B,MATCH(CHECKLIST!A823,DATOS!BV:BV,0),1),"")</f>
        <v/>
      </c>
      <c r="C823" t="str">
        <f>IFERROR(INDEX(DATOS!J:J,MATCH(CHECKLIST!A823,DATOS!BV:BV,0),1),"")</f>
        <v/>
      </c>
      <c r="D823" t="str">
        <f>IFERROR(INDEX(DATOS!R:R,MATCH(CHECKLIST!E823,DATOS!C:C,0),1),"")</f>
        <v/>
      </c>
      <c r="E823" s="16" t="str">
        <f>IFERROR(INDEX(DATOS!C:C,MATCH(CHECKLIST!A823,DATOS!BV:BV,0),1),"")</f>
        <v/>
      </c>
      <c r="F823" s="13" t="str">
        <f t="shared" si="38"/>
        <v/>
      </c>
      <c r="G823" s="17" t="str">
        <f>IF(IFERROR(FIND(G$13,INDEX(DATOS!CB:CB,MATCH(CHECKLIST!B823,DATOS!B:B,0),1),1),"")="",IF(IFERROR(FIND("FINADO",INDEX(DATOS!CB:CB,MATCH(CHECKLIST!B823,DATOS!B:B,0),1),1),"")="",IF(IFERROR(FIND("BAJA",INDEX(DATOS!CB:CB,MATCH(CHECKLIST!B823,DATOS!B:B,0),1),1),"")="",IF(IFERROR(FIND("FECHA PEUA",INDEX(DATOS!CB:CB,MATCH(CHECKLIST!B823,DATOS!B:B,0),1),1),"")="",IF(IFERROR(FIND("FIRMA",INDEX(DATOS!CB:CB,MATCH(CHECKLIST!B823,DATOS!B:B,0),1),1),"")="","","FIRMA"),"PEUA"),"BAJA"),"FINADO"),"X")</f>
        <v/>
      </c>
      <c r="H823" s="17" t="str">
        <f>IF(IFERROR(FIND(H$13,INDEX(DATOS!CB:CB,MATCH(CHECKLIST!B823,DATOS!B:B,0),1),1),"")="",IF(IFERROR(FIND("VENCIDA",INDEX(DATOS!BI:BI,MATCH(CHECKLIST!B823,DATOS!B:B,0),1),1),"")="","","VENCIDO"),"X")</f>
        <v/>
      </c>
      <c r="I823" s="17" t="str">
        <f>IF(IFERROR(FIND(I$13,INDEX(DATOS!CB:CB,MATCH(CHECKLIST!B823,DATOS!B:B,0),1),1),"")="","","X")</f>
        <v/>
      </c>
      <c r="J823" s="17" t="str">
        <f>IF(IFERROR(FIND(J$13,INDEX(DATOS!CB:CB,MATCH(CHECKLIST!B823,DATOS!B:B,0),1),1),"")="","","X")</f>
        <v/>
      </c>
      <c r="K823" s="17" t="str">
        <f>IF(IFERROR(FIND(K$13,INDEX(DATOS!CB:CB,MATCH(CHECKLIST!B823,DATOS!B:B,0),1),1),"")="","","X")</f>
        <v/>
      </c>
      <c r="L823" s="17" t="str">
        <f>IF(IFERROR(FIND(L$13,INDEX(DATOS!CB:CB,MATCH(CHECKLIST!B823,DATOS!B:B,0),1),1),"")="","","X")</f>
        <v/>
      </c>
      <c r="M823" s="17" t="str">
        <f>IF(IFERROR(FIND(M$13,INDEX(DATOS!CB:CB,MATCH(CHECKLIST!B823,DATOS!B:B,0),1),1),"")="","","X")</f>
        <v/>
      </c>
      <c r="N823" s="49" t="str">
        <f ca="1">IFERROR(IF(INDEX(DATOS!I:I,MATCH(CHECKLIST!B823,DATOS!B:B,0),1)="","X",IF(INDEX(DATOS!I:I,MATCH(CHECKLIST!B823,DATOS!B:B,0),1)&gt;YEAR(TODAY())-1,"","VENCIDA")),"")</f>
        <v/>
      </c>
      <c r="P823" s="17" t="str">
        <f>IF(B823="","",IF(IFERROR(FIND(P$13,INDEX(DATOS!CB:CB,MATCH(CHECKLIST!B823,DATOS!B:B,0),1),1),"")="","","X"))</f>
        <v/>
      </c>
      <c r="Q823" s="17" t="str">
        <f>IF(B823="","",IF(IFERROR(FIND(Q$13,INDEX(DATOS!CB:CB,MATCH(CHECKLIST!B823,DATOS!B:B,0),1),1),"")="","","X"))</f>
        <v/>
      </c>
      <c r="R823" t="str">
        <f>IF(B823="","",1)</f>
        <v/>
      </c>
      <c r="S823" t="str">
        <f t="shared" si="41"/>
        <v/>
      </c>
      <c r="U823" t="str">
        <f t="shared" si="39"/>
        <v/>
      </c>
      <c r="V823" t="str">
        <f t="shared" si="40"/>
        <v/>
      </c>
    </row>
    <row r="824" spans="1:22" x14ac:dyDescent="0.25">
      <c r="A824" s="12">
        <v>811</v>
      </c>
      <c r="B824" t="str">
        <f>IFERROR(INDEX(DATOS!B:B,MATCH(CHECKLIST!A824,DATOS!BV:BV,0),1),"")</f>
        <v/>
      </c>
      <c r="C824" t="str">
        <f>IFERROR(INDEX(DATOS!J:J,MATCH(CHECKLIST!A824,DATOS!BV:BV,0),1),"")</f>
        <v/>
      </c>
      <c r="D824" t="str">
        <f>IFERROR(INDEX(DATOS!R:R,MATCH(CHECKLIST!E824,DATOS!C:C,0),1),"")</f>
        <v/>
      </c>
      <c r="E824" s="16" t="str">
        <f>IFERROR(INDEX(DATOS!C:C,MATCH(CHECKLIST!A824,DATOS!BV:BV,0),1),"")</f>
        <v/>
      </c>
      <c r="F824" s="13" t="str">
        <f t="shared" si="38"/>
        <v/>
      </c>
      <c r="G824" s="17" t="str">
        <f>IF(IFERROR(FIND(G$13,INDEX(DATOS!CB:CB,MATCH(CHECKLIST!B824,DATOS!B:B,0),1),1),"")="",IF(IFERROR(FIND("FINADO",INDEX(DATOS!CB:CB,MATCH(CHECKLIST!B824,DATOS!B:B,0),1),1),"")="",IF(IFERROR(FIND("BAJA",INDEX(DATOS!CB:CB,MATCH(CHECKLIST!B824,DATOS!B:B,0),1),1),"")="",IF(IFERROR(FIND("FECHA PEUA",INDEX(DATOS!CB:CB,MATCH(CHECKLIST!B824,DATOS!B:B,0),1),1),"")="",IF(IFERROR(FIND("FIRMA",INDEX(DATOS!CB:CB,MATCH(CHECKLIST!B824,DATOS!B:B,0),1),1),"")="","","FIRMA"),"PEUA"),"BAJA"),"FINADO"),"X")</f>
        <v/>
      </c>
      <c r="H824" s="17" t="str">
        <f>IF(IFERROR(FIND(H$13,INDEX(DATOS!CB:CB,MATCH(CHECKLIST!B824,DATOS!B:B,0),1),1),"")="",IF(IFERROR(FIND("VENCIDA",INDEX(DATOS!BI:BI,MATCH(CHECKLIST!B824,DATOS!B:B,0),1),1),"")="","","VENCIDO"),"X")</f>
        <v/>
      </c>
      <c r="I824" s="17" t="str">
        <f>IF(IFERROR(FIND(I$13,INDEX(DATOS!CB:CB,MATCH(CHECKLIST!B824,DATOS!B:B,0),1),1),"")="","","X")</f>
        <v/>
      </c>
      <c r="J824" s="17" t="str">
        <f>IF(IFERROR(FIND(J$13,INDEX(DATOS!CB:CB,MATCH(CHECKLIST!B824,DATOS!B:B,0),1),1),"")="","","X")</f>
        <v/>
      </c>
      <c r="K824" s="17" t="str">
        <f>IF(IFERROR(FIND(K$13,INDEX(DATOS!CB:CB,MATCH(CHECKLIST!B824,DATOS!B:B,0),1),1),"")="","","X")</f>
        <v/>
      </c>
      <c r="L824" s="17" t="str">
        <f>IF(IFERROR(FIND(L$13,INDEX(DATOS!CB:CB,MATCH(CHECKLIST!B824,DATOS!B:B,0),1),1),"")="","","X")</f>
        <v/>
      </c>
      <c r="M824" s="17" t="str">
        <f>IF(IFERROR(FIND(M$13,INDEX(DATOS!CB:CB,MATCH(CHECKLIST!B824,DATOS!B:B,0),1),1),"")="","","X")</f>
        <v/>
      </c>
      <c r="N824" s="49" t="str">
        <f ca="1">IFERROR(IF(INDEX(DATOS!I:I,MATCH(CHECKLIST!B824,DATOS!B:B,0),1)="","X",IF(INDEX(DATOS!I:I,MATCH(CHECKLIST!B824,DATOS!B:B,0),1)&gt;YEAR(TODAY())-1,"","VENCIDA")),"")</f>
        <v/>
      </c>
      <c r="P824" s="17" t="str">
        <f>IF(B824="","",IF(IFERROR(FIND(P$13,INDEX(DATOS!CB:CB,MATCH(CHECKLIST!B824,DATOS!B:B,0),1),1),"")="","","X"))</f>
        <v/>
      </c>
      <c r="Q824" s="17" t="str">
        <f>IF(B824="","",IF(IFERROR(FIND(Q$13,INDEX(DATOS!CB:CB,MATCH(CHECKLIST!B824,DATOS!B:B,0),1),1),"")="","","X"))</f>
        <v/>
      </c>
      <c r="S824">
        <f t="shared" si="41"/>
        <v>0</v>
      </c>
      <c r="U824" t="str">
        <f t="shared" si="39"/>
        <v/>
      </c>
      <c r="V824" t="str">
        <f t="shared" si="40"/>
        <v/>
      </c>
    </row>
    <row r="825" spans="1:22" x14ac:dyDescent="0.25">
      <c r="A825" s="12">
        <v>812</v>
      </c>
      <c r="B825" t="str">
        <f>IFERROR(INDEX(DATOS!B:B,MATCH(CHECKLIST!A825,DATOS!BV:BV,0),1),"")</f>
        <v/>
      </c>
      <c r="C825" t="str">
        <f>IFERROR(INDEX(DATOS!J:J,MATCH(CHECKLIST!A825,DATOS!BV:BV,0),1),"")</f>
        <v/>
      </c>
      <c r="D825" t="str">
        <f>IFERROR(INDEX(DATOS!R:R,MATCH(CHECKLIST!E825,DATOS!C:C,0),1),"")</f>
        <v/>
      </c>
      <c r="E825" s="16" t="str">
        <f>IFERROR(INDEX(DATOS!C:C,MATCH(CHECKLIST!A825,DATOS!BV:BV,0),1),"")</f>
        <v/>
      </c>
      <c r="F825" s="13" t="str">
        <f t="shared" si="38"/>
        <v/>
      </c>
      <c r="G825" s="17" t="str">
        <f>IF(IFERROR(FIND(G$13,INDEX(DATOS!CB:CB,MATCH(CHECKLIST!B825,DATOS!B:B,0),1),1),"")="",IF(IFERROR(FIND("FINADO",INDEX(DATOS!CB:CB,MATCH(CHECKLIST!B825,DATOS!B:B,0),1),1),"")="",IF(IFERROR(FIND("BAJA",INDEX(DATOS!CB:CB,MATCH(CHECKLIST!B825,DATOS!B:B,0),1),1),"")="",IF(IFERROR(FIND("FECHA PEUA",INDEX(DATOS!CB:CB,MATCH(CHECKLIST!B825,DATOS!B:B,0),1),1),"")="",IF(IFERROR(FIND("FIRMA",INDEX(DATOS!CB:CB,MATCH(CHECKLIST!B825,DATOS!B:B,0),1),1),"")="","","FIRMA"),"PEUA"),"BAJA"),"FINADO"),"X")</f>
        <v/>
      </c>
      <c r="H825" s="17" t="str">
        <f>IF(IFERROR(FIND(H$13,INDEX(DATOS!CB:CB,MATCH(CHECKLIST!B825,DATOS!B:B,0),1),1),"")="",IF(IFERROR(FIND("VENCIDA",INDEX(DATOS!BI:BI,MATCH(CHECKLIST!B825,DATOS!B:B,0),1),1),"")="","","VENCIDO"),"X")</f>
        <v/>
      </c>
      <c r="I825" s="17" t="str">
        <f>IF(IFERROR(FIND(I$13,INDEX(DATOS!CB:CB,MATCH(CHECKLIST!B825,DATOS!B:B,0),1),1),"")="","","X")</f>
        <v/>
      </c>
      <c r="J825" s="17" t="str">
        <f>IF(IFERROR(FIND(J$13,INDEX(DATOS!CB:CB,MATCH(CHECKLIST!B825,DATOS!B:B,0),1),1),"")="","","X")</f>
        <v/>
      </c>
      <c r="K825" s="17" t="str">
        <f>IF(IFERROR(FIND(K$13,INDEX(DATOS!CB:CB,MATCH(CHECKLIST!B825,DATOS!B:B,0),1),1),"")="","","X")</f>
        <v/>
      </c>
      <c r="L825" s="17" t="str">
        <f>IF(IFERROR(FIND(L$13,INDEX(DATOS!CB:CB,MATCH(CHECKLIST!B825,DATOS!B:B,0),1),1),"")="","","X")</f>
        <v/>
      </c>
      <c r="M825" s="17" t="str">
        <f>IF(IFERROR(FIND(M$13,INDEX(DATOS!CB:CB,MATCH(CHECKLIST!B825,DATOS!B:B,0),1),1),"")="","","X")</f>
        <v/>
      </c>
      <c r="N825" s="49" t="str">
        <f ca="1">IFERROR(IF(INDEX(DATOS!I:I,MATCH(CHECKLIST!B825,DATOS!B:B,0),1)="","X",IF(INDEX(DATOS!I:I,MATCH(CHECKLIST!B825,DATOS!B:B,0),1)&gt;YEAR(TODAY())-1,"","VENCIDA")),"")</f>
        <v/>
      </c>
      <c r="P825" s="17" t="str">
        <f>IF(B825="","",IF(IFERROR(FIND(P$13,INDEX(DATOS!CB:CB,MATCH(CHECKLIST!B825,DATOS!B:B,0),1),1),"")="","","X"))</f>
        <v/>
      </c>
      <c r="Q825" s="17" t="str">
        <f>IF(B825="","",IF(IFERROR(FIND(Q$13,INDEX(DATOS!CB:CB,MATCH(CHECKLIST!B825,DATOS!B:B,0),1),1),"")="","","X"))</f>
        <v/>
      </c>
      <c r="R825" t="str">
        <f>IF(B825="","",1)</f>
        <v/>
      </c>
      <c r="S825" t="str">
        <f t="shared" si="41"/>
        <v/>
      </c>
      <c r="U825" t="str">
        <f t="shared" si="39"/>
        <v/>
      </c>
      <c r="V825" t="str">
        <f t="shared" si="40"/>
        <v/>
      </c>
    </row>
    <row r="826" spans="1:22" x14ac:dyDescent="0.25">
      <c r="A826" s="12">
        <v>813</v>
      </c>
      <c r="B826" t="str">
        <f>IFERROR(INDEX(DATOS!B:B,MATCH(CHECKLIST!A826,DATOS!BV:BV,0),1),"")</f>
        <v/>
      </c>
      <c r="C826" t="str">
        <f>IFERROR(INDEX(DATOS!J:J,MATCH(CHECKLIST!A826,DATOS!BV:BV,0),1),"")</f>
        <v/>
      </c>
      <c r="D826" t="str">
        <f>IFERROR(INDEX(DATOS!R:R,MATCH(CHECKLIST!E826,DATOS!C:C,0),1),"")</f>
        <v/>
      </c>
      <c r="E826" s="16" t="str">
        <f>IFERROR(INDEX(DATOS!C:C,MATCH(CHECKLIST!A826,DATOS!BV:BV,0),1),"")</f>
        <v/>
      </c>
      <c r="F826" s="13" t="str">
        <f t="shared" si="38"/>
        <v/>
      </c>
      <c r="G826" s="17" t="str">
        <f>IF(IFERROR(FIND(G$13,INDEX(DATOS!CB:CB,MATCH(CHECKLIST!B826,DATOS!B:B,0),1),1),"")="",IF(IFERROR(FIND("FINADO",INDEX(DATOS!CB:CB,MATCH(CHECKLIST!B826,DATOS!B:B,0),1),1),"")="",IF(IFERROR(FIND("BAJA",INDEX(DATOS!CB:CB,MATCH(CHECKLIST!B826,DATOS!B:B,0),1),1),"")="",IF(IFERROR(FIND("FECHA PEUA",INDEX(DATOS!CB:CB,MATCH(CHECKLIST!B826,DATOS!B:B,0),1),1),"")="",IF(IFERROR(FIND("FIRMA",INDEX(DATOS!CB:CB,MATCH(CHECKLIST!B826,DATOS!B:B,0),1),1),"")="","","FIRMA"),"PEUA"),"BAJA"),"FINADO"),"X")</f>
        <v/>
      </c>
      <c r="H826" s="17" t="str">
        <f>IF(IFERROR(FIND(H$13,INDEX(DATOS!CB:CB,MATCH(CHECKLIST!B826,DATOS!B:B,0),1),1),"")="",IF(IFERROR(FIND("VENCIDA",INDEX(DATOS!BI:BI,MATCH(CHECKLIST!B826,DATOS!B:B,0),1),1),"")="","","VENCIDO"),"X")</f>
        <v/>
      </c>
      <c r="I826" s="17" t="str">
        <f>IF(IFERROR(FIND(I$13,INDEX(DATOS!CB:CB,MATCH(CHECKLIST!B826,DATOS!B:B,0),1),1),"")="","","X")</f>
        <v/>
      </c>
      <c r="J826" s="17" t="str">
        <f>IF(IFERROR(FIND(J$13,INDEX(DATOS!CB:CB,MATCH(CHECKLIST!B826,DATOS!B:B,0),1),1),"")="","","X")</f>
        <v/>
      </c>
      <c r="K826" s="17" t="str">
        <f>IF(IFERROR(FIND(K$13,INDEX(DATOS!CB:CB,MATCH(CHECKLIST!B826,DATOS!B:B,0),1),1),"")="","","X")</f>
        <v/>
      </c>
      <c r="L826" s="17" t="str">
        <f>IF(IFERROR(FIND(L$13,INDEX(DATOS!CB:CB,MATCH(CHECKLIST!B826,DATOS!B:B,0),1),1),"")="","","X")</f>
        <v/>
      </c>
      <c r="M826" s="17" t="str">
        <f>IF(IFERROR(FIND(M$13,INDEX(DATOS!CB:CB,MATCH(CHECKLIST!B826,DATOS!B:B,0),1),1),"")="","","X")</f>
        <v/>
      </c>
      <c r="N826" s="49" t="str">
        <f ca="1">IFERROR(IF(INDEX(DATOS!I:I,MATCH(CHECKLIST!B826,DATOS!B:B,0),1)="","X",IF(INDEX(DATOS!I:I,MATCH(CHECKLIST!B826,DATOS!B:B,0),1)&gt;YEAR(TODAY())-1,"","VENCIDA")),"")</f>
        <v/>
      </c>
      <c r="P826" s="17" t="str">
        <f>IF(B826="","",IF(IFERROR(FIND(P$13,INDEX(DATOS!CB:CB,MATCH(CHECKLIST!B826,DATOS!B:B,0),1),1),"")="","","X"))</f>
        <v/>
      </c>
      <c r="Q826" s="17" t="str">
        <f>IF(B826="","",IF(IFERROR(FIND(Q$13,INDEX(DATOS!CB:CB,MATCH(CHECKLIST!B826,DATOS!B:B,0),1),1),"")="","","X"))</f>
        <v/>
      </c>
      <c r="S826">
        <f t="shared" si="41"/>
        <v>0</v>
      </c>
      <c r="U826" t="str">
        <f t="shared" si="39"/>
        <v/>
      </c>
      <c r="V826" t="str">
        <f t="shared" si="40"/>
        <v/>
      </c>
    </row>
    <row r="827" spans="1:22" x14ac:dyDescent="0.25">
      <c r="A827" s="12">
        <v>814</v>
      </c>
      <c r="B827" t="str">
        <f>IFERROR(INDEX(DATOS!B:B,MATCH(CHECKLIST!A827,DATOS!BV:BV,0),1),"")</f>
        <v/>
      </c>
      <c r="C827" t="str">
        <f>IFERROR(INDEX(DATOS!J:J,MATCH(CHECKLIST!A827,DATOS!BV:BV,0),1),"")</f>
        <v/>
      </c>
      <c r="D827" t="str">
        <f>IFERROR(INDEX(DATOS!R:R,MATCH(CHECKLIST!E827,DATOS!C:C,0),1),"")</f>
        <v/>
      </c>
      <c r="E827" s="16" t="str">
        <f>IFERROR(INDEX(DATOS!C:C,MATCH(CHECKLIST!A827,DATOS!BV:BV,0),1),"")</f>
        <v/>
      </c>
      <c r="F827" s="13" t="str">
        <f t="shared" si="38"/>
        <v/>
      </c>
      <c r="G827" s="17" t="str">
        <f>IF(IFERROR(FIND(G$13,INDEX(DATOS!CB:CB,MATCH(CHECKLIST!B827,DATOS!B:B,0),1),1),"")="",IF(IFERROR(FIND("FINADO",INDEX(DATOS!CB:CB,MATCH(CHECKLIST!B827,DATOS!B:B,0),1),1),"")="",IF(IFERROR(FIND("BAJA",INDEX(DATOS!CB:CB,MATCH(CHECKLIST!B827,DATOS!B:B,0),1),1),"")="",IF(IFERROR(FIND("FECHA PEUA",INDEX(DATOS!CB:CB,MATCH(CHECKLIST!B827,DATOS!B:B,0),1),1),"")="",IF(IFERROR(FIND("FIRMA",INDEX(DATOS!CB:CB,MATCH(CHECKLIST!B827,DATOS!B:B,0),1),1),"")="","","FIRMA"),"PEUA"),"BAJA"),"FINADO"),"X")</f>
        <v/>
      </c>
      <c r="H827" s="17" t="str">
        <f>IF(IFERROR(FIND(H$13,INDEX(DATOS!CB:CB,MATCH(CHECKLIST!B827,DATOS!B:B,0),1),1),"")="",IF(IFERROR(FIND("VENCIDA",INDEX(DATOS!BI:BI,MATCH(CHECKLIST!B827,DATOS!B:B,0),1),1),"")="","","VENCIDO"),"X")</f>
        <v/>
      </c>
      <c r="I827" s="17" t="str">
        <f>IF(IFERROR(FIND(I$13,INDEX(DATOS!CB:CB,MATCH(CHECKLIST!B827,DATOS!B:B,0),1),1),"")="","","X")</f>
        <v/>
      </c>
      <c r="J827" s="17" t="str">
        <f>IF(IFERROR(FIND(J$13,INDEX(DATOS!CB:CB,MATCH(CHECKLIST!B827,DATOS!B:B,0),1),1),"")="","","X")</f>
        <v/>
      </c>
      <c r="K827" s="17" t="str">
        <f>IF(IFERROR(FIND(K$13,INDEX(DATOS!CB:CB,MATCH(CHECKLIST!B827,DATOS!B:B,0),1),1),"")="","","X")</f>
        <v/>
      </c>
      <c r="L827" s="17" t="str">
        <f>IF(IFERROR(FIND(L$13,INDEX(DATOS!CB:CB,MATCH(CHECKLIST!B827,DATOS!B:B,0),1),1),"")="","","X")</f>
        <v/>
      </c>
      <c r="M827" s="17" t="str">
        <f>IF(IFERROR(FIND(M$13,INDEX(DATOS!CB:CB,MATCH(CHECKLIST!B827,DATOS!B:B,0),1),1),"")="","","X")</f>
        <v/>
      </c>
      <c r="N827" s="49" t="str">
        <f ca="1">IFERROR(IF(INDEX(DATOS!I:I,MATCH(CHECKLIST!B827,DATOS!B:B,0),1)="","X",IF(INDEX(DATOS!I:I,MATCH(CHECKLIST!B827,DATOS!B:B,0),1)&gt;YEAR(TODAY())-1,"","VENCIDA")),"")</f>
        <v/>
      </c>
      <c r="P827" s="17" t="str">
        <f>IF(B827="","",IF(IFERROR(FIND(P$13,INDEX(DATOS!CB:CB,MATCH(CHECKLIST!B827,DATOS!B:B,0),1),1),"")="","","X"))</f>
        <v/>
      </c>
      <c r="Q827" s="17" t="str">
        <f>IF(B827="","",IF(IFERROR(FIND(Q$13,INDEX(DATOS!CB:CB,MATCH(CHECKLIST!B827,DATOS!B:B,0),1),1),"")="","","X"))</f>
        <v/>
      </c>
      <c r="R827" t="str">
        <f>IF(B827="","",1)</f>
        <v/>
      </c>
      <c r="S827" t="str">
        <f t="shared" si="41"/>
        <v/>
      </c>
      <c r="U827" t="str">
        <f t="shared" si="39"/>
        <v/>
      </c>
      <c r="V827" t="str">
        <f t="shared" si="40"/>
        <v/>
      </c>
    </row>
    <row r="828" spans="1:22" x14ac:dyDescent="0.25">
      <c r="A828" s="12">
        <v>815</v>
      </c>
      <c r="B828" t="str">
        <f>IFERROR(INDEX(DATOS!B:B,MATCH(CHECKLIST!A828,DATOS!BV:BV,0),1),"")</f>
        <v/>
      </c>
      <c r="C828" t="str">
        <f>IFERROR(INDEX(DATOS!J:J,MATCH(CHECKLIST!A828,DATOS!BV:BV,0),1),"")</f>
        <v/>
      </c>
      <c r="D828" t="str">
        <f>IFERROR(INDEX(DATOS!R:R,MATCH(CHECKLIST!E828,DATOS!C:C,0),1),"")</f>
        <v/>
      </c>
      <c r="E828" s="16" t="str">
        <f>IFERROR(INDEX(DATOS!C:C,MATCH(CHECKLIST!A828,DATOS!BV:BV,0),1),"")</f>
        <v/>
      </c>
      <c r="F828" s="13" t="str">
        <f t="shared" si="38"/>
        <v/>
      </c>
      <c r="G828" s="17" t="str">
        <f>IF(IFERROR(FIND(G$13,INDEX(DATOS!CB:CB,MATCH(CHECKLIST!B828,DATOS!B:B,0),1),1),"")="",IF(IFERROR(FIND("FINADO",INDEX(DATOS!CB:CB,MATCH(CHECKLIST!B828,DATOS!B:B,0),1),1),"")="",IF(IFERROR(FIND("BAJA",INDEX(DATOS!CB:CB,MATCH(CHECKLIST!B828,DATOS!B:B,0),1),1),"")="",IF(IFERROR(FIND("FECHA PEUA",INDEX(DATOS!CB:CB,MATCH(CHECKLIST!B828,DATOS!B:B,0),1),1),"")="",IF(IFERROR(FIND("FIRMA",INDEX(DATOS!CB:CB,MATCH(CHECKLIST!B828,DATOS!B:B,0),1),1),"")="","","FIRMA"),"PEUA"),"BAJA"),"FINADO"),"X")</f>
        <v/>
      </c>
      <c r="H828" s="17" t="str">
        <f>IF(IFERROR(FIND(H$13,INDEX(DATOS!CB:CB,MATCH(CHECKLIST!B828,DATOS!B:B,0),1),1),"")="",IF(IFERROR(FIND("VENCIDA",INDEX(DATOS!BI:BI,MATCH(CHECKLIST!B828,DATOS!B:B,0),1),1),"")="","","VENCIDO"),"X")</f>
        <v/>
      </c>
      <c r="I828" s="17" t="str">
        <f>IF(IFERROR(FIND(I$13,INDEX(DATOS!CB:CB,MATCH(CHECKLIST!B828,DATOS!B:B,0),1),1),"")="","","X")</f>
        <v/>
      </c>
      <c r="J828" s="17" t="str">
        <f>IF(IFERROR(FIND(J$13,INDEX(DATOS!CB:CB,MATCH(CHECKLIST!B828,DATOS!B:B,0),1),1),"")="","","X")</f>
        <v/>
      </c>
      <c r="K828" s="17" t="str">
        <f>IF(IFERROR(FIND(K$13,INDEX(DATOS!CB:CB,MATCH(CHECKLIST!B828,DATOS!B:B,0),1),1),"")="","","X")</f>
        <v/>
      </c>
      <c r="L828" s="17" t="str">
        <f>IF(IFERROR(FIND(L$13,INDEX(DATOS!CB:CB,MATCH(CHECKLIST!B828,DATOS!B:B,0),1),1),"")="","","X")</f>
        <v/>
      </c>
      <c r="M828" s="17" t="str">
        <f>IF(IFERROR(FIND(M$13,INDEX(DATOS!CB:CB,MATCH(CHECKLIST!B828,DATOS!B:B,0),1),1),"")="","","X")</f>
        <v/>
      </c>
      <c r="N828" s="49" t="str">
        <f ca="1">IFERROR(IF(INDEX(DATOS!I:I,MATCH(CHECKLIST!B828,DATOS!B:B,0),1)="","X",IF(INDEX(DATOS!I:I,MATCH(CHECKLIST!B828,DATOS!B:B,0),1)&gt;YEAR(TODAY())-1,"","VENCIDA")),"")</f>
        <v/>
      </c>
      <c r="P828" s="17" t="str">
        <f>IF(B828="","",IF(IFERROR(FIND(P$13,INDEX(DATOS!CB:CB,MATCH(CHECKLIST!B828,DATOS!B:B,0),1),1),"")="","","X"))</f>
        <v/>
      </c>
      <c r="Q828" s="17" t="str">
        <f>IF(B828="","",IF(IFERROR(FIND(Q$13,INDEX(DATOS!CB:CB,MATCH(CHECKLIST!B828,DATOS!B:B,0),1),1),"")="","","X"))</f>
        <v/>
      </c>
      <c r="S828">
        <f t="shared" si="41"/>
        <v>0</v>
      </c>
      <c r="U828" t="str">
        <f t="shared" si="39"/>
        <v/>
      </c>
      <c r="V828" t="str">
        <f t="shared" si="40"/>
        <v/>
      </c>
    </row>
    <row r="829" spans="1:22" x14ac:dyDescent="0.25">
      <c r="A829" s="12">
        <v>816</v>
      </c>
      <c r="B829" t="str">
        <f>IFERROR(INDEX(DATOS!B:B,MATCH(CHECKLIST!A829,DATOS!BV:BV,0),1),"")</f>
        <v/>
      </c>
      <c r="C829" t="str">
        <f>IFERROR(INDEX(DATOS!J:J,MATCH(CHECKLIST!A829,DATOS!BV:BV,0),1),"")</f>
        <v/>
      </c>
      <c r="D829" t="str">
        <f>IFERROR(INDEX(DATOS!R:R,MATCH(CHECKLIST!E829,DATOS!C:C,0),1),"")</f>
        <v/>
      </c>
      <c r="E829" s="16" t="str">
        <f>IFERROR(INDEX(DATOS!C:C,MATCH(CHECKLIST!A829,DATOS!BV:BV,0),1),"")</f>
        <v/>
      </c>
      <c r="F829" s="13" t="str">
        <f t="shared" si="38"/>
        <v/>
      </c>
      <c r="G829" s="17" t="str">
        <f>IF(IFERROR(FIND(G$13,INDEX(DATOS!CB:CB,MATCH(CHECKLIST!B829,DATOS!B:B,0),1),1),"")="",IF(IFERROR(FIND("FINADO",INDEX(DATOS!CB:CB,MATCH(CHECKLIST!B829,DATOS!B:B,0),1),1),"")="",IF(IFERROR(FIND("BAJA",INDEX(DATOS!CB:CB,MATCH(CHECKLIST!B829,DATOS!B:B,0),1),1),"")="",IF(IFERROR(FIND("FECHA PEUA",INDEX(DATOS!CB:CB,MATCH(CHECKLIST!B829,DATOS!B:B,0),1),1),"")="",IF(IFERROR(FIND("FIRMA",INDEX(DATOS!CB:CB,MATCH(CHECKLIST!B829,DATOS!B:B,0),1),1),"")="","","FIRMA"),"PEUA"),"BAJA"),"FINADO"),"X")</f>
        <v/>
      </c>
      <c r="H829" s="17" t="str">
        <f>IF(IFERROR(FIND(H$13,INDEX(DATOS!CB:CB,MATCH(CHECKLIST!B829,DATOS!B:B,0),1),1),"")="",IF(IFERROR(FIND("VENCIDA",INDEX(DATOS!BI:BI,MATCH(CHECKLIST!B829,DATOS!B:B,0),1),1),"")="","","VENCIDO"),"X")</f>
        <v/>
      </c>
      <c r="I829" s="17" t="str">
        <f>IF(IFERROR(FIND(I$13,INDEX(DATOS!CB:CB,MATCH(CHECKLIST!B829,DATOS!B:B,0),1),1),"")="","","X")</f>
        <v/>
      </c>
      <c r="J829" s="17" t="str">
        <f>IF(IFERROR(FIND(J$13,INDEX(DATOS!CB:CB,MATCH(CHECKLIST!B829,DATOS!B:B,0),1),1),"")="","","X")</f>
        <v/>
      </c>
      <c r="K829" s="17" t="str">
        <f>IF(IFERROR(FIND(K$13,INDEX(DATOS!CB:CB,MATCH(CHECKLIST!B829,DATOS!B:B,0),1),1),"")="","","X")</f>
        <v/>
      </c>
      <c r="L829" s="17" t="str">
        <f>IF(IFERROR(FIND(L$13,INDEX(DATOS!CB:CB,MATCH(CHECKLIST!B829,DATOS!B:B,0),1),1),"")="","","X")</f>
        <v/>
      </c>
      <c r="M829" s="17" t="str">
        <f>IF(IFERROR(FIND(M$13,INDEX(DATOS!CB:CB,MATCH(CHECKLIST!B829,DATOS!B:B,0),1),1),"")="","","X")</f>
        <v/>
      </c>
      <c r="N829" s="49" t="str">
        <f ca="1">IFERROR(IF(INDEX(DATOS!I:I,MATCH(CHECKLIST!B829,DATOS!B:B,0),1)="","X",IF(INDEX(DATOS!I:I,MATCH(CHECKLIST!B829,DATOS!B:B,0),1)&gt;YEAR(TODAY())-1,"","VENCIDA")),"")</f>
        <v/>
      </c>
      <c r="P829" s="17" t="str">
        <f>IF(B829="","",IF(IFERROR(FIND(P$13,INDEX(DATOS!CB:CB,MATCH(CHECKLIST!B829,DATOS!B:B,0),1),1),"")="","","X"))</f>
        <v/>
      </c>
      <c r="Q829" s="17" t="str">
        <f>IF(B829="","",IF(IFERROR(FIND(Q$13,INDEX(DATOS!CB:CB,MATCH(CHECKLIST!B829,DATOS!B:B,0),1),1),"")="","","X"))</f>
        <v/>
      </c>
      <c r="R829" t="str">
        <f>IF(B829="","",1)</f>
        <v/>
      </c>
      <c r="S829" t="str">
        <f t="shared" si="41"/>
        <v/>
      </c>
      <c r="U829" t="str">
        <f t="shared" si="39"/>
        <v/>
      </c>
      <c r="V829" t="str">
        <f t="shared" si="40"/>
        <v/>
      </c>
    </row>
    <row r="830" spans="1:22" x14ac:dyDescent="0.25">
      <c r="A830" s="12">
        <v>817</v>
      </c>
      <c r="B830" t="str">
        <f>IFERROR(INDEX(DATOS!B:B,MATCH(CHECKLIST!A830,DATOS!BV:BV,0),1),"")</f>
        <v/>
      </c>
      <c r="C830" t="str">
        <f>IFERROR(INDEX(DATOS!J:J,MATCH(CHECKLIST!A830,DATOS!BV:BV,0),1),"")</f>
        <v/>
      </c>
      <c r="D830" t="str">
        <f>IFERROR(INDEX(DATOS!R:R,MATCH(CHECKLIST!E830,DATOS!C:C,0),1),"")</f>
        <v/>
      </c>
      <c r="E830" s="16" t="str">
        <f>IFERROR(INDEX(DATOS!C:C,MATCH(CHECKLIST!A830,DATOS!BV:BV,0),1),"")</f>
        <v/>
      </c>
      <c r="F830" s="13" t="str">
        <f t="shared" si="38"/>
        <v/>
      </c>
      <c r="G830" s="17" t="str">
        <f>IF(IFERROR(FIND(G$13,INDEX(DATOS!CB:CB,MATCH(CHECKLIST!B830,DATOS!B:B,0),1),1),"")="",IF(IFERROR(FIND("FINADO",INDEX(DATOS!CB:CB,MATCH(CHECKLIST!B830,DATOS!B:B,0),1),1),"")="",IF(IFERROR(FIND("BAJA",INDEX(DATOS!CB:CB,MATCH(CHECKLIST!B830,DATOS!B:B,0),1),1),"")="",IF(IFERROR(FIND("FECHA PEUA",INDEX(DATOS!CB:CB,MATCH(CHECKLIST!B830,DATOS!B:B,0),1),1),"")="",IF(IFERROR(FIND("FIRMA",INDEX(DATOS!CB:CB,MATCH(CHECKLIST!B830,DATOS!B:B,0),1),1),"")="","","FIRMA"),"PEUA"),"BAJA"),"FINADO"),"X")</f>
        <v/>
      </c>
      <c r="H830" s="17" t="str">
        <f>IF(IFERROR(FIND(H$13,INDEX(DATOS!CB:CB,MATCH(CHECKLIST!B830,DATOS!B:B,0),1),1),"")="",IF(IFERROR(FIND("VENCIDA",INDEX(DATOS!BI:BI,MATCH(CHECKLIST!B830,DATOS!B:B,0),1),1),"")="","","VENCIDO"),"X")</f>
        <v/>
      </c>
      <c r="I830" s="17" t="str">
        <f>IF(IFERROR(FIND(I$13,INDEX(DATOS!CB:CB,MATCH(CHECKLIST!B830,DATOS!B:B,0),1),1),"")="","","X")</f>
        <v/>
      </c>
      <c r="J830" s="17" t="str">
        <f>IF(IFERROR(FIND(J$13,INDEX(DATOS!CB:CB,MATCH(CHECKLIST!B830,DATOS!B:B,0),1),1),"")="","","X")</f>
        <v/>
      </c>
      <c r="K830" s="17" t="str">
        <f>IF(IFERROR(FIND(K$13,INDEX(DATOS!CB:CB,MATCH(CHECKLIST!B830,DATOS!B:B,0),1),1),"")="","","X")</f>
        <v/>
      </c>
      <c r="L830" s="17" t="str">
        <f>IF(IFERROR(FIND(L$13,INDEX(DATOS!CB:CB,MATCH(CHECKLIST!B830,DATOS!B:B,0),1),1),"")="","","X")</f>
        <v/>
      </c>
      <c r="M830" s="17" t="str">
        <f>IF(IFERROR(FIND(M$13,INDEX(DATOS!CB:CB,MATCH(CHECKLIST!B830,DATOS!B:B,0),1),1),"")="","","X")</f>
        <v/>
      </c>
      <c r="N830" s="49" t="str">
        <f ca="1">IFERROR(IF(INDEX(DATOS!I:I,MATCH(CHECKLIST!B830,DATOS!B:B,0),1)="","X",IF(INDEX(DATOS!I:I,MATCH(CHECKLIST!B830,DATOS!B:B,0),1)&gt;YEAR(TODAY())-1,"","VENCIDA")),"")</f>
        <v/>
      </c>
      <c r="P830" s="17" t="str">
        <f>IF(B830="","",IF(IFERROR(FIND(P$13,INDEX(DATOS!CB:CB,MATCH(CHECKLIST!B830,DATOS!B:B,0),1),1),"")="","","X"))</f>
        <v/>
      </c>
      <c r="Q830" s="17" t="str">
        <f>IF(B830="","",IF(IFERROR(FIND(Q$13,INDEX(DATOS!CB:CB,MATCH(CHECKLIST!B830,DATOS!B:B,0),1),1),"")="","","X"))</f>
        <v/>
      </c>
      <c r="S830">
        <f t="shared" si="41"/>
        <v>0</v>
      </c>
      <c r="U830" t="str">
        <f t="shared" si="39"/>
        <v/>
      </c>
      <c r="V830" t="str">
        <f t="shared" si="40"/>
        <v/>
      </c>
    </row>
    <row r="831" spans="1:22" x14ac:dyDescent="0.25">
      <c r="A831" s="12">
        <v>818</v>
      </c>
      <c r="B831" t="str">
        <f>IFERROR(INDEX(DATOS!B:B,MATCH(CHECKLIST!A831,DATOS!BV:BV,0),1),"")</f>
        <v/>
      </c>
      <c r="C831" t="str">
        <f>IFERROR(INDEX(DATOS!J:J,MATCH(CHECKLIST!A831,DATOS!BV:BV,0),1),"")</f>
        <v/>
      </c>
      <c r="D831" t="str">
        <f>IFERROR(INDEX(DATOS!R:R,MATCH(CHECKLIST!E831,DATOS!C:C,0),1),"")</f>
        <v/>
      </c>
      <c r="E831" s="16" t="str">
        <f>IFERROR(INDEX(DATOS!C:C,MATCH(CHECKLIST!A831,DATOS!BV:BV,0),1),"")</f>
        <v/>
      </c>
      <c r="F831" s="13" t="str">
        <f t="shared" si="38"/>
        <v/>
      </c>
      <c r="G831" s="17" t="str">
        <f>IF(IFERROR(FIND(G$13,INDEX(DATOS!CB:CB,MATCH(CHECKLIST!B831,DATOS!B:B,0),1),1),"")="",IF(IFERROR(FIND("FINADO",INDEX(DATOS!CB:CB,MATCH(CHECKLIST!B831,DATOS!B:B,0),1),1),"")="",IF(IFERROR(FIND("BAJA",INDEX(DATOS!CB:CB,MATCH(CHECKLIST!B831,DATOS!B:B,0),1),1),"")="",IF(IFERROR(FIND("FECHA PEUA",INDEX(DATOS!CB:CB,MATCH(CHECKLIST!B831,DATOS!B:B,0),1),1),"")="",IF(IFERROR(FIND("FIRMA",INDEX(DATOS!CB:CB,MATCH(CHECKLIST!B831,DATOS!B:B,0),1),1),"")="","","FIRMA"),"PEUA"),"BAJA"),"FINADO"),"X")</f>
        <v/>
      </c>
      <c r="H831" s="17" t="str">
        <f>IF(IFERROR(FIND(H$13,INDEX(DATOS!CB:CB,MATCH(CHECKLIST!B831,DATOS!B:B,0),1),1),"")="",IF(IFERROR(FIND("VENCIDA",INDEX(DATOS!BI:BI,MATCH(CHECKLIST!B831,DATOS!B:B,0),1),1),"")="","","VENCIDO"),"X")</f>
        <v/>
      </c>
      <c r="I831" s="17" t="str">
        <f>IF(IFERROR(FIND(I$13,INDEX(DATOS!CB:CB,MATCH(CHECKLIST!B831,DATOS!B:B,0),1),1),"")="","","X")</f>
        <v/>
      </c>
      <c r="J831" s="17" t="str">
        <f>IF(IFERROR(FIND(J$13,INDEX(DATOS!CB:CB,MATCH(CHECKLIST!B831,DATOS!B:B,0),1),1),"")="","","X")</f>
        <v/>
      </c>
      <c r="K831" s="17" t="str">
        <f>IF(IFERROR(FIND(K$13,INDEX(DATOS!CB:CB,MATCH(CHECKLIST!B831,DATOS!B:B,0),1),1),"")="","","X")</f>
        <v/>
      </c>
      <c r="L831" s="17" t="str">
        <f>IF(IFERROR(FIND(L$13,INDEX(DATOS!CB:CB,MATCH(CHECKLIST!B831,DATOS!B:B,0),1),1),"")="","","X")</f>
        <v/>
      </c>
      <c r="M831" s="17" t="str">
        <f>IF(IFERROR(FIND(M$13,INDEX(DATOS!CB:CB,MATCH(CHECKLIST!B831,DATOS!B:B,0),1),1),"")="","","X")</f>
        <v/>
      </c>
      <c r="N831" s="49" t="str">
        <f ca="1">IFERROR(IF(INDEX(DATOS!I:I,MATCH(CHECKLIST!B831,DATOS!B:B,0),1)="","X",IF(INDEX(DATOS!I:I,MATCH(CHECKLIST!B831,DATOS!B:B,0),1)&gt;YEAR(TODAY())-1,"","VENCIDA")),"")</f>
        <v/>
      </c>
      <c r="P831" s="17" t="str">
        <f>IF(B831="","",IF(IFERROR(FIND(P$13,INDEX(DATOS!CB:CB,MATCH(CHECKLIST!B831,DATOS!B:B,0),1),1),"")="","","X"))</f>
        <v/>
      </c>
      <c r="Q831" s="17" t="str">
        <f>IF(B831="","",IF(IFERROR(FIND(Q$13,INDEX(DATOS!CB:CB,MATCH(CHECKLIST!B831,DATOS!B:B,0),1),1),"")="","","X"))</f>
        <v/>
      </c>
      <c r="R831" t="str">
        <f>IF(B831="","",1)</f>
        <v/>
      </c>
      <c r="S831" t="str">
        <f t="shared" si="41"/>
        <v/>
      </c>
      <c r="U831" t="str">
        <f t="shared" si="39"/>
        <v/>
      </c>
      <c r="V831" t="str">
        <f t="shared" si="40"/>
        <v/>
      </c>
    </row>
    <row r="832" spans="1:22" x14ac:dyDescent="0.25">
      <c r="A832" s="12">
        <v>819</v>
      </c>
      <c r="B832" t="str">
        <f>IFERROR(INDEX(DATOS!B:B,MATCH(CHECKLIST!A832,DATOS!BV:BV,0),1),"")</f>
        <v/>
      </c>
      <c r="C832" t="str">
        <f>IFERROR(INDEX(DATOS!J:J,MATCH(CHECKLIST!A832,DATOS!BV:BV,0),1),"")</f>
        <v/>
      </c>
      <c r="D832" t="str">
        <f>IFERROR(INDEX(DATOS!R:R,MATCH(CHECKLIST!E832,DATOS!C:C,0),1),"")</f>
        <v/>
      </c>
      <c r="E832" s="16" t="str">
        <f>IFERROR(INDEX(DATOS!C:C,MATCH(CHECKLIST!A832,DATOS!BV:BV,0),1),"")</f>
        <v/>
      </c>
      <c r="F832" s="13" t="str">
        <f t="shared" si="38"/>
        <v/>
      </c>
      <c r="G832" s="17" t="str">
        <f>IF(IFERROR(FIND(G$13,INDEX(DATOS!CB:CB,MATCH(CHECKLIST!B832,DATOS!B:B,0),1),1),"")="",IF(IFERROR(FIND("FINADO",INDEX(DATOS!CB:CB,MATCH(CHECKLIST!B832,DATOS!B:B,0),1),1),"")="",IF(IFERROR(FIND("BAJA",INDEX(DATOS!CB:CB,MATCH(CHECKLIST!B832,DATOS!B:B,0),1),1),"")="",IF(IFERROR(FIND("FECHA PEUA",INDEX(DATOS!CB:CB,MATCH(CHECKLIST!B832,DATOS!B:B,0),1),1),"")="",IF(IFERROR(FIND("FIRMA",INDEX(DATOS!CB:CB,MATCH(CHECKLIST!B832,DATOS!B:B,0),1),1),"")="","","FIRMA"),"PEUA"),"BAJA"),"FINADO"),"X")</f>
        <v/>
      </c>
      <c r="H832" s="17" t="str">
        <f>IF(IFERROR(FIND(H$13,INDEX(DATOS!CB:CB,MATCH(CHECKLIST!B832,DATOS!B:B,0),1),1),"")="",IF(IFERROR(FIND("VENCIDA",INDEX(DATOS!BI:BI,MATCH(CHECKLIST!B832,DATOS!B:B,0),1),1),"")="","","VENCIDO"),"X")</f>
        <v/>
      </c>
      <c r="I832" s="17" t="str">
        <f>IF(IFERROR(FIND(I$13,INDEX(DATOS!CB:CB,MATCH(CHECKLIST!B832,DATOS!B:B,0),1),1),"")="","","X")</f>
        <v/>
      </c>
      <c r="J832" s="17" t="str">
        <f>IF(IFERROR(FIND(J$13,INDEX(DATOS!CB:CB,MATCH(CHECKLIST!B832,DATOS!B:B,0),1),1),"")="","","X")</f>
        <v/>
      </c>
      <c r="K832" s="17" t="str">
        <f>IF(IFERROR(FIND(K$13,INDEX(DATOS!CB:CB,MATCH(CHECKLIST!B832,DATOS!B:B,0),1),1),"")="","","X")</f>
        <v/>
      </c>
      <c r="L832" s="17" t="str">
        <f>IF(IFERROR(FIND(L$13,INDEX(DATOS!CB:CB,MATCH(CHECKLIST!B832,DATOS!B:B,0),1),1),"")="","","X")</f>
        <v/>
      </c>
      <c r="M832" s="17" t="str">
        <f>IF(IFERROR(FIND(M$13,INDEX(DATOS!CB:CB,MATCH(CHECKLIST!B832,DATOS!B:B,0),1),1),"")="","","X")</f>
        <v/>
      </c>
      <c r="N832" s="49" t="str">
        <f ca="1">IFERROR(IF(INDEX(DATOS!I:I,MATCH(CHECKLIST!B832,DATOS!B:B,0),1)="","X",IF(INDEX(DATOS!I:I,MATCH(CHECKLIST!B832,DATOS!B:B,0),1)&gt;YEAR(TODAY())-1,"","VENCIDA")),"")</f>
        <v/>
      </c>
      <c r="P832" s="17" t="str">
        <f>IF(B832="","",IF(IFERROR(FIND(P$13,INDEX(DATOS!CB:CB,MATCH(CHECKLIST!B832,DATOS!B:B,0),1),1),"")="","","X"))</f>
        <v/>
      </c>
      <c r="Q832" s="17" t="str">
        <f>IF(B832="","",IF(IFERROR(FIND(Q$13,INDEX(DATOS!CB:CB,MATCH(CHECKLIST!B832,DATOS!B:B,0),1),1),"")="","","X"))</f>
        <v/>
      </c>
      <c r="S832">
        <f t="shared" si="41"/>
        <v>0</v>
      </c>
      <c r="U832" t="str">
        <f t="shared" si="39"/>
        <v/>
      </c>
      <c r="V832" t="str">
        <f t="shared" si="40"/>
        <v/>
      </c>
    </row>
    <row r="833" spans="1:22" x14ac:dyDescent="0.25">
      <c r="A833" s="12">
        <v>820</v>
      </c>
      <c r="B833" t="str">
        <f>IFERROR(INDEX(DATOS!B:B,MATCH(CHECKLIST!A833,DATOS!BV:BV,0),1),"")</f>
        <v/>
      </c>
      <c r="C833" t="str">
        <f>IFERROR(INDEX(DATOS!J:J,MATCH(CHECKLIST!A833,DATOS!BV:BV,0),1),"")</f>
        <v/>
      </c>
      <c r="D833" t="str">
        <f>IFERROR(INDEX(DATOS!R:R,MATCH(CHECKLIST!E833,DATOS!C:C,0),1),"")</f>
        <v/>
      </c>
      <c r="E833" s="16" t="str">
        <f>IFERROR(INDEX(DATOS!C:C,MATCH(CHECKLIST!A833,DATOS!BV:BV,0),1),"")</f>
        <v/>
      </c>
      <c r="F833" s="13" t="str">
        <f t="shared" si="38"/>
        <v/>
      </c>
      <c r="G833" s="17" t="str">
        <f>IF(IFERROR(FIND(G$13,INDEX(DATOS!CB:CB,MATCH(CHECKLIST!B833,DATOS!B:B,0),1),1),"")="",IF(IFERROR(FIND("FINADO",INDEX(DATOS!CB:CB,MATCH(CHECKLIST!B833,DATOS!B:B,0),1),1),"")="",IF(IFERROR(FIND("BAJA",INDEX(DATOS!CB:CB,MATCH(CHECKLIST!B833,DATOS!B:B,0),1),1),"")="",IF(IFERROR(FIND("FECHA PEUA",INDEX(DATOS!CB:CB,MATCH(CHECKLIST!B833,DATOS!B:B,0),1),1),"")="",IF(IFERROR(FIND("FIRMA",INDEX(DATOS!CB:CB,MATCH(CHECKLIST!B833,DATOS!B:B,0),1),1),"")="","","FIRMA"),"PEUA"),"BAJA"),"FINADO"),"X")</f>
        <v/>
      </c>
      <c r="H833" s="17" t="str">
        <f>IF(IFERROR(FIND(H$13,INDEX(DATOS!CB:CB,MATCH(CHECKLIST!B833,DATOS!B:B,0),1),1),"")="",IF(IFERROR(FIND("VENCIDA",INDEX(DATOS!BI:BI,MATCH(CHECKLIST!B833,DATOS!B:B,0),1),1),"")="","","VENCIDO"),"X")</f>
        <v/>
      </c>
      <c r="I833" s="17" t="str">
        <f>IF(IFERROR(FIND(I$13,INDEX(DATOS!CB:CB,MATCH(CHECKLIST!B833,DATOS!B:B,0),1),1),"")="","","X")</f>
        <v/>
      </c>
      <c r="J833" s="17" t="str">
        <f>IF(IFERROR(FIND(J$13,INDEX(DATOS!CB:CB,MATCH(CHECKLIST!B833,DATOS!B:B,0),1),1),"")="","","X")</f>
        <v/>
      </c>
      <c r="K833" s="17" t="str">
        <f>IF(IFERROR(FIND(K$13,INDEX(DATOS!CB:CB,MATCH(CHECKLIST!B833,DATOS!B:B,0),1),1),"")="","","X")</f>
        <v/>
      </c>
      <c r="L833" s="17" t="str">
        <f>IF(IFERROR(FIND(L$13,INDEX(DATOS!CB:CB,MATCH(CHECKLIST!B833,DATOS!B:B,0),1),1),"")="","","X")</f>
        <v/>
      </c>
      <c r="M833" s="17" t="str">
        <f>IF(IFERROR(FIND(M$13,INDEX(DATOS!CB:CB,MATCH(CHECKLIST!B833,DATOS!B:B,0),1),1),"")="","","X")</f>
        <v/>
      </c>
      <c r="N833" s="49" t="str">
        <f ca="1">IFERROR(IF(INDEX(DATOS!I:I,MATCH(CHECKLIST!B833,DATOS!B:B,0),1)="","X",IF(INDEX(DATOS!I:I,MATCH(CHECKLIST!B833,DATOS!B:B,0),1)&gt;YEAR(TODAY())-1,"","VENCIDA")),"")</f>
        <v/>
      </c>
      <c r="P833" s="17" t="str">
        <f>IF(B833="","",IF(IFERROR(FIND(P$13,INDEX(DATOS!CB:CB,MATCH(CHECKLIST!B833,DATOS!B:B,0),1),1),"")="","","X"))</f>
        <v/>
      </c>
      <c r="Q833" s="17" t="str">
        <f>IF(B833="","",IF(IFERROR(FIND(Q$13,INDEX(DATOS!CB:CB,MATCH(CHECKLIST!B833,DATOS!B:B,0),1),1),"")="","","X"))</f>
        <v/>
      </c>
      <c r="R833" t="str">
        <f>IF(B833="","",1)</f>
        <v/>
      </c>
      <c r="S833" t="str">
        <f t="shared" si="41"/>
        <v/>
      </c>
      <c r="U833" t="str">
        <f t="shared" si="39"/>
        <v/>
      </c>
      <c r="V833" t="str">
        <f t="shared" si="40"/>
        <v/>
      </c>
    </row>
    <row r="834" spans="1:22" x14ac:dyDescent="0.25">
      <c r="A834" s="12">
        <v>821</v>
      </c>
      <c r="B834" t="str">
        <f>IFERROR(INDEX(DATOS!B:B,MATCH(CHECKLIST!A834,DATOS!BV:BV,0),1),"")</f>
        <v/>
      </c>
      <c r="C834" t="str">
        <f>IFERROR(INDEX(DATOS!J:J,MATCH(CHECKLIST!A834,DATOS!BV:BV,0),1),"")</f>
        <v/>
      </c>
      <c r="D834" t="str">
        <f>IFERROR(INDEX(DATOS!R:R,MATCH(CHECKLIST!E834,DATOS!C:C,0),1),"")</f>
        <v/>
      </c>
      <c r="E834" s="16" t="str">
        <f>IFERROR(INDEX(DATOS!C:C,MATCH(CHECKLIST!A834,DATOS!BV:BV,0),1),"")</f>
        <v/>
      </c>
      <c r="F834" s="13" t="str">
        <f t="shared" si="38"/>
        <v/>
      </c>
      <c r="G834" s="17" t="str">
        <f>IF(IFERROR(FIND(G$13,INDEX(DATOS!CB:CB,MATCH(CHECKLIST!B834,DATOS!B:B,0),1),1),"")="",IF(IFERROR(FIND("FINADO",INDEX(DATOS!CB:CB,MATCH(CHECKLIST!B834,DATOS!B:B,0),1),1),"")="",IF(IFERROR(FIND("BAJA",INDEX(DATOS!CB:CB,MATCH(CHECKLIST!B834,DATOS!B:B,0),1),1),"")="",IF(IFERROR(FIND("FECHA PEUA",INDEX(DATOS!CB:CB,MATCH(CHECKLIST!B834,DATOS!B:B,0),1),1),"")="",IF(IFERROR(FIND("FIRMA",INDEX(DATOS!CB:CB,MATCH(CHECKLIST!B834,DATOS!B:B,0),1),1),"")="","","FIRMA"),"PEUA"),"BAJA"),"FINADO"),"X")</f>
        <v/>
      </c>
      <c r="H834" s="17" t="str">
        <f>IF(IFERROR(FIND(H$13,INDEX(DATOS!CB:CB,MATCH(CHECKLIST!B834,DATOS!B:B,0),1),1),"")="",IF(IFERROR(FIND("VENCIDA",INDEX(DATOS!BI:BI,MATCH(CHECKLIST!B834,DATOS!B:B,0),1),1),"")="","","VENCIDO"),"X")</f>
        <v/>
      </c>
      <c r="I834" s="17" t="str">
        <f>IF(IFERROR(FIND(I$13,INDEX(DATOS!CB:CB,MATCH(CHECKLIST!B834,DATOS!B:B,0),1),1),"")="","","X")</f>
        <v/>
      </c>
      <c r="J834" s="17" t="str">
        <f>IF(IFERROR(FIND(J$13,INDEX(DATOS!CB:CB,MATCH(CHECKLIST!B834,DATOS!B:B,0),1),1),"")="","","X")</f>
        <v/>
      </c>
      <c r="K834" s="17" t="str">
        <f>IF(IFERROR(FIND(K$13,INDEX(DATOS!CB:CB,MATCH(CHECKLIST!B834,DATOS!B:B,0),1),1),"")="","","X")</f>
        <v/>
      </c>
      <c r="L834" s="17" t="str">
        <f>IF(IFERROR(FIND(L$13,INDEX(DATOS!CB:CB,MATCH(CHECKLIST!B834,DATOS!B:B,0),1),1),"")="","","X")</f>
        <v/>
      </c>
      <c r="M834" s="17" t="str">
        <f>IF(IFERROR(FIND(M$13,INDEX(DATOS!CB:CB,MATCH(CHECKLIST!B834,DATOS!B:B,0),1),1),"")="","","X")</f>
        <v/>
      </c>
      <c r="N834" s="49" t="str">
        <f ca="1">IFERROR(IF(INDEX(DATOS!I:I,MATCH(CHECKLIST!B834,DATOS!B:B,0),1)="","X",IF(INDEX(DATOS!I:I,MATCH(CHECKLIST!B834,DATOS!B:B,0),1)&gt;YEAR(TODAY())-1,"","VENCIDA")),"")</f>
        <v/>
      </c>
      <c r="P834" s="17" t="str">
        <f>IF(B834="","",IF(IFERROR(FIND(P$13,INDEX(DATOS!CB:CB,MATCH(CHECKLIST!B834,DATOS!B:B,0),1),1),"")="","","X"))</f>
        <v/>
      </c>
      <c r="Q834" s="17" t="str">
        <f>IF(B834="","",IF(IFERROR(FIND(Q$13,INDEX(DATOS!CB:CB,MATCH(CHECKLIST!B834,DATOS!B:B,0),1),1),"")="","","X"))</f>
        <v/>
      </c>
      <c r="S834">
        <f t="shared" si="41"/>
        <v>0</v>
      </c>
      <c r="U834" t="str">
        <f t="shared" si="39"/>
        <v/>
      </c>
      <c r="V834" t="str">
        <f t="shared" si="40"/>
        <v/>
      </c>
    </row>
    <row r="835" spans="1:22" x14ac:dyDescent="0.25">
      <c r="A835" s="12">
        <v>822</v>
      </c>
      <c r="B835" t="str">
        <f>IFERROR(INDEX(DATOS!B:B,MATCH(CHECKLIST!A835,DATOS!BV:BV,0),1),"")</f>
        <v/>
      </c>
      <c r="C835" t="str">
        <f>IFERROR(INDEX(DATOS!J:J,MATCH(CHECKLIST!A835,DATOS!BV:BV,0),1),"")</f>
        <v/>
      </c>
      <c r="D835" t="str">
        <f>IFERROR(INDEX(DATOS!R:R,MATCH(CHECKLIST!E835,DATOS!C:C,0),1),"")</f>
        <v/>
      </c>
      <c r="E835" s="16" t="str">
        <f>IFERROR(INDEX(DATOS!C:C,MATCH(CHECKLIST!A835,DATOS!BV:BV,0),1),"")</f>
        <v/>
      </c>
      <c r="F835" s="13" t="str">
        <f t="shared" si="38"/>
        <v/>
      </c>
      <c r="G835" s="17" t="str">
        <f>IF(IFERROR(FIND(G$13,INDEX(DATOS!CB:CB,MATCH(CHECKLIST!B835,DATOS!B:B,0),1),1),"")="",IF(IFERROR(FIND("FINADO",INDEX(DATOS!CB:CB,MATCH(CHECKLIST!B835,DATOS!B:B,0),1),1),"")="",IF(IFERROR(FIND("BAJA",INDEX(DATOS!CB:CB,MATCH(CHECKLIST!B835,DATOS!B:B,0),1),1),"")="",IF(IFERROR(FIND("FECHA PEUA",INDEX(DATOS!CB:CB,MATCH(CHECKLIST!B835,DATOS!B:B,0),1),1),"")="",IF(IFERROR(FIND("FIRMA",INDEX(DATOS!CB:CB,MATCH(CHECKLIST!B835,DATOS!B:B,0),1),1),"")="","","FIRMA"),"PEUA"),"BAJA"),"FINADO"),"X")</f>
        <v/>
      </c>
      <c r="H835" s="17" t="str">
        <f>IF(IFERROR(FIND(H$13,INDEX(DATOS!CB:CB,MATCH(CHECKLIST!B835,DATOS!B:B,0),1),1),"")="",IF(IFERROR(FIND("VENCIDA",INDEX(DATOS!BI:BI,MATCH(CHECKLIST!B835,DATOS!B:B,0),1),1),"")="","","VENCIDO"),"X")</f>
        <v/>
      </c>
      <c r="I835" s="17" t="str">
        <f>IF(IFERROR(FIND(I$13,INDEX(DATOS!CB:CB,MATCH(CHECKLIST!B835,DATOS!B:B,0),1),1),"")="","","X")</f>
        <v/>
      </c>
      <c r="J835" s="17" t="str">
        <f>IF(IFERROR(FIND(J$13,INDEX(DATOS!CB:CB,MATCH(CHECKLIST!B835,DATOS!B:B,0),1),1),"")="","","X")</f>
        <v/>
      </c>
      <c r="K835" s="17" t="str">
        <f>IF(IFERROR(FIND(K$13,INDEX(DATOS!CB:CB,MATCH(CHECKLIST!B835,DATOS!B:B,0),1),1),"")="","","X")</f>
        <v/>
      </c>
      <c r="L835" s="17" t="str">
        <f>IF(IFERROR(FIND(L$13,INDEX(DATOS!CB:CB,MATCH(CHECKLIST!B835,DATOS!B:B,0),1),1),"")="","","X")</f>
        <v/>
      </c>
      <c r="M835" s="17" t="str">
        <f>IF(IFERROR(FIND(M$13,INDEX(DATOS!CB:CB,MATCH(CHECKLIST!B835,DATOS!B:B,0),1),1),"")="","","X")</f>
        <v/>
      </c>
      <c r="N835" s="49" t="str">
        <f ca="1">IFERROR(IF(INDEX(DATOS!I:I,MATCH(CHECKLIST!B835,DATOS!B:B,0),1)="","X",IF(INDEX(DATOS!I:I,MATCH(CHECKLIST!B835,DATOS!B:B,0),1)&gt;YEAR(TODAY())-1,"","VENCIDA")),"")</f>
        <v/>
      </c>
      <c r="P835" s="17" t="str">
        <f>IF(B835="","",IF(IFERROR(FIND(P$13,INDEX(DATOS!CB:CB,MATCH(CHECKLIST!B835,DATOS!B:B,0),1),1),"")="","","X"))</f>
        <v/>
      </c>
      <c r="Q835" s="17" t="str">
        <f>IF(B835="","",IF(IFERROR(FIND(Q$13,INDEX(DATOS!CB:CB,MATCH(CHECKLIST!B835,DATOS!B:B,0),1),1),"")="","","X"))</f>
        <v/>
      </c>
      <c r="R835" t="str">
        <f>IF(B835="","",1)</f>
        <v/>
      </c>
      <c r="S835" t="str">
        <f t="shared" si="41"/>
        <v/>
      </c>
      <c r="U835" t="str">
        <f t="shared" si="39"/>
        <v/>
      </c>
      <c r="V835" t="str">
        <f t="shared" si="40"/>
        <v/>
      </c>
    </row>
    <row r="836" spans="1:22" x14ac:dyDescent="0.25">
      <c r="A836" s="12">
        <v>823</v>
      </c>
      <c r="B836" t="str">
        <f>IFERROR(INDEX(DATOS!B:B,MATCH(CHECKLIST!A836,DATOS!BV:BV,0),1),"")</f>
        <v/>
      </c>
      <c r="C836" t="str">
        <f>IFERROR(INDEX(DATOS!J:J,MATCH(CHECKLIST!A836,DATOS!BV:BV,0),1),"")</f>
        <v/>
      </c>
      <c r="D836" t="str">
        <f>IFERROR(INDEX(DATOS!R:R,MATCH(CHECKLIST!E836,DATOS!C:C,0),1),"")</f>
        <v/>
      </c>
      <c r="E836" s="16" t="str">
        <f>IFERROR(INDEX(DATOS!C:C,MATCH(CHECKLIST!A836,DATOS!BV:BV,0),1),"")</f>
        <v/>
      </c>
      <c r="F836" s="13" t="str">
        <f t="shared" si="38"/>
        <v/>
      </c>
      <c r="G836" s="17" t="str">
        <f>IF(IFERROR(FIND(G$13,INDEX(DATOS!CB:CB,MATCH(CHECKLIST!B836,DATOS!B:B,0),1),1),"")="",IF(IFERROR(FIND("FINADO",INDEX(DATOS!CB:CB,MATCH(CHECKLIST!B836,DATOS!B:B,0),1),1),"")="",IF(IFERROR(FIND("BAJA",INDEX(DATOS!CB:CB,MATCH(CHECKLIST!B836,DATOS!B:B,0),1),1),"")="",IF(IFERROR(FIND("FECHA PEUA",INDEX(DATOS!CB:CB,MATCH(CHECKLIST!B836,DATOS!B:B,0),1),1),"")="",IF(IFERROR(FIND("FIRMA",INDEX(DATOS!CB:CB,MATCH(CHECKLIST!B836,DATOS!B:B,0),1),1),"")="","","FIRMA"),"PEUA"),"BAJA"),"FINADO"),"X")</f>
        <v/>
      </c>
      <c r="H836" s="17" t="str">
        <f>IF(IFERROR(FIND(H$13,INDEX(DATOS!CB:CB,MATCH(CHECKLIST!B836,DATOS!B:B,0),1),1),"")="",IF(IFERROR(FIND("VENCIDA",INDEX(DATOS!BI:BI,MATCH(CHECKLIST!B836,DATOS!B:B,0),1),1),"")="","","VENCIDO"),"X")</f>
        <v/>
      </c>
      <c r="I836" s="17" t="str">
        <f>IF(IFERROR(FIND(I$13,INDEX(DATOS!CB:CB,MATCH(CHECKLIST!B836,DATOS!B:B,0),1),1),"")="","","X")</f>
        <v/>
      </c>
      <c r="J836" s="17" t="str">
        <f>IF(IFERROR(FIND(J$13,INDEX(DATOS!CB:CB,MATCH(CHECKLIST!B836,DATOS!B:B,0),1),1),"")="","","X")</f>
        <v/>
      </c>
      <c r="K836" s="17" t="str">
        <f>IF(IFERROR(FIND(K$13,INDEX(DATOS!CB:CB,MATCH(CHECKLIST!B836,DATOS!B:B,0),1),1),"")="","","X")</f>
        <v/>
      </c>
      <c r="L836" s="17" t="str">
        <f>IF(IFERROR(FIND(L$13,INDEX(DATOS!CB:CB,MATCH(CHECKLIST!B836,DATOS!B:B,0),1),1),"")="","","X")</f>
        <v/>
      </c>
      <c r="M836" s="17" t="str">
        <f>IF(IFERROR(FIND(M$13,INDEX(DATOS!CB:CB,MATCH(CHECKLIST!B836,DATOS!B:B,0),1),1),"")="","","X")</f>
        <v/>
      </c>
      <c r="N836" s="49" t="str">
        <f ca="1">IFERROR(IF(INDEX(DATOS!I:I,MATCH(CHECKLIST!B836,DATOS!B:B,0),1)="","X",IF(INDEX(DATOS!I:I,MATCH(CHECKLIST!B836,DATOS!B:B,0),1)&gt;YEAR(TODAY())-1,"","VENCIDA")),"")</f>
        <v/>
      </c>
      <c r="P836" s="17" t="str">
        <f>IF(B836="","",IF(IFERROR(FIND(P$13,INDEX(DATOS!CB:CB,MATCH(CHECKLIST!B836,DATOS!B:B,0),1),1),"")="","","X"))</f>
        <v/>
      </c>
      <c r="Q836" s="17" t="str">
        <f>IF(B836="","",IF(IFERROR(FIND(Q$13,INDEX(DATOS!CB:CB,MATCH(CHECKLIST!B836,DATOS!B:B,0),1),1),"")="","","X"))</f>
        <v/>
      </c>
      <c r="S836">
        <f t="shared" si="41"/>
        <v>0</v>
      </c>
      <c r="U836" t="str">
        <f t="shared" si="39"/>
        <v/>
      </c>
      <c r="V836" t="str">
        <f t="shared" si="40"/>
        <v/>
      </c>
    </row>
    <row r="837" spans="1:22" x14ac:dyDescent="0.25">
      <c r="A837" s="12">
        <v>824</v>
      </c>
      <c r="B837" t="str">
        <f>IFERROR(INDEX(DATOS!B:B,MATCH(CHECKLIST!A837,DATOS!BV:BV,0),1),"")</f>
        <v/>
      </c>
      <c r="C837" t="str">
        <f>IFERROR(INDEX(DATOS!J:J,MATCH(CHECKLIST!A837,DATOS!BV:BV,0),1),"")</f>
        <v/>
      </c>
      <c r="D837" t="str">
        <f>IFERROR(INDEX(DATOS!R:R,MATCH(CHECKLIST!E837,DATOS!C:C,0),1),"")</f>
        <v/>
      </c>
      <c r="E837" s="16" t="str">
        <f>IFERROR(INDEX(DATOS!C:C,MATCH(CHECKLIST!A837,DATOS!BV:BV,0),1),"")</f>
        <v/>
      </c>
      <c r="F837" s="13" t="str">
        <f t="shared" si="38"/>
        <v/>
      </c>
      <c r="G837" s="17" t="str">
        <f>IF(IFERROR(FIND(G$13,INDEX(DATOS!CB:CB,MATCH(CHECKLIST!B837,DATOS!B:B,0),1),1),"")="",IF(IFERROR(FIND("FINADO",INDEX(DATOS!CB:CB,MATCH(CHECKLIST!B837,DATOS!B:B,0),1),1),"")="",IF(IFERROR(FIND("BAJA",INDEX(DATOS!CB:CB,MATCH(CHECKLIST!B837,DATOS!B:B,0),1),1),"")="",IF(IFERROR(FIND("FECHA PEUA",INDEX(DATOS!CB:CB,MATCH(CHECKLIST!B837,DATOS!B:B,0),1),1),"")="",IF(IFERROR(FIND("FIRMA",INDEX(DATOS!CB:CB,MATCH(CHECKLIST!B837,DATOS!B:B,0),1),1),"")="","","FIRMA"),"PEUA"),"BAJA"),"FINADO"),"X")</f>
        <v/>
      </c>
      <c r="H837" s="17" t="str">
        <f>IF(IFERROR(FIND(H$13,INDEX(DATOS!CB:CB,MATCH(CHECKLIST!B837,DATOS!B:B,0),1),1),"")="",IF(IFERROR(FIND("VENCIDA",INDEX(DATOS!BI:BI,MATCH(CHECKLIST!B837,DATOS!B:B,0),1),1),"")="","","VENCIDO"),"X")</f>
        <v/>
      </c>
      <c r="I837" s="17" t="str">
        <f>IF(IFERROR(FIND(I$13,INDEX(DATOS!CB:CB,MATCH(CHECKLIST!B837,DATOS!B:B,0),1),1),"")="","","X")</f>
        <v/>
      </c>
      <c r="J837" s="17" t="str">
        <f>IF(IFERROR(FIND(J$13,INDEX(DATOS!CB:CB,MATCH(CHECKLIST!B837,DATOS!B:B,0),1),1),"")="","","X")</f>
        <v/>
      </c>
      <c r="K837" s="17" t="str">
        <f>IF(IFERROR(FIND(K$13,INDEX(DATOS!CB:CB,MATCH(CHECKLIST!B837,DATOS!B:B,0),1),1),"")="","","X")</f>
        <v/>
      </c>
      <c r="L837" s="17" t="str">
        <f>IF(IFERROR(FIND(L$13,INDEX(DATOS!CB:CB,MATCH(CHECKLIST!B837,DATOS!B:B,0),1),1),"")="","","X")</f>
        <v/>
      </c>
      <c r="M837" s="17" t="str">
        <f>IF(IFERROR(FIND(M$13,INDEX(DATOS!CB:CB,MATCH(CHECKLIST!B837,DATOS!B:B,0),1),1),"")="","","X")</f>
        <v/>
      </c>
      <c r="N837" s="49" t="str">
        <f ca="1">IFERROR(IF(INDEX(DATOS!I:I,MATCH(CHECKLIST!B837,DATOS!B:B,0),1)="","X",IF(INDEX(DATOS!I:I,MATCH(CHECKLIST!B837,DATOS!B:B,0),1)&gt;YEAR(TODAY())-1,"","VENCIDA")),"")</f>
        <v/>
      </c>
      <c r="P837" s="17" t="str">
        <f>IF(B837="","",IF(IFERROR(FIND(P$13,INDEX(DATOS!CB:CB,MATCH(CHECKLIST!B837,DATOS!B:B,0),1),1),"")="","","X"))</f>
        <v/>
      </c>
      <c r="Q837" s="17" t="str">
        <f>IF(B837="","",IF(IFERROR(FIND(Q$13,INDEX(DATOS!CB:CB,MATCH(CHECKLIST!B837,DATOS!B:B,0),1),1),"")="","","X"))</f>
        <v/>
      </c>
      <c r="R837" t="str">
        <f>IF(B837="","",1)</f>
        <v/>
      </c>
      <c r="S837" t="str">
        <f t="shared" si="41"/>
        <v/>
      </c>
      <c r="U837" t="str">
        <f t="shared" si="39"/>
        <v/>
      </c>
      <c r="V837" t="str">
        <f t="shared" si="40"/>
        <v/>
      </c>
    </row>
    <row r="838" spans="1:22" x14ac:dyDescent="0.25">
      <c r="A838" s="12">
        <v>825</v>
      </c>
      <c r="B838" t="str">
        <f>IFERROR(INDEX(DATOS!B:B,MATCH(CHECKLIST!A838,DATOS!BV:BV,0),1),"")</f>
        <v/>
      </c>
      <c r="C838" t="str">
        <f>IFERROR(INDEX(DATOS!J:J,MATCH(CHECKLIST!A838,DATOS!BV:BV,0),1),"")</f>
        <v/>
      </c>
      <c r="D838" t="str">
        <f>IFERROR(INDEX(DATOS!R:R,MATCH(CHECKLIST!E838,DATOS!C:C,0),1),"")</f>
        <v/>
      </c>
      <c r="E838" s="16" t="str">
        <f>IFERROR(INDEX(DATOS!C:C,MATCH(CHECKLIST!A838,DATOS!BV:BV,0),1),"")</f>
        <v/>
      </c>
      <c r="F838" s="13" t="str">
        <f t="shared" si="38"/>
        <v/>
      </c>
      <c r="G838" s="17" t="str">
        <f>IF(IFERROR(FIND(G$13,INDEX(DATOS!CB:CB,MATCH(CHECKLIST!B838,DATOS!B:B,0),1),1),"")="",IF(IFERROR(FIND("FINADO",INDEX(DATOS!CB:CB,MATCH(CHECKLIST!B838,DATOS!B:B,0),1),1),"")="",IF(IFERROR(FIND("BAJA",INDEX(DATOS!CB:CB,MATCH(CHECKLIST!B838,DATOS!B:B,0),1),1),"")="",IF(IFERROR(FIND("FECHA PEUA",INDEX(DATOS!CB:CB,MATCH(CHECKLIST!B838,DATOS!B:B,0),1),1),"")="",IF(IFERROR(FIND("FIRMA",INDEX(DATOS!CB:CB,MATCH(CHECKLIST!B838,DATOS!B:B,0),1),1),"")="","","FIRMA"),"PEUA"),"BAJA"),"FINADO"),"X")</f>
        <v/>
      </c>
      <c r="H838" s="17" t="str">
        <f>IF(IFERROR(FIND(H$13,INDEX(DATOS!CB:CB,MATCH(CHECKLIST!B838,DATOS!B:B,0),1),1),"")="",IF(IFERROR(FIND("VENCIDA",INDEX(DATOS!BI:BI,MATCH(CHECKLIST!B838,DATOS!B:B,0),1),1),"")="","","VENCIDO"),"X")</f>
        <v/>
      </c>
      <c r="I838" s="17" t="str">
        <f>IF(IFERROR(FIND(I$13,INDEX(DATOS!CB:CB,MATCH(CHECKLIST!B838,DATOS!B:B,0),1),1),"")="","","X")</f>
        <v/>
      </c>
      <c r="J838" s="17" t="str">
        <f>IF(IFERROR(FIND(J$13,INDEX(DATOS!CB:CB,MATCH(CHECKLIST!B838,DATOS!B:B,0),1),1),"")="","","X")</f>
        <v/>
      </c>
      <c r="K838" s="17" t="str">
        <f>IF(IFERROR(FIND(K$13,INDEX(DATOS!CB:CB,MATCH(CHECKLIST!B838,DATOS!B:B,0),1),1),"")="","","X")</f>
        <v/>
      </c>
      <c r="L838" s="17" t="str">
        <f>IF(IFERROR(FIND(L$13,INDEX(DATOS!CB:CB,MATCH(CHECKLIST!B838,DATOS!B:B,0),1),1),"")="","","X")</f>
        <v/>
      </c>
      <c r="M838" s="17" t="str">
        <f>IF(IFERROR(FIND(M$13,INDEX(DATOS!CB:CB,MATCH(CHECKLIST!B838,DATOS!B:B,0),1),1),"")="","","X")</f>
        <v/>
      </c>
      <c r="N838" s="49" t="str">
        <f ca="1">IFERROR(IF(INDEX(DATOS!I:I,MATCH(CHECKLIST!B838,DATOS!B:B,0),1)="","X",IF(INDEX(DATOS!I:I,MATCH(CHECKLIST!B838,DATOS!B:B,0),1)&gt;YEAR(TODAY())-1,"","VENCIDA")),"")</f>
        <v/>
      </c>
      <c r="P838" s="17" t="str">
        <f>IF(B838="","",IF(IFERROR(FIND(P$13,INDEX(DATOS!CB:CB,MATCH(CHECKLIST!B838,DATOS!B:B,0),1),1),"")="","","X"))</f>
        <v/>
      </c>
      <c r="Q838" s="17" t="str">
        <f>IF(B838="","",IF(IFERROR(FIND(Q$13,INDEX(DATOS!CB:CB,MATCH(CHECKLIST!B838,DATOS!B:B,0),1),1),"")="","","X"))</f>
        <v/>
      </c>
      <c r="S838">
        <f t="shared" si="41"/>
        <v>0</v>
      </c>
      <c r="U838" t="str">
        <f t="shared" si="39"/>
        <v/>
      </c>
      <c r="V838" t="str">
        <f t="shared" si="40"/>
        <v/>
      </c>
    </row>
    <row r="839" spans="1:22" x14ac:dyDescent="0.25">
      <c r="A839" s="12">
        <v>826</v>
      </c>
      <c r="B839" t="str">
        <f>IFERROR(INDEX(DATOS!B:B,MATCH(CHECKLIST!A839,DATOS!BV:BV,0),1),"")</f>
        <v/>
      </c>
      <c r="C839" t="str">
        <f>IFERROR(INDEX(DATOS!J:J,MATCH(CHECKLIST!A839,DATOS!BV:BV,0),1),"")</f>
        <v/>
      </c>
      <c r="D839" t="str">
        <f>IFERROR(INDEX(DATOS!R:R,MATCH(CHECKLIST!E839,DATOS!C:C,0),1),"")</f>
        <v/>
      </c>
      <c r="E839" s="16" t="str">
        <f>IFERROR(INDEX(DATOS!C:C,MATCH(CHECKLIST!A839,DATOS!BV:BV,0),1),"")</f>
        <v/>
      </c>
      <c r="F839" s="13" t="str">
        <f t="shared" si="38"/>
        <v/>
      </c>
      <c r="G839" s="17" t="str">
        <f>IF(IFERROR(FIND(G$13,INDEX(DATOS!CB:CB,MATCH(CHECKLIST!B839,DATOS!B:B,0),1),1),"")="",IF(IFERROR(FIND("FINADO",INDEX(DATOS!CB:CB,MATCH(CHECKLIST!B839,DATOS!B:B,0),1),1),"")="",IF(IFERROR(FIND("BAJA",INDEX(DATOS!CB:CB,MATCH(CHECKLIST!B839,DATOS!B:B,0),1),1),"")="",IF(IFERROR(FIND("FECHA PEUA",INDEX(DATOS!CB:CB,MATCH(CHECKLIST!B839,DATOS!B:B,0),1),1),"")="",IF(IFERROR(FIND("FIRMA",INDEX(DATOS!CB:CB,MATCH(CHECKLIST!B839,DATOS!B:B,0),1),1),"")="","","FIRMA"),"PEUA"),"BAJA"),"FINADO"),"X")</f>
        <v/>
      </c>
      <c r="H839" s="17" t="str">
        <f>IF(IFERROR(FIND(H$13,INDEX(DATOS!CB:CB,MATCH(CHECKLIST!B839,DATOS!B:B,0),1),1),"")="",IF(IFERROR(FIND("VENCIDA",INDEX(DATOS!BI:BI,MATCH(CHECKLIST!B839,DATOS!B:B,0),1),1),"")="","","VENCIDO"),"X")</f>
        <v/>
      </c>
      <c r="I839" s="17" t="str">
        <f>IF(IFERROR(FIND(I$13,INDEX(DATOS!CB:CB,MATCH(CHECKLIST!B839,DATOS!B:B,0),1),1),"")="","","X")</f>
        <v/>
      </c>
      <c r="J839" s="17" t="str">
        <f>IF(IFERROR(FIND(J$13,INDEX(DATOS!CB:CB,MATCH(CHECKLIST!B839,DATOS!B:B,0),1),1),"")="","","X")</f>
        <v/>
      </c>
      <c r="K839" s="17" t="str">
        <f>IF(IFERROR(FIND(K$13,INDEX(DATOS!CB:CB,MATCH(CHECKLIST!B839,DATOS!B:B,0),1),1),"")="","","X")</f>
        <v/>
      </c>
      <c r="L839" s="17" t="str">
        <f>IF(IFERROR(FIND(L$13,INDEX(DATOS!CB:CB,MATCH(CHECKLIST!B839,DATOS!B:B,0),1),1),"")="","","X")</f>
        <v/>
      </c>
      <c r="M839" s="17" t="str">
        <f>IF(IFERROR(FIND(M$13,INDEX(DATOS!CB:CB,MATCH(CHECKLIST!B839,DATOS!B:B,0),1),1),"")="","","X")</f>
        <v/>
      </c>
      <c r="N839" s="49" t="str">
        <f ca="1">IFERROR(IF(INDEX(DATOS!I:I,MATCH(CHECKLIST!B839,DATOS!B:B,0),1)="","X",IF(INDEX(DATOS!I:I,MATCH(CHECKLIST!B839,DATOS!B:B,0),1)&gt;YEAR(TODAY())-1,"","VENCIDA")),"")</f>
        <v/>
      </c>
      <c r="P839" s="17" t="str">
        <f>IF(B839="","",IF(IFERROR(FIND(P$13,INDEX(DATOS!CB:CB,MATCH(CHECKLIST!B839,DATOS!B:B,0),1),1),"")="","","X"))</f>
        <v/>
      </c>
      <c r="Q839" s="17" t="str">
        <f>IF(B839="","",IF(IFERROR(FIND(Q$13,INDEX(DATOS!CB:CB,MATCH(CHECKLIST!B839,DATOS!B:B,0),1),1),"")="","","X"))</f>
        <v/>
      </c>
      <c r="R839" t="str">
        <f>IF(B839="","",1)</f>
        <v/>
      </c>
      <c r="S839" t="str">
        <f t="shared" si="41"/>
        <v/>
      </c>
      <c r="U839" t="str">
        <f t="shared" si="39"/>
        <v/>
      </c>
      <c r="V839" t="str">
        <f t="shared" si="40"/>
        <v/>
      </c>
    </row>
    <row r="840" spans="1:22" x14ac:dyDescent="0.25">
      <c r="A840" s="12">
        <v>827</v>
      </c>
      <c r="B840" t="str">
        <f>IFERROR(INDEX(DATOS!B:B,MATCH(CHECKLIST!A840,DATOS!BV:BV,0),1),"")</f>
        <v/>
      </c>
      <c r="C840" t="str">
        <f>IFERROR(INDEX(DATOS!J:J,MATCH(CHECKLIST!A840,DATOS!BV:BV,0),1),"")</f>
        <v/>
      </c>
      <c r="D840" t="str">
        <f>IFERROR(INDEX(DATOS!R:R,MATCH(CHECKLIST!E840,DATOS!C:C,0),1),"")</f>
        <v/>
      </c>
      <c r="E840" s="16" t="str">
        <f>IFERROR(INDEX(DATOS!C:C,MATCH(CHECKLIST!A840,DATOS!BV:BV,0),1),"")</f>
        <v/>
      </c>
      <c r="F840" s="13" t="str">
        <f t="shared" si="38"/>
        <v/>
      </c>
      <c r="G840" s="17" t="str">
        <f>IF(IFERROR(FIND(G$13,INDEX(DATOS!CB:CB,MATCH(CHECKLIST!B840,DATOS!B:B,0),1),1),"")="",IF(IFERROR(FIND("FINADO",INDEX(DATOS!CB:CB,MATCH(CHECKLIST!B840,DATOS!B:B,0),1),1),"")="",IF(IFERROR(FIND("BAJA",INDEX(DATOS!CB:CB,MATCH(CHECKLIST!B840,DATOS!B:B,0),1),1),"")="",IF(IFERROR(FIND("FECHA PEUA",INDEX(DATOS!CB:CB,MATCH(CHECKLIST!B840,DATOS!B:B,0),1),1),"")="",IF(IFERROR(FIND("FIRMA",INDEX(DATOS!CB:CB,MATCH(CHECKLIST!B840,DATOS!B:B,0),1),1),"")="","","FIRMA"),"PEUA"),"BAJA"),"FINADO"),"X")</f>
        <v/>
      </c>
      <c r="H840" s="17" t="str">
        <f>IF(IFERROR(FIND(H$13,INDEX(DATOS!CB:CB,MATCH(CHECKLIST!B840,DATOS!B:B,0),1),1),"")="",IF(IFERROR(FIND("VENCIDA",INDEX(DATOS!BI:BI,MATCH(CHECKLIST!B840,DATOS!B:B,0),1),1),"")="","","VENCIDO"),"X")</f>
        <v/>
      </c>
      <c r="I840" s="17" t="str">
        <f>IF(IFERROR(FIND(I$13,INDEX(DATOS!CB:CB,MATCH(CHECKLIST!B840,DATOS!B:B,0),1),1),"")="","","X")</f>
        <v/>
      </c>
      <c r="J840" s="17" t="str">
        <f>IF(IFERROR(FIND(J$13,INDEX(DATOS!CB:CB,MATCH(CHECKLIST!B840,DATOS!B:B,0),1),1),"")="","","X")</f>
        <v/>
      </c>
      <c r="K840" s="17" t="str">
        <f>IF(IFERROR(FIND(K$13,INDEX(DATOS!CB:CB,MATCH(CHECKLIST!B840,DATOS!B:B,0),1),1),"")="","","X")</f>
        <v/>
      </c>
      <c r="L840" s="17" t="str">
        <f>IF(IFERROR(FIND(L$13,INDEX(DATOS!CB:CB,MATCH(CHECKLIST!B840,DATOS!B:B,0),1),1),"")="","","X")</f>
        <v/>
      </c>
      <c r="M840" s="17" t="str">
        <f>IF(IFERROR(FIND(M$13,INDEX(DATOS!CB:CB,MATCH(CHECKLIST!B840,DATOS!B:B,0),1),1),"")="","","X")</f>
        <v/>
      </c>
      <c r="N840" s="49" t="str">
        <f ca="1">IFERROR(IF(INDEX(DATOS!I:I,MATCH(CHECKLIST!B840,DATOS!B:B,0),1)="","X",IF(INDEX(DATOS!I:I,MATCH(CHECKLIST!B840,DATOS!B:B,0),1)&gt;YEAR(TODAY())-1,"","VENCIDA")),"")</f>
        <v/>
      </c>
      <c r="P840" s="17" t="str">
        <f>IF(B840="","",IF(IFERROR(FIND(P$13,INDEX(DATOS!CB:CB,MATCH(CHECKLIST!B840,DATOS!B:B,0),1),1),"")="","","X"))</f>
        <v/>
      </c>
      <c r="Q840" s="17" t="str">
        <f>IF(B840="","",IF(IFERROR(FIND(Q$13,INDEX(DATOS!CB:CB,MATCH(CHECKLIST!B840,DATOS!B:B,0),1),1),"")="","","X"))</f>
        <v/>
      </c>
      <c r="S840">
        <f t="shared" si="41"/>
        <v>0</v>
      </c>
      <c r="U840" t="str">
        <f t="shared" si="39"/>
        <v/>
      </c>
      <c r="V840" t="str">
        <f t="shared" si="40"/>
        <v/>
      </c>
    </row>
    <row r="841" spans="1:22" x14ac:dyDescent="0.25">
      <c r="A841" s="12">
        <v>828</v>
      </c>
      <c r="B841" t="str">
        <f>IFERROR(INDEX(DATOS!B:B,MATCH(CHECKLIST!A841,DATOS!BV:BV,0),1),"")</f>
        <v/>
      </c>
      <c r="C841" t="str">
        <f>IFERROR(INDEX(DATOS!J:J,MATCH(CHECKLIST!A841,DATOS!BV:BV,0),1),"")</f>
        <v/>
      </c>
      <c r="D841" t="str">
        <f>IFERROR(INDEX(DATOS!R:R,MATCH(CHECKLIST!E841,DATOS!C:C,0),1),"")</f>
        <v/>
      </c>
      <c r="E841" s="16" t="str">
        <f>IFERROR(INDEX(DATOS!C:C,MATCH(CHECKLIST!A841,DATOS!BV:BV,0),1),"")</f>
        <v/>
      </c>
      <c r="F841" s="13" t="str">
        <f t="shared" si="38"/>
        <v/>
      </c>
      <c r="G841" s="17" t="str">
        <f>IF(IFERROR(FIND(G$13,INDEX(DATOS!CB:CB,MATCH(CHECKLIST!B841,DATOS!B:B,0),1),1),"")="",IF(IFERROR(FIND("FINADO",INDEX(DATOS!CB:CB,MATCH(CHECKLIST!B841,DATOS!B:B,0),1),1),"")="",IF(IFERROR(FIND("BAJA",INDEX(DATOS!CB:CB,MATCH(CHECKLIST!B841,DATOS!B:B,0),1),1),"")="",IF(IFERROR(FIND("FECHA PEUA",INDEX(DATOS!CB:CB,MATCH(CHECKLIST!B841,DATOS!B:B,0),1),1),"")="",IF(IFERROR(FIND("FIRMA",INDEX(DATOS!CB:CB,MATCH(CHECKLIST!B841,DATOS!B:B,0),1),1),"")="","","FIRMA"),"PEUA"),"BAJA"),"FINADO"),"X")</f>
        <v/>
      </c>
      <c r="H841" s="17" t="str">
        <f>IF(IFERROR(FIND(H$13,INDEX(DATOS!CB:CB,MATCH(CHECKLIST!B841,DATOS!B:B,0),1),1),"")="",IF(IFERROR(FIND("VENCIDA",INDEX(DATOS!BI:BI,MATCH(CHECKLIST!B841,DATOS!B:B,0),1),1),"")="","","VENCIDO"),"X")</f>
        <v/>
      </c>
      <c r="I841" s="17" t="str">
        <f>IF(IFERROR(FIND(I$13,INDEX(DATOS!CB:CB,MATCH(CHECKLIST!B841,DATOS!B:B,0),1),1),"")="","","X")</f>
        <v/>
      </c>
      <c r="J841" s="17" t="str">
        <f>IF(IFERROR(FIND(J$13,INDEX(DATOS!CB:CB,MATCH(CHECKLIST!B841,DATOS!B:B,0),1),1),"")="","","X")</f>
        <v/>
      </c>
      <c r="K841" s="17" t="str">
        <f>IF(IFERROR(FIND(K$13,INDEX(DATOS!CB:CB,MATCH(CHECKLIST!B841,DATOS!B:B,0),1),1),"")="","","X")</f>
        <v/>
      </c>
      <c r="L841" s="17" t="str">
        <f>IF(IFERROR(FIND(L$13,INDEX(DATOS!CB:CB,MATCH(CHECKLIST!B841,DATOS!B:B,0),1),1),"")="","","X")</f>
        <v/>
      </c>
      <c r="M841" s="17" t="str">
        <f>IF(IFERROR(FIND(M$13,INDEX(DATOS!CB:CB,MATCH(CHECKLIST!B841,DATOS!B:B,0),1),1),"")="","","X")</f>
        <v/>
      </c>
      <c r="N841" s="49" t="str">
        <f ca="1">IFERROR(IF(INDEX(DATOS!I:I,MATCH(CHECKLIST!B841,DATOS!B:B,0),1)="","X",IF(INDEX(DATOS!I:I,MATCH(CHECKLIST!B841,DATOS!B:B,0),1)&gt;YEAR(TODAY())-1,"","VENCIDA")),"")</f>
        <v/>
      </c>
      <c r="P841" s="17" t="str">
        <f>IF(B841="","",IF(IFERROR(FIND(P$13,INDEX(DATOS!CB:CB,MATCH(CHECKLIST!B841,DATOS!B:B,0),1),1),"")="","","X"))</f>
        <v/>
      </c>
      <c r="Q841" s="17" t="str">
        <f>IF(B841="","",IF(IFERROR(FIND(Q$13,INDEX(DATOS!CB:CB,MATCH(CHECKLIST!B841,DATOS!B:B,0),1),1),"")="","","X"))</f>
        <v/>
      </c>
      <c r="R841" t="str">
        <f>IF(B841="","",1)</f>
        <v/>
      </c>
      <c r="S841" t="str">
        <f t="shared" si="41"/>
        <v/>
      </c>
      <c r="U841" t="str">
        <f t="shared" si="39"/>
        <v/>
      </c>
      <c r="V841" t="str">
        <f t="shared" si="40"/>
        <v/>
      </c>
    </row>
    <row r="842" spans="1:22" x14ac:dyDescent="0.25">
      <c r="A842" s="12">
        <v>829</v>
      </c>
      <c r="B842" t="str">
        <f>IFERROR(INDEX(DATOS!B:B,MATCH(CHECKLIST!A842,DATOS!BV:BV,0),1),"")</f>
        <v/>
      </c>
      <c r="C842" t="str">
        <f>IFERROR(INDEX(DATOS!J:J,MATCH(CHECKLIST!A842,DATOS!BV:BV,0),1),"")</f>
        <v/>
      </c>
      <c r="D842" t="str">
        <f>IFERROR(INDEX(DATOS!R:R,MATCH(CHECKLIST!E842,DATOS!C:C,0),1),"")</f>
        <v/>
      </c>
      <c r="E842" s="16" t="str">
        <f>IFERROR(INDEX(DATOS!C:C,MATCH(CHECKLIST!A842,DATOS!BV:BV,0),1),"")</f>
        <v/>
      </c>
      <c r="F842" s="13" t="str">
        <f t="shared" si="38"/>
        <v/>
      </c>
      <c r="G842" s="17" t="str">
        <f>IF(IFERROR(FIND(G$13,INDEX(DATOS!CB:CB,MATCH(CHECKLIST!B842,DATOS!B:B,0),1),1),"")="",IF(IFERROR(FIND("FINADO",INDEX(DATOS!CB:CB,MATCH(CHECKLIST!B842,DATOS!B:B,0),1),1),"")="",IF(IFERROR(FIND("BAJA",INDEX(DATOS!CB:CB,MATCH(CHECKLIST!B842,DATOS!B:B,0),1),1),"")="",IF(IFERROR(FIND("FECHA PEUA",INDEX(DATOS!CB:CB,MATCH(CHECKLIST!B842,DATOS!B:B,0),1),1),"")="",IF(IFERROR(FIND("FIRMA",INDEX(DATOS!CB:CB,MATCH(CHECKLIST!B842,DATOS!B:B,0),1),1),"")="","","FIRMA"),"PEUA"),"BAJA"),"FINADO"),"X")</f>
        <v/>
      </c>
      <c r="H842" s="17" t="str">
        <f>IF(IFERROR(FIND(H$13,INDEX(DATOS!CB:CB,MATCH(CHECKLIST!B842,DATOS!B:B,0),1),1),"")="",IF(IFERROR(FIND("VENCIDA",INDEX(DATOS!BI:BI,MATCH(CHECKLIST!B842,DATOS!B:B,0),1),1),"")="","","VENCIDO"),"X")</f>
        <v/>
      </c>
      <c r="I842" s="17" t="str">
        <f>IF(IFERROR(FIND(I$13,INDEX(DATOS!CB:CB,MATCH(CHECKLIST!B842,DATOS!B:B,0),1),1),"")="","","X")</f>
        <v/>
      </c>
      <c r="J842" s="17" t="str">
        <f>IF(IFERROR(FIND(J$13,INDEX(DATOS!CB:CB,MATCH(CHECKLIST!B842,DATOS!B:B,0),1),1),"")="","","X")</f>
        <v/>
      </c>
      <c r="K842" s="17" t="str">
        <f>IF(IFERROR(FIND(K$13,INDEX(DATOS!CB:CB,MATCH(CHECKLIST!B842,DATOS!B:B,0),1),1),"")="","","X")</f>
        <v/>
      </c>
      <c r="L842" s="17" t="str">
        <f>IF(IFERROR(FIND(L$13,INDEX(DATOS!CB:CB,MATCH(CHECKLIST!B842,DATOS!B:B,0),1),1),"")="","","X")</f>
        <v/>
      </c>
      <c r="M842" s="17" t="str">
        <f>IF(IFERROR(FIND(M$13,INDEX(DATOS!CB:CB,MATCH(CHECKLIST!B842,DATOS!B:B,0),1),1),"")="","","X")</f>
        <v/>
      </c>
      <c r="N842" s="49" t="str">
        <f ca="1">IFERROR(IF(INDEX(DATOS!I:I,MATCH(CHECKLIST!B842,DATOS!B:B,0),1)="","X",IF(INDEX(DATOS!I:I,MATCH(CHECKLIST!B842,DATOS!B:B,0),1)&gt;YEAR(TODAY())-1,"","VENCIDA")),"")</f>
        <v/>
      </c>
      <c r="P842" s="17" t="str">
        <f>IF(B842="","",IF(IFERROR(FIND(P$13,INDEX(DATOS!CB:CB,MATCH(CHECKLIST!B842,DATOS!B:B,0),1),1),"")="","","X"))</f>
        <v/>
      </c>
      <c r="Q842" s="17" t="str">
        <f>IF(B842="","",IF(IFERROR(FIND(Q$13,INDEX(DATOS!CB:CB,MATCH(CHECKLIST!B842,DATOS!B:B,0),1),1),"")="","","X"))</f>
        <v/>
      </c>
      <c r="S842">
        <f t="shared" si="41"/>
        <v>0</v>
      </c>
      <c r="U842" t="str">
        <f t="shared" si="39"/>
        <v/>
      </c>
      <c r="V842" t="str">
        <f t="shared" si="40"/>
        <v/>
      </c>
    </row>
    <row r="843" spans="1:22" x14ac:dyDescent="0.25">
      <c r="A843" s="12">
        <v>830</v>
      </c>
      <c r="B843" t="str">
        <f>IFERROR(INDEX(DATOS!B:B,MATCH(CHECKLIST!A843,DATOS!BV:BV,0),1),"")</f>
        <v/>
      </c>
      <c r="C843" t="str">
        <f>IFERROR(INDEX(DATOS!J:J,MATCH(CHECKLIST!A843,DATOS!BV:BV,0),1),"")</f>
        <v/>
      </c>
      <c r="D843" t="str">
        <f>IFERROR(INDEX(DATOS!R:R,MATCH(CHECKLIST!E843,DATOS!C:C,0),1),"")</f>
        <v/>
      </c>
      <c r="E843" s="16" t="str">
        <f>IFERROR(INDEX(DATOS!C:C,MATCH(CHECKLIST!A843,DATOS!BV:BV,0),1),"")</f>
        <v/>
      </c>
      <c r="F843" s="13" t="str">
        <f t="shared" si="38"/>
        <v/>
      </c>
      <c r="G843" s="17" t="str">
        <f>IF(IFERROR(FIND(G$13,INDEX(DATOS!CB:CB,MATCH(CHECKLIST!B843,DATOS!B:B,0),1),1),"")="",IF(IFERROR(FIND("FINADO",INDEX(DATOS!CB:CB,MATCH(CHECKLIST!B843,DATOS!B:B,0),1),1),"")="",IF(IFERROR(FIND("BAJA",INDEX(DATOS!CB:CB,MATCH(CHECKLIST!B843,DATOS!B:B,0),1),1),"")="",IF(IFERROR(FIND("FECHA PEUA",INDEX(DATOS!CB:CB,MATCH(CHECKLIST!B843,DATOS!B:B,0),1),1),"")="",IF(IFERROR(FIND("FIRMA",INDEX(DATOS!CB:CB,MATCH(CHECKLIST!B843,DATOS!B:B,0),1),1),"")="","","FIRMA"),"PEUA"),"BAJA"),"FINADO"),"X")</f>
        <v/>
      </c>
      <c r="H843" s="17" t="str">
        <f>IF(IFERROR(FIND(H$13,INDEX(DATOS!CB:CB,MATCH(CHECKLIST!B843,DATOS!B:B,0),1),1),"")="",IF(IFERROR(FIND("VENCIDA",INDEX(DATOS!BI:BI,MATCH(CHECKLIST!B843,DATOS!B:B,0),1),1),"")="","","VENCIDO"),"X")</f>
        <v/>
      </c>
      <c r="I843" s="17" t="str">
        <f>IF(IFERROR(FIND(I$13,INDEX(DATOS!CB:CB,MATCH(CHECKLIST!B843,DATOS!B:B,0),1),1),"")="","","X")</f>
        <v/>
      </c>
      <c r="J843" s="17" t="str">
        <f>IF(IFERROR(FIND(J$13,INDEX(DATOS!CB:CB,MATCH(CHECKLIST!B843,DATOS!B:B,0),1),1),"")="","","X")</f>
        <v/>
      </c>
      <c r="K843" s="17" t="str">
        <f>IF(IFERROR(FIND(K$13,INDEX(DATOS!CB:CB,MATCH(CHECKLIST!B843,DATOS!B:B,0),1),1),"")="","","X")</f>
        <v/>
      </c>
      <c r="L843" s="17" t="str">
        <f>IF(IFERROR(FIND(L$13,INDEX(DATOS!CB:CB,MATCH(CHECKLIST!B843,DATOS!B:B,0),1),1),"")="","","X")</f>
        <v/>
      </c>
      <c r="M843" s="17" t="str">
        <f>IF(IFERROR(FIND(M$13,INDEX(DATOS!CB:CB,MATCH(CHECKLIST!B843,DATOS!B:B,0),1),1),"")="","","X")</f>
        <v/>
      </c>
      <c r="N843" s="49" t="str">
        <f ca="1">IFERROR(IF(INDEX(DATOS!I:I,MATCH(CHECKLIST!B843,DATOS!B:B,0),1)="","X",IF(INDEX(DATOS!I:I,MATCH(CHECKLIST!B843,DATOS!B:B,0),1)&gt;YEAR(TODAY())-1,"","VENCIDA")),"")</f>
        <v/>
      </c>
      <c r="P843" s="17" t="str">
        <f>IF(B843="","",IF(IFERROR(FIND(P$13,INDEX(DATOS!CB:CB,MATCH(CHECKLIST!B843,DATOS!B:B,0),1),1),"")="","","X"))</f>
        <v/>
      </c>
      <c r="Q843" s="17" t="str">
        <f>IF(B843="","",IF(IFERROR(FIND(Q$13,INDEX(DATOS!CB:CB,MATCH(CHECKLIST!B843,DATOS!B:B,0),1),1),"")="","","X"))</f>
        <v/>
      </c>
      <c r="R843" t="str">
        <f>IF(B843="","",1)</f>
        <v/>
      </c>
      <c r="S843" t="str">
        <f t="shared" si="41"/>
        <v/>
      </c>
      <c r="U843" t="str">
        <f t="shared" si="39"/>
        <v/>
      </c>
      <c r="V843" t="str">
        <f t="shared" si="40"/>
        <v/>
      </c>
    </row>
    <row r="844" spans="1:22" x14ac:dyDescent="0.25">
      <c r="A844" s="12">
        <v>831</v>
      </c>
      <c r="B844" t="str">
        <f>IFERROR(INDEX(DATOS!B:B,MATCH(CHECKLIST!A844,DATOS!BV:BV,0),1),"")</f>
        <v/>
      </c>
      <c r="C844" t="str">
        <f>IFERROR(INDEX(DATOS!J:J,MATCH(CHECKLIST!A844,DATOS!BV:BV,0),1),"")</f>
        <v/>
      </c>
      <c r="D844" t="str">
        <f>IFERROR(INDEX(DATOS!R:R,MATCH(CHECKLIST!E844,DATOS!C:C,0),1),"")</f>
        <v/>
      </c>
      <c r="E844" s="16" t="str">
        <f>IFERROR(INDEX(DATOS!C:C,MATCH(CHECKLIST!A844,DATOS!BV:BV,0),1),"")</f>
        <v/>
      </c>
      <c r="F844" s="13" t="str">
        <f t="shared" si="38"/>
        <v/>
      </c>
      <c r="G844" s="17" t="str">
        <f>IF(IFERROR(FIND(G$13,INDEX(DATOS!CB:CB,MATCH(CHECKLIST!B844,DATOS!B:B,0),1),1),"")="",IF(IFERROR(FIND("FINADO",INDEX(DATOS!CB:CB,MATCH(CHECKLIST!B844,DATOS!B:B,0),1),1),"")="",IF(IFERROR(FIND("BAJA",INDEX(DATOS!CB:CB,MATCH(CHECKLIST!B844,DATOS!B:B,0),1),1),"")="",IF(IFERROR(FIND("FECHA PEUA",INDEX(DATOS!CB:CB,MATCH(CHECKLIST!B844,DATOS!B:B,0),1),1),"")="",IF(IFERROR(FIND("FIRMA",INDEX(DATOS!CB:CB,MATCH(CHECKLIST!B844,DATOS!B:B,0),1),1),"")="","","FIRMA"),"PEUA"),"BAJA"),"FINADO"),"X")</f>
        <v/>
      </c>
      <c r="H844" s="17" t="str">
        <f>IF(IFERROR(FIND(H$13,INDEX(DATOS!CB:CB,MATCH(CHECKLIST!B844,DATOS!B:B,0),1),1),"")="",IF(IFERROR(FIND("VENCIDA",INDEX(DATOS!BI:BI,MATCH(CHECKLIST!B844,DATOS!B:B,0),1),1),"")="","","VENCIDO"),"X")</f>
        <v/>
      </c>
      <c r="I844" s="17" t="str">
        <f>IF(IFERROR(FIND(I$13,INDEX(DATOS!CB:CB,MATCH(CHECKLIST!B844,DATOS!B:B,0),1),1),"")="","","X")</f>
        <v/>
      </c>
      <c r="J844" s="17" t="str">
        <f>IF(IFERROR(FIND(J$13,INDEX(DATOS!CB:CB,MATCH(CHECKLIST!B844,DATOS!B:B,0),1),1),"")="","","X")</f>
        <v/>
      </c>
      <c r="K844" s="17" t="str">
        <f>IF(IFERROR(FIND(K$13,INDEX(DATOS!CB:CB,MATCH(CHECKLIST!B844,DATOS!B:B,0),1),1),"")="","","X")</f>
        <v/>
      </c>
      <c r="L844" s="17" t="str">
        <f>IF(IFERROR(FIND(L$13,INDEX(DATOS!CB:CB,MATCH(CHECKLIST!B844,DATOS!B:B,0),1),1),"")="","","X")</f>
        <v/>
      </c>
      <c r="M844" s="17" t="str">
        <f>IF(IFERROR(FIND(M$13,INDEX(DATOS!CB:CB,MATCH(CHECKLIST!B844,DATOS!B:B,0),1),1),"")="","","X")</f>
        <v/>
      </c>
      <c r="N844" s="49" t="str">
        <f ca="1">IFERROR(IF(INDEX(DATOS!I:I,MATCH(CHECKLIST!B844,DATOS!B:B,0),1)="","X",IF(INDEX(DATOS!I:I,MATCH(CHECKLIST!B844,DATOS!B:B,0),1)&gt;YEAR(TODAY())-1,"","VENCIDA")),"")</f>
        <v/>
      </c>
      <c r="P844" s="17" t="str">
        <f>IF(B844="","",IF(IFERROR(FIND(P$13,INDEX(DATOS!CB:CB,MATCH(CHECKLIST!B844,DATOS!B:B,0),1),1),"")="","","X"))</f>
        <v/>
      </c>
      <c r="Q844" s="17" t="str">
        <f>IF(B844="","",IF(IFERROR(FIND(Q$13,INDEX(DATOS!CB:CB,MATCH(CHECKLIST!B844,DATOS!B:B,0),1),1),"")="","","X"))</f>
        <v/>
      </c>
      <c r="S844">
        <f t="shared" si="41"/>
        <v>0</v>
      </c>
      <c r="U844" t="str">
        <f t="shared" si="39"/>
        <v/>
      </c>
      <c r="V844" t="str">
        <f t="shared" si="40"/>
        <v/>
      </c>
    </row>
    <row r="845" spans="1:22" x14ac:dyDescent="0.25">
      <c r="A845" s="12">
        <v>832</v>
      </c>
      <c r="B845" t="str">
        <f>IFERROR(INDEX(DATOS!B:B,MATCH(CHECKLIST!A845,DATOS!BV:BV,0),1),"")</f>
        <v/>
      </c>
      <c r="C845" t="str">
        <f>IFERROR(INDEX(DATOS!J:J,MATCH(CHECKLIST!A845,DATOS!BV:BV,0),1),"")</f>
        <v/>
      </c>
      <c r="D845" t="str">
        <f>IFERROR(INDEX(DATOS!R:R,MATCH(CHECKLIST!E845,DATOS!C:C,0),1),"")</f>
        <v/>
      </c>
      <c r="E845" s="16" t="str">
        <f>IFERROR(INDEX(DATOS!C:C,MATCH(CHECKLIST!A845,DATOS!BV:BV,0),1),"")</f>
        <v/>
      </c>
      <c r="F845" s="13" t="str">
        <f t="shared" si="38"/>
        <v/>
      </c>
      <c r="G845" s="17" t="str">
        <f>IF(IFERROR(FIND(G$13,INDEX(DATOS!CB:CB,MATCH(CHECKLIST!B845,DATOS!B:B,0),1),1),"")="",IF(IFERROR(FIND("FINADO",INDEX(DATOS!CB:CB,MATCH(CHECKLIST!B845,DATOS!B:B,0),1),1),"")="",IF(IFERROR(FIND("BAJA",INDEX(DATOS!CB:CB,MATCH(CHECKLIST!B845,DATOS!B:B,0),1),1),"")="",IF(IFERROR(FIND("FECHA PEUA",INDEX(DATOS!CB:CB,MATCH(CHECKLIST!B845,DATOS!B:B,0),1),1),"")="",IF(IFERROR(FIND("FIRMA",INDEX(DATOS!CB:CB,MATCH(CHECKLIST!B845,DATOS!B:B,0),1),1),"")="","","FIRMA"),"PEUA"),"BAJA"),"FINADO"),"X")</f>
        <v/>
      </c>
      <c r="H845" s="17" t="str">
        <f>IF(IFERROR(FIND(H$13,INDEX(DATOS!CB:CB,MATCH(CHECKLIST!B845,DATOS!B:B,0),1),1),"")="",IF(IFERROR(FIND("VENCIDA",INDEX(DATOS!BI:BI,MATCH(CHECKLIST!B845,DATOS!B:B,0),1),1),"")="","","VENCIDO"),"X")</f>
        <v/>
      </c>
      <c r="I845" s="17" t="str">
        <f>IF(IFERROR(FIND(I$13,INDEX(DATOS!CB:CB,MATCH(CHECKLIST!B845,DATOS!B:B,0),1),1),"")="","","X")</f>
        <v/>
      </c>
      <c r="J845" s="17" t="str">
        <f>IF(IFERROR(FIND(J$13,INDEX(DATOS!CB:CB,MATCH(CHECKLIST!B845,DATOS!B:B,0),1),1),"")="","","X")</f>
        <v/>
      </c>
      <c r="K845" s="17" t="str">
        <f>IF(IFERROR(FIND(K$13,INDEX(DATOS!CB:CB,MATCH(CHECKLIST!B845,DATOS!B:B,0),1),1),"")="","","X")</f>
        <v/>
      </c>
      <c r="L845" s="17" t="str">
        <f>IF(IFERROR(FIND(L$13,INDEX(DATOS!CB:CB,MATCH(CHECKLIST!B845,DATOS!B:B,0),1),1),"")="","","X")</f>
        <v/>
      </c>
      <c r="M845" s="17" t="str">
        <f>IF(IFERROR(FIND(M$13,INDEX(DATOS!CB:CB,MATCH(CHECKLIST!B845,DATOS!B:B,0),1),1),"")="","","X")</f>
        <v/>
      </c>
      <c r="N845" s="49" t="str">
        <f ca="1">IFERROR(IF(INDEX(DATOS!I:I,MATCH(CHECKLIST!B845,DATOS!B:B,0),1)="","X",IF(INDEX(DATOS!I:I,MATCH(CHECKLIST!B845,DATOS!B:B,0),1)&gt;YEAR(TODAY())-1,"","VENCIDA")),"")</f>
        <v/>
      </c>
      <c r="P845" s="17" t="str">
        <f>IF(B845="","",IF(IFERROR(FIND(P$13,INDEX(DATOS!CB:CB,MATCH(CHECKLIST!B845,DATOS!B:B,0),1),1),"")="","","X"))</f>
        <v/>
      </c>
      <c r="Q845" s="17" t="str">
        <f>IF(B845="","",IF(IFERROR(FIND(Q$13,INDEX(DATOS!CB:CB,MATCH(CHECKLIST!B845,DATOS!B:B,0),1),1),"")="","","X"))</f>
        <v/>
      </c>
      <c r="R845" t="str">
        <f>IF(B845="","",1)</f>
        <v/>
      </c>
      <c r="S845" t="str">
        <f t="shared" si="41"/>
        <v/>
      </c>
      <c r="U845" t="str">
        <f t="shared" si="39"/>
        <v/>
      </c>
      <c r="V845" t="str">
        <f t="shared" si="40"/>
        <v/>
      </c>
    </row>
    <row r="846" spans="1:22" x14ac:dyDescent="0.25">
      <c r="A846" s="12">
        <v>833</v>
      </c>
      <c r="B846" t="str">
        <f>IFERROR(INDEX(DATOS!B:B,MATCH(CHECKLIST!A846,DATOS!BV:BV,0),1),"")</f>
        <v/>
      </c>
      <c r="C846" t="str">
        <f>IFERROR(INDEX(DATOS!J:J,MATCH(CHECKLIST!A846,DATOS!BV:BV,0),1),"")</f>
        <v/>
      </c>
      <c r="D846" t="str">
        <f>IFERROR(INDEX(DATOS!R:R,MATCH(CHECKLIST!E846,DATOS!C:C,0),1),"")</f>
        <v/>
      </c>
      <c r="E846" s="16" t="str">
        <f>IFERROR(INDEX(DATOS!C:C,MATCH(CHECKLIST!A846,DATOS!BV:BV,0),1),"")</f>
        <v/>
      </c>
      <c r="F846" s="13" t="str">
        <f t="shared" ref="F846:F909" si="42">IF(B846="","",IF(CONCATENATE(G846,H846,I846,J846,K846,L846,M846,N846,P846,Q846)="","ü","û"))</f>
        <v/>
      </c>
      <c r="G846" s="17" t="str">
        <f>IF(IFERROR(FIND(G$13,INDEX(DATOS!CB:CB,MATCH(CHECKLIST!B846,DATOS!B:B,0),1),1),"")="",IF(IFERROR(FIND("FINADO",INDEX(DATOS!CB:CB,MATCH(CHECKLIST!B846,DATOS!B:B,0),1),1),"")="",IF(IFERROR(FIND("BAJA",INDEX(DATOS!CB:CB,MATCH(CHECKLIST!B846,DATOS!B:B,0),1),1),"")="",IF(IFERROR(FIND("FECHA PEUA",INDEX(DATOS!CB:CB,MATCH(CHECKLIST!B846,DATOS!B:B,0),1),1),"")="",IF(IFERROR(FIND("FIRMA",INDEX(DATOS!CB:CB,MATCH(CHECKLIST!B846,DATOS!B:B,0),1),1),"")="","","FIRMA"),"PEUA"),"BAJA"),"FINADO"),"X")</f>
        <v/>
      </c>
      <c r="H846" s="17" t="str">
        <f>IF(IFERROR(FIND(H$13,INDEX(DATOS!CB:CB,MATCH(CHECKLIST!B846,DATOS!B:B,0),1),1),"")="",IF(IFERROR(FIND("VENCIDA",INDEX(DATOS!BI:BI,MATCH(CHECKLIST!B846,DATOS!B:B,0),1),1),"")="","","VENCIDO"),"X")</f>
        <v/>
      </c>
      <c r="I846" s="17" t="str">
        <f>IF(IFERROR(FIND(I$13,INDEX(DATOS!CB:CB,MATCH(CHECKLIST!B846,DATOS!B:B,0),1),1),"")="","","X")</f>
        <v/>
      </c>
      <c r="J846" s="17" t="str">
        <f>IF(IFERROR(FIND(J$13,INDEX(DATOS!CB:CB,MATCH(CHECKLIST!B846,DATOS!B:B,0),1),1),"")="","","X")</f>
        <v/>
      </c>
      <c r="K846" s="17" t="str">
        <f>IF(IFERROR(FIND(K$13,INDEX(DATOS!CB:CB,MATCH(CHECKLIST!B846,DATOS!B:B,0),1),1),"")="","","X")</f>
        <v/>
      </c>
      <c r="L846" s="17" t="str">
        <f>IF(IFERROR(FIND(L$13,INDEX(DATOS!CB:CB,MATCH(CHECKLIST!B846,DATOS!B:B,0),1),1),"")="","","X")</f>
        <v/>
      </c>
      <c r="M846" s="17" t="str">
        <f>IF(IFERROR(FIND(M$13,INDEX(DATOS!CB:CB,MATCH(CHECKLIST!B846,DATOS!B:B,0),1),1),"")="","","X")</f>
        <v/>
      </c>
      <c r="N846" s="49" t="str">
        <f ca="1">IFERROR(IF(INDEX(DATOS!I:I,MATCH(CHECKLIST!B846,DATOS!B:B,0),1)="","X",IF(INDEX(DATOS!I:I,MATCH(CHECKLIST!B846,DATOS!B:B,0),1)&gt;YEAR(TODAY())-1,"","VENCIDA")),"")</f>
        <v/>
      </c>
      <c r="P846" s="17" t="str">
        <f>IF(B846="","",IF(IFERROR(FIND(P$13,INDEX(DATOS!CB:CB,MATCH(CHECKLIST!B846,DATOS!B:B,0),1),1),"")="","","X"))</f>
        <v/>
      </c>
      <c r="Q846" s="17" t="str">
        <f>IF(B846="","",IF(IFERROR(FIND(Q$13,INDEX(DATOS!CB:CB,MATCH(CHECKLIST!B846,DATOS!B:B,0),1),1),"")="","","X"))</f>
        <v/>
      </c>
      <c r="S846">
        <f t="shared" si="41"/>
        <v>0</v>
      </c>
      <c r="U846" t="str">
        <f t="shared" ref="U846:U909" si="43">IF(C846="","",C846)</f>
        <v/>
      </c>
      <c r="V846" t="str">
        <f t="shared" ref="V846:V909" si="44">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16" t="str">
        <f>IFERROR(INDEX(DATOS!C:C,MATCH(CHECKLIST!A847,DATOS!BV:BV,0),1),"")</f>
        <v/>
      </c>
      <c r="F847" s="13" t="str">
        <f t="shared" si="42"/>
        <v/>
      </c>
      <c r="G847" s="17" t="str">
        <f>IF(IFERROR(FIND(G$13,INDEX(DATOS!CB:CB,MATCH(CHECKLIST!B847,DATOS!B:B,0),1),1),"")="",IF(IFERROR(FIND("FINADO",INDEX(DATOS!CB:CB,MATCH(CHECKLIST!B847,DATOS!B:B,0),1),1),"")="",IF(IFERROR(FIND("BAJA",INDEX(DATOS!CB:CB,MATCH(CHECKLIST!B847,DATOS!B:B,0),1),1),"")="",IF(IFERROR(FIND("FECHA PEUA",INDEX(DATOS!CB:CB,MATCH(CHECKLIST!B847,DATOS!B:B,0),1),1),"")="",IF(IFERROR(FIND("FIRMA",INDEX(DATOS!CB:CB,MATCH(CHECKLIST!B847,DATOS!B:B,0),1),1),"")="","","FIRMA"),"PEUA"),"BAJA"),"FINADO"),"X")</f>
        <v/>
      </c>
      <c r="H847" s="17" t="str">
        <f>IF(IFERROR(FIND(H$13,INDEX(DATOS!CB:CB,MATCH(CHECKLIST!B847,DATOS!B:B,0),1),1),"")="",IF(IFERROR(FIND("VENCIDA",INDEX(DATOS!BI:BI,MATCH(CHECKLIST!B847,DATOS!B:B,0),1),1),"")="","","VENCIDO"),"X")</f>
        <v/>
      </c>
      <c r="I847" s="17" t="str">
        <f>IF(IFERROR(FIND(I$13,INDEX(DATOS!CB:CB,MATCH(CHECKLIST!B847,DATOS!B:B,0),1),1),"")="","","X")</f>
        <v/>
      </c>
      <c r="J847" s="17" t="str">
        <f>IF(IFERROR(FIND(J$13,INDEX(DATOS!CB:CB,MATCH(CHECKLIST!B847,DATOS!B:B,0),1),1),"")="","","X")</f>
        <v/>
      </c>
      <c r="K847" s="17" t="str">
        <f>IF(IFERROR(FIND(K$13,INDEX(DATOS!CB:CB,MATCH(CHECKLIST!B847,DATOS!B:B,0),1),1),"")="","","X")</f>
        <v/>
      </c>
      <c r="L847" s="17" t="str">
        <f>IF(IFERROR(FIND(L$13,INDEX(DATOS!CB:CB,MATCH(CHECKLIST!B847,DATOS!B:B,0),1),1),"")="","","X")</f>
        <v/>
      </c>
      <c r="M847" s="17" t="str">
        <f>IF(IFERROR(FIND(M$13,INDEX(DATOS!CB:CB,MATCH(CHECKLIST!B847,DATOS!B:B,0),1),1),"")="","","X")</f>
        <v/>
      </c>
      <c r="N847" s="49" t="str">
        <f ca="1">IFERROR(IF(INDEX(DATOS!I:I,MATCH(CHECKLIST!B847,DATOS!B:B,0),1)="","X",IF(INDEX(DATOS!I:I,MATCH(CHECKLIST!B847,DATOS!B:B,0),1)&gt;YEAR(TODAY())-1,"","VENCIDA")),"")</f>
        <v/>
      </c>
      <c r="P847" s="17" t="str">
        <f>IF(B847="","",IF(IFERROR(FIND(P$13,INDEX(DATOS!CB:CB,MATCH(CHECKLIST!B847,DATOS!B:B,0),1),1),"")="","","X"))</f>
        <v/>
      </c>
      <c r="Q847" s="17" t="str">
        <f>IF(B847="","",IF(IFERROR(FIND(Q$13,INDEX(DATOS!CB:CB,MATCH(CHECKLIST!B847,DATOS!B:B,0),1),1),"")="","","X"))</f>
        <v/>
      </c>
      <c r="R847" t="str">
        <f>IF(B847="","",1)</f>
        <v/>
      </c>
      <c r="S847" t="str">
        <f t="shared" si="41"/>
        <v/>
      </c>
      <c r="U847" t="str">
        <f t="shared" si="43"/>
        <v/>
      </c>
      <c r="V847" t="str">
        <f t="shared" si="44"/>
        <v/>
      </c>
    </row>
    <row r="848" spans="1:22" x14ac:dyDescent="0.25">
      <c r="A848" s="12">
        <v>835</v>
      </c>
      <c r="B848" t="str">
        <f>IFERROR(INDEX(DATOS!B:B,MATCH(CHECKLIST!A848,DATOS!BV:BV,0),1),"")</f>
        <v/>
      </c>
      <c r="C848" t="str">
        <f>IFERROR(INDEX(DATOS!J:J,MATCH(CHECKLIST!A848,DATOS!BV:BV,0),1),"")</f>
        <v/>
      </c>
      <c r="D848" t="str">
        <f>IFERROR(INDEX(DATOS!R:R,MATCH(CHECKLIST!E848,DATOS!C:C,0),1),"")</f>
        <v/>
      </c>
      <c r="E848" s="16" t="str">
        <f>IFERROR(INDEX(DATOS!C:C,MATCH(CHECKLIST!A848,DATOS!BV:BV,0),1),"")</f>
        <v/>
      </c>
      <c r="F848" s="13" t="str">
        <f t="shared" si="42"/>
        <v/>
      </c>
      <c r="G848" s="17" t="str">
        <f>IF(IFERROR(FIND(G$13,INDEX(DATOS!CB:CB,MATCH(CHECKLIST!B848,DATOS!B:B,0),1),1),"")="",IF(IFERROR(FIND("FINADO",INDEX(DATOS!CB:CB,MATCH(CHECKLIST!B848,DATOS!B:B,0),1),1),"")="",IF(IFERROR(FIND("BAJA",INDEX(DATOS!CB:CB,MATCH(CHECKLIST!B848,DATOS!B:B,0),1),1),"")="",IF(IFERROR(FIND("FECHA PEUA",INDEX(DATOS!CB:CB,MATCH(CHECKLIST!B848,DATOS!B:B,0),1),1),"")="",IF(IFERROR(FIND("FIRMA",INDEX(DATOS!CB:CB,MATCH(CHECKLIST!B848,DATOS!B:B,0),1),1),"")="","","FIRMA"),"PEUA"),"BAJA"),"FINADO"),"X")</f>
        <v/>
      </c>
      <c r="H848" s="17" t="str">
        <f>IF(IFERROR(FIND(H$13,INDEX(DATOS!CB:CB,MATCH(CHECKLIST!B848,DATOS!B:B,0),1),1),"")="",IF(IFERROR(FIND("VENCIDA",INDEX(DATOS!BI:BI,MATCH(CHECKLIST!B848,DATOS!B:B,0),1),1),"")="","","VENCIDO"),"X")</f>
        <v/>
      </c>
      <c r="I848" s="17" t="str">
        <f>IF(IFERROR(FIND(I$13,INDEX(DATOS!CB:CB,MATCH(CHECKLIST!B848,DATOS!B:B,0),1),1),"")="","","X")</f>
        <v/>
      </c>
      <c r="J848" s="17" t="str">
        <f>IF(IFERROR(FIND(J$13,INDEX(DATOS!CB:CB,MATCH(CHECKLIST!B848,DATOS!B:B,0),1),1),"")="","","X")</f>
        <v/>
      </c>
      <c r="K848" s="17" t="str">
        <f>IF(IFERROR(FIND(K$13,INDEX(DATOS!CB:CB,MATCH(CHECKLIST!B848,DATOS!B:B,0),1),1),"")="","","X")</f>
        <v/>
      </c>
      <c r="L848" s="17" t="str">
        <f>IF(IFERROR(FIND(L$13,INDEX(DATOS!CB:CB,MATCH(CHECKLIST!B848,DATOS!B:B,0),1),1),"")="","","X")</f>
        <v/>
      </c>
      <c r="M848" s="17" t="str">
        <f>IF(IFERROR(FIND(M$13,INDEX(DATOS!CB:CB,MATCH(CHECKLIST!B848,DATOS!B:B,0),1),1),"")="","","X")</f>
        <v/>
      </c>
      <c r="N848" s="49" t="str">
        <f ca="1">IFERROR(IF(INDEX(DATOS!I:I,MATCH(CHECKLIST!B848,DATOS!B:B,0),1)="","X",IF(INDEX(DATOS!I:I,MATCH(CHECKLIST!B848,DATOS!B:B,0),1)&gt;YEAR(TODAY())-1,"","VENCIDA")),"")</f>
        <v/>
      </c>
      <c r="P848" s="17" t="str">
        <f>IF(B848="","",IF(IFERROR(FIND(P$13,INDEX(DATOS!CB:CB,MATCH(CHECKLIST!B848,DATOS!B:B,0),1),1),"")="","","X"))</f>
        <v/>
      </c>
      <c r="Q848" s="17" t="str">
        <f>IF(B848="","",IF(IFERROR(FIND(Q$13,INDEX(DATOS!CB:CB,MATCH(CHECKLIST!B848,DATOS!B:B,0),1),1),"")="","","X"))</f>
        <v/>
      </c>
      <c r="S848">
        <f t="shared" ref="S848:S911" si="45">IF(Q$13="","",R848)</f>
        <v>0</v>
      </c>
      <c r="U848" t="str">
        <f t="shared" si="43"/>
        <v/>
      </c>
      <c r="V848" t="str">
        <f t="shared" si="44"/>
        <v/>
      </c>
    </row>
    <row r="849" spans="1:22" x14ac:dyDescent="0.25">
      <c r="A849" s="12">
        <v>836</v>
      </c>
      <c r="B849" t="str">
        <f>IFERROR(INDEX(DATOS!B:B,MATCH(CHECKLIST!A849,DATOS!BV:BV,0),1),"")</f>
        <v/>
      </c>
      <c r="C849" t="str">
        <f>IFERROR(INDEX(DATOS!J:J,MATCH(CHECKLIST!A849,DATOS!BV:BV,0),1),"")</f>
        <v/>
      </c>
      <c r="D849" t="str">
        <f>IFERROR(INDEX(DATOS!R:R,MATCH(CHECKLIST!E849,DATOS!C:C,0),1),"")</f>
        <v/>
      </c>
      <c r="E849" s="16" t="str">
        <f>IFERROR(INDEX(DATOS!C:C,MATCH(CHECKLIST!A849,DATOS!BV:BV,0),1),"")</f>
        <v/>
      </c>
      <c r="F849" s="13" t="str">
        <f t="shared" si="42"/>
        <v/>
      </c>
      <c r="G849" s="17" t="str">
        <f>IF(IFERROR(FIND(G$13,INDEX(DATOS!CB:CB,MATCH(CHECKLIST!B849,DATOS!B:B,0),1),1),"")="",IF(IFERROR(FIND("FINADO",INDEX(DATOS!CB:CB,MATCH(CHECKLIST!B849,DATOS!B:B,0),1),1),"")="",IF(IFERROR(FIND("BAJA",INDEX(DATOS!CB:CB,MATCH(CHECKLIST!B849,DATOS!B:B,0),1),1),"")="",IF(IFERROR(FIND("FECHA PEUA",INDEX(DATOS!CB:CB,MATCH(CHECKLIST!B849,DATOS!B:B,0),1),1),"")="",IF(IFERROR(FIND("FIRMA",INDEX(DATOS!CB:CB,MATCH(CHECKLIST!B849,DATOS!B:B,0),1),1),"")="","","FIRMA"),"PEUA"),"BAJA"),"FINADO"),"X")</f>
        <v/>
      </c>
      <c r="H849" s="17" t="str">
        <f>IF(IFERROR(FIND(H$13,INDEX(DATOS!CB:CB,MATCH(CHECKLIST!B849,DATOS!B:B,0),1),1),"")="",IF(IFERROR(FIND("VENCIDA",INDEX(DATOS!BI:BI,MATCH(CHECKLIST!B849,DATOS!B:B,0),1),1),"")="","","VENCIDO"),"X")</f>
        <v/>
      </c>
      <c r="I849" s="17" t="str">
        <f>IF(IFERROR(FIND(I$13,INDEX(DATOS!CB:CB,MATCH(CHECKLIST!B849,DATOS!B:B,0),1),1),"")="","","X")</f>
        <v/>
      </c>
      <c r="J849" s="17" t="str">
        <f>IF(IFERROR(FIND(J$13,INDEX(DATOS!CB:CB,MATCH(CHECKLIST!B849,DATOS!B:B,0),1),1),"")="","","X")</f>
        <v/>
      </c>
      <c r="K849" s="17" t="str">
        <f>IF(IFERROR(FIND(K$13,INDEX(DATOS!CB:CB,MATCH(CHECKLIST!B849,DATOS!B:B,0),1),1),"")="","","X")</f>
        <v/>
      </c>
      <c r="L849" s="17" t="str">
        <f>IF(IFERROR(FIND(L$13,INDEX(DATOS!CB:CB,MATCH(CHECKLIST!B849,DATOS!B:B,0),1),1),"")="","","X")</f>
        <v/>
      </c>
      <c r="M849" s="17" t="str">
        <f>IF(IFERROR(FIND(M$13,INDEX(DATOS!CB:CB,MATCH(CHECKLIST!B849,DATOS!B:B,0),1),1),"")="","","X")</f>
        <v/>
      </c>
      <c r="N849" s="49" t="str">
        <f ca="1">IFERROR(IF(INDEX(DATOS!I:I,MATCH(CHECKLIST!B849,DATOS!B:B,0),1)="","X",IF(INDEX(DATOS!I:I,MATCH(CHECKLIST!B849,DATOS!B:B,0),1)&gt;YEAR(TODAY())-1,"","VENCIDA")),"")</f>
        <v/>
      </c>
      <c r="P849" s="17" t="str">
        <f>IF(B849="","",IF(IFERROR(FIND(P$13,INDEX(DATOS!CB:CB,MATCH(CHECKLIST!B849,DATOS!B:B,0),1),1),"")="","","X"))</f>
        <v/>
      </c>
      <c r="Q849" s="17" t="str">
        <f>IF(B849="","",IF(IFERROR(FIND(Q$13,INDEX(DATOS!CB:CB,MATCH(CHECKLIST!B849,DATOS!B:B,0),1),1),"")="","","X"))</f>
        <v/>
      </c>
      <c r="R849" t="str">
        <f>IF(B849="","",1)</f>
        <v/>
      </c>
      <c r="S849" t="str">
        <f t="shared" si="45"/>
        <v/>
      </c>
      <c r="U849" t="str">
        <f t="shared" si="43"/>
        <v/>
      </c>
      <c r="V849" t="str">
        <f t="shared" si="44"/>
        <v/>
      </c>
    </row>
    <row r="850" spans="1:22" x14ac:dyDescent="0.25">
      <c r="A850" s="12">
        <v>837</v>
      </c>
      <c r="B850" t="str">
        <f>IFERROR(INDEX(DATOS!B:B,MATCH(CHECKLIST!A850,DATOS!BV:BV,0),1),"")</f>
        <v/>
      </c>
      <c r="C850" t="str">
        <f>IFERROR(INDEX(DATOS!J:J,MATCH(CHECKLIST!A850,DATOS!BV:BV,0),1),"")</f>
        <v/>
      </c>
      <c r="D850" t="str">
        <f>IFERROR(INDEX(DATOS!R:R,MATCH(CHECKLIST!E850,DATOS!C:C,0),1),"")</f>
        <v/>
      </c>
      <c r="E850" s="16" t="str">
        <f>IFERROR(INDEX(DATOS!C:C,MATCH(CHECKLIST!A850,DATOS!BV:BV,0),1),"")</f>
        <v/>
      </c>
      <c r="F850" s="13" t="str">
        <f t="shared" si="42"/>
        <v/>
      </c>
      <c r="G850" s="17" t="str">
        <f>IF(IFERROR(FIND(G$13,INDEX(DATOS!CB:CB,MATCH(CHECKLIST!B850,DATOS!B:B,0),1),1),"")="",IF(IFERROR(FIND("FINADO",INDEX(DATOS!CB:CB,MATCH(CHECKLIST!B850,DATOS!B:B,0),1),1),"")="",IF(IFERROR(FIND("BAJA",INDEX(DATOS!CB:CB,MATCH(CHECKLIST!B850,DATOS!B:B,0),1),1),"")="",IF(IFERROR(FIND("FECHA PEUA",INDEX(DATOS!CB:CB,MATCH(CHECKLIST!B850,DATOS!B:B,0),1),1),"")="",IF(IFERROR(FIND("FIRMA",INDEX(DATOS!CB:CB,MATCH(CHECKLIST!B850,DATOS!B:B,0),1),1),"")="","","FIRMA"),"PEUA"),"BAJA"),"FINADO"),"X")</f>
        <v/>
      </c>
      <c r="H850" s="17" t="str">
        <f>IF(IFERROR(FIND(H$13,INDEX(DATOS!CB:CB,MATCH(CHECKLIST!B850,DATOS!B:B,0),1),1),"")="",IF(IFERROR(FIND("VENCIDA",INDEX(DATOS!BI:BI,MATCH(CHECKLIST!B850,DATOS!B:B,0),1),1),"")="","","VENCIDO"),"X")</f>
        <v/>
      </c>
      <c r="I850" s="17" t="str">
        <f>IF(IFERROR(FIND(I$13,INDEX(DATOS!CB:CB,MATCH(CHECKLIST!B850,DATOS!B:B,0),1),1),"")="","","X")</f>
        <v/>
      </c>
      <c r="J850" s="17" t="str">
        <f>IF(IFERROR(FIND(J$13,INDEX(DATOS!CB:CB,MATCH(CHECKLIST!B850,DATOS!B:B,0),1),1),"")="","","X")</f>
        <v/>
      </c>
      <c r="K850" s="17" t="str">
        <f>IF(IFERROR(FIND(K$13,INDEX(DATOS!CB:CB,MATCH(CHECKLIST!B850,DATOS!B:B,0),1),1),"")="","","X")</f>
        <v/>
      </c>
      <c r="L850" s="17" t="str">
        <f>IF(IFERROR(FIND(L$13,INDEX(DATOS!CB:CB,MATCH(CHECKLIST!B850,DATOS!B:B,0),1),1),"")="","","X")</f>
        <v/>
      </c>
      <c r="M850" s="17" t="str">
        <f>IF(IFERROR(FIND(M$13,INDEX(DATOS!CB:CB,MATCH(CHECKLIST!B850,DATOS!B:B,0),1),1),"")="","","X")</f>
        <v/>
      </c>
      <c r="N850" s="49" t="str">
        <f ca="1">IFERROR(IF(INDEX(DATOS!I:I,MATCH(CHECKLIST!B850,DATOS!B:B,0),1)="","X",IF(INDEX(DATOS!I:I,MATCH(CHECKLIST!B850,DATOS!B:B,0),1)&gt;YEAR(TODAY())-1,"","VENCIDA")),"")</f>
        <v/>
      </c>
      <c r="P850" s="17" t="str">
        <f>IF(B850="","",IF(IFERROR(FIND(P$13,INDEX(DATOS!CB:CB,MATCH(CHECKLIST!B850,DATOS!B:B,0),1),1),"")="","","X"))</f>
        <v/>
      </c>
      <c r="Q850" s="17" t="str">
        <f>IF(B850="","",IF(IFERROR(FIND(Q$13,INDEX(DATOS!CB:CB,MATCH(CHECKLIST!B850,DATOS!B:B,0),1),1),"")="","","X"))</f>
        <v/>
      </c>
      <c r="S850">
        <f t="shared" si="45"/>
        <v>0</v>
      </c>
      <c r="U850" t="str">
        <f t="shared" si="43"/>
        <v/>
      </c>
      <c r="V850" t="str">
        <f t="shared" si="44"/>
        <v/>
      </c>
    </row>
    <row r="851" spans="1:22" x14ac:dyDescent="0.25">
      <c r="A851" s="12">
        <v>838</v>
      </c>
      <c r="B851" t="str">
        <f>IFERROR(INDEX(DATOS!B:B,MATCH(CHECKLIST!A851,DATOS!BV:BV,0),1),"")</f>
        <v/>
      </c>
      <c r="C851" t="str">
        <f>IFERROR(INDEX(DATOS!J:J,MATCH(CHECKLIST!A851,DATOS!BV:BV,0),1),"")</f>
        <v/>
      </c>
      <c r="D851" t="str">
        <f>IFERROR(INDEX(DATOS!R:R,MATCH(CHECKLIST!E851,DATOS!C:C,0),1),"")</f>
        <v/>
      </c>
      <c r="E851" s="16" t="str">
        <f>IFERROR(INDEX(DATOS!C:C,MATCH(CHECKLIST!A851,DATOS!BV:BV,0),1),"")</f>
        <v/>
      </c>
      <c r="F851" s="13" t="str">
        <f t="shared" si="42"/>
        <v/>
      </c>
      <c r="G851" s="17" t="str">
        <f>IF(IFERROR(FIND(G$13,INDEX(DATOS!CB:CB,MATCH(CHECKLIST!B851,DATOS!B:B,0),1),1),"")="",IF(IFERROR(FIND("FINADO",INDEX(DATOS!CB:CB,MATCH(CHECKLIST!B851,DATOS!B:B,0),1),1),"")="",IF(IFERROR(FIND("BAJA",INDEX(DATOS!CB:CB,MATCH(CHECKLIST!B851,DATOS!B:B,0),1),1),"")="",IF(IFERROR(FIND("FECHA PEUA",INDEX(DATOS!CB:CB,MATCH(CHECKLIST!B851,DATOS!B:B,0),1),1),"")="",IF(IFERROR(FIND("FIRMA",INDEX(DATOS!CB:CB,MATCH(CHECKLIST!B851,DATOS!B:B,0),1),1),"")="","","FIRMA"),"PEUA"),"BAJA"),"FINADO"),"X")</f>
        <v/>
      </c>
      <c r="H851" s="17" t="str">
        <f>IF(IFERROR(FIND(H$13,INDEX(DATOS!CB:CB,MATCH(CHECKLIST!B851,DATOS!B:B,0),1),1),"")="",IF(IFERROR(FIND("VENCIDA",INDEX(DATOS!BI:BI,MATCH(CHECKLIST!B851,DATOS!B:B,0),1),1),"")="","","VENCIDO"),"X")</f>
        <v/>
      </c>
      <c r="I851" s="17" t="str">
        <f>IF(IFERROR(FIND(I$13,INDEX(DATOS!CB:CB,MATCH(CHECKLIST!B851,DATOS!B:B,0),1),1),"")="","","X")</f>
        <v/>
      </c>
      <c r="J851" s="17" t="str">
        <f>IF(IFERROR(FIND(J$13,INDEX(DATOS!CB:CB,MATCH(CHECKLIST!B851,DATOS!B:B,0),1),1),"")="","","X")</f>
        <v/>
      </c>
      <c r="K851" s="17" t="str">
        <f>IF(IFERROR(FIND(K$13,INDEX(DATOS!CB:CB,MATCH(CHECKLIST!B851,DATOS!B:B,0),1),1),"")="","","X")</f>
        <v/>
      </c>
      <c r="L851" s="17" t="str">
        <f>IF(IFERROR(FIND(L$13,INDEX(DATOS!CB:CB,MATCH(CHECKLIST!B851,DATOS!B:B,0),1),1),"")="","","X")</f>
        <v/>
      </c>
      <c r="M851" s="17" t="str">
        <f>IF(IFERROR(FIND(M$13,INDEX(DATOS!CB:CB,MATCH(CHECKLIST!B851,DATOS!B:B,0),1),1),"")="","","X")</f>
        <v/>
      </c>
      <c r="N851" s="49" t="str">
        <f ca="1">IFERROR(IF(INDEX(DATOS!I:I,MATCH(CHECKLIST!B851,DATOS!B:B,0),1)="","X",IF(INDEX(DATOS!I:I,MATCH(CHECKLIST!B851,DATOS!B:B,0),1)&gt;YEAR(TODAY())-1,"","VENCIDA")),"")</f>
        <v/>
      </c>
      <c r="P851" s="17" t="str">
        <f>IF(B851="","",IF(IFERROR(FIND(P$13,INDEX(DATOS!CB:CB,MATCH(CHECKLIST!B851,DATOS!B:B,0),1),1),"")="","","X"))</f>
        <v/>
      </c>
      <c r="Q851" s="17" t="str">
        <f>IF(B851="","",IF(IFERROR(FIND(Q$13,INDEX(DATOS!CB:CB,MATCH(CHECKLIST!B851,DATOS!B:B,0),1),1),"")="","","X"))</f>
        <v/>
      </c>
      <c r="R851" t="str">
        <f>IF(B851="","",1)</f>
        <v/>
      </c>
      <c r="S851" t="str">
        <f t="shared" si="45"/>
        <v/>
      </c>
      <c r="U851" t="str">
        <f t="shared" si="43"/>
        <v/>
      </c>
      <c r="V851" t="str">
        <f t="shared" si="44"/>
        <v/>
      </c>
    </row>
    <row r="852" spans="1:22" x14ac:dyDescent="0.25">
      <c r="A852" s="12">
        <v>839</v>
      </c>
      <c r="B852" t="str">
        <f>IFERROR(INDEX(DATOS!B:B,MATCH(CHECKLIST!A852,DATOS!BV:BV,0),1),"")</f>
        <v/>
      </c>
      <c r="C852" t="str">
        <f>IFERROR(INDEX(DATOS!J:J,MATCH(CHECKLIST!A852,DATOS!BV:BV,0),1),"")</f>
        <v/>
      </c>
      <c r="D852" t="str">
        <f>IFERROR(INDEX(DATOS!R:R,MATCH(CHECKLIST!E852,DATOS!C:C,0),1),"")</f>
        <v/>
      </c>
      <c r="E852" s="16" t="str">
        <f>IFERROR(INDEX(DATOS!C:C,MATCH(CHECKLIST!A852,DATOS!BV:BV,0),1),"")</f>
        <v/>
      </c>
      <c r="F852" s="13" t="str">
        <f t="shared" si="42"/>
        <v/>
      </c>
      <c r="G852" s="17" t="str">
        <f>IF(IFERROR(FIND(G$13,INDEX(DATOS!CB:CB,MATCH(CHECKLIST!B852,DATOS!B:B,0),1),1),"")="",IF(IFERROR(FIND("FINADO",INDEX(DATOS!CB:CB,MATCH(CHECKLIST!B852,DATOS!B:B,0),1),1),"")="",IF(IFERROR(FIND("BAJA",INDEX(DATOS!CB:CB,MATCH(CHECKLIST!B852,DATOS!B:B,0),1),1),"")="",IF(IFERROR(FIND("FECHA PEUA",INDEX(DATOS!CB:CB,MATCH(CHECKLIST!B852,DATOS!B:B,0),1),1),"")="",IF(IFERROR(FIND("FIRMA",INDEX(DATOS!CB:CB,MATCH(CHECKLIST!B852,DATOS!B:B,0),1),1),"")="","","FIRMA"),"PEUA"),"BAJA"),"FINADO"),"X")</f>
        <v/>
      </c>
      <c r="H852" s="17" t="str">
        <f>IF(IFERROR(FIND(H$13,INDEX(DATOS!CB:CB,MATCH(CHECKLIST!B852,DATOS!B:B,0),1),1),"")="",IF(IFERROR(FIND("VENCIDA",INDEX(DATOS!BI:BI,MATCH(CHECKLIST!B852,DATOS!B:B,0),1),1),"")="","","VENCIDO"),"X")</f>
        <v/>
      </c>
      <c r="I852" s="17" t="str">
        <f>IF(IFERROR(FIND(I$13,INDEX(DATOS!CB:CB,MATCH(CHECKLIST!B852,DATOS!B:B,0),1),1),"")="","","X")</f>
        <v/>
      </c>
      <c r="J852" s="17" t="str">
        <f>IF(IFERROR(FIND(J$13,INDEX(DATOS!CB:CB,MATCH(CHECKLIST!B852,DATOS!B:B,0),1),1),"")="","","X")</f>
        <v/>
      </c>
      <c r="K852" s="17" t="str">
        <f>IF(IFERROR(FIND(K$13,INDEX(DATOS!CB:CB,MATCH(CHECKLIST!B852,DATOS!B:B,0),1),1),"")="","","X")</f>
        <v/>
      </c>
      <c r="L852" s="17" t="str">
        <f>IF(IFERROR(FIND(L$13,INDEX(DATOS!CB:CB,MATCH(CHECKLIST!B852,DATOS!B:B,0),1),1),"")="","","X")</f>
        <v/>
      </c>
      <c r="M852" s="17" t="str">
        <f>IF(IFERROR(FIND(M$13,INDEX(DATOS!CB:CB,MATCH(CHECKLIST!B852,DATOS!B:B,0),1),1),"")="","","X")</f>
        <v/>
      </c>
      <c r="N852" s="49" t="str">
        <f ca="1">IFERROR(IF(INDEX(DATOS!I:I,MATCH(CHECKLIST!B852,DATOS!B:B,0),1)="","X",IF(INDEX(DATOS!I:I,MATCH(CHECKLIST!B852,DATOS!B:B,0),1)&gt;YEAR(TODAY())-1,"","VENCIDA")),"")</f>
        <v/>
      </c>
      <c r="P852" s="17" t="str">
        <f>IF(B852="","",IF(IFERROR(FIND(P$13,INDEX(DATOS!CB:CB,MATCH(CHECKLIST!B852,DATOS!B:B,0),1),1),"")="","","X"))</f>
        <v/>
      </c>
      <c r="Q852" s="17" t="str">
        <f>IF(B852="","",IF(IFERROR(FIND(Q$13,INDEX(DATOS!CB:CB,MATCH(CHECKLIST!B852,DATOS!B:B,0),1),1),"")="","","X"))</f>
        <v/>
      </c>
      <c r="S852">
        <f t="shared" si="45"/>
        <v>0</v>
      </c>
      <c r="U852" t="str">
        <f t="shared" si="43"/>
        <v/>
      </c>
      <c r="V852" t="str">
        <f t="shared" si="44"/>
        <v/>
      </c>
    </row>
    <row r="853" spans="1:22" x14ac:dyDescent="0.25">
      <c r="A853" s="12">
        <v>840</v>
      </c>
      <c r="B853" t="str">
        <f>IFERROR(INDEX(DATOS!B:B,MATCH(CHECKLIST!A853,DATOS!BV:BV,0),1),"")</f>
        <v/>
      </c>
      <c r="C853" t="str">
        <f>IFERROR(INDEX(DATOS!J:J,MATCH(CHECKLIST!A853,DATOS!BV:BV,0),1),"")</f>
        <v/>
      </c>
      <c r="D853" t="str">
        <f>IFERROR(INDEX(DATOS!R:R,MATCH(CHECKLIST!E853,DATOS!C:C,0),1),"")</f>
        <v/>
      </c>
      <c r="E853" s="16" t="str">
        <f>IFERROR(INDEX(DATOS!C:C,MATCH(CHECKLIST!A853,DATOS!BV:BV,0),1),"")</f>
        <v/>
      </c>
      <c r="F853" s="13" t="str">
        <f t="shared" si="42"/>
        <v/>
      </c>
      <c r="G853" s="17" t="str">
        <f>IF(IFERROR(FIND(G$13,INDEX(DATOS!CB:CB,MATCH(CHECKLIST!B853,DATOS!B:B,0),1),1),"")="",IF(IFERROR(FIND("FINADO",INDEX(DATOS!CB:CB,MATCH(CHECKLIST!B853,DATOS!B:B,0),1),1),"")="",IF(IFERROR(FIND("BAJA",INDEX(DATOS!CB:CB,MATCH(CHECKLIST!B853,DATOS!B:B,0),1),1),"")="",IF(IFERROR(FIND("FECHA PEUA",INDEX(DATOS!CB:CB,MATCH(CHECKLIST!B853,DATOS!B:B,0),1),1),"")="",IF(IFERROR(FIND("FIRMA",INDEX(DATOS!CB:CB,MATCH(CHECKLIST!B853,DATOS!B:B,0),1),1),"")="","","FIRMA"),"PEUA"),"BAJA"),"FINADO"),"X")</f>
        <v/>
      </c>
      <c r="H853" s="17" t="str">
        <f>IF(IFERROR(FIND(H$13,INDEX(DATOS!CB:CB,MATCH(CHECKLIST!B853,DATOS!B:B,0),1),1),"")="",IF(IFERROR(FIND("VENCIDA",INDEX(DATOS!BI:BI,MATCH(CHECKLIST!B853,DATOS!B:B,0),1),1),"")="","","VENCIDO"),"X")</f>
        <v/>
      </c>
      <c r="I853" s="17" t="str">
        <f>IF(IFERROR(FIND(I$13,INDEX(DATOS!CB:CB,MATCH(CHECKLIST!B853,DATOS!B:B,0),1),1),"")="","","X")</f>
        <v/>
      </c>
      <c r="J853" s="17" t="str">
        <f>IF(IFERROR(FIND(J$13,INDEX(DATOS!CB:CB,MATCH(CHECKLIST!B853,DATOS!B:B,0),1),1),"")="","","X")</f>
        <v/>
      </c>
      <c r="K853" s="17" t="str">
        <f>IF(IFERROR(FIND(K$13,INDEX(DATOS!CB:CB,MATCH(CHECKLIST!B853,DATOS!B:B,0),1),1),"")="","","X")</f>
        <v/>
      </c>
      <c r="L853" s="17" t="str">
        <f>IF(IFERROR(FIND(L$13,INDEX(DATOS!CB:CB,MATCH(CHECKLIST!B853,DATOS!B:B,0),1),1),"")="","","X")</f>
        <v/>
      </c>
      <c r="M853" s="17" t="str">
        <f>IF(IFERROR(FIND(M$13,INDEX(DATOS!CB:CB,MATCH(CHECKLIST!B853,DATOS!B:B,0),1),1),"")="","","X")</f>
        <v/>
      </c>
      <c r="N853" s="49" t="str">
        <f ca="1">IFERROR(IF(INDEX(DATOS!I:I,MATCH(CHECKLIST!B853,DATOS!B:B,0),1)="","X",IF(INDEX(DATOS!I:I,MATCH(CHECKLIST!B853,DATOS!B:B,0),1)&gt;YEAR(TODAY())-1,"","VENCIDA")),"")</f>
        <v/>
      </c>
      <c r="P853" s="17" t="str">
        <f>IF(B853="","",IF(IFERROR(FIND(P$13,INDEX(DATOS!CB:CB,MATCH(CHECKLIST!B853,DATOS!B:B,0),1),1),"")="","","X"))</f>
        <v/>
      </c>
      <c r="Q853" s="17" t="str">
        <f>IF(B853="","",IF(IFERROR(FIND(Q$13,INDEX(DATOS!CB:CB,MATCH(CHECKLIST!B853,DATOS!B:B,0),1),1),"")="","","X"))</f>
        <v/>
      </c>
      <c r="R853" t="str">
        <f>IF(B853="","",1)</f>
        <v/>
      </c>
      <c r="S853" t="str">
        <f t="shared" si="45"/>
        <v/>
      </c>
      <c r="U853" t="str">
        <f t="shared" si="43"/>
        <v/>
      </c>
      <c r="V853" t="str">
        <f t="shared" si="44"/>
        <v/>
      </c>
    </row>
    <row r="854" spans="1:22" x14ac:dyDescent="0.25">
      <c r="A854" s="12">
        <v>841</v>
      </c>
      <c r="B854" t="str">
        <f>IFERROR(INDEX(DATOS!B:B,MATCH(CHECKLIST!A854,DATOS!BV:BV,0),1),"")</f>
        <v/>
      </c>
      <c r="C854" t="str">
        <f>IFERROR(INDEX(DATOS!J:J,MATCH(CHECKLIST!A854,DATOS!BV:BV,0),1),"")</f>
        <v/>
      </c>
      <c r="D854" t="str">
        <f>IFERROR(INDEX(DATOS!R:R,MATCH(CHECKLIST!E854,DATOS!C:C,0),1),"")</f>
        <v/>
      </c>
      <c r="E854" s="16" t="str">
        <f>IFERROR(INDEX(DATOS!C:C,MATCH(CHECKLIST!A854,DATOS!BV:BV,0),1),"")</f>
        <v/>
      </c>
      <c r="F854" s="13" t="str">
        <f t="shared" si="42"/>
        <v/>
      </c>
      <c r="G854" s="17" t="str">
        <f>IF(IFERROR(FIND(G$13,INDEX(DATOS!CB:CB,MATCH(CHECKLIST!B854,DATOS!B:B,0),1),1),"")="",IF(IFERROR(FIND("FINADO",INDEX(DATOS!CB:CB,MATCH(CHECKLIST!B854,DATOS!B:B,0),1),1),"")="",IF(IFERROR(FIND("BAJA",INDEX(DATOS!CB:CB,MATCH(CHECKLIST!B854,DATOS!B:B,0),1),1),"")="",IF(IFERROR(FIND("FECHA PEUA",INDEX(DATOS!CB:CB,MATCH(CHECKLIST!B854,DATOS!B:B,0),1),1),"")="",IF(IFERROR(FIND("FIRMA",INDEX(DATOS!CB:CB,MATCH(CHECKLIST!B854,DATOS!B:B,0),1),1),"")="","","FIRMA"),"PEUA"),"BAJA"),"FINADO"),"X")</f>
        <v/>
      </c>
      <c r="H854" s="17" t="str">
        <f>IF(IFERROR(FIND(H$13,INDEX(DATOS!CB:CB,MATCH(CHECKLIST!B854,DATOS!B:B,0),1),1),"")="",IF(IFERROR(FIND("VENCIDA",INDEX(DATOS!BI:BI,MATCH(CHECKLIST!B854,DATOS!B:B,0),1),1),"")="","","VENCIDO"),"X")</f>
        <v/>
      </c>
      <c r="I854" s="17" t="str">
        <f>IF(IFERROR(FIND(I$13,INDEX(DATOS!CB:CB,MATCH(CHECKLIST!B854,DATOS!B:B,0),1),1),"")="","","X")</f>
        <v/>
      </c>
      <c r="J854" s="17" t="str">
        <f>IF(IFERROR(FIND(J$13,INDEX(DATOS!CB:CB,MATCH(CHECKLIST!B854,DATOS!B:B,0),1),1),"")="","","X")</f>
        <v/>
      </c>
      <c r="K854" s="17" t="str">
        <f>IF(IFERROR(FIND(K$13,INDEX(DATOS!CB:CB,MATCH(CHECKLIST!B854,DATOS!B:B,0),1),1),"")="","","X")</f>
        <v/>
      </c>
      <c r="L854" s="17" t="str">
        <f>IF(IFERROR(FIND(L$13,INDEX(DATOS!CB:CB,MATCH(CHECKLIST!B854,DATOS!B:B,0),1),1),"")="","","X")</f>
        <v/>
      </c>
      <c r="M854" s="17" t="str">
        <f>IF(IFERROR(FIND(M$13,INDEX(DATOS!CB:CB,MATCH(CHECKLIST!B854,DATOS!B:B,0),1),1),"")="","","X")</f>
        <v/>
      </c>
      <c r="N854" s="49" t="str">
        <f ca="1">IFERROR(IF(INDEX(DATOS!I:I,MATCH(CHECKLIST!B854,DATOS!B:B,0),1)="","X",IF(INDEX(DATOS!I:I,MATCH(CHECKLIST!B854,DATOS!B:B,0),1)&gt;YEAR(TODAY())-1,"","VENCIDA")),"")</f>
        <v/>
      </c>
      <c r="P854" s="17" t="str">
        <f>IF(B854="","",IF(IFERROR(FIND(P$13,INDEX(DATOS!CB:CB,MATCH(CHECKLIST!B854,DATOS!B:B,0),1),1),"")="","","X"))</f>
        <v/>
      </c>
      <c r="Q854" s="17" t="str">
        <f>IF(B854="","",IF(IFERROR(FIND(Q$13,INDEX(DATOS!CB:CB,MATCH(CHECKLIST!B854,DATOS!B:B,0),1),1),"")="","","X"))</f>
        <v/>
      </c>
      <c r="S854">
        <f t="shared" si="45"/>
        <v>0</v>
      </c>
      <c r="U854" t="str">
        <f t="shared" si="43"/>
        <v/>
      </c>
      <c r="V854" t="str">
        <f t="shared" si="44"/>
        <v/>
      </c>
    </row>
    <row r="855" spans="1:22" x14ac:dyDescent="0.25">
      <c r="A855" s="12">
        <v>842</v>
      </c>
      <c r="B855" t="str">
        <f>IFERROR(INDEX(DATOS!B:B,MATCH(CHECKLIST!A855,DATOS!BV:BV,0),1),"")</f>
        <v/>
      </c>
      <c r="C855" t="str">
        <f>IFERROR(INDEX(DATOS!J:J,MATCH(CHECKLIST!A855,DATOS!BV:BV,0),1),"")</f>
        <v/>
      </c>
      <c r="D855" t="str">
        <f>IFERROR(INDEX(DATOS!R:R,MATCH(CHECKLIST!E855,DATOS!C:C,0),1),"")</f>
        <v/>
      </c>
      <c r="E855" s="16" t="str">
        <f>IFERROR(INDEX(DATOS!C:C,MATCH(CHECKLIST!A855,DATOS!BV:BV,0),1),"")</f>
        <v/>
      </c>
      <c r="F855" s="13" t="str">
        <f t="shared" si="42"/>
        <v/>
      </c>
      <c r="G855" s="17" t="str">
        <f>IF(IFERROR(FIND(G$13,INDEX(DATOS!CB:CB,MATCH(CHECKLIST!B855,DATOS!B:B,0),1),1),"")="",IF(IFERROR(FIND("FINADO",INDEX(DATOS!CB:CB,MATCH(CHECKLIST!B855,DATOS!B:B,0),1),1),"")="",IF(IFERROR(FIND("BAJA",INDEX(DATOS!CB:CB,MATCH(CHECKLIST!B855,DATOS!B:B,0),1),1),"")="",IF(IFERROR(FIND("FECHA PEUA",INDEX(DATOS!CB:CB,MATCH(CHECKLIST!B855,DATOS!B:B,0),1),1),"")="",IF(IFERROR(FIND("FIRMA",INDEX(DATOS!CB:CB,MATCH(CHECKLIST!B855,DATOS!B:B,0),1),1),"")="","","FIRMA"),"PEUA"),"BAJA"),"FINADO"),"X")</f>
        <v/>
      </c>
      <c r="H855" s="17" t="str">
        <f>IF(IFERROR(FIND(H$13,INDEX(DATOS!CB:CB,MATCH(CHECKLIST!B855,DATOS!B:B,0),1),1),"")="",IF(IFERROR(FIND("VENCIDA",INDEX(DATOS!BI:BI,MATCH(CHECKLIST!B855,DATOS!B:B,0),1),1),"")="","","VENCIDO"),"X")</f>
        <v/>
      </c>
      <c r="I855" s="17" t="str">
        <f>IF(IFERROR(FIND(I$13,INDEX(DATOS!CB:CB,MATCH(CHECKLIST!B855,DATOS!B:B,0),1),1),"")="","","X")</f>
        <v/>
      </c>
      <c r="J855" s="17" t="str">
        <f>IF(IFERROR(FIND(J$13,INDEX(DATOS!CB:CB,MATCH(CHECKLIST!B855,DATOS!B:B,0),1),1),"")="","","X")</f>
        <v/>
      </c>
      <c r="K855" s="17" t="str">
        <f>IF(IFERROR(FIND(K$13,INDEX(DATOS!CB:CB,MATCH(CHECKLIST!B855,DATOS!B:B,0),1),1),"")="","","X")</f>
        <v/>
      </c>
      <c r="L855" s="17" t="str">
        <f>IF(IFERROR(FIND(L$13,INDEX(DATOS!CB:CB,MATCH(CHECKLIST!B855,DATOS!B:B,0),1),1),"")="","","X")</f>
        <v/>
      </c>
      <c r="M855" s="17" t="str">
        <f>IF(IFERROR(FIND(M$13,INDEX(DATOS!CB:CB,MATCH(CHECKLIST!B855,DATOS!B:B,0),1),1),"")="","","X")</f>
        <v/>
      </c>
      <c r="N855" s="49" t="str">
        <f ca="1">IFERROR(IF(INDEX(DATOS!I:I,MATCH(CHECKLIST!B855,DATOS!B:B,0),1)="","X",IF(INDEX(DATOS!I:I,MATCH(CHECKLIST!B855,DATOS!B:B,0),1)&gt;YEAR(TODAY())-1,"","VENCIDA")),"")</f>
        <v/>
      </c>
      <c r="P855" s="17" t="str">
        <f>IF(B855="","",IF(IFERROR(FIND(P$13,INDEX(DATOS!CB:CB,MATCH(CHECKLIST!B855,DATOS!B:B,0),1),1),"")="","","X"))</f>
        <v/>
      </c>
      <c r="Q855" s="17" t="str">
        <f>IF(B855="","",IF(IFERROR(FIND(Q$13,INDEX(DATOS!CB:CB,MATCH(CHECKLIST!B855,DATOS!B:B,0),1),1),"")="","","X"))</f>
        <v/>
      </c>
      <c r="R855" t="str">
        <f>IF(B855="","",1)</f>
        <v/>
      </c>
      <c r="S855" t="str">
        <f t="shared" si="45"/>
        <v/>
      </c>
      <c r="U855" t="str">
        <f t="shared" si="43"/>
        <v/>
      </c>
      <c r="V855" t="str">
        <f t="shared" si="44"/>
        <v/>
      </c>
    </row>
    <row r="856" spans="1:22" x14ac:dyDescent="0.25">
      <c r="A856" s="12">
        <v>843</v>
      </c>
      <c r="B856" t="str">
        <f>IFERROR(INDEX(DATOS!B:B,MATCH(CHECKLIST!A856,DATOS!BV:BV,0),1),"")</f>
        <v/>
      </c>
      <c r="C856" t="str">
        <f>IFERROR(INDEX(DATOS!J:J,MATCH(CHECKLIST!A856,DATOS!BV:BV,0),1),"")</f>
        <v/>
      </c>
      <c r="D856" t="str">
        <f>IFERROR(INDEX(DATOS!R:R,MATCH(CHECKLIST!E856,DATOS!C:C,0),1),"")</f>
        <v/>
      </c>
      <c r="E856" s="16" t="str">
        <f>IFERROR(INDEX(DATOS!C:C,MATCH(CHECKLIST!A856,DATOS!BV:BV,0),1),"")</f>
        <v/>
      </c>
      <c r="F856" s="13" t="str">
        <f t="shared" si="42"/>
        <v/>
      </c>
      <c r="G856" s="17" t="str">
        <f>IF(IFERROR(FIND(G$13,INDEX(DATOS!CB:CB,MATCH(CHECKLIST!B856,DATOS!B:B,0),1),1),"")="",IF(IFERROR(FIND("FINADO",INDEX(DATOS!CB:CB,MATCH(CHECKLIST!B856,DATOS!B:B,0),1),1),"")="",IF(IFERROR(FIND("BAJA",INDEX(DATOS!CB:CB,MATCH(CHECKLIST!B856,DATOS!B:B,0),1),1),"")="",IF(IFERROR(FIND("FECHA PEUA",INDEX(DATOS!CB:CB,MATCH(CHECKLIST!B856,DATOS!B:B,0),1),1),"")="",IF(IFERROR(FIND("FIRMA",INDEX(DATOS!CB:CB,MATCH(CHECKLIST!B856,DATOS!B:B,0),1),1),"")="","","FIRMA"),"PEUA"),"BAJA"),"FINADO"),"X")</f>
        <v/>
      </c>
      <c r="H856" s="17" t="str">
        <f>IF(IFERROR(FIND(H$13,INDEX(DATOS!CB:CB,MATCH(CHECKLIST!B856,DATOS!B:B,0),1),1),"")="",IF(IFERROR(FIND("VENCIDA",INDEX(DATOS!BI:BI,MATCH(CHECKLIST!B856,DATOS!B:B,0),1),1),"")="","","VENCIDO"),"X")</f>
        <v/>
      </c>
      <c r="I856" s="17" t="str">
        <f>IF(IFERROR(FIND(I$13,INDEX(DATOS!CB:CB,MATCH(CHECKLIST!B856,DATOS!B:B,0),1),1),"")="","","X")</f>
        <v/>
      </c>
      <c r="J856" s="17" t="str">
        <f>IF(IFERROR(FIND(J$13,INDEX(DATOS!CB:CB,MATCH(CHECKLIST!B856,DATOS!B:B,0),1),1),"")="","","X")</f>
        <v/>
      </c>
      <c r="K856" s="17" t="str">
        <f>IF(IFERROR(FIND(K$13,INDEX(DATOS!CB:CB,MATCH(CHECKLIST!B856,DATOS!B:B,0),1),1),"")="","","X")</f>
        <v/>
      </c>
      <c r="L856" s="17" t="str">
        <f>IF(IFERROR(FIND(L$13,INDEX(DATOS!CB:CB,MATCH(CHECKLIST!B856,DATOS!B:B,0),1),1),"")="","","X")</f>
        <v/>
      </c>
      <c r="M856" s="17" t="str">
        <f>IF(IFERROR(FIND(M$13,INDEX(DATOS!CB:CB,MATCH(CHECKLIST!B856,DATOS!B:B,0),1),1),"")="","","X")</f>
        <v/>
      </c>
      <c r="N856" s="49" t="str">
        <f ca="1">IFERROR(IF(INDEX(DATOS!I:I,MATCH(CHECKLIST!B856,DATOS!B:B,0),1)="","X",IF(INDEX(DATOS!I:I,MATCH(CHECKLIST!B856,DATOS!B:B,0),1)&gt;YEAR(TODAY())-1,"","VENCIDA")),"")</f>
        <v/>
      </c>
      <c r="P856" s="17" t="str">
        <f>IF(B856="","",IF(IFERROR(FIND(P$13,INDEX(DATOS!CB:CB,MATCH(CHECKLIST!B856,DATOS!B:B,0),1),1),"")="","","X"))</f>
        <v/>
      </c>
      <c r="Q856" s="17" t="str">
        <f>IF(B856="","",IF(IFERROR(FIND(Q$13,INDEX(DATOS!CB:CB,MATCH(CHECKLIST!B856,DATOS!B:B,0),1),1),"")="","","X"))</f>
        <v/>
      </c>
      <c r="S856">
        <f t="shared" si="45"/>
        <v>0</v>
      </c>
      <c r="U856" t="str">
        <f t="shared" si="43"/>
        <v/>
      </c>
      <c r="V856" t="str">
        <f t="shared" si="44"/>
        <v/>
      </c>
    </row>
    <row r="857" spans="1:22" x14ac:dyDescent="0.25">
      <c r="A857" s="12">
        <v>844</v>
      </c>
      <c r="B857" t="str">
        <f>IFERROR(INDEX(DATOS!B:B,MATCH(CHECKLIST!A857,DATOS!BV:BV,0),1),"")</f>
        <v/>
      </c>
      <c r="C857" t="str">
        <f>IFERROR(INDEX(DATOS!J:J,MATCH(CHECKLIST!A857,DATOS!BV:BV,0),1),"")</f>
        <v/>
      </c>
      <c r="D857" t="str">
        <f>IFERROR(INDEX(DATOS!R:R,MATCH(CHECKLIST!E857,DATOS!C:C,0),1),"")</f>
        <v/>
      </c>
      <c r="E857" s="16" t="str">
        <f>IFERROR(INDEX(DATOS!C:C,MATCH(CHECKLIST!A857,DATOS!BV:BV,0),1),"")</f>
        <v/>
      </c>
      <c r="F857" s="13" t="str">
        <f t="shared" si="42"/>
        <v/>
      </c>
      <c r="G857" s="17" t="str">
        <f>IF(IFERROR(FIND(G$13,INDEX(DATOS!CB:CB,MATCH(CHECKLIST!B857,DATOS!B:B,0),1),1),"")="",IF(IFERROR(FIND("FINADO",INDEX(DATOS!CB:CB,MATCH(CHECKLIST!B857,DATOS!B:B,0),1),1),"")="",IF(IFERROR(FIND("BAJA",INDEX(DATOS!CB:CB,MATCH(CHECKLIST!B857,DATOS!B:B,0),1),1),"")="",IF(IFERROR(FIND("FECHA PEUA",INDEX(DATOS!CB:CB,MATCH(CHECKLIST!B857,DATOS!B:B,0),1),1),"")="",IF(IFERROR(FIND("FIRMA",INDEX(DATOS!CB:CB,MATCH(CHECKLIST!B857,DATOS!B:B,0),1),1),"")="","","FIRMA"),"PEUA"),"BAJA"),"FINADO"),"X")</f>
        <v/>
      </c>
      <c r="H857" s="17" t="str">
        <f>IF(IFERROR(FIND(H$13,INDEX(DATOS!CB:CB,MATCH(CHECKLIST!B857,DATOS!B:B,0),1),1),"")="",IF(IFERROR(FIND("VENCIDA",INDEX(DATOS!BI:BI,MATCH(CHECKLIST!B857,DATOS!B:B,0),1),1),"")="","","VENCIDO"),"X")</f>
        <v/>
      </c>
      <c r="I857" s="17" t="str">
        <f>IF(IFERROR(FIND(I$13,INDEX(DATOS!CB:CB,MATCH(CHECKLIST!B857,DATOS!B:B,0),1),1),"")="","","X")</f>
        <v/>
      </c>
      <c r="J857" s="17" t="str">
        <f>IF(IFERROR(FIND(J$13,INDEX(DATOS!CB:CB,MATCH(CHECKLIST!B857,DATOS!B:B,0),1),1),"")="","","X")</f>
        <v/>
      </c>
      <c r="K857" s="17" t="str">
        <f>IF(IFERROR(FIND(K$13,INDEX(DATOS!CB:CB,MATCH(CHECKLIST!B857,DATOS!B:B,0),1),1),"")="","","X")</f>
        <v/>
      </c>
      <c r="L857" s="17" t="str">
        <f>IF(IFERROR(FIND(L$13,INDEX(DATOS!CB:CB,MATCH(CHECKLIST!B857,DATOS!B:B,0),1),1),"")="","","X")</f>
        <v/>
      </c>
      <c r="M857" s="17" t="str">
        <f>IF(IFERROR(FIND(M$13,INDEX(DATOS!CB:CB,MATCH(CHECKLIST!B857,DATOS!B:B,0),1),1),"")="","","X")</f>
        <v/>
      </c>
      <c r="N857" s="49" t="str">
        <f ca="1">IFERROR(IF(INDEX(DATOS!I:I,MATCH(CHECKLIST!B857,DATOS!B:B,0),1)="","X",IF(INDEX(DATOS!I:I,MATCH(CHECKLIST!B857,DATOS!B:B,0),1)&gt;YEAR(TODAY())-1,"","VENCIDA")),"")</f>
        <v/>
      </c>
      <c r="P857" s="17" t="str">
        <f>IF(B857="","",IF(IFERROR(FIND(P$13,INDEX(DATOS!CB:CB,MATCH(CHECKLIST!B857,DATOS!B:B,0),1),1),"")="","","X"))</f>
        <v/>
      </c>
      <c r="Q857" s="17" t="str">
        <f>IF(B857="","",IF(IFERROR(FIND(Q$13,INDEX(DATOS!CB:CB,MATCH(CHECKLIST!B857,DATOS!B:B,0),1),1),"")="","","X"))</f>
        <v/>
      </c>
      <c r="R857" t="str">
        <f>IF(B857="","",1)</f>
        <v/>
      </c>
      <c r="S857" t="str">
        <f t="shared" si="45"/>
        <v/>
      </c>
      <c r="U857" t="str">
        <f t="shared" si="43"/>
        <v/>
      </c>
      <c r="V857" t="str">
        <f t="shared" si="44"/>
        <v/>
      </c>
    </row>
    <row r="858" spans="1:22" x14ac:dyDescent="0.25">
      <c r="A858" s="12">
        <v>845</v>
      </c>
      <c r="B858" t="str">
        <f>IFERROR(INDEX(DATOS!B:B,MATCH(CHECKLIST!A858,DATOS!BV:BV,0),1),"")</f>
        <v/>
      </c>
      <c r="C858" t="str">
        <f>IFERROR(INDEX(DATOS!J:J,MATCH(CHECKLIST!A858,DATOS!BV:BV,0),1),"")</f>
        <v/>
      </c>
      <c r="D858" t="str">
        <f>IFERROR(INDEX(DATOS!R:R,MATCH(CHECKLIST!E858,DATOS!C:C,0),1),"")</f>
        <v/>
      </c>
      <c r="E858" s="16" t="str">
        <f>IFERROR(INDEX(DATOS!C:C,MATCH(CHECKLIST!A858,DATOS!BV:BV,0),1),"")</f>
        <v/>
      </c>
      <c r="F858" s="13" t="str">
        <f t="shared" si="42"/>
        <v/>
      </c>
      <c r="G858" s="17" t="str">
        <f>IF(IFERROR(FIND(G$13,INDEX(DATOS!CB:CB,MATCH(CHECKLIST!B858,DATOS!B:B,0),1),1),"")="",IF(IFERROR(FIND("FINADO",INDEX(DATOS!CB:CB,MATCH(CHECKLIST!B858,DATOS!B:B,0),1),1),"")="",IF(IFERROR(FIND("BAJA",INDEX(DATOS!CB:CB,MATCH(CHECKLIST!B858,DATOS!B:B,0),1),1),"")="",IF(IFERROR(FIND("FECHA PEUA",INDEX(DATOS!CB:CB,MATCH(CHECKLIST!B858,DATOS!B:B,0),1),1),"")="",IF(IFERROR(FIND("FIRMA",INDEX(DATOS!CB:CB,MATCH(CHECKLIST!B858,DATOS!B:B,0),1),1),"")="","","FIRMA"),"PEUA"),"BAJA"),"FINADO"),"X")</f>
        <v/>
      </c>
      <c r="H858" s="17" t="str">
        <f>IF(IFERROR(FIND(H$13,INDEX(DATOS!CB:CB,MATCH(CHECKLIST!B858,DATOS!B:B,0),1),1),"")="",IF(IFERROR(FIND("VENCIDA",INDEX(DATOS!BI:BI,MATCH(CHECKLIST!B858,DATOS!B:B,0),1),1),"")="","","VENCIDO"),"X")</f>
        <v/>
      </c>
      <c r="I858" s="17" t="str">
        <f>IF(IFERROR(FIND(I$13,INDEX(DATOS!CB:CB,MATCH(CHECKLIST!B858,DATOS!B:B,0),1),1),"")="","","X")</f>
        <v/>
      </c>
      <c r="J858" s="17" t="str">
        <f>IF(IFERROR(FIND(J$13,INDEX(DATOS!CB:CB,MATCH(CHECKLIST!B858,DATOS!B:B,0),1),1),"")="","","X")</f>
        <v/>
      </c>
      <c r="K858" s="17" t="str">
        <f>IF(IFERROR(FIND(K$13,INDEX(DATOS!CB:CB,MATCH(CHECKLIST!B858,DATOS!B:B,0),1),1),"")="","","X")</f>
        <v/>
      </c>
      <c r="L858" s="17" t="str">
        <f>IF(IFERROR(FIND(L$13,INDEX(DATOS!CB:CB,MATCH(CHECKLIST!B858,DATOS!B:B,0),1),1),"")="","","X")</f>
        <v/>
      </c>
      <c r="M858" s="17" t="str">
        <f>IF(IFERROR(FIND(M$13,INDEX(DATOS!CB:CB,MATCH(CHECKLIST!B858,DATOS!B:B,0),1),1),"")="","","X")</f>
        <v/>
      </c>
      <c r="N858" s="49" t="str">
        <f ca="1">IFERROR(IF(INDEX(DATOS!I:I,MATCH(CHECKLIST!B858,DATOS!B:B,0),1)="","X",IF(INDEX(DATOS!I:I,MATCH(CHECKLIST!B858,DATOS!B:B,0),1)&gt;YEAR(TODAY())-1,"","VENCIDA")),"")</f>
        <v/>
      </c>
      <c r="P858" s="17" t="str">
        <f>IF(B858="","",IF(IFERROR(FIND(P$13,INDEX(DATOS!CB:CB,MATCH(CHECKLIST!B858,DATOS!B:B,0),1),1),"")="","","X"))</f>
        <v/>
      </c>
      <c r="Q858" s="17" t="str">
        <f>IF(B858="","",IF(IFERROR(FIND(Q$13,INDEX(DATOS!CB:CB,MATCH(CHECKLIST!B858,DATOS!B:B,0),1),1),"")="","","X"))</f>
        <v/>
      </c>
      <c r="S858">
        <f t="shared" si="45"/>
        <v>0</v>
      </c>
      <c r="U858" t="str">
        <f t="shared" si="43"/>
        <v/>
      </c>
      <c r="V858" t="str">
        <f t="shared" si="44"/>
        <v/>
      </c>
    </row>
    <row r="859" spans="1:22" x14ac:dyDescent="0.25">
      <c r="A859" s="12">
        <v>846</v>
      </c>
      <c r="B859" t="str">
        <f>IFERROR(INDEX(DATOS!B:B,MATCH(CHECKLIST!A859,DATOS!BV:BV,0),1),"")</f>
        <v/>
      </c>
      <c r="C859" t="str">
        <f>IFERROR(INDEX(DATOS!J:J,MATCH(CHECKLIST!A859,DATOS!BV:BV,0),1),"")</f>
        <v/>
      </c>
      <c r="D859" t="str">
        <f>IFERROR(INDEX(DATOS!R:R,MATCH(CHECKLIST!E859,DATOS!C:C,0),1),"")</f>
        <v/>
      </c>
      <c r="E859" s="16" t="str">
        <f>IFERROR(INDEX(DATOS!C:C,MATCH(CHECKLIST!A859,DATOS!BV:BV,0),1),"")</f>
        <v/>
      </c>
      <c r="F859" s="13" t="str">
        <f t="shared" si="42"/>
        <v/>
      </c>
      <c r="G859" s="17" t="str">
        <f>IF(IFERROR(FIND(G$13,INDEX(DATOS!CB:CB,MATCH(CHECKLIST!B859,DATOS!B:B,0),1),1),"")="",IF(IFERROR(FIND("FINADO",INDEX(DATOS!CB:CB,MATCH(CHECKLIST!B859,DATOS!B:B,0),1),1),"")="",IF(IFERROR(FIND("BAJA",INDEX(DATOS!CB:CB,MATCH(CHECKLIST!B859,DATOS!B:B,0),1),1),"")="",IF(IFERROR(FIND("FECHA PEUA",INDEX(DATOS!CB:CB,MATCH(CHECKLIST!B859,DATOS!B:B,0),1),1),"")="",IF(IFERROR(FIND("FIRMA",INDEX(DATOS!CB:CB,MATCH(CHECKLIST!B859,DATOS!B:B,0),1),1),"")="","","FIRMA"),"PEUA"),"BAJA"),"FINADO"),"X")</f>
        <v/>
      </c>
      <c r="H859" s="17" t="str">
        <f>IF(IFERROR(FIND(H$13,INDEX(DATOS!CB:CB,MATCH(CHECKLIST!B859,DATOS!B:B,0),1),1),"")="",IF(IFERROR(FIND("VENCIDA",INDEX(DATOS!BI:BI,MATCH(CHECKLIST!B859,DATOS!B:B,0),1),1),"")="","","VENCIDO"),"X")</f>
        <v/>
      </c>
      <c r="I859" s="17" t="str">
        <f>IF(IFERROR(FIND(I$13,INDEX(DATOS!CB:CB,MATCH(CHECKLIST!B859,DATOS!B:B,0),1),1),"")="","","X")</f>
        <v/>
      </c>
      <c r="J859" s="17" t="str">
        <f>IF(IFERROR(FIND(J$13,INDEX(DATOS!CB:CB,MATCH(CHECKLIST!B859,DATOS!B:B,0),1),1),"")="","","X")</f>
        <v/>
      </c>
      <c r="K859" s="17" t="str">
        <f>IF(IFERROR(FIND(K$13,INDEX(DATOS!CB:CB,MATCH(CHECKLIST!B859,DATOS!B:B,0),1),1),"")="","","X")</f>
        <v/>
      </c>
      <c r="L859" s="17" t="str">
        <f>IF(IFERROR(FIND(L$13,INDEX(DATOS!CB:CB,MATCH(CHECKLIST!B859,DATOS!B:B,0),1),1),"")="","","X")</f>
        <v/>
      </c>
      <c r="M859" s="17" t="str">
        <f>IF(IFERROR(FIND(M$13,INDEX(DATOS!CB:CB,MATCH(CHECKLIST!B859,DATOS!B:B,0),1),1),"")="","","X")</f>
        <v/>
      </c>
      <c r="N859" s="49" t="str">
        <f ca="1">IFERROR(IF(INDEX(DATOS!I:I,MATCH(CHECKLIST!B859,DATOS!B:B,0),1)="","X",IF(INDEX(DATOS!I:I,MATCH(CHECKLIST!B859,DATOS!B:B,0),1)&gt;YEAR(TODAY())-1,"","VENCIDA")),"")</f>
        <v/>
      </c>
      <c r="P859" s="17" t="str">
        <f>IF(B859="","",IF(IFERROR(FIND(P$13,INDEX(DATOS!CB:CB,MATCH(CHECKLIST!B859,DATOS!B:B,0),1),1),"")="","","X"))</f>
        <v/>
      </c>
      <c r="Q859" s="17" t="str">
        <f>IF(B859="","",IF(IFERROR(FIND(Q$13,INDEX(DATOS!CB:CB,MATCH(CHECKLIST!B859,DATOS!B:B,0),1),1),"")="","","X"))</f>
        <v/>
      </c>
      <c r="R859" t="str">
        <f>IF(B859="","",1)</f>
        <v/>
      </c>
      <c r="S859" t="str">
        <f t="shared" si="45"/>
        <v/>
      </c>
      <c r="U859" t="str">
        <f t="shared" si="43"/>
        <v/>
      </c>
      <c r="V859" t="str">
        <f t="shared" si="44"/>
        <v/>
      </c>
    </row>
    <row r="860" spans="1:22" x14ac:dyDescent="0.25">
      <c r="A860" s="12">
        <v>847</v>
      </c>
      <c r="B860" t="str">
        <f>IFERROR(INDEX(DATOS!B:B,MATCH(CHECKLIST!A860,DATOS!BV:BV,0),1),"")</f>
        <v/>
      </c>
      <c r="C860" t="str">
        <f>IFERROR(INDEX(DATOS!J:J,MATCH(CHECKLIST!A860,DATOS!BV:BV,0),1),"")</f>
        <v/>
      </c>
      <c r="D860" t="str">
        <f>IFERROR(INDEX(DATOS!R:R,MATCH(CHECKLIST!E860,DATOS!C:C,0),1),"")</f>
        <v/>
      </c>
      <c r="E860" s="16" t="str">
        <f>IFERROR(INDEX(DATOS!C:C,MATCH(CHECKLIST!A860,DATOS!BV:BV,0),1),"")</f>
        <v/>
      </c>
      <c r="F860" s="13" t="str">
        <f t="shared" si="42"/>
        <v/>
      </c>
      <c r="G860" s="17" t="str">
        <f>IF(IFERROR(FIND(G$13,INDEX(DATOS!CB:CB,MATCH(CHECKLIST!B860,DATOS!B:B,0),1),1),"")="",IF(IFERROR(FIND("FINADO",INDEX(DATOS!CB:CB,MATCH(CHECKLIST!B860,DATOS!B:B,0),1),1),"")="",IF(IFERROR(FIND("BAJA",INDEX(DATOS!CB:CB,MATCH(CHECKLIST!B860,DATOS!B:B,0),1),1),"")="",IF(IFERROR(FIND("FECHA PEUA",INDEX(DATOS!CB:CB,MATCH(CHECKLIST!B860,DATOS!B:B,0),1),1),"")="",IF(IFERROR(FIND("FIRMA",INDEX(DATOS!CB:CB,MATCH(CHECKLIST!B860,DATOS!B:B,0),1),1),"")="","","FIRMA"),"PEUA"),"BAJA"),"FINADO"),"X")</f>
        <v/>
      </c>
      <c r="H860" s="17" t="str">
        <f>IF(IFERROR(FIND(H$13,INDEX(DATOS!CB:CB,MATCH(CHECKLIST!B860,DATOS!B:B,0),1),1),"")="",IF(IFERROR(FIND("VENCIDA",INDEX(DATOS!BI:BI,MATCH(CHECKLIST!B860,DATOS!B:B,0),1),1),"")="","","VENCIDO"),"X")</f>
        <v/>
      </c>
      <c r="I860" s="17" t="str">
        <f>IF(IFERROR(FIND(I$13,INDEX(DATOS!CB:CB,MATCH(CHECKLIST!B860,DATOS!B:B,0),1),1),"")="","","X")</f>
        <v/>
      </c>
      <c r="J860" s="17" t="str">
        <f>IF(IFERROR(FIND(J$13,INDEX(DATOS!CB:CB,MATCH(CHECKLIST!B860,DATOS!B:B,0),1),1),"")="","","X")</f>
        <v/>
      </c>
      <c r="K860" s="17" t="str">
        <f>IF(IFERROR(FIND(K$13,INDEX(DATOS!CB:CB,MATCH(CHECKLIST!B860,DATOS!B:B,0),1),1),"")="","","X")</f>
        <v/>
      </c>
      <c r="L860" s="17" t="str">
        <f>IF(IFERROR(FIND(L$13,INDEX(DATOS!CB:CB,MATCH(CHECKLIST!B860,DATOS!B:B,0),1),1),"")="","","X")</f>
        <v/>
      </c>
      <c r="M860" s="17" t="str">
        <f>IF(IFERROR(FIND(M$13,INDEX(DATOS!CB:CB,MATCH(CHECKLIST!B860,DATOS!B:B,0),1),1),"")="","","X")</f>
        <v/>
      </c>
      <c r="N860" s="49" t="str">
        <f ca="1">IFERROR(IF(INDEX(DATOS!I:I,MATCH(CHECKLIST!B860,DATOS!B:B,0),1)="","X",IF(INDEX(DATOS!I:I,MATCH(CHECKLIST!B860,DATOS!B:B,0),1)&gt;YEAR(TODAY())-1,"","VENCIDA")),"")</f>
        <v/>
      </c>
      <c r="P860" s="17" t="str">
        <f>IF(B860="","",IF(IFERROR(FIND(P$13,INDEX(DATOS!CB:CB,MATCH(CHECKLIST!B860,DATOS!B:B,0),1),1),"")="","","X"))</f>
        <v/>
      </c>
      <c r="Q860" s="17" t="str">
        <f>IF(B860="","",IF(IFERROR(FIND(Q$13,INDEX(DATOS!CB:CB,MATCH(CHECKLIST!B860,DATOS!B:B,0),1),1),"")="","","X"))</f>
        <v/>
      </c>
      <c r="S860">
        <f t="shared" si="45"/>
        <v>0</v>
      </c>
      <c r="U860" t="str">
        <f t="shared" si="43"/>
        <v/>
      </c>
      <c r="V860" t="str">
        <f t="shared" si="44"/>
        <v/>
      </c>
    </row>
    <row r="861" spans="1:22" x14ac:dyDescent="0.25">
      <c r="A861" s="12">
        <v>848</v>
      </c>
      <c r="B861" t="str">
        <f>IFERROR(INDEX(DATOS!B:B,MATCH(CHECKLIST!A861,DATOS!BV:BV,0),1),"")</f>
        <v/>
      </c>
      <c r="C861" t="str">
        <f>IFERROR(INDEX(DATOS!J:J,MATCH(CHECKLIST!A861,DATOS!BV:BV,0),1),"")</f>
        <v/>
      </c>
      <c r="D861" t="str">
        <f>IFERROR(INDEX(DATOS!R:R,MATCH(CHECKLIST!E861,DATOS!C:C,0),1),"")</f>
        <v/>
      </c>
      <c r="E861" s="16" t="str">
        <f>IFERROR(INDEX(DATOS!C:C,MATCH(CHECKLIST!A861,DATOS!BV:BV,0),1),"")</f>
        <v/>
      </c>
      <c r="F861" s="13" t="str">
        <f t="shared" si="42"/>
        <v/>
      </c>
      <c r="G861" s="17" t="str">
        <f>IF(IFERROR(FIND(G$13,INDEX(DATOS!CB:CB,MATCH(CHECKLIST!B861,DATOS!B:B,0),1),1),"")="",IF(IFERROR(FIND("FINADO",INDEX(DATOS!CB:CB,MATCH(CHECKLIST!B861,DATOS!B:B,0),1),1),"")="",IF(IFERROR(FIND("BAJA",INDEX(DATOS!CB:CB,MATCH(CHECKLIST!B861,DATOS!B:B,0),1),1),"")="",IF(IFERROR(FIND("FECHA PEUA",INDEX(DATOS!CB:CB,MATCH(CHECKLIST!B861,DATOS!B:B,0),1),1),"")="",IF(IFERROR(FIND("FIRMA",INDEX(DATOS!CB:CB,MATCH(CHECKLIST!B861,DATOS!B:B,0),1),1),"")="","","FIRMA"),"PEUA"),"BAJA"),"FINADO"),"X")</f>
        <v/>
      </c>
      <c r="H861" s="17" t="str">
        <f>IF(IFERROR(FIND(H$13,INDEX(DATOS!CB:CB,MATCH(CHECKLIST!B861,DATOS!B:B,0),1),1),"")="",IF(IFERROR(FIND("VENCIDA",INDEX(DATOS!BI:BI,MATCH(CHECKLIST!B861,DATOS!B:B,0),1),1),"")="","","VENCIDO"),"X")</f>
        <v/>
      </c>
      <c r="I861" s="17" t="str">
        <f>IF(IFERROR(FIND(I$13,INDEX(DATOS!CB:CB,MATCH(CHECKLIST!B861,DATOS!B:B,0),1),1),"")="","","X")</f>
        <v/>
      </c>
      <c r="J861" s="17" t="str">
        <f>IF(IFERROR(FIND(J$13,INDEX(DATOS!CB:CB,MATCH(CHECKLIST!B861,DATOS!B:B,0),1),1),"")="","","X")</f>
        <v/>
      </c>
      <c r="K861" s="17" t="str">
        <f>IF(IFERROR(FIND(K$13,INDEX(DATOS!CB:CB,MATCH(CHECKLIST!B861,DATOS!B:B,0),1),1),"")="","","X")</f>
        <v/>
      </c>
      <c r="L861" s="17" t="str">
        <f>IF(IFERROR(FIND(L$13,INDEX(DATOS!CB:CB,MATCH(CHECKLIST!B861,DATOS!B:B,0),1),1),"")="","","X")</f>
        <v/>
      </c>
      <c r="M861" s="17" t="str">
        <f>IF(IFERROR(FIND(M$13,INDEX(DATOS!CB:CB,MATCH(CHECKLIST!B861,DATOS!B:B,0),1),1),"")="","","X")</f>
        <v/>
      </c>
      <c r="N861" s="49" t="str">
        <f ca="1">IFERROR(IF(INDEX(DATOS!I:I,MATCH(CHECKLIST!B861,DATOS!B:B,0),1)="","X",IF(INDEX(DATOS!I:I,MATCH(CHECKLIST!B861,DATOS!B:B,0),1)&gt;YEAR(TODAY())-1,"","VENCIDA")),"")</f>
        <v/>
      </c>
      <c r="P861" s="17" t="str">
        <f>IF(B861="","",IF(IFERROR(FIND(P$13,INDEX(DATOS!CB:CB,MATCH(CHECKLIST!B861,DATOS!B:B,0),1),1),"")="","","X"))</f>
        <v/>
      </c>
      <c r="Q861" s="17" t="str">
        <f>IF(B861="","",IF(IFERROR(FIND(Q$13,INDEX(DATOS!CB:CB,MATCH(CHECKLIST!B861,DATOS!B:B,0),1),1),"")="","","X"))</f>
        <v/>
      </c>
      <c r="R861" t="str">
        <f>IF(B861="","",1)</f>
        <v/>
      </c>
      <c r="S861" t="str">
        <f t="shared" si="45"/>
        <v/>
      </c>
      <c r="U861" t="str">
        <f t="shared" si="43"/>
        <v/>
      </c>
      <c r="V861" t="str">
        <f t="shared" si="44"/>
        <v/>
      </c>
    </row>
    <row r="862" spans="1:22" x14ac:dyDescent="0.25">
      <c r="A862" s="12">
        <v>849</v>
      </c>
      <c r="B862" t="str">
        <f>IFERROR(INDEX(DATOS!B:B,MATCH(CHECKLIST!A862,DATOS!BV:BV,0),1),"")</f>
        <v/>
      </c>
      <c r="C862" t="str">
        <f>IFERROR(INDEX(DATOS!J:J,MATCH(CHECKLIST!A862,DATOS!BV:BV,0),1),"")</f>
        <v/>
      </c>
      <c r="D862" t="str">
        <f>IFERROR(INDEX(DATOS!R:R,MATCH(CHECKLIST!E862,DATOS!C:C,0),1),"")</f>
        <v/>
      </c>
      <c r="E862" s="16" t="str">
        <f>IFERROR(INDEX(DATOS!C:C,MATCH(CHECKLIST!A862,DATOS!BV:BV,0),1),"")</f>
        <v/>
      </c>
      <c r="F862" s="13" t="str">
        <f t="shared" si="42"/>
        <v/>
      </c>
      <c r="G862" s="17" t="str">
        <f>IF(IFERROR(FIND(G$13,INDEX(DATOS!CB:CB,MATCH(CHECKLIST!B862,DATOS!B:B,0),1),1),"")="",IF(IFERROR(FIND("FINADO",INDEX(DATOS!CB:CB,MATCH(CHECKLIST!B862,DATOS!B:B,0),1),1),"")="",IF(IFERROR(FIND("BAJA",INDEX(DATOS!CB:CB,MATCH(CHECKLIST!B862,DATOS!B:B,0),1),1),"")="",IF(IFERROR(FIND("FECHA PEUA",INDEX(DATOS!CB:CB,MATCH(CHECKLIST!B862,DATOS!B:B,0),1),1),"")="",IF(IFERROR(FIND("FIRMA",INDEX(DATOS!CB:CB,MATCH(CHECKLIST!B862,DATOS!B:B,0),1),1),"")="","","FIRMA"),"PEUA"),"BAJA"),"FINADO"),"X")</f>
        <v/>
      </c>
      <c r="H862" s="17" t="str">
        <f>IF(IFERROR(FIND(H$13,INDEX(DATOS!CB:CB,MATCH(CHECKLIST!B862,DATOS!B:B,0),1),1),"")="",IF(IFERROR(FIND("VENCIDA",INDEX(DATOS!BI:BI,MATCH(CHECKLIST!B862,DATOS!B:B,0),1),1),"")="","","VENCIDO"),"X")</f>
        <v/>
      </c>
      <c r="I862" s="17" t="str">
        <f>IF(IFERROR(FIND(I$13,INDEX(DATOS!CB:CB,MATCH(CHECKLIST!B862,DATOS!B:B,0),1),1),"")="","","X")</f>
        <v/>
      </c>
      <c r="J862" s="17" t="str">
        <f>IF(IFERROR(FIND(J$13,INDEX(DATOS!CB:CB,MATCH(CHECKLIST!B862,DATOS!B:B,0),1),1),"")="","","X")</f>
        <v/>
      </c>
      <c r="K862" s="17" t="str">
        <f>IF(IFERROR(FIND(K$13,INDEX(DATOS!CB:CB,MATCH(CHECKLIST!B862,DATOS!B:B,0),1),1),"")="","","X")</f>
        <v/>
      </c>
      <c r="L862" s="17" t="str">
        <f>IF(IFERROR(FIND(L$13,INDEX(DATOS!CB:CB,MATCH(CHECKLIST!B862,DATOS!B:B,0),1),1),"")="","","X")</f>
        <v/>
      </c>
      <c r="M862" s="17" t="str">
        <f>IF(IFERROR(FIND(M$13,INDEX(DATOS!CB:CB,MATCH(CHECKLIST!B862,DATOS!B:B,0),1),1),"")="","","X")</f>
        <v/>
      </c>
      <c r="N862" s="49" t="str">
        <f ca="1">IFERROR(IF(INDEX(DATOS!I:I,MATCH(CHECKLIST!B862,DATOS!B:B,0),1)="","X",IF(INDEX(DATOS!I:I,MATCH(CHECKLIST!B862,DATOS!B:B,0),1)&gt;YEAR(TODAY())-1,"","VENCIDA")),"")</f>
        <v/>
      </c>
      <c r="P862" s="17" t="str">
        <f>IF(B862="","",IF(IFERROR(FIND(P$13,INDEX(DATOS!CB:CB,MATCH(CHECKLIST!B862,DATOS!B:B,0),1),1),"")="","","X"))</f>
        <v/>
      </c>
      <c r="Q862" s="17" t="str">
        <f>IF(B862="","",IF(IFERROR(FIND(Q$13,INDEX(DATOS!CB:CB,MATCH(CHECKLIST!B862,DATOS!B:B,0),1),1),"")="","","X"))</f>
        <v/>
      </c>
      <c r="S862">
        <f t="shared" si="45"/>
        <v>0</v>
      </c>
      <c r="U862" t="str">
        <f t="shared" si="43"/>
        <v/>
      </c>
      <c r="V862" t="str">
        <f t="shared" si="44"/>
        <v/>
      </c>
    </row>
    <row r="863" spans="1:22" x14ac:dyDescent="0.25">
      <c r="A863" s="12">
        <v>850</v>
      </c>
      <c r="B863" t="str">
        <f>IFERROR(INDEX(DATOS!B:B,MATCH(CHECKLIST!A863,DATOS!BV:BV,0),1),"")</f>
        <v/>
      </c>
      <c r="C863" t="str">
        <f>IFERROR(INDEX(DATOS!J:J,MATCH(CHECKLIST!A863,DATOS!BV:BV,0),1),"")</f>
        <v/>
      </c>
      <c r="D863" t="str">
        <f>IFERROR(INDEX(DATOS!R:R,MATCH(CHECKLIST!E863,DATOS!C:C,0),1),"")</f>
        <v/>
      </c>
      <c r="E863" s="16" t="str">
        <f>IFERROR(INDEX(DATOS!C:C,MATCH(CHECKLIST!A863,DATOS!BV:BV,0),1),"")</f>
        <v/>
      </c>
      <c r="F863" s="13" t="str">
        <f t="shared" si="42"/>
        <v/>
      </c>
      <c r="G863" s="17" t="str">
        <f>IF(IFERROR(FIND(G$13,INDEX(DATOS!CB:CB,MATCH(CHECKLIST!B863,DATOS!B:B,0),1),1),"")="",IF(IFERROR(FIND("FINADO",INDEX(DATOS!CB:CB,MATCH(CHECKLIST!B863,DATOS!B:B,0),1),1),"")="",IF(IFERROR(FIND("BAJA",INDEX(DATOS!CB:CB,MATCH(CHECKLIST!B863,DATOS!B:B,0),1),1),"")="",IF(IFERROR(FIND("FECHA PEUA",INDEX(DATOS!CB:CB,MATCH(CHECKLIST!B863,DATOS!B:B,0),1),1),"")="",IF(IFERROR(FIND("FIRMA",INDEX(DATOS!CB:CB,MATCH(CHECKLIST!B863,DATOS!B:B,0),1),1),"")="","","FIRMA"),"PEUA"),"BAJA"),"FINADO"),"X")</f>
        <v/>
      </c>
      <c r="H863" s="17" t="str">
        <f>IF(IFERROR(FIND(H$13,INDEX(DATOS!CB:CB,MATCH(CHECKLIST!B863,DATOS!B:B,0),1),1),"")="",IF(IFERROR(FIND("VENCIDA",INDEX(DATOS!BI:BI,MATCH(CHECKLIST!B863,DATOS!B:B,0),1),1),"")="","","VENCIDO"),"X")</f>
        <v/>
      </c>
      <c r="I863" s="17" t="str">
        <f>IF(IFERROR(FIND(I$13,INDEX(DATOS!CB:CB,MATCH(CHECKLIST!B863,DATOS!B:B,0),1),1),"")="","","X")</f>
        <v/>
      </c>
      <c r="J863" s="17" t="str">
        <f>IF(IFERROR(FIND(J$13,INDEX(DATOS!CB:CB,MATCH(CHECKLIST!B863,DATOS!B:B,0),1),1),"")="","","X")</f>
        <v/>
      </c>
      <c r="K863" s="17" t="str">
        <f>IF(IFERROR(FIND(K$13,INDEX(DATOS!CB:CB,MATCH(CHECKLIST!B863,DATOS!B:B,0),1),1),"")="","","X")</f>
        <v/>
      </c>
      <c r="L863" s="17" t="str">
        <f>IF(IFERROR(FIND(L$13,INDEX(DATOS!CB:CB,MATCH(CHECKLIST!B863,DATOS!B:B,0),1),1),"")="","","X")</f>
        <v/>
      </c>
      <c r="M863" s="17" t="str">
        <f>IF(IFERROR(FIND(M$13,INDEX(DATOS!CB:CB,MATCH(CHECKLIST!B863,DATOS!B:B,0),1),1),"")="","","X")</f>
        <v/>
      </c>
      <c r="N863" s="49" t="str">
        <f ca="1">IFERROR(IF(INDEX(DATOS!I:I,MATCH(CHECKLIST!B863,DATOS!B:B,0),1)="","X",IF(INDEX(DATOS!I:I,MATCH(CHECKLIST!B863,DATOS!B:B,0),1)&gt;YEAR(TODAY())-1,"","VENCIDA")),"")</f>
        <v/>
      </c>
      <c r="P863" s="17" t="str">
        <f>IF(B863="","",IF(IFERROR(FIND(P$13,INDEX(DATOS!CB:CB,MATCH(CHECKLIST!B863,DATOS!B:B,0),1),1),"")="","","X"))</f>
        <v/>
      </c>
      <c r="Q863" s="17" t="str">
        <f>IF(B863="","",IF(IFERROR(FIND(Q$13,INDEX(DATOS!CB:CB,MATCH(CHECKLIST!B863,DATOS!B:B,0),1),1),"")="","","X"))</f>
        <v/>
      </c>
      <c r="R863" t="str">
        <f>IF(B863="","",1)</f>
        <v/>
      </c>
      <c r="S863" t="str">
        <f t="shared" si="45"/>
        <v/>
      </c>
      <c r="U863" t="str">
        <f t="shared" si="43"/>
        <v/>
      </c>
      <c r="V863" t="str">
        <f t="shared" si="44"/>
        <v/>
      </c>
    </row>
    <row r="864" spans="1:22" x14ac:dyDescent="0.25">
      <c r="A864" s="12">
        <v>851</v>
      </c>
      <c r="B864" t="str">
        <f>IFERROR(INDEX(DATOS!B:B,MATCH(CHECKLIST!A864,DATOS!BV:BV,0),1),"")</f>
        <v/>
      </c>
      <c r="C864" t="str">
        <f>IFERROR(INDEX(DATOS!J:J,MATCH(CHECKLIST!A864,DATOS!BV:BV,0),1),"")</f>
        <v/>
      </c>
      <c r="D864" t="str">
        <f>IFERROR(INDEX(DATOS!R:R,MATCH(CHECKLIST!E864,DATOS!C:C,0),1),"")</f>
        <v/>
      </c>
      <c r="E864" s="16" t="str">
        <f>IFERROR(INDEX(DATOS!C:C,MATCH(CHECKLIST!A864,DATOS!BV:BV,0),1),"")</f>
        <v/>
      </c>
      <c r="F864" s="13" t="str">
        <f t="shared" si="42"/>
        <v/>
      </c>
      <c r="G864" s="17" t="str">
        <f>IF(IFERROR(FIND(G$13,INDEX(DATOS!CB:CB,MATCH(CHECKLIST!B864,DATOS!B:B,0),1),1),"")="",IF(IFERROR(FIND("FINADO",INDEX(DATOS!CB:CB,MATCH(CHECKLIST!B864,DATOS!B:B,0),1),1),"")="",IF(IFERROR(FIND("BAJA",INDEX(DATOS!CB:CB,MATCH(CHECKLIST!B864,DATOS!B:B,0),1),1),"")="",IF(IFERROR(FIND("FECHA PEUA",INDEX(DATOS!CB:CB,MATCH(CHECKLIST!B864,DATOS!B:B,0),1),1),"")="",IF(IFERROR(FIND("FIRMA",INDEX(DATOS!CB:CB,MATCH(CHECKLIST!B864,DATOS!B:B,0),1),1),"")="","","FIRMA"),"PEUA"),"BAJA"),"FINADO"),"X")</f>
        <v/>
      </c>
      <c r="H864" s="17" t="str">
        <f>IF(IFERROR(FIND(H$13,INDEX(DATOS!CB:CB,MATCH(CHECKLIST!B864,DATOS!B:B,0),1),1),"")="",IF(IFERROR(FIND("VENCIDA",INDEX(DATOS!BI:BI,MATCH(CHECKLIST!B864,DATOS!B:B,0),1),1),"")="","","VENCIDO"),"X")</f>
        <v/>
      </c>
      <c r="I864" s="17" t="str">
        <f>IF(IFERROR(FIND(I$13,INDEX(DATOS!CB:CB,MATCH(CHECKLIST!B864,DATOS!B:B,0),1),1),"")="","","X")</f>
        <v/>
      </c>
      <c r="J864" s="17" t="str">
        <f>IF(IFERROR(FIND(J$13,INDEX(DATOS!CB:CB,MATCH(CHECKLIST!B864,DATOS!B:B,0),1),1),"")="","","X")</f>
        <v/>
      </c>
      <c r="K864" s="17" t="str">
        <f>IF(IFERROR(FIND(K$13,INDEX(DATOS!CB:CB,MATCH(CHECKLIST!B864,DATOS!B:B,0),1),1),"")="","","X")</f>
        <v/>
      </c>
      <c r="L864" s="17" t="str">
        <f>IF(IFERROR(FIND(L$13,INDEX(DATOS!CB:CB,MATCH(CHECKLIST!B864,DATOS!B:B,0),1),1),"")="","","X")</f>
        <v/>
      </c>
      <c r="M864" s="17" t="str">
        <f>IF(IFERROR(FIND(M$13,INDEX(DATOS!CB:CB,MATCH(CHECKLIST!B864,DATOS!B:B,0),1),1),"")="","","X")</f>
        <v/>
      </c>
      <c r="N864" s="49" t="str">
        <f ca="1">IFERROR(IF(INDEX(DATOS!I:I,MATCH(CHECKLIST!B864,DATOS!B:B,0),1)="","X",IF(INDEX(DATOS!I:I,MATCH(CHECKLIST!B864,DATOS!B:B,0),1)&gt;YEAR(TODAY())-1,"","VENCIDA")),"")</f>
        <v/>
      </c>
      <c r="P864" s="17" t="str">
        <f>IF(B864="","",IF(IFERROR(FIND(P$13,INDEX(DATOS!CB:CB,MATCH(CHECKLIST!B864,DATOS!B:B,0),1),1),"")="","","X"))</f>
        <v/>
      </c>
      <c r="Q864" s="17" t="str">
        <f>IF(B864="","",IF(IFERROR(FIND(Q$13,INDEX(DATOS!CB:CB,MATCH(CHECKLIST!B864,DATOS!B:B,0),1),1),"")="","","X"))</f>
        <v/>
      </c>
      <c r="S864">
        <f t="shared" si="45"/>
        <v>0</v>
      </c>
      <c r="U864" t="str">
        <f t="shared" si="43"/>
        <v/>
      </c>
      <c r="V864" t="str">
        <f t="shared" si="44"/>
        <v/>
      </c>
    </row>
    <row r="865" spans="1:22" x14ac:dyDescent="0.25">
      <c r="A865" s="12">
        <v>852</v>
      </c>
      <c r="B865" t="str">
        <f>IFERROR(INDEX(DATOS!B:B,MATCH(CHECKLIST!A865,DATOS!BV:BV,0),1),"")</f>
        <v/>
      </c>
      <c r="C865" t="str">
        <f>IFERROR(INDEX(DATOS!J:J,MATCH(CHECKLIST!A865,DATOS!BV:BV,0),1),"")</f>
        <v/>
      </c>
      <c r="D865" t="str">
        <f>IFERROR(INDEX(DATOS!R:R,MATCH(CHECKLIST!E865,DATOS!C:C,0),1),"")</f>
        <v/>
      </c>
      <c r="E865" s="16" t="str">
        <f>IFERROR(INDEX(DATOS!C:C,MATCH(CHECKLIST!A865,DATOS!BV:BV,0),1),"")</f>
        <v/>
      </c>
      <c r="F865" s="13" t="str">
        <f t="shared" si="42"/>
        <v/>
      </c>
      <c r="G865" s="17" t="str">
        <f>IF(IFERROR(FIND(G$13,INDEX(DATOS!CB:CB,MATCH(CHECKLIST!B865,DATOS!B:B,0),1),1),"")="",IF(IFERROR(FIND("FINADO",INDEX(DATOS!CB:CB,MATCH(CHECKLIST!B865,DATOS!B:B,0),1),1),"")="",IF(IFERROR(FIND("BAJA",INDEX(DATOS!CB:CB,MATCH(CHECKLIST!B865,DATOS!B:B,0),1),1),"")="",IF(IFERROR(FIND("FECHA PEUA",INDEX(DATOS!CB:CB,MATCH(CHECKLIST!B865,DATOS!B:B,0),1),1),"")="",IF(IFERROR(FIND("FIRMA",INDEX(DATOS!CB:CB,MATCH(CHECKLIST!B865,DATOS!B:B,0),1),1),"")="","","FIRMA"),"PEUA"),"BAJA"),"FINADO"),"X")</f>
        <v/>
      </c>
      <c r="H865" s="17" t="str">
        <f>IF(IFERROR(FIND(H$13,INDEX(DATOS!CB:CB,MATCH(CHECKLIST!B865,DATOS!B:B,0),1),1),"")="",IF(IFERROR(FIND("VENCIDA",INDEX(DATOS!BI:BI,MATCH(CHECKLIST!B865,DATOS!B:B,0),1),1),"")="","","VENCIDO"),"X")</f>
        <v/>
      </c>
      <c r="I865" s="17" t="str">
        <f>IF(IFERROR(FIND(I$13,INDEX(DATOS!CB:CB,MATCH(CHECKLIST!B865,DATOS!B:B,0),1),1),"")="","","X")</f>
        <v/>
      </c>
      <c r="J865" s="17" t="str">
        <f>IF(IFERROR(FIND(J$13,INDEX(DATOS!CB:CB,MATCH(CHECKLIST!B865,DATOS!B:B,0),1),1),"")="","","X")</f>
        <v/>
      </c>
      <c r="K865" s="17" t="str">
        <f>IF(IFERROR(FIND(K$13,INDEX(DATOS!CB:CB,MATCH(CHECKLIST!B865,DATOS!B:B,0),1),1),"")="","","X")</f>
        <v/>
      </c>
      <c r="L865" s="17" t="str">
        <f>IF(IFERROR(FIND(L$13,INDEX(DATOS!CB:CB,MATCH(CHECKLIST!B865,DATOS!B:B,0),1),1),"")="","","X")</f>
        <v/>
      </c>
      <c r="M865" s="17" t="str">
        <f>IF(IFERROR(FIND(M$13,INDEX(DATOS!CB:CB,MATCH(CHECKLIST!B865,DATOS!B:B,0),1),1),"")="","","X")</f>
        <v/>
      </c>
      <c r="N865" s="49" t="str">
        <f ca="1">IFERROR(IF(INDEX(DATOS!I:I,MATCH(CHECKLIST!B865,DATOS!B:B,0),1)="","X",IF(INDEX(DATOS!I:I,MATCH(CHECKLIST!B865,DATOS!B:B,0),1)&gt;YEAR(TODAY())-1,"","VENCIDA")),"")</f>
        <v/>
      </c>
      <c r="P865" s="17" t="str">
        <f>IF(B865="","",IF(IFERROR(FIND(P$13,INDEX(DATOS!CB:CB,MATCH(CHECKLIST!B865,DATOS!B:B,0),1),1),"")="","","X"))</f>
        <v/>
      </c>
      <c r="Q865" s="17" t="str">
        <f>IF(B865="","",IF(IFERROR(FIND(Q$13,INDEX(DATOS!CB:CB,MATCH(CHECKLIST!B865,DATOS!B:B,0),1),1),"")="","","X"))</f>
        <v/>
      </c>
      <c r="R865" t="str">
        <f>IF(B865="","",1)</f>
        <v/>
      </c>
      <c r="S865" t="str">
        <f t="shared" si="45"/>
        <v/>
      </c>
      <c r="U865" t="str">
        <f t="shared" si="43"/>
        <v/>
      </c>
      <c r="V865" t="str">
        <f t="shared" si="44"/>
        <v/>
      </c>
    </row>
    <row r="866" spans="1:22" x14ac:dyDescent="0.25">
      <c r="A866" s="12">
        <v>853</v>
      </c>
      <c r="B866" t="str">
        <f>IFERROR(INDEX(DATOS!B:B,MATCH(CHECKLIST!A866,DATOS!BV:BV,0),1),"")</f>
        <v/>
      </c>
      <c r="C866" t="str">
        <f>IFERROR(INDEX(DATOS!J:J,MATCH(CHECKLIST!A866,DATOS!BV:BV,0),1),"")</f>
        <v/>
      </c>
      <c r="D866" t="str">
        <f>IFERROR(INDEX(DATOS!R:R,MATCH(CHECKLIST!E866,DATOS!C:C,0),1),"")</f>
        <v/>
      </c>
      <c r="E866" s="16" t="str">
        <f>IFERROR(INDEX(DATOS!C:C,MATCH(CHECKLIST!A866,DATOS!BV:BV,0),1),"")</f>
        <v/>
      </c>
      <c r="F866" s="13" t="str">
        <f t="shared" si="42"/>
        <v/>
      </c>
      <c r="G866" s="17" t="str">
        <f>IF(IFERROR(FIND(G$13,INDEX(DATOS!CB:CB,MATCH(CHECKLIST!B866,DATOS!B:B,0),1),1),"")="",IF(IFERROR(FIND("FINADO",INDEX(DATOS!CB:CB,MATCH(CHECKLIST!B866,DATOS!B:B,0),1),1),"")="",IF(IFERROR(FIND("BAJA",INDEX(DATOS!CB:CB,MATCH(CHECKLIST!B866,DATOS!B:B,0),1),1),"")="",IF(IFERROR(FIND("FECHA PEUA",INDEX(DATOS!CB:CB,MATCH(CHECKLIST!B866,DATOS!B:B,0),1),1),"")="",IF(IFERROR(FIND("FIRMA",INDEX(DATOS!CB:CB,MATCH(CHECKLIST!B866,DATOS!B:B,0),1),1),"")="","","FIRMA"),"PEUA"),"BAJA"),"FINADO"),"X")</f>
        <v/>
      </c>
      <c r="H866" s="17" t="str">
        <f>IF(IFERROR(FIND(H$13,INDEX(DATOS!CB:CB,MATCH(CHECKLIST!B866,DATOS!B:B,0),1),1),"")="",IF(IFERROR(FIND("VENCIDA",INDEX(DATOS!BI:BI,MATCH(CHECKLIST!B866,DATOS!B:B,0),1),1),"")="","","VENCIDO"),"X")</f>
        <v/>
      </c>
      <c r="I866" s="17" t="str">
        <f>IF(IFERROR(FIND(I$13,INDEX(DATOS!CB:CB,MATCH(CHECKLIST!B866,DATOS!B:B,0),1),1),"")="","","X")</f>
        <v/>
      </c>
      <c r="J866" s="17" t="str">
        <f>IF(IFERROR(FIND(J$13,INDEX(DATOS!CB:CB,MATCH(CHECKLIST!B866,DATOS!B:B,0),1),1),"")="","","X")</f>
        <v/>
      </c>
      <c r="K866" s="17" t="str">
        <f>IF(IFERROR(FIND(K$13,INDEX(DATOS!CB:CB,MATCH(CHECKLIST!B866,DATOS!B:B,0),1),1),"")="","","X")</f>
        <v/>
      </c>
      <c r="L866" s="17" t="str">
        <f>IF(IFERROR(FIND(L$13,INDEX(DATOS!CB:CB,MATCH(CHECKLIST!B866,DATOS!B:B,0),1),1),"")="","","X")</f>
        <v/>
      </c>
      <c r="M866" s="17" t="str">
        <f>IF(IFERROR(FIND(M$13,INDEX(DATOS!CB:CB,MATCH(CHECKLIST!B866,DATOS!B:B,0),1),1),"")="","","X")</f>
        <v/>
      </c>
      <c r="N866" s="49" t="str">
        <f ca="1">IFERROR(IF(INDEX(DATOS!I:I,MATCH(CHECKLIST!B866,DATOS!B:B,0),1)="","X",IF(INDEX(DATOS!I:I,MATCH(CHECKLIST!B866,DATOS!B:B,0),1)&gt;YEAR(TODAY())-1,"","VENCIDA")),"")</f>
        <v/>
      </c>
      <c r="P866" s="17" t="str">
        <f>IF(B866="","",IF(IFERROR(FIND(P$13,INDEX(DATOS!CB:CB,MATCH(CHECKLIST!B866,DATOS!B:B,0),1),1),"")="","","X"))</f>
        <v/>
      </c>
      <c r="Q866" s="17" t="str">
        <f>IF(B866="","",IF(IFERROR(FIND(Q$13,INDEX(DATOS!CB:CB,MATCH(CHECKLIST!B866,DATOS!B:B,0),1),1),"")="","","X"))</f>
        <v/>
      </c>
      <c r="S866">
        <f t="shared" si="45"/>
        <v>0</v>
      </c>
      <c r="U866" t="str">
        <f t="shared" si="43"/>
        <v/>
      </c>
      <c r="V866" t="str">
        <f t="shared" si="44"/>
        <v/>
      </c>
    </row>
    <row r="867" spans="1:22" x14ac:dyDescent="0.25">
      <c r="A867" s="12">
        <v>854</v>
      </c>
      <c r="B867" t="str">
        <f>IFERROR(INDEX(DATOS!B:B,MATCH(CHECKLIST!A867,DATOS!BV:BV,0),1),"")</f>
        <v/>
      </c>
      <c r="C867" t="str">
        <f>IFERROR(INDEX(DATOS!J:J,MATCH(CHECKLIST!A867,DATOS!BV:BV,0),1),"")</f>
        <v/>
      </c>
      <c r="D867" t="str">
        <f>IFERROR(INDEX(DATOS!R:R,MATCH(CHECKLIST!E867,DATOS!C:C,0),1),"")</f>
        <v/>
      </c>
      <c r="E867" s="16" t="str">
        <f>IFERROR(INDEX(DATOS!C:C,MATCH(CHECKLIST!A867,DATOS!BV:BV,0),1),"")</f>
        <v/>
      </c>
      <c r="F867" s="13" t="str">
        <f t="shared" si="42"/>
        <v/>
      </c>
      <c r="G867" s="17" t="str">
        <f>IF(IFERROR(FIND(G$13,INDEX(DATOS!CB:CB,MATCH(CHECKLIST!B867,DATOS!B:B,0),1),1),"")="",IF(IFERROR(FIND("FINADO",INDEX(DATOS!CB:CB,MATCH(CHECKLIST!B867,DATOS!B:B,0),1),1),"")="",IF(IFERROR(FIND("BAJA",INDEX(DATOS!CB:CB,MATCH(CHECKLIST!B867,DATOS!B:B,0),1),1),"")="",IF(IFERROR(FIND("FECHA PEUA",INDEX(DATOS!CB:CB,MATCH(CHECKLIST!B867,DATOS!B:B,0),1),1),"")="",IF(IFERROR(FIND("FIRMA",INDEX(DATOS!CB:CB,MATCH(CHECKLIST!B867,DATOS!B:B,0),1),1),"")="","","FIRMA"),"PEUA"),"BAJA"),"FINADO"),"X")</f>
        <v/>
      </c>
      <c r="H867" s="17" t="str">
        <f>IF(IFERROR(FIND(H$13,INDEX(DATOS!CB:CB,MATCH(CHECKLIST!B867,DATOS!B:B,0),1),1),"")="",IF(IFERROR(FIND("VENCIDA",INDEX(DATOS!BI:BI,MATCH(CHECKLIST!B867,DATOS!B:B,0),1),1),"")="","","VENCIDO"),"X")</f>
        <v/>
      </c>
      <c r="I867" s="17" t="str">
        <f>IF(IFERROR(FIND(I$13,INDEX(DATOS!CB:CB,MATCH(CHECKLIST!B867,DATOS!B:B,0),1),1),"")="","","X")</f>
        <v/>
      </c>
      <c r="J867" s="17" t="str">
        <f>IF(IFERROR(FIND(J$13,INDEX(DATOS!CB:CB,MATCH(CHECKLIST!B867,DATOS!B:B,0),1),1),"")="","","X")</f>
        <v/>
      </c>
      <c r="K867" s="17" t="str">
        <f>IF(IFERROR(FIND(K$13,INDEX(DATOS!CB:CB,MATCH(CHECKLIST!B867,DATOS!B:B,0),1),1),"")="","","X")</f>
        <v/>
      </c>
      <c r="L867" s="17" t="str">
        <f>IF(IFERROR(FIND(L$13,INDEX(DATOS!CB:CB,MATCH(CHECKLIST!B867,DATOS!B:B,0),1),1),"")="","","X")</f>
        <v/>
      </c>
      <c r="M867" s="17" t="str">
        <f>IF(IFERROR(FIND(M$13,INDEX(DATOS!CB:CB,MATCH(CHECKLIST!B867,DATOS!B:B,0),1),1),"")="","","X")</f>
        <v/>
      </c>
      <c r="N867" s="49" t="str">
        <f ca="1">IFERROR(IF(INDEX(DATOS!I:I,MATCH(CHECKLIST!B867,DATOS!B:B,0),1)="","X",IF(INDEX(DATOS!I:I,MATCH(CHECKLIST!B867,DATOS!B:B,0),1)&gt;YEAR(TODAY())-1,"","VENCIDA")),"")</f>
        <v/>
      </c>
      <c r="P867" s="17" t="str">
        <f>IF(B867="","",IF(IFERROR(FIND(P$13,INDEX(DATOS!CB:CB,MATCH(CHECKLIST!B867,DATOS!B:B,0),1),1),"")="","","X"))</f>
        <v/>
      </c>
      <c r="Q867" s="17" t="str">
        <f>IF(B867="","",IF(IFERROR(FIND(Q$13,INDEX(DATOS!CB:CB,MATCH(CHECKLIST!B867,DATOS!B:B,0),1),1),"")="","","X"))</f>
        <v/>
      </c>
      <c r="R867" t="str">
        <f>IF(B867="","",1)</f>
        <v/>
      </c>
      <c r="S867" t="str">
        <f t="shared" si="45"/>
        <v/>
      </c>
      <c r="U867" t="str">
        <f t="shared" si="43"/>
        <v/>
      </c>
      <c r="V867" t="str">
        <f t="shared" si="44"/>
        <v/>
      </c>
    </row>
    <row r="868" spans="1:22" x14ac:dyDescent="0.25">
      <c r="A868" s="12">
        <v>855</v>
      </c>
      <c r="B868" t="str">
        <f>IFERROR(INDEX(DATOS!B:B,MATCH(CHECKLIST!A868,DATOS!BV:BV,0),1),"")</f>
        <v/>
      </c>
      <c r="C868" t="str">
        <f>IFERROR(INDEX(DATOS!J:J,MATCH(CHECKLIST!A868,DATOS!BV:BV,0),1),"")</f>
        <v/>
      </c>
      <c r="D868" t="str">
        <f>IFERROR(INDEX(DATOS!R:R,MATCH(CHECKLIST!E868,DATOS!C:C,0),1),"")</f>
        <v/>
      </c>
      <c r="E868" s="16" t="str">
        <f>IFERROR(INDEX(DATOS!C:C,MATCH(CHECKLIST!A868,DATOS!BV:BV,0),1),"")</f>
        <v/>
      </c>
      <c r="F868" s="13" t="str">
        <f t="shared" si="42"/>
        <v/>
      </c>
      <c r="G868" s="17" t="str">
        <f>IF(IFERROR(FIND(G$13,INDEX(DATOS!CB:CB,MATCH(CHECKLIST!B868,DATOS!B:B,0),1),1),"")="",IF(IFERROR(FIND("FINADO",INDEX(DATOS!CB:CB,MATCH(CHECKLIST!B868,DATOS!B:B,0),1),1),"")="",IF(IFERROR(FIND("BAJA",INDEX(DATOS!CB:CB,MATCH(CHECKLIST!B868,DATOS!B:B,0),1),1),"")="",IF(IFERROR(FIND("FECHA PEUA",INDEX(DATOS!CB:CB,MATCH(CHECKLIST!B868,DATOS!B:B,0),1),1),"")="",IF(IFERROR(FIND("FIRMA",INDEX(DATOS!CB:CB,MATCH(CHECKLIST!B868,DATOS!B:B,0),1),1),"")="","","FIRMA"),"PEUA"),"BAJA"),"FINADO"),"X")</f>
        <v/>
      </c>
      <c r="H868" s="17" t="str">
        <f>IF(IFERROR(FIND(H$13,INDEX(DATOS!CB:CB,MATCH(CHECKLIST!B868,DATOS!B:B,0),1),1),"")="",IF(IFERROR(FIND("VENCIDA",INDEX(DATOS!BI:BI,MATCH(CHECKLIST!B868,DATOS!B:B,0),1),1),"")="","","VENCIDO"),"X")</f>
        <v/>
      </c>
      <c r="I868" s="17" t="str">
        <f>IF(IFERROR(FIND(I$13,INDEX(DATOS!CB:CB,MATCH(CHECKLIST!B868,DATOS!B:B,0),1),1),"")="","","X")</f>
        <v/>
      </c>
      <c r="J868" s="17" t="str">
        <f>IF(IFERROR(FIND(J$13,INDEX(DATOS!CB:CB,MATCH(CHECKLIST!B868,DATOS!B:B,0),1),1),"")="","","X")</f>
        <v/>
      </c>
      <c r="K868" s="17" t="str">
        <f>IF(IFERROR(FIND(K$13,INDEX(DATOS!CB:CB,MATCH(CHECKLIST!B868,DATOS!B:B,0),1),1),"")="","","X")</f>
        <v/>
      </c>
      <c r="L868" s="17" t="str">
        <f>IF(IFERROR(FIND(L$13,INDEX(DATOS!CB:CB,MATCH(CHECKLIST!B868,DATOS!B:B,0),1),1),"")="","","X")</f>
        <v/>
      </c>
      <c r="M868" s="17" t="str">
        <f>IF(IFERROR(FIND(M$13,INDEX(DATOS!CB:CB,MATCH(CHECKLIST!B868,DATOS!B:B,0),1),1),"")="","","X")</f>
        <v/>
      </c>
      <c r="N868" s="49" t="str">
        <f ca="1">IFERROR(IF(INDEX(DATOS!I:I,MATCH(CHECKLIST!B868,DATOS!B:B,0),1)="","X",IF(INDEX(DATOS!I:I,MATCH(CHECKLIST!B868,DATOS!B:B,0),1)&gt;YEAR(TODAY())-1,"","VENCIDA")),"")</f>
        <v/>
      </c>
      <c r="P868" s="17" t="str">
        <f>IF(B868="","",IF(IFERROR(FIND(P$13,INDEX(DATOS!CB:CB,MATCH(CHECKLIST!B868,DATOS!B:B,0),1),1),"")="","","X"))</f>
        <v/>
      </c>
      <c r="Q868" s="17" t="str">
        <f>IF(B868="","",IF(IFERROR(FIND(Q$13,INDEX(DATOS!CB:CB,MATCH(CHECKLIST!B868,DATOS!B:B,0),1),1),"")="","","X"))</f>
        <v/>
      </c>
      <c r="S868">
        <f t="shared" si="45"/>
        <v>0</v>
      </c>
      <c r="U868" t="str">
        <f t="shared" si="43"/>
        <v/>
      </c>
      <c r="V868" t="str">
        <f t="shared" si="44"/>
        <v/>
      </c>
    </row>
    <row r="869" spans="1:22" x14ac:dyDescent="0.25">
      <c r="A869" s="12">
        <v>856</v>
      </c>
      <c r="B869" t="str">
        <f>IFERROR(INDEX(DATOS!B:B,MATCH(CHECKLIST!A869,DATOS!BV:BV,0),1),"")</f>
        <v/>
      </c>
      <c r="C869" t="str">
        <f>IFERROR(INDEX(DATOS!J:J,MATCH(CHECKLIST!A869,DATOS!BV:BV,0),1),"")</f>
        <v/>
      </c>
      <c r="D869" t="str">
        <f>IFERROR(INDEX(DATOS!R:R,MATCH(CHECKLIST!E869,DATOS!C:C,0),1),"")</f>
        <v/>
      </c>
      <c r="E869" s="16" t="str">
        <f>IFERROR(INDEX(DATOS!C:C,MATCH(CHECKLIST!A869,DATOS!BV:BV,0),1),"")</f>
        <v/>
      </c>
      <c r="F869" s="13" t="str">
        <f t="shared" si="42"/>
        <v/>
      </c>
      <c r="G869" s="17" t="str">
        <f>IF(IFERROR(FIND(G$13,INDEX(DATOS!CB:CB,MATCH(CHECKLIST!B869,DATOS!B:B,0),1),1),"")="",IF(IFERROR(FIND("FINADO",INDEX(DATOS!CB:CB,MATCH(CHECKLIST!B869,DATOS!B:B,0),1),1),"")="",IF(IFERROR(FIND("BAJA",INDEX(DATOS!CB:CB,MATCH(CHECKLIST!B869,DATOS!B:B,0),1),1),"")="",IF(IFERROR(FIND("FECHA PEUA",INDEX(DATOS!CB:CB,MATCH(CHECKLIST!B869,DATOS!B:B,0),1),1),"")="",IF(IFERROR(FIND("FIRMA",INDEX(DATOS!CB:CB,MATCH(CHECKLIST!B869,DATOS!B:B,0),1),1),"")="","","FIRMA"),"PEUA"),"BAJA"),"FINADO"),"X")</f>
        <v/>
      </c>
      <c r="H869" s="17" t="str">
        <f>IF(IFERROR(FIND(H$13,INDEX(DATOS!CB:CB,MATCH(CHECKLIST!B869,DATOS!B:B,0),1),1),"")="",IF(IFERROR(FIND("VENCIDA",INDEX(DATOS!BI:BI,MATCH(CHECKLIST!B869,DATOS!B:B,0),1),1),"")="","","VENCIDO"),"X")</f>
        <v/>
      </c>
      <c r="I869" s="17" t="str">
        <f>IF(IFERROR(FIND(I$13,INDEX(DATOS!CB:CB,MATCH(CHECKLIST!B869,DATOS!B:B,0),1),1),"")="","","X")</f>
        <v/>
      </c>
      <c r="J869" s="17" t="str">
        <f>IF(IFERROR(FIND(J$13,INDEX(DATOS!CB:CB,MATCH(CHECKLIST!B869,DATOS!B:B,0),1),1),"")="","","X")</f>
        <v/>
      </c>
      <c r="K869" s="17" t="str">
        <f>IF(IFERROR(FIND(K$13,INDEX(DATOS!CB:CB,MATCH(CHECKLIST!B869,DATOS!B:B,0),1),1),"")="","","X")</f>
        <v/>
      </c>
      <c r="L869" s="17" t="str">
        <f>IF(IFERROR(FIND(L$13,INDEX(DATOS!CB:CB,MATCH(CHECKLIST!B869,DATOS!B:B,0),1),1),"")="","","X")</f>
        <v/>
      </c>
      <c r="M869" s="17" t="str">
        <f>IF(IFERROR(FIND(M$13,INDEX(DATOS!CB:CB,MATCH(CHECKLIST!B869,DATOS!B:B,0),1),1),"")="","","X")</f>
        <v/>
      </c>
      <c r="N869" s="49" t="str">
        <f ca="1">IFERROR(IF(INDEX(DATOS!I:I,MATCH(CHECKLIST!B869,DATOS!B:B,0),1)="","X",IF(INDEX(DATOS!I:I,MATCH(CHECKLIST!B869,DATOS!B:B,0),1)&gt;YEAR(TODAY())-1,"","VENCIDA")),"")</f>
        <v/>
      </c>
      <c r="P869" s="17" t="str">
        <f>IF(B869="","",IF(IFERROR(FIND(P$13,INDEX(DATOS!CB:CB,MATCH(CHECKLIST!B869,DATOS!B:B,0),1),1),"")="","","X"))</f>
        <v/>
      </c>
      <c r="Q869" s="17" t="str">
        <f>IF(B869="","",IF(IFERROR(FIND(Q$13,INDEX(DATOS!CB:CB,MATCH(CHECKLIST!B869,DATOS!B:B,0),1),1),"")="","","X"))</f>
        <v/>
      </c>
      <c r="R869" t="str">
        <f>IF(B869="","",1)</f>
        <v/>
      </c>
      <c r="S869" t="str">
        <f t="shared" si="45"/>
        <v/>
      </c>
      <c r="U869" t="str">
        <f t="shared" si="43"/>
        <v/>
      </c>
      <c r="V869" t="str">
        <f t="shared" si="44"/>
        <v/>
      </c>
    </row>
    <row r="870" spans="1:22" x14ac:dyDescent="0.25">
      <c r="A870" s="12">
        <v>857</v>
      </c>
      <c r="B870" t="str">
        <f>IFERROR(INDEX(DATOS!B:B,MATCH(CHECKLIST!A870,DATOS!BV:BV,0),1),"")</f>
        <v/>
      </c>
      <c r="C870" t="str">
        <f>IFERROR(INDEX(DATOS!J:J,MATCH(CHECKLIST!A870,DATOS!BV:BV,0),1),"")</f>
        <v/>
      </c>
      <c r="D870" t="str">
        <f>IFERROR(INDEX(DATOS!R:R,MATCH(CHECKLIST!E870,DATOS!C:C,0),1),"")</f>
        <v/>
      </c>
      <c r="E870" s="16" t="str">
        <f>IFERROR(INDEX(DATOS!C:C,MATCH(CHECKLIST!A870,DATOS!BV:BV,0),1),"")</f>
        <v/>
      </c>
      <c r="F870" s="13" t="str">
        <f t="shared" si="42"/>
        <v/>
      </c>
      <c r="G870" s="17" t="str">
        <f>IF(IFERROR(FIND(G$13,INDEX(DATOS!CB:CB,MATCH(CHECKLIST!B870,DATOS!B:B,0),1),1),"")="",IF(IFERROR(FIND("FINADO",INDEX(DATOS!CB:CB,MATCH(CHECKLIST!B870,DATOS!B:B,0),1),1),"")="",IF(IFERROR(FIND("BAJA",INDEX(DATOS!CB:CB,MATCH(CHECKLIST!B870,DATOS!B:B,0),1),1),"")="",IF(IFERROR(FIND("FECHA PEUA",INDEX(DATOS!CB:CB,MATCH(CHECKLIST!B870,DATOS!B:B,0),1),1),"")="",IF(IFERROR(FIND("FIRMA",INDEX(DATOS!CB:CB,MATCH(CHECKLIST!B870,DATOS!B:B,0),1),1),"")="","","FIRMA"),"PEUA"),"BAJA"),"FINADO"),"X")</f>
        <v/>
      </c>
      <c r="H870" s="17" t="str">
        <f>IF(IFERROR(FIND(H$13,INDEX(DATOS!CB:CB,MATCH(CHECKLIST!B870,DATOS!B:B,0),1),1),"")="",IF(IFERROR(FIND("VENCIDA",INDEX(DATOS!BI:BI,MATCH(CHECKLIST!B870,DATOS!B:B,0),1),1),"")="","","VENCIDO"),"X")</f>
        <v/>
      </c>
      <c r="I870" s="17" t="str">
        <f>IF(IFERROR(FIND(I$13,INDEX(DATOS!CB:CB,MATCH(CHECKLIST!B870,DATOS!B:B,0),1),1),"")="","","X")</f>
        <v/>
      </c>
      <c r="J870" s="17" t="str">
        <f>IF(IFERROR(FIND(J$13,INDEX(DATOS!CB:CB,MATCH(CHECKLIST!B870,DATOS!B:B,0),1),1),"")="","","X")</f>
        <v/>
      </c>
      <c r="K870" s="17" t="str">
        <f>IF(IFERROR(FIND(K$13,INDEX(DATOS!CB:CB,MATCH(CHECKLIST!B870,DATOS!B:B,0),1),1),"")="","","X")</f>
        <v/>
      </c>
      <c r="L870" s="17" t="str">
        <f>IF(IFERROR(FIND(L$13,INDEX(DATOS!CB:CB,MATCH(CHECKLIST!B870,DATOS!B:B,0),1),1),"")="","","X")</f>
        <v/>
      </c>
      <c r="M870" s="17" t="str">
        <f>IF(IFERROR(FIND(M$13,INDEX(DATOS!CB:CB,MATCH(CHECKLIST!B870,DATOS!B:B,0),1),1),"")="","","X")</f>
        <v/>
      </c>
      <c r="N870" s="49" t="str">
        <f ca="1">IFERROR(IF(INDEX(DATOS!I:I,MATCH(CHECKLIST!B870,DATOS!B:B,0),1)="","X",IF(INDEX(DATOS!I:I,MATCH(CHECKLIST!B870,DATOS!B:B,0),1)&gt;YEAR(TODAY())-1,"","VENCIDA")),"")</f>
        <v/>
      </c>
      <c r="P870" s="17" t="str">
        <f>IF(B870="","",IF(IFERROR(FIND(P$13,INDEX(DATOS!CB:CB,MATCH(CHECKLIST!B870,DATOS!B:B,0),1),1),"")="","","X"))</f>
        <v/>
      </c>
      <c r="Q870" s="17" t="str">
        <f>IF(B870="","",IF(IFERROR(FIND(Q$13,INDEX(DATOS!CB:CB,MATCH(CHECKLIST!B870,DATOS!B:B,0),1),1),"")="","","X"))</f>
        <v/>
      </c>
      <c r="S870">
        <f t="shared" si="45"/>
        <v>0</v>
      </c>
      <c r="U870" t="str">
        <f t="shared" si="43"/>
        <v/>
      </c>
      <c r="V870" t="str">
        <f t="shared" si="44"/>
        <v/>
      </c>
    </row>
    <row r="871" spans="1:22" x14ac:dyDescent="0.25">
      <c r="A871" s="12">
        <v>858</v>
      </c>
      <c r="B871" t="str">
        <f>IFERROR(INDEX(DATOS!B:B,MATCH(CHECKLIST!A871,DATOS!BV:BV,0),1),"")</f>
        <v/>
      </c>
      <c r="C871" t="str">
        <f>IFERROR(INDEX(DATOS!J:J,MATCH(CHECKLIST!A871,DATOS!BV:BV,0),1),"")</f>
        <v/>
      </c>
      <c r="D871" t="str">
        <f>IFERROR(INDEX(DATOS!R:R,MATCH(CHECKLIST!E871,DATOS!C:C,0),1),"")</f>
        <v/>
      </c>
      <c r="E871" s="16" t="str">
        <f>IFERROR(INDEX(DATOS!C:C,MATCH(CHECKLIST!A871,DATOS!BV:BV,0),1),"")</f>
        <v/>
      </c>
      <c r="F871" s="13" t="str">
        <f t="shared" si="42"/>
        <v/>
      </c>
      <c r="G871" s="17" t="str">
        <f>IF(IFERROR(FIND(G$13,INDEX(DATOS!CB:CB,MATCH(CHECKLIST!B871,DATOS!B:B,0),1),1),"")="",IF(IFERROR(FIND("FINADO",INDEX(DATOS!CB:CB,MATCH(CHECKLIST!B871,DATOS!B:B,0),1),1),"")="",IF(IFERROR(FIND("BAJA",INDEX(DATOS!CB:CB,MATCH(CHECKLIST!B871,DATOS!B:B,0),1),1),"")="",IF(IFERROR(FIND("FECHA PEUA",INDEX(DATOS!CB:CB,MATCH(CHECKLIST!B871,DATOS!B:B,0),1),1),"")="",IF(IFERROR(FIND("FIRMA",INDEX(DATOS!CB:CB,MATCH(CHECKLIST!B871,DATOS!B:B,0),1),1),"")="","","FIRMA"),"PEUA"),"BAJA"),"FINADO"),"X")</f>
        <v/>
      </c>
      <c r="H871" s="17" t="str">
        <f>IF(IFERROR(FIND(H$13,INDEX(DATOS!CB:CB,MATCH(CHECKLIST!B871,DATOS!B:B,0),1),1),"")="",IF(IFERROR(FIND("VENCIDA",INDEX(DATOS!BI:BI,MATCH(CHECKLIST!B871,DATOS!B:B,0),1),1),"")="","","VENCIDO"),"X")</f>
        <v/>
      </c>
      <c r="I871" s="17" t="str">
        <f>IF(IFERROR(FIND(I$13,INDEX(DATOS!CB:CB,MATCH(CHECKLIST!B871,DATOS!B:B,0),1),1),"")="","","X")</f>
        <v/>
      </c>
      <c r="J871" s="17" t="str">
        <f>IF(IFERROR(FIND(J$13,INDEX(DATOS!CB:CB,MATCH(CHECKLIST!B871,DATOS!B:B,0),1),1),"")="","","X")</f>
        <v/>
      </c>
      <c r="K871" s="17" t="str">
        <f>IF(IFERROR(FIND(K$13,INDEX(DATOS!CB:CB,MATCH(CHECKLIST!B871,DATOS!B:B,0),1),1),"")="","","X")</f>
        <v/>
      </c>
      <c r="L871" s="17" t="str">
        <f>IF(IFERROR(FIND(L$13,INDEX(DATOS!CB:CB,MATCH(CHECKLIST!B871,DATOS!B:B,0),1),1),"")="","","X")</f>
        <v/>
      </c>
      <c r="M871" s="17" t="str">
        <f>IF(IFERROR(FIND(M$13,INDEX(DATOS!CB:CB,MATCH(CHECKLIST!B871,DATOS!B:B,0),1),1),"")="","","X")</f>
        <v/>
      </c>
      <c r="N871" s="49" t="str">
        <f ca="1">IFERROR(IF(INDEX(DATOS!I:I,MATCH(CHECKLIST!B871,DATOS!B:B,0),1)="","X",IF(INDEX(DATOS!I:I,MATCH(CHECKLIST!B871,DATOS!B:B,0),1)&gt;YEAR(TODAY())-1,"","VENCIDA")),"")</f>
        <v/>
      </c>
      <c r="P871" s="17" t="str">
        <f>IF(B871="","",IF(IFERROR(FIND(P$13,INDEX(DATOS!CB:CB,MATCH(CHECKLIST!B871,DATOS!B:B,0),1),1),"")="","","X"))</f>
        <v/>
      </c>
      <c r="Q871" s="17" t="str">
        <f>IF(B871="","",IF(IFERROR(FIND(Q$13,INDEX(DATOS!CB:CB,MATCH(CHECKLIST!B871,DATOS!B:B,0),1),1),"")="","","X"))</f>
        <v/>
      </c>
      <c r="R871" t="str">
        <f>IF(B871="","",1)</f>
        <v/>
      </c>
      <c r="S871" t="str">
        <f t="shared" si="45"/>
        <v/>
      </c>
      <c r="U871" t="str">
        <f t="shared" si="43"/>
        <v/>
      </c>
      <c r="V871" t="str">
        <f t="shared" si="44"/>
        <v/>
      </c>
    </row>
    <row r="872" spans="1:22" x14ac:dyDescent="0.25">
      <c r="A872" s="12">
        <v>859</v>
      </c>
      <c r="B872" t="str">
        <f>IFERROR(INDEX(DATOS!B:B,MATCH(CHECKLIST!A872,DATOS!BV:BV,0),1),"")</f>
        <v/>
      </c>
      <c r="C872" t="str">
        <f>IFERROR(INDEX(DATOS!J:J,MATCH(CHECKLIST!A872,DATOS!BV:BV,0),1),"")</f>
        <v/>
      </c>
      <c r="D872" t="str">
        <f>IFERROR(INDEX(DATOS!R:R,MATCH(CHECKLIST!E872,DATOS!C:C,0),1),"")</f>
        <v/>
      </c>
      <c r="E872" s="16" t="str">
        <f>IFERROR(INDEX(DATOS!C:C,MATCH(CHECKLIST!A872,DATOS!BV:BV,0),1),"")</f>
        <v/>
      </c>
      <c r="F872" s="13" t="str">
        <f t="shared" si="42"/>
        <v/>
      </c>
      <c r="G872" s="17" t="str">
        <f>IF(IFERROR(FIND(G$13,INDEX(DATOS!CB:CB,MATCH(CHECKLIST!B872,DATOS!B:B,0),1),1),"")="",IF(IFERROR(FIND("FINADO",INDEX(DATOS!CB:CB,MATCH(CHECKLIST!B872,DATOS!B:B,0),1),1),"")="",IF(IFERROR(FIND("BAJA",INDEX(DATOS!CB:CB,MATCH(CHECKLIST!B872,DATOS!B:B,0),1),1),"")="",IF(IFERROR(FIND("FECHA PEUA",INDEX(DATOS!CB:CB,MATCH(CHECKLIST!B872,DATOS!B:B,0),1),1),"")="",IF(IFERROR(FIND("FIRMA",INDEX(DATOS!CB:CB,MATCH(CHECKLIST!B872,DATOS!B:B,0),1),1),"")="","","FIRMA"),"PEUA"),"BAJA"),"FINADO"),"X")</f>
        <v/>
      </c>
      <c r="H872" s="17" t="str">
        <f>IF(IFERROR(FIND(H$13,INDEX(DATOS!CB:CB,MATCH(CHECKLIST!B872,DATOS!B:B,0),1),1),"")="",IF(IFERROR(FIND("VENCIDA",INDEX(DATOS!BI:BI,MATCH(CHECKLIST!B872,DATOS!B:B,0),1),1),"")="","","VENCIDO"),"X")</f>
        <v/>
      </c>
      <c r="I872" s="17" t="str">
        <f>IF(IFERROR(FIND(I$13,INDEX(DATOS!CB:CB,MATCH(CHECKLIST!B872,DATOS!B:B,0),1),1),"")="","","X")</f>
        <v/>
      </c>
      <c r="J872" s="17" t="str">
        <f>IF(IFERROR(FIND(J$13,INDEX(DATOS!CB:CB,MATCH(CHECKLIST!B872,DATOS!B:B,0),1),1),"")="","","X")</f>
        <v/>
      </c>
      <c r="K872" s="17" t="str">
        <f>IF(IFERROR(FIND(K$13,INDEX(DATOS!CB:CB,MATCH(CHECKLIST!B872,DATOS!B:B,0),1),1),"")="","","X")</f>
        <v/>
      </c>
      <c r="L872" s="17" t="str">
        <f>IF(IFERROR(FIND(L$13,INDEX(DATOS!CB:CB,MATCH(CHECKLIST!B872,DATOS!B:B,0),1),1),"")="","","X")</f>
        <v/>
      </c>
      <c r="M872" s="17" t="str">
        <f>IF(IFERROR(FIND(M$13,INDEX(DATOS!CB:CB,MATCH(CHECKLIST!B872,DATOS!B:B,0),1),1),"")="","","X")</f>
        <v/>
      </c>
      <c r="N872" s="49" t="str">
        <f ca="1">IFERROR(IF(INDEX(DATOS!I:I,MATCH(CHECKLIST!B872,DATOS!B:B,0),1)="","X",IF(INDEX(DATOS!I:I,MATCH(CHECKLIST!B872,DATOS!B:B,0),1)&gt;YEAR(TODAY())-1,"","VENCIDA")),"")</f>
        <v/>
      </c>
      <c r="P872" s="17" t="str">
        <f>IF(B872="","",IF(IFERROR(FIND(P$13,INDEX(DATOS!CB:CB,MATCH(CHECKLIST!B872,DATOS!B:B,0),1),1),"")="","","X"))</f>
        <v/>
      </c>
      <c r="Q872" s="17" t="str">
        <f>IF(B872="","",IF(IFERROR(FIND(Q$13,INDEX(DATOS!CB:CB,MATCH(CHECKLIST!B872,DATOS!B:B,0),1),1),"")="","","X"))</f>
        <v/>
      </c>
      <c r="S872">
        <f t="shared" si="45"/>
        <v>0</v>
      </c>
      <c r="U872" t="str">
        <f t="shared" si="43"/>
        <v/>
      </c>
      <c r="V872" t="str">
        <f t="shared" si="44"/>
        <v/>
      </c>
    </row>
    <row r="873" spans="1:22" x14ac:dyDescent="0.25">
      <c r="A873" s="12">
        <v>860</v>
      </c>
      <c r="B873" t="str">
        <f>IFERROR(INDEX(DATOS!B:B,MATCH(CHECKLIST!A873,DATOS!BV:BV,0),1),"")</f>
        <v/>
      </c>
      <c r="C873" t="str">
        <f>IFERROR(INDEX(DATOS!J:J,MATCH(CHECKLIST!A873,DATOS!BV:BV,0),1),"")</f>
        <v/>
      </c>
      <c r="D873" t="str">
        <f>IFERROR(INDEX(DATOS!R:R,MATCH(CHECKLIST!E873,DATOS!C:C,0),1),"")</f>
        <v/>
      </c>
      <c r="E873" s="16" t="str">
        <f>IFERROR(INDEX(DATOS!C:C,MATCH(CHECKLIST!A873,DATOS!BV:BV,0),1),"")</f>
        <v/>
      </c>
      <c r="F873" s="13" t="str">
        <f t="shared" si="42"/>
        <v/>
      </c>
      <c r="G873" s="17" t="str">
        <f>IF(IFERROR(FIND(G$13,INDEX(DATOS!CB:CB,MATCH(CHECKLIST!B873,DATOS!B:B,0),1),1),"")="",IF(IFERROR(FIND("FINADO",INDEX(DATOS!CB:CB,MATCH(CHECKLIST!B873,DATOS!B:B,0),1),1),"")="",IF(IFERROR(FIND("BAJA",INDEX(DATOS!CB:CB,MATCH(CHECKLIST!B873,DATOS!B:B,0),1),1),"")="",IF(IFERROR(FIND("FECHA PEUA",INDEX(DATOS!CB:CB,MATCH(CHECKLIST!B873,DATOS!B:B,0),1),1),"")="",IF(IFERROR(FIND("FIRMA",INDEX(DATOS!CB:CB,MATCH(CHECKLIST!B873,DATOS!B:B,0),1),1),"")="","","FIRMA"),"PEUA"),"BAJA"),"FINADO"),"X")</f>
        <v/>
      </c>
      <c r="H873" s="17" t="str">
        <f>IF(IFERROR(FIND(H$13,INDEX(DATOS!CB:CB,MATCH(CHECKLIST!B873,DATOS!B:B,0),1),1),"")="",IF(IFERROR(FIND("VENCIDA",INDEX(DATOS!BI:BI,MATCH(CHECKLIST!B873,DATOS!B:B,0),1),1),"")="","","VENCIDO"),"X")</f>
        <v/>
      </c>
      <c r="I873" s="17" t="str">
        <f>IF(IFERROR(FIND(I$13,INDEX(DATOS!CB:CB,MATCH(CHECKLIST!B873,DATOS!B:B,0),1),1),"")="","","X")</f>
        <v/>
      </c>
      <c r="J873" s="17" t="str">
        <f>IF(IFERROR(FIND(J$13,INDEX(DATOS!CB:CB,MATCH(CHECKLIST!B873,DATOS!B:B,0),1),1),"")="","","X")</f>
        <v/>
      </c>
      <c r="K873" s="17" t="str">
        <f>IF(IFERROR(FIND(K$13,INDEX(DATOS!CB:CB,MATCH(CHECKLIST!B873,DATOS!B:B,0),1),1),"")="","","X")</f>
        <v/>
      </c>
      <c r="L873" s="17" t="str">
        <f>IF(IFERROR(FIND(L$13,INDEX(DATOS!CB:CB,MATCH(CHECKLIST!B873,DATOS!B:B,0),1),1),"")="","","X")</f>
        <v/>
      </c>
      <c r="M873" s="17" t="str">
        <f>IF(IFERROR(FIND(M$13,INDEX(DATOS!CB:CB,MATCH(CHECKLIST!B873,DATOS!B:B,0),1),1),"")="","","X")</f>
        <v/>
      </c>
      <c r="N873" s="49" t="str">
        <f ca="1">IFERROR(IF(INDEX(DATOS!I:I,MATCH(CHECKLIST!B873,DATOS!B:B,0),1)="","X",IF(INDEX(DATOS!I:I,MATCH(CHECKLIST!B873,DATOS!B:B,0),1)&gt;YEAR(TODAY())-1,"","VENCIDA")),"")</f>
        <v/>
      </c>
      <c r="P873" s="17" t="str">
        <f>IF(B873="","",IF(IFERROR(FIND(P$13,INDEX(DATOS!CB:CB,MATCH(CHECKLIST!B873,DATOS!B:B,0),1),1),"")="","","X"))</f>
        <v/>
      </c>
      <c r="Q873" s="17" t="str">
        <f>IF(B873="","",IF(IFERROR(FIND(Q$13,INDEX(DATOS!CB:CB,MATCH(CHECKLIST!B873,DATOS!B:B,0),1),1),"")="","","X"))</f>
        <v/>
      </c>
      <c r="R873" t="str">
        <f>IF(B873="","",1)</f>
        <v/>
      </c>
      <c r="S873" t="str">
        <f t="shared" si="45"/>
        <v/>
      </c>
      <c r="U873" t="str">
        <f t="shared" si="43"/>
        <v/>
      </c>
      <c r="V873" t="str">
        <f t="shared" si="44"/>
        <v/>
      </c>
    </row>
    <row r="874" spans="1:22" x14ac:dyDescent="0.25">
      <c r="A874" s="12">
        <v>861</v>
      </c>
      <c r="B874" t="str">
        <f>IFERROR(INDEX(DATOS!B:B,MATCH(CHECKLIST!A874,DATOS!BV:BV,0),1),"")</f>
        <v/>
      </c>
      <c r="C874" t="str">
        <f>IFERROR(INDEX(DATOS!J:J,MATCH(CHECKLIST!A874,DATOS!BV:BV,0),1),"")</f>
        <v/>
      </c>
      <c r="D874" t="str">
        <f>IFERROR(INDEX(DATOS!R:R,MATCH(CHECKLIST!E874,DATOS!C:C,0),1),"")</f>
        <v/>
      </c>
      <c r="E874" s="16" t="str">
        <f>IFERROR(INDEX(DATOS!C:C,MATCH(CHECKLIST!A874,DATOS!BV:BV,0),1),"")</f>
        <v/>
      </c>
      <c r="F874" s="13" t="str">
        <f t="shared" si="42"/>
        <v/>
      </c>
      <c r="G874" s="17" t="str">
        <f>IF(IFERROR(FIND(G$13,INDEX(DATOS!CB:CB,MATCH(CHECKLIST!B874,DATOS!B:B,0),1),1),"")="",IF(IFERROR(FIND("FINADO",INDEX(DATOS!CB:CB,MATCH(CHECKLIST!B874,DATOS!B:B,0),1),1),"")="",IF(IFERROR(FIND("BAJA",INDEX(DATOS!CB:CB,MATCH(CHECKLIST!B874,DATOS!B:B,0),1),1),"")="",IF(IFERROR(FIND("FECHA PEUA",INDEX(DATOS!CB:CB,MATCH(CHECKLIST!B874,DATOS!B:B,0),1),1),"")="",IF(IFERROR(FIND("FIRMA",INDEX(DATOS!CB:CB,MATCH(CHECKLIST!B874,DATOS!B:B,0),1),1),"")="","","FIRMA"),"PEUA"),"BAJA"),"FINADO"),"X")</f>
        <v/>
      </c>
      <c r="H874" s="17" t="str">
        <f>IF(IFERROR(FIND(H$13,INDEX(DATOS!CB:CB,MATCH(CHECKLIST!B874,DATOS!B:B,0),1),1),"")="",IF(IFERROR(FIND("VENCIDA",INDEX(DATOS!BI:BI,MATCH(CHECKLIST!B874,DATOS!B:B,0),1),1),"")="","","VENCIDO"),"X")</f>
        <v/>
      </c>
      <c r="I874" s="17" t="str">
        <f>IF(IFERROR(FIND(I$13,INDEX(DATOS!CB:CB,MATCH(CHECKLIST!B874,DATOS!B:B,0),1),1),"")="","","X")</f>
        <v/>
      </c>
      <c r="J874" s="17" t="str">
        <f>IF(IFERROR(FIND(J$13,INDEX(DATOS!CB:CB,MATCH(CHECKLIST!B874,DATOS!B:B,0),1),1),"")="","","X")</f>
        <v/>
      </c>
      <c r="K874" s="17" t="str">
        <f>IF(IFERROR(FIND(K$13,INDEX(DATOS!CB:CB,MATCH(CHECKLIST!B874,DATOS!B:B,0),1),1),"")="","","X")</f>
        <v/>
      </c>
      <c r="L874" s="17" t="str">
        <f>IF(IFERROR(FIND(L$13,INDEX(DATOS!CB:CB,MATCH(CHECKLIST!B874,DATOS!B:B,0),1),1),"")="","","X")</f>
        <v/>
      </c>
      <c r="M874" s="17" t="str">
        <f>IF(IFERROR(FIND(M$13,INDEX(DATOS!CB:CB,MATCH(CHECKLIST!B874,DATOS!B:B,0),1),1),"")="","","X")</f>
        <v/>
      </c>
      <c r="N874" s="49" t="str">
        <f ca="1">IFERROR(IF(INDEX(DATOS!I:I,MATCH(CHECKLIST!B874,DATOS!B:B,0),1)="","X",IF(INDEX(DATOS!I:I,MATCH(CHECKLIST!B874,DATOS!B:B,0),1)&gt;YEAR(TODAY())-1,"","VENCIDA")),"")</f>
        <v/>
      </c>
      <c r="P874" s="17" t="str">
        <f>IF(B874="","",IF(IFERROR(FIND(P$13,INDEX(DATOS!CB:CB,MATCH(CHECKLIST!B874,DATOS!B:B,0),1),1),"")="","","X"))</f>
        <v/>
      </c>
      <c r="Q874" s="17" t="str">
        <f>IF(B874="","",IF(IFERROR(FIND(Q$13,INDEX(DATOS!CB:CB,MATCH(CHECKLIST!B874,DATOS!B:B,0),1),1),"")="","","X"))</f>
        <v/>
      </c>
      <c r="S874">
        <f t="shared" si="45"/>
        <v>0</v>
      </c>
      <c r="U874" t="str">
        <f t="shared" si="43"/>
        <v/>
      </c>
      <c r="V874" t="str">
        <f t="shared" si="44"/>
        <v/>
      </c>
    </row>
    <row r="875" spans="1:22" x14ac:dyDescent="0.25">
      <c r="A875" s="12">
        <v>862</v>
      </c>
      <c r="B875" t="str">
        <f>IFERROR(INDEX(DATOS!B:B,MATCH(CHECKLIST!A875,DATOS!BV:BV,0),1),"")</f>
        <v/>
      </c>
      <c r="C875" t="str">
        <f>IFERROR(INDEX(DATOS!J:J,MATCH(CHECKLIST!A875,DATOS!BV:BV,0),1),"")</f>
        <v/>
      </c>
      <c r="D875" t="str">
        <f>IFERROR(INDEX(DATOS!R:R,MATCH(CHECKLIST!E875,DATOS!C:C,0),1),"")</f>
        <v/>
      </c>
      <c r="E875" s="16" t="str">
        <f>IFERROR(INDEX(DATOS!C:C,MATCH(CHECKLIST!A875,DATOS!BV:BV,0),1),"")</f>
        <v/>
      </c>
      <c r="F875" s="13" t="str">
        <f t="shared" si="42"/>
        <v/>
      </c>
      <c r="G875" s="17" t="str">
        <f>IF(IFERROR(FIND(G$13,INDEX(DATOS!CB:CB,MATCH(CHECKLIST!B875,DATOS!B:B,0),1),1),"")="",IF(IFERROR(FIND("FINADO",INDEX(DATOS!CB:CB,MATCH(CHECKLIST!B875,DATOS!B:B,0),1),1),"")="",IF(IFERROR(FIND("BAJA",INDEX(DATOS!CB:CB,MATCH(CHECKLIST!B875,DATOS!B:B,0),1),1),"")="",IF(IFERROR(FIND("FECHA PEUA",INDEX(DATOS!CB:CB,MATCH(CHECKLIST!B875,DATOS!B:B,0),1),1),"")="",IF(IFERROR(FIND("FIRMA",INDEX(DATOS!CB:CB,MATCH(CHECKLIST!B875,DATOS!B:B,0),1),1),"")="","","FIRMA"),"PEUA"),"BAJA"),"FINADO"),"X")</f>
        <v/>
      </c>
      <c r="H875" s="17" t="str">
        <f>IF(IFERROR(FIND(H$13,INDEX(DATOS!CB:CB,MATCH(CHECKLIST!B875,DATOS!B:B,0),1),1),"")="",IF(IFERROR(FIND("VENCIDA",INDEX(DATOS!BI:BI,MATCH(CHECKLIST!B875,DATOS!B:B,0),1),1),"")="","","VENCIDO"),"X")</f>
        <v/>
      </c>
      <c r="I875" s="17" t="str">
        <f>IF(IFERROR(FIND(I$13,INDEX(DATOS!CB:CB,MATCH(CHECKLIST!B875,DATOS!B:B,0),1),1),"")="","","X")</f>
        <v/>
      </c>
      <c r="J875" s="17" t="str">
        <f>IF(IFERROR(FIND(J$13,INDEX(DATOS!CB:CB,MATCH(CHECKLIST!B875,DATOS!B:B,0),1),1),"")="","","X")</f>
        <v/>
      </c>
      <c r="K875" s="17" t="str">
        <f>IF(IFERROR(FIND(K$13,INDEX(DATOS!CB:CB,MATCH(CHECKLIST!B875,DATOS!B:B,0),1),1),"")="","","X")</f>
        <v/>
      </c>
      <c r="L875" s="17" t="str">
        <f>IF(IFERROR(FIND(L$13,INDEX(DATOS!CB:CB,MATCH(CHECKLIST!B875,DATOS!B:B,0),1),1),"")="","","X")</f>
        <v/>
      </c>
      <c r="M875" s="17" t="str">
        <f>IF(IFERROR(FIND(M$13,INDEX(DATOS!CB:CB,MATCH(CHECKLIST!B875,DATOS!B:B,0),1),1),"")="","","X")</f>
        <v/>
      </c>
      <c r="N875" s="49" t="str">
        <f ca="1">IFERROR(IF(INDEX(DATOS!I:I,MATCH(CHECKLIST!B875,DATOS!B:B,0),1)="","X",IF(INDEX(DATOS!I:I,MATCH(CHECKLIST!B875,DATOS!B:B,0),1)&gt;YEAR(TODAY())-1,"","VENCIDA")),"")</f>
        <v/>
      </c>
      <c r="P875" s="17" t="str">
        <f>IF(B875="","",IF(IFERROR(FIND(P$13,INDEX(DATOS!CB:CB,MATCH(CHECKLIST!B875,DATOS!B:B,0),1),1),"")="","","X"))</f>
        <v/>
      </c>
      <c r="Q875" s="17" t="str">
        <f>IF(B875="","",IF(IFERROR(FIND(Q$13,INDEX(DATOS!CB:CB,MATCH(CHECKLIST!B875,DATOS!B:B,0),1),1),"")="","","X"))</f>
        <v/>
      </c>
      <c r="R875" t="str">
        <f>IF(B875="","",1)</f>
        <v/>
      </c>
      <c r="S875" t="str">
        <f t="shared" si="45"/>
        <v/>
      </c>
      <c r="U875" t="str">
        <f t="shared" si="43"/>
        <v/>
      </c>
      <c r="V875" t="str">
        <f t="shared" si="44"/>
        <v/>
      </c>
    </row>
    <row r="876" spans="1:22" x14ac:dyDescent="0.25">
      <c r="A876" s="12">
        <v>863</v>
      </c>
      <c r="B876" t="str">
        <f>IFERROR(INDEX(DATOS!B:B,MATCH(CHECKLIST!A876,DATOS!BV:BV,0),1),"")</f>
        <v/>
      </c>
      <c r="C876" t="str">
        <f>IFERROR(INDEX(DATOS!J:J,MATCH(CHECKLIST!A876,DATOS!BV:BV,0),1),"")</f>
        <v/>
      </c>
      <c r="D876" t="str">
        <f>IFERROR(INDEX(DATOS!R:R,MATCH(CHECKLIST!E876,DATOS!C:C,0),1),"")</f>
        <v/>
      </c>
      <c r="E876" s="16" t="str">
        <f>IFERROR(INDEX(DATOS!C:C,MATCH(CHECKLIST!A876,DATOS!BV:BV,0),1),"")</f>
        <v/>
      </c>
      <c r="F876" s="13" t="str">
        <f t="shared" si="42"/>
        <v/>
      </c>
      <c r="G876" s="17" t="str">
        <f>IF(IFERROR(FIND(G$13,INDEX(DATOS!CB:CB,MATCH(CHECKLIST!B876,DATOS!B:B,0),1),1),"")="",IF(IFERROR(FIND("FINADO",INDEX(DATOS!CB:CB,MATCH(CHECKLIST!B876,DATOS!B:B,0),1),1),"")="",IF(IFERROR(FIND("BAJA",INDEX(DATOS!CB:CB,MATCH(CHECKLIST!B876,DATOS!B:B,0),1),1),"")="",IF(IFERROR(FIND("FECHA PEUA",INDEX(DATOS!CB:CB,MATCH(CHECKLIST!B876,DATOS!B:B,0),1),1),"")="",IF(IFERROR(FIND("FIRMA",INDEX(DATOS!CB:CB,MATCH(CHECKLIST!B876,DATOS!B:B,0),1),1),"")="","","FIRMA"),"PEUA"),"BAJA"),"FINADO"),"X")</f>
        <v/>
      </c>
      <c r="H876" s="17" t="str">
        <f>IF(IFERROR(FIND(H$13,INDEX(DATOS!CB:CB,MATCH(CHECKLIST!B876,DATOS!B:B,0),1),1),"")="",IF(IFERROR(FIND("VENCIDA",INDEX(DATOS!BI:BI,MATCH(CHECKLIST!B876,DATOS!B:B,0),1),1),"")="","","VENCIDO"),"X")</f>
        <v/>
      </c>
      <c r="I876" s="17" t="str">
        <f>IF(IFERROR(FIND(I$13,INDEX(DATOS!CB:CB,MATCH(CHECKLIST!B876,DATOS!B:B,0),1),1),"")="","","X")</f>
        <v/>
      </c>
      <c r="J876" s="17" t="str">
        <f>IF(IFERROR(FIND(J$13,INDEX(DATOS!CB:CB,MATCH(CHECKLIST!B876,DATOS!B:B,0),1),1),"")="","","X")</f>
        <v/>
      </c>
      <c r="K876" s="17" t="str">
        <f>IF(IFERROR(FIND(K$13,INDEX(DATOS!CB:CB,MATCH(CHECKLIST!B876,DATOS!B:B,0),1),1),"")="","","X")</f>
        <v/>
      </c>
      <c r="L876" s="17" t="str">
        <f>IF(IFERROR(FIND(L$13,INDEX(DATOS!CB:CB,MATCH(CHECKLIST!B876,DATOS!B:B,0),1),1),"")="","","X")</f>
        <v/>
      </c>
      <c r="M876" s="17" t="str">
        <f>IF(IFERROR(FIND(M$13,INDEX(DATOS!CB:CB,MATCH(CHECKLIST!B876,DATOS!B:B,0),1),1),"")="","","X")</f>
        <v/>
      </c>
      <c r="N876" s="49" t="str">
        <f ca="1">IFERROR(IF(INDEX(DATOS!I:I,MATCH(CHECKLIST!B876,DATOS!B:B,0),1)="","X",IF(INDEX(DATOS!I:I,MATCH(CHECKLIST!B876,DATOS!B:B,0),1)&gt;YEAR(TODAY())-1,"","VENCIDA")),"")</f>
        <v/>
      </c>
      <c r="P876" s="17" t="str">
        <f>IF(B876="","",IF(IFERROR(FIND(P$13,INDEX(DATOS!CB:CB,MATCH(CHECKLIST!B876,DATOS!B:B,0),1),1),"")="","","X"))</f>
        <v/>
      </c>
      <c r="Q876" s="17" t="str">
        <f>IF(B876="","",IF(IFERROR(FIND(Q$13,INDEX(DATOS!CB:CB,MATCH(CHECKLIST!B876,DATOS!B:B,0),1),1),"")="","","X"))</f>
        <v/>
      </c>
      <c r="S876">
        <f t="shared" si="45"/>
        <v>0</v>
      </c>
      <c r="U876" t="str">
        <f t="shared" si="43"/>
        <v/>
      </c>
      <c r="V876" t="str">
        <f t="shared" si="44"/>
        <v/>
      </c>
    </row>
    <row r="877" spans="1:22" x14ac:dyDescent="0.25">
      <c r="A877" s="12">
        <v>864</v>
      </c>
      <c r="B877" t="str">
        <f>IFERROR(INDEX(DATOS!B:B,MATCH(CHECKLIST!A877,DATOS!BV:BV,0),1),"")</f>
        <v/>
      </c>
      <c r="C877" t="str">
        <f>IFERROR(INDEX(DATOS!J:J,MATCH(CHECKLIST!A877,DATOS!BV:BV,0),1),"")</f>
        <v/>
      </c>
      <c r="D877" t="str">
        <f>IFERROR(INDEX(DATOS!R:R,MATCH(CHECKLIST!E877,DATOS!C:C,0),1),"")</f>
        <v/>
      </c>
      <c r="E877" s="16" t="str">
        <f>IFERROR(INDEX(DATOS!C:C,MATCH(CHECKLIST!A877,DATOS!BV:BV,0),1),"")</f>
        <v/>
      </c>
      <c r="F877" s="13" t="str">
        <f t="shared" si="42"/>
        <v/>
      </c>
      <c r="G877" s="17" t="str">
        <f>IF(IFERROR(FIND(G$13,INDEX(DATOS!CB:CB,MATCH(CHECKLIST!B877,DATOS!B:B,0),1),1),"")="",IF(IFERROR(FIND("FINADO",INDEX(DATOS!CB:CB,MATCH(CHECKLIST!B877,DATOS!B:B,0),1),1),"")="",IF(IFERROR(FIND("BAJA",INDEX(DATOS!CB:CB,MATCH(CHECKLIST!B877,DATOS!B:B,0),1),1),"")="",IF(IFERROR(FIND("FECHA PEUA",INDEX(DATOS!CB:CB,MATCH(CHECKLIST!B877,DATOS!B:B,0),1),1),"")="",IF(IFERROR(FIND("FIRMA",INDEX(DATOS!CB:CB,MATCH(CHECKLIST!B877,DATOS!B:B,0),1),1),"")="","","FIRMA"),"PEUA"),"BAJA"),"FINADO"),"X")</f>
        <v/>
      </c>
      <c r="H877" s="17" t="str">
        <f>IF(IFERROR(FIND(H$13,INDEX(DATOS!CB:CB,MATCH(CHECKLIST!B877,DATOS!B:B,0),1),1),"")="",IF(IFERROR(FIND("VENCIDA",INDEX(DATOS!BI:BI,MATCH(CHECKLIST!B877,DATOS!B:B,0),1),1),"")="","","VENCIDO"),"X")</f>
        <v/>
      </c>
      <c r="I877" s="17" t="str">
        <f>IF(IFERROR(FIND(I$13,INDEX(DATOS!CB:CB,MATCH(CHECKLIST!B877,DATOS!B:B,0),1),1),"")="","","X")</f>
        <v/>
      </c>
      <c r="J877" s="17" t="str">
        <f>IF(IFERROR(FIND(J$13,INDEX(DATOS!CB:CB,MATCH(CHECKLIST!B877,DATOS!B:B,0),1),1),"")="","","X")</f>
        <v/>
      </c>
      <c r="K877" s="17" t="str">
        <f>IF(IFERROR(FIND(K$13,INDEX(DATOS!CB:CB,MATCH(CHECKLIST!B877,DATOS!B:B,0),1),1),"")="","","X")</f>
        <v/>
      </c>
      <c r="L877" s="17" t="str">
        <f>IF(IFERROR(FIND(L$13,INDEX(DATOS!CB:CB,MATCH(CHECKLIST!B877,DATOS!B:B,0),1),1),"")="","","X")</f>
        <v/>
      </c>
      <c r="M877" s="17" t="str">
        <f>IF(IFERROR(FIND(M$13,INDEX(DATOS!CB:CB,MATCH(CHECKLIST!B877,DATOS!B:B,0),1),1),"")="","","X")</f>
        <v/>
      </c>
      <c r="N877" s="49" t="str">
        <f ca="1">IFERROR(IF(INDEX(DATOS!I:I,MATCH(CHECKLIST!B877,DATOS!B:B,0),1)="","X",IF(INDEX(DATOS!I:I,MATCH(CHECKLIST!B877,DATOS!B:B,0),1)&gt;YEAR(TODAY())-1,"","VENCIDA")),"")</f>
        <v/>
      </c>
      <c r="P877" s="17" t="str">
        <f>IF(B877="","",IF(IFERROR(FIND(P$13,INDEX(DATOS!CB:CB,MATCH(CHECKLIST!B877,DATOS!B:B,0),1),1),"")="","","X"))</f>
        <v/>
      </c>
      <c r="Q877" s="17" t="str">
        <f>IF(B877="","",IF(IFERROR(FIND(Q$13,INDEX(DATOS!CB:CB,MATCH(CHECKLIST!B877,DATOS!B:B,0),1),1),"")="","","X"))</f>
        <v/>
      </c>
      <c r="R877" t="str">
        <f>IF(B877="","",1)</f>
        <v/>
      </c>
      <c r="S877" t="str">
        <f t="shared" si="45"/>
        <v/>
      </c>
      <c r="U877" t="str">
        <f t="shared" si="43"/>
        <v/>
      </c>
      <c r="V877" t="str">
        <f t="shared" si="44"/>
        <v/>
      </c>
    </row>
    <row r="878" spans="1:22" x14ac:dyDescent="0.25">
      <c r="A878" s="12">
        <v>865</v>
      </c>
      <c r="B878" t="str">
        <f>IFERROR(INDEX(DATOS!B:B,MATCH(CHECKLIST!A878,DATOS!BV:BV,0),1),"")</f>
        <v/>
      </c>
      <c r="C878" t="str">
        <f>IFERROR(INDEX(DATOS!J:J,MATCH(CHECKLIST!A878,DATOS!BV:BV,0),1),"")</f>
        <v/>
      </c>
      <c r="D878" t="str">
        <f>IFERROR(INDEX(DATOS!R:R,MATCH(CHECKLIST!E878,DATOS!C:C,0),1),"")</f>
        <v/>
      </c>
      <c r="E878" s="16" t="str">
        <f>IFERROR(INDEX(DATOS!C:C,MATCH(CHECKLIST!A878,DATOS!BV:BV,0),1),"")</f>
        <v/>
      </c>
      <c r="F878" s="13" t="str">
        <f t="shared" si="42"/>
        <v/>
      </c>
      <c r="G878" s="17" t="str">
        <f>IF(IFERROR(FIND(G$13,INDEX(DATOS!CB:CB,MATCH(CHECKLIST!B878,DATOS!B:B,0),1),1),"")="",IF(IFERROR(FIND("FINADO",INDEX(DATOS!CB:CB,MATCH(CHECKLIST!B878,DATOS!B:B,0),1),1),"")="",IF(IFERROR(FIND("BAJA",INDEX(DATOS!CB:CB,MATCH(CHECKLIST!B878,DATOS!B:B,0),1),1),"")="",IF(IFERROR(FIND("FECHA PEUA",INDEX(DATOS!CB:CB,MATCH(CHECKLIST!B878,DATOS!B:B,0),1),1),"")="",IF(IFERROR(FIND("FIRMA",INDEX(DATOS!CB:CB,MATCH(CHECKLIST!B878,DATOS!B:B,0),1),1),"")="","","FIRMA"),"PEUA"),"BAJA"),"FINADO"),"X")</f>
        <v/>
      </c>
      <c r="H878" s="17" t="str">
        <f>IF(IFERROR(FIND(H$13,INDEX(DATOS!CB:CB,MATCH(CHECKLIST!B878,DATOS!B:B,0),1),1),"")="",IF(IFERROR(FIND("VENCIDA",INDEX(DATOS!BI:BI,MATCH(CHECKLIST!B878,DATOS!B:B,0),1),1),"")="","","VENCIDO"),"X")</f>
        <v/>
      </c>
      <c r="I878" s="17" t="str">
        <f>IF(IFERROR(FIND(I$13,INDEX(DATOS!CB:CB,MATCH(CHECKLIST!B878,DATOS!B:B,0),1),1),"")="","","X")</f>
        <v/>
      </c>
      <c r="J878" s="17" t="str">
        <f>IF(IFERROR(FIND(J$13,INDEX(DATOS!CB:CB,MATCH(CHECKLIST!B878,DATOS!B:B,0),1),1),"")="","","X")</f>
        <v/>
      </c>
      <c r="K878" s="17" t="str">
        <f>IF(IFERROR(FIND(K$13,INDEX(DATOS!CB:CB,MATCH(CHECKLIST!B878,DATOS!B:B,0),1),1),"")="","","X")</f>
        <v/>
      </c>
      <c r="L878" s="17" t="str">
        <f>IF(IFERROR(FIND(L$13,INDEX(DATOS!CB:CB,MATCH(CHECKLIST!B878,DATOS!B:B,0),1),1),"")="","","X")</f>
        <v/>
      </c>
      <c r="M878" s="17" t="str">
        <f>IF(IFERROR(FIND(M$13,INDEX(DATOS!CB:CB,MATCH(CHECKLIST!B878,DATOS!B:B,0),1),1),"")="","","X")</f>
        <v/>
      </c>
      <c r="N878" s="49" t="str">
        <f ca="1">IFERROR(IF(INDEX(DATOS!I:I,MATCH(CHECKLIST!B878,DATOS!B:B,0),1)="","X",IF(INDEX(DATOS!I:I,MATCH(CHECKLIST!B878,DATOS!B:B,0),1)&gt;YEAR(TODAY())-1,"","VENCIDA")),"")</f>
        <v/>
      </c>
      <c r="P878" s="17" t="str">
        <f>IF(B878="","",IF(IFERROR(FIND(P$13,INDEX(DATOS!CB:CB,MATCH(CHECKLIST!B878,DATOS!B:B,0),1),1),"")="","","X"))</f>
        <v/>
      </c>
      <c r="Q878" s="17" t="str">
        <f>IF(B878="","",IF(IFERROR(FIND(Q$13,INDEX(DATOS!CB:CB,MATCH(CHECKLIST!B878,DATOS!B:B,0),1),1),"")="","","X"))</f>
        <v/>
      </c>
      <c r="S878">
        <f t="shared" si="45"/>
        <v>0</v>
      </c>
      <c r="U878" t="str">
        <f t="shared" si="43"/>
        <v/>
      </c>
      <c r="V878" t="str">
        <f t="shared" si="44"/>
        <v/>
      </c>
    </row>
    <row r="879" spans="1:22" x14ac:dyDescent="0.25">
      <c r="A879" s="12">
        <v>866</v>
      </c>
      <c r="B879" t="str">
        <f>IFERROR(INDEX(DATOS!B:B,MATCH(CHECKLIST!A879,DATOS!BV:BV,0),1),"")</f>
        <v/>
      </c>
      <c r="C879" t="str">
        <f>IFERROR(INDEX(DATOS!J:J,MATCH(CHECKLIST!A879,DATOS!BV:BV,0),1),"")</f>
        <v/>
      </c>
      <c r="D879" t="str">
        <f>IFERROR(INDEX(DATOS!R:R,MATCH(CHECKLIST!E879,DATOS!C:C,0),1),"")</f>
        <v/>
      </c>
      <c r="E879" s="16" t="str">
        <f>IFERROR(INDEX(DATOS!C:C,MATCH(CHECKLIST!A879,DATOS!BV:BV,0),1),"")</f>
        <v/>
      </c>
      <c r="F879" s="13" t="str">
        <f t="shared" si="42"/>
        <v/>
      </c>
      <c r="G879" s="17" t="str">
        <f>IF(IFERROR(FIND(G$13,INDEX(DATOS!CB:CB,MATCH(CHECKLIST!B879,DATOS!B:B,0),1),1),"")="",IF(IFERROR(FIND("FINADO",INDEX(DATOS!CB:CB,MATCH(CHECKLIST!B879,DATOS!B:B,0),1),1),"")="",IF(IFERROR(FIND("BAJA",INDEX(DATOS!CB:CB,MATCH(CHECKLIST!B879,DATOS!B:B,0),1),1),"")="",IF(IFERROR(FIND("FECHA PEUA",INDEX(DATOS!CB:CB,MATCH(CHECKLIST!B879,DATOS!B:B,0),1),1),"")="",IF(IFERROR(FIND("FIRMA",INDEX(DATOS!CB:CB,MATCH(CHECKLIST!B879,DATOS!B:B,0),1),1),"")="","","FIRMA"),"PEUA"),"BAJA"),"FINADO"),"X")</f>
        <v/>
      </c>
      <c r="H879" s="17" t="str">
        <f>IF(IFERROR(FIND(H$13,INDEX(DATOS!CB:CB,MATCH(CHECKLIST!B879,DATOS!B:B,0),1),1),"")="",IF(IFERROR(FIND("VENCIDA",INDEX(DATOS!BI:BI,MATCH(CHECKLIST!B879,DATOS!B:B,0),1),1),"")="","","VENCIDO"),"X")</f>
        <v/>
      </c>
      <c r="I879" s="17" t="str">
        <f>IF(IFERROR(FIND(I$13,INDEX(DATOS!CB:CB,MATCH(CHECKLIST!B879,DATOS!B:B,0),1),1),"")="","","X")</f>
        <v/>
      </c>
      <c r="J879" s="17" t="str">
        <f>IF(IFERROR(FIND(J$13,INDEX(DATOS!CB:CB,MATCH(CHECKLIST!B879,DATOS!B:B,0),1),1),"")="","","X")</f>
        <v/>
      </c>
      <c r="K879" s="17" t="str">
        <f>IF(IFERROR(FIND(K$13,INDEX(DATOS!CB:CB,MATCH(CHECKLIST!B879,DATOS!B:B,0),1),1),"")="","","X")</f>
        <v/>
      </c>
      <c r="L879" s="17" t="str">
        <f>IF(IFERROR(FIND(L$13,INDEX(DATOS!CB:CB,MATCH(CHECKLIST!B879,DATOS!B:B,0),1),1),"")="","","X")</f>
        <v/>
      </c>
      <c r="M879" s="17" t="str">
        <f>IF(IFERROR(FIND(M$13,INDEX(DATOS!CB:CB,MATCH(CHECKLIST!B879,DATOS!B:B,0),1),1),"")="","","X")</f>
        <v/>
      </c>
      <c r="N879" s="49" t="str">
        <f ca="1">IFERROR(IF(INDEX(DATOS!I:I,MATCH(CHECKLIST!B879,DATOS!B:B,0),1)="","X",IF(INDEX(DATOS!I:I,MATCH(CHECKLIST!B879,DATOS!B:B,0),1)&gt;YEAR(TODAY())-1,"","VENCIDA")),"")</f>
        <v/>
      </c>
      <c r="P879" s="17" t="str">
        <f>IF(B879="","",IF(IFERROR(FIND(P$13,INDEX(DATOS!CB:CB,MATCH(CHECKLIST!B879,DATOS!B:B,0),1),1),"")="","","X"))</f>
        <v/>
      </c>
      <c r="Q879" s="17" t="str">
        <f>IF(B879="","",IF(IFERROR(FIND(Q$13,INDEX(DATOS!CB:CB,MATCH(CHECKLIST!B879,DATOS!B:B,0),1),1),"")="","","X"))</f>
        <v/>
      </c>
      <c r="R879" t="str">
        <f>IF(B879="","",1)</f>
        <v/>
      </c>
      <c r="S879" t="str">
        <f t="shared" si="45"/>
        <v/>
      </c>
      <c r="U879" t="str">
        <f t="shared" si="43"/>
        <v/>
      </c>
      <c r="V879" t="str">
        <f t="shared" si="44"/>
        <v/>
      </c>
    </row>
    <row r="880" spans="1:22" x14ac:dyDescent="0.25">
      <c r="A880" s="12">
        <v>867</v>
      </c>
      <c r="B880" t="str">
        <f>IFERROR(INDEX(DATOS!B:B,MATCH(CHECKLIST!A880,DATOS!BV:BV,0),1),"")</f>
        <v/>
      </c>
      <c r="C880" t="str">
        <f>IFERROR(INDEX(DATOS!J:J,MATCH(CHECKLIST!A880,DATOS!BV:BV,0),1),"")</f>
        <v/>
      </c>
      <c r="D880" t="str">
        <f>IFERROR(INDEX(DATOS!R:R,MATCH(CHECKLIST!E880,DATOS!C:C,0),1),"")</f>
        <v/>
      </c>
      <c r="E880" s="16" t="str">
        <f>IFERROR(INDEX(DATOS!C:C,MATCH(CHECKLIST!A880,DATOS!BV:BV,0),1),"")</f>
        <v/>
      </c>
      <c r="F880" s="13" t="str">
        <f t="shared" si="42"/>
        <v/>
      </c>
      <c r="G880" s="17" t="str">
        <f>IF(IFERROR(FIND(G$13,INDEX(DATOS!CB:CB,MATCH(CHECKLIST!B880,DATOS!B:B,0),1),1),"")="",IF(IFERROR(FIND("FINADO",INDEX(DATOS!CB:CB,MATCH(CHECKLIST!B880,DATOS!B:B,0),1),1),"")="",IF(IFERROR(FIND("BAJA",INDEX(DATOS!CB:CB,MATCH(CHECKLIST!B880,DATOS!B:B,0),1),1),"")="",IF(IFERROR(FIND("FECHA PEUA",INDEX(DATOS!CB:CB,MATCH(CHECKLIST!B880,DATOS!B:B,0),1),1),"")="",IF(IFERROR(FIND("FIRMA",INDEX(DATOS!CB:CB,MATCH(CHECKLIST!B880,DATOS!B:B,0),1),1),"")="","","FIRMA"),"PEUA"),"BAJA"),"FINADO"),"X")</f>
        <v/>
      </c>
      <c r="H880" s="17" t="str">
        <f>IF(IFERROR(FIND(H$13,INDEX(DATOS!CB:CB,MATCH(CHECKLIST!B880,DATOS!B:B,0),1),1),"")="",IF(IFERROR(FIND("VENCIDA",INDEX(DATOS!BI:BI,MATCH(CHECKLIST!B880,DATOS!B:B,0),1),1),"")="","","VENCIDO"),"X")</f>
        <v/>
      </c>
      <c r="I880" s="17" t="str">
        <f>IF(IFERROR(FIND(I$13,INDEX(DATOS!CB:CB,MATCH(CHECKLIST!B880,DATOS!B:B,0),1),1),"")="","","X")</f>
        <v/>
      </c>
      <c r="J880" s="17" t="str">
        <f>IF(IFERROR(FIND(J$13,INDEX(DATOS!CB:CB,MATCH(CHECKLIST!B880,DATOS!B:B,0),1),1),"")="","","X")</f>
        <v/>
      </c>
      <c r="K880" s="17" t="str">
        <f>IF(IFERROR(FIND(K$13,INDEX(DATOS!CB:CB,MATCH(CHECKLIST!B880,DATOS!B:B,0),1),1),"")="","","X")</f>
        <v/>
      </c>
      <c r="L880" s="17" t="str">
        <f>IF(IFERROR(FIND(L$13,INDEX(DATOS!CB:CB,MATCH(CHECKLIST!B880,DATOS!B:B,0),1),1),"")="","","X")</f>
        <v/>
      </c>
      <c r="M880" s="17" t="str">
        <f>IF(IFERROR(FIND(M$13,INDEX(DATOS!CB:CB,MATCH(CHECKLIST!B880,DATOS!B:B,0),1),1),"")="","","X")</f>
        <v/>
      </c>
      <c r="N880" s="49" t="str">
        <f ca="1">IFERROR(IF(INDEX(DATOS!I:I,MATCH(CHECKLIST!B880,DATOS!B:B,0),1)="","X",IF(INDEX(DATOS!I:I,MATCH(CHECKLIST!B880,DATOS!B:B,0),1)&gt;YEAR(TODAY())-1,"","VENCIDA")),"")</f>
        <v/>
      </c>
      <c r="P880" s="17" t="str">
        <f>IF(B880="","",IF(IFERROR(FIND(P$13,INDEX(DATOS!CB:CB,MATCH(CHECKLIST!B880,DATOS!B:B,0),1),1),"")="","","X"))</f>
        <v/>
      </c>
      <c r="Q880" s="17" t="str">
        <f>IF(B880="","",IF(IFERROR(FIND(Q$13,INDEX(DATOS!CB:CB,MATCH(CHECKLIST!B880,DATOS!B:B,0),1),1),"")="","","X"))</f>
        <v/>
      </c>
      <c r="S880">
        <f t="shared" si="45"/>
        <v>0</v>
      </c>
      <c r="U880" t="str">
        <f t="shared" si="43"/>
        <v/>
      </c>
      <c r="V880" t="str">
        <f t="shared" si="44"/>
        <v/>
      </c>
    </row>
    <row r="881" spans="1:22" x14ac:dyDescent="0.25">
      <c r="A881" s="12">
        <v>868</v>
      </c>
      <c r="B881" t="str">
        <f>IFERROR(INDEX(DATOS!B:B,MATCH(CHECKLIST!A881,DATOS!BV:BV,0),1),"")</f>
        <v/>
      </c>
      <c r="C881" t="str">
        <f>IFERROR(INDEX(DATOS!J:J,MATCH(CHECKLIST!A881,DATOS!BV:BV,0),1),"")</f>
        <v/>
      </c>
      <c r="D881" t="str">
        <f>IFERROR(INDEX(DATOS!R:R,MATCH(CHECKLIST!E881,DATOS!C:C,0),1),"")</f>
        <v/>
      </c>
      <c r="E881" s="16" t="str">
        <f>IFERROR(INDEX(DATOS!C:C,MATCH(CHECKLIST!A881,DATOS!BV:BV,0),1),"")</f>
        <v/>
      </c>
      <c r="F881" s="13" t="str">
        <f t="shared" si="42"/>
        <v/>
      </c>
      <c r="G881" s="17" t="str">
        <f>IF(IFERROR(FIND(G$13,INDEX(DATOS!CB:CB,MATCH(CHECKLIST!B881,DATOS!B:B,0),1),1),"")="",IF(IFERROR(FIND("FINADO",INDEX(DATOS!CB:CB,MATCH(CHECKLIST!B881,DATOS!B:B,0),1),1),"")="",IF(IFERROR(FIND("BAJA",INDEX(DATOS!CB:CB,MATCH(CHECKLIST!B881,DATOS!B:B,0),1),1),"")="",IF(IFERROR(FIND("FECHA PEUA",INDEX(DATOS!CB:CB,MATCH(CHECKLIST!B881,DATOS!B:B,0),1),1),"")="",IF(IFERROR(FIND("FIRMA",INDEX(DATOS!CB:CB,MATCH(CHECKLIST!B881,DATOS!B:B,0),1),1),"")="","","FIRMA"),"PEUA"),"BAJA"),"FINADO"),"X")</f>
        <v/>
      </c>
      <c r="H881" s="17" t="str">
        <f>IF(IFERROR(FIND(H$13,INDEX(DATOS!CB:CB,MATCH(CHECKLIST!B881,DATOS!B:B,0),1),1),"")="",IF(IFERROR(FIND("VENCIDA",INDEX(DATOS!BI:BI,MATCH(CHECKLIST!B881,DATOS!B:B,0),1),1),"")="","","VENCIDO"),"X")</f>
        <v/>
      </c>
      <c r="I881" s="17" t="str">
        <f>IF(IFERROR(FIND(I$13,INDEX(DATOS!CB:CB,MATCH(CHECKLIST!B881,DATOS!B:B,0),1),1),"")="","","X")</f>
        <v/>
      </c>
      <c r="J881" s="17" t="str">
        <f>IF(IFERROR(FIND(J$13,INDEX(DATOS!CB:CB,MATCH(CHECKLIST!B881,DATOS!B:B,0),1),1),"")="","","X")</f>
        <v/>
      </c>
      <c r="K881" s="17" t="str">
        <f>IF(IFERROR(FIND(K$13,INDEX(DATOS!CB:CB,MATCH(CHECKLIST!B881,DATOS!B:B,0),1),1),"")="","","X")</f>
        <v/>
      </c>
      <c r="L881" s="17" t="str">
        <f>IF(IFERROR(FIND(L$13,INDEX(DATOS!CB:CB,MATCH(CHECKLIST!B881,DATOS!B:B,0),1),1),"")="","","X")</f>
        <v/>
      </c>
      <c r="M881" s="17" t="str">
        <f>IF(IFERROR(FIND(M$13,INDEX(DATOS!CB:CB,MATCH(CHECKLIST!B881,DATOS!B:B,0),1),1),"")="","","X")</f>
        <v/>
      </c>
      <c r="N881" s="49" t="str">
        <f ca="1">IFERROR(IF(INDEX(DATOS!I:I,MATCH(CHECKLIST!B881,DATOS!B:B,0),1)="","X",IF(INDEX(DATOS!I:I,MATCH(CHECKLIST!B881,DATOS!B:B,0),1)&gt;YEAR(TODAY())-1,"","VENCIDA")),"")</f>
        <v/>
      </c>
      <c r="P881" s="17" t="str">
        <f>IF(B881="","",IF(IFERROR(FIND(P$13,INDEX(DATOS!CB:CB,MATCH(CHECKLIST!B881,DATOS!B:B,0),1),1),"")="","","X"))</f>
        <v/>
      </c>
      <c r="Q881" s="17" t="str">
        <f>IF(B881="","",IF(IFERROR(FIND(Q$13,INDEX(DATOS!CB:CB,MATCH(CHECKLIST!B881,DATOS!B:B,0),1),1),"")="","","X"))</f>
        <v/>
      </c>
      <c r="R881" t="str">
        <f>IF(B881="","",1)</f>
        <v/>
      </c>
      <c r="S881" t="str">
        <f t="shared" si="45"/>
        <v/>
      </c>
      <c r="U881" t="str">
        <f t="shared" si="43"/>
        <v/>
      </c>
      <c r="V881" t="str">
        <f t="shared" si="44"/>
        <v/>
      </c>
    </row>
    <row r="882" spans="1:22" x14ac:dyDescent="0.25">
      <c r="A882" s="12">
        <v>869</v>
      </c>
      <c r="B882" t="str">
        <f>IFERROR(INDEX(DATOS!B:B,MATCH(CHECKLIST!A882,DATOS!BV:BV,0),1),"")</f>
        <v/>
      </c>
      <c r="C882" t="str">
        <f>IFERROR(INDEX(DATOS!J:J,MATCH(CHECKLIST!A882,DATOS!BV:BV,0),1),"")</f>
        <v/>
      </c>
      <c r="D882" t="str">
        <f>IFERROR(INDEX(DATOS!R:R,MATCH(CHECKLIST!E882,DATOS!C:C,0),1),"")</f>
        <v/>
      </c>
      <c r="E882" s="16" t="str">
        <f>IFERROR(INDEX(DATOS!C:C,MATCH(CHECKLIST!A882,DATOS!BV:BV,0),1),"")</f>
        <v/>
      </c>
      <c r="F882" s="13" t="str">
        <f t="shared" si="42"/>
        <v/>
      </c>
      <c r="G882" s="17" t="str">
        <f>IF(IFERROR(FIND(G$13,INDEX(DATOS!CB:CB,MATCH(CHECKLIST!B882,DATOS!B:B,0),1),1),"")="",IF(IFERROR(FIND("FINADO",INDEX(DATOS!CB:CB,MATCH(CHECKLIST!B882,DATOS!B:B,0),1),1),"")="",IF(IFERROR(FIND("BAJA",INDEX(DATOS!CB:CB,MATCH(CHECKLIST!B882,DATOS!B:B,0),1),1),"")="",IF(IFERROR(FIND("FECHA PEUA",INDEX(DATOS!CB:CB,MATCH(CHECKLIST!B882,DATOS!B:B,0),1),1),"")="",IF(IFERROR(FIND("FIRMA",INDEX(DATOS!CB:CB,MATCH(CHECKLIST!B882,DATOS!B:B,0),1),1),"")="","","FIRMA"),"PEUA"),"BAJA"),"FINADO"),"X")</f>
        <v/>
      </c>
      <c r="H882" s="17" t="str">
        <f>IF(IFERROR(FIND(H$13,INDEX(DATOS!CB:CB,MATCH(CHECKLIST!B882,DATOS!B:B,0),1),1),"")="",IF(IFERROR(FIND("VENCIDA",INDEX(DATOS!BI:BI,MATCH(CHECKLIST!B882,DATOS!B:B,0),1),1),"")="","","VENCIDO"),"X")</f>
        <v/>
      </c>
      <c r="I882" s="17" t="str">
        <f>IF(IFERROR(FIND(I$13,INDEX(DATOS!CB:CB,MATCH(CHECKLIST!B882,DATOS!B:B,0),1),1),"")="","","X")</f>
        <v/>
      </c>
      <c r="J882" s="17" t="str">
        <f>IF(IFERROR(FIND(J$13,INDEX(DATOS!CB:CB,MATCH(CHECKLIST!B882,DATOS!B:B,0),1),1),"")="","","X")</f>
        <v/>
      </c>
      <c r="K882" s="17" t="str">
        <f>IF(IFERROR(FIND(K$13,INDEX(DATOS!CB:CB,MATCH(CHECKLIST!B882,DATOS!B:B,0),1),1),"")="","","X")</f>
        <v/>
      </c>
      <c r="L882" s="17" t="str">
        <f>IF(IFERROR(FIND(L$13,INDEX(DATOS!CB:CB,MATCH(CHECKLIST!B882,DATOS!B:B,0),1),1),"")="","","X")</f>
        <v/>
      </c>
      <c r="M882" s="17" t="str">
        <f>IF(IFERROR(FIND(M$13,INDEX(DATOS!CB:CB,MATCH(CHECKLIST!B882,DATOS!B:B,0),1),1),"")="","","X")</f>
        <v/>
      </c>
      <c r="N882" s="49" t="str">
        <f ca="1">IFERROR(IF(INDEX(DATOS!I:I,MATCH(CHECKLIST!B882,DATOS!B:B,0),1)="","X",IF(INDEX(DATOS!I:I,MATCH(CHECKLIST!B882,DATOS!B:B,0),1)&gt;YEAR(TODAY())-1,"","VENCIDA")),"")</f>
        <v/>
      </c>
      <c r="P882" s="17" t="str">
        <f>IF(B882="","",IF(IFERROR(FIND(P$13,INDEX(DATOS!CB:CB,MATCH(CHECKLIST!B882,DATOS!B:B,0),1),1),"")="","","X"))</f>
        <v/>
      </c>
      <c r="Q882" s="17" t="str">
        <f>IF(B882="","",IF(IFERROR(FIND(Q$13,INDEX(DATOS!CB:CB,MATCH(CHECKLIST!B882,DATOS!B:B,0),1),1),"")="","","X"))</f>
        <v/>
      </c>
      <c r="S882">
        <f t="shared" si="45"/>
        <v>0</v>
      </c>
      <c r="U882" t="str">
        <f t="shared" si="43"/>
        <v/>
      </c>
      <c r="V882" t="str">
        <f t="shared" si="44"/>
        <v/>
      </c>
    </row>
    <row r="883" spans="1:22" x14ac:dyDescent="0.25">
      <c r="A883" s="12">
        <v>870</v>
      </c>
      <c r="B883" t="str">
        <f>IFERROR(INDEX(DATOS!B:B,MATCH(CHECKLIST!A883,DATOS!BV:BV,0),1),"")</f>
        <v/>
      </c>
      <c r="C883" t="str">
        <f>IFERROR(INDEX(DATOS!J:J,MATCH(CHECKLIST!A883,DATOS!BV:BV,0),1),"")</f>
        <v/>
      </c>
      <c r="D883" t="str">
        <f>IFERROR(INDEX(DATOS!R:R,MATCH(CHECKLIST!E883,DATOS!C:C,0),1),"")</f>
        <v/>
      </c>
      <c r="E883" s="16" t="str">
        <f>IFERROR(INDEX(DATOS!C:C,MATCH(CHECKLIST!A883,DATOS!BV:BV,0),1),"")</f>
        <v/>
      </c>
      <c r="F883" s="13" t="str">
        <f t="shared" si="42"/>
        <v/>
      </c>
      <c r="G883" s="17" t="str">
        <f>IF(IFERROR(FIND(G$13,INDEX(DATOS!CB:CB,MATCH(CHECKLIST!B883,DATOS!B:B,0),1),1),"")="",IF(IFERROR(FIND("FINADO",INDEX(DATOS!CB:CB,MATCH(CHECKLIST!B883,DATOS!B:B,0),1),1),"")="",IF(IFERROR(FIND("BAJA",INDEX(DATOS!CB:CB,MATCH(CHECKLIST!B883,DATOS!B:B,0),1),1),"")="",IF(IFERROR(FIND("FECHA PEUA",INDEX(DATOS!CB:CB,MATCH(CHECKLIST!B883,DATOS!B:B,0),1),1),"")="",IF(IFERROR(FIND("FIRMA",INDEX(DATOS!CB:CB,MATCH(CHECKLIST!B883,DATOS!B:B,0),1),1),"")="","","FIRMA"),"PEUA"),"BAJA"),"FINADO"),"X")</f>
        <v/>
      </c>
      <c r="H883" s="17" t="str">
        <f>IF(IFERROR(FIND(H$13,INDEX(DATOS!CB:CB,MATCH(CHECKLIST!B883,DATOS!B:B,0),1),1),"")="",IF(IFERROR(FIND("VENCIDA",INDEX(DATOS!BI:BI,MATCH(CHECKLIST!B883,DATOS!B:B,0),1),1),"")="","","VENCIDO"),"X")</f>
        <v/>
      </c>
      <c r="I883" s="17" t="str">
        <f>IF(IFERROR(FIND(I$13,INDEX(DATOS!CB:CB,MATCH(CHECKLIST!B883,DATOS!B:B,0),1),1),"")="","","X")</f>
        <v/>
      </c>
      <c r="J883" s="17" t="str">
        <f>IF(IFERROR(FIND(J$13,INDEX(DATOS!CB:CB,MATCH(CHECKLIST!B883,DATOS!B:B,0),1),1),"")="","","X")</f>
        <v/>
      </c>
      <c r="K883" s="17" t="str">
        <f>IF(IFERROR(FIND(K$13,INDEX(DATOS!CB:CB,MATCH(CHECKLIST!B883,DATOS!B:B,0),1),1),"")="","","X")</f>
        <v/>
      </c>
      <c r="L883" s="17" t="str">
        <f>IF(IFERROR(FIND(L$13,INDEX(DATOS!CB:CB,MATCH(CHECKLIST!B883,DATOS!B:B,0),1),1),"")="","","X")</f>
        <v/>
      </c>
      <c r="M883" s="17" t="str">
        <f>IF(IFERROR(FIND(M$13,INDEX(DATOS!CB:CB,MATCH(CHECKLIST!B883,DATOS!B:B,0),1),1),"")="","","X")</f>
        <v/>
      </c>
      <c r="N883" s="49" t="str">
        <f ca="1">IFERROR(IF(INDEX(DATOS!I:I,MATCH(CHECKLIST!B883,DATOS!B:B,0),1)="","X",IF(INDEX(DATOS!I:I,MATCH(CHECKLIST!B883,DATOS!B:B,0),1)&gt;YEAR(TODAY())-1,"","VENCIDA")),"")</f>
        <v/>
      </c>
      <c r="P883" s="17" t="str">
        <f>IF(B883="","",IF(IFERROR(FIND(P$13,INDEX(DATOS!CB:CB,MATCH(CHECKLIST!B883,DATOS!B:B,0),1),1),"")="","","X"))</f>
        <v/>
      </c>
      <c r="Q883" s="17" t="str">
        <f>IF(B883="","",IF(IFERROR(FIND(Q$13,INDEX(DATOS!CB:CB,MATCH(CHECKLIST!B883,DATOS!B:B,0),1),1),"")="","","X"))</f>
        <v/>
      </c>
      <c r="R883" t="str">
        <f>IF(B883="","",1)</f>
        <v/>
      </c>
      <c r="S883" t="str">
        <f t="shared" si="45"/>
        <v/>
      </c>
      <c r="U883" t="str">
        <f t="shared" si="43"/>
        <v/>
      </c>
      <c r="V883" t="str">
        <f t="shared" si="44"/>
        <v/>
      </c>
    </row>
    <row r="884" spans="1:22" x14ac:dyDescent="0.25">
      <c r="A884" s="12">
        <v>871</v>
      </c>
      <c r="B884" t="str">
        <f>IFERROR(INDEX(DATOS!B:B,MATCH(CHECKLIST!A884,DATOS!BV:BV,0),1),"")</f>
        <v/>
      </c>
      <c r="C884" t="str">
        <f>IFERROR(INDEX(DATOS!J:J,MATCH(CHECKLIST!A884,DATOS!BV:BV,0),1),"")</f>
        <v/>
      </c>
      <c r="D884" t="str">
        <f>IFERROR(INDEX(DATOS!R:R,MATCH(CHECKLIST!E884,DATOS!C:C,0),1),"")</f>
        <v/>
      </c>
      <c r="E884" s="16" t="str">
        <f>IFERROR(INDEX(DATOS!C:C,MATCH(CHECKLIST!A884,DATOS!BV:BV,0),1),"")</f>
        <v/>
      </c>
      <c r="F884" s="13" t="str">
        <f t="shared" si="42"/>
        <v/>
      </c>
      <c r="G884" s="17" t="str">
        <f>IF(IFERROR(FIND(G$13,INDEX(DATOS!CB:CB,MATCH(CHECKLIST!B884,DATOS!B:B,0),1),1),"")="",IF(IFERROR(FIND("FINADO",INDEX(DATOS!CB:CB,MATCH(CHECKLIST!B884,DATOS!B:B,0),1),1),"")="",IF(IFERROR(FIND("BAJA",INDEX(DATOS!CB:CB,MATCH(CHECKLIST!B884,DATOS!B:B,0),1),1),"")="",IF(IFERROR(FIND("FECHA PEUA",INDEX(DATOS!CB:CB,MATCH(CHECKLIST!B884,DATOS!B:B,0),1),1),"")="",IF(IFERROR(FIND("FIRMA",INDEX(DATOS!CB:CB,MATCH(CHECKLIST!B884,DATOS!B:B,0),1),1),"")="","","FIRMA"),"PEUA"),"BAJA"),"FINADO"),"X")</f>
        <v/>
      </c>
      <c r="H884" s="17" t="str">
        <f>IF(IFERROR(FIND(H$13,INDEX(DATOS!CB:CB,MATCH(CHECKLIST!B884,DATOS!B:B,0),1),1),"")="",IF(IFERROR(FIND("VENCIDA",INDEX(DATOS!BI:BI,MATCH(CHECKLIST!B884,DATOS!B:B,0),1),1),"")="","","VENCIDO"),"X")</f>
        <v/>
      </c>
      <c r="I884" s="17" t="str">
        <f>IF(IFERROR(FIND(I$13,INDEX(DATOS!CB:CB,MATCH(CHECKLIST!B884,DATOS!B:B,0),1),1),"")="","","X")</f>
        <v/>
      </c>
      <c r="J884" s="17" t="str">
        <f>IF(IFERROR(FIND(J$13,INDEX(DATOS!CB:CB,MATCH(CHECKLIST!B884,DATOS!B:B,0),1),1),"")="","","X")</f>
        <v/>
      </c>
      <c r="K884" s="17" t="str">
        <f>IF(IFERROR(FIND(K$13,INDEX(DATOS!CB:CB,MATCH(CHECKLIST!B884,DATOS!B:B,0),1),1),"")="","","X")</f>
        <v/>
      </c>
      <c r="L884" s="17" t="str">
        <f>IF(IFERROR(FIND(L$13,INDEX(DATOS!CB:CB,MATCH(CHECKLIST!B884,DATOS!B:B,0),1),1),"")="","","X")</f>
        <v/>
      </c>
      <c r="M884" s="17" t="str">
        <f>IF(IFERROR(FIND(M$13,INDEX(DATOS!CB:CB,MATCH(CHECKLIST!B884,DATOS!B:B,0),1),1),"")="","","X")</f>
        <v/>
      </c>
      <c r="N884" s="49" t="str">
        <f ca="1">IFERROR(IF(INDEX(DATOS!I:I,MATCH(CHECKLIST!B884,DATOS!B:B,0),1)="","X",IF(INDEX(DATOS!I:I,MATCH(CHECKLIST!B884,DATOS!B:B,0),1)&gt;YEAR(TODAY())-1,"","VENCIDA")),"")</f>
        <v/>
      </c>
      <c r="P884" s="17" t="str">
        <f>IF(B884="","",IF(IFERROR(FIND(P$13,INDEX(DATOS!CB:CB,MATCH(CHECKLIST!B884,DATOS!B:B,0),1),1),"")="","","X"))</f>
        <v/>
      </c>
      <c r="Q884" s="17" t="str">
        <f>IF(B884="","",IF(IFERROR(FIND(Q$13,INDEX(DATOS!CB:CB,MATCH(CHECKLIST!B884,DATOS!B:B,0),1),1),"")="","","X"))</f>
        <v/>
      </c>
      <c r="S884">
        <f t="shared" si="45"/>
        <v>0</v>
      </c>
      <c r="U884" t="str">
        <f t="shared" si="43"/>
        <v/>
      </c>
      <c r="V884" t="str">
        <f t="shared" si="44"/>
        <v/>
      </c>
    </row>
    <row r="885" spans="1:22" x14ac:dyDescent="0.25">
      <c r="A885" s="12">
        <v>872</v>
      </c>
      <c r="B885" t="str">
        <f>IFERROR(INDEX(DATOS!B:B,MATCH(CHECKLIST!A885,DATOS!BV:BV,0),1),"")</f>
        <v/>
      </c>
      <c r="C885" t="str">
        <f>IFERROR(INDEX(DATOS!J:J,MATCH(CHECKLIST!A885,DATOS!BV:BV,0),1),"")</f>
        <v/>
      </c>
      <c r="D885" t="str">
        <f>IFERROR(INDEX(DATOS!R:R,MATCH(CHECKLIST!E885,DATOS!C:C,0),1),"")</f>
        <v/>
      </c>
      <c r="E885" s="16" t="str">
        <f>IFERROR(INDEX(DATOS!C:C,MATCH(CHECKLIST!A885,DATOS!BV:BV,0),1),"")</f>
        <v/>
      </c>
      <c r="F885" s="13" t="str">
        <f t="shared" si="42"/>
        <v/>
      </c>
      <c r="G885" s="17" t="str">
        <f>IF(IFERROR(FIND(G$13,INDEX(DATOS!CB:CB,MATCH(CHECKLIST!B885,DATOS!B:B,0),1),1),"")="",IF(IFERROR(FIND("FINADO",INDEX(DATOS!CB:CB,MATCH(CHECKLIST!B885,DATOS!B:B,0),1),1),"")="",IF(IFERROR(FIND("BAJA",INDEX(DATOS!CB:CB,MATCH(CHECKLIST!B885,DATOS!B:B,0),1),1),"")="",IF(IFERROR(FIND("FECHA PEUA",INDEX(DATOS!CB:CB,MATCH(CHECKLIST!B885,DATOS!B:B,0),1),1),"")="",IF(IFERROR(FIND("FIRMA",INDEX(DATOS!CB:CB,MATCH(CHECKLIST!B885,DATOS!B:B,0),1),1),"")="","","FIRMA"),"PEUA"),"BAJA"),"FINADO"),"X")</f>
        <v/>
      </c>
      <c r="H885" s="17" t="str">
        <f>IF(IFERROR(FIND(H$13,INDEX(DATOS!CB:CB,MATCH(CHECKLIST!B885,DATOS!B:B,0),1),1),"")="",IF(IFERROR(FIND("VENCIDA",INDEX(DATOS!BI:BI,MATCH(CHECKLIST!B885,DATOS!B:B,0),1),1),"")="","","VENCIDO"),"X")</f>
        <v/>
      </c>
      <c r="I885" s="17" t="str">
        <f>IF(IFERROR(FIND(I$13,INDEX(DATOS!CB:CB,MATCH(CHECKLIST!B885,DATOS!B:B,0),1),1),"")="","","X")</f>
        <v/>
      </c>
      <c r="J885" s="17" t="str">
        <f>IF(IFERROR(FIND(J$13,INDEX(DATOS!CB:CB,MATCH(CHECKLIST!B885,DATOS!B:B,0),1),1),"")="","","X")</f>
        <v/>
      </c>
      <c r="K885" s="17" t="str">
        <f>IF(IFERROR(FIND(K$13,INDEX(DATOS!CB:CB,MATCH(CHECKLIST!B885,DATOS!B:B,0),1),1),"")="","","X")</f>
        <v/>
      </c>
      <c r="L885" s="17" t="str">
        <f>IF(IFERROR(FIND(L$13,INDEX(DATOS!CB:CB,MATCH(CHECKLIST!B885,DATOS!B:B,0),1),1),"")="","","X")</f>
        <v/>
      </c>
      <c r="M885" s="17" t="str">
        <f>IF(IFERROR(FIND(M$13,INDEX(DATOS!CB:CB,MATCH(CHECKLIST!B885,DATOS!B:B,0),1),1),"")="","","X")</f>
        <v/>
      </c>
      <c r="N885" s="49" t="str">
        <f ca="1">IFERROR(IF(INDEX(DATOS!I:I,MATCH(CHECKLIST!B885,DATOS!B:B,0),1)="","X",IF(INDEX(DATOS!I:I,MATCH(CHECKLIST!B885,DATOS!B:B,0),1)&gt;YEAR(TODAY())-1,"","VENCIDA")),"")</f>
        <v/>
      </c>
      <c r="P885" s="17" t="str">
        <f>IF(B885="","",IF(IFERROR(FIND(P$13,INDEX(DATOS!CB:CB,MATCH(CHECKLIST!B885,DATOS!B:B,0),1),1),"")="","","X"))</f>
        <v/>
      </c>
      <c r="Q885" s="17" t="str">
        <f>IF(B885="","",IF(IFERROR(FIND(Q$13,INDEX(DATOS!CB:CB,MATCH(CHECKLIST!B885,DATOS!B:B,0),1),1),"")="","","X"))</f>
        <v/>
      </c>
      <c r="R885" t="str">
        <f>IF(B885="","",1)</f>
        <v/>
      </c>
      <c r="S885" t="str">
        <f t="shared" si="45"/>
        <v/>
      </c>
      <c r="U885" t="str">
        <f t="shared" si="43"/>
        <v/>
      </c>
      <c r="V885" t="str">
        <f t="shared" si="44"/>
        <v/>
      </c>
    </row>
    <row r="886" spans="1:22" x14ac:dyDescent="0.25">
      <c r="A886" s="12">
        <v>873</v>
      </c>
      <c r="B886" t="str">
        <f>IFERROR(INDEX(DATOS!B:B,MATCH(CHECKLIST!A886,DATOS!BV:BV,0),1),"")</f>
        <v/>
      </c>
      <c r="C886" t="str">
        <f>IFERROR(INDEX(DATOS!J:J,MATCH(CHECKLIST!A886,DATOS!BV:BV,0),1),"")</f>
        <v/>
      </c>
      <c r="D886" t="str">
        <f>IFERROR(INDEX(DATOS!R:R,MATCH(CHECKLIST!E886,DATOS!C:C,0),1),"")</f>
        <v/>
      </c>
      <c r="E886" s="16" t="str">
        <f>IFERROR(INDEX(DATOS!C:C,MATCH(CHECKLIST!A886,DATOS!BV:BV,0),1),"")</f>
        <v/>
      </c>
      <c r="F886" s="13" t="str">
        <f t="shared" si="42"/>
        <v/>
      </c>
      <c r="G886" s="17" t="str">
        <f>IF(IFERROR(FIND(G$13,INDEX(DATOS!CB:CB,MATCH(CHECKLIST!B886,DATOS!B:B,0),1),1),"")="",IF(IFERROR(FIND("FINADO",INDEX(DATOS!CB:CB,MATCH(CHECKLIST!B886,DATOS!B:B,0),1),1),"")="",IF(IFERROR(FIND("BAJA",INDEX(DATOS!CB:CB,MATCH(CHECKLIST!B886,DATOS!B:B,0),1),1),"")="",IF(IFERROR(FIND("FECHA PEUA",INDEX(DATOS!CB:CB,MATCH(CHECKLIST!B886,DATOS!B:B,0),1),1),"")="",IF(IFERROR(FIND("FIRMA",INDEX(DATOS!CB:CB,MATCH(CHECKLIST!B886,DATOS!B:B,0),1),1),"")="","","FIRMA"),"PEUA"),"BAJA"),"FINADO"),"X")</f>
        <v/>
      </c>
      <c r="H886" s="17" t="str">
        <f>IF(IFERROR(FIND(H$13,INDEX(DATOS!CB:CB,MATCH(CHECKLIST!B886,DATOS!B:B,0),1),1),"")="",IF(IFERROR(FIND("VENCIDA",INDEX(DATOS!BI:BI,MATCH(CHECKLIST!B886,DATOS!B:B,0),1),1),"")="","","VENCIDO"),"X")</f>
        <v/>
      </c>
      <c r="I886" s="17" t="str">
        <f>IF(IFERROR(FIND(I$13,INDEX(DATOS!CB:CB,MATCH(CHECKLIST!B886,DATOS!B:B,0),1),1),"")="","","X")</f>
        <v/>
      </c>
      <c r="J886" s="17" t="str">
        <f>IF(IFERROR(FIND(J$13,INDEX(DATOS!CB:CB,MATCH(CHECKLIST!B886,DATOS!B:B,0),1),1),"")="","","X")</f>
        <v/>
      </c>
      <c r="K886" s="17" t="str">
        <f>IF(IFERROR(FIND(K$13,INDEX(DATOS!CB:CB,MATCH(CHECKLIST!B886,DATOS!B:B,0),1),1),"")="","","X")</f>
        <v/>
      </c>
      <c r="L886" s="17" t="str">
        <f>IF(IFERROR(FIND(L$13,INDEX(DATOS!CB:CB,MATCH(CHECKLIST!B886,DATOS!B:B,0),1),1),"")="","","X")</f>
        <v/>
      </c>
      <c r="M886" s="17" t="str">
        <f>IF(IFERROR(FIND(M$13,INDEX(DATOS!CB:CB,MATCH(CHECKLIST!B886,DATOS!B:B,0),1),1),"")="","","X")</f>
        <v/>
      </c>
      <c r="N886" s="49" t="str">
        <f ca="1">IFERROR(IF(INDEX(DATOS!I:I,MATCH(CHECKLIST!B886,DATOS!B:B,0),1)="","X",IF(INDEX(DATOS!I:I,MATCH(CHECKLIST!B886,DATOS!B:B,0),1)&gt;YEAR(TODAY())-1,"","VENCIDA")),"")</f>
        <v/>
      </c>
      <c r="P886" s="17" t="str">
        <f>IF(B886="","",IF(IFERROR(FIND(P$13,INDEX(DATOS!CB:CB,MATCH(CHECKLIST!B886,DATOS!B:B,0),1),1),"")="","","X"))</f>
        <v/>
      </c>
      <c r="Q886" s="17" t="str">
        <f>IF(B886="","",IF(IFERROR(FIND(Q$13,INDEX(DATOS!CB:CB,MATCH(CHECKLIST!B886,DATOS!B:B,0),1),1),"")="","","X"))</f>
        <v/>
      </c>
      <c r="S886">
        <f t="shared" si="45"/>
        <v>0</v>
      </c>
      <c r="U886" t="str">
        <f t="shared" si="43"/>
        <v/>
      </c>
      <c r="V886" t="str">
        <f t="shared" si="44"/>
        <v/>
      </c>
    </row>
    <row r="887" spans="1:22" x14ac:dyDescent="0.25">
      <c r="A887" s="12">
        <v>874</v>
      </c>
      <c r="B887" t="str">
        <f>IFERROR(INDEX(DATOS!B:B,MATCH(CHECKLIST!A887,DATOS!BV:BV,0),1),"")</f>
        <v/>
      </c>
      <c r="C887" t="str">
        <f>IFERROR(INDEX(DATOS!J:J,MATCH(CHECKLIST!A887,DATOS!BV:BV,0),1),"")</f>
        <v/>
      </c>
      <c r="D887" t="str">
        <f>IFERROR(INDEX(DATOS!R:R,MATCH(CHECKLIST!E887,DATOS!C:C,0),1),"")</f>
        <v/>
      </c>
      <c r="E887" s="16" t="str">
        <f>IFERROR(INDEX(DATOS!C:C,MATCH(CHECKLIST!A887,DATOS!BV:BV,0),1),"")</f>
        <v/>
      </c>
      <c r="F887" s="13" t="str">
        <f t="shared" si="42"/>
        <v/>
      </c>
      <c r="G887" s="17" t="str">
        <f>IF(IFERROR(FIND(G$13,INDEX(DATOS!CB:CB,MATCH(CHECKLIST!B887,DATOS!B:B,0),1),1),"")="",IF(IFERROR(FIND("FINADO",INDEX(DATOS!CB:CB,MATCH(CHECKLIST!B887,DATOS!B:B,0),1),1),"")="",IF(IFERROR(FIND("BAJA",INDEX(DATOS!CB:CB,MATCH(CHECKLIST!B887,DATOS!B:B,0),1),1),"")="",IF(IFERROR(FIND("FECHA PEUA",INDEX(DATOS!CB:CB,MATCH(CHECKLIST!B887,DATOS!B:B,0),1),1),"")="",IF(IFERROR(FIND("FIRMA",INDEX(DATOS!CB:CB,MATCH(CHECKLIST!B887,DATOS!B:B,0),1),1),"")="","","FIRMA"),"PEUA"),"BAJA"),"FINADO"),"X")</f>
        <v/>
      </c>
      <c r="H887" s="17" t="str">
        <f>IF(IFERROR(FIND(H$13,INDEX(DATOS!CB:CB,MATCH(CHECKLIST!B887,DATOS!B:B,0),1),1),"")="",IF(IFERROR(FIND("VENCIDA",INDEX(DATOS!BI:BI,MATCH(CHECKLIST!B887,DATOS!B:B,0),1),1),"")="","","VENCIDO"),"X")</f>
        <v/>
      </c>
      <c r="I887" s="17" t="str">
        <f>IF(IFERROR(FIND(I$13,INDEX(DATOS!CB:CB,MATCH(CHECKLIST!B887,DATOS!B:B,0),1),1),"")="","","X")</f>
        <v/>
      </c>
      <c r="J887" s="17" t="str">
        <f>IF(IFERROR(FIND(J$13,INDEX(DATOS!CB:CB,MATCH(CHECKLIST!B887,DATOS!B:B,0),1),1),"")="","","X")</f>
        <v/>
      </c>
      <c r="K887" s="17" t="str">
        <f>IF(IFERROR(FIND(K$13,INDEX(DATOS!CB:CB,MATCH(CHECKLIST!B887,DATOS!B:B,0),1),1),"")="","","X")</f>
        <v/>
      </c>
      <c r="L887" s="17" t="str">
        <f>IF(IFERROR(FIND(L$13,INDEX(DATOS!CB:CB,MATCH(CHECKLIST!B887,DATOS!B:B,0),1),1),"")="","","X")</f>
        <v/>
      </c>
      <c r="M887" s="17" t="str">
        <f>IF(IFERROR(FIND(M$13,INDEX(DATOS!CB:CB,MATCH(CHECKLIST!B887,DATOS!B:B,0),1),1),"")="","","X")</f>
        <v/>
      </c>
      <c r="N887" s="49" t="str">
        <f ca="1">IFERROR(IF(INDEX(DATOS!I:I,MATCH(CHECKLIST!B887,DATOS!B:B,0),1)="","X",IF(INDEX(DATOS!I:I,MATCH(CHECKLIST!B887,DATOS!B:B,0),1)&gt;YEAR(TODAY())-1,"","VENCIDA")),"")</f>
        <v/>
      </c>
      <c r="P887" s="17" t="str">
        <f>IF(B887="","",IF(IFERROR(FIND(P$13,INDEX(DATOS!CB:CB,MATCH(CHECKLIST!B887,DATOS!B:B,0),1),1),"")="","","X"))</f>
        <v/>
      </c>
      <c r="Q887" s="17" t="str">
        <f>IF(B887="","",IF(IFERROR(FIND(Q$13,INDEX(DATOS!CB:CB,MATCH(CHECKLIST!B887,DATOS!B:B,0),1),1),"")="","","X"))</f>
        <v/>
      </c>
      <c r="R887" t="str">
        <f>IF(B887="","",1)</f>
        <v/>
      </c>
      <c r="S887" t="str">
        <f t="shared" si="45"/>
        <v/>
      </c>
      <c r="U887" t="str">
        <f t="shared" si="43"/>
        <v/>
      </c>
      <c r="V887" t="str">
        <f t="shared" si="44"/>
        <v/>
      </c>
    </row>
    <row r="888" spans="1:22" x14ac:dyDescent="0.25">
      <c r="A888" s="12">
        <v>875</v>
      </c>
      <c r="B888" t="str">
        <f>IFERROR(INDEX(DATOS!B:B,MATCH(CHECKLIST!A888,DATOS!BV:BV,0),1),"")</f>
        <v/>
      </c>
      <c r="C888" t="str">
        <f>IFERROR(INDEX(DATOS!J:J,MATCH(CHECKLIST!A888,DATOS!BV:BV,0),1),"")</f>
        <v/>
      </c>
      <c r="D888" t="str">
        <f>IFERROR(INDEX(DATOS!R:R,MATCH(CHECKLIST!E888,DATOS!C:C,0),1),"")</f>
        <v/>
      </c>
      <c r="E888" s="16" t="str">
        <f>IFERROR(INDEX(DATOS!C:C,MATCH(CHECKLIST!A888,DATOS!BV:BV,0),1),"")</f>
        <v/>
      </c>
      <c r="F888" s="13" t="str">
        <f t="shared" si="42"/>
        <v/>
      </c>
      <c r="G888" s="17" t="str">
        <f>IF(IFERROR(FIND(G$13,INDEX(DATOS!CB:CB,MATCH(CHECKLIST!B888,DATOS!B:B,0),1),1),"")="",IF(IFERROR(FIND("FINADO",INDEX(DATOS!CB:CB,MATCH(CHECKLIST!B888,DATOS!B:B,0),1),1),"")="",IF(IFERROR(FIND("BAJA",INDEX(DATOS!CB:CB,MATCH(CHECKLIST!B888,DATOS!B:B,0),1),1),"")="",IF(IFERROR(FIND("FECHA PEUA",INDEX(DATOS!CB:CB,MATCH(CHECKLIST!B888,DATOS!B:B,0),1),1),"")="",IF(IFERROR(FIND("FIRMA",INDEX(DATOS!CB:CB,MATCH(CHECKLIST!B888,DATOS!B:B,0),1),1),"")="","","FIRMA"),"PEUA"),"BAJA"),"FINADO"),"X")</f>
        <v/>
      </c>
      <c r="H888" s="17" t="str">
        <f>IF(IFERROR(FIND(H$13,INDEX(DATOS!CB:CB,MATCH(CHECKLIST!B888,DATOS!B:B,0),1),1),"")="",IF(IFERROR(FIND("VENCIDA",INDEX(DATOS!BI:BI,MATCH(CHECKLIST!B888,DATOS!B:B,0),1),1),"")="","","VENCIDO"),"X")</f>
        <v/>
      </c>
      <c r="I888" s="17" t="str">
        <f>IF(IFERROR(FIND(I$13,INDEX(DATOS!CB:CB,MATCH(CHECKLIST!B888,DATOS!B:B,0),1),1),"")="","","X")</f>
        <v/>
      </c>
      <c r="J888" s="17" t="str">
        <f>IF(IFERROR(FIND(J$13,INDEX(DATOS!CB:CB,MATCH(CHECKLIST!B888,DATOS!B:B,0),1),1),"")="","","X")</f>
        <v/>
      </c>
      <c r="K888" s="17" t="str">
        <f>IF(IFERROR(FIND(K$13,INDEX(DATOS!CB:CB,MATCH(CHECKLIST!B888,DATOS!B:B,0),1),1),"")="","","X")</f>
        <v/>
      </c>
      <c r="L888" s="17" t="str">
        <f>IF(IFERROR(FIND(L$13,INDEX(DATOS!CB:CB,MATCH(CHECKLIST!B888,DATOS!B:B,0),1),1),"")="","","X")</f>
        <v/>
      </c>
      <c r="M888" s="17" t="str">
        <f>IF(IFERROR(FIND(M$13,INDEX(DATOS!CB:CB,MATCH(CHECKLIST!B888,DATOS!B:B,0),1),1),"")="","","X")</f>
        <v/>
      </c>
      <c r="N888" s="49" t="str">
        <f ca="1">IFERROR(IF(INDEX(DATOS!I:I,MATCH(CHECKLIST!B888,DATOS!B:B,0),1)="","X",IF(INDEX(DATOS!I:I,MATCH(CHECKLIST!B888,DATOS!B:B,0),1)&gt;YEAR(TODAY())-1,"","VENCIDA")),"")</f>
        <v/>
      </c>
      <c r="P888" s="17" t="str">
        <f>IF(B888="","",IF(IFERROR(FIND(P$13,INDEX(DATOS!CB:CB,MATCH(CHECKLIST!B888,DATOS!B:B,0),1),1),"")="","","X"))</f>
        <v/>
      </c>
      <c r="Q888" s="17" t="str">
        <f>IF(B888="","",IF(IFERROR(FIND(Q$13,INDEX(DATOS!CB:CB,MATCH(CHECKLIST!B888,DATOS!B:B,0),1),1),"")="","","X"))</f>
        <v/>
      </c>
      <c r="S888">
        <f t="shared" si="45"/>
        <v>0</v>
      </c>
      <c r="U888" t="str">
        <f t="shared" si="43"/>
        <v/>
      </c>
      <c r="V888" t="str">
        <f t="shared" si="44"/>
        <v/>
      </c>
    </row>
    <row r="889" spans="1:22" x14ac:dyDescent="0.25">
      <c r="A889" s="12">
        <v>876</v>
      </c>
      <c r="B889" t="str">
        <f>IFERROR(INDEX(DATOS!B:B,MATCH(CHECKLIST!A889,DATOS!BV:BV,0),1),"")</f>
        <v/>
      </c>
      <c r="C889" t="str">
        <f>IFERROR(INDEX(DATOS!J:J,MATCH(CHECKLIST!A889,DATOS!BV:BV,0),1),"")</f>
        <v/>
      </c>
      <c r="D889" t="str">
        <f>IFERROR(INDEX(DATOS!R:R,MATCH(CHECKLIST!E889,DATOS!C:C,0),1),"")</f>
        <v/>
      </c>
      <c r="E889" s="16" t="str">
        <f>IFERROR(INDEX(DATOS!C:C,MATCH(CHECKLIST!A889,DATOS!BV:BV,0),1),"")</f>
        <v/>
      </c>
      <c r="F889" s="13" t="str">
        <f t="shared" si="42"/>
        <v/>
      </c>
      <c r="G889" s="17" t="str">
        <f>IF(IFERROR(FIND(G$13,INDEX(DATOS!CB:CB,MATCH(CHECKLIST!B889,DATOS!B:B,0),1),1),"")="",IF(IFERROR(FIND("FINADO",INDEX(DATOS!CB:CB,MATCH(CHECKLIST!B889,DATOS!B:B,0),1),1),"")="",IF(IFERROR(FIND("BAJA",INDEX(DATOS!CB:CB,MATCH(CHECKLIST!B889,DATOS!B:B,0),1),1),"")="",IF(IFERROR(FIND("FECHA PEUA",INDEX(DATOS!CB:CB,MATCH(CHECKLIST!B889,DATOS!B:B,0),1),1),"")="",IF(IFERROR(FIND("FIRMA",INDEX(DATOS!CB:CB,MATCH(CHECKLIST!B889,DATOS!B:B,0),1),1),"")="","","FIRMA"),"PEUA"),"BAJA"),"FINADO"),"X")</f>
        <v/>
      </c>
      <c r="H889" s="17" t="str">
        <f>IF(IFERROR(FIND(H$13,INDEX(DATOS!CB:CB,MATCH(CHECKLIST!B889,DATOS!B:B,0),1),1),"")="",IF(IFERROR(FIND("VENCIDA",INDEX(DATOS!BI:BI,MATCH(CHECKLIST!B889,DATOS!B:B,0),1),1),"")="","","VENCIDO"),"X")</f>
        <v/>
      </c>
      <c r="I889" s="17" t="str">
        <f>IF(IFERROR(FIND(I$13,INDEX(DATOS!CB:CB,MATCH(CHECKLIST!B889,DATOS!B:B,0),1),1),"")="","","X")</f>
        <v/>
      </c>
      <c r="J889" s="17" t="str">
        <f>IF(IFERROR(FIND(J$13,INDEX(DATOS!CB:CB,MATCH(CHECKLIST!B889,DATOS!B:B,0),1),1),"")="","","X")</f>
        <v/>
      </c>
      <c r="K889" s="17" t="str">
        <f>IF(IFERROR(FIND(K$13,INDEX(DATOS!CB:CB,MATCH(CHECKLIST!B889,DATOS!B:B,0),1),1),"")="","","X")</f>
        <v/>
      </c>
      <c r="L889" s="17" t="str">
        <f>IF(IFERROR(FIND(L$13,INDEX(DATOS!CB:CB,MATCH(CHECKLIST!B889,DATOS!B:B,0),1),1),"")="","","X")</f>
        <v/>
      </c>
      <c r="M889" s="17" t="str">
        <f>IF(IFERROR(FIND(M$13,INDEX(DATOS!CB:CB,MATCH(CHECKLIST!B889,DATOS!B:B,0),1),1),"")="","","X")</f>
        <v/>
      </c>
      <c r="N889" s="49" t="str">
        <f ca="1">IFERROR(IF(INDEX(DATOS!I:I,MATCH(CHECKLIST!B889,DATOS!B:B,0),1)="","X",IF(INDEX(DATOS!I:I,MATCH(CHECKLIST!B889,DATOS!B:B,0),1)&gt;YEAR(TODAY())-1,"","VENCIDA")),"")</f>
        <v/>
      </c>
      <c r="P889" s="17" t="str">
        <f>IF(B889="","",IF(IFERROR(FIND(P$13,INDEX(DATOS!CB:CB,MATCH(CHECKLIST!B889,DATOS!B:B,0),1),1),"")="","","X"))</f>
        <v/>
      </c>
      <c r="Q889" s="17" t="str">
        <f>IF(B889="","",IF(IFERROR(FIND(Q$13,INDEX(DATOS!CB:CB,MATCH(CHECKLIST!B889,DATOS!B:B,0),1),1),"")="","","X"))</f>
        <v/>
      </c>
      <c r="R889" t="str">
        <f>IF(B889="","",1)</f>
        <v/>
      </c>
      <c r="S889" t="str">
        <f t="shared" si="45"/>
        <v/>
      </c>
      <c r="U889" t="str">
        <f t="shared" si="43"/>
        <v/>
      </c>
      <c r="V889" t="str">
        <f t="shared" si="44"/>
        <v/>
      </c>
    </row>
    <row r="890" spans="1:22" x14ac:dyDescent="0.25">
      <c r="A890" s="12">
        <v>877</v>
      </c>
      <c r="B890" t="str">
        <f>IFERROR(INDEX(DATOS!B:B,MATCH(CHECKLIST!A890,DATOS!BV:BV,0),1),"")</f>
        <v/>
      </c>
      <c r="C890" t="str">
        <f>IFERROR(INDEX(DATOS!J:J,MATCH(CHECKLIST!A890,DATOS!BV:BV,0),1),"")</f>
        <v/>
      </c>
      <c r="D890" t="str">
        <f>IFERROR(INDEX(DATOS!R:R,MATCH(CHECKLIST!E890,DATOS!C:C,0),1),"")</f>
        <v/>
      </c>
      <c r="E890" s="16" t="str">
        <f>IFERROR(INDEX(DATOS!C:C,MATCH(CHECKLIST!A890,DATOS!BV:BV,0),1),"")</f>
        <v/>
      </c>
      <c r="F890" s="13" t="str">
        <f t="shared" si="42"/>
        <v/>
      </c>
      <c r="G890" s="17" t="str">
        <f>IF(IFERROR(FIND(G$13,INDEX(DATOS!CB:CB,MATCH(CHECKLIST!B890,DATOS!B:B,0),1),1),"")="",IF(IFERROR(FIND("FINADO",INDEX(DATOS!CB:CB,MATCH(CHECKLIST!B890,DATOS!B:B,0),1),1),"")="",IF(IFERROR(FIND("BAJA",INDEX(DATOS!CB:CB,MATCH(CHECKLIST!B890,DATOS!B:B,0),1),1),"")="",IF(IFERROR(FIND("FECHA PEUA",INDEX(DATOS!CB:CB,MATCH(CHECKLIST!B890,DATOS!B:B,0),1),1),"")="",IF(IFERROR(FIND("FIRMA",INDEX(DATOS!CB:CB,MATCH(CHECKLIST!B890,DATOS!B:B,0),1),1),"")="","","FIRMA"),"PEUA"),"BAJA"),"FINADO"),"X")</f>
        <v/>
      </c>
      <c r="H890" s="17" t="str">
        <f>IF(IFERROR(FIND(H$13,INDEX(DATOS!CB:CB,MATCH(CHECKLIST!B890,DATOS!B:B,0),1),1),"")="",IF(IFERROR(FIND("VENCIDA",INDEX(DATOS!BI:BI,MATCH(CHECKLIST!B890,DATOS!B:B,0),1),1),"")="","","VENCIDO"),"X")</f>
        <v/>
      </c>
      <c r="I890" s="17" t="str">
        <f>IF(IFERROR(FIND(I$13,INDEX(DATOS!CB:CB,MATCH(CHECKLIST!B890,DATOS!B:B,0),1),1),"")="","","X")</f>
        <v/>
      </c>
      <c r="J890" s="17" t="str">
        <f>IF(IFERROR(FIND(J$13,INDEX(DATOS!CB:CB,MATCH(CHECKLIST!B890,DATOS!B:B,0),1),1),"")="","","X")</f>
        <v/>
      </c>
      <c r="K890" s="17" t="str">
        <f>IF(IFERROR(FIND(K$13,INDEX(DATOS!CB:CB,MATCH(CHECKLIST!B890,DATOS!B:B,0),1),1),"")="","","X")</f>
        <v/>
      </c>
      <c r="L890" s="17" t="str">
        <f>IF(IFERROR(FIND(L$13,INDEX(DATOS!CB:CB,MATCH(CHECKLIST!B890,DATOS!B:B,0),1),1),"")="","","X")</f>
        <v/>
      </c>
      <c r="M890" s="17" t="str">
        <f>IF(IFERROR(FIND(M$13,INDEX(DATOS!CB:CB,MATCH(CHECKLIST!B890,DATOS!B:B,0),1),1),"")="","","X")</f>
        <v/>
      </c>
      <c r="N890" s="49" t="str">
        <f ca="1">IFERROR(IF(INDEX(DATOS!I:I,MATCH(CHECKLIST!B890,DATOS!B:B,0),1)="","X",IF(INDEX(DATOS!I:I,MATCH(CHECKLIST!B890,DATOS!B:B,0),1)&gt;YEAR(TODAY())-1,"","VENCIDA")),"")</f>
        <v/>
      </c>
      <c r="P890" s="17" t="str">
        <f>IF(B890="","",IF(IFERROR(FIND(P$13,INDEX(DATOS!CB:CB,MATCH(CHECKLIST!B890,DATOS!B:B,0),1),1),"")="","","X"))</f>
        <v/>
      </c>
      <c r="Q890" s="17" t="str">
        <f>IF(B890="","",IF(IFERROR(FIND(Q$13,INDEX(DATOS!CB:CB,MATCH(CHECKLIST!B890,DATOS!B:B,0),1),1),"")="","","X"))</f>
        <v/>
      </c>
      <c r="S890">
        <f t="shared" si="45"/>
        <v>0</v>
      </c>
      <c r="U890" t="str">
        <f t="shared" si="43"/>
        <v/>
      </c>
      <c r="V890" t="str">
        <f t="shared" si="44"/>
        <v/>
      </c>
    </row>
    <row r="891" spans="1:22" x14ac:dyDescent="0.25">
      <c r="A891" s="12">
        <v>878</v>
      </c>
      <c r="B891" t="str">
        <f>IFERROR(INDEX(DATOS!B:B,MATCH(CHECKLIST!A891,DATOS!BV:BV,0),1),"")</f>
        <v/>
      </c>
      <c r="C891" t="str">
        <f>IFERROR(INDEX(DATOS!J:J,MATCH(CHECKLIST!A891,DATOS!BV:BV,0),1),"")</f>
        <v/>
      </c>
      <c r="D891" t="str">
        <f>IFERROR(INDEX(DATOS!R:R,MATCH(CHECKLIST!E891,DATOS!C:C,0),1),"")</f>
        <v/>
      </c>
      <c r="E891" s="16" t="str">
        <f>IFERROR(INDEX(DATOS!C:C,MATCH(CHECKLIST!A891,DATOS!BV:BV,0),1),"")</f>
        <v/>
      </c>
      <c r="F891" s="13" t="str">
        <f t="shared" si="42"/>
        <v/>
      </c>
      <c r="G891" s="17" t="str">
        <f>IF(IFERROR(FIND(G$13,INDEX(DATOS!CB:CB,MATCH(CHECKLIST!B891,DATOS!B:B,0),1),1),"")="",IF(IFERROR(FIND("FINADO",INDEX(DATOS!CB:CB,MATCH(CHECKLIST!B891,DATOS!B:B,0),1),1),"")="",IF(IFERROR(FIND("BAJA",INDEX(DATOS!CB:CB,MATCH(CHECKLIST!B891,DATOS!B:B,0),1),1),"")="",IF(IFERROR(FIND("FECHA PEUA",INDEX(DATOS!CB:CB,MATCH(CHECKLIST!B891,DATOS!B:B,0),1),1),"")="",IF(IFERROR(FIND("FIRMA",INDEX(DATOS!CB:CB,MATCH(CHECKLIST!B891,DATOS!B:B,0),1),1),"")="","","FIRMA"),"PEUA"),"BAJA"),"FINADO"),"X")</f>
        <v/>
      </c>
      <c r="H891" s="17" t="str">
        <f>IF(IFERROR(FIND(H$13,INDEX(DATOS!CB:CB,MATCH(CHECKLIST!B891,DATOS!B:B,0),1),1),"")="",IF(IFERROR(FIND("VENCIDA",INDEX(DATOS!BI:BI,MATCH(CHECKLIST!B891,DATOS!B:B,0),1),1),"")="","","VENCIDO"),"X")</f>
        <v/>
      </c>
      <c r="I891" s="17" t="str">
        <f>IF(IFERROR(FIND(I$13,INDEX(DATOS!CB:CB,MATCH(CHECKLIST!B891,DATOS!B:B,0),1),1),"")="","","X")</f>
        <v/>
      </c>
      <c r="J891" s="17" t="str">
        <f>IF(IFERROR(FIND(J$13,INDEX(DATOS!CB:CB,MATCH(CHECKLIST!B891,DATOS!B:B,0),1),1),"")="","","X")</f>
        <v/>
      </c>
      <c r="K891" s="17" t="str">
        <f>IF(IFERROR(FIND(K$13,INDEX(DATOS!CB:CB,MATCH(CHECKLIST!B891,DATOS!B:B,0),1),1),"")="","","X")</f>
        <v/>
      </c>
      <c r="L891" s="17" t="str">
        <f>IF(IFERROR(FIND(L$13,INDEX(DATOS!CB:CB,MATCH(CHECKLIST!B891,DATOS!B:B,0),1),1),"")="","","X")</f>
        <v/>
      </c>
      <c r="M891" s="17" t="str">
        <f>IF(IFERROR(FIND(M$13,INDEX(DATOS!CB:CB,MATCH(CHECKLIST!B891,DATOS!B:B,0),1),1),"")="","","X")</f>
        <v/>
      </c>
      <c r="N891" s="49" t="str">
        <f ca="1">IFERROR(IF(INDEX(DATOS!I:I,MATCH(CHECKLIST!B891,DATOS!B:B,0),1)="","X",IF(INDEX(DATOS!I:I,MATCH(CHECKLIST!B891,DATOS!B:B,0),1)&gt;YEAR(TODAY())-1,"","VENCIDA")),"")</f>
        <v/>
      </c>
      <c r="P891" s="17" t="str">
        <f>IF(B891="","",IF(IFERROR(FIND(P$13,INDEX(DATOS!CB:CB,MATCH(CHECKLIST!B891,DATOS!B:B,0),1),1),"")="","","X"))</f>
        <v/>
      </c>
      <c r="Q891" s="17" t="str">
        <f>IF(B891="","",IF(IFERROR(FIND(Q$13,INDEX(DATOS!CB:CB,MATCH(CHECKLIST!B891,DATOS!B:B,0),1),1),"")="","","X"))</f>
        <v/>
      </c>
      <c r="R891" t="str">
        <f>IF(B891="","",1)</f>
        <v/>
      </c>
      <c r="S891" t="str">
        <f t="shared" si="45"/>
        <v/>
      </c>
      <c r="U891" t="str">
        <f t="shared" si="43"/>
        <v/>
      </c>
      <c r="V891" t="str">
        <f t="shared" si="44"/>
        <v/>
      </c>
    </row>
    <row r="892" spans="1:22" x14ac:dyDescent="0.25">
      <c r="A892" s="12">
        <v>879</v>
      </c>
      <c r="B892" t="str">
        <f>IFERROR(INDEX(DATOS!B:B,MATCH(CHECKLIST!A892,DATOS!BV:BV,0),1),"")</f>
        <v/>
      </c>
      <c r="C892" t="str">
        <f>IFERROR(INDEX(DATOS!J:J,MATCH(CHECKLIST!A892,DATOS!BV:BV,0),1),"")</f>
        <v/>
      </c>
      <c r="D892" t="str">
        <f>IFERROR(INDEX(DATOS!R:R,MATCH(CHECKLIST!E892,DATOS!C:C,0),1),"")</f>
        <v/>
      </c>
      <c r="E892" s="16" t="str">
        <f>IFERROR(INDEX(DATOS!C:C,MATCH(CHECKLIST!A892,DATOS!BV:BV,0),1),"")</f>
        <v/>
      </c>
      <c r="F892" s="13" t="str">
        <f t="shared" si="42"/>
        <v/>
      </c>
      <c r="G892" s="17" t="str">
        <f>IF(IFERROR(FIND(G$13,INDEX(DATOS!CB:CB,MATCH(CHECKLIST!B892,DATOS!B:B,0),1),1),"")="",IF(IFERROR(FIND("FINADO",INDEX(DATOS!CB:CB,MATCH(CHECKLIST!B892,DATOS!B:B,0),1),1),"")="",IF(IFERROR(FIND("BAJA",INDEX(DATOS!CB:CB,MATCH(CHECKLIST!B892,DATOS!B:B,0),1),1),"")="",IF(IFERROR(FIND("FECHA PEUA",INDEX(DATOS!CB:CB,MATCH(CHECKLIST!B892,DATOS!B:B,0),1),1),"")="",IF(IFERROR(FIND("FIRMA",INDEX(DATOS!CB:CB,MATCH(CHECKLIST!B892,DATOS!B:B,0),1),1),"")="","","FIRMA"),"PEUA"),"BAJA"),"FINADO"),"X")</f>
        <v/>
      </c>
      <c r="H892" s="17" t="str">
        <f>IF(IFERROR(FIND(H$13,INDEX(DATOS!CB:CB,MATCH(CHECKLIST!B892,DATOS!B:B,0),1),1),"")="",IF(IFERROR(FIND("VENCIDA",INDEX(DATOS!BI:BI,MATCH(CHECKLIST!B892,DATOS!B:B,0),1),1),"")="","","VENCIDO"),"X")</f>
        <v/>
      </c>
      <c r="I892" s="17" t="str">
        <f>IF(IFERROR(FIND(I$13,INDEX(DATOS!CB:CB,MATCH(CHECKLIST!B892,DATOS!B:B,0),1),1),"")="","","X")</f>
        <v/>
      </c>
      <c r="J892" s="17" t="str">
        <f>IF(IFERROR(FIND(J$13,INDEX(DATOS!CB:CB,MATCH(CHECKLIST!B892,DATOS!B:B,0),1),1),"")="","","X")</f>
        <v/>
      </c>
      <c r="K892" s="17" t="str">
        <f>IF(IFERROR(FIND(K$13,INDEX(DATOS!CB:CB,MATCH(CHECKLIST!B892,DATOS!B:B,0),1),1),"")="","","X")</f>
        <v/>
      </c>
      <c r="L892" s="17" t="str">
        <f>IF(IFERROR(FIND(L$13,INDEX(DATOS!CB:CB,MATCH(CHECKLIST!B892,DATOS!B:B,0),1),1),"")="","","X")</f>
        <v/>
      </c>
      <c r="M892" s="17" t="str">
        <f>IF(IFERROR(FIND(M$13,INDEX(DATOS!CB:CB,MATCH(CHECKLIST!B892,DATOS!B:B,0),1),1),"")="","","X")</f>
        <v/>
      </c>
      <c r="N892" s="49" t="str">
        <f ca="1">IFERROR(IF(INDEX(DATOS!I:I,MATCH(CHECKLIST!B892,DATOS!B:B,0),1)="","X",IF(INDEX(DATOS!I:I,MATCH(CHECKLIST!B892,DATOS!B:B,0),1)&gt;YEAR(TODAY())-1,"","VENCIDA")),"")</f>
        <v/>
      </c>
      <c r="P892" s="17" t="str">
        <f>IF(B892="","",IF(IFERROR(FIND(P$13,INDEX(DATOS!CB:CB,MATCH(CHECKLIST!B892,DATOS!B:B,0),1),1),"")="","","X"))</f>
        <v/>
      </c>
      <c r="Q892" s="17" t="str">
        <f>IF(B892="","",IF(IFERROR(FIND(Q$13,INDEX(DATOS!CB:CB,MATCH(CHECKLIST!B892,DATOS!B:B,0),1),1),"")="","","X"))</f>
        <v/>
      </c>
      <c r="S892">
        <f t="shared" si="45"/>
        <v>0</v>
      </c>
      <c r="U892" t="str">
        <f t="shared" si="43"/>
        <v/>
      </c>
      <c r="V892" t="str">
        <f t="shared" si="44"/>
        <v/>
      </c>
    </row>
    <row r="893" spans="1:22" x14ac:dyDescent="0.25">
      <c r="A893" s="12">
        <v>880</v>
      </c>
      <c r="B893" t="str">
        <f>IFERROR(INDEX(DATOS!B:B,MATCH(CHECKLIST!A893,DATOS!BV:BV,0),1),"")</f>
        <v/>
      </c>
      <c r="C893" t="str">
        <f>IFERROR(INDEX(DATOS!J:J,MATCH(CHECKLIST!A893,DATOS!BV:BV,0),1),"")</f>
        <v/>
      </c>
      <c r="D893" t="str">
        <f>IFERROR(INDEX(DATOS!R:R,MATCH(CHECKLIST!E893,DATOS!C:C,0),1),"")</f>
        <v/>
      </c>
      <c r="E893" s="16" t="str">
        <f>IFERROR(INDEX(DATOS!C:C,MATCH(CHECKLIST!A893,DATOS!BV:BV,0),1),"")</f>
        <v/>
      </c>
      <c r="F893" s="13" t="str">
        <f t="shared" si="42"/>
        <v/>
      </c>
      <c r="G893" s="17" t="str">
        <f>IF(IFERROR(FIND(G$13,INDEX(DATOS!CB:CB,MATCH(CHECKLIST!B893,DATOS!B:B,0),1),1),"")="",IF(IFERROR(FIND("FINADO",INDEX(DATOS!CB:CB,MATCH(CHECKLIST!B893,DATOS!B:B,0),1),1),"")="",IF(IFERROR(FIND("BAJA",INDEX(DATOS!CB:CB,MATCH(CHECKLIST!B893,DATOS!B:B,0),1),1),"")="",IF(IFERROR(FIND("FECHA PEUA",INDEX(DATOS!CB:CB,MATCH(CHECKLIST!B893,DATOS!B:B,0),1),1),"")="",IF(IFERROR(FIND("FIRMA",INDEX(DATOS!CB:CB,MATCH(CHECKLIST!B893,DATOS!B:B,0),1),1),"")="","","FIRMA"),"PEUA"),"BAJA"),"FINADO"),"X")</f>
        <v/>
      </c>
      <c r="H893" s="17" t="str">
        <f>IF(IFERROR(FIND(H$13,INDEX(DATOS!CB:CB,MATCH(CHECKLIST!B893,DATOS!B:B,0),1),1),"")="",IF(IFERROR(FIND("VENCIDA",INDEX(DATOS!BI:BI,MATCH(CHECKLIST!B893,DATOS!B:B,0),1),1),"")="","","VENCIDO"),"X")</f>
        <v/>
      </c>
      <c r="I893" s="17" t="str">
        <f>IF(IFERROR(FIND(I$13,INDEX(DATOS!CB:CB,MATCH(CHECKLIST!B893,DATOS!B:B,0),1),1),"")="","","X")</f>
        <v/>
      </c>
      <c r="J893" s="17" t="str">
        <f>IF(IFERROR(FIND(J$13,INDEX(DATOS!CB:CB,MATCH(CHECKLIST!B893,DATOS!B:B,0),1),1),"")="","","X")</f>
        <v/>
      </c>
      <c r="K893" s="17" t="str">
        <f>IF(IFERROR(FIND(K$13,INDEX(DATOS!CB:CB,MATCH(CHECKLIST!B893,DATOS!B:B,0),1),1),"")="","","X")</f>
        <v/>
      </c>
      <c r="L893" s="17" t="str">
        <f>IF(IFERROR(FIND(L$13,INDEX(DATOS!CB:CB,MATCH(CHECKLIST!B893,DATOS!B:B,0),1),1),"")="","","X")</f>
        <v/>
      </c>
      <c r="M893" s="17" t="str">
        <f>IF(IFERROR(FIND(M$13,INDEX(DATOS!CB:CB,MATCH(CHECKLIST!B893,DATOS!B:B,0),1),1),"")="","","X")</f>
        <v/>
      </c>
      <c r="N893" s="49" t="str">
        <f ca="1">IFERROR(IF(INDEX(DATOS!I:I,MATCH(CHECKLIST!B893,DATOS!B:B,0),1)="","X",IF(INDEX(DATOS!I:I,MATCH(CHECKLIST!B893,DATOS!B:B,0),1)&gt;YEAR(TODAY())-1,"","VENCIDA")),"")</f>
        <v/>
      </c>
      <c r="P893" s="17" t="str">
        <f>IF(B893="","",IF(IFERROR(FIND(P$13,INDEX(DATOS!CB:CB,MATCH(CHECKLIST!B893,DATOS!B:B,0),1),1),"")="","","X"))</f>
        <v/>
      </c>
      <c r="Q893" s="17" t="str">
        <f>IF(B893="","",IF(IFERROR(FIND(Q$13,INDEX(DATOS!CB:CB,MATCH(CHECKLIST!B893,DATOS!B:B,0),1),1),"")="","","X"))</f>
        <v/>
      </c>
      <c r="R893" t="str">
        <f>IF(B893="","",1)</f>
        <v/>
      </c>
      <c r="S893" t="str">
        <f t="shared" si="45"/>
        <v/>
      </c>
      <c r="U893" t="str">
        <f t="shared" si="43"/>
        <v/>
      </c>
      <c r="V893" t="str">
        <f t="shared" si="44"/>
        <v/>
      </c>
    </row>
    <row r="894" spans="1:22" x14ac:dyDescent="0.25">
      <c r="A894" s="12">
        <v>881</v>
      </c>
      <c r="B894" t="str">
        <f>IFERROR(INDEX(DATOS!B:B,MATCH(CHECKLIST!A894,DATOS!BV:BV,0),1),"")</f>
        <v/>
      </c>
      <c r="C894" t="str">
        <f>IFERROR(INDEX(DATOS!J:J,MATCH(CHECKLIST!A894,DATOS!BV:BV,0),1),"")</f>
        <v/>
      </c>
      <c r="D894" t="str">
        <f>IFERROR(INDEX(DATOS!R:R,MATCH(CHECKLIST!E894,DATOS!C:C,0),1),"")</f>
        <v/>
      </c>
      <c r="E894" s="16" t="str">
        <f>IFERROR(INDEX(DATOS!C:C,MATCH(CHECKLIST!A894,DATOS!BV:BV,0),1),"")</f>
        <v/>
      </c>
      <c r="F894" s="13" t="str">
        <f t="shared" si="42"/>
        <v/>
      </c>
      <c r="G894" s="17" t="str">
        <f>IF(IFERROR(FIND(G$13,INDEX(DATOS!CB:CB,MATCH(CHECKLIST!B894,DATOS!B:B,0),1),1),"")="",IF(IFERROR(FIND("FINADO",INDEX(DATOS!CB:CB,MATCH(CHECKLIST!B894,DATOS!B:B,0),1),1),"")="",IF(IFERROR(FIND("BAJA",INDEX(DATOS!CB:CB,MATCH(CHECKLIST!B894,DATOS!B:B,0),1),1),"")="",IF(IFERROR(FIND("FECHA PEUA",INDEX(DATOS!CB:CB,MATCH(CHECKLIST!B894,DATOS!B:B,0),1),1),"")="",IF(IFERROR(FIND("FIRMA",INDEX(DATOS!CB:CB,MATCH(CHECKLIST!B894,DATOS!B:B,0),1),1),"")="","","FIRMA"),"PEUA"),"BAJA"),"FINADO"),"X")</f>
        <v/>
      </c>
      <c r="H894" s="17" t="str">
        <f>IF(IFERROR(FIND(H$13,INDEX(DATOS!CB:CB,MATCH(CHECKLIST!B894,DATOS!B:B,0),1),1),"")="",IF(IFERROR(FIND("VENCIDA",INDEX(DATOS!BI:BI,MATCH(CHECKLIST!B894,DATOS!B:B,0),1),1),"")="","","VENCIDO"),"X")</f>
        <v/>
      </c>
      <c r="I894" s="17" t="str">
        <f>IF(IFERROR(FIND(I$13,INDEX(DATOS!CB:CB,MATCH(CHECKLIST!B894,DATOS!B:B,0),1),1),"")="","","X")</f>
        <v/>
      </c>
      <c r="J894" s="17" t="str">
        <f>IF(IFERROR(FIND(J$13,INDEX(DATOS!CB:CB,MATCH(CHECKLIST!B894,DATOS!B:B,0),1),1),"")="","","X")</f>
        <v/>
      </c>
      <c r="K894" s="17" t="str">
        <f>IF(IFERROR(FIND(K$13,INDEX(DATOS!CB:CB,MATCH(CHECKLIST!B894,DATOS!B:B,0),1),1),"")="","","X")</f>
        <v/>
      </c>
      <c r="L894" s="17" t="str">
        <f>IF(IFERROR(FIND(L$13,INDEX(DATOS!CB:CB,MATCH(CHECKLIST!B894,DATOS!B:B,0),1),1),"")="","","X")</f>
        <v/>
      </c>
      <c r="M894" s="17" t="str">
        <f>IF(IFERROR(FIND(M$13,INDEX(DATOS!CB:CB,MATCH(CHECKLIST!B894,DATOS!B:B,0),1),1),"")="","","X")</f>
        <v/>
      </c>
      <c r="N894" s="49" t="str">
        <f ca="1">IFERROR(IF(INDEX(DATOS!I:I,MATCH(CHECKLIST!B894,DATOS!B:B,0),1)="","X",IF(INDEX(DATOS!I:I,MATCH(CHECKLIST!B894,DATOS!B:B,0),1)&gt;YEAR(TODAY())-1,"","VENCIDA")),"")</f>
        <v/>
      </c>
      <c r="P894" s="17" t="str">
        <f>IF(B894="","",IF(IFERROR(FIND(P$13,INDEX(DATOS!CB:CB,MATCH(CHECKLIST!B894,DATOS!B:B,0),1),1),"")="","","X"))</f>
        <v/>
      </c>
      <c r="Q894" s="17" t="str">
        <f>IF(B894="","",IF(IFERROR(FIND(Q$13,INDEX(DATOS!CB:CB,MATCH(CHECKLIST!B894,DATOS!B:B,0),1),1),"")="","","X"))</f>
        <v/>
      </c>
      <c r="S894">
        <f t="shared" si="45"/>
        <v>0</v>
      </c>
      <c r="U894" t="str">
        <f t="shared" si="43"/>
        <v/>
      </c>
      <c r="V894" t="str">
        <f t="shared" si="44"/>
        <v/>
      </c>
    </row>
    <row r="895" spans="1:22" x14ac:dyDescent="0.25">
      <c r="A895" s="12">
        <v>882</v>
      </c>
      <c r="B895" t="str">
        <f>IFERROR(INDEX(DATOS!B:B,MATCH(CHECKLIST!A895,DATOS!BV:BV,0),1),"")</f>
        <v/>
      </c>
      <c r="C895" t="str">
        <f>IFERROR(INDEX(DATOS!J:J,MATCH(CHECKLIST!A895,DATOS!BV:BV,0),1),"")</f>
        <v/>
      </c>
      <c r="D895" t="str">
        <f>IFERROR(INDEX(DATOS!R:R,MATCH(CHECKLIST!E895,DATOS!C:C,0),1),"")</f>
        <v/>
      </c>
      <c r="E895" s="16" t="str">
        <f>IFERROR(INDEX(DATOS!C:C,MATCH(CHECKLIST!A895,DATOS!BV:BV,0),1),"")</f>
        <v/>
      </c>
      <c r="F895" s="13" t="str">
        <f t="shared" si="42"/>
        <v/>
      </c>
      <c r="G895" s="17" t="str">
        <f>IF(IFERROR(FIND(G$13,INDEX(DATOS!CB:CB,MATCH(CHECKLIST!B895,DATOS!B:B,0),1),1),"")="",IF(IFERROR(FIND("FINADO",INDEX(DATOS!CB:CB,MATCH(CHECKLIST!B895,DATOS!B:B,0),1),1),"")="",IF(IFERROR(FIND("BAJA",INDEX(DATOS!CB:CB,MATCH(CHECKLIST!B895,DATOS!B:B,0),1),1),"")="",IF(IFERROR(FIND("FECHA PEUA",INDEX(DATOS!CB:CB,MATCH(CHECKLIST!B895,DATOS!B:B,0),1),1),"")="",IF(IFERROR(FIND("FIRMA",INDEX(DATOS!CB:CB,MATCH(CHECKLIST!B895,DATOS!B:B,0),1),1),"")="","","FIRMA"),"PEUA"),"BAJA"),"FINADO"),"X")</f>
        <v/>
      </c>
      <c r="H895" s="17" t="str">
        <f>IF(IFERROR(FIND(H$13,INDEX(DATOS!CB:CB,MATCH(CHECKLIST!B895,DATOS!B:B,0),1),1),"")="",IF(IFERROR(FIND("VENCIDA",INDEX(DATOS!BI:BI,MATCH(CHECKLIST!B895,DATOS!B:B,0),1),1),"")="","","VENCIDO"),"X")</f>
        <v/>
      </c>
      <c r="I895" s="17" t="str">
        <f>IF(IFERROR(FIND(I$13,INDEX(DATOS!CB:CB,MATCH(CHECKLIST!B895,DATOS!B:B,0),1),1),"")="","","X")</f>
        <v/>
      </c>
      <c r="J895" s="17" t="str">
        <f>IF(IFERROR(FIND(J$13,INDEX(DATOS!CB:CB,MATCH(CHECKLIST!B895,DATOS!B:B,0),1),1),"")="","","X")</f>
        <v/>
      </c>
      <c r="K895" s="17" t="str">
        <f>IF(IFERROR(FIND(K$13,INDEX(DATOS!CB:CB,MATCH(CHECKLIST!B895,DATOS!B:B,0),1),1),"")="","","X")</f>
        <v/>
      </c>
      <c r="L895" s="17" t="str">
        <f>IF(IFERROR(FIND(L$13,INDEX(DATOS!CB:CB,MATCH(CHECKLIST!B895,DATOS!B:B,0),1),1),"")="","","X")</f>
        <v/>
      </c>
      <c r="M895" s="17" t="str">
        <f>IF(IFERROR(FIND(M$13,INDEX(DATOS!CB:CB,MATCH(CHECKLIST!B895,DATOS!B:B,0),1),1),"")="","","X")</f>
        <v/>
      </c>
      <c r="N895" s="49" t="str">
        <f ca="1">IFERROR(IF(INDEX(DATOS!I:I,MATCH(CHECKLIST!B895,DATOS!B:B,0),1)="","X",IF(INDEX(DATOS!I:I,MATCH(CHECKLIST!B895,DATOS!B:B,0),1)&gt;YEAR(TODAY())-1,"","VENCIDA")),"")</f>
        <v/>
      </c>
      <c r="P895" s="17" t="str">
        <f>IF(B895="","",IF(IFERROR(FIND(P$13,INDEX(DATOS!CB:CB,MATCH(CHECKLIST!B895,DATOS!B:B,0),1),1),"")="","","X"))</f>
        <v/>
      </c>
      <c r="Q895" s="17" t="str">
        <f>IF(B895="","",IF(IFERROR(FIND(Q$13,INDEX(DATOS!CB:CB,MATCH(CHECKLIST!B895,DATOS!B:B,0),1),1),"")="","","X"))</f>
        <v/>
      </c>
      <c r="R895" t="str">
        <f>IF(B895="","",1)</f>
        <v/>
      </c>
      <c r="S895" t="str">
        <f t="shared" si="45"/>
        <v/>
      </c>
      <c r="U895" t="str">
        <f t="shared" si="43"/>
        <v/>
      </c>
      <c r="V895" t="str">
        <f t="shared" si="44"/>
        <v/>
      </c>
    </row>
    <row r="896" spans="1:22" x14ac:dyDescent="0.25">
      <c r="A896" s="12">
        <v>883</v>
      </c>
      <c r="B896" t="str">
        <f>IFERROR(INDEX(DATOS!B:B,MATCH(CHECKLIST!A896,DATOS!BV:BV,0),1),"")</f>
        <v/>
      </c>
      <c r="C896" t="str">
        <f>IFERROR(INDEX(DATOS!J:J,MATCH(CHECKLIST!A896,DATOS!BV:BV,0),1),"")</f>
        <v/>
      </c>
      <c r="D896" t="str">
        <f>IFERROR(INDEX(DATOS!R:R,MATCH(CHECKLIST!E896,DATOS!C:C,0),1),"")</f>
        <v/>
      </c>
      <c r="E896" s="16" t="str">
        <f>IFERROR(INDEX(DATOS!C:C,MATCH(CHECKLIST!A896,DATOS!BV:BV,0),1),"")</f>
        <v/>
      </c>
      <c r="F896" s="13" t="str">
        <f t="shared" si="42"/>
        <v/>
      </c>
      <c r="G896" s="17" t="str">
        <f>IF(IFERROR(FIND(G$13,INDEX(DATOS!CB:CB,MATCH(CHECKLIST!B896,DATOS!B:B,0),1),1),"")="",IF(IFERROR(FIND("FINADO",INDEX(DATOS!CB:CB,MATCH(CHECKLIST!B896,DATOS!B:B,0),1),1),"")="",IF(IFERROR(FIND("BAJA",INDEX(DATOS!CB:CB,MATCH(CHECKLIST!B896,DATOS!B:B,0),1),1),"")="",IF(IFERROR(FIND("FECHA PEUA",INDEX(DATOS!CB:CB,MATCH(CHECKLIST!B896,DATOS!B:B,0),1),1),"")="",IF(IFERROR(FIND("FIRMA",INDEX(DATOS!CB:CB,MATCH(CHECKLIST!B896,DATOS!B:B,0),1),1),"")="","","FIRMA"),"PEUA"),"BAJA"),"FINADO"),"X")</f>
        <v/>
      </c>
      <c r="H896" s="17" t="str">
        <f>IF(IFERROR(FIND(H$13,INDEX(DATOS!CB:CB,MATCH(CHECKLIST!B896,DATOS!B:B,0),1),1),"")="",IF(IFERROR(FIND("VENCIDA",INDEX(DATOS!BI:BI,MATCH(CHECKLIST!B896,DATOS!B:B,0),1),1),"")="","","VENCIDO"),"X")</f>
        <v/>
      </c>
      <c r="I896" s="17" t="str">
        <f>IF(IFERROR(FIND(I$13,INDEX(DATOS!CB:CB,MATCH(CHECKLIST!B896,DATOS!B:B,0),1),1),"")="","","X")</f>
        <v/>
      </c>
      <c r="J896" s="17" t="str">
        <f>IF(IFERROR(FIND(J$13,INDEX(DATOS!CB:CB,MATCH(CHECKLIST!B896,DATOS!B:B,0),1),1),"")="","","X")</f>
        <v/>
      </c>
      <c r="K896" s="17" t="str">
        <f>IF(IFERROR(FIND(K$13,INDEX(DATOS!CB:CB,MATCH(CHECKLIST!B896,DATOS!B:B,0),1),1),"")="","","X")</f>
        <v/>
      </c>
      <c r="L896" s="17" t="str">
        <f>IF(IFERROR(FIND(L$13,INDEX(DATOS!CB:CB,MATCH(CHECKLIST!B896,DATOS!B:B,0),1),1),"")="","","X")</f>
        <v/>
      </c>
      <c r="M896" s="17" t="str">
        <f>IF(IFERROR(FIND(M$13,INDEX(DATOS!CB:CB,MATCH(CHECKLIST!B896,DATOS!B:B,0),1),1),"")="","","X")</f>
        <v/>
      </c>
      <c r="N896" s="49" t="str">
        <f ca="1">IFERROR(IF(INDEX(DATOS!I:I,MATCH(CHECKLIST!B896,DATOS!B:B,0),1)="","X",IF(INDEX(DATOS!I:I,MATCH(CHECKLIST!B896,DATOS!B:B,0),1)&gt;YEAR(TODAY())-1,"","VENCIDA")),"")</f>
        <v/>
      </c>
      <c r="P896" s="17" t="str">
        <f>IF(B896="","",IF(IFERROR(FIND(P$13,INDEX(DATOS!CB:CB,MATCH(CHECKLIST!B896,DATOS!B:B,0),1),1),"")="","","X"))</f>
        <v/>
      </c>
      <c r="Q896" s="17" t="str">
        <f>IF(B896="","",IF(IFERROR(FIND(Q$13,INDEX(DATOS!CB:CB,MATCH(CHECKLIST!B896,DATOS!B:B,0),1),1),"")="","","X"))</f>
        <v/>
      </c>
      <c r="S896">
        <f t="shared" si="45"/>
        <v>0</v>
      </c>
      <c r="U896" t="str">
        <f t="shared" si="43"/>
        <v/>
      </c>
      <c r="V896" t="str">
        <f t="shared" si="44"/>
        <v/>
      </c>
    </row>
    <row r="897" spans="1:22" x14ac:dyDescent="0.25">
      <c r="A897" s="12">
        <v>884</v>
      </c>
      <c r="B897" t="str">
        <f>IFERROR(INDEX(DATOS!B:B,MATCH(CHECKLIST!A897,DATOS!BV:BV,0),1),"")</f>
        <v/>
      </c>
      <c r="C897" t="str">
        <f>IFERROR(INDEX(DATOS!J:J,MATCH(CHECKLIST!A897,DATOS!BV:BV,0),1),"")</f>
        <v/>
      </c>
      <c r="D897" t="str">
        <f>IFERROR(INDEX(DATOS!R:R,MATCH(CHECKLIST!E897,DATOS!C:C,0),1),"")</f>
        <v/>
      </c>
      <c r="E897" s="16" t="str">
        <f>IFERROR(INDEX(DATOS!C:C,MATCH(CHECKLIST!A897,DATOS!BV:BV,0),1),"")</f>
        <v/>
      </c>
      <c r="F897" s="13" t="str">
        <f t="shared" si="42"/>
        <v/>
      </c>
      <c r="G897" s="17" t="str">
        <f>IF(IFERROR(FIND(G$13,INDEX(DATOS!CB:CB,MATCH(CHECKLIST!B897,DATOS!B:B,0),1),1),"")="",IF(IFERROR(FIND("FINADO",INDEX(DATOS!CB:CB,MATCH(CHECKLIST!B897,DATOS!B:B,0),1),1),"")="",IF(IFERROR(FIND("BAJA",INDEX(DATOS!CB:CB,MATCH(CHECKLIST!B897,DATOS!B:B,0),1),1),"")="",IF(IFERROR(FIND("FECHA PEUA",INDEX(DATOS!CB:CB,MATCH(CHECKLIST!B897,DATOS!B:B,0),1),1),"")="",IF(IFERROR(FIND("FIRMA",INDEX(DATOS!CB:CB,MATCH(CHECKLIST!B897,DATOS!B:B,0),1),1),"")="","","FIRMA"),"PEUA"),"BAJA"),"FINADO"),"X")</f>
        <v/>
      </c>
      <c r="H897" s="17" t="str">
        <f>IF(IFERROR(FIND(H$13,INDEX(DATOS!CB:CB,MATCH(CHECKLIST!B897,DATOS!B:B,0),1),1),"")="",IF(IFERROR(FIND("VENCIDA",INDEX(DATOS!BI:BI,MATCH(CHECKLIST!B897,DATOS!B:B,0),1),1),"")="","","VENCIDO"),"X")</f>
        <v/>
      </c>
      <c r="I897" s="17" t="str">
        <f>IF(IFERROR(FIND(I$13,INDEX(DATOS!CB:CB,MATCH(CHECKLIST!B897,DATOS!B:B,0),1),1),"")="","","X")</f>
        <v/>
      </c>
      <c r="J897" s="17" t="str">
        <f>IF(IFERROR(FIND(J$13,INDEX(DATOS!CB:CB,MATCH(CHECKLIST!B897,DATOS!B:B,0),1),1),"")="","","X")</f>
        <v/>
      </c>
      <c r="K897" s="17" t="str">
        <f>IF(IFERROR(FIND(K$13,INDEX(DATOS!CB:CB,MATCH(CHECKLIST!B897,DATOS!B:B,0),1),1),"")="","","X")</f>
        <v/>
      </c>
      <c r="L897" s="17" t="str">
        <f>IF(IFERROR(FIND(L$13,INDEX(DATOS!CB:CB,MATCH(CHECKLIST!B897,DATOS!B:B,0),1),1),"")="","","X")</f>
        <v/>
      </c>
      <c r="M897" s="17" t="str">
        <f>IF(IFERROR(FIND(M$13,INDEX(DATOS!CB:CB,MATCH(CHECKLIST!B897,DATOS!B:B,0),1),1),"")="","","X")</f>
        <v/>
      </c>
      <c r="N897" s="49" t="str">
        <f ca="1">IFERROR(IF(INDEX(DATOS!I:I,MATCH(CHECKLIST!B897,DATOS!B:B,0),1)="","X",IF(INDEX(DATOS!I:I,MATCH(CHECKLIST!B897,DATOS!B:B,0),1)&gt;YEAR(TODAY())-1,"","VENCIDA")),"")</f>
        <v/>
      </c>
      <c r="P897" s="17" t="str">
        <f>IF(B897="","",IF(IFERROR(FIND(P$13,INDEX(DATOS!CB:CB,MATCH(CHECKLIST!B897,DATOS!B:B,0),1),1),"")="","","X"))</f>
        <v/>
      </c>
      <c r="Q897" s="17" t="str">
        <f>IF(B897="","",IF(IFERROR(FIND(Q$13,INDEX(DATOS!CB:CB,MATCH(CHECKLIST!B897,DATOS!B:B,0),1),1),"")="","","X"))</f>
        <v/>
      </c>
      <c r="R897" t="str">
        <f>IF(B897="","",1)</f>
        <v/>
      </c>
      <c r="S897" t="str">
        <f t="shared" si="45"/>
        <v/>
      </c>
      <c r="U897" t="str">
        <f t="shared" si="43"/>
        <v/>
      </c>
      <c r="V897" t="str">
        <f t="shared" si="44"/>
        <v/>
      </c>
    </row>
    <row r="898" spans="1:22" x14ac:dyDescent="0.25">
      <c r="A898" s="12">
        <v>885</v>
      </c>
      <c r="B898" t="str">
        <f>IFERROR(INDEX(DATOS!B:B,MATCH(CHECKLIST!A898,DATOS!BV:BV,0),1),"")</f>
        <v/>
      </c>
      <c r="C898" t="str">
        <f>IFERROR(INDEX(DATOS!J:J,MATCH(CHECKLIST!A898,DATOS!BV:BV,0),1),"")</f>
        <v/>
      </c>
      <c r="D898" t="str">
        <f>IFERROR(INDEX(DATOS!R:R,MATCH(CHECKLIST!E898,DATOS!C:C,0),1),"")</f>
        <v/>
      </c>
      <c r="E898" s="16" t="str">
        <f>IFERROR(INDEX(DATOS!C:C,MATCH(CHECKLIST!A898,DATOS!BV:BV,0),1),"")</f>
        <v/>
      </c>
      <c r="F898" s="13" t="str">
        <f t="shared" si="42"/>
        <v/>
      </c>
      <c r="G898" s="17" t="str">
        <f>IF(IFERROR(FIND(G$13,INDEX(DATOS!CB:CB,MATCH(CHECKLIST!B898,DATOS!B:B,0),1),1),"")="",IF(IFERROR(FIND("FINADO",INDEX(DATOS!CB:CB,MATCH(CHECKLIST!B898,DATOS!B:B,0),1),1),"")="",IF(IFERROR(FIND("BAJA",INDEX(DATOS!CB:CB,MATCH(CHECKLIST!B898,DATOS!B:B,0),1),1),"")="",IF(IFERROR(FIND("FECHA PEUA",INDEX(DATOS!CB:CB,MATCH(CHECKLIST!B898,DATOS!B:B,0),1),1),"")="",IF(IFERROR(FIND("FIRMA",INDEX(DATOS!CB:CB,MATCH(CHECKLIST!B898,DATOS!B:B,0),1),1),"")="","","FIRMA"),"PEUA"),"BAJA"),"FINADO"),"X")</f>
        <v/>
      </c>
      <c r="H898" s="17" t="str">
        <f>IF(IFERROR(FIND(H$13,INDEX(DATOS!CB:CB,MATCH(CHECKLIST!B898,DATOS!B:B,0),1),1),"")="",IF(IFERROR(FIND("VENCIDA",INDEX(DATOS!BI:BI,MATCH(CHECKLIST!B898,DATOS!B:B,0),1),1),"")="","","VENCIDO"),"X")</f>
        <v/>
      </c>
      <c r="I898" s="17" t="str">
        <f>IF(IFERROR(FIND(I$13,INDEX(DATOS!CB:CB,MATCH(CHECKLIST!B898,DATOS!B:B,0),1),1),"")="","","X")</f>
        <v/>
      </c>
      <c r="J898" s="17" t="str">
        <f>IF(IFERROR(FIND(J$13,INDEX(DATOS!CB:CB,MATCH(CHECKLIST!B898,DATOS!B:B,0),1),1),"")="","","X")</f>
        <v/>
      </c>
      <c r="K898" s="17" t="str">
        <f>IF(IFERROR(FIND(K$13,INDEX(DATOS!CB:CB,MATCH(CHECKLIST!B898,DATOS!B:B,0),1),1),"")="","","X")</f>
        <v/>
      </c>
      <c r="L898" s="17" t="str">
        <f>IF(IFERROR(FIND(L$13,INDEX(DATOS!CB:CB,MATCH(CHECKLIST!B898,DATOS!B:B,0),1),1),"")="","","X")</f>
        <v/>
      </c>
      <c r="M898" s="17" t="str">
        <f>IF(IFERROR(FIND(M$13,INDEX(DATOS!CB:CB,MATCH(CHECKLIST!B898,DATOS!B:B,0),1),1),"")="","","X")</f>
        <v/>
      </c>
      <c r="N898" s="49" t="str">
        <f ca="1">IFERROR(IF(INDEX(DATOS!I:I,MATCH(CHECKLIST!B898,DATOS!B:B,0),1)="","X",IF(INDEX(DATOS!I:I,MATCH(CHECKLIST!B898,DATOS!B:B,0),1)&gt;YEAR(TODAY())-1,"","VENCIDA")),"")</f>
        <v/>
      </c>
      <c r="P898" s="17" t="str">
        <f>IF(B898="","",IF(IFERROR(FIND(P$13,INDEX(DATOS!CB:CB,MATCH(CHECKLIST!B898,DATOS!B:B,0),1),1),"")="","","X"))</f>
        <v/>
      </c>
      <c r="Q898" s="17" t="str">
        <f>IF(B898="","",IF(IFERROR(FIND(Q$13,INDEX(DATOS!CB:CB,MATCH(CHECKLIST!B898,DATOS!B:B,0),1),1),"")="","","X"))</f>
        <v/>
      </c>
      <c r="S898">
        <f t="shared" si="45"/>
        <v>0</v>
      </c>
      <c r="U898" t="str">
        <f t="shared" si="43"/>
        <v/>
      </c>
      <c r="V898" t="str">
        <f t="shared" si="44"/>
        <v/>
      </c>
    </row>
    <row r="899" spans="1:22" x14ac:dyDescent="0.25">
      <c r="A899" s="12">
        <v>886</v>
      </c>
      <c r="B899" t="str">
        <f>IFERROR(INDEX(DATOS!B:B,MATCH(CHECKLIST!A899,DATOS!BV:BV,0),1),"")</f>
        <v/>
      </c>
      <c r="C899" t="str">
        <f>IFERROR(INDEX(DATOS!J:J,MATCH(CHECKLIST!A899,DATOS!BV:BV,0),1),"")</f>
        <v/>
      </c>
      <c r="D899" t="str">
        <f>IFERROR(INDEX(DATOS!R:R,MATCH(CHECKLIST!E899,DATOS!C:C,0),1),"")</f>
        <v/>
      </c>
      <c r="E899" s="16" t="str">
        <f>IFERROR(INDEX(DATOS!C:C,MATCH(CHECKLIST!A899,DATOS!BV:BV,0),1),"")</f>
        <v/>
      </c>
      <c r="F899" s="13" t="str">
        <f t="shared" si="42"/>
        <v/>
      </c>
      <c r="G899" s="17" t="str">
        <f>IF(IFERROR(FIND(G$13,INDEX(DATOS!CB:CB,MATCH(CHECKLIST!B899,DATOS!B:B,0),1),1),"")="",IF(IFERROR(FIND("FINADO",INDEX(DATOS!CB:CB,MATCH(CHECKLIST!B899,DATOS!B:B,0),1),1),"")="",IF(IFERROR(FIND("BAJA",INDEX(DATOS!CB:CB,MATCH(CHECKLIST!B899,DATOS!B:B,0),1),1),"")="",IF(IFERROR(FIND("FECHA PEUA",INDEX(DATOS!CB:CB,MATCH(CHECKLIST!B899,DATOS!B:B,0),1),1),"")="",IF(IFERROR(FIND("FIRMA",INDEX(DATOS!CB:CB,MATCH(CHECKLIST!B899,DATOS!B:B,0),1),1),"")="","","FIRMA"),"PEUA"),"BAJA"),"FINADO"),"X")</f>
        <v/>
      </c>
      <c r="H899" s="17" t="str">
        <f>IF(IFERROR(FIND(H$13,INDEX(DATOS!CB:CB,MATCH(CHECKLIST!B899,DATOS!B:B,0),1),1),"")="",IF(IFERROR(FIND("VENCIDA",INDEX(DATOS!BI:BI,MATCH(CHECKLIST!B899,DATOS!B:B,0),1),1),"")="","","VENCIDO"),"X")</f>
        <v/>
      </c>
      <c r="I899" s="17" t="str">
        <f>IF(IFERROR(FIND(I$13,INDEX(DATOS!CB:CB,MATCH(CHECKLIST!B899,DATOS!B:B,0),1),1),"")="","","X")</f>
        <v/>
      </c>
      <c r="J899" s="17" t="str">
        <f>IF(IFERROR(FIND(J$13,INDEX(DATOS!CB:CB,MATCH(CHECKLIST!B899,DATOS!B:B,0),1),1),"")="","","X")</f>
        <v/>
      </c>
      <c r="K899" s="17" t="str">
        <f>IF(IFERROR(FIND(K$13,INDEX(DATOS!CB:CB,MATCH(CHECKLIST!B899,DATOS!B:B,0),1),1),"")="","","X")</f>
        <v/>
      </c>
      <c r="L899" s="17" t="str">
        <f>IF(IFERROR(FIND(L$13,INDEX(DATOS!CB:CB,MATCH(CHECKLIST!B899,DATOS!B:B,0),1),1),"")="","","X")</f>
        <v/>
      </c>
      <c r="M899" s="17" t="str">
        <f>IF(IFERROR(FIND(M$13,INDEX(DATOS!CB:CB,MATCH(CHECKLIST!B899,DATOS!B:B,0),1),1),"")="","","X")</f>
        <v/>
      </c>
      <c r="N899" s="49" t="str">
        <f ca="1">IFERROR(IF(INDEX(DATOS!I:I,MATCH(CHECKLIST!B899,DATOS!B:B,0),1)="","X",IF(INDEX(DATOS!I:I,MATCH(CHECKLIST!B899,DATOS!B:B,0),1)&gt;YEAR(TODAY())-1,"","VENCIDA")),"")</f>
        <v/>
      </c>
      <c r="P899" s="17" t="str">
        <f>IF(B899="","",IF(IFERROR(FIND(P$13,INDEX(DATOS!CB:CB,MATCH(CHECKLIST!B899,DATOS!B:B,0),1),1),"")="","","X"))</f>
        <v/>
      </c>
      <c r="Q899" s="17" t="str">
        <f>IF(B899="","",IF(IFERROR(FIND(Q$13,INDEX(DATOS!CB:CB,MATCH(CHECKLIST!B899,DATOS!B:B,0),1),1),"")="","","X"))</f>
        <v/>
      </c>
      <c r="R899" t="str">
        <f>IF(B899="","",1)</f>
        <v/>
      </c>
      <c r="S899" t="str">
        <f t="shared" si="45"/>
        <v/>
      </c>
      <c r="U899" t="str">
        <f t="shared" si="43"/>
        <v/>
      </c>
      <c r="V899" t="str">
        <f t="shared" si="44"/>
        <v/>
      </c>
    </row>
    <row r="900" spans="1:22" x14ac:dyDescent="0.25">
      <c r="A900" s="12">
        <v>887</v>
      </c>
      <c r="B900" t="str">
        <f>IFERROR(INDEX(DATOS!B:B,MATCH(CHECKLIST!A900,DATOS!BV:BV,0),1),"")</f>
        <v/>
      </c>
      <c r="C900" t="str">
        <f>IFERROR(INDEX(DATOS!J:J,MATCH(CHECKLIST!A900,DATOS!BV:BV,0),1),"")</f>
        <v/>
      </c>
      <c r="D900" t="str">
        <f>IFERROR(INDEX(DATOS!R:R,MATCH(CHECKLIST!E900,DATOS!C:C,0),1),"")</f>
        <v/>
      </c>
      <c r="E900" s="16" t="str">
        <f>IFERROR(INDEX(DATOS!C:C,MATCH(CHECKLIST!A900,DATOS!BV:BV,0),1),"")</f>
        <v/>
      </c>
      <c r="F900" s="13" t="str">
        <f t="shared" si="42"/>
        <v/>
      </c>
      <c r="G900" s="17" t="str">
        <f>IF(IFERROR(FIND(G$13,INDEX(DATOS!CB:CB,MATCH(CHECKLIST!B900,DATOS!B:B,0),1),1),"")="",IF(IFERROR(FIND("FINADO",INDEX(DATOS!CB:CB,MATCH(CHECKLIST!B900,DATOS!B:B,0),1),1),"")="",IF(IFERROR(FIND("BAJA",INDEX(DATOS!CB:CB,MATCH(CHECKLIST!B900,DATOS!B:B,0),1),1),"")="",IF(IFERROR(FIND("FECHA PEUA",INDEX(DATOS!CB:CB,MATCH(CHECKLIST!B900,DATOS!B:B,0),1),1),"")="",IF(IFERROR(FIND("FIRMA",INDEX(DATOS!CB:CB,MATCH(CHECKLIST!B900,DATOS!B:B,0),1),1),"")="","","FIRMA"),"PEUA"),"BAJA"),"FINADO"),"X")</f>
        <v/>
      </c>
      <c r="H900" s="17" t="str">
        <f>IF(IFERROR(FIND(H$13,INDEX(DATOS!CB:CB,MATCH(CHECKLIST!B900,DATOS!B:B,0),1),1),"")="",IF(IFERROR(FIND("VENCIDA",INDEX(DATOS!BI:BI,MATCH(CHECKLIST!B900,DATOS!B:B,0),1),1),"")="","","VENCIDO"),"X")</f>
        <v/>
      </c>
      <c r="I900" s="17" t="str">
        <f>IF(IFERROR(FIND(I$13,INDEX(DATOS!CB:CB,MATCH(CHECKLIST!B900,DATOS!B:B,0),1),1),"")="","","X")</f>
        <v/>
      </c>
      <c r="J900" s="17" t="str">
        <f>IF(IFERROR(FIND(J$13,INDEX(DATOS!CB:CB,MATCH(CHECKLIST!B900,DATOS!B:B,0),1),1),"")="","","X")</f>
        <v/>
      </c>
      <c r="K900" s="17" t="str">
        <f>IF(IFERROR(FIND(K$13,INDEX(DATOS!CB:CB,MATCH(CHECKLIST!B900,DATOS!B:B,0),1),1),"")="","","X")</f>
        <v/>
      </c>
      <c r="L900" s="17" t="str">
        <f>IF(IFERROR(FIND(L$13,INDEX(DATOS!CB:CB,MATCH(CHECKLIST!B900,DATOS!B:B,0),1),1),"")="","","X")</f>
        <v/>
      </c>
      <c r="M900" s="17" t="str">
        <f>IF(IFERROR(FIND(M$13,INDEX(DATOS!CB:CB,MATCH(CHECKLIST!B900,DATOS!B:B,0),1),1),"")="","","X")</f>
        <v/>
      </c>
      <c r="N900" s="49" t="str">
        <f ca="1">IFERROR(IF(INDEX(DATOS!I:I,MATCH(CHECKLIST!B900,DATOS!B:B,0),1)="","X",IF(INDEX(DATOS!I:I,MATCH(CHECKLIST!B900,DATOS!B:B,0),1)&gt;YEAR(TODAY())-1,"","VENCIDA")),"")</f>
        <v/>
      </c>
      <c r="P900" s="17" t="str">
        <f>IF(B900="","",IF(IFERROR(FIND(P$13,INDEX(DATOS!CB:CB,MATCH(CHECKLIST!B900,DATOS!B:B,0),1),1),"")="","","X"))</f>
        <v/>
      </c>
      <c r="Q900" s="17" t="str">
        <f>IF(B900="","",IF(IFERROR(FIND(Q$13,INDEX(DATOS!CB:CB,MATCH(CHECKLIST!B900,DATOS!B:B,0),1),1),"")="","","X"))</f>
        <v/>
      </c>
      <c r="S900">
        <f t="shared" si="45"/>
        <v>0</v>
      </c>
      <c r="U900" t="str">
        <f t="shared" si="43"/>
        <v/>
      </c>
      <c r="V900" t="str">
        <f t="shared" si="44"/>
        <v/>
      </c>
    </row>
    <row r="901" spans="1:22" x14ac:dyDescent="0.25">
      <c r="A901" s="12">
        <v>888</v>
      </c>
      <c r="B901" t="str">
        <f>IFERROR(INDEX(DATOS!B:B,MATCH(CHECKLIST!A901,DATOS!BV:BV,0),1),"")</f>
        <v/>
      </c>
      <c r="C901" t="str">
        <f>IFERROR(INDEX(DATOS!J:J,MATCH(CHECKLIST!A901,DATOS!BV:BV,0),1),"")</f>
        <v/>
      </c>
      <c r="D901" t="str">
        <f>IFERROR(INDEX(DATOS!R:R,MATCH(CHECKLIST!E901,DATOS!C:C,0),1),"")</f>
        <v/>
      </c>
      <c r="E901" s="16" t="str">
        <f>IFERROR(INDEX(DATOS!C:C,MATCH(CHECKLIST!A901,DATOS!BV:BV,0),1),"")</f>
        <v/>
      </c>
      <c r="F901" s="13" t="str">
        <f t="shared" si="42"/>
        <v/>
      </c>
      <c r="G901" s="17" t="str">
        <f>IF(IFERROR(FIND(G$13,INDEX(DATOS!CB:CB,MATCH(CHECKLIST!B901,DATOS!B:B,0),1),1),"")="",IF(IFERROR(FIND("FINADO",INDEX(DATOS!CB:CB,MATCH(CHECKLIST!B901,DATOS!B:B,0),1),1),"")="",IF(IFERROR(FIND("BAJA",INDEX(DATOS!CB:CB,MATCH(CHECKLIST!B901,DATOS!B:B,0),1),1),"")="",IF(IFERROR(FIND("FECHA PEUA",INDEX(DATOS!CB:CB,MATCH(CHECKLIST!B901,DATOS!B:B,0),1),1),"")="",IF(IFERROR(FIND("FIRMA",INDEX(DATOS!CB:CB,MATCH(CHECKLIST!B901,DATOS!B:B,0),1),1),"")="","","FIRMA"),"PEUA"),"BAJA"),"FINADO"),"X")</f>
        <v/>
      </c>
      <c r="H901" s="17" t="str">
        <f>IF(IFERROR(FIND(H$13,INDEX(DATOS!CB:CB,MATCH(CHECKLIST!B901,DATOS!B:B,0),1),1),"")="",IF(IFERROR(FIND("VENCIDA",INDEX(DATOS!BI:BI,MATCH(CHECKLIST!B901,DATOS!B:B,0),1),1),"")="","","VENCIDO"),"X")</f>
        <v/>
      </c>
      <c r="I901" s="17" t="str">
        <f>IF(IFERROR(FIND(I$13,INDEX(DATOS!CB:CB,MATCH(CHECKLIST!B901,DATOS!B:B,0),1),1),"")="","","X")</f>
        <v/>
      </c>
      <c r="J901" s="17" t="str">
        <f>IF(IFERROR(FIND(J$13,INDEX(DATOS!CB:CB,MATCH(CHECKLIST!B901,DATOS!B:B,0),1),1),"")="","","X")</f>
        <v/>
      </c>
      <c r="K901" s="17" t="str">
        <f>IF(IFERROR(FIND(K$13,INDEX(DATOS!CB:CB,MATCH(CHECKLIST!B901,DATOS!B:B,0),1),1),"")="","","X")</f>
        <v/>
      </c>
      <c r="L901" s="17" t="str">
        <f>IF(IFERROR(FIND(L$13,INDEX(DATOS!CB:CB,MATCH(CHECKLIST!B901,DATOS!B:B,0),1),1),"")="","","X")</f>
        <v/>
      </c>
      <c r="M901" s="17" t="str">
        <f>IF(IFERROR(FIND(M$13,INDEX(DATOS!CB:CB,MATCH(CHECKLIST!B901,DATOS!B:B,0),1),1),"")="","","X")</f>
        <v/>
      </c>
      <c r="N901" s="49" t="str">
        <f ca="1">IFERROR(IF(INDEX(DATOS!I:I,MATCH(CHECKLIST!B901,DATOS!B:B,0),1)="","X",IF(INDEX(DATOS!I:I,MATCH(CHECKLIST!B901,DATOS!B:B,0),1)&gt;YEAR(TODAY())-1,"","VENCIDA")),"")</f>
        <v/>
      </c>
      <c r="P901" s="17" t="str">
        <f>IF(B901="","",IF(IFERROR(FIND(P$13,INDEX(DATOS!CB:CB,MATCH(CHECKLIST!B901,DATOS!B:B,0),1),1),"")="","","X"))</f>
        <v/>
      </c>
      <c r="Q901" s="17" t="str">
        <f>IF(B901="","",IF(IFERROR(FIND(Q$13,INDEX(DATOS!CB:CB,MATCH(CHECKLIST!B901,DATOS!B:B,0),1),1),"")="","","X"))</f>
        <v/>
      </c>
      <c r="R901" t="str">
        <f>IF(B901="","",1)</f>
        <v/>
      </c>
      <c r="S901" t="str">
        <f t="shared" si="45"/>
        <v/>
      </c>
      <c r="U901" t="str">
        <f t="shared" si="43"/>
        <v/>
      </c>
      <c r="V901" t="str">
        <f t="shared" si="44"/>
        <v/>
      </c>
    </row>
    <row r="902" spans="1:22" x14ac:dyDescent="0.25">
      <c r="A902" s="12">
        <v>889</v>
      </c>
      <c r="B902" t="str">
        <f>IFERROR(INDEX(DATOS!B:B,MATCH(CHECKLIST!A902,DATOS!BV:BV,0),1),"")</f>
        <v/>
      </c>
      <c r="C902" t="str">
        <f>IFERROR(INDEX(DATOS!J:J,MATCH(CHECKLIST!A902,DATOS!BV:BV,0),1),"")</f>
        <v/>
      </c>
      <c r="D902" t="str">
        <f>IFERROR(INDEX(DATOS!R:R,MATCH(CHECKLIST!E902,DATOS!C:C,0),1),"")</f>
        <v/>
      </c>
      <c r="E902" s="16" t="str">
        <f>IFERROR(INDEX(DATOS!C:C,MATCH(CHECKLIST!A902,DATOS!BV:BV,0),1),"")</f>
        <v/>
      </c>
      <c r="F902" s="13" t="str">
        <f t="shared" si="42"/>
        <v/>
      </c>
      <c r="G902" s="17" t="str">
        <f>IF(IFERROR(FIND(G$13,INDEX(DATOS!CB:CB,MATCH(CHECKLIST!B902,DATOS!B:B,0),1),1),"")="",IF(IFERROR(FIND("FINADO",INDEX(DATOS!CB:CB,MATCH(CHECKLIST!B902,DATOS!B:B,0),1),1),"")="",IF(IFERROR(FIND("BAJA",INDEX(DATOS!CB:CB,MATCH(CHECKLIST!B902,DATOS!B:B,0),1),1),"")="",IF(IFERROR(FIND("FECHA PEUA",INDEX(DATOS!CB:CB,MATCH(CHECKLIST!B902,DATOS!B:B,0),1),1),"")="",IF(IFERROR(FIND("FIRMA",INDEX(DATOS!CB:CB,MATCH(CHECKLIST!B902,DATOS!B:B,0),1),1),"")="","","FIRMA"),"PEUA"),"BAJA"),"FINADO"),"X")</f>
        <v/>
      </c>
      <c r="H902" s="17" t="str">
        <f>IF(IFERROR(FIND(H$13,INDEX(DATOS!CB:CB,MATCH(CHECKLIST!B902,DATOS!B:B,0),1),1),"")="",IF(IFERROR(FIND("VENCIDA",INDEX(DATOS!BI:BI,MATCH(CHECKLIST!B902,DATOS!B:B,0),1),1),"")="","","VENCIDO"),"X")</f>
        <v/>
      </c>
      <c r="I902" s="17" t="str">
        <f>IF(IFERROR(FIND(I$13,INDEX(DATOS!CB:CB,MATCH(CHECKLIST!B902,DATOS!B:B,0),1),1),"")="","","X")</f>
        <v/>
      </c>
      <c r="J902" s="17" t="str">
        <f>IF(IFERROR(FIND(J$13,INDEX(DATOS!CB:CB,MATCH(CHECKLIST!B902,DATOS!B:B,0),1),1),"")="","","X")</f>
        <v/>
      </c>
      <c r="K902" s="17" t="str">
        <f>IF(IFERROR(FIND(K$13,INDEX(DATOS!CB:CB,MATCH(CHECKLIST!B902,DATOS!B:B,0),1),1),"")="","","X")</f>
        <v/>
      </c>
      <c r="L902" s="17" t="str">
        <f>IF(IFERROR(FIND(L$13,INDEX(DATOS!CB:CB,MATCH(CHECKLIST!B902,DATOS!B:B,0),1),1),"")="","","X")</f>
        <v/>
      </c>
      <c r="M902" s="17" t="str">
        <f>IF(IFERROR(FIND(M$13,INDEX(DATOS!CB:CB,MATCH(CHECKLIST!B902,DATOS!B:B,0),1),1),"")="","","X")</f>
        <v/>
      </c>
      <c r="N902" s="49" t="str">
        <f ca="1">IFERROR(IF(INDEX(DATOS!I:I,MATCH(CHECKLIST!B902,DATOS!B:B,0),1)="","X",IF(INDEX(DATOS!I:I,MATCH(CHECKLIST!B902,DATOS!B:B,0),1)&gt;YEAR(TODAY())-1,"","VENCIDA")),"")</f>
        <v/>
      </c>
      <c r="P902" s="17" t="str">
        <f>IF(B902="","",IF(IFERROR(FIND(P$13,INDEX(DATOS!CB:CB,MATCH(CHECKLIST!B902,DATOS!B:B,0),1),1),"")="","","X"))</f>
        <v/>
      </c>
      <c r="Q902" s="17" t="str">
        <f>IF(B902="","",IF(IFERROR(FIND(Q$13,INDEX(DATOS!CB:CB,MATCH(CHECKLIST!B902,DATOS!B:B,0),1),1),"")="","","X"))</f>
        <v/>
      </c>
      <c r="S902">
        <f t="shared" si="45"/>
        <v>0</v>
      </c>
      <c r="U902" t="str">
        <f t="shared" si="43"/>
        <v/>
      </c>
      <c r="V902" t="str">
        <f t="shared" si="44"/>
        <v/>
      </c>
    </row>
    <row r="903" spans="1:22" x14ac:dyDescent="0.25">
      <c r="A903" s="12">
        <v>890</v>
      </c>
      <c r="B903" t="str">
        <f>IFERROR(INDEX(DATOS!B:B,MATCH(CHECKLIST!A903,DATOS!BV:BV,0),1),"")</f>
        <v/>
      </c>
      <c r="C903" t="str">
        <f>IFERROR(INDEX(DATOS!J:J,MATCH(CHECKLIST!A903,DATOS!BV:BV,0),1),"")</f>
        <v/>
      </c>
      <c r="D903" t="str">
        <f>IFERROR(INDEX(DATOS!R:R,MATCH(CHECKLIST!E903,DATOS!C:C,0),1),"")</f>
        <v/>
      </c>
      <c r="E903" s="16" t="str">
        <f>IFERROR(INDEX(DATOS!C:C,MATCH(CHECKLIST!A903,DATOS!BV:BV,0),1),"")</f>
        <v/>
      </c>
      <c r="F903" s="13" t="str">
        <f t="shared" si="42"/>
        <v/>
      </c>
      <c r="G903" s="17" t="str">
        <f>IF(IFERROR(FIND(G$13,INDEX(DATOS!CB:CB,MATCH(CHECKLIST!B903,DATOS!B:B,0),1),1),"")="",IF(IFERROR(FIND("FINADO",INDEX(DATOS!CB:CB,MATCH(CHECKLIST!B903,DATOS!B:B,0),1),1),"")="",IF(IFERROR(FIND("BAJA",INDEX(DATOS!CB:CB,MATCH(CHECKLIST!B903,DATOS!B:B,0),1),1),"")="",IF(IFERROR(FIND("FECHA PEUA",INDEX(DATOS!CB:CB,MATCH(CHECKLIST!B903,DATOS!B:B,0),1),1),"")="",IF(IFERROR(FIND("FIRMA",INDEX(DATOS!CB:CB,MATCH(CHECKLIST!B903,DATOS!B:B,0),1),1),"")="","","FIRMA"),"PEUA"),"BAJA"),"FINADO"),"X")</f>
        <v/>
      </c>
      <c r="H903" s="17" t="str">
        <f>IF(IFERROR(FIND(H$13,INDEX(DATOS!CB:CB,MATCH(CHECKLIST!B903,DATOS!B:B,0),1),1),"")="",IF(IFERROR(FIND("VENCIDA",INDEX(DATOS!BI:BI,MATCH(CHECKLIST!B903,DATOS!B:B,0),1),1),"")="","","VENCIDO"),"X")</f>
        <v/>
      </c>
      <c r="I903" s="17" t="str">
        <f>IF(IFERROR(FIND(I$13,INDEX(DATOS!CB:CB,MATCH(CHECKLIST!B903,DATOS!B:B,0),1),1),"")="","","X")</f>
        <v/>
      </c>
      <c r="J903" s="17" t="str">
        <f>IF(IFERROR(FIND(J$13,INDEX(DATOS!CB:CB,MATCH(CHECKLIST!B903,DATOS!B:B,0),1),1),"")="","","X")</f>
        <v/>
      </c>
      <c r="K903" s="17" t="str">
        <f>IF(IFERROR(FIND(K$13,INDEX(DATOS!CB:CB,MATCH(CHECKLIST!B903,DATOS!B:B,0),1),1),"")="","","X")</f>
        <v/>
      </c>
      <c r="L903" s="17" t="str">
        <f>IF(IFERROR(FIND(L$13,INDEX(DATOS!CB:CB,MATCH(CHECKLIST!B903,DATOS!B:B,0),1),1),"")="","","X")</f>
        <v/>
      </c>
      <c r="M903" s="17" t="str">
        <f>IF(IFERROR(FIND(M$13,INDEX(DATOS!CB:CB,MATCH(CHECKLIST!B903,DATOS!B:B,0),1),1),"")="","","X")</f>
        <v/>
      </c>
      <c r="N903" s="49" t="str">
        <f ca="1">IFERROR(IF(INDEX(DATOS!I:I,MATCH(CHECKLIST!B903,DATOS!B:B,0),1)="","X",IF(INDEX(DATOS!I:I,MATCH(CHECKLIST!B903,DATOS!B:B,0),1)&gt;YEAR(TODAY())-1,"","VENCIDA")),"")</f>
        <v/>
      </c>
      <c r="P903" s="17" t="str">
        <f>IF(B903="","",IF(IFERROR(FIND(P$13,INDEX(DATOS!CB:CB,MATCH(CHECKLIST!B903,DATOS!B:B,0),1),1),"")="","","X"))</f>
        <v/>
      </c>
      <c r="Q903" s="17" t="str">
        <f>IF(B903="","",IF(IFERROR(FIND(Q$13,INDEX(DATOS!CB:CB,MATCH(CHECKLIST!B903,DATOS!B:B,0),1),1),"")="","","X"))</f>
        <v/>
      </c>
      <c r="R903" t="str">
        <f>IF(B903="","",1)</f>
        <v/>
      </c>
      <c r="S903" t="str">
        <f t="shared" si="45"/>
        <v/>
      </c>
      <c r="U903" t="str">
        <f t="shared" si="43"/>
        <v/>
      </c>
      <c r="V903" t="str">
        <f t="shared" si="44"/>
        <v/>
      </c>
    </row>
    <row r="904" spans="1:22" x14ac:dyDescent="0.25">
      <c r="A904" s="12">
        <v>891</v>
      </c>
      <c r="B904" t="str">
        <f>IFERROR(INDEX(DATOS!B:B,MATCH(CHECKLIST!A904,DATOS!BV:BV,0),1),"")</f>
        <v/>
      </c>
      <c r="C904" t="str">
        <f>IFERROR(INDEX(DATOS!J:J,MATCH(CHECKLIST!A904,DATOS!BV:BV,0),1),"")</f>
        <v/>
      </c>
      <c r="D904" t="str">
        <f>IFERROR(INDEX(DATOS!R:R,MATCH(CHECKLIST!E904,DATOS!C:C,0),1),"")</f>
        <v/>
      </c>
      <c r="E904" s="16" t="str">
        <f>IFERROR(INDEX(DATOS!C:C,MATCH(CHECKLIST!A904,DATOS!BV:BV,0),1),"")</f>
        <v/>
      </c>
      <c r="F904" s="13" t="str">
        <f t="shared" si="42"/>
        <v/>
      </c>
      <c r="G904" s="17" t="str">
        <f>IF(IFERROR(FIND(G$13,INDEX(DATOS!CB:CB,MATCH(CHECKLIST!B904,DATOS!B:B,0),1),1),"")="",IF(IFERROR(FIND("FINADO",INDEX(DATOS!CB:CB,MATCH(CHECKLIST!B904,DATOS!B:B,0),1),1),"")="",IF(IFERROR(FIND("BAJA",INDEX(DATOS!CB:CB,MATCH(CHECKLIST!B904,DATOS!B:B,0),1),1),"")="",IF(IFERROR(FIND("FECHA PEUA",INDEX(DATOS!CB:CB,MATCH(CHECKLIST!B904,DATOS!B:B,0),1),1),"")="",IF(IFERROR(FIND("FIRMA",INDEX(DATOS!CB:CB,MATCH(CHECKLIST!B904,DATOS!B:B,0),1),1),"")="","","FIRMA"),"PEUA"),"BAJA"),"FINADO"),"X")</f>
        <v/>
      </c>
      <c r="H904" s="17" t="str">
        <f>IF(IFERROR(FIND(H$13,INDEX(DATOS!CB:CB,MATCH(CHECKLIST!B904,DATOS!B:B,0),1),1),"")="",IF(IFERROR(FIND("VENCIDA",INDEX(DATOS!BI:BI,MATCH(CHECKLIST!B904,DATOS!B:B,0),1),1),"")="","","VENCIDO"),"X")</f>
        <v/>
      </c>
      <c r="I904" s="17" t="str">
        <f>IF(IFERROR(FIND(I$13,INDEX(DATOS!CB:CB,MATCH(CHECKLIST!B904,DATOS!B:B,0),1),1),"")="","","X")</f>
        <v/>
      </c>
      <c r="J904" s="17" t="str">
        <f>IF(IFERROR(FIND(J$13,INDEX(DATOS!CB:CB,MATCH(CHECKLIST!B904,DATOS!B:B,0),1),1),"")="","","X")</f>
        <v/>
      </c>
      <c r="K904" s="17" t="str">
        <f>IF(IFERROR(FIND(K$13,INDEX(DATOS!CB:CB,MATCH(CHECKLIST!B904,DATOS!B:B,0),1),1),"")="","","X")</f>
        <v/>
      </c>
      <c r="L904" s="17" t="str">
        <f>IF(IFERROR(FIND(L$13,INDEX(DATOS!CB:CB,MATCH(CHECKLIST!B904,DATOS!B:B,0),1),1),"")="","","X")</f>
        <v/>
      </c>
      <c r="M904" s="17" t="str">
        <f>IF(IFERROR(FIND(M$13,INDEX(DATOS!CB:CB,MATCH(CHECKLIST!B904,DATOS!B:B,0),1),1),"")="","","X")</f>
        <v/>
      </c>
      <c r="N904" s="49" t="str">
        <f ca="1">IFERROR(IF(INDEX(DATOS!I:I,MATCH(CHECKLIST!B904,DATOS!B:B,0),1)="","X",IF(INDEX(DATOS!I:I,MATCH(CHECKLIST!B904,DATOS!B:B,0),1)&gt;YEAR(TODAY())-1,"","VENCIDA")),"")</f>
        <v/>
      </c>
      <c r="P904" s="17" t="str">
        <f>IF(B904="","",IF(IFERROR(FIND(P$13,INDEX(DATOS!CB:CB,MATCH(CHECKLIST!B904,DATOS!B:B,0),1),1),"")="","","X"))</f>
        <v/>
      </c>
      <c r="Q904" s="17" t="str">
        <f>IF(B904="","",IF(IFERROR(FIND(Q$13,INDEX(DATOS!CB:CB,MATCH(CHECKLIST!B904,DATOS!B:B,0),1),1),"")="","","X"))</f>
        <v/>
      </c>
      <c r="S904">
        <f t="shared" si="45"/>
        <v>0</v>
      </c>
      <c r="U904" t="str">
        <f t="shared" si="43"/>
        <v/>
      </c>
      <c r="V904" t="str">
        <f t="shared" si="44"/>
        <v/>
      </c>
    </row>
    <row r="905" spans="1:22" x14ac:dyDescent="0.25">
      <c r="A905" s="12">
        <v>892</v>
      </c>
      <c r="B905" t="str">
        <f>IFERROR(INDEX(DATOS!B:B,MATCH(CHECKLIST!A905,DATOS!BV:BV,0),1),"")</f>
        <v/>
      </c>
      <c r="C905" t="str">
        <f>IFERROR(INDEX(DATOS!J:J,MATCH(CHECKLIST!A905,DATOS!BV:BV,0),1),"")</f>
        <v/>
      </c>
      <c r="D905" t="str">
        <f>IFERROR(INDEX(DATOS!R:R,MATCH(CHECKLIST!E905,DATOS!C:C,0),1),"")</f>
        <v/>
      </c>
      <c r="E905" s="16" t="str">
        <f>IFERROR(INDEX(DATOS!C:C,MATCH(CHECKLIST!A905,DATOS!BV:BV,0),1),"")</f>
        <v/>
      </c>
      <c r="F905" s="13" t="str">
        <f t="shared" si="42"/>
        <v/>
      </c>
      <c r="G905" s="17" t="str">
        <f>IF(IFERROR(FIND(G$13,INDEX(DATOS!CB:CB,MATCH(CHECKLIST!B905,DATOS!B:B,0),1),1),"")="",IF(IFERROR(FIND("FINADO",INDEX(DATOS!CB:CB,MATCH(CHECKLIST!B905,DATOS!B:B,0),1),1),"")="",IF(IFERROR(FIND("BAJA",INDEX(DATOS!CB:CB,MATCH(CHECKLIST!B905,DATOS!B:B,0),1),1),"")="",IF(IFERROR(FIND("FECHA PEUA",INDEX(DATOS!CB:CB,MATCH(CHECKLIST!B905,DATOS!B:B,0),1),1),"")="",IF(IFERROR(FIND("FIRMA",INDEX(DATOS!CB:CB,MATCH(CHECKLIST!B905,DATOS!B:B,0),1),1),"")="","","FIRMA"),"PEUA"),"BAJA"),"FINADO"),"X")</f>
        <v/>
      </c>
      <c r="H905" s="17" t="str">
        <f>IF(IFERROR(FIND(H$13,INDEX(DATOS!CB:CB,MATCH(CHECKLIST!B905,DATOS!B:B,0),1),1),"")="",IF(IFERROR(FIND("VENCIDA",INDEX(DATOS!BI:BI,MATCH(CHECKLIST!B905,DATOS!B:B,0),1),1),"")="","","VENCIDO"),"X")</f>
        <v/>
      </c>
      <c r="I905" s="17" t="str">
        <f>IF(IFERROR(FIND(I$13,INDEX(DATOS!CB:CB,MATCH(CHECKLIST!B905,DATOS!B:B,0),1),1),"")="","","X")</f>
        <v/>
      </c>
      <c r="J905" s="17" t="str">
        <f>IF(IFERROR(FIND(J$13,INDEX(DATOS!CB:CB,MATCH(CHECKLIST!B905,DATOS!B:B,0),1),1),"")="","","X")</f>
        <v/>
      </c>
      <c r="K905" s="17" t="str">
        <f>IF(IFERROR(FIND(K$13,INDEX(DATOS!CB:CB,MATCH(CHECKLIST!B905,DATOS!B:B,0),1),1),"")="","","X")</f>
        <v/>
      </c>
      <c r="L905" s="17" t="str">
        <f>IF(IFERROR(FIND(L$13,INDEX(DATOS!CB:CB,MATCH(CHECKLIST!B905,DATOS!B:B,0),1),1),"")="","","X")</f>
        <v/>
      </c>
      <c r="M905" s="17" t="str">
        <f>IF(IFERROR(FIND(M$13,INDEX(DATOS!CB:CB,MATCH(CHECKLIST!B905,DATOS!B:B,0),1),1),"")="","","X")</f>
        <v/>
      </c>
      <c r="N905" s="49" t="str">
        <f ca="1">IFERROR(IF(INDEX(DATOS!I:I,MATCH(CHECKLIST!B905,DATOS!B:B,0),1)="","X",IF(INDEX(DATOS!I:I,MATCH(CHECKLIST!B905,DATOS!B:B,0),1)&gt;YEAR(TODAY())-1,"","VENCIDA")),"")</f>
        <v/>
      </c>
      <c r="P905" s="17" t="str">
        <f>IF(B905="","",IF(IFERROR(FIND(P$13,INDEX(DATOS!CB:CB,MATCH(CHECKLIST!B905,DATOS!B:B,0),1),1),"")="","","X"))</f>
        <v/>
      </c>
      <c r="Q905" s="17" t="str">
        <f>IF(B905="","",IF(IFERROR(FIND(Q$13,INDEX(DATOS!CB:CB,MATCH(CHECKLIST!B905,DATOS!B:B,0),1),1),"")="","","X"))</f>
        <v/>
      </c>
      <c r="R905" t="str">
        <f>IF(B905="","",1)</f>
        <v/>
      </c>
      <c r="S905" t="str">
        <f t="shared" si="45"/>
        <v/>
      </c>
      <c r="U905" t="str">
        <f t="shared" si="43"/>
        <v/>
      </c>
      <c r="V905" t="str">
        <f t="shared" si="44"/>
        <v/>
      </c>
    </row>
    <row r="906" spans="1:22" x14ac:dyDescent="0.25">
      <c r="A906" s="12">
        <v>893</v>
      </c>
      <c r="B906" t="str">
        <f>IFERROR(INDEX(DATOS!B:B,MATCH(CHECKLIST!A906,DATOS!BV:BV,0),1),"")</f>
        <v/>
      </c>
      <c r="C906" t="str">
        <f>IFERROR(INDEX(DATOS!J:J,MATCH(CHECKLIST!A906,DATOS!BV:BV,0),1),"")</f>
        <v/>
      </c>
      <c r="D906" t="str">
        <f>IFERROR(INDEX(DATOS!R:R,MATCH(CHECKLIST!E906,DATOS!C:C,0),1),"")</f>
        <v/>
      </c>
      <c r="E906" s="16" t="str">
        <f>IFERROR(INDEX(DATOS!C:C,MATCH(CHECKLIST!A906,DATOS!BV:BV,0),1),"")</f>
        <v/>
      </c>
      <c r="F906" s="13" t="str">
        <f t="shared" si="42"/>
        <v/>
      </c>
      <c r="G906" s="17" t="str">
        <f>IF(IFERROR(FIND(G$13,INDEX(DATOS!CB:CB,MATCH(CHECKLIST!B906,DATOS!B:B,0),1),1),"")="",IF(IFERROR(FIND("FINADO",INDEX(DATOS!CB:CB,MATCH(CHECKLIST!B906,DATOS!B:B,0),1),1),"")="",IF(IFERROR(FIND("BAJA",INDEX(DATOS!CB:CB,MATCH(CHECKLIST!B906,DATOS!B:B,0),1),1),"")="",IF(IFERROR(FIND("FECHA PEUA",INDEX(DATOS!CB:CB,MATCH(CHECKLIST!B906,DATOS!B:B,0),1),1),"")="",IF(IFERROR(FIND("FIRMA",INDEX(DATOS!CB:CB,MATCH(CHECKLIST!B906,DATOS!B:B,0),1),1),"")="","","FIRMA"),"PEUA"),"BAJA"),"FINADO"),"X")</f>
        <v/>
      </c>
      <c r="H906" s="17" t="str">
        <f>IF(IFERROR(FIND(H$13,INDEX(DATOS!CB:CB,MATCH(CHECKLIST!B906,DATOS!B:B,0),1),1),"")="",IF(IFERROR(FIND("VENCIDA",INDEX(DATOS!BI:BI,MATCH(CHECKLIST!B906,DATOS!B:B,0),1),1),"")="","","VENCIDO"),"X")</f>
        <v/>
      </c>
      <c r="I906" s="17" t="str">
        <f>IF(IFERROR(FIND(I$13,INDEX(DATOS!CB:CB,MATCH(CHECKLIST!B906,DATOS!B:B,0),1),1),"")="","","X")</f>
        <v/>
      </c>
      <c r="J906" s="17" t="str">
        <f>IF(IFERROR(FIND(J$13,INDEX(DATOS!CB:CB,MATCH(CHECKLIST!B906,DATOS!B:B,0),1),1),"")="","","X")</f>
        <v/>
      </c>
      <c r="K906" s="17" t="str">
        <f>IF(IFERROR(FIND(K$13,INDEX(DATOS!CB:CB,MATCH(CHECKLIST!B906,DATOS!B:B,0),1),1),"")="","","X")</f>
        <v/>
      </c>
      <c r="L906" s="17" t="str">
        <f>IF(IFERROR(FIND(L$13,INDEX(DATOS!CB:CB,MATCH(CHECKLIST!B906,DATOS!B:B,0),1),1),"")="","","X")</f>
        <v/>
      </c>
      <c r="M906" s="17" t="str">
        <f>IF(IFERROR(FIND(M$13,INDEX(DATOS!CB:CB,MATCH(CHECKLIST!B906,DATOS!B:B,0),1),1),"")="","","X")</f>
        <v/>
      </c>
      <c r="N906" s="49" t="str">
        <f ca="1">IFERROR(IF(INDEX(DATOS!I:I,MATCH(CHECKLIST!B906,DATOS!B:B,0),1)="","X",IF(INDEX(DATOS!I:I,MATCH(CHECKLIST!B906,DATOS!B:B,0),1)&gt;YEAR(TODAY())-1,"","VENCIDA")),"")</f>
        <v/>
      </c>
      <c r="P906" s="17" t="str">
        <f>IF(B906="","",IF(IFERROR(FIND(P$13,INDEX(DATOS!CB:CB,MATCH(CHECKLIST!B906,DATOS!B:B,0),1),1),"")="","","X"))</f>
        <v/>
      </c>
      <c r="Q906" s="17" t="str">
        <f>IF(B906="","",IF(IFERROR(FIND(Q$13,INDEX(DATOS!CB:CB,MATCH(CHECKLIST!B906,DATOS!B:B,0),1),1),"")="","","X"))</f>
        <v/>
      </c>
      <c r="S906">
        <f t="shared" si="45"/>
        <v>0</v>
      </c>
      <c r="U906" t="str">
        <f t="shared" si="43"/>
        <v/>
      </c>
      <c r="V906" t="str">
        <f t="shared" si="44"/>
        <v/>
      </c>
    </row>
    <row r="907" spans="1:22" x14ac:dyDescent="0.25">
      <c r="A907" s="12">
        <v>894</v>
      </c>
      <c r="B907" t="str">
        <f>IFERROR(INDEX(DATOS!B:B,MATCH(CHECKLIST!A907,DATOS!BV:BV,0),1),"")</f>
        <v/>
      </c>
      <c r="C907" t="str">
        <f>IFERROR(INDEX(DATOS!J:J,MATCH(CHECKLIST!A907,DATOS!BV:BV,0),1),"")</f>
        <v/>
      </c>
      <c r="D907" t="str">
        <f>IFERROR(INDEX(DATOS!R:R,MATCH(CHECKLIST!E907,DATOS!C:C,0),1),"")</f>
        <v/>
      </c>
      <c r="E907" s="16" t="str">
        <f>IFERROR(INDEX(DATOS!C:C,MATCH(CHECKLIST!A907,DATOS!BV:BV,0),1),"")</f>
        <v/>
      </c>
      <c r="F907" s="13" t="str">
        <f t="shared" si="42"/>
        <v/>
      </c>
      <c r="G907" s="17" t="str">
        <f>IF(IFERROR(FIND(G$13,INDEX(DATOS!CB:CB,MATCH(CHECKLIST!B907,DATOS!B:B,0),1),1),"")="",IF(IFERROR(FIND("FINADO",INDEX(DATOS!CB:CB,MATCH(CHECKLIST!B907,DATOS!B:B,0),1),1),"")="",IF(IFERROR(FIND("BAJA",INDEX(DATOS!CB:CB,MATCH(CHECKLIST!B907,DATOS!B:B,0),1),1),"")="",IF(IFERROR(FIND("FECHA PEUA",INDEX(DATOS!CB:CB,MATCH(CHECKLIST!B907,DATOS!B:B,0),1),1),"")="",IF(IFERROR(FIND("FIRMA",INDEX(DATOS!CB:CB,MATCH(CHECKLIST!B907,DATOS!B:B,0),1),1),"")="","","FIRMA"),"PEUA"),"BAJA"),"FINADO"),"X")</f>
        <v/>
      </c>
      <c r="H907" s="17" t="str">
        <f>IF(IFERROR(FIND(H$13,INDEX(DATOS!CB:CB,MATCH(CHECKLIST!B907,DATOS!B:B,0),1),1),"")="",IF(IFERROR(FIND("VENCIDA",INDEX(DATOS!BI:BI,MATCH(CHECKLIST!B907,DATOS!B:B,0),1),1),"")="","","VENCIDO"),"X")</f>
        <v/>
      </c>
      <c r="I907" s="17" t="str">
        <f>IF(IFERROR(FIND(I$13,INDEX(DATOS!CB:CB,MATCH(CHECKLIST!B907,DATOS!B:B,0),1),1),"")="","","X")</f>
        <v/>
      </c>
      <c r="J907" s="17" t="str">
        <f>IF(IFERROR(FIND(J$13,INDEX(DATOS!CB:CB,MATCH(CHECKLIST!B907,DATOS!B:B,0),1),1),"")="","","X")</f>
        <v/>
      </c>
      <c r="K907" s="17" t="str">
        <f>IF(IFERROR(FIND(K$13,INDEX(DATOS!CB:CB,MATCH(CHECKLIST!B907,DATOS!B:B,0),1),1),"")="","","X")</f>
        <v/>
      </c>
      <c r="L907" s="17" t="str">
        <f>IF(IFERROR(FIND(L$13,INDEX(DATOS!CB:CB,MATCH(CHECKLIST!B907,DATOS!B:B,0),1),1),"")="","","X")</f>
        <v/>
      </c>
      <c r="M907" s="17" t="str">
        <f>IF(IFERROR(FIND(M$13,INDEX(DATOS!CB:CB,MATCH(CHECKLIST!B907,DATOS!B:B,0),1),1),"")="","","X")</f>
        <v/>
      </c>
      <c r="N907" s="49" t="str">
        <f ca="1">IFERROR(IF(INDEX(DATOS!I:I,MATCH(CHECKLIST!B907,DATOS!B:B,0),1)="","X",IF(INDEX(DATOS!I:I,MATCH(CHECKLIST!B907,DATOS!B:B,0),1)&gt;YEAR(TODAY())-1,"","VENCIDA")),"")</f>
        <v/>
      </c>
      <c r="P907" s="17" t="str">
        <f>IF(B907="","",IF(IFERROR(FIND(P$13,INDEX(DATOS!CB:CB,MATCH(CHECKLIST!B907,DATOS!B:B,0),1),1),"")="","","X"))</f>
        <v/>
      </c>
      <c r="Q907" s="17" t="str">
        <f>IF(B907="","",IF(IFERROR(FIND(Q$13,INDEX(DATOS!CB:CB,MATCH(CHECKLIST!B907,DATOS!B:B,0),1),1),"")="","","X"))</f>
        <v/>
      </c>
      <c r="R907" t="str">
        <f>IF(B907="","",1)</f>
        <v/>
      </c>
      <c r="S907" t="str">
        <f t="shared" si="45"/>
        <v/>
      </c>
      <c r="U907" t="str">
        <f t="shared" si="43"/>
        <v/>
      </c>
      <c r="V907" t="str">
        <f t="shared" si="44"/>
        <v/>
      </c>
    </row>
    <row r="908" spans="1:22" x14ac:dyDescent="0.25">
      <c r="A908" s="12">
        <v>895</v>
      </c>
      <c r="B908" t="str">
        <f>IFERROR(INDEX(DATOS!B:B,MATCH(CHECKLIST!A908,DATOS!BV:BV,0),1),"")</f>
        <v/>
      </c>
      <c r="C908" t="str">
        <f>IFERROR(INDEX(DATOS!J:J,MATCH(CHECKLIST!A908,DATOS!BV:BV,0),1),"")</f>
        <v/>
      </c>
      <c r="D908" t="str">
        <f>IFERROR(INDEX(DATOS!R:R,MATCH(CHECKLIST!E908,DATOS!C:C,0),1),"")</f>
        <v/>
      </c>
      <c r="E908" s="16" t="str">
        <f>IFERROR(INDEX(DATOS!C:C,MATCH(CHECKLIST!A908,DATOS!BV:BV,0),1),"")</f>
        <v/>
      </c>
      <c r="F908" s="13" t="str">
        <f t="shared" si="42"/>
        <v/>
      </c>
      <c r="G908" s="17" t="str">
        <f>IF(IFERROR(FIND(G$13,INDEX(DATOS!CB:CB,MATCH(CHECKLIST!B908,DATOS!B:B,0),1),1),"")="",IF(IFERROR(FIND("FINADO",INDEX(DATOS!CB:CB,MATCH(CHECKLIST!B908,DATOS!B:B,0),1),1),"")="",IF(IFERROR(FIND("BAJA",INDEX(DATOS!CB:CB,MATCH(CHECKLIST!B908,DATOS!B:B,0),1),1),"")="",IF(IFERROR(FIND("FECHA PEUA",INDEX(DATOS!CB:CB,MATCH(CHECKLIST!B908,DATOS!B:B,0),1),1),"")="",IF(IFERROR(FIND("FIRMA",INDEX(DATOS!CB:CB,MATCH(CHECKLIST!B908,DATOS!B:B,0),1),1),"")="","","FIRMA"),"PEUA"),"BAJA"),"FINADO"),"X")</f>
        <v/>
      </c>
      <c r="H908" s="17" t="str">
        <f>IF(IFERROR(FIND(H$13,INDEX(DATOS!CB:CB,MATCH(CHECKLIST!B908,DATOS!B:B,0),1),1),"")="",IF(IFERROR(FIND("VENCIDA",INDEX(DATOS!BI:BI,MATCH(CHECKLIST!B908,DATOS!B:B,0),1),1),"")="","","VENCIDO"),"X")</f>
        <v/>
      </c>
      <c r="I908" s="17" t="str">
        <f>IF(IFERROR(FIND(I$13,INDEX(DATOS!CB:CB,MATCH(CHECKLIST!B908,DATOS!B:B,0),1),1),"")="","","X")</f>
        <v/>
      </c>
      <c r="J908" s="17" t="str">
        <f>IF(IFERROR(FIND(J$13,INDEX(DATOS!CB:CB,MATCH(CHECKLIST!B908,DATOS!B:B,0),1),1),"")="","","X")</f>
        <v/>
      </c>
      <c r="K908" s="17" t="str">
        <f>IF(IFERROR(FIND(K$13,INDEX(DATOS!CB:CB,MATCH(CHECKLIST!B908,DATOS!B:B,0),1),1),"")="","","X")</f>
        <v/>
      </c>
      <c r="L908" s="17" t="str">
        <f>IF(IFERROR(FIND(L$13,INDEX(DATOS!CB:CB,MATCH(CHECKLIST!B908,DATOS!B:B,0),1),1),"")="","","X")</f>
        <v/>
      </c>
      <c r="M908" s="17" t="str">
        <f>IF(IFERROR(FIND(M$13,INDEX(DATOS!CB:CB,MATCH(CHECKLIST!B908,DATOS!B:B,0),1),1),"")="","","X")</f>
        <v/>
      </c>
      <c r="N908" s="49" t="str">
        <f ca="1">IFERROR(IF(INDEX(DATOS!I:I,MATCH(CHECKLIST!B908,DATOS!B:B,0),1)="","X",IF(INDEX(DATOS!I:I,MATCH(CHECKLIST!B908,DATOS!B:B,0),1)&gt;YEAR(TODAY())-1,"","VENCIDA")),"")</f>
        <v/>
      </c>
      <c r="P908" s="17" t="str">
        <f>IF(B908="","",IF(IFERROR(FIND(P$13,INDEX(DATOS!CB:CB,MATCH(CHECKLIST!B908,DATOS!B:B,0),1),1),"")="","","X"))</f>
        <v/>
      </c>
      <c r="Q908" s="17" t="str">
        <f>IF(B908="","",IF(IFERROR(FIND(Q$13,INDEX(DATOS!CB:CB,MATCH(CHECKLIST!B908,DATOS!B:B,0),1),1),"")="","","X"))</f>
        <v/>
      </c>
      <c r="S908">
        <f t="shared" si="45"/>
        <v>0</v>
      </c>
      <c r="U908" t="str">
        <f t="shared" si="43"/>
        <v/>
      </c>
      <c r="V908" t="str">
        <f t="shared" si="44"/>
        <v/>
      </c>
    </row>
    <row r="909" spans="1:22" x14ac:dyDescent="0.25">
      <c r="A909" s="12">
        <v>896</v>
      </c>
      <c r="B909" t="str">
        <f>IFERROR(INDEX(DATOS!B:B,MATCH(CHECKLIST!A909,DATOS!BV:BV,0),1),"")</f>
        <v/>
      </c>
      <c r="C909" t="str">
        <f>IFERROR(INDEX(DATOS!J:J,MATCH(CHECKLIST!A909,DATOS!BV:BV,0),1),"")</f>
        <v/>
      </c>
      <c r="D909" t="str">
        <f>IFERROR(INDEX(DATOS!R:R,MATCH(CHECKLIST!E909,DATOS!C:C,0),1),"")</f>
        <v/>
      </c>
      <c r="E909" s="16" t="str">
        <f>IFERROR(INDEX(DATOS!C:C,MATCH(CHECKLIST!A909,DATOS!BV:BV,0),1),"")</f>
        <v/>
      </c>
      <c r="F909" s="13" t="str">
        <f t="shared" si="42"/>
        <v/>
      </c>
      <c r="G909" s="17" t="str">
        <f>IF(IFERROR(FIND(G$13,INDEX(DATOS!CB:CB,MATCH(CHECKLIST!B909,DATOS!B:B,0),1),1),"")="",IF(IFERROR(FIND("FINADO",INDEX(DATOS!CB:CB,MATCH(CHECKLIST!B909,DATOS!B:B,0),1),1),"")="",IF(IFERROR(FIND("BAJA",INDEX(DATOS!CB:CB,MATCH(CHECKLIST!B909,DATOS!B:B,0),1),1),"")="",IF(IFERROR(FIND("FECHA PEUA",INDEX(DATOS!CB:CB,MATCH(CHECKLIST!B909,DATOS!B:B,0),1),1),"")="",IF(IFERROR(FIND("FIRMA",INDEX(DATOS!CB:CB,MATCH(CHECKLIST!B909,DATOS!B:B,0),1),1),"")="","","FIRMA"),"PEUA"),"BAJA"),"FINADO"),"X")</f>
        <v/>
      </c>
      <c r="H909" s="17" t="str">
        <f>IF(IFERROR(FIND(H$13,INDEX(DATOS!CB:CB,MATCH(CHECKLIST!B909,DATOS!B:B,0),1),1),"")="",IF(IFERROR(FIND("VENCIDA",INDEX(DATOS!BI:BI,MATCH(CHECKLIST!B909,DATOS!B:B,0),1),1),"")="","","VENCIDO"),"X")</f>
        <v/>
      </c>
      <c r="I909" s="17" t="str">
        <f>IF(IFERROR(FIND(I$13,INDEX(DATOS!CB:CB,MATCH(CHECKLIST!B909,DATOS!B:B,0),1),1),"")="","","X")</f>
        <v/>
      </c>
      <c r="J909" s="17" t="str">
        <f>IF(IFERROR(FIND(J$13,INDEX(DATOS!CB:CB,MATCH(CHECKLIST!B909,DATOS!B:B,0),1),1),"")="","","X")</f>
        <v/>
      </c>
      <c r="K909" s="17" t="str">
        <f>IF(IFERROR(FIND(K$13,INDEX(DATOS!CB:CB,MATCH(CHECKLIST!B909,DATOS!B:B,0),1),1),"")="","","X")</f>
        <v/>
      </c>
      <c r="L909" s="17" t="str">
        <f>IF(IFERROR(FIND(L$13,INDEX(DATOS!CB:CB,MATCH(CHECKLIST!B909,DATOS!B:B,0),1),1),"")="","","X")</f>
        <v/>
      </c>
      <c r="M909" s="17" t="str">
        <f>IF(IFERROR(FIND(M$13,INDEX(DATOS!CB:CB,MATCH(CHECKLIST!B909,DATOS!B:B,0),1),1),"")="","","X")</f>
        <v/>
      </c>
      <c r="N909" s="49" t="str">
        <f ca="1">IFERROR(IF(INDEX(DATOS!I:I,MATCH(CHECKLIST!B909,DATOS!B:B,0),1)="","X",IF(INDEX(DATOS!I:I,MATCH(CHECKLIST!B909,DATOS!B:B,0),1)&gt;YEAR(TODAY())-1,"","VENCIDA")),"")</f>
        <v/>
      </c>
      <c r="P909" s="17" t="str">
        <f>IF(B909="","",IF(IFERROR(FIND(P$13,INDEX(DATOS!CB:CB,MATCH(CHECKLIST!B909,DATOS!B:B,0),1),1),"")="","","X"))</f>
        <v/>
      </c>
      <c r="Q909" s="17" t="str">
        <f>IF(B909="","",IF(IFERROR(FIND(Q$13,INDEX(DATOS!CB:CB,MATCH(CHECKLIST!B909,DATOS!B:B,0),1),1),"")="","","X"))</f>
        <v/>
      </c>
      <c r="R909" t="str">
        <f>IF(B909="","",1)</f>
        <v/>
      </c>
      <c r="S909" t="str">
        <f t="shared" si="45"/>
        <v/>
      </c>
      <c r="U909" t="str">
        <f t="shared" si="43"/>
        <v/>
      </c>
      <c r="V909" t="str">
        <f t="shared" si="44"/>
        <v/>
      </c>
    </row>
    <row r="910" spans="1:22" x14ac:dyDescent="0.25">
      <c r="A910" s="12">
        <v>897</v>
      </c>
      <c r="B910" t="str">
        <f>IFERROR(INDEX(DATOS!B:B,MATCH(CHECKLIST!A910,DATOS!BV:BV,0),1),"")</f>
        <v/>
      </c>
      <c r="C910" t="str">
        <f>IFERROR(INDEX(DATOS!J:J,MATCH(CHECKLIST!A910,DATOS!BV:BV,0),1),"")</f>
        <v/>
      </c>
      <c r="D910" t="str">
        <f>IFERROR(INDEX(DATOS!R:R,MATCH(CHECKLIST!E910,DATOS!C:C,0),1),"")</f>
        <v/>
      </c>
      <c r="E910" s="16" t="str">
        <f>IFERROR(INDEX(DATOS!C:C,MATCH(CHECKLIST!A910,DATOS!BV:BV,0),1),"")</f>
        <v/>
      </c>
      <c r="F910" s="13" t="str">
        <f t="shared" ref="F910:F973" si="46">IF(B910="","",IF(CONCATENATE(G910,H910,I910,J910,K910,L910,M910,N910,P910,Q910)="","ü","û"))</f>
        <v/>
      </c>
      <c r="G910" s="17" t="str">
        <f>IF(IFERROR(FIND(G$13,INDEX(DATOS!CB:CB,MATCH(CHECKLIST!B910,DATOS!B:B,0),1),1),"")="",IF(IFERROR(FIND("FINADO",INDEX(DATOS!CB:CB,MATCH(CHECKLIST!B910,DATOS!B:B,0),1),1),"")="",IF(IFERROR(FIND("BAJA",INDEX(DATOS!CB:CB,MATCH(CHECKLIST!B910,DATOS!B:B,0),1),1),"")="",IF(IFERROR(FIND("FECHA PEUA",INDEX(DATOS!CB:CB,MATCH(CHECKLIST!B910,DATOS!B:B,0),1),1),"")="",IF(IFERROR(FIND("FIRMA",INDEX(DATOS!CB:CB,MATCH(CHECKLIST!B910,DATOS!B:B,0),1),1),"")="","","FIRMA"),"PEUA"),"BAJA"),"FINADO"),"X")</f>
        <v/>
      </c>
      <c r="H910" s="17" t="str">
        <f>IF(IFERROR(FIND(H$13,INDEX(DATOS!CB:CB,MATCH(CHECKLIST!B910,DATOS!B:B,0),1),1),"")="",IF(IFERROR(FIND("VENCIDA",INDEX(DATOS!BI:BI,MATCH(CHECKLIST!B910,DATOS!B:B,0),1),1),"")="","","VENCIDO"),"X")</f>
        <v/>
      </c>
      <c r="I910" s="17" t="str">
        <f>IF(IFERROR(FIND(I$13,INDEX(DATOS!CB:CB,MATCH(CHECKLIST!B910,DATOS!B:B,0),1),1),"")="","","X")</f>
        <v/>
      </c>
      <c r="J910" s="17" t="str">
        <f>IF(IFERROR(FIND(J$13,INDEX(DATOS!CB:CB,MATCH(CHECKLIST!B910,DATOS!B:B,0),1),1),"")="","","X")</f>
        <v/>
      </c>
      <c r="K910" s="17" t="str">
        <f>IF(IFERROR(FIND(K$13,INDEX(DATOS!CB:CB,MATCH(CHECKLIST!B910,DATOS!B:B,0),1),1),"")="","","X")</f>
        <v/>
      </c>
      <c r="L910" s="17" t="str">
        <f>IF(IFERROR(FIND(L$13,INDEX(DATOS!CB:CB,MATCH(CHECKLIST!B910,DATOS!B:B,0),1),1),"")="","","X")</f>
        <v/>
      </c>
      <c r="M910" s="17" t="str">
        <f>IF(IFERROR(FIND(M$13,INDEX(DATOS!CB:CB,MATCH(CHECKLIST!B910,DATOS!B:B,0),1),1),"")="","","X")</f>
        <v/>
      </c>
      <c r="N910" s="49" t="str">
        <f ca="1">IFERROR(IF(INDEX(DATOS!I:I,MATCH(CHECKLIST!B910,DATOS!B:B,0),1)="","X",IF(INDEX(DATOS!I:I,MATCH(CHECKLIST!B910,DATOS!B:B,0),1)&gt;YEAR(TODAY())-1,"","VENCIDA")),"")</f>
        <v/>
      </c>
      <c r="P910" s="17" t="str">
        <f>IF(B910="","",IF(IFERROR(FIND(P$13,INDEX(DATOS!CB:CB,MATCH(CHECKLIST!B910,DATOS!B:B,0),1),1),"")="","","X"))</f>
        <v/>
      </c>
      <c r="Q910" s="17" t="str">
        <f>IF(B910="","",IF(IFERROR(FIND(Q$13,INDEX(DATOS!CB:CB,MATCH(CHECKLIST!B910,DATOS!B:B,0),1),1),"")="","","X"))</f>
        <v/>
      </c>
      <c r="S910">
        <f t="shared" si="45"/>
        <v>0</v>
      </c>
      <c r="U910" t="str">
        <f t="shared" ref="U910:U973" si="47">IF(C910="","",C910)</f>
        <v/>
      </c>
      <c r="V910" t="str">
        <f t="shared" ref="V910:V973" si="48">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16" t="str">
        <f>IFERROR(INDEX(DATOS!C:C,MATCH(CHECKLIST!A911,DATOS!BV:BV,0),1),"")</f>
        <v/>
      </c>
      <c r="F911" s="13" t="str">
        <f t="shared" si="46"/>
        <v/>
      </c>
      <c r="G911" s="17" t="str">
        <f>IF(IFERROR(FIND(G$13,INDEX(DATOS!CB:CB,MATCH(CHECKLIST!B911,DATOS!B:B,0),1),1),"")="",IF(IFERROR(FIND("FINADO",INDEX(DATOS!CB:CB,MATCH(CHECKLIST!B911,DATOS!B:B,0),1),1),"")="",IF(IFERROR(FIND("BAJA",INDEX(DATOS!CB:CB,MATCH(CHECKLIST!B911,DATOS!B:B,0),1),1),"")="",IF(IFERROR(FIND("FECHA PEUA",INDEX(DATOS!CB:CB,MATCH(CHECKLIST!B911,DATOS!B:B,0),1),1),"")="",IF(IFERROR(FIND("FIRMA",INDEX(DATOS!CB:CB,MATCH(CHECKLIST!B911,DATOS!B:B,0),1),1),"")="","","FIRMA"),"PEUA"),"BAJA"),"FINADO"),"X")</f>
        <v/>
      </c>
      <c r="H911" s="17" t="str">
        <f>IF(IFERROR(FIND(H$13,INDEX(DATOS!CB:CB,MATCH(CHECKLIST!B911,DATOS!B:B,0),1),1),"")="",IF(IFERROR(FIND("VENCIDA",INDEX(DATOS!BI:BI,MATCH(CHECKLIST!B911,DATOS!B:B,0),1),1),"")="","","VENCIDO"),"X")</f>
        <v/>
      </c>
      <c r="I911" s="17" t="str">
        <f>IF(IFERROR(FIND(I$13,INDEX(DATOS!CB:CB,MATCH(CHECKLIST!B911,DATOS!B:B,0),1),1),"")="","","X")</f>
        <v/>
      </c>
      <c r="J911" s="17" t="str">
        <f>IF(IFERROR(FIND(J$13,INDEX(DATOS!CB:CB,MATCH(CHECKLIST!B911,DATOS!B:B,0),1),1),"")="","","X")</f>
        <v/>
      </c>
      <c r="K911" s="17" t="str">
        <f>IF(IFERROR(FIND(K$13,INDEX(DATOS!CB:CB,MATCH(CHECKLIST!B911,DATOS!B:B,0),1),1),"")="","","X")</f>
        <v/>
      </c>
      <c r="L911" s="17" t="str">
        <f>IF(IFERROR(FIND(L$13,INDEX(DATOS!CB:CB,MATCH(CHECKLIST!B911,DATOS!B:B,0),1),1),"")="","","X")</f>
        <v/>
      </c>
      <c r="M911" s="17" t="str">
        <f>IF(IFERROR(FIND(M$13,INDEX(DATOS!CB:CB,MATCH(CHECKLIST!B911,DATOS!B:B,0),1),1),"")="","","X")</f>
        <v/>
      </c>
      <c r="N911" s="49" t="str">
        <f ca="1">IFERROR(IF(INDEX(DATOS!I:I,MATCH(CHECKLIST!B911,DATOS!B:B,0),1)="","X",IF(INDEX(DATOS!I:I,MATCH(CHECKLIST!B911,DATOS!B:B,0),1)&gt;YEAR(TODAY())-1,"","VENCIDA")),"")</f>
        <v/>
      </c>
      <c r="P911" s="17" t="str">
        <f>IF(B911="","",IF(IFERROR(FIND(P$13,INDEX(DATOS!CB:CB,MATCH(CHECKLIST!B911,DATOS!B:B,0),1),1),"")="","","X"))</f>
        <v/>
      </c>
      <c r="Q911" s="17" t="str">
        <f>IF(B911="","",IF(IFERROR(FIND(Q$13,INDEX(DATOS!CB:CB,MATCH(CHECKLIST!B911,DATOS!B:B,0),1),1),"")="","","X"))</f>
        <v/>
      </c>
      <c r="R911" t="str">
        <f>IF(B911="","",1)</f>
        <v/>
      </c>
      <c r="S911" t="str">
        <f t="shared" si="45"/>
        <v/>
      </c>
      <c r="U911" t="str">
        <f t="shared" si="47"/>
        <v/>
      </c>
      <c r="V911" t="str">
        <f t="shared" si="48"/>
        <v/>
      </c>
    </row>
    <row r="912" spans="1:22" x14ac:dyDescent="0.25">
      <c r="A912" s="12">
        <v>899</v>
      </c>
      <c r="B912" t="str">
        <f>IFERROR(INDEX(DATOS!B:B,MATCH(CHECKLIST!A912,DATOS!BV:BV,0),1),"")</f>
        <v/>
      </c>
      <c r="C912" t="str">
        <f>IFERROR(INDEX(DATOS!J:J,MATCH(CHECKLIST!A912,DATOS!BV:BV,0),1),"")</f>
        <v/>
      </c>
      <c r="D912" t="str">
        <f>IFERROR(INDEX(DATOS!R:R,MATCH(CHECKLIST!E912,DATOS!C:C,0),1),"")</f>
        <v/>
      </c>
      <c r="E912" s="16" t="str">
        <f>IFERROR(INDEX(DATOS!C:C,MATCH(CHECKLIST!A912,DATOS!BV:BV,0),1),"")</f>
        <v/>
      </c>
      <c r="F912" s="13" t="str">
        <f t="shared" si="46"/>
        <v/>
      </c>
      <c r="G912" s="17" t="str">
        <f>IF(IFERROR(FIND(G$13,INDEX(DATOS!CB:CB,MATCH(CHECKLIST!B912,DATOS!B:B,0),1),1),"")="",IF(IFERROR(FIND("FINADO",INDEX(DATOS!CB:CB,MATCH(CHECKLIST!B912,DATOS!B:B,0),1),1),"")="",IF(IFERROR(FIND("BAJA",INDEX(DATOS!CB:CB,MATCH(CHECKLIST!B912,DATOS!B:B,0),1),1),"")="",IF(IFERROR(FIND("FECHA PEUA",INDEX(DATOS!CB:CB,MATCH(CHECKLIST!B912,DATOS!B:B,0),1),1),"")="",IF(IFERROR(FIND("FIRMA",INDEX(DATOS!CB:CB,MATCH(CHECKLIST!B912,DATOS!B:B,0),1),1),"")="","","FIRMA"),"PEUA"),"BAJA"),"FINADO"),"X")</f>
        <v/>
      </c>
      <c r="H912" s="17" t="str">
        <f>IF(IFERROR(FIND(H$13,INDEX(DATOS!CB:CB,MATCH(CHECKLIST!B912,DATOS!B:B,0),1),1),"")="",IF(IFERROR(FIND("VENCIDA",INDEX(DATOS!BI:BI,MATCH(CHECKLIST!B912,DATOS!B:B,0),1),1),"")="","","VENCIDO"),"X")</f>
        <v/>
      </c>
      <c r="I912" s="17" t="str">
        <f>IF(IFERROR(FIND(I$13,INDEX(DATOS!CB:CB,MATCH(CHECKLIST!B912,DATOS!B:B,0),1),1),"")="","","X")</f>
        <v/>
      </c>
      <c r="J912" s="17" t="str">
        <f>IF(IFERROR(FIND(J$13,INDEX(DATOS!CB:CB,MATCH(CHECKLIST!B912,DATOS!B:B,0),1),1),"")="","","X")</f>
        <v/>
      </c>
      <c r="K912" s="17" t="str">
        <f>IF(IFERROR(FIND(K$13,INDEX(DATOS!CB:CB,MATCH(CHECKLIST!B912,DATOS!B:B,0),1),1),"")="","","X")</f>
        <v/>
      </c>
      <c r="L912" s="17" t="str">
        <f>IF(IFERROR(FIND(L$13,INDEX(DATOS!CB:CB,MATCH(CHECKLIST!B912,DATOS!B:B,0),1),1),"")="","","X")</f>
        <v/>
      </c>
      <c r="M912" s="17" t="str">
        <f>IF(IFERROR(FIND(M$13,INDEX(DATOS!CB:CB,MATCH(CHECKLIST!B912,DATOS!B:B,0),1),1),"")="","","X")</f>
        <v/>
      </c>
      <c r="N912" s="49" t="str">
        <f ca="1">IFERROR(IF(INDEX(DATOS!I:I,MATCH(CHECKLIST!B912,DATOS!B:B,0),1)="","X",IF(INDEX(DATOS!I:I,MATCH(CHECKLIST!B912,DATOS!B:B,0),1)&gt;YEAR(TODAY())-1,"","VENCIDA")),"")</f>
        <v/>
      </c>
      <c r="P912" s="17" t="str">
        <f>IF(B912="","",IF(IFERROR(FIND(P$13,INDEX(DATOS!CB:CB,MATCH(CHECKLIST!B912,DATOS!B:B,0),1),1),"")="","","X"))</f>
        <v/>
      </c>
      <c r="Q912" s="17" t="str">
        <f>IF(B912="","",IF(IFERROR(FIND(Q$13,INDEX(DATOS!CB:CB,MATCH(CHECKLIST!B912,DATOS!B:B,0),1),1),"")="","","X"))</f>
        <v/>
      </c>
      <c r="S912">
        <f t="shared" ref="S912:S975" si="49">IF(Q$13="","",R912)</f>
        <v>0</v>
      </c>
      <c r="U912" t="str">
        <f t="shared" si="47"/>
        <v/>
      </c>
      <c r="V912" t="str">
        <f t="shared" si="48"/>
        <v/>
      </c>
    </row>
    <row r="913" spans="1:22" x14ac:dyDescent="0.25">
      <c r="A913" s="12">
        <v>900</v>
      </c>
      <c r="B913" t="str">
        <f>IFERROR(INDEX(DATOS!B:B,MATCH(CHECKLIST!A913,DATOS!BV:BV,0),1),"")</f>
        <v/>
      </c>
      <c r="C913" t="str">
        <f>IFERROR(INDEX(DATOS!J:J,MATCH(CHECKLIST!A913,DATOS!BV:BV,0),1),"")</f>
        <v/>
      </c>
      <c r="D913" t="str">
        <f>IFERROR(INDEX(DATOS!R:R,MATCH(CHECKLIST!E913,DATOS!C:C,0),1),"")</f>
        <v/>
      </c>
      <c r="E913" s="16" t="str">
        <f>IFERROR(INDEX(DATOS!C:C,MATCH(CHECKLIST!A913,DATOS!BV:BV,0),1),"")</f>
        <v/>
      </c>
      <c r="F913" s="13" t="str">
        <f t="shared" si="46"/>
        <v/>
      </c>
      <c r="G913" s="17" t="str">
        <f>IF(IFERROR(FIND(G$13,INDEX(DATOS!CB:CB,MATCH(CHECKLIST!B913,DATOS!B:B,0),1),1),"")="",IF(IFERROR(FIND("FINADO",INDEX(DATOS!CB:CB,MATCH(CHECKLIST!B913,DATOS!B:B,0),1),1),"")="",IF(IFERROR(FIND("BAJA",INDEX(DATOS!CB:CB,MATCH(CHECKLIST!B913,DATOS!B:B,0),1),1),"")="",IF(IFERROR(FIND("FECHA PEUA",INDEX(DATOS!CB:CB,MATCH(CHECKLIST!B913,DATOS!B:B,0),1),1),"")="",IF(IFERROR(FIND("FIRMA",INDEX(DATOS!CB:CB,MATCH(CHECKLIST!B913,DATOS!B:B,0),1),1),"")="","","FIRMA"),"PEUA"),"BAJA"),"FINADO"),"X")</f>
        <v/>
      </c>
      <c r="H913" s="17" t="str">
        <f>IF(IFERROR(FIND(H$13,INDEX(DATOS!CB:CB,MATCH(CHECKLIST!B913,DATOS!B:B,0),1),1),"")="",IF(IFERROR(FIND("VENCIDA",INDEX(DATOS!BI:BI,MATCH(CHECKLIST!B913,DATOS!B:B,0),1),1),"")="","","VENCIDO"),"X")</f>
        <v/>
      </c>
      <c r="I913" s="17" t="str">
        <f>IF(IFERROR(FIND(I$13,INDEX(DATOS!CB:CB,MATCH(CHECKLIST!B913,DATOS!B:B,0),1),1),"")="","","X")</f>
        <v/>
      </c>
      <c r="J913" s="17" t="str">
        <f>IF(IFERROR(FIND(J$13,INDEX(DATOS!CB:CB,MATCH(CHECKLIST!B913,DATOS!B:B,0),1),1),"")="","","X")</f>
        <v/>
      </c>
      <c r="K913" s="17" t="str">
        <f>IF(IFERROR(FIND(K$13,INDEX(DATOS!CB:CB,MATCH(CHECKLIST!B913,DATOS!B:B,0),1),1),"")="","","X")</f>
        <v/>
      </c>
      <c r="L913" s="17" t="str">
        <f>IF(IFERROR(FIND(L$13,INDEX(DATOS!CB:CB,MATCH(CHECKLIST!B913,DATOS!B:B,0),1),1),"")="","","X")</f>
        <v/>
      </c>
      <c r="M913" s="17" t="str">
        <f>IF(IFERROR(FIND(M$13,INDEX(DATOS!CB:CB,MATCH(CHECKLIST!B913,DATOS!B:B,0),1),1),"")="","","X")</f>
        <v/>
      </c>
      <c r="N913" s="49" t="str">
        <f ca="1">IFERROR(IF(INDEX(DATOS!I:I,MATCH(CHECKLIST!B913,DATOS!B:B,0),1)="","X",IF(INDEX(DATOS!I:I,MATCH(CHECKLIST!B913,DATOS!B:B,0),1)&gt;YEAR(TODAY())-1,"","VENCIDA")),"")</f>
        <v/>
      </c>
      <c r="P913" s="17" t="str">
        <f>IF(B913="","",IF(IFERROR(FIND(P$13,INDEX(DATOS!CB:CB,MATCH(CHECKLIST!B913,DATOS!B:B,0),1),1),"")="","","X"))</f>
        <v/>
      </c>
      <c r="Q913" s="17" t="str">
        <f>IF(B913="","",IF(IFERROR(FIND(Q$13,INDEX(DATOS!CB:CB,MATCH(CHECKLIST!B913,DATOS!B:B,0),1),1),"")="","","X"))</f>
        <v/>
      </c>
      <c r="R913" t="str">
        <f>IF(B913="","",1)</f>
        <v/>
      </c>
      <c r="S913" t="str">
        <f t="shared" si="49"/>
        <v/>
      </c>
      <c r="U913" t="str">
        <f t="shared" si="47"/>
        <v/>
      </c>
      <c r="V913" t="str">
        <f t="shared" si="48"/>
        <v/>
      </c>
    </row>
    <row r="914" spans="1:22" x14ac:dyDescent="0.25">
      <c r="A914" s="12">
        <v>901</v>
      </c>
      <c r="B914" t="str">
        <f>IFERROR(INDEX(DATOS!B:B,MATCH(CHECKLIST!A914,DATOS!BV:BV,0),1),"")</f>
        <v/>
      </c>
      <c r="C914" t="str">
        <f>IFERROR(INDEX(DATOS!J:J,MATCH(CHECKLIST!A914,DATOS!BV:BV,0),1),"")</f>
        <v/>
      </c>
      <c r="D914" t="str">
        <f>IFERROR(INDEX(DATOS!R:R,MATCH(CHECKLIST!E914,DATOS!C:C,0),1),"")</f>
        <v/>
      </c>
      <c r="E914" s="16" t="str">
        <f>IFERROR(INDEX(DATOS!C:C,MATCH(CHECKLIST!A914,DATOS!BV:BV,0),1),"")</f>
        <v/>
      </c>
      <c r="F914" s="13" t="str">
        <f t="shared" si="46"/>
        <v/>
      </c>
      <c r="G914" s="17" t="str">
        <f>IF(IFERROR(FIND(G$13,INDEX(DATOS!CB:CB,MATCH(CHECKLIST!B914,DATOS!B:B,0),1),1),"")="",IF(IFERROR(FIND("FINADO",INDEX(DATOS!CB:CB,MATCH(CHECKLIST!B914,DATOS!B:B,0),1),1),"")="",IF(IFERROR(FIND("BAJA",INDEX(DATOS!CB:CB,MATCH(CHECKLIST!B914,DATOS!B:B,0),1),1),"")="",IF(IFERROR(FIND("FECHA PEUA",INDEX(DATOS!CB:CB,MATCH(CHECKLIST!B914,DATOS!B:B,0),1),1),"")="",IF(IFERROR(FIND("FIRMA",INDEX(DATOS!CB:CB,MATCH(CHECKLIST!B914,DATOS!B:B,0),1),1),"")="","","FIRMA"),"PEUA"),"BAJA"),"FINADO"),"X")</f>
        <v/>
      </c>
      <c r="H914" s="17" t="str">
        <f>IF(IFERROR(FIND(H$13,INDEX(DATOS!CB:CB,MATCH(CHECKLIST!B914,DATOS!B:B,0),1),1),"")="",IF(IFERROR(FIND("VENCIDA",INDEX(DATOS!BI:BI,MATCH(CHECKLIST!B914,DATOS!B:B,0),1),1),"")="","","VENCIDO"),"X")</f>
        <v/>
      </c>
      <c r="I914" s="17" t="str">
        <f>IF(IFERROR(FIND(I$13,INDEX(DATOS!CB:CB,MATCH(CHECKLIST!B914,DATOS!B:B,0),1),1),"")="","","X")</f>
        <v/>
      </c>
      <c r="J914" s="17" t="str">
        <f>IF(IFERROR(FIND(J$13,INDEX(DATOS!CB:CB,MATCH(CHECKLIST!B914,DATOS!B:B,0),1),1),"")="","","X")</f>
        <v/>
      </c>
      <c r="K914" s="17" t="str">
        <f>IF(IFERROR(FIND(K$13,INDEX(DATOS!CB:CB,MATCH(CHECKLIST!B914,DATOS!B:B,0),1),1),"")="","","X")</f>
        <v/>
      </c>
      <c r="L914" s="17" t="str">
        <f>IF(IFERROR(FIND(L$13,INDEX(DATOS!CB:CB,MATCH(CHECKLIST!B914,DATOS!B:B,0),1),1),"")="","","X")</f>
        <v/>
      </c>
      <c r="M914" s="17" t="str">
        <f>IF(IFERROR(FIND(M$13,INDEX(DATOS!CB:CB,MATCH(CHECKLIST!B914,DATOS!B:B,0),1),1),"")="","","X")</f>
        <v/>
      </c>
      <c r="N914" s="49" t="str">
        <f ca="1">IFERROR(IF(INDEX(DATOS!I:I,MATCH(CHECKLIST!B914,DATOS!B:B,0),1)="","X",IF(INDEX(DATOS!I:I,MATCH(CHECKLIST!B914,DATOS!B:B,0),1)&gt;YEAR(TODAY())-1,"","VENCIDA")),"")</f>
        <v/>
      </c>
      <c r="P914" s="17" t="str">
        <f>IF(B914="","",IF(IFERROR(FIND(P$13,INDEX(DATOS!CB:CB,MATCH(CHECKLIST!B914,DATOS!B:B,0),1),1),"")="","","X"))</f>
        <v/>
      </c>
      <c r="Q914" s="17" t="str">
        <f>IF(B914="","",IF(IFERROR(FIND(Q$13,INDEX(DATOS!CB:CB,MATCH(CHECKLIST!B914,DATOS!B:B,0),1),1),"")="","","X"))</f>
        <v/>
      </c>
      <c r="S914">
        <f t="shared" si="49"/>
        <v>0</v>
      </c>
      <c r="U914" t="str">
        <f t="shared" si="47"/>
        <v/>
      </c>
      <c r="V914" t="str">
        <f t="shared" si="48"/>
        <v/>
      </c>
    </row>
    <row r="915" spans="1:22" x14ac:dyDescent="0.25">
      <c r="A915" s="12">
        <v>902</v>
      </c>
      <c r="B915" t="str">
        <f>IFERROR(INDEX(DATOS!B:B,MATCH(CHECKLIST!A915,DATOS!BV:BV,0),1),"")</f>
        <v/>
      </c>
      <c r="C915" t="str">
        <f>IFERROR(INDEX(DATOS!J:J,MATCH(CHECKLIST!A915,DATOS!BV:BV,0),1),"")</f>
        <v/>
      </c>
      <c r="D915" t="str">
        <f>IFERROR(INDEX(DATOS!R:R,MATCH(CHECKLIST!E915,DATOS!C:C,0),1),"")</f>
        <v/>
      </c>
      <c r="E915" s="16" t="str">
        <f>IFERROR(INDEX(DATOS!C:C,MATCH(CHECKLIST!A915,DATOS!BV:BV,0),1),"")</f>
        <v/>
      </c>
      <c r="F915" s="13" t="str">
        <f t="shared" si="46"/>
        <v/>
      </c>
      <c r="G915" s="17" t="str">
        <f>IF(IFERROR(FIND(G$13,INDEX(DATOS!CB:CB,MATCH(CHECKLIST!B915,DATOS!B:B,0),1),1),"")="",IF(IFERROR(FIND("FINADO",INDEX(DATOS!CB:CB,MATCH(CHECKLIST!B915,DATOS!B:B,0),1),1),"")="",IF(IFERROR(FIND("BAJA",INDEX(DATOS!CB:CB,MATCH(CHECKLIST!B915,DATOS!B:B,0),1),1),"")="",IF(IFERROR(FIND("FECHA PEUA",INDEX(DATOS!CB:CB,MATCH(CHECKLIST!B915,DATOS!B:B,0),1),1),"")="",IF(IFERROR(FIND("FIRMA",INDEX(DATOS!CB:CB,MATCH(CHECKLIST!B915,DATOS!B:B,0),1),1),"")="","","FIRMA"),"PEUA"),"BAJA"),"FINADO"),"X")</f>
        <v/>
      </c>
      <c r="H915" s="17" t="str">
        <f>IF(IFERROR(FIND(H$13,INDEX(DATOS!CB:CB,MATCH(CHECKLIST!B915,DATOS!B:B,0),1),1),"")="",IF(IFERROR(FIND("VENCIDA",INDEX(DATOS!BI:BI,MATCH(CHECKLIST!B915,DATOS!B:B,0),1),1),"")="","","VENCIDO"),"X")</f>
        <v/>
      </c>
      <c r="I915" s="17" t="str">
        <f>IF(IFERROR(FIND(I$13,INDEX(DATOS!CB:CB,MATCH(CHECKLIST!B915,DATOS!B:B,0),1),1),"")="","","X")</f>
        <v/>
      </c>
      <c r="J915" s="17" t="str">
        <f>IF(IFERROR(FIND(J$13,INDEX(DATOS!CB:CB,MATCH(CHECKLIST!B915,DATOS!B:B,0),1),1),"")="","","X")</f>
        <v/>
      </c>
      <c r="K915" s="17" t="str">
        <f>IF(IFERROR(FIND(K$13,INDEX(DATOS!CB:CB,MATCH(CHECKLIST!B915,DATOS!B:B,0),1),1),"")="","","X")</f>
        <v/>
      </c>
      <c r="L915" s="17" t="str">
        <f>IF(IFERROR(FIND(L$13,INDEX(DATOS!CB:CB,MATCH(CHECKLIST!B915,DATOS!B:B,0),1),1),"")="","","X")</f>
        <v/>
      </c>
      <c r="M915" s="17" t="str">
        <f>IF(IFERROR(FIND(M$13,INDEX(DATOS!CB:CB,MATCH(CHECKLIST!B915,DATOS!B:B,0),1),1),"")="","","X")</f>
        <v/>
      </c>
      <c r="N915" s="49" t="str">
        <f ca="1">IFERROR(IF(INDEX(DATOS!I:I,MATCH(CHECKLIST!B915,DATOS!B:B,0),1)="","X",IF(INDEX(DATOS!I:I,MATCH(CHECKLIST!B915,DATOS!B:B,0),1)&gt;YEAR(TODAY())-1,"","VENCIDA")),"")</f>
        <v/>
      </c>
      <c r="P915" s="17" t="str">
        <f>IF(B915="","",IF(IFERROR(FIND(P$13,INDEX(DATOS!CB:CB,MATCH(CHECKLIST!B915,DATOS!B:B,0),1),1),"")="","","X"))</f>
        <v/>
      </c>
      <c r="Q915" s="17" t="str">
        <f>IF(B915="","",IF(IFERROR(FIND(Q$13,INDEX(DATOS!CB:CB,MATCH(CHECKLIST!B915,DATOS!B:B,0),1),1),"")="","","X"))</f>
        <v/>
      </c>
      <c r="R915" t="str">
        <f>IF(B915="","",1)</f>
        <v/>
      </c>
      <c r="S915" t="str">
        <f t="shared" si="49"/>
        <v/>
      </c>
      <c r="U915" t="str">
        <f t="shared" si="47"/>
        <v/>
      </c>
      <c r="V915" t="str">
        <f t="shared" si="48"/>
        <v/>
      </c>
    </row>
    <row r="916" spans="1:22" x14ac:dyDescent="0.25">
      <c r="A916" s="12">
        <v>903</v>
      </c>
      <c r="B916" t="str">
        <f>IFERROR(INDEX(DATOS!B:B,MATCH(CHECKLIST!A916,DATOS!BV:BV,0),1),"")</f>
        <v/>
      </c>
      <c r="C916" t="str">
        <f>IFERROR(INDEX(DATOS!J:J,MATCH(CHECKLIST!A916,DATOS!BV:BV,0),1),"")</f>
        <v/>
      </c>
      <c r="D916" t="str">
        <f>IFERROR(INDEX(DATOS!R:R,MATCH(CHECKLIST!E916,DATOS!C:C,0),1),"")</f>
        <v/>
      </c>
      <c r="E916" s="16" t="str">
        <f>IFERROR(INDEX(DATOS!C:C,MATCH(CHECKLIST!A916,DATOS!BV:BV,0),1),"")</f>
        <v/>
      </c>
      <c r="F916" s="13" t="str">
        <f t="shared" si="46"/>
        <v/>
      </c>
      <c r="G916" s="17" t="str">
        <f>IF(IFERROR(FIND(G$13,INDEX(DATOS!CB:CB,MATCH(CHECKLIST!B916,DATOS!B:B,0),1),1),"")="",IF(IFERROR(FIND("FINADO",INDEX(DATOS!CB:CB,MATCH(CHECKLIST!B916,DATOS!B:B,0),1),1),"")="",IF(IFERROR(FIND("BAJA",INDEX(DATOS!CB:CB,MATCH(CHECKLIST!B916,DATOS!B:B,0),1),1),"")="",IF(IFERROR(FIND("FECHA PEUA",INDEX(DATOS!CB:CB,MATCH(CHECKLIST!B916,DATOS!B:B,0),1),1),"")="",IF(IFERROR(FIND("FIRMA",INDEX(DATOS!CB:CB,MATCH(CHECKLIST!B916,DATOS!B:B,0),1),1),"")="","","FIRMA"),"PEUA"),"BAJA"),"FINADO"),"X")</f>
        <v/>
      </c>
      <c r="H916" s="17" t="str">
        <f>IF(IFERROR(FIND(H$13,INDEX(DATOS!CB:CB,MATCH(CHECKLIST!B916,DATOS!B:B,0),1),1),"")="",IF(IFERROR(FIND("VENCIDA",INDEX(DATOS!BI:BI,MATCH(CHECKLIST!B916,DATOS!B:B,0),1),1),"")="","","VENCIDO"),"X")</f>
        <v/>
      </c>
      <c r="I916" s="17" t="str">
        <f>IF(IFERROR(FIND(I$13,INDEX(DATOS!CB:CB,MATCH(CHECKLIST!B916,DATOS!B:B,0),1),1),"")="","","X")</f>
        <v/>
      </c>
      <c r="J916" s="17" t="str">
        <f>IF(IFERROR(FIND(J$13,INDEX(DATOS!CB:CB,MATCH(CHECKLIST!B916,DATOS!B:B,0),1),1),"")="","","X")</f>
        <v/>
      </c>
      <c r="K916" s="17" t="str">
        <f>IF(IFERROR(FIND(K$13,INDEX(DATOS!CB:CB,MATCH(CHECKLIST!B916,DATOS!B:B,0),1),1),"")="","","X")</f>
        <v/>
      </c>
      <c r="L916" s="17" t="str">
        <f>IF(IFERROR(FIND(L$13,INDEX(DATOS!CB:CB,MATCH(CHECKLIST!B916,DATOS!B:B,0),1),1),"")="","","X")</f>
        <v/>
      </c>
      <c r="M916" s="17" t="str">
        <f>IF(IFERROR(FIND(M$13,INDEX(DATOS!CB:CB,MATCH(CHECKLIST!B916,DATOS!B:B,0),1),1),"")="","","X")</f>
        <v/>
      </c>
      <c r="N916" s="49" t="str">
        <f ca="1">IFERROR(IF(INDEX(DATOS!I:I,MATCH(CHECKLIST!B916,DATOS!B:B,0),1)="","X",IF(INDEX(DATOS!I:I,MATCH(CHECKLIST!B916,DATOS!B:B,0),1)&gt;YEAR(TODAY())-1,"","VENCIDA")),"")</f>
        <v/>
      </c>
      <c r="P916" s="17" t="str">
        <f>IF(B916="","",IF(IFERROR(FIND(P$13,INDEX(DATOS!CB:CB,MATCH(CHECKLIST!B916,DATOS!B:B,0),1),1),"")="","","X"))</f>
        <v/>
      </c>
      <c r="Q916" s="17" t="str">
        <f>IF(B916="","",IF(IFERROR(FIND(Q$13,INDEX(DATOS!CB:CB,MATCH(CHECKLIST!B916,DATOS!B:B,0),1),1),"")="","","X"))</f>
        <v/>
      </c>
      <c r="S916">
        <f t="shared" si="49"/>
        <v>0</v>
      </c>
      <c r="U916" t="str">
        <f t="shared" si="47"/>
        <v/>
      </c>
      <c r="V916" t="str">
        <f t="shared" si="48"/>
        <v/>
      </c>
    </row>
    <row r="917" spans="1:22" x14ac:dyDescent="0.25">
      <c r="A917" s="12">
        <v>904</v>
      </c>
      <c r="B917" t="str">
        <f>IFERROR(INDEX(DATOS!B:B,MATCH(CHECKLIST!A917,DATOS!BV:BV,0),1),"")</f>
        <v/>
      </c>
      <c r="C917" t="str">
        <f>IFERROR(INDEX(DATOS!J:J,MATCH(CHECKLIST!A917,DATOS!BV:BV,0),1),"")</f>
        <v/>
      </c>
      <c r="D917" t="str">
        <f>IFERROR(INDEX(DATOS!R:R,MATCH(CHECKLIST!E917,DATOS!C:C,0),1),"")</f>
        <v/>
      </c>
      <c r="E917" s="16" t="str">
        <f>IFERROR(INDEX(DATOS!C:C,MATCH(CHECKLIST!A917,DATOS!BV:BV,0),1),"")</f>
        <v/>
      </c>
      <c r="F917" s="13" t="str">
        <f t="shared" si="46"/>
        <v/>
      </c>
      <c r="G917" s="17" t="str">
        <f>IF(IFERROR(FIND(G$13,INDEX(DATOS!CB:CB,MATCH(CHECKLIST!B917,DATOS!B:B,0),1),1),"")="",IF(IFERROR(FIND("FINADO",INDEX(DATOS!CB:CB,MATCH(CHECKLIST!B917,DATOS!B:B,0),1),1),"")="",IF(IFERROR(FIND("BAJA",INDEX(DATOS!CB:CB,MATCH(CHECKLIST!B917,DATOS!B:B,0),1),1),"")="",IF(IFERROR(FIND("FECHA PEUA",INDEX(DATOS!CB:CB,MATCH(CHECKLIST!B917,DATOS!B:B,0),1),1),"")="",IF(IFERROR(FIND("FIRMA",INDEX(DATOS!CB:CB,MATCH(CHECKLIST!B917,DATOS!B:B,0),1),1),"")="","","FIRMA"),"PEUA"),"BAJA"),"FINADO"),"X")</f>
        <v/>
      </c>
      <c r="H917" s="17" t="str">
        <f>IF(IFERROR(FIND(H$13,INDEX(DATOS!CB:CB,MATCH(CHECKLIST!B917,DATOS!B:B,0),1),1),"")="",IF(IFERROR(FIND("VENCIDA",INDEX(DATOS!BI:BI,MATCH(CHECKLIST!B917,DATOS!B:B,0),1),1),"")="","","VENCIDO"),"X")</f>
        <v/>
      </c>
      <c r="I917" s="17" t="str">
        <f>IF(IFERROR(FIND(I$13,INDEX(DATOS!CB:CB,MATCH(CHECKLIST!B917,DATOS!B:B,0),1),1),"")="","","X")</f>
        <v/>
      </c>
      <c r="J917" s="17" t="str">
        <f>IF(IFERROR(FIND(J$13,INDEX(DATOS!CB:CB,MATCH(CHECKLIST!B917,DATOS!B:B,0),1),1),"")="","","X")</f>
        <v/>
      </c>
      <c r="K917" s="17" t="str">
        <f>IF(IFERROR(FIND(K$13,INDEX(DATOS!CB:CB,MATCH(CHECKLIST!B917,DATOS!B:B,0),1),1),"")="","","X")</f>
        <v/>
      </c>
      <c r="L917" s="17" t="str">
        <f>IF(IFERROR(FIND(L$13,INDEX(DATOS!CB:CB,MATCH(CHECKLIST!B917,DATOS!B:B,0),1),1),"")="","","X")</f>
        <v/>
      </c>
      <c r="M917" s="17" t="str">
        <f>IF(IFERROR(FIND(M$13,INDEX(DATOS!CB:CB,MATCH(CHECKLIST!B917,DATOS!B:B,0),1),1),"")="","","X")</f>
        <v/>
      </c>
      <c r="N917" s="49" t="str">
        <f ca="1">IFERROR(IF(INDEX(DATOS!I:I,MATCH(CHECKLIST!B917,DATOS!B:B,0),1)="","X",IF(INDEX(DATOS!I:I,MATCH(CHECKLIST!B917,DATOS!B:B,0),1)&gt;YEAR(TODAY())-1,"","VENCIDA")),"")</f>
        <v/>
      </c>
      <c r="P917" s="17" t="str">
        <f>IF(B917="","",IF(IFERROR(FIND(P$13,INDEX(DATOS!CB:CB,MATCH(CHECKLIST!B917,DATOS!B:B,0),1),1),"")="","","X"))</f>
        <v/>
      </c>
      <c r="Q917" s="17" t="str">
        <f>IF(B917="","",IF(IFERROR(FIND(Q$13,INDEX(DATOS!CB:CB,MATCH(CHECKLIST!B917,DATOS!B:B,0),1),1),"")="","","X"))</f>
        <v/>
      </c>
      <c r="R917" t="str">
        <f>IF(B917="","",1)</f>
        <v/>
      </c>
      <c r="S917" t="str">
        <f t="shared" si="49"/>
        <v/>
      </c>
      <c r="U917" t="str">
        <f t="shared" si="47"/>
        <v/>
      </c>
      <c r="V917" t="str">
        <f t="shared" si="48"/>
        <v/>
      </c>
    </row>
    <row r="918" spans="1:22" x14ac:dyDescent="0.25">
      <c r="A918" s="12">
        <v>905</v>
      </c>
      <c r="B918" t="str">
        <f>IFERROR(INDEX(DATOS!B:B,MATCH(CHECKLIST!A918,DATOS!BV:BV,0),1),"")</f>
        <v/>
      </c>
      <c r="C918" t="str">
        <f>IFERROR(INDEX(DATOS!J:J,MATCH(CHECKLIST!A918,DATOS!BV:BV,0),1),"")</f>
        <v/>
      </c>
      <c r="D918" t="str">
        <f>IFERROR(INDEX(DATOS!R:R,MATCH(CHECKLIST!E918,DATOS!C:C,0),1),"")</f>
        <v/>
      </c>
      <c r="E918" s="16" t="str">
        <f>IFERROR(INDEX(DATOS!C:C,MATCH(CHECKLIST!A918,DATOS!BV:BV,0),1),"")</f>
        <v/>
      </c>
      <c r="F918" s="13" t="str">
        <f t="shared" si="46"/>
        <v/>
      </c>
      <c r="G918" s="17" t="str">
        <f>IF(IFERROR(FIND(G$13,INDEX(DATOS!CB:CB,MATCH(CHECKLIST!B918,DATOS!B:B,0),1),1),"")="",IF(IFERROR(FIND("FINADO",INDEX(DATOS!CB:CB,MATCH(CHECKLIST!B918,DATOS!B:B,0),1),1),"")="",IF(IFERROR(FIND("BAJA",INDEX(DATOS!CB:CB,MATCH(CHECKLIST!B918,DATOS!B:B,0),1),1),"")="",IF(IFERROR(FIND("FECHA PEUA",INDEX(DATOS!CB:CB,MATCH(CHECKLIST!B918,DATOS!B:B,0),1),1),"")="",IF(IFERROR(FIND("FIRMA",INDEX(DATOS!CB:CB,MATCH(CHECKLIST!B918,DATOS!B:B,0),1),1),"")="","","FIRMA"),"PEUA"),"BAJA"),"FINADO"),"X")</f>
        <v/>
      </c>
      <c r="H918" s="17" t="str">
        <f>IF(IFERROR(FIND(H$13,INDEX(DATOS!CB:CB,MATCH(CHECKLIST!B918,DATOS!B:B,0),1),1),"")="",IF(IFERROR(FIND("VENCIDA",INDEX(DATOS!BI:BI,MATCH(CHECKLIST!B918,DATOS!B:B,0),1),1),"")="","","VENCIDO"),"X")</f>
        <v/>
      </c>
      <c r="I918" s="17" t="str">
        <f>IF(IFERROR(FIND(I$13,INDEX(DATOS!CB:CB,MATCH(CHECKLIST!B918,DATOS!B:B,0),1),1),"")="","","X")</f>
        <v/>
      </c>
      <c r="J918" s="17" t="str">
        <f>IF(IFERROR(FIND(J$13,INDEX(DATOS!CB:CB,MATCH(CHECKLIST!B918,DATOS!B:B,0),1),1),"")="","","X")</f>
        <v/>
      </c>
      <c r="K918" s="17" t="str">
        <f>IF(IFERROR(FIND(K$13,INDEX(DATOS!CB:CB,MATCH(CHECKLIST!B918,DATOS!B:B,0),1),1),"")="","","X")</f>
        <v/>
      </c>
      <c r="L918" s="17" t="str">
        <f>IF(IFERROR(FIND(L$13,INDEX(DATOS!CB:CB,MATCH(CHECKLIST!B918,DATOS!B:B,0),1),1),"")="","","X")</f>
        <v/>
      </c>
      <c r="M918" s="17" t="str">
        <f>IF(IFERROR(FIND(M$13,INDEX(DATOS!CB:CB,MATCH(CHECKLIST!B918,DATOS!B:B,0),1),1),"")="","","X")</f>
        <v/>
      </c>
      <c r="N918" s="49" t="str">
        <f ca="1">IFERROR(IF(INDEX(DATOS!I:I,MATCH(CHECKLIST!B918,DATOS!B:B,0),1)="","X",IF(INDEX(DATOS!I:I,MATCH(CHECKLIST!B918,DATOS!B:B,0),1)&gt;YEAR(TODAY())-1,"","VENCIDA")),"")</f>
        <v/>
      </c>
      <c r="P918" s="17" t="str">
        <f>IF(B918="","",IF(IFERROR(FIND(P$13,INDEX(DATOS!CB:CB,MATCH(CHECKLIST!B918,DATOS!B:B,0),1),1),"")="","","X"))</f>
        <v/>
      </c>
      <c r="Q918" s="17" t="str">
        <f>IF(B918="","",IF(IFERROR(FIND(Q$13,INDEX(DATOS!CB:CB,MATCH(CHECKLIST!B918,DATOS!B:B,0),1),1),"")="","","X"))</f>
        <v/>
      </c>
      <c r="S918">
        <f t="shared" si="49"/>
        <v>0</v>
      </c>
      <c r="U918" t="str">
        <f t="shared" si="47"/>
        <v/>
      </c>
      <c r="V918" t="str">
        <f t="shared" si="48"/>
        <v/>
      </c>
    </row>
    <row r="919" spans="1:22" x14ac:dyDescent="0.25">
      <c r="A919" s="12">
        <v>906</v>
      </c>
      <c r="B919" t="str">
        <f>IFERROR(INDEX(DATOS!B:B,MATCH(CHECKLIST!A919,DATOS!BV:BV,0),1),"")</f>
        <v/>
      </c>
      <c r="C919" t="str">
        <f>IFERROR(INDEX(DATOS!J:J,MATCH(CHECKLIST!A919,DATOS!BV:BV,0),1),"")</f>
        <v/>
      </c>
      <c r="D919" t="str">
        <f>IFERROR(INDEX(DATOS!R:R,MATCH(CHECKLIST!E919,DATOS!C:C,0),1),"")</f>
        <v/>
      </c>
      <c r="E919" s="16" t="str">
        <f>IFERROR(INDEX(DATOS!C:C,MATCH(CHECKLIST!A919,DATOS!BV:BV,0),1),"")</f>
        <v/>
      </c>
      <c r="F919" s="13" t="str">
        <f t="shared" si="46"/>
        <v/>
      </c>
      <c r="G919" s="17" t="str">
        <f>IF(IFERROR(FIND(G$13,INDEX(DATOS!CB:CB,MATCH(CHECKLIST!B919,DATOS!B:B,0),1),1),"")="",IF(IFERROR(FIND("FINADO",INDEX(DATOS!CB:CB,MATCH(CHECKLIST!B919,DATOS!B:B,0),1),1),"")="",IF(IFERROR(FIND("BAJA",INDEX(DATOS!CB:CB,MATCH(CHECKLIST!B919,DATOS!B:B,0),1),1),"")="",IF(IFERROR(FIND("FECHA PEUA",INDEX(DATOS!CB:CB,MATCH(CHECKLIST!B919,DATOS!B:B,0),1),1),"")="",IF(IFERROR(FIND("FIRMA",INDEX(DATOS!CB:CB,MATCH(CHECKLIST!B919,DATOS!B:B,0),1),1),"")="","","FIRMA"),"PEUA"),"BAJA"),"FINADO"),"X")</f>
        <v/>
      </c>
      <c r="H919" s="17" t="str">
        <f>IF(IFERROR(FIND(H$13,INDEX(DATOS!CB:CB,MATCH(CHECKLIST!B919,DATOS!B:B,0),1),1),"")="",IF(IFERROR(FIND("VENCIDA",INDEX(DATOS!BI:BI,MATCH(CHECKLIST!B919,DATOS!B:B,0),1),1),"")="","","VENCIDO"),"X")</f>
        <v/>
      </c>
      <c r="I919" s="17" t="str">
        <f>IF(IFERROR(FIND(I$13,INDEX(DATOS!CB:CB,MATCH(CHECKLIST!B919,DATOS!B:B,0),1),1),"")="","","X")</f>
        <v/>
      </c>
      <c r="J919" s="17" t="str">
        <f>IF(IFERROR(FIND(J$13,INDEX(DATOS!CB:CB,MATCH(CHECKLIST!B919,DATOS!B:B,0),1),1),"")="","","X")</f>
        <v/>
      </c>
      <c r="K919" s="17" t="str">
        <f>IF(IFERROR(FIND(K$13,INDEX(DATOS!CB:CB,MATCH(CHECKLIST!B919,DATOS!B:B,0),1),1),"")="","","X")</f>
        <v/>
      </c>
      <c r="L919" s="17" t="str">
        <f>IF(IFERROR(FIND(L$13,INDEX(DATOS!CB:CB,MATCH(CHECKLIST!B919,DATOS!B:B,0),1),1),"")="","","X")</f>
        <v/>
      </c>
      <c r="M919" s="17" t="str">
        <f>IF(IFERROR(FIND(M$13,INDEX(DATOS!CB:CB,MATCH(CHECKLIST!B919,DATOS!B:B,0),1),1),"")="","","X")</f>
        <v/>
      </c>
      <c r="N919" s="49" t="str">
        <f ca="1">IFERROR(IF(INDEX(DATOS!I:I,MATCH(CHECKLIST!B919,DATOS!B:B,0),1)="","X",IF(INDEX(DATOS!I:I,MATCH(CHECKLIST!B919,DATOS!B:B,0),1)&gt;YEAR(TODAY())-1,"","VENCIDA")),"")</f>
        <v/>
      </c>
      <c r="P919" s="17" t="str">
        <f>IF(B919="","",IF(IFERROR(FIND(P$13,INDEX(DATOS!CB:CB,MATCH(CHECKLIST!B919,DATOS!B:B,0),1),1),"")="","","X"))</f>
        <v/>
      </c>
      <c r="Q919" s="17" t="str">
        <f>IF(B919="","",IF(IFERROR(FIND(Q$13,INDEX(DATOS!CB:CB,MATCH(CHECKLIST!B919,DATOS!B:B,0),1),1),"")="","","X"))</f>
        <v/>
      </c>
      <c r="R919" t="str">
        <f>IF(B919="","",1)</f>
        <v/>
      </c>
      <c r="S919" t="str">
        <f t="shared" si="49"/>
        <v/>
      </c>
      <c r="U919" t="str">
        <f t="shared" si="47"/>
        <v/>
      </c>
      <c r="V919" t="str">
        <f t="shared" si="48"/>
        <v/>
      </c>
    </row>
    <row r="920" spans="1:22" x14ac:dyDescent="0.25">
      <c r="A920" s="12">
        <v>907</v>
      </c>
      <c r="B920" t="str">
        <f>IFERROR(INDEX(DATOS!B:B,MATCH(CHECKLIST!A920,DATOS!BV:BV,0),1),"")</f>
        <v/>
      </c>
      <c r="C920" t="str">
        <f>IFERROR(INDEX(DATOS!J:J,MATCH(CHECKLIST!A920,DATOS!BV:BV,0),1),"")</f>
        <v/>
      </c>
      <c r="D920" t="str">
        <f>IFERROR(INDEX(DATOS!R:R,MATCH(CHECKLIST!E920,DATOS!C:C,0),1),"")</f>
        <v/>
      </c>
      <c r="E920" s="16" t="str">
        <f>IFERROR(INDEX(DATOS!C:C,MATCH(CHECKLIST!A920,DATOS!BV:BV,0),1),"")</f>
        <v/>
      </c>
      <c r="F920" s="13" t="str">
        <f t="shared" si="46"/>
        <v/>
      </c>
      <c r="G920" s="17" t="str">
        <f>IF(IFERROR(FIND(G$13,INDEX(DATOS!CB:CB,MATCH(CHECKLIST!B920,DATOS!B:B,0),1),1),"")="",IF(IFERROR(FIND("FINADO",INDEX(DATOS!CB:CB,MATCH(CHECKLIST!B920,DATOS!B:B,0),1),1),"")="",IF(IFERROR(FIND("BAJA",INDEX(DATOS!CB:CB,MATCH(CHECKLIST!B920,DATOS!B:B,0),1),1),"")="",IF(IFERROR(FIND("FECHA PEUA",INDEX(DATOS!CB:CB,MATCH(CHECKLIST!B920,DATOS!B:B,0),1),1),"")="",IF(IFERROR(FIND("FIRMA",INDEX(DATOS!CB:CB,MATCH(CHECKLIST!B920,DATOS!B:B,0),1),1),"")="","","FIRMA"),"PEUA"),"BAJA"),"FINADO"),"X")</f>
        <v/>
      </c>
      <c r="H920" s="17" t="str">
        <f>IF(IFERROR(FIND(H$13,INDEX(DATOS!CB:CB,MATCH(CHECKLIST!B920,DATOS!B:B,0),1),1),"")="",IF(IFERROR(FIND("VENCIDA",INDEX(DATOS!BI:BI,MATCH(CHECKLIST!B920,DATOS!B:B,0),1),1),"")="","","VENCIDO"),"X")</f>
        <v/>
      </c>
      <c r="I920" s="17" t="str">
        <f>IF(IFERROR(FIND(I$13,INDEX(DATOS!CB:CB,MATCH(CHECKLIST!B920,DATOS!B:B,0),1),1),"")="","","X")</f>
        <v/>
      </c>
      <c r="J920" s="17" t="str">
        <f>IF(IFERROR(FIND(J$13,INDEX(DATOS!CB:CB,MATCH(CHECKLIST!B920,DATOS!B:B,0),1),1),"")="","","X")</f>
        <v/>
      </c>
      <c r="K920" s="17" t="str">
        <f>IF(IFERROR(FIND(K$13,INDEX(DATOS!CB:CB,MATCH(CHECKLIST!B920,DATOS!B:B,0),1),1),"")="","","X")</f>
        <v/>
      </c>
      <c r="L920" s="17" t="str">
        <f>IF(IFERROR(FIND(L$13,INDEX(DATOS!CB:CB,MATCH(CHECKLIST!B920,DATOS!B:B,0),1),1),"")="","","X")</f>
        <v/>
      </c>
      <c r="M920" s="17" t="str">
        <f>IF(IFERROR(FIND(M$13,INDEX(DATOS!CB:CB,MATCH(CHECKLIST!B920,DATOS!B:B,0),1),1),"")="","","X")</f>
        <v/>
      </c>
      <c r="N920" s="49" t="str">
        <f ca="1">IFERROR(IF(INDEX(DATOS!I:I,MATCH(CHECKLIST!B920,DATOS!B:B,0),1)="","X",IF(INDEX(DATOS!I:I,MATCH(CHECKLIST!B920,DATOS!B:B,0),1)&gt;YEAR(TODAY())-1,"","VENCIDA")),"")</f>
        <v/>
      </c>
      <c r="P920" s="17" t="str">
        <f>IF(B920="","",IF(IFERROR(FIND(P$13,INDEX(DATOS!CB:CB,MATCH(CHECKLIST!B920,DATOS!B:B,0),1),1),"")="","","X"))</f>
        <v/>
      </c>
      <c r="Q920" s="17" t="str">
        <f>IF(B920="","",IF(IFERROR(FIND(Q$13,INDEX(DATOS!CB:CB,MATCH(CHECKLIST!B920,DATOS!B:B,0),1),1),"")="","","X"))</f>
        <v/>
      </c>
      <c r="S920">
        <f t="shared" si="49"/>
        <v>0</v>
      </c>
      <c r="U920" t="str">
        <f t="shared" si="47"/>
        <v/>
      </c>
      <c r="V920" t="str">
        <f t="shared" si="48"/>
        <v/>
      </c>
    </row>
    <row r="921" spans="1:22" x14ac:dyDescent="0.25">
      <c r="A921" s="12">
        <v>908</v>
      </c>
      <c r="B921" t="str">
        <f>IFERROR(INDEX(DATOS!B:B,MATCH(CHECKLIST!A921,DATOS!BV:BV,0),1),"")</f>
        <v/>
      </c>
      <c r="C921" t="str">
        <f>IFERROR(INDEX(DATOS!J:J,MATCH(CHECKLIST!A921,DATOS!BV:BV,0),1),"")</f>
        <v/>
      </c>
      <c r="D921" t="str">
        <f>IFERROR(INDEX(DATOS!R:R,MATCH(CHECKLIST!E921,DATOS!C:C,0),1),"")</f>
        <v/>
      </c>
      <c r="E921" s="16" t="str">
        <f>IFERROR(INDEX(DATOS!C:C,MATCH(CHECKLIST!A921,DATOS!BV:BV,0),1),"")</f>
        <v/>
      </c>
      <c r="F921" s="13" t="str">
        <f t="shared" si="46"/>
        <v/>
      </c>
      <c r="G921" s="17" t="str">
        <f>IF(IFERROR(FIND(G$13,INDEX(DATOS!CB:CB,MATCH(CHECKLIST!B921,DATOS!B:B,0),1),1),"")="",IF(IFERROR(FIND("FINADO",INDEX(DATOS!CB:CB,MATCH(CHECKLIST!B921,DATOS!B:B,0),1),1),"")="",IF(IFERROR(FIND("BAJA",INDEX(DATOS!CB:CB,MATCH(CHECKLIST!B921,DATOS!B:B,0),1),1),"")="",IF(IFERROR(FIND("FECHA PEUA",INDEX(DATOS!CB:CB,MATCH(CHECKLIST!B921,DATOS!B:B,0),1),1),"")="",IF(IFERROR(FIND("FIRMA",INDEX(DATOS!CB:CB,MATCH(CHECKLIST!B921,DATOS!B:B,0),1),1),"")="","","FIRMA"),"PEUA"),"BAJA"),"FINADO"),"X")</f>
        <v/>
      </c>
      <c r="H921" s="17" t="str">
        <f>IF(IFERROR(FIND(H$13,INDEX(DATOS!CB:CB,MATCH(CHECKLIST!B921,DATOS!B:B,0),1),1),"")="",IF(IFERROR(FIND("VENCIDA",INDEX(DATOS!BI:BI,MATCH(CHECKLIST!B921,DATOS!B:B,0),1),1),"")="","","VENCIDO"),"X")</f>
        <v/>
      </c>
      <c r="I921" s="17" t="str">
        <f>IF(IFERROR(FIND(I$13,INDEX(DATOS!CB:CB,MATCH(CHECKLIST!B921,DATOS!B:B,0),1),1),"")="","","X")</f>
        <v/>
      </c>
      <c r="J921" s="17" t="str">
        <f>IF(IFERROR(FIND(J$13,INDEX(DATOS!CB:CB,MATCH(CHECKLIST!B921,DATOS!B:B,0),1),1),"")="","","X")</f>
        <v/>
      </c>
      <c r="K921" s="17" t="str">
        <f>IF(IFERROR(FIND(K$13,INDEX(DATOS!CB:CB,MATCH(CHECKLIST!B921,DATOS!B:B,0),1),1),"")="","","X")</f>
        <v/>
      </c>
      <c r="L921" s="17" t="str">
        <f>IF(IFERROR(FIND(L$13,INDEX(DATOS!CB:CB,MATCH(CHECKLIST!B921,DATOS!B:B,0),1),1),"")="","","X")</f>
        <v/>
      </c>
      <c r="M921" s="17" t="str">
        <f>IF(IFERROR(FIND(M$13,INDEX(DATOS!CB:CB,MATCH(CHECKLIST!B921,DATOS!B:B,0),1),1),"")="","","X")</f>
        <v/>
      </c>
      <c r="N921" s="49" t="str">
        <f ca="1">IFERROR(IF(INDEX(DATOS!I:I,MATCH(CHECKLIST!B921,DATOS!B:B,0),1)="","X",IF(INDEX(DATOS!I:I,MATCH(CHECKLIST!B921,DATOS!B:B,0),1)&gt;YEAR(TODAY())-1,"","VENCIDA")),"")</f>
        <v/>
      </c>
      <c r="P921" s="17" t="str">
        <f>IF(B921="","",IF(IFERROR(FIND(P$13,INDEX(DATOS!CB:CB,MATCH(CHECKLIST!B921,DATOS!B:B,0),1),1),"")="","","X"))</f>
        <v/>
      </c>
      <c r="Q921" s="17" t="str">
        <f>IF(B921="","",IF(IFERROR(FIND(Q$13,INDEX(DATOS!CB:CB,MATCH(CHECKLIST!B921,DATOS!B:B,0),1),1),"")="","","X"))</f>
        <v/>
      </c>
      <c r="R921" t="str">
        <f>IF(B921="","",1)</f>
        <v/>
      </c>
      <c r="S921" t="str">
        <f t="shared" si="49"/>
        <v/>
      </c>
      <c r="U921" t="str">
        <f t="shared" si="47"/>
        <v/>
      </c>
      <c r="V921" t="str">
        <f t="shared" si="48"/>
        <v/>
      </c>
    </row>
    <row r="922" spans="1:22" x14ac:dyDescent="0.25">
      <c r="A922" s="12">
        <v>909</v>
      </c>
      <c r="B922" t="str">
        <f>IFERROR(INDEX(DATOS!B:B,MATCH(CHECKLIST!A922,DATOS!BV:BV,0),1),"")</f>
        <v/>
      </c>
      <c r="C922" t="str">
        <f>IFERROR(INDEX(DATOS!J:J,MATCH(CHECKLIST!A922,DATOS!BV:BV,0),1),"")</f>
        <v/>
      </c>
      <c r="D922" t="str">
        <f>IFERROR(INDEX(DATOS!R:R,MATCH(CHECKLIST!E922,DATOS!C:C,0),1),"")</f>
        <v/>
      </c>
      <c r="E922" s="16" t="str">
        <f>IFERROR(INDEX(DATOS!C:C,MATCH(CHECKLIST!A922,DATOS!BV:BV,0),1),"")</f>
        <v/>
      </c>
      <c r="F922" s="13" t="str">
        <f t="shared" si="46"/>
        <v/>
      </c>
      <c r="G922" s="17" t="str">
        <f>IF(IFERROR(FIND(G$13,INDEX(DATOS!CB:CB,MATCH(CHECKLIST!B922,DATOS!B:B,0),1),1),"")="",IF(IFERROR(FIND("FINADO",INDEX(DATOS!CB:CB,MATCH(CHECKLIST!B922,DATOS!B:B,0),1),1),"")="",IF(IFERROR(FIND("BAJA",INDEX(DATOS!CB:CB,MATCH(CHECKLIST!B922,DATOS!B:B,0),1),1),"")="",IF(IFERROR(FIND("FECHA PEUA",INDEX(DATOS!CB:CB,MATCH(CHECKLIST!B922,DATOS!B:B,0),1),1),"")="",IF(IFERROR(FIND("FIRMA",INDEX(DATOS!CB:CB,MATCH(CHECKLIST!B922,DATOS!B:B,0),1),1),"")="","","FIRMA"),"PEUA"),"BAJA"),"FINADO"),"X")</f>
        <v/>
      </c>
      <c r="H922" s="17" t="str">
        <f>IF(IFERROR(FIND(H$13,INDEX(DATOS!CB:CB,MATCH(CHECKLIST!B922,DATOS!B:B,0),1),1),"")="",IF(IFERROR(FIND("VENCIDA",INDEX(DATOS!BI:BI,MATCH(CHECKLIST!B922,DATOS!B:B,0),1),1),"")="","","VENCIDO"),"X")</f>
        <v/>
      </c>
      <c r="I922" s="17" t="str">
        <f>IF(IFERROR(FIND(I$13,INDEX(DATOS!CB:CB,MATCH(CHECKLIST!B922,DATOS!B:B,0),1),1),"")="","","X")</f>
        <v/>
      </c>
      <c r="J922" s="17" t="str">
        <f>IF(IFERROR(FIND(J$13,INDEX(DATOS!CB:CB,MATCH(CHECKLIST!B922,DATOS!B:B,0),1),1),"")="","","X")</f>
        <v/>
      </c>
      <c r="K922" s="17" t="str">
        <f>IF(IFERROR(FIND(K$13,INDEX(DATOS!CB:CB,MATCH(CHECKLIST!B922,DATOS!B:B,0),1),1),"")="","","X")</f>
        <v/>
      </c>
      <c r="L922" s="17" t="str">
        <f>IF(IFERROR(FIND(L$13,INDEX(DATOS!CB:CB,MATCH(CHECKLIST!B922,DATOS!B:B,0),1),1),"")="","","X")</f>
        <v/>
      </c>
      <c r="M922" s="17" t="str">
        <f>IF(IFERROR(FIND(M$13,INDEX(DATOS!CB:CB,MATCH(CHECKLIST!B922,DATOS!B:B,0),1),1),"")="","","X")</f>
        <v/>
      </c>
      <c r="N922" s="49" t="str">
        <f ca="1">IFERROR(IF(INDEX(DATOS!I:I,MATCH(CHECKLIST!B922,DATOS!B:B,0),1)="","X",IF(INDEX(DATOS!I:I,MATCH(CHECKLIST!B922,DATOS!B:B,0),1)&gt;YEAR(TODAY())-1,"","VENCIDA")),"")</f>
        <v/>
      </c>
      <c r="P922" s="17" t="str">
        <f>IF(B922="","",IF(IFERROR(FIND(P$13,INDEX(DATOS!CB:CB,MATCH(CHECKLIST!B922,DATOS!B:B,0),1),1),"")="","","X"))</f>
        <v/>
      </c>
      <c r="Q922" s="17" t="str">
        <f>IF(B922="","",IF(IFERROR(FIND(Q$13,INDEX(DATOS!CB:CB,MATCH(CHECKLIST!B922,DATOS!B:B,0),1),1),"")="","","X"))</f>
        <v/>
      </c>
      <c r="S922">
        <f t="shared" si="49"/>
        <v>0</v>
      </c>
      <c r="U922" t="str">
        <f t="shared" si="47"/>
        <v/>
      </c>
      <c r="V922" t="str">
        <f t="shared" si="48"/>
        <v/>
      </c>
    </row>
    <row r="923" spans="1:22" x14ac:dyDescent="0.25">
      <c r="A923" s="12">
        <v>910</v>
      </c>
      <c r="B923" t="str">
        <f>IFERROR(INDEX(DATOS!B:B,MATCH(CHECKLIST!A923,DATOS!BV:BV,0),1),"")</f>
        <v/>
      </c>
      <c r="C923" t="str">
        <f>IFERROR(INDEX(DATOS!J:J,MATCH(CHECKLIST!A923,DATOS!BV:BV,0),1),"")</f>
        <v/>
      </c>
      <c r="D923" t="str">
        <f>IFERROR(INDEX(DATOS!R:R,MATCH(CHECKLIST!E923,DATOS!C:C,0),1),"")</f>
        <v/>
      </c>
      <c r="E923" s="16" t="str">
        <f>IFERROR(INDEX(DATOS!C:C,MATCH(CHECKLIST!A923,DATOS!BV:BV,0),1),"")</f>
        <v/>
      </c>
      <c r="F923" s="13" t="str">
        <f t="shared" si="46"/>
        <v/>
      </c>
      <c r="G923" s="17" t="str">
        <f>IF(IFERROR(FIND(G$13,INDEX(DATOS!CB:CB,MATCH(CHECKLIST!B923,DATOS!B:B,0),1),1),"")="",IF(IFERROR(FIND("FINADO",INDEX(DATOS!CB:CB,MATCH(CHECKLIST!B923,DATOS!B:B,0),1),1),"")="",IF(IFERROR(FIND("BAJA",INDEX(DATOS!CB:CB,MATCH(CHECKLIST!B923,DATOS!B:B,0),1),1),"")="",IF(IFERROR(FIND("FECHA PEUA",INDEX(DATOS!CB:CB,MATCH(CHECKLIST!B923,DATOS!B:B,0),1),1),"")="",IF(IFERROR(FIND("FIRMA",INDEX(DATOS!CB:CB,MATCH(CHECKLIST!B923,DATOS!B:B,0),1),1),"")="","","FIRMA"),"PEUA"),"BAJA"),"FINADO"),"X")</f>
        <v/>
      </c>
      <c r="H923" s="17" t="str">
        <f>IF(IFERROR(FIND(H$13,INDEX(DATOS!CB:CB,MATCH(CHECKLIST!B923,DATOS!B:B,0),1),1),"")="",IF(IFERROR(FIND("VENCIDA",INDEX(DATOS!BI:BI,MATCH(CHECKLIST!B923,DATOS!B:B,0),1),1),"")="","","VENCIDO"),"X")</f>
        <v/>
      </c>
      <c r="I923" s="17" t="str">
        <f>IF(IFERROR(FIND(I$13,INDEX(DATOS!CB:CB,MATCH(CHECKLIST!B923,DATOS!B:B,0),1),1),"")="","","X")</f>
        <v/>
      </c>
      <c r="J923" s="17" t="str">
        <f>IF(IFERROR(FIND(J$13,INDEX(DATOS!CB:CB,MATCH(CHECKLIST!B923,DATOS!B:B,0),1),1),"")="","","X")</f>
        <v/>
      </c>
      <c r="K923" s="17" t="str">
        <f>IF(IFERROR(FIND(K$13,INDEX(DATOS!CB:CB,MATCH(CHECKLIST!B923,DATOS!B:B,0),1),1),"")="","","X")</f>
        <v/>
      </c>
      <c r="L923" s="17" t="str">
        <f>IF(IFERROR(FIND(L$13,INDEX(DATOS!CB:CB,MATCH(CHECKLIST!B923,DATOS!B:B,0),1),1),"")="","","X")</f>
        <v/>
      </c>
      <c r="M923" s="17" t="str">
        <f>IF(IFERROR(FIND(M$13,INDEX(DATOS!CB:CB,MATCH(CHECKLIST!B923,DATOS!B:B,0),1),1),"")="","","X")</f>
        <v/>
      </c>
      <c r="N923" s="49" t="str">
        <f ca="1">IFERROR(IF(INDEX(DATOS!I:I,MATCH(CHECKLIST!B923,DATOS!B:B,0),1)="","X",IF(INDEX(DATOS!I:I,MATCH(CHECKLIST!B923,DATOS!B:B,0),1)&gt;YEAR(TODAY())-1,"","VENCIDA")),"")</f>
        <v/>
      </c>
      <c r="P923" s="17" t="str">
        <f>IF(B923="","",IF(IFERROR(FIND(P$13,INDEX(DATOS!CB:CB,MATCH(CHECKLIST!B923,DATOS!B:B,0),1),1),"")="","","X"))</f>
        <v/>
      </c>
      <c r="Q923" s="17" t="str">
        <f>IF(B923="","",IF(IFERROR(FIND(Q$13,INDEX(DATOS!CB:CB,MATCH(CHECKLIST!B923,DATOS!B:B,0),1),1),"")="","","X"))</f>
        <v/>
      </c>
      <c r="R923" t="str">
        <f>IF(B923="","",1)</f>
        <v/>
      </c>
      <c r="S923" t="str">
        <f t="shared" si="49"/>
        <v/>
      </c>
      <c r="U923" t="str">
        <f t="shared" si="47"/>
        <v/>
      </c>
      <c r="V923" t="str">
        <f t="shared" si="48"/>
        <v/>
      </c>
    </row>
    <row r="924" spans="1:22" x14ac:dyDescent="0.25">
      <c r="A924" s="12">
        <v>911</v>
      </c>
      <c r="B924" t="str">
        <f>IFERROR(INDEX(DATOS!B:B,MATCH(CHECKLIST!A924,DATOS!BV:BV,0),1),"")</f>
        <v/>
      </c>
      <c r="C924" t="str">
        <f>IFERROR(INDEX(DATOS!J:J,MATCH(CHECKLIST!A924,DATOS!BV:BV,0),1),"")</f>
        <v/>
      </c>
      <c r="D924" t="str">
        <f>IFERROR(INDEX(DATOS!R:R,MATCH(CHECKLIST!E924,DATOS!C:C,0),1),"")</f>
        <v/>
      </c>
      <c r="E924" s="16" t="str">
        <f>IFERROR(INDEX(DATOS!C:C,MATCH(CHECKLIST!A924,DATOS!BV:BV,0),1),"")</f>
        <v/>
      </c>
      <c r="F924" s="13" t="str">
        <f t="shared" si="46"/>
        <v/>
      </c>
      <c r="G924" s="17" t="str">
        <f>IF(IFERROR(FIND(G$13,INDEX(DATOS!CB:CB,MATCH(CHECKLIST!B924,DATOS!B:B,0),1),1),"")="",IF(IFERROR(FIND("FINADO",INDEX(DATOS!CB:CB,MATCH(CHECKLIST!B924,DATOS!B:B,0),1),1),"")="",IF(IFERROR(FIND("BAJA",INDEX(DATOS!CB:CB,MATCH(CHECKLIST!B924,DATOS!B:B,0),1),1),"")="",IF(IFERROR(FIND("FECHA PEUA",INDEX(DATOS!CB:CB,MATCH(CHECKLIST!B924,DATOS!B:B,0),1),1),"")="",IF(IFERROR(FIND("FIRMA",INDEX(DATOS!CB:CB,MATCH(CHECKLIST!B924,DATOS!B:B,0),1),1),"")="","","FIRMA"),"PEUA"),"BAJA"),"FINADO"),"X")</f>
        <v/>
      </c>
      <c r="H924" s="17" t="str">
        <f>IF(IFERROR(FIND(H$13,INDEX(DATOS!CB:CB,MATCH(CHECKLIST!B924,DATOS!B:B,0),1),1),"")="",IF(IFERROR(FIND("VENCIDA",INDEX(DATOS!BI:BI,MATCH(CHECKLIST!B924,DATOS!B:B,0),1),1),"")="","","VENCIDO"),"X")</f>
        <v/>
      </c>
      <c r="I924" s="17" t="str">
        <f>IF(IFERROR(FIND(I$13,INDEX(DATOS!CB:CB,MATCH(CHECKLIST!B924,DATOS!B:B,0),1),1),"")="","","X")</f>
        <v/>
      </c>
      <c r="J924" s="17" t="str">
        <f>IF(IFERROR(FIND(J$13,INDEX(DATOS!CB:CB,MATCH(CHECKLIST!B924,DATOS!B:B,0),1),1),"")="","","X")</f>
        <v/>
      </c>
      <c r="K924" s="17" t="str">
        <f>IF(IFERROR(FIND(K$13,INDEX(DATOS!CB:CB,MATCH(CHECKLIST!B924,DATOS!B:B,0),1),1),"")="","","X")</f>
        <v/>
      </c>
      <c r="L924" s="17" t="str">
        <f>IF(IFERROR(FIND(L$13,INDEX(DATOS!CB:CB,MATCH(CHECKLIST!B924,DATOS!B:B,0),1),1),"")="","","X")</f>
        <v/>
      </c>
      <c r="M924" s="17" t="str">
        <f>IF(IFERROR(FIND(M$13,INDEX(DATOS!CB:CB,MATCH(CHECKLIST!B924,DATOS!B:B,0),1),1),"")="","","X")</f>
        <v/>
      </c>
      <c r="N924" s="49" t="str">
        <f ca="1">IFERROR(IF(INDEX(DATOS!I:I,MATCH(CHECKLIST!B924,DATOS!B:B,0),1)="","X",IF(INDEX(DATOS!I:I,MATCH(CHECKLIST!B924,DATOS!B:B,0),1)&gt;YEAR(TODAY())-1,"","VENCIDA")),"")</f>
        <v/>
      </c>
      <c r="P924" s="17" t="str">
        <f>IF(B924="","",IF(IFERROR(FIND(P$13,INDEX(DATOS!CB:CB,MATCH(CHECKLIST!B924,DATOS!B:B,0),1),1),"")="","","X"))</f>
        <v/>
      </c>
      <c r="Q924" s="17" t="str">
        <f>IF(B924="","",IF(IFERROR(FIND(Q$13,INDEX(DATOS!CB:CB,MATCH(CHECKLIST!B924,DATOS!B:B,0),1),1),"")="","","X"))</f>
        <v/>
      </c>
      <c r="S924">
        <f t="shared" si="49"/>
        <v>0</v>
      </c>
      <c r="U924" t="str">
        <f t="shared" si="47"/>
        <v/>
      </c>
      <c r="V924" t="str">
        <f t="shared" si="48"/>
        <v/>
      </c>
    </row>
    <row r="925" spans="1:22" x14ac:dyDescent="0.25">
      <c r="A925" s="12">
        <v>912</v>
      </c>
      <c r="B925" t="str">
        <f>IFERROR(INDEX(DATOS!B:B,MATCH(CHECKLIST!A925,DATOS!BV:BV,0),1),"")</f>
        <v/>
      </c>
      <c r="C925" t="str">
        <f>IFERROR(INDEX(DATOS!J:J,MATCH(CHECKLIST!A925,DATOS!BV:BV,0),1),"")</f>
        <v/>
      </c>
      <c r="D925" t="str">
        <f>IFERROR(INDEX(DATOS!R:R,MATCH(CHECKLIST!E925,DATOS!C:C,0),1),"")</f>
        <v/>
      </c>
      <c r="E925" s="16" t="str">
        <f>IFERROR(INDEX(DATOS!C:C,MATCH(CHECKLIST!A925,DATOS!BV:BV,0),1),"")</f>
        <v/>
      </c>
      <c r="F925" s="13" t="str">
        <f t="shared" si="46"/>
        <v/>
      </c>
      <c r="G925" s="17" t="str">
        <f>IF(IFERROR(FIND(G$13,INDEX(DATOS!CB:CB,MATCH(CHECKLIST!B925,DATOS!B:B,0),1),1),"")="",IF(IFERROR(FIND("FINADO",INDEX(DATOS!CB:CB,MATCH(CHECKLIST!B925,DATOS!B:B,0),1),1),"")="",IF(IFERROR(FIND("BAJA",INDEX(DATOS!CB:CB,MATCH(CHECKLIST!B925,DATOS!B:B,0),1),1),"")="",IF(IFERROR(FIND("FECHA PEUA",INDEX(DATOS!CB:CB,MATCH(CHECKLIST!B925,DATOS!B:B,0),1),1),"")="",IF(IFERROR(FIND("FIRMA",INDEX(DATOS!CB:CB,MATCH(CHECKLIST!B925,DATOS!B:B,0),1),1),"")="","","FIRMA"),"PEUA"),"BAJA"),"FINADO"),"X")</f>
        <v/>
      </c>
      <c r="H925" s="17" t="str">
        <f>IF(IFERROR(FIND(H$13,INDEX(DATOS!CB:CB,MATCH(CHECKLIST!B925,DATOS!B:B,0),1),1),"")="",IF(IFERROR(FIND("VENCIDA",INDEX(DATOS!BI:BI,MATCH(CHECKLIST!B925,DATOS!B:B,0),1),1),"")="","","VENCIDO"),"X")</f>
        <v/>
      </c>
      <c r="I925" s="17" t="str">
        <f>IF(IFERROR(FIND(I$13,INDEX(DATOS!CB:CB,MATCH(CHECKLIST!B925,DATOS!B:B,0),1),1),"")="","","X")</f>
        <v/>
      </c>
      <c r="J925" s="17" t="str">
        <f>IF(IFERROR(FIND(J$13,INDEX(DATOS!CB:CB,MATCH(CHECKLIST!B925,DATOS!B:B,0),1),1),"")="","","X")</f>
        <v/>
      </c>
      <c r="K925" s="17" t="str">
        <f>IF(IFERROR(FIND(K$13,INDEX(DATOS!CB:CB,MATCH(CHECKLIST!B925,DATOS!B:B,0),1),1),"")="","","X")</f>
        <v/>
      </c>
      <c r="L925" s="17" t="str">
        <f>IF(IFERROR(FIND(L$13,INDEX(DATOS!CB:CB,MATCH(CHECKLIST!B925,DATOS!B:B,0),1),1),"")="","","X")</f>
        <v/>
      </c>
      <c r="M925" s="17" t="str">
        <f>IF(IFERROR(FIND(M$13,INDEX(DATOS!CB:CB,MATCH(CHECKLIST!B925,DATOS!B:B,0),1),1),"")="","","X")</f>
        <v/>
      </c>
      <c r="N925" s="49" t="str">
        <f ca="1">IFERROR(IF(INDEX(DATOS!I:I,MATCH(CHECKLIST!B925,DATOS!B:B,0),1)="","X",IF(INDEX(DATOS!I:I,MATCH(CHECKLIST!B925,DATOS!B:B,0),1)&gt;YEAR(TODAY())-1,"","VENCIDA")),"")</f>
        <v/>
      </c>
      <c r="P925" s="17" t="str">
        <f>IF(B925="","",IF(IFERROR(FIND(P$13,INDEX(DATOS!CB:CB,MATCH(CHECKLIST!B925,DATOS!B:B,0),1),1),"")="","","X"))</f>
        <v/>
      </c>
      <c r="Q925" s="17" t="str">
        <f>IF(B925="","",IF(IFERROR(FIND(Q$13,INDEX(DATOS!CB:CB,MATCH(CHECKLIST!B925,DATOS!B:B,0),1),1),"")="","","X"))</f>
        <v/>
      </c>
      <c r="R925" t="str">
        <f>IF(B925="","",1)</f>
        <v/>
      </c>
      <c r="S925" t="str">
        <f t="shared" si="49"/>
        <v/>
      </c>
      <c r="U925" t="str">
        <f t="shared" si="47"/>
        <v/>
      </c>
      <c r="V925" t="str">
        <f t="shared" si="48"/>
        <v/>
      </c>
    </row>
    <row r="926" spans="1:22" x14ac:dyDescent="0.25">
      <c r="A926" s="12">
        <v>913</v>
      </c>
      <c r="B926" t="str">
        <f>IFERROR(INDEX(DATOS!B:B,MATCH(CHECKLIST!A926,DATOS!BV:BV,0),1),"")</f>
        <v/>
      </c>
      <c r="C926" t="str">
        <f>IFERROR(INDEX(DATOS!J:J,MATCH(CHECKLIST!A926,DATOS!BV:BV,0),1),"")</f>
        <v/>
      </c>
      <c r="D926" t="str">
        <f>IFERROR(INDEX(DATOS!R:R,MATCH(CHECKLIST!E926,DATOS!C:C,0),1),"")</f>
        <v/>
      </c>
      <c r="E926" s="16" t="str">
        <f>IFERROR(INDEX(DATOS!C:C,MATCH(CHECKLIST!A926,DATOS!BV:BV,0),1),"")</f>
        <v/>
      </c>
      <c r="F926" s="13" t="str">
        <f t="shared" si="46"/>
        <v/>
      </c>
      <c r="G926" s="17" t="str">
        <f>IF(IFERROR(FIND(G$13,INDEX(DATOS!CB:CB,MATCH(CHECKLIST!B926,DATOS!B:B,0),1),1),"")="",IF(IFERROR(FIND("FINADO",INDEX(DATOS!CB:CB,MATCH(CHECKLIST!B926,DATOS!B:B,0),1),1),"")="",IF(IFERROR(FIND("BAJA",INDEX(DATOS!CB:CB,MATCH(CHECKLIST!B926,DATOS!B:B,0),1),1),"")="",IF(IFERROR(FIND("FECHA PEUA",INDEX(DATOS!CB:CB,MATCH(CHECKLIST!B926,DATOS!B:B,0),1),1),"")="",IF(IFERROR(FIND("FIRMA",INDEX(DATOS!CB:CB,MATCH(CHECKLIST!B926,DATOS!B:B,0),1),1),"")="","","FIRMA"),"PEUA"),"BAJA"),"FINADO"),"X")</f>
        <v/>
      </c>
      <c r="H926" s="17" t="str">
        <f>IF(IFERROR(FIND(H$13,INDEX(DATOS!CB:CB,MATCH(CHECKLIST!B926,DATOS!B:B,0),1),1),"")="",IF(IFERROR(FIND("VENCIDA",INDEX(DATOS!BI:BI,MATCH(CHECKLIST!B926,DATOS!B:B,0),1),1),"")="","","VENCIDO"),"X")</f>
        <v/>
      </c>
      <c r="I926" s="17" t="str">
        <f>IF(IFERROR(FIND(I$13,INDEX(DATOS!CB:CB,MATCH(CHECKLIST!B926,DATOS!B:B,0),1),1),"")="","","X")</f>
        <v/>
      </c>
      <c r="J926" s="17" t="str">
        <f>IF(IFERROR(FIND(J$13,INDEX(DATOS!CB:CB,MATCH(CHECKLIST!B926,DATOS!B:B,0),1),1),"")="","","X")</f>
        <v/>
      </c>
      <c r="K926" s="17" t="str">
        <f>IF(IFERROR(FIND(K$13,INDEX(DATOS!CB:CB,MATCH(CHECKLIST!B926,DATOS!B:B,0),1),1),"")="","","X")</f>
        <v/>
      </c>
      <c r="L926" s="17" t="str">
        <f>IF(IFERROR(FIND(L$13,INDEX(DATOS!CB:CB,MATCH(CHECKLIST!B926,DATOS!B:B,0),1),1),"")="","","X")</f>
        <v/>
      </c>
      <c r="M926" s="17" t="str">
        <f>IF(IFERROR(FIND(M$13,INDEX(DATOS!CB:CB,MATCH(CHECKLIST!B926,DATOS!B:B,0),1),1),"")="","","X")</f>
        <v/>
      </c>
      <c r="N926" s="49" t="str">
        <f ca="1">IFERROR(IF(INDEX(DATOS!I:I,MATCH(CHECKLIST!B926,DATOS!B:B,0),1)="","X",IF(INDEX(DATOS!I:I,MATCH(CHECKLIST!B926,DATOS!B:B,0),1)&gt;YEAR(TODAY())-1,"","VENCIDA")),"")</f>
        <v/>
      </c>
      <c r="P926" s="17" t="str">
        <f>IF(B926="","",IF(IFERROR(FIND(P$13,INDEX(DATOS!CB:CB,MATCH(CHECKLIST!B926,DATOS!B:B,0),1),1),"")="","","X"))</f>
        <v/>
      </c>
      <c r="Q926" s="17" t="str">
        <f>IF(B926="","",IF(IFERROR(FIND(Q$13,INDEX(DATOS!CB:CB,MATCH(CHECKLIST!B926,DATOS!B:B,0),1),1),"")="","","X"))</f>
        <v/>
      </c>
      <c r="S926">
        <f t="shared" si="49"/>
        <v>0</v>
      </c>
      <c r="U926" t="str">
        <f t="shared" si="47"/>
        <v/>
      </c>
      <c r="V926" t="str">
        <f t="shared" si="48"/>
        <v/>
      </c>
    </row>
    <row r="927" spans="1:22" x14ac:dyDescent="0.25">
      <c r="A927" s="12">
        <v>914</v>
      </c>
      <c r="B927" t="str">
        <f>IFERROR(INDEX(DATOS!B:B,MATCH(CHECKLIST!A927,DATOS!BV:BV,0),1),"")</f>
        <v/>
      </c>
      <c r="C927" t="str">
        <f>IFERROR(INDEX(DATOS!J:J,MATCH(CHECKLIST!A927,DATOS!BV:BV,0),1),"")</f>
        <v/>
      </c>
      <c r="D927" t="str">
        <f>IFERROR(INDEX(DATOS!R:R,MATCH(CHECKLIST!E927,DATOS!C:C,0),1),"")</f>
        <v/>
      </c>
      <c r="E927" s="16" t="str">
        <f>IFERROR(INDEX(DATOS!C:C,MATCH(CHECKLIST!A927,DATOS!BV:BV,0),1),"")</f>
        <v/>
      </c>
      <c r="F927" s="13" t="str">
        <f t="shared" si="46"/>
        <v/>
      </c>
      <c r="G927" s="17" t="str">
        <f>IF(IFERROR(FIND(G$13,INDEX(DATOS!CB:CB,MATCH(CHECKLIST!B927,DATOS!B:B,0),1),1),"")="",IF(IFERROR(FIND("FINADO",INDEX(DATOS!CB:CB,MATCH(CHECKLIST!B927,DATOS!B:B,0),1),1),"")="",IF(IFERROR(FIND("BAJA",INDEX(DATOS!CB:CB,MATCH(CHECKLIST!B927,DATOS!B:B,0),1),1),"")="",IF(IFERROR(FIND("FECHA PEUA",INDEX(DATOS!CB:CB,MATCH(CHECKLIST!B927,DATOS!B:B,0),1),1),"")="",IF(IFERROR(FIND("FIRMA",INDEX(DATOS!CB:CB,MATCH(CHECKLIST!B927,DATOS!B:B,0),1),1),"")="","","FIRMA"),"PEUA"),"BAJA"),"FINADO"),"X")</f>
        <v/>
      </c>
      <c r="H927" s="17" t="str">
        <f>IF(IFERROR(FIND(H$13,INDEX(DATOS!CB:CB,MATCH(CHECKLIST!B927,DATOS!B:B,0),1),1),"")="",IF(IFERROR(FIND("VENCIDA",INDEX(DATOS!BI:BI,MATCH(CHECKLIST!B927,DATOS!B:B,0),1),1),"")="","","VENCIDO"),"X")</f>
        <v/>
      </c>
      <c r="I927" s="17" t="str">
        <f>IF(IFERROR(FIND(I$13,INDEX(DATOS!CB:CB,MATCH(CHECKLIST!B927,DATOS!B:B,0),1),1),"")="","","X")</f>
        <v/>
      </c>
      <c r="J927" s="17" t="str">
        <f>IF(IFERROR(FIND(J$13,INDEX(DATOS!CB:CB,MATCH(CHECKLIST!B927,DATOS!B:B,0),1),1),"")="","","X")</f>
        <v/>
      </c>
      <c r="K927" s="17" t="str">
        <f>IF(IFERROR(FIND(K$13,INDEX(DATOS!CB:CB,MATCH(CHECKLIST!B927,DATOS!B:B,0),1),1),"")="","","X")</f>
        <v/>
      </c>
      <c r="L927" s="17" t="str">
        <f>IF(IFERROR(FIND(L$13,INDEX(DATOS!CB:CB,MATCH(CHECKLIST!B927,DATOS!B:B,0),1),1),"")="","","X")</f>
        <v/>
      </c>
      <c r="M927" s="17" t="str">
        <f>IF(IFERROR(FIND(M$13,INDEX(DATOS!CB:CB,MATCH(CHECKLIST!B927,DATOS!B:B,0),1),1),"")="","","X")</f>
        <v/>
      </c>
      <c r="N927" s="49" t="str">
        <f ca="1">IFERROR(IF(INDEX(DATOS!I:I,MATCH(CHECKLIST!B927,DATOS!B:B,0),1)="","X",IF(INDEX(DATOS!I:I,MATCH(CHECKLIST!B927,DATOS!B:B,0),1)&gt;YEAR(TODAY())-1,"","VENCIDA")),"")</f>
        <v/>
      </c>
      <c r="P927" s="17" t="str">
        <f>IF(B927="","",IF(IFERROR(FIND(P$13,INDEX(DATOS!CB:CB,MATCH(CHECKLIST!B927,DATOS!B:B,0),1),1),"")="","","X"))</f>
        <v/>
      </c>
      <c r="Q927" s="17" t="str">
        <f>IF(B927="","",IF(IFERROR(FIND(Q$13,INDEX(DATOS!CB:CB,MATCH(CHECKLIST!B927,DATOS!B:B,0),1),1),"")="","","X"))</f>
        <v/>
      </c>
      <c r="R927" t="str">
        <f>IF(B927="","",1)</f>
        <v/>
      </c>
      <c r="S927" t="str">
        <f t="shared" si="49"/>
        <v/>
      </c>
      <c r="U927" t="str">
        <f t="shared" si="47"/>
        <v/>
      </c>
      <c r="V927" t="str">
        <f t="shared" si="48"/>
        <v/>
      </c>
    </row>
    <row r="928" spans="1:22" x14ac:dyDescent="0.25">
      <c r="A928" s="12">
        <v>915</v>
      </c>
      <c r="B928" t="str">
        <f>IFERROR(INDEX(DATOS!B:B,MATCH(CHECKLIST!A928,DATOS!BV:BV,0),1),"")</f>
        <v/>
      </c>
      <c r="C928" t="str">
        <f>IFERROR(INDEX(DATOS!J:J,MATCH(CHECKLIST!A928,DATOS!BV:BV,0),1),"")</f>
        <v/>
      </c>
      <c r="D928" t="str">
        <f>IFERROR(INDEX(DATOS!R:R,MATCH(CHECKLIST!E928,DATOS!C:C,0),1),"")</f>
        <v/>
      </c>
      <c r="E928" s="16" t="str">
        <f>IFERROR(INDEX(DATOS!C:C,MATCH(CHECKLIST!A928,DATOS!BV:BV,0),1),"")</f>
        <v/>
      </c>
      <c r="F928" s="13" t="str">
        <f t="shared" si="46"/>
        <v/>
      </c>
      <c r="G928" s="17" t="str">
        <f>IF(IFERROR(FIND(G$13,INDEX(DATOS!CB:CB,MATCH(CHECKLIST!B928,DATOS!B:B,0),1),1),"")="",IF(IFERROR(FIND("FINADO",INDEX(DATOS!CB:CB,MATCH(CHECKLIST!B928,DATOS!B:B,0),1),1),"")="",IF(IFERROR(FIND("BAJA",INDEX(DATOS!CB:CB,MATCH(CHECKLIST!B928,DATOS!B:B,0),1),1),"")="",IF(IFERROR(FIND("FECHA PEUA",INDEX(DATOS!CB:CB,MATCH(CHECKLIST!B928,DATOS!B:B,0),1),1),"")="",IF(IFERROR(FIND("FIRMA",INDEX(DATOS!CB:CB,MATCH(CHECKLIST!B928,DATOS!B:B,0),1),1),"")="","","FIRMA"),"PEUA"),"BAJA"),"FINADO"),"X")</f>
        <v/>
      </c>
      <c r="H928" s="17" t="str">
        <f>IF(IFERROR(FIND(H$13,INDEX(DATOS!CB:CB,MATCH(CHECKLIST!B928,DATOS!B:B,0),1),1),"")="",IF(IFERROR(FIND("VENCIDA",INDEX(DATOS!BI:BI,MATCH(CHECKLIST!B928,DATOS!B:B,0),1),1),"")="","","VENCIDO"),"X")</f>
        <v/>
      </c>
      <c r="I928" s="17" t="str">
        <f>IF(IFERROR(FIND(I$13,INDEX(DATOS!CB:CB,MATCH(CHECKLIST!B928,DATOS!B:B,0),1),1),"")="","","X")</f>
        <v/>
      </c>
      <c r="J928" s="17" t="str">
        <f>IF(IFERROR(FIND(J$13,INDEX(DATOS!CB:CB,MATCH(CHECKLIST!B928,DATOS!B:B,0),1),1),"")="","","X")</f>
        <v/>
      </c>
      <c r="K928" s="17" t="str">
        <f>IF(IFERROR(FIND(K$13,INDEX(DATOS!CB:CB,MATCH(CHECKLIST!B928,DATOS!B:B,0),1),1),"")="","","X")</f>
        <v/>
      </c>
      <c r="L928" s="17" t="str">
        <f>IF(IFERROR(FIND(L$13,INDEX(DATOS!CB:CB,MATCH(CHECKLIST!B928,DATOS!B:B,0),1),1),"")="","","X")</f>
        <v/>
      </c>
      <c r="M928" s="17" t="str">
        <f>IF(IFERROR(FIND(M$13,INDEX(DATOS!CB:CB,MATCH(CHECKLIST!B928,DATOS!B:B,0),1),1),"")="","","X")</f>
        <v/>
      </c>
      <c r="N928" s="49" t="str">
        <f ca="1">IFERROR(IF(INDEX(DATOS!I:I,MATCH(CHECKLIST!B928,DATOS!B:B,0),1)="","X",IF(INDEX(DATOS!I:I,MATCH(CHECKLIST!B928,DATOS!B:B,0),1)&gt;YEAR(TODAY())-1,"","VENCIDA")),"")</f>
        <v/>
      </c>
      <c r="P928" s="17" t="str">
        <f>IF(B928="","",IF(IFERROR(FIND(P$13,INDEX(DATOS!CB:CB,MATCH(CHECKLIST!B928,DATOS!B:B,0),1),1),"")="","","X"))</f>
        <v/>
      </c>
      <c r="Q928" s="17" t="str">
        <f>IF(B928="","",IF(IFERROR(FIND(Q$13,INDEX(DATOS!CB:CB,MATCH(CHECKLIST!B928,DATOS!B:B,0),1),1),"")="","","X"))</f>
        <v/>
      </c>
      <c r="S928">
        <f t="shared" si="49"/>
        <v>0</v>
      </c>
      <c r="U928" t="str">
        <f t="shared" si="47"/>
        <v/>
      </c>
      <c r="V928" t="str">
        <f t="shared" si="48"/>
        <v/>
      </c>
    </row>
    <row r="929" spans="1:22" x14ac:dyDescent="0.25">
      <c r="A929" s="12">
        <v>916</v>
      </c>
      <c r="B929" t="str">
        <f>IFERROR(INDEX(DATOS!B:B,MATCH(CHECKLIST!A929,DATOS!BV:BV,0),1),"")</f>
        <v/>
      </c>
      <c r="C929" t="str">
        <f>IFERROR(INDEX(DATOS!J:J,MATCH(CHECKLIST!A929,DATOS!BV:BV,0),1),"")</f>
        <v/>
      </c>
      <c r="D929" t="str">
        <f>IFERROR(INDEX(DATOS!R:R,MATCH(CHECKLIST!E929,DATOS!C:C,0),1),"")</f>
        <v/>
      </c>
      <c r="E929" s="16" t="str">
        <f>IFERROR(INDEX(DATOS!C:C,MATCH(CHECKLIST!A929,DATOS!BV:BV,0),1),"")</f>
        <v/>
      </c>
      <c r="F929" s="13" t="str">
        <f t="shared" si="46"/>
        <v/>
      </c>
      <c r="G929" s="17" t="str">
        <f>IF(IFERROR(FIND(G$13,INDEX(DATOS!CB:CB,MATCH(CHECKLIST!B929,DATOS!B:B,0),1),1),"")="",IF(IFERROR(FIND("FINADO",INDEX(DATOS!CB:CB,MATCH(CHECKLIST!B929,DATOS!B:B,0),1),1),"")="",IF(IFERROR(FIND("BAJA",INDEX(DATOS!CB:CB,MATCH(CHECKLIST!B929,DATOS!B:B,0),1),1),"")="",IF(IFERROR(FIND("FECHA PEUA",INDEX(DATOS!CB:CB,MATCH(CHECKLIST!B929,DATOS!B:B,0),1),1),"")="",IF(IFERROR(FIND("FIRMA",INDEX(DATOS!CB:CB,MATCH(CHECKLIST!B929,DATOS!B:B,0),1),1),"")="","","FIRMA"),"PEUA"),"BAJA"),"FINADO"),"X")</f>
        <v/>
      </c>
      <c r="H929" s="17" t="str">
        <f>IF(IFERROR(FIND(H$13,INDEX(DATOS!CB:CB,MATCH(CHECKLIST!B929,DATOS!B:B,0),1),1),"")="",IF(IFERROR(FIND("VENCIDA",INDEX(DATOS!BI:BI,MATCH(CHECKLIST!B929,DATOS!B:B,0),1),1),"")="","","VENCIDO"),"X")</f>
        <v/>
      </c>
      <c r="I929" s="17" t="str">
        <f>IF(IFERROR(FIND(I$13,INDEX(DATOS!CB:CB,MATCH(CHECKLIST!B929,DATOS!B:B,0),1),1),"")="","","X")</f>
        <v/>
      </c>
      <c r="J929" s="17" t="str">
        <f>IF(IFERROR(FIND(J$13,INDEX(DATOS!CB:CB,MATCH(CHECKLIST!B929,DATOS!B:B,0),1),1),"")="","","X")</f>
        <v/>
      </c>
      <c r="K929" s="17" t="str">
        <f>IF(IFERROR(FIND(K$13,INDEX(DATOS!CB:CB,MATCH(CHECKLIST!B929,DATOS!B:B,0),1),1),"")="","","X")</f>
        <v/>
      </c>
      <c r="L929" s="17" t="str">
        <f>IF(IFERROR(FIND(L$13,INDEX(DATOS!CB:CB,MATCH(CHECKLIST!B929,DATOS!B:B,0),1),1),"")="","","X")</f>
        <v/>
      </c>
      <c r="M929" s="17" t="str">
        <f>IF(IFERROR(FIND(M$13,INDEX(DATOS!CB:CB,MATCH(CHECKLIST!B929,DATOS!B:B,0),1),1),"")="","","X")</f>
        <v/>
      </c>
      <c r="N929" s="49" t="str">
        <f ca="1">IFERROR(IF(INDEX(DATOS!I:I,MATCH(CHECKLIST!B929,DATOS!B:B,0),1)="","X",IF(INDEX(DATOS!I:I,MATCH(CHECKLIST!B929,DATOS!B:B,0),1)&gt;YEAR(TODAY())-1,"","VENCIDA")),"")</f>
        <v/>
      </c>
      <c r="P929" s="17" t="str">
        <f>IF(B929="","",IF(IFERROR(FIND(P$13,INDEX(DATOS!CB:CB,MATCH(CHECKLIST!B929,DATOS!B:B,0),1),1),"")="","","X"))</f>
        <v/>
      </c>
      <c r="Q929" s="17" t="str">
        <f>IF(B929="","",IF(IFERROR(FIND(Q$13,INDEX(DATOS!CB:CB,MATCH(CHECKLIST!B929,DATOS!B:B,0),1),1),"")="","","X"))</f>
        <v/>
      </c>
      <c r="R929" t="str">
        <f>IF(B929="","",1)</f>
        <v/>
      </c>
      <c r="S929" t="str">
        <f t="shared" si="49"/>
        <v/>
      </c>
      <c r="U929" t="str">
        <f t="shared" si="47"/>
        <v/>
      </c>
      <c r="V929" t="str">
        <f t="shared" si="48"/>
        <v/>
      </c>
    </row>
    <row r="930" spans="1:22" x14ac:dyDescent="0.25">
      <c r="A930" s="12">
        <v>917</v>
      </c>
      <c r="B930" t="str">
        <f>IFERROR(INDEX(DATOS!B:B,MATCH(CHECKLIST!A930,DATOS!BV:BV,0),1),"")</f>
        <v/>
      </c>
      <c r="C930" t="str">
        <f>IFERROR(INDEX(DATOS!J:J,MATCH(CHECKLIST!A930,DATOS!BV:BV,0),1),"")</f>
        <v/>
      </c>
      <c r="D930" t="str">
        <f>IFERROR(INDEX(DATOS!R:R,MATCH(CHECKLIST!E930,DATOS!C:C,0),1),"")</f>
        <v/>
      </c>
      <c r="E930" s="16" t="str">
        <f>IFERROR(INDEX(DATOS!C:C,MATCH(CHECKLIST!A930,DATOS!BV:BV,0),1),"")</f>
        <v/>
      </c>
      <c r="F930" s="13" t="str">
        <f t="shared" si="46"/>
        <v/>
      </c>
      <c r="G930" s="17" t="str">
        <f>IF(IFERROR(FIND(G$13,INDEX(DATOS!CB:CB,MATCH(CHECKLIST!B930,DATOS!B:B,0),1),1),"")="",IF(IFERROR(FIND("FINADO",INDEX(DATOS!CB:CB,MATCH(CHECKLIST!B930,DATOS!B:B,0),1),1),"")="",IF(IFERROR(FIND("BAJA",INDEX(DATOS!CB:CB,MATCH(CHECKLIST!B930,DATOS!B:B,0),1),1),"")="",IF(IFERROR(FIND("FECHA PEUA",INDEX(DATOS!CB:CB,MATCH(CHECKLIST!B930,DATOS!B:B,0),1),1),"")="",IF(IFERROR(FIND("FIRMA",INDEX(DATOS!CB:CB,MATCH(CHECKLIST!B930,DATOS!B:B,0),1),1),"")="","","FIRMA"),"PEUA"),"BAJA"),"FINADO"),"X")</f>
        <v/>
      </c>
      <c r="H930" s="17" t="str">
        <f>IF(IFERROR(FIND(H$13,INDEX(DATOS!CB:CB,MATCH(CHECKLIST!B930,DATOS!B:B,0),1),1),"")="",IF(IFERROR(FIND("VENCIDA",INDEX(DATOS!BI:BI,MATCH(CHECKLIST!B930,DATOS!B:B,0),1),1),"")="","","VENCIDO"),"X")</f>
        <v/>
      </c>
      <c r="I930" s="17" t="str">
        <f>IF(IFERROR(FIND(I$13,INDEX(DATOS!CB:CB,MATCH(CHECKLIST!B930,DATOS!B:B,0),1),1),"")="","","X")</f>
        <v/>
      </c>
      <c r="J930" s="17" t="str">
        <f>IF(IFERROR(FIND(J$13,INDEX(DATOS!CB:CB,MATCH(CHECKLIST!B930,DATOS!B:B,0),1),1),"")="","","X")</f>
        <v/>
      </c>
      <c r="K930" s="17" t="str">
        <f>IF(IFERROR(FIND(K$13,INDEX(DATOS!CB:CB,MATCH(CHECKLIST!B930,DATOS!B:B,0),1),1),"")="","","X")</f>
        <v/>
      </c>
      <c r="L930" s="17" t="str">
        <f>IF(IFERROR(FIND(L$13,INDEX(DATOS!CB:CB,MATCH(CHECKLIST!B930,DATOS!B:B,0),1),1),"")="","","X")</f>
        <v/>
      </c>
      <c r="M930" s="17" t="str">
        <f>IF(IFERROR(FIND(M$13,INDEX(DATOS!CB:CB,MATCH(CHECKLIST!B930,DATOS!B:B,0),1),1),"")="","","X")</f>
        <v/>
      </c>
      <c r="N930" s="49" t="str">
        <f ca="1">IFERROR(IF(INDEX(DATOS!I:I,MATCH(CHECKLIST!B930,DATOS!B:B,0),1)="","X",IF(INDEX(DATOS!I:I,MATCH(CHECKLIST!B930,DATOS!B:B,0),1)&gt;YEAR(TODAY())-1,"","VENCIDA")),"")</f>
        <v/>
      </c>
      <c r="P930" s="17" t="str">
        <f>IF(B930="","",IF(IFERROR(FIND(P$13,INDEX(DATOS!CB:CB,MATCH(CHECKLIST!B930,DATOS!B:B,0),1),1),"")="","","X"))</f>
        <v/>
      </c>
      <c r="Q930" s="17" t="str">
        <f>IF(B930="","",IF(IFERROR(FIND(Q$13,INDEX(DATOS!CB:CB,MATCH(CHECKLIST!B930,DATOS!B:B,0),1),1),"")="","","X"))</f>
        <v/>
      </c>
      <c r="S930">
        <f t="shared" si="49"/>
        <v>0</v>
      </c>
      <c r="U930" t="str">
        <f t="shared" si="47"/>
        <v/>
      </c>
      <c r="V930" t="str">
        <f t="shared" si="48"/>
        <v/>
      </c>
    </row>
    <row r="931" spans="1:22" x14ac:dyDescent="0.25">
      <c r="A931" s="12">
        <v>918</v>
      </c>
      <c r="B931" t="str">
        <f>IFERROR(INDEX(DATOS!B:B,MATCH(CHECKLIST!A931,DATOS!BV:BV,0),1),"")</f>
        <v/>
      </c>
      <c r="C931" t="str">
        <f>IFERROR(INDEX(DATOS!J:J,MATCH(CHECKLIST!A931,DATOS!BV:BV,0),1),"")</f>
        <v/>
      </c>
      <c r="D931" t="str">
        <f>IFERROR(INDEX(DATOS!R:R,MATCH(CHECKLIST!E931,DATOS!C:C,0),1),"")</f>
        <v/>
      </c>
      <c r="E931" s="16" t="str">
        <f>IFERROR(INDEX(DATOS!C:C,MATCH(CHECKLIST!A931,DATOS!BV:BV,0),1),"")</f>
        <v/>
      </c>
      <c r="F931" s="13" t="str">
        <f t="shared" si="46"/>
        <v/>
      </c>
      <c r="G931" s="17" t="str">
        <f>IF(IFERROR(FIND(G$13,INDEX(DATOS!CB:CB,MATCH(CHECKLIST!B931,DATOS!B:B,0),1),1),"")="",IF(IFERROR(FIND("FINADO",INDEX(DATOS!CB:CB,MATCH(CHECKLIST!B931,DATOS!B:B,0),1),1),"")="",IF(IFERROR(FIND("BAJA",INDEX(DATOS!CB:CB,MATCH(CHECKLIST!B931,DATOS!B:B,0),1),1),"")="",IF(IFERROR(FIND("FECHA PEUA",INDEX(DATOS!CB:CB,MATCH(CHECKLIST!B931,DATOS!B:B,0),1),1),"")="",IF(IFERROR(FIND("FIRMA",INDEX(DATOS!CB:CB,MATCH(CHECKLIST!B931,DATOS!B:B,0),1),1),"")="","","FIRMA"),"PEUA"),"BAJA"),"FINADO"),"X")</f>
        <v/>
      </c>
      <c r="H931" s="17" t="str">
        <f>IF(IFERROR(FIND(H$13,INDEX(DATOS!CB:CB,MATCH(CHECKLIST!B931,DATOS!B:B,0),1),1),"")="",IF(IFERROR(FIND("VENCIDA",INDEX(DATOS!BI:BI,MATCH(CHECKLIST!B931,DATOS!B:B,0),1),1),"")="","","VENCIDO"),"X")</f>
        <v/>
      </c>
      <c r="I931" s="17" t="str">
        <f>IF(IFERROR(FIND(I$13,INDEX(DATOS!CB:CB,MATCH(CHECKLIST!B931,DATOS!B:B,0),1),1),"")="","","X")</f>
        <v/>
      </c>
      <c r="J931" s="17" t="str">
        <f>IF(IFERROR(FIND(J$13,INDEX(DATOS!CB:CB,MATCH(CHECKLIST!B931,DATOS!B:B,0),1),1),"")="","","X")</f>
        <v/>
      </c>
      <c r="K931" s="17" t="str">
        <f>IF(IFERROR(FIND(K$13,INDEX(DATOS!CB:CB,MATCH(CHECKLIST!B931,DATOS!B:B,0),1),1),"")="","","X")</f>
        <v/>
      </c>
      <c r="L931" s="17" t="str">
        <f>IF(IFERROR(FIND(L$13,INDEX(DATOS!CB:CB,MATCH(CHECKLIST!B931,DATOS!B:B,0),1),1),"")="","","X")</f>
        <v/>
      </c>
      <c r="M931" s="17" t="str">
        <f>IF(IFERROR(FIND(M$13,INDEX(DATOS!CB:CB,MATCH(CHECKLIST!B931,DATOS!B:B,0),1),1),"")="","","X")</f>
        <v/>
      </c>
      <c r="N931" s="49" t="str">
        <f ca="1">IFERROR(IF(INDEX(DATOS!I:I,MATCH(CHECKLIST!B931,DATOS!B:B,0),1)="","X",IF(INDEX(DATOS!I:I,MATCH(CHECKLIST!B931,DATOS!B:B,0),1)&gt;YEAR(TODAY())-1,"","VENCIDA")),"")</f>
        <v/>
      </c>
      <c r="P931" s="17" t="str">
        <f>IF(B931="","",IF(IFERROR(FIND(P$13,INDEX(DATOS!CB:CB,MATCH(CHECKLIST!B931,DATOS!B:B,0),1),1),"")="","","X"))</f>
        <v/>
      </c>
      <c r="Q931" s="17" t="str">
        <f>IF(B931="","",IF(IFERROR(FIND(Q$13,INDEX(DATOS!CB:CB,MATCH(CHECKLIST!B931,DATOS!B:B,0),1),1),"")="","","X"))</f>
        <v/>
      </c>
      <c r="R931" t="str">
        <f>IF(B931="","",1)</f>
        <v/>
      </c>
      <c r="S931" t="str">
        <f t="shared" si="49"/>
        <v/>
      </c>
      <c r="U931" t="str">
        <f t="shared" si="47"/>
        <v/>
      </c>
      <c r="V931" t="str">
        <f t="shared" si="48"/>
        <v/>
      </c>
    </row>
    <row r="932" spans="1:22" x14ac:dyDescent="0.25">
      <c r="A932" s="12">
        <v>919</v>
      </c>
      <c r="B932" t="str">
        <f>IFERROR(INDEX(DATOS!B:B,MATCH(CHECKLIST!A932,DATOS!BV:BV,0),1),"")</f>
        <v/>
      </c>
      <c r="C932" t="str">
        <f>IFERROR(INDEX(DATOS!J:J,MATCH(CHECKLIST!A932,DATOS!BV:BV,0),1),"")</f>
        <v/>
      </c>
      <c r="D932" t="str">
        <f>IFERROR(INDEX(DATOS!R:R,MATCH(CHECKLIST!E932,DATOS!C:C,0),1),"")</f>
        <v/>
      </c>
      <c r="E932" s="16" t="str">
        <f>IFERROR(INDEX(DATOS!C:C,MATCH(CHECKLIST!A932,DATOS!BV:BV,0),1),"")</f>
        <v/>
      </c>
      <c r="F932" s="13" t="str">
        <f t="shared" si="46"/>
        <v/>
      </c>
      <c r="G932" s="17" t="str">
        <f>IF(IFERROR(FIND(G$13,INDEX(DATOS!CB:CB,MATCH(CHECKLIST!B932,DATOS!B:B,0),1),1),"")="",IF(IFERROR(FIND("FINADO",INDEX(DATOS!CB:CB,MATCH(CHECKLIST!B932,DATOS!B:B,0),1),1),"")="",IF(IFERROR(FIND("BAJA",INDEX(DATOS!CB:CB,MATCH(CHECKLIST!B932,DATOS!B:B,0),1),1),"")="",IF(IFERROR(FIND("FECHA PEUA",INDEX(DATOS!CB:CB,MATCH(CHECKLIST!B932,DATOS!B:B,0),1),1),"")="",IF(IFERROR(FIND("FIRMA",INDEX(DATOS!CB:CB,MATCH(CHECKLIST!B932,DATOS!B:B,0),1),1),"")="","","FIRMA"),"PEUA"),"BAJA"),"FINADO"),"X")</f>
        <v/>
      </c>
      <c r="H932" s="17" t="str">
        <f>IF(IFERROR(FIND(H$13,INDEX(DATOS!CB:CB,MATCH(CHECKLIST!B932,DATOS!B:B,0),1),1),"")="",IF(IFERROR(FIND("VENCIDA",INDEX(DATOS!BI:BI,MATCH(CHECKLIST!B932,DATOS!B:B,0),1),1),"")="","","VENCIDO"),"X")</f>
        <v/>
      </c>
      <c r="I932" s="17" t="str">
        <f>IF(IFERROR(FIND(I$13,INDEX(DATOS!CB:CB,MATCH(CHECKLIST!B932,DATOS!B:B,0),1),1),"")="","","X")</f>
        <v/>
      </c>
      <c r="J932" s="17" t="str">
        <f>IF(IFERROR(FIND(J$13,INDEX(DATOS!CB:CB,MATCH(CHECKLIST!B932,DATOS!B:B,0),1),1),"")="","","X")</f>
        <v/>
      </c>
      <c r="K932" s="17" t="str">
        <f>IF(IFERROR(FIND(K$13,INDEX(DATOS!CB:CB,MATCH(CHECKLIST!B932,DATOS!B:B,0),1),1),"")="","","X")</f>
        <v/>
      </c>
      <c r="L932" s="17" t="str">
        <f>IF(IFERROR(FIND(L$13,INDEX(DATOS!CB:CB,MATCH(CHECKLIST!B932,DATOS!B:B,0),1),1),"")="","","X")</f>
        <v/>
      </c>
      <c r="M932" s="17" t="str">
        <f>IF(IFERROR(FIND(M$13,INDEX(DATOS!CB:CB,MATCH(CHECKLIST!B932,DATOS!B:B,0),1),1),"")="","","X")</f>
        <v/>
      </c>
      <c r="N932" s="49" t="str">
        <f ca="1">IFERROR(IF(INDEX(DATOS!I:I,MATCH(CHECKLIST!B932,DATOS!B:B,0),1)="","X",IF(INDEX(DATOS!I:I,MATCH(CHECKLIST!B932,DATOS!B:B,0),1)&gt;YEAR(TODAY())-1,"","VENCIDA")),"")</f>
        <v/>
      </c>
      <c r="P932" s="17" t="str">
        <f>IF(B932="","",IF(IFERROR(FIND(P$13,INDEX(DATOS!CB:CB,MATCH(CHECKLIST!B932,DATOS!B:B,0),1),1),"")="","","X"))</f>
        <v/>
      </c>
      <c r="Q932" s="17" t="str">
        <f>IF(B932="","",IF(IFERROR(FIND(Q$13,INDEX(DATOS!CB:CB,MATCH(CHECKLIST!B932,DATOS!B:B,0),1),1),"")="","","X"))</f>
        <v/>
      </c>
      <c r="S932">
        <f t="shared" si="49"/>
        <v>0</v>
      </c>
      <c r="U932" t="str">
        <f t="shared" si="47"/>
        <v/>
      </c>
      <c r="V932" t="str">
        <f t="shared" si="48"/>
        <v/>
      </c>
    </row>
    <row r="933" spans="1:22" x14ac:dyDescent="0.25">
      <c r="A933" s="12">
        <v>920</v>
      </c>
      <c r="B933" t="str">
        <f>IFERROR(INDEX(DATOS!B:B,MATCH(CHECKLIST!A933,DATOS!BV:BV,0),1),"")</f>
        <v/>
      </c>
      <c r="C933" t="str">
        <f>IFERROR(INDEX(DATOS!J:J,MATCH(CHECKLIST!A933,DATOS!BV:BV,0),1),"")</f>
        <v/>
      </c>
      <c r="D933" t="str">
        <f>IFERROR(INDEX(DATOS!R:R,MATCH(CHECKLIST!E933,DATOS!C:C,0),1),"")</f>
        <v/>
      </c>
      <c r="E933" s="16" t="str">
        <f>IFERROR(INDEX(DATOS!C:C,MATCH(CHECKLIST!A933,DATOS!BV:BV,0),1),"")</f>
        <v/>
      </c>
      <c r="F933" s="13" t="str">
        <f t="shared" si="46"/>
        <v/>
      </c>
      <c r="G933" s="17" t="str">
        <f>IF(IFERROR(FIND(G$13,INDEX(DATOS!CB:CB,MATCH(CHECKLIST!B933,DATOS!B:B,0),1),1),"")="",IF(IFERROR(FIND("FINADO",INDEX(DATOS!CB:CB,MATCH(CHECKLIST!B933,DATOS!B:B,0),1),1),"")="",IF(IFERROR(FIND("BAJA",INDEX(DATOS!CB:CB,MATCH(CHECKLIST!B933,DATOS!B:B,0),1),1),"")="",IF(IFERROR(FIND("FECHA PEUA",INDEX(DATOS!CB:CB,MATCH(CHECKLIST!B933,DATOS!B:B,0),1),1),"")="",IF(IFERROR(FIND("FIRMA",INDEX(DATOS!CB:CB,MATCH(CHECKLIST!B933,DATOS!B:B,0),1),1),"")="","","FIRMA"),"PEUA"),"BAJA"),"FINADO"),"X")</f>
        <v/>
      </c>
      <c r="H933" s="17" t="str">
        <f>IF(IFERROR(FIND(H$13,INDEX(DATOS!CB:CB,MATCH(CHECKLIST!B933,DATOS!B:B,0),1),1),"")="",IF(IFERROR(FIND("VENCIDA",INDEX(DATOS!BI:BI,MATCH(CHECKLIST!B933,DATOS!B:B,0),1),1),"")="","","VENCIDO"),"X")</f>
        <v/>
      </c>
      <c r="I933" s="17" t="str">
        <f>IF(IFERROR(FIND(I$13,INDEX(DATOS!CB:CB,MATCH(CHECKLIST!B933,DATOS!B:B,0),1),1),"")="","","X")</f>
        <v/>
      </c>
      <c r="J933" s="17" t="str">
        <f>IF(IFERROR(FIND(J$13,INDEX(DATOS!CB:CB,MATCH(CHECKLIST!B933,DATOS!B:B,0),1),1),"")="","","X")</f>
        <v/>
      </c>
      <c r="K933" s="17" t="str">
        <f>IF(IFERROR(FIND(K$13,INDEX(DATOS!CB:CB,MATCH(CHECKLIST!B933,DATOS!B:B,0),1),1),"")="","","X")</f>
        <v/>
      </c>
      <c r="L933" s="17" t="str">
        <f>IF(IFERROR(FIND(L$13,INDEX(DATOS!CB:CB,MATCH(CHECKLIST!B933,DATOS!B:B,0),1),1),"")="","","X")</f>
        <v/>
      </c>
      <c r="M933" s="17" t="str">
        <f>IF(IFERROR(FIND(M$13,INDEX(DATOS!CB:CB,MATCH(CHECKLIST!B933,DATOS!B:B,0),1),1),"")="","","X")</f>
        <v/>
      </c>
      <c r="N933" s="49" t="str">
        <f ca="1">IFERROR(IF(INDEX(DATOS!I:I,MATCH(CHECKLIST!B933,DATOS!B:B,0),1)="","X",IF(INDEX(DATOS!I:I,MATCH(CHECKLIST!B933,DATOS!B:B,0),1)&gt;YEAR(TODAY())-1,"","VENCIDA")),"")</f>
        <v/>
      </c>
      <c r="P933" s="17" t="str">
        <f>IF(B933="","",IF(IFERROR(FIND(P$13,INDEX(DATOS!CB:CB,MATCH(CHECKLIST!B933,DATOS!B:B,0),1),1),"")="","","X"))</f>
        <v/>
      </c>
      <c r="Q933" s="17" t="str">
        <f>IF(B933="","",IF(IFERROR(FIND(Q$13,INDEX(DATOS!CB:CB,MATCH(CHECKLIST!B933,DATOS!B:B,0),1),1),"")="","","X"))</f>
        <v/>
      </c>
      <c r="R933" t="str">
        <f>IF(B933="","",1)</f>
        <v/>
      </c>
      <c r="S933" t="str">
        <f t="shared" si="49"/>
        <v/>
      </c>
      <c r="U933" t="str">
        <f t="shared" si="47"/>
        <v/>
      </c>
      <c r="V933" t="str">
        <f t="shared" si="48"/>
        <v/>
      </c>
    </row>
    <row r="934" spans="1:22" x14ac:dyDescent="0.25">
      <c r="A934" s="12">
        <v>921</v>
      </c>
      <c r="B934" t="str">
        <f>IFERROR(INDEX(DATOS!B:B,MATCH(CHECKLIST!A934,DATOS!BV:BV,0),1),"")</f>
        <v/>
      </c>
      <c r="C934" t="str">
        <f>IFERROR(INDEX(DATOS!J:J,MATCH(CHECKLIST!A934,DATOS!BV:BV,0),1),"")</f>
        <v/>
      </c>
      <c r="D934" t="str">
        <f>IFERROR(INDEX(DATOS!R:R,MATCH(CHECKLIST!E934,DATOS!C:C,0),1),"")</f>
        <v/>
      </c>
      <c r="E934" s="16" t="str">
        <f>IFERROR(INDEX(DATOS!C:C,MATCH(CHECKLIST!A934,DATOS!BV:BV,0),1),"")</f>
        <v/>
      </c>
      <c r="F934" s="13" t="str">
        <f t="shared" si="46"/>
        <v/>
      </c>
      <c r="G934" s="17" t="str">
        <f>IF(IFERROR(FIND(G$13,INDEX(DATOS!CB:CB,MATCH(CHECKLIST!B934,DATOS!B:B,0),1),1),"")="",IF(IFERROR(FIND("FINADO",INDEX(DATOS!CB:CB,MATCH(CHECKLIST!B934,DATOS!B:B,0),1),1),"")="",IF(IFERROR(FIND("BAJA",INDEX(DATOS!CB:CB,MATCH(CHECKLIST!B934,DATOS!B:B,0),1),1),"")="",IF(IFERROR(FIND("FECHA PEUA",INDEX(DATOS!CB:CB,MATCH(CHECKLIST!B934,DATOS!B:B,0),1),1),"")="",IF(IFERROR(FIND("FIRMA",INDEX(DATOS!CB:CB,MATCH(CHECKLIST!B934,DATOS!B:B,0),1),1),"")="","","FIRMA"),"PEUA"),"BAJA"),"FINADO"),"X")</f>
        <v/>
      </c>
      <c r="H934" s="17" t="str">
        <f>IF(IFERROR(FIND(H$13,INDEX(DATOS!CB:CB,MATCH(CHECKLIST!B934,DATOS!B:B,0),1),1),"")="",IF(IFERROR(FIND("VENCIDA",INDEX(DATOS!BI:BI,MATCH(CHECKLIST!B934,DATOS!B:B,0),1),1),"")="","","VENCIDO"),"X")</f>
        <v/>
      </c>
      <c r="I934" s="17" t="str">
        <f>IF(IFERROR(FIND(I$13,INDEX(DATOS!CB:CB,MATCH(CHECKLIST!B934,DATOS!B:B,0),1),1),"")="","","X")</f>
        <v/>
      </c>
      <c r="J934" s="17" t="str">
        <f>IF(IFERROR(FIND(J$13,INDEX(DATOS!CB:CB,MATCH(CHECKLIST!B934,DATOS!B:B,0),1),1),"")="","","X")</f>
        <v/>
      </c>
      <c r="K934" s="17" t="str">
        <f>IF(IFERROR(FIND(K$13,INDEX(DATOS!CB:CB,MATCH(CHECKLIST!B934,DATOS!B:B,0),1),1),"")="","","X")</f>
        <v/>
      </c>
      <c r="L934" s="17" t="str">
        <f>IF(IFERROR(FIND(L$13,INDEX(DATOS!CB:CB,MATCH(CHECKLIST!B934,DATOS!B:B,0),1),1),"")="","","X")</f>
        <v/>
      </c>
      <c r="M934" s="17" t="str">
        <f>IF(IFERROR(FIND(M$13,INDEX(DATOS!CB:CB,MATCH(CHECKLIST!B934,DATOS!B:B,0),1),1),"")="","","X")</f>
        <v/>
      </c>
      <c r="N934" s="49" t="str">
        <f ca="1">IFERROR(IF(INDEX(DATOS!I:I,MATCH(CHECKLIST!B934,DATOS!B:B,0),1)="","X",IF(INDEX(DATOS!I:I,MATCH(CHECKLIST!B934,DATOS!B:B,0),1)&gt;YEAR(TODAY())-1,"","VENCIDA")),"")</f>
        <v/>
      </c>
      <c r="P934" s="17" t="str">
        <f>IF(B934="","",IF(IFERROR(FIND(P$13,INDEX(DATOS!CB:CB,MATCH(CHECKLIST!B934,DATOS!B:B,0),1),1),"")="","","X"))</f>
        <v/>
      </c>
      <c r="Q934" s="17" t="str">
        <f>IF(B934="","",IF(IFERROR(FIND(Q$13,INDEX(DATOS!CB:CB,MATCH(CHECKLIST!B934,DATOS!B:B,0),1),1),"")="","","X"))</f>
        <v/>
      </c>
      <c r="S934">
        <f t="shared" si="49"/>
        <v>0</v>
      </c>
      <c r="U934" t="str">
        <f t="shared" si="47"/>
        <v/>
      </c>
      <c r="V934" t="str">
        <f t="shared" si="48"/>
        <v/>
      </c>
    </row>
    <row r="935" spans="1:22" x14ac:dyDescent="0.25">
      <c r="A935" s="12">
        <v>922</v>
      </c>
      <c r="B935" t="str">
        <f>IFERROR(INDEX(DATOS!B:B,MATCH(CHECKLIST!A935,DATOS!BV:BV,0),1),"")</f>
        <v/>
      </c>
      <c r="C935" t="str">
        <f>IFERROR(INDEX(DATOS!J:J,MATCH(CHECKLIST!A935,DATOS!BV:BV,0),1),"")</f>
        <v/>
      </c>
      <c r="D935" t="str">
        <f>IFERROR(INDEX(DATOS!R:R,MATCH(CHECKLIST!E935,DATOS!C:C,0),1),"")</f>
        <v/>
      </c>
      <c r="E935" s="16" t="str">
        <f>IFERROR(INDEX(DATOS!C:C,MATCH(CHECKLIST!A935,DATOS!BV:BV,0),1),"")</f>
        <v/>
      </c>
      <c r="F935" s="13" t="str">
        <f t="shared" si="46"/>
        <v/>
      </c>
      <c r="G935" s="17" t="str">
        <f>IF(IFERROR(FIND(G$13,INDEX(DATOS!CB:CB,MATCH(CHECKLIST!B935,DATOS!B:B,0),1),1),"")="",IF(IFERROR(FIND("FINADO",INDEX(DATOS!CB:CB,MATCH(CHECKLIST!B935,DATOS!B:B,0),1),1),"")="",IF(IFERROR(FIND("BAJA",INDEX(DATOS!CB:CB,MATCH(CHECKLIST!B935,DATOS!B:B,0),1),1),"")="",IF(IFERROR(FIND("FECHA PEUA",INDEX(DATOS!CB:CB,MATCH(CHECKLIST!B935,DATOS!B:B,0),1),1),"")="",IF(IFERROR(FIND("FIRMA",INDEX(DATOS!CB:CB,MATCH(CHECKLIST!B935,DATOS!B:B,0),1),1),"")="","","FIRMA"),"PEUA"),"BAJA"),"FINADO"),"X")</f>
        <v/>
      </c>
      <c r="H935" s="17" t="str">
        <f>IF(IFERROR(FIND(H$13,INDEX(DATOS!CB:CB,MATCH(CHECKLIST!B935,DATOS!B:B,0),1),1),"")="",IF(IFERROR(FIND("VENCIDA",INDEX(DATOS!BI:BI,MATCH(CHECKLIST!B935,DATOS!B:B,0),1),1),"")="","","VENCIDO"),"X")</f>
        <v/>
      </c>
      <c r="I935" s="17" t="str">
        <f>IF(IFERROR(FIND(I$13,INDEX(DATOS!CB:CB,MATCH(CHECKLIST!B935,DATOS!B:B,0),1),1),"")="","","X")</f>
        <v/>
      </c>
      <c r="J935" s="17" t="str">
        <f>IF(IFERROR(FIND(J$13,INDEX(DATOS!CB:CB,MATCH(CHECKLIST!B935,DATOS!B:B,0),1),1),"")="","","X")</f>
        <v/>
      </c>
      <c r="K935" s="17" t="str">
        <f>IF(IFERROR(FIND(K$13,INDEX(DATOS!CB:CB,MATCH(CHECKLIST!B935,DATOS!B:B,0),1),1),"")="","","X")</f>
        <v/>
      </c>
      <c r="L935" s="17" t="str">
        <f>IF(IFERROR(FIND(L$13,INDEX(DATOS!CB:CB,MATCH(CHECKLIST!B935,DATOS!B:B,0),1),1),"")="","","X")</f>
        <v/>
      </c>
      <c r="M935" s="17" t="str">
        <f>IF(IFERROR(FIND(M$13,INDEX(DATOS!CB:CB,MATCH(CHECKLIST!B935,DATOS!B:B,0),1),1),"")="","","X")</f>
        <v/>
      </c>
      <c r="N935" s="49" t="str">
        <f ca="1">IFERROR(IF(INDEX(DATOS!I:I,MATCH(CHECKLIST!B935,DATOS!B:B,0),1)="","X",IF(INDEX(DATOS!I:I,MATCH(CHECKLIST!B935,DATOS!B:B,0),1)&gt;YEAR(TODAY())-1,"","VENCIDA")),"")</f>
        <v/>
      </c>
      <c r="P935" s="17" t="str">
        <f>IF(B935="","",IF(IFERROR(FIND(P$13,INDEX(DATOS!CB:CB,MATCH(CHECKLIST!B935,DATOS!B:B,0),1),1),"")="","","X"))</f>
        <v/>
      </c>
      <c r="Q935" s="17" t="str">
        <f>IF(B935="","",IF(IFERROR(FIND(Q$13,INDEX(DATOS!CB:CB,MATCH(CHECKLIST!B935,DATOS!B:B,0),1),1),"")="","","X"))</f>
        <v/>
      </c>
      <c r="R935" t="str">
        <f>IF(B935="","",1)</f>
        <v/>
      </c>
      <c r="S935" t="str">
        <f t="shared" si="49"/>
        <v/>
      </c>
      <c r="U935" t="str">
        <f t="shared" si="47"/>
        <v/>
      </c>
      <c r="V935" t="str">
        <f t="shared" si="48"/>
        <v/>
      </c>
    </row>
    <row r="936" spans="1:22" x14ac:dyDescent="0.25">
      <c r="A936" s="12">
        <v>923</v>
      </c>
      <c r="B936" t="str">
        <f>IFERROR(INDEX(DATOS!B:B,MATCH(CHECKLIST!A936,DATOS!BV:BV,0),1),"")</f>
        <v/>
      </c>
      <c r="C936" t="str">
        <f>IFERROR(INDEX(DATOS!J:J,MATCH(CHECKLIST!A936,DATOS!BV:BV,0),1),"")</f>
        <v/>
      </c>
      <c r="D936" t="str">
        <f>IFERROR(INDEX(DATOS!R:R,MATCH(CHECKLIST!E936,DATOS!C:C,0),1),"")</f>
        <v/>
      </c>
      <c r="E936" s="16" t="str">
        <f>IFERROR(INDEX(DATOS!C:C,MATCH(CHECKLIST!A936,DATOS!BV:BV,0),1),"")</f>
        <v/>
      </c>
      <c r="F936" s="13" t="str">
        <f t="shared" si="46"/>
        <v/>
      </c>
      <c r="G936" s="17" t="str">
        <f>IF(IFERROR(FIND(G$13,INDEX(DATOS!CB:CB,MATCH(CHECKLIST!B936,DATOS!B:B,0),1),1),"")="",IF(IFERROR(FIND("FINADO",INDEX(DATOS!CB:CB,MATCH(CHECKLIST!B936,DATOS!B:B,0),1),1),"")="",IF(IFERROR(FIND("BAJA",INDEX(DATOS!CB:CB,MATCH(CHECKLIST!B936,DATOS!B:B,0),1),1),"")="",IF(IFERROR(FIND("FECHA PEUA",INDEX(DATOS!CB:CB,MATCH(CHECKLIST!B936,DATOS!B:B,0),1),1),"")="",IF(IFERROR(FIND("FIRMA",INDEX(DATOS!CB:CB,MATCH(CHECKLIST!B936,DATOS!B:B,0),1),1),"")="","","FIRMA"),"PEUA"),"BAJA"),"FINADO"),"X")</f>
        <v/>
      </c>
      <c r="H936" s="17" t="str">
        <f>IF(IFERROR(FIND(H$13,INDEX(DATOS!CB:CB,MATCH(CHECKLIST!B936,DATOS!B:B,0),1),1),"")="",IF(IFERROR(FIND("VENCIDA",INDEX(DATOS!BI:BI,MATCH(CHECKLIST!B936,DATOS!B:B,0),1),1),"")="","","VENCIDO"),"X")</f>
        <v/>
      </c>
      <c r="I936" s="17" t="str">
        <f>IF(IFERROR(FIND(I$13,INDEX(DATOS!CB:CB,MATCH(CHECKLIST!B936,DATOS!B:B,0),1),1),"")="","","X")</f>
        <v/>
      </c>
      <c r="J936" s="17" t="str">
        <f>IF(IFERROR(FIND(J$13,INDEX(DATOS!CB:CB,MATCH(CHECKLIST!B936,DATOS!B:B,0),1),1),"")="","","X")</f>
        <v/>
      </c>
      <c r="K936" s="17" t="str">
        <f>IF(IFERROR(FIND(K$13,INDEX(DATOS!CB:CB,MATCH(CHECKLIST!B936,DATOS!B:B,0),1),1),"")="","","X")</f>
        <v/>
      </c>
      <c r="L936" s="17" t="str">
        <f>IF(IFERROR(FIND(L$13,INDEX(DATOS!CB:CB,MATCH(CHECKLIST!B936,DATOS!B:B,0),1),1),"")="","","X")</f>
        <v/>
      </c>
      <c r="M936" s="17" t="str">
        <f>IF(IFERROR(FIND(M$13,INDEX(DATOS!CB:CB,MATCH(CHECKLIST!B936,DATOS!B:B,0),1),1),"")="","","X")</f>
        <v/>
      </c>
      <c r="N936" s="49" t="str">
        <f ca="1">IFERROR(IF(INDEX(DATOS!I:I,MATCH(CHECKLIST!B936,DATOS!B:B,0),1)="","X",IF(INDEX(DATOS!I:I,MATCH(CHECKLIST!B936,DATOS!B:B,0),1)&gt;YEAR(TODAY())-1,"","VENCIDA")),"")</f>
        <v/>
      </c>
      <c r="P936" s="17" t="str">
        <f>IF(B936="","",IF(IFERROR(FIND(P$13,INDEX(DATOS!CB:CB,MATCH(CHECKLIST!B936,DATOS!B:B,0),1),1),"")="","","X"))</f>
        <v/>
      </c>
      <c r="Q936" s="17" t="str">
        <f>IF(B936="","",IF(IFERROR(FIND(Q$13,INDEX(DATOS!CB:CB,MATCH(CHECKLIST!B936,DATOS!B:B,0),1),1),"")="","","X"))</f>
        <v/>
      </c>
      <c r="S936">
        <f t="shared" si="49"/>
        <v>0</v>
      </c>
      <c r="U936" t="str">
        <f t="shared" si="47"/>
        <v/>
      </c>
      <c r="V936" t="str">
        <f t="shared" si="48"/>
        <v/>
      </c>
    </row>
    <row r="937" spans="1:22" x14ac:dyDescent="0.25">
      <c r="A937" s="12">
        <v>924</v>
      </c>
      <c r="B937" t="str">
        <f>IFERROR(INDEX(DATOS!B:B,MATCH(CHECKLIST!A937,DATOS!BV:BV,0),1),"")</f>
        <v/>
      </c>
      <c r="C937" t="str">
        <f>IFERROR(INDEX(DATOS!J:J,MATCH(CHECKLIST!A937,DATOS!BV:BV,0),1),"")</f>
        <v/>
      </c>
      <c r="D937" t="str">
        <f>IFERROR(INDEX(DATOS!R:R,MATCH(CHECKLIST!E937,DATOS!C:C,0),1),"")</f>
        <v/>
      </c>
      <c r="E937" s="16" t="str">
        <f>IFERROR(INDEX(DATOS!C:C,MATCH(CHECKLIST!A937,DATOS!BV:BV,0),1),"")</f>
        <v/>
      </c>
      <c r="F937" s="13" t="str">
        <f t="shared" si="46"/>
        <v/>
      </c>
      <c r="G937" s="17" t="str">
        <f>IF(IFERROR(FIND(G$13,INDEX(DATOS!CB:CB,MATCH(CHECKLIST!B937,DATOS!B:B,0),1),1),"")="",IF(IFERROR(FIND("FINADO",INDEX(DATOS!CB:CB,MATCH(CHECKLIST!B937,DATOS!B:B,0),1),1),"")="",IF(IFERROR(FIND("BAJA",INDEX(DATOS!CB:CB,MATCH(CHECKLIST!B937,DATOS!B:B,0),1),1),"")="",IF(IFERROR(FIND("FECHA PEUA",INDEX(DATOS!CB:CB,MATCH(CHECKLIST!B937,DATOS!B:B,0),1),1),"")="",IF(IFERROR(FIND("FIRMA",INDEX(DATOS!CB:CB,MATCH(CHECKLIST!B937,DATOS!B:B,0),1),1),"")="","","FIRMA"),"PEUA"),"BAJA"),"FINADO"),"X")</f>
        <v/>
      </c>
      <c r="H937" s="17" t="str">
        <f>IF(IFERROR(FIND(H$13,INDEX(DATOS!CB:CB,MATCH(CHECKLIST!B937,DATOS!B:B,0),1),1),"")="",IF(IFERROR(FIND("VENCIDA",INDEX(DATOS!BI:BI,MATCH(CHECKLIST!B937,DATOS!B:B,0),1),1),"")="","","VENCIDO"),"X")</f>
        <v/>
      </c>
      <c r="I937" s="17" t="str">
        <f>IF(IFERROR(FIND(I$13,INDEX(DATOS!CB:CB,MATCH(CHECKLIST!B937,DATOS!B:B,0),1),1),"")="","","X")</f>
        <v/>
      </c>
      <c r="J937" s="17" t="str">
        <f>IF(IFERROR(FIND(J$13,INDEX(DATOS!CB:CB,MATCH(CHECKLIST!B937,DATOS!B:B,0),1),1),"")="","","X")</f>
        <v/>
      </c>
      <c r="K937" s="17" t="str">
        <f>IF(IFERROR(FIND(K$13,INDEX(DATOS!CB:CB,MATCH(CHECKLIST!B937,DATOS!B:B,0),1),1),"")="","","X")</f>
        <v/>
      </c>
      <c r="L937" s="17" t="str">
        <f>IF(IFERROR(FIND(L$13,INDEX(DATOS!CB:CB,MATCH(CHECKLIST!B937,DATOS!B:B,0),1),1),"")="","","X")</f>
        <v/>
      </c>
      <c r="M937" s="17" t="str">
        <f>IF(IFERROR(FIND(M$13,INDEX(DATOS!CB:CB,MATCH(CHECKLIST!B937,DATOS!B:B,0),1),1),"")="","","X")</f>
        <v/>
      </c>
      <c r="N937" s="49" t="str">
        <f ca="1">IFERROR(IF(INDEX(DATOS!I:I,MATCH(CHECKLIST!B937,DATOS!B:B,0),1)="","X",IF(INDEX(DATOS!I:I,MATCH(CHECKLIST!B937,DATOS!B:B,0),1)&gt;YEAR(TODAY())-1,"","VENCIDA")),"")</f>
        <v/>
      </c>
      <c r="P937" s="17" t="str">
        <f>IF(B937="","",IF(IFERROR(FIND(P$13,INDEX(DATOS!CB:CB,MATCH(CHECKLIST!B937,DATOS!B:B,0),1),1),"")="","","X"))</f>
        <v/>
      </c>
      <c r="Q937" s="17" t="str">
        <f>IF(B937="","",IF(IFERROR(FIND(Q$13,INDEX(DATOS!CB:CB,MATCH(CHECKLIST!B937,DATOS!B:B,0),1),1),"")="","","X"))</f>
        <v/>
      </c>
      <c r="R937" t="str">
        <f>IF(B937="","",1)</f>
        <v/>
      </c>
      <c r="S937" t="str">
        <f t="shared" si="49"/>
        <v/>
      </c>
      <c r="U937" t="str">
        <f t="shared" si="47"/>
        <v/>
      </c>
      <c r="V937" t="str">
        <f t="shared" si="48"/>
        <v/>
      </c>
    </row>
    <row r="938" spans="1:22" x14ac:dyDescent="0.25">
      <c r="A938" s="12">
        <v>925</v>
      </c>
      <c r="B938" t="str">
        <f>IFERROR(INDEX(DATOS!B:B,MATCH(CHECKLIST!A938,DATOS!BV:BV,0),1),"")</f>
        <v/>
      </c>
      <c r="C938" t="str">
        <f>IFERROR(INDEX(DATOS!J:J,MATCH(CHECKLIST!A938,DATOS!BV:BV,0),1),"")</f>
        <v/>
      </c>
      <c r="D938" t="str">
        <f>IFERROR(INDEX(DATOS!R:R,MATCH(CHECKLIST!E938,DATOS!C:C,0),1),"")</f>
        <v/>
      </c>
      <c r="E938" s="16" t="str">
        <f>IFERROR(INDEX(DATOS!C:C,MATCH(CHECKLIST!A938,DATOS!BV:BV,0),1),"")</f>
        <v/>
      </c>
      <c r="F938" s="13" t="str">
        <f t="shared" si="46"/>
        <v/>
      </c>
      <c r="G938" s="17" t="str">
        <f>IF(IFERROR(FIND(G$13,INDEX(DATOS!CB:CB,MATCH(CHECKLIST!B938,DATOS!B:B,0),1),1),"")="",IF(IFERROR(FIND("FINADO",INDEX(DATOS!CB:CB,MATCH(CHECKLIST!B938,DATOS!B:B,0),1),1),"")="",IF(IFERROR(FIND("BAJA",INDEX(DATOS!CB:CB,MATCH(CHECKLIST!B938,DATOS!B:B,0),1),1),"")="",IF(IFERROR(FIND("FECHA PEUA",INDEX(DATOS!CB:CB,MATCH(CHECKLIST!B938,DATOS!B:B,0),1),1),"")="",IF(IFERROR(FIND("FIRMA",INDEX(DATOS!CB:CB,MATCH(CHECKLIST!B938,DATOS!B:B,0),1),1),"")="","","FIRMA"),"PEUA"),"BAJA"),"FINADO"),"X")</f>
        <v/>
      </c>
      <c r="H938" s="17" t="str">
        <f>IF(IFERROR(FIND(H$13,INDEX(DATOS!CB:CB,MATCH(CHECKLIST!B938,DATOS!B:B,0),1),1),"")="",IF(IFERROR(FIND("VENCIDA",INDEX(DATOS!BI:BI,MATCH(CHECKLIST!B938,DATOS!B:B,0),1),1),"")="","","VENCIDO"),"X")</f>
        <v/>
      </c>
      <c r="I938" s="17" t="str">
        <f>IF(IFERROR(FIND(I$13,INDEX(DATOS!CB:CB,MATCH(CHECKLIST!B938,DATOS!B:B,0),1),1),"")="","","X")</f>
        <v/>
      </c>
      <c r="J938" s="17" t="str">
        <f>IF(IFERROR(FIND(J$13,INDEX(DATOS!CB:CB,MATCH(CHECKLIST!B938,DATOS!B:B,0),1),1),"")="","","X")</f>
        <v/>
      </c>
      <c r="K938" s="17" t="str">
        <f>IF(IFERROR(FIND(K$13,INDEX(DATOS!CB:CB,MATCH(CHECKLIST!B938,DATOS!B:B,0),1),1),"")="","","X")</f>
        <v/>
      </c>
      <c r="L938" s="17" t="str">
        <f>IF(IFERROR(FIND(L$13,INDEX(DATOS!CB:CB,MATCH(CHECKLIST!B938,DATOS!B:B,0),1),1),"")="","","X")</f>
        <v/>
      </c>
      <c r="M938" s="17" t="str">
        <f>IF(IFERROR(FIND(M$13,INDEX(DATOS!CB:CB,MATCH(CHECKLIST!B938,DATOS!B:B,0),1),1),"")="","","X")</f>
        <v/>
      </c>
      <c r="N938" s="49" t="str">
        <f ca="1">IFERROR(IF(INDEX(DATOS!I:I,MATCH(CHECKLIST!B938,DATOS!B:B,0),1)="","X",IF(INDEX(DATOS!I:I,MATCH(CHECKLIST!B938,DATOS!B:B,0),1)&gt;YEAR(TODAY())-1,"","VENCIDA")),"")</f>
        <v/>
      </c>
      <c r="P938" s="17" t="str">
        <f>IF(B938="","",IF(IFERROR(FIND(P$13,INDEX(DATOS!CB:CB,MATCH(CHECKLIST!B938,DATOS!B:B,0),1),1),"")="","","X"))</f>
        <v/>
      </c>
      <c r="Q938" s="17" t="str">
        <f>IF(B938="","",IF(IFERROR(FIND(Q$13,INDEX(DATOS!CB:CB,MATCH(CHECKLIST!B938,DATOS!B:B,0),1),1),"")="","","X"))</f>
        <v/>
      </c>
      <c r="S938">
        <f t="shared" si="49"/>
        <v>0</v>
      </c>
      <c r="U938" t="str">
        <f t="shared" si="47"/>
        <v/>
      </c>
      <c r="V938" t="str">
        <f t="shared" si="48"/>
        <v/>
      </c>
    </row>
    <row r="939" spans="1:22" x14ac:dyDescent="0.25">
      <c r="A939" s="12">
        <v>926</v>
      </c>
      <c r="B939" t="str">
        <f>IFERROR(INDEX(DATOS!B:B,MATCH(CHECKLIST!A939,DATOS!BV:BV,0),1),"")</f>
        <v/>
      </c>
      <c r="C939" t="str">
        <f>IFERROR(INDEX(DATOS!J:J,MATCH(CHECKLIST!A939,DATOS!BV:BV,0),1),"")</f>
        <v/>
      </c>
      <c r="D939" t="str">
        <f>IFERROR(INDEX(DATOS!R:R,MATCH(CHECKLIST!E939,DATOS!C:C,0),1),"")</f>
        <v/>
      </c>
      <c r="E939" s="16" t="str">
        <f>IFERROR(INDEX(DATOS!C:C,MATCH(CHECKLIST!A939,DATOS!BV:BV,0),1),"")</f>
        <v/>
      </c>
      <c r="F939" s="13" t="str">
        <f t="shared" si="46"/>
        <v/>
      </c>
      <c r="G939" s="17" t="str">
        <f>IF(IFERROR(FIND(G$13,INDEX(DATOS!CB:CB,MATCH(CHECKLIST!B939,DATOS!B:B,0),1),1),"")="",IF(IFERROR(FIND("FINADO",INDEX(DATOS!CB:CB,MATCH(CHECKLIST!B939,DATOS!B:B,0),1),1),"")="",IF(IFERROR(FIND("BAJA",INDEX(DATOS!CB:CB,MATCH(CHECKLIST!B939,DATOS!B:B,0),1),1),"")="",IF(IFERROR(FIND("FECHA PEUA",INDEX(DATOS!CB:CB,MATCH(CHECKLIST!B939,DATOS!B:B,0),1),1),"")="",IF(IFERROR(FIND("FIRMA",INDEX(DATOS!CB:CB,MATCH(CHECKLIST!B939,DATOS!B:B,0),1),1),"")="","","FIRMA"),"PEUA"),"BAJA"),"FINADO"),"X")</f>
        <v/>
      </c>
      <c r="H939" s="17" t="str">
        <f>IF(IFERROR(FIND(H$13,INDEX(DATOS!CB:CB,MATCH(CHECKLIST!B939,DATOS!B:B,0),1),1),"")="",IF(IFERROR(FIND("VENCIDA",INDEX(DATOS!BI:BI,MATCH(CHECKLIST!B939,DATOS!B:B,0),1),1),"")="","","VENCIDO"),"X")</f>
        <v/>
      </c>
      <c r="I939" s="17" t="str">
        <f>IF(IFERROR(FIND(I$13,INDEX(DATOS!CB:CB,MATCH(CHECKLIST!B939,DATOS!B:B,0),1),1),"")="","","X")</f>
        <v/>
      </c>
      <c r="J939" s="17" t="str">
        <f>IF(IFERROR(FIND(J$13,INDEX(DATOS!CB:CB,MATCH(CHECKLIST!B939,DATOS!B:B,0),1),1),"")="","","X")</f>
        <v/>
      </c>
      <c r="K939" s="17" t="str">
        <f>IF(IFERROR(FIND(K$13,INDEX(DATOS!CB:CB,MATCH(CHECKLIST!B939,DATOS!B:B,0),1),1),"")="","","X")</f>
        <v/>
      </c>
      <c r="L939" s="17" t="str">
        <f>IF(IFERROR(FIND(L$13,INDEX(DATOS!CB:CB,MATCH(CHECKLIST!B939,DATOS!B:B,0),1),1),"")="","","X")</f>
        <v/>
      </c>
      <c r="M939" s="17" t="str">
        <f>IF(IFERROR(FIND(M$13,INDEX(DATOS!CB:CB,MATCH(CHECKLIST!B939,DATOS!B:B,0),1),1),"")="","","X")</f>
        <v/>
      </c>
      <c r="N939" s="49" t="str">
        <f ca="1">IFERROR(IF(INDEX(DATOS!I:I,MATCH(CHECKLIST!B939,DATOS!B:B,0),1)="","X",IF(INDEX(DATOS!I:I,MATCH(CHECKLIST!B939,DATOS!B:B,0),1)&gt;YEAR(TODAY())-1,"","VENCIDA")),"")</f>
        <v/>
      </c>
      <c r="P939" s="17" t="str">
        <f>IF(B939="","",IF(IFERROR(FIND(P$13,INDEX(DATOS!CB:CB,MATCH(CHECKLIST!B939,DATOS!B:B,0),1),1),"")="","","X"))</f>
        <v/>
      </c>
      <c r="Q939" s="17" t="str">
        <f>IF(B939="","",IF(IFERROR(FIND(Q$13,INDEX(DATOS!CB:CB,MATCH(CHECKLIST!B939,DATOS!B:B,0),1),1),"")="","","X"))</f>
        <v/>
      </c>
      <c r="R939" t="str">
        <f>IF(B939="","",1)</f>
        <v/>
      </c>
      <c r="S939" t="str">
        <f t="shared" si="49"/>
        <v/>
      </c>
      <c r="U939" t="str">
        <f t="shared" si="47"/>
        <v/>
      </c>
      <c r="V939" t="str">
        <f t="shared" si="48"/>
        <v/>
      </c>
    </row>
    <row r="940" spans="1:22" x14ac:dyDescent="0.25">
      <c r="A940" s="12">
        <v>927</v>
      </c>
      <c r="B940" t="str">
        <f>IFERROR(INDEX(DATOS!B:B,MATCH(CHECKLIST!A940,DATOS!BV:BV,0),1),"")</f>
        <v/>
      </c>
      <c r="C940" t="str">
        <f>IFERROR(INDEX(DATOS!J:J,MATCH(CHECKLIST!A940,DATOS!BV:BV,0),1),"")</f>
        <v/>
      </c>
      <c r="D940" t="str">
        <f>IFERROR(INDEX(DATOS!R:R,MATCH(CHECKLIST!E940,DATOS!C:C,0),1),"")</f>
        <v/>
      </c>
      <c r="E940" s="16" t="str">
        <f>IFERROR(INDEX(DATOS!C:C,MATCH(CHECKLIST!A940,DATOS!BV:BV,0),1),"")</f>
        <v/>
      </c>
      <c r="F940" s="13" t="str">
        <f t="shared" si="46"/>
        <v/>
      </c>
      <c r="G940" s="17" t="str">
        <f>IF(IFERROR(FIND(G$13,INDEX(DATOS!CB:CB,MATCH(CHECKLIST!B940,DATOS!B:B,0),1),1),"")="",IF(IFERROR(FIND("FINADO",INDEX(DATOS!CB:CB,MATCH(CHECKLIST!B940,DATOS!B:B,0),1),1),"")="",IF(IFERROR(FIND("BAJA",INDEX(DATOS!CB:CB,MATCH(CHECKLIST!B940,DATOS!B:B,0),1),1),"")="",IF(IFERROR(FIND("FECHA PEUA",INDEX(DATOS!CB:CB,MATCH(CHECKLIST!B940,DATOS!B:B,0),1),1),"")="",IF(IFERROR(FIND("FIRMA",INDEX(DATOS!CB:CB,MATCH(CHECKLIST!B940,DATOS!B:B,0),1),1),"")="","","FIRMA"),"PEUA"),"BAJA"),"FINADO"),"X")</f>
        <v/>
      </c>
      <c r="H940" s="17" t="str">
        <f>IF(IFERROR(FIND(H$13,INDEX(DATOS!CB:CB,MATCH(CHECKLIST!B940,DATOS!B:B,0),1),1),"")="",IF(IFERROR(FIND("VENCIDA",INDEX(DATOS!BI:BI,MATCH(CHECKLIST!B940,DATOS!B:B,0),1),1),"")="","","VENCIDO"),"X")</f>
        <v/>
      </c>
      <c r="I940" s="17" t="str">
        <f>IF(IFERROR(FIND(I$13,INDEX(DATOS!CB:CB,MATCH(CHECKLIST!B940,DATOS!B:B,0),1),1),"")="","","X")</f>
        <v/>
      </c>
      <c r="J940" s="17" t="str">
        <f>IF(IFERROR(FIND(J$13,INDEX(DATOS!CB:CB,MATCH(CHECKLIST!B940,DATOS!B:B,0),1),1),"")="","","X")</f>
        <v/>
      </c>
      <c r="K940" s="17" t="str">
        <f>IF(IFERROR(FIND(K$13,INDEX(DATOS!CB:CB,MATCH(CHECKLIST!B940,DATOS!B:B,0),1),1),"")="","","X")</f>
        <v/>
      </c>
      <c r="L940" s="17" t="str">
        <f>IF(IFERROR(FIND(L$13,INDEX(DATOS!CB:CB,MATCH(CHECKLIST!B940,DATOS!B:B,0),1),1),"")="","","X")</f>
        <v/>
      </c>
      <c r="M940" s="17" t="str">
        <f>IF(IFERROR(FIND(M$13,INDEX(DATOS!CB:CB,MATCH(CHECKLIST!B940,DATOS!B:B,0),1),1),"")="","","X")</f>
        <v/>
      </c>
      <c r="N940" s="49" t="str">
        <f ca="1">IFERROR(IF(INDEX(DATOS!I:I,MATCH(CHECKLIST!B940,DATOS!B:B,0),1)="","X",IF(INDEX(DATOS!I:I,MATCH(CHECKLIST!B940,DATOS!B:B,0),1)&gt;YEAR(TODAY())-1,"","VENCIDA")),"")</f>
        <v/>
      </c>
      <c r="P940" s="17" t="str">
        <f>IF(B940="","",IF(IFERROR(FIND(P$13,INDEX(DATOS!CB:CB,MATCH(CHECKLIST!B940,DATOS!B:B,0),1),1),"")="","","X"))</f>
        <v/>
      </c>
      <c r="Q940" s="17" t="str">
        <f>IF(B940="","",IF(IFERROR(FIND(Q$13,INDEX(DATOS!CB:CB,MATCH(CHECKLIST!B940,DATOS!B:B,0),1),1),"")="","","X"))</f>
        <v/>
      </c>
      <c r="S940">
        <f t="shared" si="49"/>
        <v>0</v>
      </c>
      <c r="U940" t="str">
        <f t="shared" si="47"/>
        <v/>
      </c>
      <c r="V940" t="str">
        <f t="shared" si="48"/>
        <v/>
      </c>
    </row>
    <row r="941" spans="1:22" x14ac:dyDescent="0.25">
      <c r="A941" s="12">
        <v>928</v>
      </c>
      <c r="B941" t="str">
        <f>IFERROR(INDEX(DATOS!B:B,MATCH(CHECKLIST!A941,DATOS!BV:BV,0),1),"")</f>
        <v/>
      </c>
      <c r="C941" t="str">
        <f>IFERROR(INDEX(DATOS!J:J,MATCH(CHECKLIST!A941,DATOS!BV:BV,0),1),"")</f>
        <v/>
      </c>
      <c r="D941" t="str">
        <f>IFERROR(INDEX(DATOS!R:R,MATCH(CHECKLIST!E941,DATOS!C:C,0),1),"")</f>
        <v/>
      </c>
      <c r="E941" s="16" t="str">
        <f>IFERROR(INDEX(DATOS!C:C,MATCH(CHECKLIST!A941,DATOS!BV:BV,0),1),"")</f>
        <v/>
      </c>
      <c r="F941" s="13" t="str">
        <f t="shared" si="46"/>
        <v/>
      </c>
      <c r="G941" s="17" t="str">
        <f>IF(IFERROR(FIND(G$13,INDEX(DATOS!CB:CB,MATCH(CHECKLIST!B941,DATOS!B:B,0),1),1),"")="",IF(IFERROR(FIND("FINADO",INDEX(DATOS!CB:CB,MATCH(CHECKLIST!B941,DATOS!B:B,0),1),1),"")="",IF(IFERROR(FIND("BAJA",INDEX(DATOS!CB:CB,MATCH(CHECKLIST!B941,DATOS!B:B,0),1),1),"")="",IF(IFERROR(FIND("FECHA PEUA",INDEX(DATOS!CB:CB,MATCH(CHECKLIST!B941,DATOS!B:B,0),1),1),"")="",IF(IFERROR(FIND("FIRMA",INDEX(DATOS!CB:CB,MATCH(CHECKLIST!B941,DATOS!B:B,0),1),1),"")="","","FIRMA"),"PEUA"),"BAJA"),"FINADO"),"X")</f>
        <v/>
      </c>
      <c r="H941" s="17" t="str">
        <f>IF(IFERROR(FIND(H$13,INDEX(DATOS!CB:CB,MATCH(CHECKLIST!B941,DATOS!B:B,0),1),1),"")="",IF(IFERROR(FIND("VENCIDA",INDEX(DATOS!BI:BI,MATCH(CHECKLIST!B941,DATOS!B:B,0),1),1),"")="","","VENCIDO"),"X")</f>
        <v/>
      </c>
      <c r="I941" s="17" t="str">
        <f>IF(IFERROR(FIND(I$13,INDEX(DATOS!CB:CB,MATCH(CHECKLIST!B941,DATOS!B:B,0),1),1),"")="","","X")</f>
        <v/>
      </c>
      <c r="J941" s="17" t="str">
        <f>IF(IFERROR(FIND(J$13,INDEX(DATOS!CB:CB,MATCH(CHECKLIST!B941,DATOS!B:B,0),1),1),"")="","","X")</f>
        <v/>
      </c>
      <c r="K941" s="17" t="str">
        <f>IF(IFERROR(FIND(K$13,INDEX(DATOS!CB:CB,MATCH(CHECKLIST!B941,DATOS!B:B,0),1),1),"")="","","X")</f>
        <v/>
      </c>
      <c r="L941" s="17" t="str">
        <f>IF(IFERROR(FIND(L$13,INDEX(DATOS!CB:CB,MATCH(CHECKLIST!B941,DATOS!B:B,0),1),1),"")="","","X")</f>
        <v/>
      </c>
      <c r="M941" s="17" t="str">
        <f>IF(IFERROR(FIND(M$13,INDEX(DATOS!CB:CB,MATCH(CHECKLIST!B941,DATOS!B:B,0),1),1),"")="","","X")</f>
        <v/>
      </c>
      <c r="N941" s="49" t="str">
        <f ca="1">IFERROR(IF(INDEX(DATOS!I:I,MATCH(CHECKLIST!B941,DATOS!B:B,0),1)="","X",IF(INDEX(DATOS!I:I,MATCH(CHECKLIST!B941,DATOS!B:B,0),1)&gt;YEAR(TODAY())-1,"","VENCIDA")),"")</f>
        <v/>
      </c>
      <c r="P941" s="17" t="str">
        <f>IF(B941="","",IF(IFERROR(FIND(P$13,INDEX(DATOS!CB:CB,MATCH(CHECKLIST!B941,DATOS!B:B,0),1),1),"")="","","X"))</f>
        <v/>
      </c>
      <c r="Q941" s="17" t="str">
        <f>IF(B941="","",IF(IFERROR(FIND(Q$13,INDEX(DATOS!CB:CB,MATCH(CHECKLIST!B941,DATOS!B:B,0),1),1),"")="","","X"))</f>
        <v/>
      </c>
      <c r="R941" t="str">
        <f>IF(B941="","",1)</f>
        <v/>
      </c>
      <c r="S941" t="str">
        <f t="shared" si="49"/>
        <v/>
      </c>
      <c r="U941" t="str">
        <f t="shared" si="47"/>
        <v/>
      </c>
      <c r="V941" t="str">
        <f t="shared" si="48"/>
        <v/>
      </c>
    </row>
    <row r="942" spans="1:22" x14ac:dyDescent="0.25">
      <c r="A942" s="12">
        <v>929</v>
      </c>
      <c r="B942" t="str">
        <f>IFERROR(INDEX(DATOS!B:B,MATCH(CHECKLIST!A942,DATOS!BV:BV,0),1),"")</f>
        <v/>
      </c>
      <c r="C942" t="str">
        <f>IFERROR(INDEX(DATOS!J:J,MATCH(CHECKLIST!A942,DATOS!BV:BV,0),1),"")</f>
        <v/>
      </c>
      <c r="D942" t="str">
        <f>IFERROR(INDEX(DATOS!R:R,MATCH(CHECKLIST!E942,DATOS!C:C,0),1),"")</f>
        <v/>
      </c>
      <c r="E942" s="16" t="str">
        <f>IFERROR(INDEX(DATOS!C:C,MATCH(CHECKLIST!A942,DATOS!BV:BV,0),1),"")</f>
        <v/>
      </c>
      <c r="F942" s="13" t="str">
        <f t="shared" si="46"/>
        <v/>
      </c>
      <c r="G942" s="17" t="str">
        <f>IF(IFERROR(FIND(G$13,INDEX(DATOS!CB:CB,MATCH(CHECKLIST!B942,DATOS!B:B,0),1),1),"")="",IF(IFERROR(FIND("FINADO",INDEX(DATOS!CB:CB,MATCH(CHECKLIST!B942,DATOS!B:B,0),1),1),"")="",IF(IFERROR(FIND("BAJA",INDEX(DATOS!CB:CB,MATCH(CHECKLIST!B942,DATOS!B:B,0),1),1),"")="",IF(IFERROR(FIND("FECHA PEUA",INDEX(DATOS!CB:CB,MATCH(CHECKLIST!B942,DATOS!B:B,0),1),1),"")="",IF(IFERROR(FIND("FIRMA",INDEX(DATOS!CB:CB,MATCH(CHECKLIST!B942,DATOS!B:B,0),1),1),"")="","","FIRMA"),"PEUA"),"BAJA"),"FINADO"),"X")</f>
        <v/>
      </c>
      <c r="H942" s="17" t="str">
        <f>IF(IFERROR(FIND(H$13,INDEX(DATOS!CB:CB,MATCH(CHECKLIST!B942,DATOS!B:B,0),1),1),"")="",IF(IFERROR(FIND("VENCIDA",INDEX(DATOS!BI:BI,MATCH(CHECKLIST!B942,DATOS!B:B,0),1),1),"")="","","VENCIDO"),"X")</f>
        <v/>
      </c>
      <c r="I942" s="17" t="str">
        <f>IF(IFERROR(FIND(I$13,INDEX(DATOS!CB:CB,MATCH(CHECKLIST!B942,DATOS!B:B,0),1),1),"")="","","X")</f>
        <v/>
      </c>
      <c r="J942" s="17" t="str">
        <f>IF(IFERROR(FIND(J$13,INDEX(DATOS!CB:CB,MATCH(CHECKLIST!B942,DATOS!B:B,0),1),1),"")="","","X")</f>
        <v/>
      </c>
      <c r="K942" s="17" t="str">
        <f>IF(IFERROR(FIND(K$13,INDEX(DATOS!CB:CB,MATCH(CHECKLIST!B942,DATOS!B:B,0),1),1),"")="","","X")</f>
        <v/>
      </c>
      <c r="L942" s="17" t="str">
        <f>IF(IFERROR(FIND(L$13,INDEX(DATOS!CB:CB,MATCH(CHECKLIST!B942,DATOS!B:B,0),1),1),"")="","","X")</f>
        <v/>
      </c>
      <c r="M942" s="17" t="str">
        <f>IF(IFERROR(FIND(M$13,INDEX(DATOS!CB:CB,MATCH(CHECKLIST!B942,DATOS!B:B,0),1),1),"")="","","X")</f>
        <v/>
      </c>
      <c r="N942" s="49" t="str">
        <f ca="1">IFERROR(IF(INDEX(DATOS!I:I,MATCH(CHECKLIST!B942,DATOS!B:B,0),1)="","X",IF(INDEX(DATOS!I:I,MATCH(CHECKLIST!B942,DATOS!B:B,0),1)&gt;YEAR(TODAY())-1,"","VENCIDA")),"")</f>
        <v/>
      </c>
      <c r="P942" s="17" t="str">
        <f>IF(B942="","",IF(IFERROR(FIND(P$13,INDEX(DATOS!CB:CB,MATCH(CHECKLIST!B942,DATOS!B:B,0),1),1),"")="","","X"))</f>
        <v/>
      </c>
      <c r="Q942" s="17" t="str">
        <f>IF(B942="","",IF(IFERROR(FIND(Q$13,INDEX(DATOS!CB:CB,MATCH(CHECKLIST!B942,DATOS!B:B,0),1),1),"")="","","X"))</f>
        <v/>
      </c>
      <c r="S942">
        <f t="shared" si="49"/>
        <v>0</v>
      </c>
      <c r="U942" t="str">
        <f t="shared" si="47"/>
        <v/>
      </c>
      <c r="V942" t="str">
        <f t="shared" si="48"/>
        <v/>
      </c>
    </row>
    <row r="943" spans="1:22" x14ac:dyDescent="0.25">
      <c r="A943" s="12">
        <v>930</v>
      </c>
      <c r="B943" t="str">
        <f>IFERROR(INDEX(DATOS!B:B,MATCH(CHECKLIST!A943,DATOS!BV:BV,0),1),"")</f>
        <v/>
      </c>
      <c r="C943" t="str">
        <f>IFERROR(INDEX(DATOS!J:J,MATCH(CHECKLIST!A943,DATOS!BV:BV,0),1),"")</f>
        <v/>
      </c>
      <c r="D943" t="str">
        <f>IFERROR(INDEX(DATOS!R:R,MATCH(CHECKLIST!E943,DATOS!C:C,0),1),"")</f>
        <v/>
      </c>
      <c r="E943" s="16" t="str">
        <f>IFERROR(INDEX(DATOS!C:C,MATCH(CHECKLIST!A943,DATOS!BV:BV,0),1),"")</f>
        <v/>
      </c>
      <c r="F943" s="13" t="str">
        <f t="shared" si="46"/>
        <v/>
      </c>
      <c r="G943" s="17" t="str">
        <f>IF(IFERROR(FIND(G$13,INDEX(DATOS!CB:CB,MATCH(CHECKLIST!B943,DATOS!B:B,0),1),1),"")="",IF(IFERROR(FIND("FINADO",INDEX(DATOS!CB:CB,MATCH(CHECKLIST!B943,DATOS!B:B,0),1),1),"")="",IF(IFERROR(FIND("BAJA",INDEX(DATOS!CB:CB,MATCH(CHECKLIST!B943,DATOS!B:B,0),1),1),"")="",IF(IFERROR(FIND("FECHA PEUA",INDEX(DATOS!CB:CB,MATCH(CHECKLIST!B943,DATOS!B:B,0),1),1),"")="",IF(IFERROR(FIND("FIRMA",INDEX(DATOS!CB:CB,MATCH(CHECKLIST!B943,DATOS!B:B,0),1),1),"")="","","FIRMA"),"PEUA"),"BAJA"),"FINADO"),"X")</f>
        <v/>
      </c>
      <c r="H943" s="17" t="str">
        <f>IF(IFERROR(FIND(H$13,INDEX(DATOS!CB:CB,MATCH(CHECKLIST!B943,DATOS!B:B,0),1),1),"")="",IF(IFERROR(FIND("VENCIDA",INDEX(DATOS!BI:BI,MATCH(CHECKLIST!B943,DATOS!B:B,0),1),1),"")="","","VENCIDO"),"X")</f>
        <v/>
      </c>
      <c r="I943" s="17" t="str">
        <f>IF(IFERROR(FIND(I$13,INDEX(DATOS!CB:CB,MATCH(CHECKLIST!B943,DATOS!B:B,0),1),1),"")="","","X")</f>
        <v/>
      </c>
      <c r="J943" s="17" t="str">
        <f>IF(IFERROR(FIND(J$13,INDEX(DATOS!CB:CB,MATCH(CHECKLIST!B943,DATOS!B:B,0),1),1),"")="","","X")</f>
        <v/>
      </c>
      <c r="K943" s="17" t="str">
        <f>IF(IFERROR(FIND(K$13,INDEX(DATOS!CB:CB,MATCH(CHECKLIST!B943,DATOS!B:B,0),1),1),"")="","","X")</f>
        <v/>
      </c>
      <c r="L943" s="17" t="str">
        <f>IF(IFERROR(FIND(L$13,INDEX(DATOS!CB:CB,MATCH(CHECKLIST!B943,DATOS!B:B,0),1),1),"")="","","X")</f>
        <v/>
      </c>
      <c r="M943" s="17" t="str">
        <f>IF(IFERROR(FIND(M$13,INDEX(DATOS!CB:CB,MATCH(CHECKLIST!B943,DATOS!B:B,0),1),1),"")="","","X")</f>
        <v/>
      </c>
      <c r="N943" s="49" t="str">
        <f ca="1">IFERROR(IF(INDEX(DATOS!I:I,MATCH(CHECKLIST!B943,DATOS!B:B,0),1)="","X",IF(INDEX(DATOS!I:I,MATCH(CHECKLIST!B943,DATOS!B:B,0),1)&gt;YEAR(TODAY())-1,"","VENCIDA")),"")</f>
        <v/>
      </c>
      <c r="P943" s="17" t="str">
        <f>IF(B943="","",IF(IFERROR(FIND(P$13,INDEX(DATOS!CB:CB,MATCH(CHECKLIST!B943,DATOS!B:B,0),1),1),"")="","","X"))</f>
        <v/>
      </c>
      <c r="Q943" s="17" t="str">
        <f>IF(B943="","",IF(IFERROR(FIND(Q$13,INDEX(DATOS!CB:CB,MATCH(CHECKLIST!B943,DATOS!B:B,0),1),1),"")="","","X"))</f>
        <v/>
      </c>
      <c r="R943" t="str">
        <f>IF(B943="","",1)</f>
        <v/>
      </c>
      <c r="S943" t="str">
        <f t="shared" si="49"/>
        <v/>
      </c>
      <c r="U943" t="str">
        <f t="shared" si="47"/>
        <v/>
      </c>
      <c r="V943" t="str">
        <f t="shared" si="48"/>
        <v/>
      </c>
    </row>
    <row r="944" spans="1:22" x14ac:dyDescent="0.25">
      <c r="A944" s="12">
        <v>931</v>
      </c>
      <c r="B944" t="str">
        <f>IFERROR(INDEX(DATOS!B:B,MATCH(CHECKLIST!A944,DATOS!BV:BV,0),1),"")</f>
        <v/>
      </c>
      <c r="C944" t="str">
        <f>IFERROR(INDEX(DATOS!J:J,MATCH(CHECKLIST!A944,DATOS!BV:BV,0),1),"")</f>
        <v/>
      </c>
      <c r="D944" t="str">
        <f>IFERROR(INDEX(DATOS!R:R,MATCH(CHECKLIST!E944,DATOS!C:C,0),1),"")</f>
        <v/>
      </c>
      <c r="E944" s="16" t="str">
        <f>IFERROR(INDEX(DATOS!C:C,MATCH(CHECKLIST!A944,DATOS!BV:BV,0),1),"")</f>
        <v/>
      </c>
      <c r="F944" s="13" t="str">
        <f t="shared" si="46"/>
        <v/>
      </c>
      <c r="G944" s="17" t="str">
        <f>IF(IFERROR(FIND(G$13,INDEX(DATOS!CB:CB,MATCH(CHECKLIST!B944,DATOS!B:B,0),1),1),"")="",IF(IFERROR(FIND("FINADO",INDEX(DATOS!CB:CB,MATCH(CHECKLIST!B944,DATOS!B:B,0),1),1),"")="",IF(IFERROR(FIND("BAJA",INDEX(DATOS!CB:CB,MATCH(CHECKLIST!B944,DATOS!B:B,0),1),1),"")="",IF(IFERROR(FIND("FECHA PEUA",INDEX(DATOS!CB:CB,MATCH(CHECKLIST!B944,DATOS!B:B,0),1),1),"")="",IF(IFERROR(FIND("FIRMA",INDEX(DATOS!CB:CB,MATCH(CHECKLIST!B944,DATOS!B:B,0),1),1),"")="","","FIRMA"),"PEUA"),"BAJA"),"FINADO"),"X")</f>
        <v/>
      </c>
      <c r="H944" s="17" t="str">
        <f>IF(IFERROR(FIND(H$13,INDEX(DATOS!CB:CB,MATCH(CHECKLIST!B944,DATOS!B:B,0),1),1),"")="",IF(IFERROR(FIND("VENCIDA",INDEX(DATOS!BI:BI,MATCH(CHECKLIST!B944,DATOS!B:B,0),1),1),"")="","","VENCIDO"),"X")</f>
        <v/>
      </c>
      <c r="I944" s="17" t="str">
        <f>IF(IFERROR(FIND(I$13,INDEX(DATOS!CB:CB,MATCH(CHECKLIST!B944,DATOS!B:B,0),1),1),"")="","","X")</f>
        <v/>
      </c>
      <c r="J944" s="17" t="str">
        <f>IF(IFERROR(FIND(J$13,INDEX(DATOS!CB:CB,MATCH(CHECKLIST!B944,DATOS!B:B,0),1),1),"")="","","X")</f>
        <v/>
      </c>
      <c r="K944" s="17" t="str">
        <f>IF(IFERROR(FIND(K$13,INDEX(DATOS!CB:CB,MATCH(CHECKLIST!B944,DATOS!B:B,0),1),1),"")="","","X")</f>
        <v/>
      </c>
      <c r="L944" s="17" t="str">
        <f>IF(IFERROR(FIND(L$13,INDEX(DATOS!CB:CB,MATCH(CHECKLIST!B944,DATOS!B:B,0),1),1),"")="","","X")</f>
        <v/>
      </c>
      <c r="M944" s="17" t="str">
        <f>IF(IFERROR(FIND(M$13,INDEX(DATOS!CB:CB,MATCH(CHECKLIST!B944,DATOS!B:B,0),1),1),"")="","","X")</f>
        <v/>
      </c>
      <c r="N944" s="49" t="str">
        <f ca="1">IFERROR(IF(INDEX(DATOS!I:I,MATCH(CHECKLIST!B944,DATOS!B:B,0),1)="","X",IF(INDEX(DATOS!I:I,MATCH(CHECKLIST!B944,DATOS!B:B,0),1)&gt;YEAR(TODAY())-1,"","VENCIDA")),"")</f>
        <v/>
      </c>
      <c r="P944" s="17" t="str">
        <f>IF(B944="","",IF(IFERROR(FIND(P$13,INDEX(DATOS!CB:CB,MATCH(CHECKLIST!B944,DATOS!B:B,0),1),1),"")="","","X"))</f>
        <v/>
      </c>
      <c r="Q944" s="17" t="str">
        <f>IF(B944="","",IF(IFERROR(FIND(Q$13,INDEX(DATOS!CB:CB,MATCH(CHECKLIST!B944,DATOS!B:B,0),1),1),"")="","","X"))</f>
        <v/>
      </c>
      <c r="S944">
        <f t="shared" si="49"/>
        <v>0</v>
      </c>
      <c r="U944" t="str">
        <f t="shared" si="47"/>
        <v/>
      </c>
      <c r="V944" t="str">
        <f t="shared" si="48"/>
        <v/>
      </c>
    </row>
    <row r="945" spans="1:22" x14ac:dyDescent="0.25">
      <c r="A945" s="12">
        <v>932</v>
      </c>
      <c r="B945" t="str">
        <f>IFERROR(INDEX(DATOS!B:B,MATCH(CHECKLIST!A945,DATOS!BV:BV,0),1),"")</f>
        <v/>
      </c>
      <c r="C945" t="str">
        <f>IFERROR(INDEX(DATOS!J:J,MATCH(CHECKLIST!A945,DATOS!BV:BV,0),1),"")</f>
        <v/>
      </c>
      <c r="D945" t="str">
        <f>IFERROR(INDEX(DATOS!R:R,MATCH(CHECKLIST!E945,DATOS!C:C,0),1),"")</f>
        <v/>
      </c>
      <c r="E945" s="16" t="str">
        <f>IFERROR(INDEX(DATOS!C:C,MATCH(CHECKLIST!A945,DATOS!BV:BV,0),1),"")</f>
        <v/>
      </c>
      <c r="F945" s="13" t="str">
        <f t="shared" si="46"/>
        <v/>
      </c>
      <c r="G945" s="17" t="str">
        <f>IF(IFERROR(FIND(G$13,INDEX(DATOS!CB:CB,MATCH(CHECKLIST!B945,DATOS!B:B,0),1),1),"")="",IF(IFERROR(FIND("FINADO",INDEX(DATOS!CB:CB,MATCH(CHECKLIST!B945,DATOS!B:B,0),1),1),"")="",IF(IFERROR(FIND("BAJA",INDEX(DATOS!CB:CB,MATCH(CHECKLIST!B945,DATOS!B:B,0),1),1),"")="",IF(IFERROR(FIND("FECHA PEUA",INDEX(DATOS!CB:CB,MATCH(CHECKLIST!B945,DATOS!B:B,0),1),1),"")="",IF(IFERROR(FIND("FIRMA",INDEX(DATOS!CB:CB,MATCH(CHECKLIST!B945,DATOS!B:B,0),1),1),"")="","","FIRMA"),"PEUA"),"BAJA"),"FINADO"),"X")</f>
        <v/>
      </c>
      <c r="H945" s="17" t="str">
        <f>IF(IFERROR(FIND(H$13,INDEX(DATOS!CB:CB,MATCH(CHECKLIST!B945,DATOS!B:B,0),1),1),"")="",IF(IFERROR(FIND("VENCIDA",INDEX(DATOS!BI:BI,MATCH(CHECKLIST!B945,DATOS!B:B,0),1),1),"")="","","VENCIDO"),"X")</f>
        <v/>
      </c>
      <c r="I945" s="17" t="str">
        <f>IF(IFERROR(FIND(I$13,INDEX(DATOS!CB:CB,MATCH(CHECKLIST!B945,DATOS!B:B,0),1),1),"")="","","X")</f>
        <v/>
      </c>
      <c r="J945" s="17" t="str">
        <f>IF(IFERROR(FIND(J$13,INDEX(DATOS!CB:CB,MATCH(CHECKLIST!B945,DATOS!B:B,0),1),1),"")="","","X")</f>
        <v/>
      </c>
      <c r="K945" s="17" t="str">
        <f>IF(IFERROR(FIND(K$13,INDEX(DATOS!CB:CB,MATCH(CHECKLIST!B945,DATOS!B:B,0),1),1),"")="","","X")</f>
        <v/>
      </c>
      <c r="L945" s="17" t="str">
        <f>IF(IFERROR(FIND(L$13,INDEX(DATOS!CB:CB,MATCH(CHECKLIST!B945,DATOS!B:B,0),1),1),"")="","","X")</f>
        <v/>
      </c>
      <c r="M945" s="17" t="str">
        <f>IF(IFERROR(FIND(M$13,INDEX(DATOS!CB:CB,MATCH(CHECKLIST!B945,DATOS!B:B,0),1),1),"")="","","X")</f>
        <v/>
      </c>
      <c r="N945" s="49" t="str">
        <f ca="1">IFERROR(IF(INDEX(DATOS!I:I,MATCH(CHECKLIST!B945,DATOS!B:B,0),1)="","X",IF(INDEX(DATOS!I:I,MATCH(CHECKLIST!B945,DATOS!B:B,0),1)&gt;YEAR(TODAY())-1,"","VENCIDA")),"")</f>
        <v/>
      </c>
      <c r="P945" s="17" t="str">
        <f>IF(B945="","",IF(IFERROR(FIND(P$13,INDEX(DATOS!CB:CB,MATCH(CHECKLIST!B945,DATOS!B:B,0),1),1),"")="","","X"))</f>
        <v/>
      </c>
      <c r="Q945" s="17" t="str">
        <f>IF(B945="","",IF(IFERROR(FIND(Q$13,INDEX(DATOS!CB:CB,MATCH(CHECKLIST!B945,DATOS!B:B,0),1),1),"")="","","X"))</f>
        <v/>
      </c>
      <c r="R945" t="str">
        <f>IF(B945="","",1)</f>
        <v/>
      </c>
      <c r="S945" t="str">
        <f t="shared" si="49"/>
        <v/>
      </c>
      <c r="U945" t="str">
        <f t="shared" si="47"/>
        <v/>
      </c>
      <c r="V945" t="str">
        <f t="shared" si="48"/>
        <v/>
      </c>
    </row>
    <row r="946" spans="1:22" x14ac:dyDescent="0.25">
      <c r="A946" s="12">
        <v>933</v>
      </c>
      <c r="B946" t="str">
        <f>IFERROR(INDEX(DATOS!B:B,MATCH(CHECKLIST!A946,DATOS!BV:BV,0),1),"")</f>
        <v/>
      </c>
      <c r="C946" t="str">
        <f>IFERROR(INDEX(DATOS!J:J,MATCH(CHECKLIST!A946,DATOS!BV:BV,0),1),"")</f>
        <v/>
      </c>
      <c r="D946" t="str">
        <f>IFERROR(INDEX(DATOS!R:R,MATCH(CHECKLIST!E946,DATOS!C:C,0),1),"")</f>
        <v/>
      </c>
      <c r="E946" s="16" t="str">
        <f>IFERROR(INDEX(DATOS!C:C,MATCH(CHECKLIST!A946,DATOS!BV:BV,0),1),"")</f>
        <v/>
      </c>
      <c r="F946" s="13" t="str">
        <f t="shared" si="46"/>
        <v/>
      </c>
      <c r="G946" s="17" t="str">
        <f>IF(IFERROR(FIND(G$13,INDEX(DATOS!CB:CB,MATCH(CHECKLIST!B946,DATOS!B:B,0),1),1),"")="",IF(IFERROR(FIND("FINADO",INDEX(DATOS!CB:CB,MATCH(CHECKLIST!B946,DATOS!B:B,0),1),1),"")="",IF(IFERROR(FIND("BAJA",INDEX(DATOS!CB:CB,MATCH(CHECKLIST!B946,DATOS!B:B,0),1),1),"")="",IF(IFERROR(FIND("FECHA PEUA",INDEX(DATOS!CB:CB,MATCH(CHECKLIST!B946,DATOS!B:B,0),1),1),"")="",IF(IFERROR(FIND("FIRMA",INDEX(DATOS!CB:CB,MATCH(CHECKLIST!B946,DATOS!B:B,0),1),1),"")="","","FIRMA"),"PEUA"),"BAJA"),"FINADO"),"X")</f>
        <v/>
      </c>
      <c r="H946" s="17" t="str">
        <f>IF(IFERROR(FIND(H$13,INDEX(DATOS!CB:CB,MATCH(CHECKLIST!B946,DATOS!B:B,0),1),1),"")="",IF(IFERROR(FIND("VENCIDA",INDEX(DATOS!BI:BI,MATCH(CHECKLIST!B946,DATOS!B:B,0),1),1),"")="","","VENCIDO"),"X")</f>
        <v/>
      </c>
      <c r="I946" s="17" t="str">
        <f>IF(IFERROR(FIND(I$13,INDEX(DATOS!CB:CB,MATCH(CHECKLIST!B946,DATOS!B:B,0),1),1),"")="","","X")</f>
        <v/>
      </c>
      <c r="J946" s="17" t="str">
        <f>IF(IFERROR(FIND(J$13,INDEX(DATOS!CB:CB,MATCH(CHECKLIST!B946,DATOS!B:B,0),1),1),"")="","","X")</f>
        <v/>
      </c>
      <c r="K946" s="17" t="str">
        <f>IF(IFERROR(FIND(K$13,INDEX(DATOS!CB:CB,MATCH(CHECKLIST!B946,DATOS!B:B,0),1),1),"")="","","X")</f>
        <v/>
      </c>
      <c r="L946" s="17" t="str">
        <f>IF(IFERROR(FIND(L$13,INDEX(DATOS!CB:CB,MATCH(CHECKLIST!B946,DATOS!B:B,0),1),1),"")="","","X")</f>
        <v/>
      </c>
      <c r="M946" s="17" t="str">
        <f>IF(IFERROR(FIND(M$13,INDEX(DATOS!CB:CB,MATCH(CHECKLIST!B946,DATOS!B:B,0),1),1),"")="","","X")</f>
        <v/>
      </c>
      <c r="N946" s="49" t="str">
        <f ca="1">IFERROR(IF(INDEX(DATOS!I:I,MATCH(CHECKLIST!B946,DATOS!B:B,0),1)="","X",IF(INDEX(DATOS!I:I,MATCH(CHECKLIST!B946,DATOS!B:B,0),1)&gt;YEAR(TODAY())-1,"","VENCIDA")),"")</f>
        <v/>
      </c>
      <c r="P946" s="17" t="str">
        <f>IF(B946="","",IF(IFERROR(FIND(P$13,INDEX(DATOS!CB:CB,MATCH(CHECKLIST!B946,DATOS!B:B,0),1),1),"")="","","X"))</f>
        <v/>
      </c>
      <c r="Q946" s="17" t="str">
        <f>IF(B946="","",IF(IFERROR(FIND(Q$13,INDEX(DATOS!CB:CB,MATCH(CHECKLIST!B946,DATOS!B:B,0),1),1),"")="","","X"))</f>
        <v/>
      </c>
      <c r="S946">
        <f t="shared" si="49"/>
        <v>0</v>
      </c>
      <c r="U946" t="str">
        <f t="shared" si="47"/>
        <v/>
      </c>
      <c r="V946" t="str">
        <f t="shared" si="48"/>
        <v/>
      </c>
    </row>
    <row r="947" spans="1:22" x14ac:dyDescent="0.25">
      <c r="A947" s="12">
        <v>934</v>
      </c>
      <c r="B947" t="str">
        <f>IFERROR(INDEX(DATOS!B:B,MATCH(CHECKLIST!A947,DATOS!BV:BV,0),1),"")</f>
        <v/>
      </c>
      <c r="C947" t="str">
        <f>IFERROR(INDEX(DATOS!J:J,MATCH(CHECKLIST!A947,DATOS!BV:BV,0),1),"")</f>
        <v/>
      </c>
      <c r="D947" t="str">
        <f>IFERROR(INDEX(DATOS!R:R,MATCH(CHECKLIST!E947,DATOS!C:C,0),1),"")</f>
        <v/>
      </c>
      <c r="E947" s="16" t="str">
        <f>IFERROR(INDEX(DATOS!C:C,MATCH(CHECKLIST!A947,DATOS!BV:BV,0),1),"")</f>
        <v/>
      </c>
      <c r="F947" s="13" t="str">
        <f t="shared" si="46"/>
        <v/>
      </c>
      <c r="G947" s="17" t="str">
        <f>IF(IFERROR(FIND(G$13,INDEX(DATOS!CB:CB,MATCH(CHECKLIST!B947,DATOS!B:B,0),1),1),"")="",IF(IFERROR(FIND("FINADO",INDEX(DATOS!CB:CB,MATCH(CHECKLIST!B947,DATOS!B:B,0),1),1),"")="",IF(IFERROR(FIND("BAJA",INDEX(DATOS!CB:CB,MATCH(CHECKLIST!B947,DATOS!B:B,0),1),1),"")="",IF(IFERROR(FIND("FECHA PEUA",INDEX(DATOS!CB:CB,MATCH(CHECKLIST!B947,DATOS!B:B,0),1),1),"")="",IF(IFERROR(FIND("FIRMA",INDEX(DATOS!CB:CB,MATCH(CHECKLIST!B947,DATOS!B:B,0),1),1),"")="","","FIRMA"),"PEUA"),"BAJA"),"FINADO"),"X")</f>
        <v/>
      </c>
      <c r="H947" s="17" t="str">
        <f>IF(IFERROR(FIND(H$13,INDEX(DATOS!CB:CB,MATCH(CHECKLIST!B947,DATOS!B:B,0),1),1),"")="",IF(IFERROR(FIND("VENCIDA",INDEX(DATOS!BI:BI,MATCH(CHECKLIST!B947,DATOS!B:B,0),1),1),"")="","","VENCIDO"),"X")</f>
        <v/>
      </c>
      <c r="I947" s="17" t="str">
        <f>IF(IFERROR(FIND(I$13,INDEX(DATOS!CB:CB,MATCH(CHECKLIST!B947,DATOS!B:B,0),1),1),"")="","","X")</f>
        <v/>
      </c>
      <c r="J947" s="17" t="str">
        <f>IF(IFERROR(FIND(J$13,INDEX(DATOS!CB:CB,MATCH(CHECKLIST!B947,DATOS!B:B,0),1),1),"")="","","X")</f>
        <v/>
      </c>
      <c r="K947" s="17" t="str">
        <f>IF(IFERROR(FIND(K$13,INDEX(DATOS!CB:CB,MATCH(CHECKLIST!B947,DATOS!B:B,0),1),1),"")="","","X")</f>
        <v/>
      </c>
      <c r="L947" s="17" t="str">
        <f>IF(IFERROR(FIND(L$13,INDEX(DATOS!CB:CB,MATCH(CHECKLIST!B947,DATOS!B:B,0),1),1),"")="","","X")</f>
        <v/>
      </c>
      <c r="M947" s="17" t="str">
        <f>IF(IFERROR(FIND(M$13,INDEX(DATOS!CB:CB,MATCH(CHECKLIST!B947,DATOS!B:B,0),1),1),"")="","","X")</f>
        <v/>
      </c>
      <c r="N947" s="49" t="str">
        <f ca="1">IFERROR(IF(INDEX(DATOS!I:I,MATCH(CHECKLIST!B947,DATOS!B:B,0),1)="","X",IF(INDEX(DATOS!I:I,MATCH(CHECKLIST!B947,DATOS!B:B,0),1)&gt;YEAR(TODAY())-1,"","VENCIDA")),"")</f>
        <v/>
      </c>
      <c r="P947" s="17" t="str">
        <f>IF(B947="","",IF(IFERROR(FIND(P$13,INDEX(DATOS!CB:CB,MATCH(CHECKLIST!B947,DATOS!B:B,0),1),1),"")="","","X"))</f>
        <v/>
      </c>
      <c r="Q947" s="17" t="str">
        <f>IF(B947="","",IF(IFERROR(FIND(Q$13,INDEX(DATOS!CB:CB,MATCH(CHECKLIST!B947,DATOS!B:B,0),1),1),"")="","","X"))</f>
        <v/>
      </c>
      <c r="R947" t="str">
        <f>IF(B947="","",1)</f>
        <v/>
      </c>
      <c r="S947" t="str">
        <f t="shared" si="49"/>
        <v/>
      </c>
      <c r="U947" t="str">
        <f t="shared" si="47"/>
        <v/>
      </c>
      <c r="V947" t="str">
        <f t="shared" si="48"/>
        <v/>
      </c>
    </row>
    <row r="948" spans="1:22" x14ac:dyDescent="0.25">
      <c r="A948" s="12">
        <v>935</v>
      </c>
      <c r="B948" t="str">
        <f>IFERROR(INDEX(DATOS!B:B,MATCH(CHECKLIST!A948,DATOS!BV:BV,0),1),"")</f>
        <v/>
      </c>
      <c r="C948" t="str">
        <f>IFERROR(INDEX(DATOS!J:J,MATCH(CHECKLIST!A948,DATOS!BV:BV,0),1),"")</f>
        <v/>
      </c>
      <c r="D948" t="str">
        <f>IFERROR(INDEX(DATOS!R:R,MATCH(CHECKLIST!E948,DATOS!C:C,0),1),"")</f>
        <v/>
      </c>
      <c r="E948" s="16" t="str">
        <f>IFERROR(INDEX(DATOS!C:C,MATCH(CHECKLIST!A948,DATOS!BV:BV,0),1),"")</f>
        <v/>
      </c>
      <c r="F948" s="13" t="str">
        <f t="shared" si="46"/>
        <v/>
      </c>
      <c r="G948" s="17" t="str">
        <f>IF(IFERROR(FIND(G$13,INDEX(DATOS!CB:CB,MATCH(CHECKLIST!B948,DATOS!B:B,0),1),1),"")="",IF(IFERROR(FIND("FINADO",INDEX(DATOS!CB:CB,MATCH(CHECKLIST!B948,DATOS!B:B,0),1),1),"")="",IF(IFERROR(FIND("BAJA",INDEX(DATOS!CB:CB,MATCH(CHECKLIST!B948,DATOS!B:B,0),1),1),"")="",IF(IFERROR(FIND("FECHA PEUA",INDEX(DATOS!CB:CB,MATCH(CHECKLIST!B948,DATOS!B:B,0),1),1),"")="",IF(IFERROR(FIND("FIRMA",INDEX(DATOS!CB:CB,MATCH(CHECKLIST!B948,DATOS!B:B,0),1),1),"")="","","FIRMA"),"PEUA"),"BAJA"),"FINADO"),"X")</f>
        <v/>
      </c>
      <c r="H948" s="17" t="str">
        <f>IF(IFERROR(FIND(H$13,INDEX(DATOS!CB:CB,MATCH(CHECKLIST!B948,DATOS!B:B,0),1),1),"")="",IF(IFERROR(FIND("VENCIDA",INDEX(DATOS!BI:BI,MATCH(CHECKLIST!B948,DATOS!B:B,0),1),1),"")="","","VENCIDO"),"X")</f>
        <v/>
      </c>
      <c r="I948" s="17" t="str">
        <f>IF(IFERROR(FIND(I$13,INDEX(DATOS!CB:CB,MATCH(CHECKLIST!B948,DATOS!B:B,0),1),1),"")="","","X")</f>
        <v/>
      </c>
      <c r="J948" s="17" t="str">
        <f>IF(IFERROR(FIND(J$13,INDEX(DATOS!CB:CB,MATCH(CHECKLIST!B948,DATOS!B:B,0),1),1),"")="","","X")</f>
        <v/>
      </c>
      <c r="K948" s="17" t="str">
        <f>IF(IFERROR(FIND(K$13,INDEX(DATOS!CB:CB,MATCH(CHECKLIST!B948,DATOS!B:B,0),1),1),"")="","","X")</f>
        <v/>
      </c>
      <c r="L948" s="17" t="str">
        <f>IF(IFERROR(FIND(L$13,INDEX(DATOS!CB:CB,MATCH(CHECKLIST!B948,DATOS!B:B,0),1),1),"")="","","X")</f>
        <v/>
      </c>
      <c r="M948" s="17" t="str">
        <f>IF(IFERROR(FIND(M$13,INDEX(DATOS!CB:CB,MATCH(CHECKLIST!B948,DATOS!B:B,0),1),1),"")="","","X")</f>
        <v/>
      </c>
      <c r="N948" s="49" t="str">
        <f ca="1">IFERROR(IF(INDEX(DATOS!I:I,MATCH(CHECKLIST!B948,DATOS!B:B,0),1)="","X",IF(INDEX(DATOS!I:I,MATCH(CHECKLIST!B948,DATOS!B:B,0),1)&gt;YEAR(TODAY())-1,"","VENCIDA")),"")</f>
        <v/>
      </c>
      <c r="P948" s="17" t="str">
        <f>IF(B948="","",IF(IFERROR(FIND(P$13,INDEX(DATOS!CB:CB,MATCH(CHECKLIST!B948,DATOS!B:B,0),1),1),"")="","","X"))</f>
        <v/>
      </c>
      <c r="Q948" s="17" t="str">
        <f>IF(B948="","",IF(IFERROR(FIND(Q$13,INDEX(DATOS!CB:CB,MATCH(CHECKLIST!B948,DATOS!B:B,0),1),1),"")="","","X"))</f>
        <v/>
      </c>
      <c r="S948">
        <f t="shared" si="49"/>
        <v>0</v>
      </c>
      <c r="U948" t="str">
        <f t="shared" si="47"/>
        <v/>
      </c>
      <c r="V948" t="str">
        <f t="shared" si="48"/>
        <v/>
      </c>
    </row>
    <row r="949" spans="1:22" x14ac:dyDescent="0.25">
      <c r="A949" s="12">
        <v>936</v>
      </c>
      <c r="B949" t="str">
        <f>IFERROR(INDEX(DATOS!B:B,MATCH(CHECKLIST!A949,DATOS!BV:BV,0),1),"")</f>
        <v/>
      </c>
      <c r="C949" t="str">
        <f>IFERROR(INDEX(DATOS!J:J,MATCH(CHECKLIST!A949,DATOS!BV:BV,0),1),"")</f>
        <v/>
      </c>
      <c r="D949" t="str">
        <f>IFERROR(INDEX(DATOS!R:R,MATCH(CHECKLIST!E949,DATOS!C:C,0),1),"")</f>
        <v/>
      </c>
      <c r="E949" s="16" t="str">
        <f>IFERROR(INDEX(DATOS!C:C,MATCH(CHECKLIST!A949,DATOS!BV:BV,0),1),"")</f>
        <v/>
      </c>
      <c r="F949" s="13" t="str">
        <f t="shared" si="46"/>
        <v/>
      </c>
      <c r="G949" s="17" t="str">
        <f>IF(IFERROR(FIND(G$13,INDEX(DATOS!CB:CB,MATCH(CHECKLIST!B949,DATOS!B:B,0),1),1),"")="",IF(IFERROR(FIND("FINADO",INDEX(DATOS!CB:CB,MATCH(CHECKLIST!B949,DATOS!B:B,0),1),1),"")="",IF(IFERROR(FIND("BAJA",INDEX(DATOS!CB:CB,MATCH(CHECKLIST!B949,DATOS!B:B,0),1),1),"")="",IF(IFERROR(FIND("FECHA PEUA",INDEX(DATOS!CB:CB,MATCH(CHECKLIST!B949,DATOS!B:B,0),1),1),"")="",IF(IFERROR(FIND("FIRMA",INDEX(DATOS!CB:CB,MATCH(CHECKLIST!B949,DATOS!B:B,0),1),1),"")="","","FIRMA"),"PEUA"),"BAJA"),"FINADO"),"X")</f>
        <v/>
      </c>
      <c r="H949" s="17" t="str">
        <f>IF(IFERROR(FIND(H$13,INDEX(DATOS!CB:CB,MATCH(CHECKLIST!B949,DATOS!B:B,0),1),1),"")="",IF(IFERROR(FIND("VENCIDA",INDEX(DATOS!BI:BI,MATCH(CHECKLIST!B949,DATOS!B:B,0),1),1),"")="","","VENCIDO"),"X")</f>
        <v/>
      </c>
      <c r="I949" s="17" t="str">
        <f>IF(IFERROR(FIND(I$13,INDEX(DATOS!CB:CB,MATCH(CHECKLIST!B949,DATOS!B:B,0),1),1),"")="","","X")</f>
        <v/>
      </c>
      <c r="J949" s="17" t="str">
        <f>IF(IFERROR(FIND(J$13,INDEX(DATOS!CB:CB,MATCH(CHECKLIST!B949,DATOS!B:B,0),1),1),"")="","","X")</f>
        <v/>
      </c>
      <c r="K949" s="17" t="str">
        <f>IF(IFERROR(FIND(K$13,INDEX(DATOS!CB:CB,MATCH(CHECKLIST!B949,DATOS!B:B,0),1),1),"")="","","X")</f>
        <v/>
      </c>
      <c r="L949" s="17" t="str">
        <f>IF(IFERROR(FIND(L$13,INDEX(DATOS!CB:CB,MATCH(CHECKLIST!B949,DATOS!B:B,0),1),1),"")="","","X")</f>
        <v/>
      </c>
      <c r="M949" s="17" t="str">
        <f>IF(IFERROR(FIND(M$13,INDEX(DATOS!CB:CB,MATCH(CHECKLIST!B949,DATOS!B:B,0),1),1),"")="","","X")</f>
        <v/>
      </c>
      <c r="N949" s="49" t="str">
        <f ca="1">IFERROR(IF(INDEX(DATOS!I:I,MATCH(CHECKLIST!B949,DATOS!B:B,0),1)="","X",IF(INDEX(DATOS!I:I,MATCH(CHECKLIST!B949,DATOS!B:B,0),1)&gt;YEAR(TODAY())-1,"","VENCIDA")),"")</f>
        <v/>
      </c>
      <c r="P949" s="17" t="str">
        <f>IF(B949="","",IF(IFERROR(FIND(P$13,INDEX(DATOS!CB:CB,MATCH(CHECKLIST!B949,DATOS!B:B,0),1),1),"")="","","X"))</f>
        <v/>
      </c>
      <c r="Q949" s="17" t="str">
        <f>IF(B949="","",IF(IFERROR(FIND(Q$13,INDEX(DATOS!CB:CB,MATCH(CHECKLIST!B949,DATOS!B:B,0),1),1),"")="","","X"))</f>
        <v/>
      </c>
      <c r="R949" t="str">
        <f>IF(B949="","",1)</f>
        <v/>
      </c>
      <c r="S949" t="str">
        <f t="shared" si="49"/>
        <v/>
      </c>
      <c r="U949" t="str">
        <f t="shared" si="47"/>
        <v/>
      </c>
      <c r="V949" t="str">
        <f t="shared" si="48"/>
        <v/>
      </c>
    </row>
    <row r="950" spans="1:22" x14ac:dyDescent="0.25">
      <c r="A950" s="12">
        <v>937</v>
      </c>
      <c r="B950" t="str">
        <f>IFERROR(INDEX(DATOS!B:B,MATCH(CHECKLIST!A950,DATOS!BV:BV,0),1),"")</f>
        <v/>
      </c>
      <c r="C950" t="str">
        <f>IFERROR(INDEX(DATOS!J:J,MATCH(CHECKLIST!A950,DATOS!BV:BV,0),1),"")</f>
        <v/>
      </c>
      <c r="D950" t="str">
        <f>IFERROR(INDEX(DATOS!R:R,MATCH(CHECKLIST!E950,DATOS!C:C,0),1),"")</f>
        <v/>
      </c>
      <c r="E950" s="16" t="str">
        <f>IFERROR(INDEX(DATOS!C:C,MATCH(CHECKLIST!A950,DATOS!BV:BV,0),1),"")</f>
        <v/>
      </c>
      <c r="F950" s="13" t="str">
        <f t="shared" si="46"/>
        <v/>
      </c>
      <c r="G950" s="17" t="str">
        <f>IF(IFERROR(FIND(G$13,INDEX(DATOS!CB:CB,MATCH(CHECKLIST!B950,DATOS!B:B,0),1),1),"")="",IF(IFERROR(FIND("FINADO",INDEX(DATOS!CB:CB,MATCH(CHECKLIST!B950,DATOS!B:B,0),1),1),"")="",IF(IFERROR(FIND("BAJA",INDEX(DATOS!CB:CB,MATCH(CHECKLIST!B950,DATOS!B:B,0),1),1),"")="",IF(IFERROR(FIND("FECHA PEUA",INDEX(DATOS!CB:CB,MATCH(CHECKLIST!B950,DATOS!B:B,0),1),1),"")="",IF(IFERROR(FIND("FIRMA",INDEX(DATOS!CB:CB,MATCH(CHECKLIST!B950,DATOS!B:B,0),1),1),"")="","","FIRMA"),"PEUA"),"BAJA"),"FINADO"),"X")</f>
        <v/>
      </c>
      <c r="H950" s="17" t="str">
        <f>IF(IFERROR(FIND(H$13,INDEX(DATOS!CB:CB,MATCH(CHECKLIST!B950,DATOS!B:B,0),1),1),"")="",IF(IFERROR(FIND("VENCIDA",INDEX(DATOS!BI:BI,MATCH(CHECKLIST!B950,DATOS!B:B,0),1),1),"")="","","VENCIDO"),"X")</f>
        <v/>
      </c>
      <c r="I950" s="17" t="str">
        <f>IF(IFERROR(FIND(I$13,INDEX(DATOS!CB:CB,MATCH(CHECKLIST!B950,DATOS!B:B,0),1),1),"")="","","X")</f>
        <v/>
      </c>
      <c r="J950" s="17" t="str">
        <f>IF(IFERROR(FIND(J$13,INDEX(DATOS!CB:CB,MATCH(CHECKLIST!B950,DATOS!B:B,0),1),1),"")="","","X")</f>
        <v/>
      </c>
      <c r="K950" s="17" t="str">
        <f>IF(IFERROR(FIND(K$13,INDEX(DATOS!CB:CB,MATCH(CHECKLIST!B950,DATOS!B:B,0),1),1),"")="","","X")</f>
        <v/>
      </c>
      <c r="L950" s="17" t="str">
        <f>IF(IFERROR(FIND(L$13,INDEX(DATOS!CB:CB,MATCH(CHECKLIST!B950,DATOS!B:B,0),1),1),"")="","","X")</f>
        <v/>
      </c>
      <c r="M950" s="17" t="str">
        <f>IF(IFERROR(FIND(M$13,INDEX(DATOS!CB:CB,MATCH(CHECKLIST!B950,DATOS!B:B,0),1),1),"")="","","X")</f>
        <v/>
      </c>
      <c r="N950" s="49" t="str">
        <f ca="1">IFERROR(IF(INDEX(DATOS!I:I,MATCH(CHECKLIST!B950,DATOS!B:B,0),1)="","X",IF(INDEX(DATOS!I:I,MATCH(CHECKLIST!B950,DATOS!B:B,0),1)&gt;YEAR(TODAY())-1,"","VENCIDA")),"")</f>
        <v/>
      </c>
      <c r="P950" s="17" t="str">
        <f>IF(B950="","",IF(IFERROR(FIND(P$13,INDEX(DATOS!CB:CB,MATCH(CHECKLIST!B950,DATOS!B:B,0),1),1),"")="","","X"))</f>
        <v/>
      </c>
      <c r="Q950" s="17" t="str">
        <f>IF(B950="","",IF(IFERROR(FIND(Q$13,INDEX(DATOS!CB:CB,MATCH(CHECKLIST!B950,DATOS!B:B,0),1),1),"")="","","X"))</f>
        <v/>
      </c>
      <c r="S950">
        <f t="shared" si="49"/>
        <v>0</v>
      </c>
      <c r="U950" t="str">
        <f t="shared" si="47"/>
        <v/>
      </c>
      <c r="V950" t="str">
        <f t="shared" si="48"/>
        <v/>
      </c>
    </row>
    <row r="951" spans="1:22" x14ac:dyDescent="0.25">
      <c r="A951" s="12">
        <v>938</v>
      </c>
      <c r="B951" t="str">
        <f>IFERROR(INDEX(DATOS!B:B,MATCH(CHECKLIST!A951,DATOS!BV:BV,0),1),"")</f>
        <v/>
      </c>
      <c r="C951" t="str">
        <f>IFERROR(INDEX(DATOS!J:J,MATCH(CHECKLIST!A951,DATOS!BV:BV,0),1),"")</f>
        <v/>
      </c>
      <c r="D951" t="str">
        <f>IFERROR(INDEX(DATOS!R:R,MATCH(CHECKLIST!E951,DATOS!C:C,0),1),"")</f>
        <v/>
      </c>
      <c r="E951" s="16" t="str">
        <f>IFERROR(INDEX(DATOS!C:C,MATCH(CHECKLIST!A951,DATOS!BV:BV,0),1),"")</f>
        <v/>
      </c>
      <c r="F951" s="13" t="str">
        <f t="shared" si="46"/>
        <v/>
      </c>
      <c r="G951" s="17" t="str">
        <f>IF(IFERROR(FIND(G$13,INDEX(DATOS!CB:CB,MATCH(CHECKLIST!B951,DATOS!B:B,0),1),1),"")="",IF(IFERROR(FIND("FINADO",INDEX(DATOS!CB:CB,MATCH(CHECKLIST!B951,DATOS!B:B,0),1),1),"")="",IF(IFERROR(FIND("BAJA",INDEX(DATOS!CB:CB,MATCH(CHECKLIST!B951,DATOS!B:B,0),1),1),"")="",IF(IFERROR(FIND("FECHA PEUA",INDEX(DATOS!CB:CB,MATCH(CHECKLIST!B951,DATOS!B:B,0),1),1),"")="",IF(IFERROR(FIND("FIRMA",INDEX(DATOS!CB:CB,MATCH(CHECKLIST!B951,DATOS!B:B,0),1),1),"")="","","FIRMA"),"PEUA"),"BAJA"),"FINADO"),"X")</f>
        <v/>
      </c>
      <c r="H951" s="17" t="str">
        <f>IF(IFERROR(FIND(H$13,INDEX(DATOS!CB:CB,MATCH(CHECKLIST!B951,DATOS!B:B,0),1),1),"")="",IF(IFERROR(FIND("VENCIDA",INDEX(DATOS!BI:BI,MATCH(CHECKLIST!B951,DATOS!B:B,0),1),1),"")="","","VENCIDO"),"X")</f>
        <v/>
      </c>
      <c r="I951" s="17" t="str">
        <f>IF(IFERROR(FIND(I$13,INDEX(DATOS!CB:CB,MATCH(CHECKLIST!B951,DATOS!B:B,0),1),1),"")="","","X")</f>
        <v/>
      </c>
      <c r="J951" s="17" t="str">
        <f>IF(IFERROR(FIND(J$13,INDEX(DATOS!CB:CB,MATCH(CHECKLIST!B951,DATOS!B:B,0),1),1),"")="","","X")</f>
        <v/>
      </c>
      <c r="K951" s="17" t="str">
        <f>IF(IFERROR(FIND(K$13,INDEX(DATOS!CB:CB,MATCH(CHECKLIST!B951,DATOS!B:B,0),1),1),"")="","","X")</f>
        <v/>
      </c>
      <c r="L951" s="17" t="str">
        <f>IF(IFERROR(FIND(L$13,INDEX(DATOS!CB:CB,MATCH(CHECKLIST!B951,DATOS!B:B,0),1),1),"")="","","X")</f>
        <v/>
      </c>
      <c r="M951" s="17" t="str">
        <f>IF(IFERROR(FIND(M$13,INDEX(DATOS!CB:CB,MATCH(CHECKLIST!B951,DATOS!B:B,0),1),1),"")="","","X")</f>
        <v/>
      </c>
      <c r="N951" s="49" t="str">
        <f ca="1">IFERROR(IF(INDEX(DATOS!I:I,MATCH(CHECKLIST!B951,DATOS!B:B,0),1)="","X",IF(INDEX(DATOS!I:I,MATCH(CHECKLIST!B951,DATOS!B:B,0),1)&gt;YEAR(TODAY())-1,"","VENCIDA")),"")</f>
        <v/>
      </c>
      <c r="P951" s="17" t="str">
        <f>IF(B951="","",IF(IFERROR(FIND(P$13,INDEX(DATOS!CB:CB,MATCH(CHECKLIST!B951,DATOS!B:B,0),1),1),"")="","","X"))</f>
        <v/>
      </c>
      <c r="Q951" s="17" t="str">
        <f>IF(B951="","",IF(IFERROR(FIND(Q$13,INDEX(DATOS!CB:CB,MATCH(CHECKLIST!B951,DATOS!B:B,0),1),1),"")="","","X"))</f>
        <v/>
      </c>
      <c r="R951" t="str">
        <f>IF(B951="","",1)</f>
        <v/>
      </c>
      <c r="S951" t="str">
        <f t="shared" si="49"/>
        <v/>
      </c>
      <c r="U951" t="str">
        <f t="shared" si="47"/>
        <v/>
      </c>
      <c r="V951" t="str">
        <f t="shared" si="48"/>
        <v/>
      </c>
    </row>
    <row r="952" spans="1:22" x14ac:dyDescent="0.25">
      <c r="A952" s="12">
        <v>939</v>
      </c>
      <c r="B952" t="str">
        <f>IFERROR(INDEX(DATOS!B:B,MATCH(CHECKLIST!A952,DATOS!BV:BV,0),1),"")</f>
        <v/>
      </c>
      <c r="C952" t="str">
        <f>IFERROR(INDEX(DATOS!J:J,MATCH(CHECKLIST!A952,DATOS!BV:BV,0),1),"")</f>
        <v/>
      </c>
      <c r="D952" t="str">
        <f>IFERROR(INDEX(DATOS!R:R,MATCH(CHECKLIST!E952,DATOS!C:C,0),1),"")</f>
        <v/>
      </c>
      <c r="E952" s="16" t="str">
        <f>IFERROR(INDEX(DATOS!C:C,MATCH(CHECKLIST!A952,DATOS!BV:BV,0),1),"")</f>
        <v/>
      </c>
      <c r="F952" s="13" t="str">
        <f t="shared" si="46"/>
        <v/>
      </c>
      <c r="G952" s="17" t="str">
        <f>IF(IFERROR(FIND(G$13,INDEX(DATOS!CB:CB,MATCH(CHECKLIST!B952,DATOS!B:B,0),1),1),"")="",IF(IFERROR(FIND("FINADO",INDEX(DATOS!CB:CB,MATCH(CHECKLIST!B952,DATOS!B:B,0),1),1),"")="",IF(IFERROR(FIND("BAJA",INDEX(DATOS!CB:CB,MATCH(CHECKLIST!B952,DATOS!B:B,0),1),1),"")="",IF(IFERROR(FIND("FECHA PEUA",INDEX(DATOS!CB:CB,MATCH(CHECKLIST!B952,DATOS!B:B,0),1),1),"")="",IF(IFERROR(FIND("FIRMA",INDEX(DATOS!CB:CB,MATCH(CHECKLIST!B952,DATOS!B:B,0),1),1),"")="","","FIRMA"),"PEUA"),"BAJA"),"FINADO"),"X")</f>
        <v/>
      </c>
      <c r="H952" s="17" t="str">
        <f>IF(IFERROR(FIND(H$13,INDEX(DATOS!CB:CB,MATCH(CHECKLIST!B952,DATOS!B:B,0),1),1),"")="",IF(IFERROR(FIND("VENCIDA",INDEX(DATOS!BI:BI,MATCH(CHECKLIST!B952,DATOS!B:B,0),1),1),"")="","","VENCIDO"),"X")</f>
        <v/>
      </c>
      <c r="I952" s="17" t="str">
        <f>IF(IFERROR(FIND(I$13,INDEX(DATOS!CB:CB,MATCH(CHECKLIST!B952,DATOS!B:B,0),1),1),"")="","","X")</f>
        <v/>
      </c>
      <c r="J952" s="17" t="str">
        <f>IF(IFERROR(FIND(J$13,INDEX(DATOS!CB:CB,MATCH(CHECKLIST!B952,DATOS!B:B,0),1),1),"")="","","X")</f>
        <v/>
      </c>
      <c r="K952" s="17" t="str">
        <f>IF(IFERROR(FIND(K$13,INDEX(DATOS!CB:CB,MATCH(CHECKLIST!B952,DATOS!B:B,0),1),1),"")="","","X")</f>
        <v/>
      </c>
      <c r="L952" s="17" t="str">
        <f>IF(IFERROR(FIND(L$13,INDEX(DATOS!CB:CB,MATCH(CHECKLIST!B952,DATOS!B:B,0),1),1),"")="","","X")</f>
        <v/>
      </c>
      <c r="M952" s="17" t="str">
        <f>IF(IFERROR(FIND(M$13,INDEX(DATOS!CB:CB,MATCH(CHECKLIST!B952,DATOS!B:B,0),1),1),"")="","","X")</f>
        <v/>
      </c>
      <c r="N952" s="49" t="str">
        <f ca="1">IFERROR(IF(INDEX(DATOS!I:I,MATCH(CHECKLIST!B952,DATOS!B:B,0),1)="","X",IF(INDEX(DATOS!I:I,MATCH(CHECKLIST!B952,DATOS!B:B,0),1)&gt;YEAR(TODAY())-1,"","VENCIDA")),"")</f>
        <v/>
      </c>
      <c r="P952" s="17" t="str">
        <f>IF(B952="","",IF(IFERROR(FIND(P$13,INDEX(DATOS!CB:CB,MATCH(CHECKLIST!B952,DATOS!B:B,0),1),1),"")="","","X"))</f>
        <v/>
      </c>
      <c r="Q952" s="17" t="str">
        <f>IF(B952="","",IF(IFERROR(FIND(Q$13,INDEX(DATOS!CB:CB,MATCH(CHECKLIST!B952,DATOS!B:B,0),1),1),"")="","","X"))</f>
        <v/>
      </c>
      <c r="S952">
        <f t="shared" si="49"/>
        <v>0</v>
      </c>
      <c r="U952" t="str">
        <f t="shared" si="47"/>
        <v/>
      </c>
      <c r="V952" t="str">
        <f t="shared" si="48"/>
        <v/>
      </c>
    </row>
    <row r="953" spans="1:22" x14ac:dyDescent="0.25">
      <c r="A953" s="12">
        <v>940</v>
      </c>
      <c r="B953" t="str">
        <f>IFERROR(INDEX(DATOS!B:B,MATCH(CHECKLIST!A953,DATOS!BV:BV,0),1),"")</f>
        <v/>
      </c>
      <c r="C953" t="str">
        <f>IFERROR(INDEX(DATOS!J:J,MATCH(CHECKLIST!A953,DATOS!BV:BV,0),1),"")</f>
        <v/>
      </c>
      <c r="D953" t="str">
        <f>IFERROR(INDEX(DATOS!R:R,MATCH(CHECKLIST!E953,DATOS!C:C,0),1),"")</f>
        <v/>
      </c>
      <c r="E953" s="16" t="str">
        <f>IFERROR(INDEX(DATOS!C:C,MATCH(CHECKLIST!A953,DATOS!BV:BV,0),1),"")</f>
        <v/>
      </c>
      <c r="F953" s="13" t="str">
        <f t="shared" si="46"/>
        <v/>
      </c>
      <c r="G953" s="17" t="str">
        <f>IF(IFERROR(FIND(G$13,INDEX(DATOS!CB:CB,MATCH(CHECKLIST!B953,DATOS!B:B,0),1),1),"")="",IF(IFERROR(FIND("FINADO",INDEX(DATOS!CB:CB,MATCH(CHECKLIST!B953,DATOS!B:B,0),1),1),"")="",IF(IFERROR(FIND("BAJA",INDEX(DATOS!CB:CB,MATCH(CHECKLIST!B953,DATOS!B:B,0),1),1),"")="",IF(IFERROR(FIND("FECHA PEUA",INDEX(DATOS!CB:CB,MATCH(CHECKLIST!B953,DATOS!B:B,0),1),1),"")="",IF(IFERROR(FIND("FIRMA",INDEX(DATOS!CB:CB,MATCH(CHECKLIST!B953,DATOS!B:B,0),1),1),"")="","","FIRMA"),"PEUA"),"BAJA"),"FINADO"),"X")</f>
        <v/>
      </c>
      <c r="H953" s="17" t="str">
        <f>IF(IFERROR(FIND(H$13,INDEX(DATOS!CB:CB,MATCH(CHECKLIST!B953,DATOS!B:B,0),1),1),"")="",IF(IFERROR(FIND("VENCIDA",INDEX(DATOS!BI:BI,MATCH(CHECKLIST!B953,DATOS!B:B,0),1),1),"")="","","VENCIDO"),"X")</f>
        <v/>
      </c>
      <c r="I953" s="17" t="str">
        <f>IF(IFERROR(FIND(I$13,INDEX(DATOS!CB:CB,MATCH(CHECKLIST!B953,DATOS!B:B,0),1),1),"")="","","X")</f>
        <v/>
      </c>
      <c r="J953" s="17" t="str">
        <f>IF(IFERROR(FIND(J$13,INDEX(DATOS!CB:CB,MATCH(CHECKLIST!B953,DATOS!B:B,0),1),1),"")="","","X")</f>
        <v/>
      </c>
      <c r="K953" s="17" t="str">
        <f>IF(IFERROR(FIND(K$13,INDEX(DATOS!CB:CB,MATCH(CHECKLIST!B953,DATOS!B:B,0),1),1),"")="","","X")</f>
        <v/>
      </c>
      <c r="L953" s="17" t="str">
        <f>IF(IFERROR(FIND(L$13,INDEX(DATOS!CB:CB,MATCH(CHECKLIST!B953,DATOS!B:B,0),1),1),"")="","","X")</f>
        <v/>
      </c>
      <c r="M953" s="17" t="str">
        <f>IF(IFERROR(FIND(M$13,INDEX(DATOS!CB:CB,MATCH(CHECKLIST!B953,DATOS!B:B,0),1),1),"")="","","X")</f>
        <v/>
      </c>
      <c r="N953" s="49" t="str">
        <f ca="1">IFERROR(IF(INDEX(DATOS!I:I,MATCH(CHECKLIST!B953,DATOS!B:B,0),1)="","X",IF(INDEX(DATOS!I:I,MATCH(CHECKLIST!B953,DATOS!B:B,0),1)&gt;YEAR(TODAY())-1,"","VENCIDA")),"")</f>
        <v/>
      </c>
      <c r="P953" s="17" t="str">
        <f>IF(B953="","",IF(IFERROR(FIND(P$13,INDEX(DATOS!CB:CB,MATCH(CHECKLIST!B953,DATOS!B:B,0),1),1),"")="","","X"))</f>
        <v/>
      </c>
      <c r="Q953" s="17" t="str">
        <f>IF(B953="","",IF(IFERROR(FIND(Q$13,INDEX(DATOS!CB:CB,MATCH(CHECKLIST!B953,DATOS!B:B,0),1),1),"")="","","X"))</f>
        <v/>
      </c>
      <c r="R953" t="str">
        <f>IF(B953="","",1)</f>
        <v/>
      </c>
      <c r="S953" t="str">
        <f t="shared" si="49"/>
        <v/>
      </c>
      <c r="U953" t="str">
        <f t="shared" si="47"/>
        <v/>
      </c>
      <c r="V953" t="str">
        <f t="shared" si="48"/>
        <v/>
      </c>
    </row>
    <row r="954" spans="1:22" x14ac:dyDescent="0.25">
      <c r="A954" s="12">
        <v>941</v>
      </c>
      <c r="B954" t="str">
        <f>IFERROR(INDEX(DATOS!B:B,MATCH(CHECKLIST!A954,DATOS!BV:BV,0),1),"")</f>
        <v/>
      </c>
      <c r="C954" t="str">
        <f>IFERROR(INDEX(DATOS!J:J,MATCH(CHECKLIST!A954,DATOS!BV:BV,0),1),"")</f>
        <v/>
      </c>
      <c r="D954" t="str">
        <f>IFERROR(INDEX(DATOS!R:R,MATCH(CHECKLIST!E954,DATOS!C:C,0),1),"")</f>
        <v/>
      </c>
      <c r="E954" s="16" t="str">
        <f>IFERROR(INDEX(DATOS!C:C,MATCH(CHECKLIST!A954,DATOS!BV:BV,0),1),"")</f>
        <v/>
      </c>
      <c r="F954" s="13" t="str">
        <f t="shared" si="46"/>
        <v/>
      </c>
      <c r="G954" s="17" t="str">
        <f>IF(IFERROR(FIND(G$13,INDEX(DATOS!CB:CB,MATCH(CHECKLIST!B954,DATOS!B:B,0),1),1),"")="",IF(IFERROR(FIND("FINADO",INDEX(DATOS!CB:CB,MATCH(CHECKLIST!B954,DATOS!B:B,0),1),1),"")="",IF(IFERROR(FIND("BAJA",INDEX(DATOS!CB:CB,MATCH(CHECKLIST!B954,DATOS!B:B,0),1),1),"")="",IF(IFERROR(FIND("FECHA PEUA",INDEX(DATOS!CB:CB,MATCH(CHECKLIST!B954,DATOS!B:B,0),1),1),"")="",IF(IFERROR(FIND("FIRMA",INDEX(DATOS!CB:CB,MATCH(CHECKLIST!B954,DATOS!B:B,0),1),1),"")="","","FIRMA"),"PEUA"),"BAJA"),"FINADO"),"X")</f>
        <v/>
      </c>
      <c r="H954" s="17" t="str">
        <f>IF(IFERROR(FIND(H$13,INDEX(DATOS!CB:CB,MATCH(CHECKLIST!B954,DATOS!B:B,0),1),1),"")="",IF(IFERROR(FIND("VENCIDA",INDEX(DATOS!BI:BI,MATCH(CHECKLIST!B954,DATOS!B:B,0),1),1),"")="","","VENCIDO"),"X")</f>
        <v/>
      </c>
      <c r="I954" s="17" t="str">
        <f>IF(IFERROR(FIND(I$13,INDEX(DATOS!CB:CB,MATCH(CHECKLIST!B954,DATOS!B:B,0),1),1),"")="","","X")</f>
        <v/>
      </c>
      <c r="J954" s="17" t="str">
        <f>IF(IFERROR(FIND(J$13,INDEX(DATOS!CB:CB,MATCH(CHECKLIST!B954,DATOS!B:B,0),1),1),"")="","","X")</f>
        <v/>
      </c>
      <c r="K954" s="17" t="str">
        <f>IF(IFERROR(FIND(K$13,INDEX(DATOS!CB:CB,MATCH(CHECKLIST!B954,DATOS!B:B,0),1),1),"")="","","X")</f>
        <v/>
      </c>
      <c r="L954" s="17" t="str">
        <f>IF(IFERROR(FIND(L$13,INDEX(DATOS!CB:CB,MATCH(CHECKLIST!B954,DATOS!B:B,0),1),1),"")="","","X")</f>
        <v/>
      </c>
      <c r="M954" s="17" t="str">
        <f>IF(IFERROR(FIND(M$13,INDEX(DATOS!CB:CB,MATCH(CHECKLIST!B954,DATOS!B:B,0),1),1),"")="","","X")</f>
        <v/>
      </c>
      <c r="N954" s="49" t="str">
        <f ca="1">IFERROR(IF(INDEX(DATOS!I:I,MATCH(CHECKLIST!B954,DATOS!B:B,0),1)="","X",IF(INDEX(DATOS!I:I,MATCH(CHECKLIST!B954,DATOS!B:B,0),1)&gt;YEAR(TODAY())-1,"","VENCIDA")),"")</f>
        <v/>
      </c>
      <c r="P954" s="17" t="str">
        <f>IF(B954="","",IF(IFERROR(FIND(P$13,INDEX(DATOS!CB:CB,MATCH(CHECKLIST!B954,DATOS!B:B,0),1),1),"")="","","X"))</f>
        <v/>
      </c>
      <c r="Q954" s="17" t="str">
        <f>IF(B954="","",IF(IFERROR(FIND(Q$13,INDEX(DATOS!CB:CB,MATCH(CHECKLIST!B954,DATOS!B:B,0),1),1),"")="","","X"))</f>
        <v/>
      </c>
      <c r="S954">
        <f t="shared" si="49"/>
        <v>0</v>
      </c>
      <c r="U954" t="str">
        <f t="shared" si="47"/>
        <v/>
      </c>
      <c r="V954" t="str">
        <f t="shared" si="48"/>
        <v/>
      </c>
    </row>
    <row r="955" spans="1:22" x14ac:dyDescent="0.25">
      <c r="A955" s="12">
        <v>942</v>
      </c>
      <c r="B955" t="str">
        <f>IFERROR(INDEX(DATOS!B:B,MATCH(CHECKLIST!A955,DATOS!BV:BV,0),1),"")</f>
        <v/>
      </c>
      <c r="C955" t="str">
        <f>IFERROR(INDEX(DATOS!J:J,MATCH(CHECKLIST!A955,DATOS!BV:BV,0),1),"")</f>
        <v/>
      </c>
      <c r="D955" t="str">
        <f>IFERROR(INDEX(DATOS!R:R,MATCH(CHECKLIST!E955,DATOS!C:C,0),1),"")</f>
        <v/>
      </c>
      <c r="E955" s="16" t="str">
        <f>IFERROR(INDEX(DATOS!C:C,MATCH(CHECKLIST!A955,DATOS!BV:BV,0),1),"")</f>
        <v/>
      </c>
      <c r="F955" s="13" t="str">
        <f t="shared" si="46"/>
        <v/>
      </c>
      <c r="G955" s="17" t="str">
        <f>IF(IFERROR(FIND(G$13,INDEX(DATOS!CB:CB,MATCH(CHECKLIST!B955,DATOS!B:B,0),1),1),"")="",IF(IFERROR(FIND("FINADO",INDEX(DATOS!CB:CB,MATCH(CHECKLIST!B955,DATOS!B:B,0),1),1),"")="",IF(IFERROR(FIND("BAJA",INDEX(DATOS!CB:CB,MATCH(CHECKLIST!B955,DATOS!B:B,0),1),1),"")="",IF(IFERROR(FIND("FECHA PEUA",INDEX(DATOS!CB:CB,MATCH(CHECKLIST!B955,DATOS!B:B,0),1),1),"")="",IF(IFERROR(FIND("FIRMA",INDEX(DATOS!CB:CB,MATCH(CHECKLIST!B955,DATOS!B:B,0),1),1),"")="","","FIRMA"),"PEUA"),"BAJA"),"FINADO"),"X")</f>
        <v/>
      </c>
      <c r="H955" s="17" t="str">
        <f>IF(IFERROR(FIND(H$13,INDEX(DATOS!CB:CB,MATCH(CHECKLIST!B955,DATOS!B:B,0),1),1),"")="",IF(IFERROR(FIND("VENCIDA",INDEX(DATOS!BI:BI,MATCH(CHECKLIST!B955,DATOS!B:B,0),1),1),"")="","","VENCIDO"),"X")</f>
        <v/>
      </c>
      <c r="I955" s="17" t="str">
        <f>IF(IFERROR(FIND(I$13,INDEX(DATOS!CB:CB,MATCH(CHECKLIST!B955,DATOS!B:B,0),1),1),"")="","","X")</f>
        <v/>
      </c>
      <c r="J955" s="17" t="str">
        <f>IF(IFERROR(FIND(J$13,INDEX(DATOS!CB:CB,MATCH(CHECKLIST!B955,DATOS!B:B,0),1),1),"")="","","X")</f>
        <v/>
      </c>
      <c r="K955" s="17" t="str">
        <f>IF(IFERROR(FIND(K$13,INDEX(DATOS!CB:CB,MATCH(CHECKLIST!B955,DATOS!B:B,0),1),1),"")="","","X")</f>
        <v/>
      </c>
      <c r="L955" s="17" t="str">
        <f>IF(IFERROR(FIND(L$13,INDEX(DATOS!CB:CB,MATCH(CHECKLIST!B955,DATOS!B:B,0),1),1),"")="","","X")</f>
        <v/>
      </c>
      <c r="M955" s="17" t="str">
        <f>IF(IFERROR(FIND(M$13,INDEX(DATOS!CB:CB,MATCH(CHECKLIST!B955,DATOS!B:B,0),1),1),"")="","","X")</f>
        <v/>
      </c>
      <c r="N955" s="49" t="str">
        <f ca="1">IFERROR(IF(INDEX(DATOS!I:I,MATCH(CHECKLIST!B955,DATOS!B:B,0),1)="","X",IF(INDEX(DATOS!I:I,MATCH(CHECKLIST!B955,DATOS!B:B,0),1)&gt;YEAR(TODAY())-1,"","VENCIDA")),"")</f>
        <v/>
      </c>
      <c r="P955" s="17" t="str">
        <f>IF(B955="","",IF(IFERROR(FIND(P$13,INDEX(DATOS!CB:CB,MATCH(CHECKLIST!B955,DATOS!B:B,0),1),1),"")="","","X"))</f>
        <v/>
      </c>
      <c r="Q955" s="17" t="str">
        <f>IF(B955="","",IF(IFERROR(FIND(Q$13,INDEX(DATOS!CB:CB,MATCH(CHECKLIST!B955,DATOS!B:B,0),1),1),"")="","","X"))</f>
        <v/>
      </c>
      <c r="R955" t="str">
        <f>IF(B955="","",1)</f>
        <v/>
      </c>
      <c r="S955" t="str">
        <f t="shared" si="49"/>
        <v/>
      </c>
      <c r="U955" t="str">
        <f t="shared" si="47"/>
        <v/>
      </c>
      <c r="V955" t="str">
        <f t="shared" si="48"/>
        <v/>
      </c>
    </row>
    <row r="956" spans="1:22" x14ac:dyDescent="0.25">
      <c r="A956" s="12">
        <v>943</v>
      </c>
      <c r="B956" t="str">
        <f>IFERROR(INDEX(DATOS!B:B,MATCH(CHECKLIST!A956,DATOS!BV:BV,0),1),"")</f>
        <v/>
      </c>
      <c r="C956" t="str">
        <f>IFERROR(INDEX(DATOS!J:J,MATCH(CHECKLIST!A956,DATOS!BV:BV,0),1),"")</f>
        <v/>
      </c>
      <c r="D956" t="str">
        <f>IFERROR(INDEX(DATOS!R:R,MATCH(CHECKLIST!E956,DATOS!C:C,0),1),"")</f>
        <v/>
      </c>
      <c r="E956" s="16" t="str">
        <f>IFERROR(INDEX(DATOS!C:C,MATCH(CHECKLIST!A956,DATOS!BV:BV,0),1),"")</f>
        <v/>
      </c>
      <c r="F956" s="13" t="str">
        <f t="shared" si="46"/>
        <v/>
      </c>
      <c r="G956" s="17" t="str">
        <f>IF(IFERROR(FIND(G$13,INDEX(DATOS!CB:CB,MATCH(CHECKLIST!B956,DATOS!B:B,0),1),1),"")="",IF(IFERROR(FIND("FINADO",INDEX(DATOS!CB:CB,MATCH(CHECKLIST!B956,DATOS!B:B,0),1),1),"")="",IF(IFERROR(FIND("BAJA",INDEX(DATOS!CB:CB,MATCH(CHECKLIST!B956,DATOS!B:B,0),1),1),"")="",IF(IFERROR(FIND("FECHA PEUA",INDEX(DATOS!CB:CB,MATCH(CHECKLIST!B956,DATOS!B:B,0),1),1),"")="",IF(IFERROR(FIND("FIRMA",INDEX(DATOS!CB:CB,MATCH(CHECKLIST!B956,DATOS!B:B,0),1),1),"")="","","FIRMA"),"PEUA"),"BAJA"),"FINADO"),"X")</f>
        <v/>
      </c>
      <c r="H956" s="17" t="str">
        <f>IF(IFERROR(FIND(H$13,INDEX(DATOS!CB:CB,MATCH(CHECKLIST!B956,DATOS!B:B,0),1),1),"")="",IF(IFERROR(FIND("VENCIDA",INDEX(DATOS!BI:BI,MATCH(CHECKLIST!B956,DATOS!B:B,0),1),1),"")="","","VENCIDO"),"X")</f>
        <v/>
      </c>
      <c r="I956" s="17" t="str">
        <f>IF(IFERROR(FIND(I$13,INDEX(DATOS!CB:CB,MATCH(CHECKLIST!B956,DATOS!B:B,0),1),1),"")="","","X")</f>
        <v/>
      </c>
      <c r="J956" s="17" t="str">
        <f>IF(IFERROR(FIND(J$13,INDEX(DATOS!CB:CB,MATCH(CHECKLIST!B956,DATOS!B:B,0),1),1),"")="","","X")</f>
        <v/>
      </c>
      <c r="K956" s="17" t="str">
        <f>IF(IFERROR(FIND(K$13,INDEX(DATOS!CB:CB,MATCH(CHECKLIST!B956,DATOS!B:B,0),1),1),"")="","","X")</f>
        <v/>
      </c>
      <c r="L956" s="17" t="str">
        <f>IF(IFERROR(FIND(L$13,INDEX(DATOS!CB:CB,MATCH(CHECKLIST!B956,DATOS!B:B,0),1),1),"")="","","X")</f>
        <v/>
      </c>
      <c r="M956" s="17" t="str">
        <f>IF(IFERROR(FIND(M$13,INDEX(DATOS!CB:CB,MATCH(CHECKLIST!B956,DATOS!B:B,0),1),1),"")="","","X")</f>
        <v/>
      </c>
      <c r="N956" s="49" t="str">
        <f ca="1">IFERROR(IF(INDEX(DATOS!I:I,MATCH(CHECKLIST!B956,DATOS!B:B,0),1)="","X",IF(INDEX(DATOS!I:I,MATCH(CHECKLIST!B956,DATOS!B:B,0),1)&gt;YEAR(TODAY())-1,"","VENCIDA")),"")</f>
        <v/>
      </c>
      <c r="P956" s="17" t="str">
        <f>IF(B956="","",IF(IFERROR(FIND(P$13,INDEX(DATOS!CB:CB,MATCH(CHECKLIST!B956,DATOS!B:B,0),1),1),"")="","","X"))</f>
        <v/>
      </c>
      <c r="Q956" s="17" t="str">
        <f>IF(B956="","",IF(IFERROR(FIND(Q$13,INDEX(DATOS!CB:CB,MATCH(CHECKLIST!B956,DATOS!B:B,0),1),1),"")="","","X"))</f>
        <v/>
      </c>
      <c r="S956">
        <f t="shared" si="49"/>
        <v>0</v>
      </c>
      <c r="U956" t="str">
        <f t="shared" si="47"/>
        <v/>
      </c>
      <c r="V956" t="str">
        <f t="shared" si="48"/>
        <v/>
      </c>
    </row>
    <row r="957" spans="1:22" x14ac:dyDescent="0.25">
      <c r="A957" s="12">
        <v>944</v>
      </c>
      <c r="B957" t="str">
        <f>IFERROR(INDEX(DATOS!B:B,MATCH(CHECKLIST!A957,DATOS!BV:BV,0),1),"")</f>
        <v/>
      </c>
      <c r="C957" t="str">
        <f>IFERROR(INDEX(DATOS!J:J,MATCH(CHECKLIST!A957,DATOS!BV:BV,0),1),"")</f>
        <v/>
      </c>
      <c r="D957" t="str">
        <f>IFERROR(INDEX(DATOS!R:R,MATCH(CHECKLIST!E957,DATOS!C:C,0),1),"")</f>
        <v/>
      </c>
      <c r="E957" s="16" t="str">
        <f>IFERROR(INDEX(DATOS!C:C,MATCH(CHECKLIST!A957,DATOS!BV:BV,0),1),"")</f>
        <v/>
      </c>
      <c r="F957" s="13" t="str">
        <f t="shared" si="46"/>
        <v/>
      </c>
      <c r="G957" s="17" t="str">
        <f>IF(IFERROR(FIND(G$13,INDEX(DATOS!CB:CB,MATCH(CHECKLIST!B957,DATOS!B:B,0),1),1),"")="",IF(IFERROR(FIND("FINADO",INDEX(DATOS!CB:CB,MATCH(CHECKLIST!B957,DATOS!B:B,0),1),1),"")="",IF(IFERROR(FIND("BAJA",INDEX(DATOS!CB:CB,MATCH(CHECKLIST!B957,DATOS!B:B,0),1),1),"")="",IF(IFERROR(FIND("FECHA PEUA",INDEX(DATOS!CB:CB,MATCH(CHECKLIST!B957,DATOS!B:B,0),1),1),"")="",IF(IFERROR(FIND("FIRMA",INDEX(DATOS!CB:CB,MATCH(CHECKLIST!B957,DATOS!B:B,0),1),1),"")="","","FIRMA"),"PEUA"),"BAJA"),"FINADO"),"X")</f>
        <v/>
      </c>
      <c r="H957" s="17" t="str">
        <f>IF(IFERROR(FIND(H$13,INDEX(DATOS!CB:CB,MATCH(CHECKLIST!B957,DATOS!B:B,0),1),1),"")="",IF(IFERROR(FIND("VENCIDA",INDEX(DATOS!BI:BI,MATCH(CHECKLIST!B957,DATOS!B:B,0),1),1),"")="","","VENCIDO"),"X")</f>
        <v/>
      </c>
      <c r="I957" s="17" t="str">
        <f>IF(IFERROR(FIND(I$13,INDEX(DATOS!CB:CB,MATCH(CHECKLIST!B957,DATOS!B:B,0),1),1),"")="","","X")</f>
        <v/>
      </c>
      <c r="J957" s="17" t="str">
        <f>IF(IFERROR(FIND(J$13,INDEX(DATOS!CB:CB,MATCH(CHECKLIST!B957,DATOS!B:B,0),1),1),"")="","","X")</f>
        <v/>
      </c>
      <c r="K957" s="17" t="str">
        <f>IF(IFERROR(FIND(K$13,INDEX(DATOS!CB:CB,MATCH(CHECKLIST!B957,DATOS!B:B,0),1),1),"")="","","X")</f>
        <v/>
      </c>
      <c r="L957" s="17" t="str">
        <f>IF(IFERROR(FIND(L$13,INDEX(DATOS!CB:CB,MATCH(CHECKLIST!B957,DATOS!B:B,0),1),1),"")="","","X")</f>
        <v/>
      </c>
      <c r="M957" s="17" t="str">
        <f>IF(IFERROR(FIND(M$13,INDEX(DATOS!CB:CB,MATCH(CHECKLIST!B957,DATOS!B:B,0),1),1),"")="","","X")</f>
        <v/>
      </c>
      <c r="N957" s="49" t="str">
        <f ca="1">IFERROR(IF(INDEX(DATOS!I:I,MATCH(CHECKLIST!B957,DATOS!B:B,0),1)="","X",IF(INDEX(DATOS!I:I,MATCH(CHECKLIST!B957,DATOS!B:B,0),1)&gt;YEAR(TODAY())-1,"","VENCIDA")),"")</f>
        <v/>
      </c>
      <c r="P957" s="17" t="str">
        <f>IF(B957="","",IF(IFERROR(FIND(P$13,INDEX(DATOS!CB:CB,MATCH(CHECKLIST!B957,DATOS!B:B,0),1),1),"")="","","X"))</f>
        <v/>
      </c>
      <c r="Q957" s="17" t="str">
        <f>IF(B957="","",IF(IFERROR(FIND(Q$13,INDEX(DATOS!CB:CB,MATCH(CHECKLIST!B957,DATOS!B:B,0),1),1),"")="","","X"))</f>
        <v/>
      </c>
      <c r="R957" t="str">
        <f>IF(B957="","",1)</f>
        <v/>
      </c>
      <c r="S957" t="str">
        <f t="shared" si="49"/>
        <v/>
      </c>
      <c r="U957" t="str">
        <f t="shared" si="47"/>
        <v/>
      </c>
      <c r="V957" t="str">
        <f t="shared" si="48"/>
        <v/>
      </c>
    </row>
    <row r="958" spans="1:22" x14ac:dyDescent="0.25">
      <c r="A958" s="12">
        <v>945</v>
      </c>
      <c r="B958" t="str">
        <f>IFERROR(INDEX(DATOS!B:B,MATCH(CHECKLIST!A958,DATOS!BV:BV,0),1),"")</f>
        <v/>
      </c>
      <c r="C958" t="str">
        <f>IFERROR(INDEX(DATOS!J:J,MATCH(CHECKLIST!A958,DATOS!BV:BV,0),1),"")</f>
        <v/>
      </c>
      <c r="D958" t="str">
        <f>IFERROR(INDEX(DATOS!R:R,MATCH(CHECKLIST!E958,DATOS!C:C,0),1),"")</f>
        <v/>
      </c>
      <c r="E958" s="16" t="str">
        <f>IFERROR(INDEX(DATOS!C:C,MATCH(CHECKLIST!A958,DATOS!BV:BV,0),1),"")</f>
        <v/>
      </c>
      <c r="F958" s="13" t="str">
        <f t="shared" si="46"/>
        <v/>
      </c>
      <c r="G958" s="17" t="str">
        <f>IF(IFERROR(FIND(G$13,INDEX(DATOS!CB:CB,MATCH(CHECKLIST!B958,DATOS!B:B,0),1),1),"")="",IF(IFERROR(FIND("FINADO",INDEX(DATOS!CB:CB,MATCH(CHECKLIST!B958,DATOS!B:B,0),1),1),"")="",IF(IFERROR(FIND("BAJA",INDEX(DATOS!CB:CB,MATCH(CHECKLIST!B958,DATOS!B:B,0),1),1),"")="",IF(IFERROR(FIND("FECHA PEUA",INDEX(DATOS!CB:CB,MATCH(CHECKLIST!B958,DATOS!B:B,0),1),1),"")="",IF(IFERROR(FIND("FIRMA",INDEX(DATOS!CB:CB,MATCH(CHECKLIST!B958,DATOS!B:B,0),1),1),"")="","","FIRMA"),"PEUA"),"BAJA"),"FINADO"),"X")</f>
        <v/>
      </c>
      <c r="H958" s="17" t="str">
        <f>IF(IFERROR(FIND(H$13,INDEX(DATOS!CB:CB,MATCH(CHECKLIST!B958,DATOS!B:B,0),1),1),"")="",IF(IFERROR(FIND("VENCIDA",INDEX(DATOS!BI:BI,MATCH(CHECKLIST!B958,DATOS!B:B,0),1),1),"")="","","VENCIDO"),"X")</f>
        <v/>
      </c>
      <c r="I958" s="17" t="str">
        <f>IF(IFERROR(FIND(I$13,INDEX(DATOS!CB:CB,MATCH(CHECKLIST!B958,DATOS!B:B,0),1),1),"")="","","X")</f>
        <v/>
      </c>
      <c r="J958" s="17" t="str">
        <f>IF(IFERROR(FIND(J$13,INDEX(DATOS!CB:CB,MATCH(CHECKLIST!B958,DATOS!B:B,0),1),1),"")="","","X")</f>
        <v/>
      </c>
      <c r="K958" s="17" t="str">
        <f>IF(IFERROR(FIND(K$13,INDEX(DATOS!CB:CB,MATCH(CHECKLIST!B958,DATOS!B:B,0),1),1),"")="","","X")</f>
        <v/>
      </c>
      <c r="L958" s="17" t="str">
        <f>IF(IFERROR(FIND(L$13,INDEX(DATOS!CB:CB,MATCH(CHECKLIST!B958,DATOS!B:B,0),1),1),"")="","","X")</f>
        <v/>
      </c>
      <c r="M958" s="17" t="str">
        <f>IF(IFERROR(FIND(M$13,INDEX(DATOS!CB:CB,MATCH(CHECKLIST!B958,DATOS!B:B,0),1),1),"")="","","X")</f>
        <v/>
      </c>
      <c r="N958" s="49" t="str">
        <f ca="1">IFERROR(IF(INDEX(DATOS!I:I,MATCH(CHECKLIST!B958,DATOS!B:B,0),1)="","X",IF(INDEX(DATOS!I:I,MATCH(CHECKLIST!B958,DATOS!B:B,0),1)&gt;YEAR(TODAY())-1,"","VENCIDA")),"")</f>
        <v/>
      </c>
      <c r="P958" s="17" t="str">
        <f>IF(B958="","",IF(IFERROR(FIND(P$13,INDEX(DATOS!CB:CB,MATCH(CHECKLIST!B958,DATOS!B:B,0),1),1),"")="","","X"))</f>
        <v/>
      </c>
      <c r="Q958" s="17" t="str">
        <f>IF(B958="","",IF(IFERROR(FIND(Q$13,INDEX(DATOS!CB:CB,MATCH(CHECKLIST!B958,DATOS!B:B,0),1),1),"")="","","X"))</f>
        <v/>
      </c>
      <c r="S958">
        <f t="shared" si="49"/>
        <v>0</v>
      </c>
      <c r="U958" t="str">
        <f t="shared" si="47"/>
        <v/>
      </c>
      <c r="V958" t="str">
        <f t="shared" si="48"/>
        <v/>
      </c>
    </row>
    <row r="959" spans="1:22" x14ac:dyDescent="0.25">
      <c r="A959" s="12">
        <v>946</v>
      </c>
      <c r="B959" t="str">
        <f>IFERROR(INDEX(DATOS!B:B,MATCH(CHECKLIST!A959,DATOS!BV:BV,0),1),"")</f>
        <v/>
      </c>
      <c r="C959" t="str">
        <f>IFERROR(INDEX(DATOS!J:J,MATCH(CHECKLIST!A959,DATOS!BV:BV,0),1),"")</f>
        <v/>
      </c>
      <c r="D959" t="str">
        <f>IFERROR(INDEX(DATOS!R:R,MATCH(CHECKLIST!E959,DATOS!C:C,0),1),"")</f>
        <v/>
      </c>
      <c r="E959" s="16" t="str">
        <f>IFERROR(INDEX(DATOS!C:C,MATCH(CHECKLIST!A959,DATOS!BV:BV,0),1),"")</f>
        <v/>
      </c>
      <c r="F959" s="13" t="str">
        <f t="shared" si="46"/>
        <v/>
      </c>
      <c r="G959" s="17" t="str">
        <f>IF(IFERROR(FIND(G$13,INDEX(DATOS!CB:CB,MATCH(CHECKLIST!B959,DATOS!B:B,0),1),1),"")="",IF(IFERROR(FIND("FINADO",INDEX(DATOS!CB:CB,MATCH(CHECKLIST!B959,DATOS!B:B,0),1),1),"")="",IF(IFERROR(FIND("BAJA",INDEX(DATOS!CB:CB,MATCH(CHECKLIST!B959,DATOS!B:B,0),1),1),"")="",IF(IFERROR(FIND("FECHA PEUA",INDEX(DATOS!CB:CB,MATCH(CHECKLIST!B959,DATOS!B:B,0),1),1),"")="",IF(IFERROR(FIND("FIRMA",INDEX(DATOS!CB:CB,MATCH(CHECKLIST!B959,DATOS!B:B,0),1),1),"")="","","FIRMA"),"PEUA"),"BAJA"),"FINADO"),"X")</f>
        <v/>
      </c>
      <c r="H959" s="17" t="str">
        <f>IF(IFERROR(FIND(H$13,INDEX(DATOS!CB:CB,MATCH(CHECKLIST!B959,DATOS!B:B,0),1),1),"")="",IF(IFERROR(FIND("VENCIDA",INDEX(DATOS!BI:BI,MATCH(CHECKLIST!B959,DATOS!B:B,0),1),1),"")="","","VENCIDO"),"X")</f>
        <v/>
      </c>
      <c r="I959" s="17" t="str">
        <f>IF(IFERROR(FIND(I$13,INDEX(DATOS!CB:CB,MATCH(CHECKLIST!B959,DATOS!B:B,0),1),1),"")="","","X")</f>
        <v/>
      </c>
      <c r="J959" s="17" t="str">
        <f>IF(IFERROR(FIND(J$13,INDEX(DATOS!CB:CB,MATCH(CHECKLIST!B959,DATOS!B:B,0),1),1),"")="","","X")</f>
        <v/>
      </c>
      <c r="K959" s="17" t="str">
        <f>IF(IFERROR(FIND(K$13,INDEX(DATOS!CB:CB,MATCH(CHECKLIST!B959,DATOS!B:B,0),1),1),"")="","","X")</f>
        <v/>
      </c>
      <c r="L959" s="17" t="str">
        <f>IF(IFERROR(FIND(L$13,INDEX(DATOS!CB:CB,MATCH(CHECKLIST!B959,DATOS!B:B,0),1),1),"")="","","X")</f>
        <v/>
      </c>
      <c r="M959" s="17" t="str">
        <f>IF(IFERROR(FIND(M$13,INDEX(DATOS!CB:CB,MATCH(CHECKLIST!B959,DATOS!B:B,0),1),1),"")="","","X")</f>
        <v/>
      </c>
      <c r="N959" s="49" t="str">
        <f ca="1">IFERROR(IF(INDEX(DATOS!I:I,MATCH(CHECKLIST!B959,DATOS!B:B,0),1)="","X",IF(INDEX(DATOS!I:I,MATCH(CHECKLIST!B959,DATOS!B:B,0),1)&gt;YEAR(TODAY())-1,"","VENCIDA")),"")</f>
        <v/>
      </c>
      <c r="P959" s="17" t="str">
        <f>IF(B959="","",IF(IFERROR(FIND(P$13,INDEX(DATOS!CB:CB,MATCH(CHECKLIST!B959,DATOS!B:B,0),1),1),"")="","","X"))</f>
        <v/>
      </c>
      <c r="Q959" s="17" t="str">
        <f>IF(B959="","",IF(IFERROR(FIND(Q$13,INDEX(DATOS!CB:CB,MATCH(CHECKLIST!B959,DATOS!B:B,0),1),1),"")="","","X"))</f>
        <v/>
      </c>
      <c r="R959" t="str">
        <f>IF(B959="","",1)</f>
        <v/>
      </c>
      <c r="S959" t="str">
        <f t="shared" si="49"/>
        <v/>
      </c>
      <c r="U959" t="str">
        <f t="shared" si="47"/>
        <v/>
      </c>
      <c r="V959" t="str">
        <f t="shared" si="48"/>
        <v/>
      </c>
    </row>
    <row r="960" spans="1:22" x14ac:dyDescent="0.25">
      <c r="A960" s="12">
        <v>947</v>
      </c>
      <c r="B960" t="str">
        <f>IFERROR(INDEX(DATOS!B:B,MATCH(CHECKLIST!A960,DATOS!BV:BV,0),1),"")</f>
        <v/>
      </c>
      <c r="C960" t="str">
        <f>IFERROR(INDEX(DATOS!J:J,MATCH(CHECKLIST!A960,DATOS!BV:BV,0),1),"")</f>
        <v/>
      </c>
      <c r="D960" t="str">
        <f>IFERROR(INDEX(DATOS!R:R,MATCH(CHECKLIST!E960,DATOS!C:C,0),1),"")</f>
        <v/>
      </c>
      <c r="E960" s="16" t="str">
        <f>IFERROR(INDEX(DATOS!C:C,MATCH(CHECKLIST!A960,DATOS!BV:BV,0),1),"")</f>
        <v/>
      </c>
      <c r="F960" s="13" t="str">
        <f t="shared" si="46"/>
        <v/>
      </c>
      <c r="G960" s="17" t="str">
        <f>IF(IFERROR(FIND(G$13,INDEX(DATOS!CB:CB,MATCH(CHECKLIST!B960,DATOS!B:B,0),1),1),"")="",IF(IFERROR(FIND("FINADO",INDEX(DATOS!CB:CB,MATCH(CHECKLIST!B960,DATOS!B:B,0),1),1),"")="",IF(IFERROR(FIND("BAJA",INDEX(DATOS!CB:CB,MATCH(CHECKLIST!B960,DATOS!B:B,0),1),1),"")="",IF(IFERROR(FIND("FECHA PEUA",INDEX(DATOS!CB:CB,MATCH(CHECKLIST!B960,DATOS!B:B,0),1),1),"")="",IF(IFERROR(FIND("FIRMA",INDEX(DATOS!CB:CB,MATCH(CHECKLIST!B960,DATOS!B:B,0),1),1),"")="","","FIRMA"),"PEUA"),"BAJA"),"FINADO"),"X")</f>
        <v/>
      </c>
      <c r="H960" s="17" t="str">
        <f>IF(IFERROR(FIND(H$13,INDEX(DATOS!CB:CB,MATCH(CHECKLIST!B960,DATOS!B:B,0),1),1),"")="",IF(IFERROR(FIND("VENCIDA",INDEX(DATOS!BI:BI,MATCH(CHECKLIST!B960,DATOS!B:B,0),1),1),"")="","","VENCIDO"),"X")</f>
        <v/>
      </c>
      <c r="I960" s="17" t="str">
        <f>IF(IFERROR(FIND(I$13,INDEX(DATOS!CB:CB,MATCH(CHECKLIST!B960,DATOS!B:B,0),1),1),"")="","","X")</f>
        <v/>
      </c>
      <c r="J960" s="17" t="str">
        <f>IF(IFERROR(FIND(J$13,INDEX(DATOS!CB:CB,MATCH(CHECKLIST!B960,DATOS!B:B,0),1),1),"")="","","X")</f>
        <v/>
      </c>
      <c r="K960" s="17" t="str">
        <f>IF(IFERROR(FIND(K$13,INDEX(DATOS!CB:CB,MATCH(CHECKLIST!B960,DATOS!B:B,0),1),1),"")="","","X")</f>
        <v/>
      </c>
      <c r="L960" s="17" t="str">
        <f>IF(IFERROR(FIND(L$13,INDEX(DATOS!CB:CB,MATCH(CHECKLIST!B960,DATOS!B:B,0),1),1),"")="","","X")</f>
        <v/>
      </c>
      <c r="M960" s="17" t="str">
        <f>IF(IFERROR(FIND(M$13,INDEX(DATOS!CB:CB,MATCH(CHECKLIST!B960,DATOS!B:B,0),1),1),"")="","","X")</f>
        <v/>
      </c>
      <c r="N960" s="49" t="str">
        <f ca="1">IFERROR(IF(INDEX(DATOS!I:I,MATCH(CHECKLIST!B960,DATOS!B:B,0),1)="","X",IF(INDEX(DATOS!I:I,MATCH(CHECKLIST!B960,DATOS!B:B,0),1)&gt;YEAR(TODAY())-1,"","VENCIDA")),"")</f>
        <v/>
      </c>
      <c r="P960" s="17" t="str">
        <f>IF(B960="","",IF(IFERROR(FIND(P$13,INDEX(DATOS!CB:CB,MATCH(CHECKLIST!B960,DATOS!B:B,0),1),1),"")="","","X"))</f>
        <v/>
      </c>
      <c r="Q960" s="17" t="str">
        <f>IF(B960="","",IF(IFERROR(FIND(Q$13,INDEX(DATOS!CB:CB,MATCH(CHECKLIST!B960,DATOS!B:B,0),1),1),"")="","","X"))</f>
        <v/>
      </c>
      <c r="S960">
        <f t="shared" si="49"/>
        <v>0</v>
      </c>
      <c r="U960" t="str">
        <f t="shared" si="47"/>
        <v/>
      </c>
      <c r="V960" t="str">
        <f t="shared" si="48"/>
        <v/>
      </c>
    </row>
    <row r="961" spans="1:22" x14ac:dyDescent="0.25">
      <c r="A961" s="12">
        <v>948</v>
      </c>
      <c r="B961" t="str">
        <f>IFERROR(INDEX(DATOS!B:B,MATCH(CHECKLIST!A961,DATOS!BV:BV,0),1),"")</f>
        <v/>
      </c>
      <c r="C961" t="str">
        <f>IFERROR(INDEX(DATOS!J:J,MATCH(CHECKLIST!A961,DATOS!BV:BV,0),1),"")</f>
        <v/>
      </c>
      <c r="D961" t="str">
        <f>IFERROR(INDEX(DATOS!R:R,MATCH(CHECKLIST!E961,DATOS!C:C,0),1),"")</f>
        <v/>
      </c>
      <c r="E961" s="16" t="str">
        <f>IFERROR(INDEX(DATOS!C:C,MATCH(CHECKLIST!A961,DATOS!BV:BV,0),1),"")</f>
        <v/>
      </c>
      <c r="F961" s="13" t="str">
        <f t="shared" si="46"/>
        <v/>
      </c>
      <c r="G961" s="17" t="str">
        <f>IF(IFERROR(FIND(G$13,INDEX(DATOS!CB:CB,MATCH(CHECKLIST!B961,DATOS!B:B,0),1),1),"")="",IF(IFERROR(FIND("FINADO",INDEX(DATOS!CB:CB,MATCH(CHECKLIST!B961,DATOS!B:B,0),1),1),"")="",IF(IFERROR(FIND("BAJA",INDEX(DATOS!CB:CB,MATCH(CHECKLIST!B961,DATOS!B:B,0),1),1),"")="",IF(IFERROR(FIND("FECHA PEUA",INDEX(DATOS!CB:CB,MATCH(CHECKLIST!B961,DATOS!B:B,0),1),1),"")="",IF(IFERROR(FIND("FIRMA",INDEX(DATOS!CB:CB,MATCH(CHECKLIST!B961,DATOS!B:B,0),1),1),"")="","","FIRMA"),"PEUA"),"BAJA"),"FINADO"),"X")</f>
        <v/>
      </c>
      <c r="H961" s="17" t="str">
        <f>IF(IFERROR(FIND(H$13,INDEX(DATOS!CB:CB,MATCH(CHECKLIST!B961,DATOS!B:B,0),1),1),"")="",IF(IFERROR(FIND("VENCIDA",INDEX(DATOS!BI:BI,MATCH(CHECKLIST!B961,DATOS!B:B,0),1),1),"")="","","VENCIDO"),"X")</f>
        <v/>
      </c>
      <c r="I961" s="17" t="str">
        <f>IF(IFERROR(FIND(I$13,INDEX(DATOS!CB:CB,MATCH(CHECKLIST!B961,DATOS!B:B,0),1),1),"")="","","X")</f>
        <v/>
      </c>
      <c r="J961" s="17" t="str">
        <f>IF(IFERROR(FIND(J$13,INDEX(DATOS!CB:CB,MATCH(CHECKLIST!B961,DATOS!B:B,0),1),1),"")="","","X")</f>
        <v/>
      </c>
      <c r="K961" s="17" t="str">
        <f>IF(IFERROR(FIND(K$13,INDEX(DATOS!CB:CB,MATCH(CHECKLIST!B961,DATOS!B:B,0),1),1),"")="","","X")</f>
        <v/>
      </c>
      <c r="L961" s="17" t="str">
        <f>IF(IFERROR(FIND(L$13,INDEX(DATOS!CB:CB,MATCH(CHECKLIST!B961,DATOS!B:B,0),1),1),"")="","","X")</f>
        <v/>
      </c>
      <c r="M961" s="17" t="str">
        <f>IF(IFERROR(FIND(M$13,INDEX(DATOS!CB:CB,MATCH(CHECKLIST!B961,DATOS!B:B,0),1),1),"")="","","X")</f>
        <v/>
      </c>
      <c r="N961" s="49" t="str">
        <f ca="1">IFERROR(IF(INDEX(DATOS!I:I,MATCH(CHECKLIST!B961,DATOS!B:B,0),1)="","X",IF(INDEX(DATOS!I:I,MATCH(CHECKLIST!B961,DATOS!B:B,0),1)&gt;YEAR(TODAY())-1,"","VENCIDA")),"")</f>
        <v/>
      </c>
      <c r="P961" s="17" t="str">
        <f>IF(B961="","",IF(IFERROR(FIND(P$13,INDEX(DATOS!CB:CB,MATCH(CHECKLIST!B961,DATOS!B:B,0),1),1),"")="","","X"))</f>
        <v/>
      </c>
      <c r="Q961" s="17" t="str">
        <f>IF(B961="","",IF(IFERROR(FIND(Q$13,INDEX(DATOS!CB:CB,MATCH(CHECKLIST!B961,DATOS!B:B,0),1),1),"")="","","X"))</f>
        <v/>
      </c>
      <c r="R961" t="str">
        <f>IF(B961="","",1)</f>
        <v/>
      </c>
      <c r="S961" t="str">
        <f t="shared" si="49"/>
        <v/>
      </c>
      <c r="U961" t="str">
        <f t="shared" si="47"/>
        <v/>
      </c>
      <c r="V961" t="str">
        <f t="shared" si="48"/>
        <v/>
      </c>
    </row>
    <row r="962" spans="1:22" x14ac:dyDescent="0.25">
      <c r="A962" s="12">
        <v>949</v>
      </c>
      <c r="B962" t="str">
        <f>IFERROR(INDEX(DATOS!B:B,MATCH(CHECKLIST!A962,DATOS!BV:BV,0),1),"")</f>
        <v/>
      </c>
      <c r="C962" t="str">
        <f>IFERROR(INDEX(DATOS!J:J,MATCH(CHECKLIST!A962,DATOS!BV:BV,0),1),"")</f>
        <v/>
      </c>
      <c r="D962" t="str">
        <f>IFERROR(INDEX(DATOS!R:R,MATCH(CHECKLIST!E962,DATOS!C:C,0),1),"")</f>
        <v/>
      </c>
      <c r="E962" s="16" t="str">
        <f>IFERROR(INDEX(DATOS!C:C,MATCH(CHECKLIST!A962,DATOS!BV:BV,0),1),"")</f>
        <v/>
      </c>
      <c r="F962" s="13" t="str">
        <f t="shared" si="46"/>
        <v/>
      </c>
      <c r="G962" s="17" t="str">
        <f>IF(IFERROR(FIND(G$13,INDEX(DATOS!CB:CB,MATCH(CHECKLIST!B962,DATOS!B:B,0),1),1),"")="",IF(IFERROR(FIND("FINADO",INDEX(DATOS!CB:CB,MATCH(CHECKLIST!B962,DATOS!B:B,0),1),1),"")="",IF(IFERROR(FIND("BAJA",INDEX(DATOS!CB:CB,MATCH(CHECKLIST!B962,DATOS!B:B,0),1),1),"")="",IF(IFERROR(FIND("FECHA PEUA",INDEX(DATOS!CB:CB,MATCH(CHECKLIST!B962,DATOS!B:B,0),1),1),"")="",IF(IFERROR(FIND("FIRMA",INDEX(DATOS!CB:CB,MATCH(CHECKLIST!B962,DATOS!B:B,0),1),1),"")="","","FIRMA"),"PEUA"),"BAJA"),"FINADO"),"X")</f>
        <v/>
      </c>
      <c r="H962" s="17" t="str">
        <f>IF(IFERROR(FIND(H$13,INDEX(DATOS!CB:CB,MATCH(CHECKLIST!B962,DATOS!B:B,0),1),1),"")="",IF(IFERROR(FIND("VENCIDA",INDEX(DATOS!BI:BI,MATCH(CHECKLIST!B962,DATOS!B:B,0),1),1),"")="","","VENCIDO"),"X")</f>
        <v/>
      </c>
      <c r="I962" s="17" t="str">
        <f>IF(IFERROR(FIND(I$13,INDEX(DATOS!CB:CB,MATCH(CHECKLIST!B962,DATOS!B:B,0),1),1),"")="","","X")</f>
        <v/>
      </c>
      <c r="J962" s="17" t="str">
        <f>IF(IFERROR(FIND(J$13,INDEX(DATOS!CB:CB,MATCH(CHECKLIST!B962,DATOS!B:B,0),1),1),"")="","","X")</f>
        <v/>
      </c>
      <c r="K962" s="17" t="str">
        <f>IF(IFERROR(FIND(K$13,INDEX(DATOS!CB:CB,MATCH(CHECKLIST!B962,DATOS!B:B,0),1),1),"")="","","X")</f>
        <v/>
      </c>
      <c r="L962" s="17" t="str">
        <f>IF(IFERROR(FIND(L$13,INDEX(DATOS!CB:CB,MATCH(CHECKLIST!B962,DATOS!B:B,0),1),1),"")="","","X")</f>
        <v/>
      </c>
      <c r="M962" s="17" t="str">
        <f>IF(IFERROR(FIND(M$13,INDEX(DATOS!CB:CB,MATCH(CHECKLIST!B962,DATOS!B:B,0),1),1),"")="","","X")</f>
        <v/>
      </c>
      <c r="N962" s="49" t="str">
        <f ca="1">IFERROR(IF(INDEX(DATOS!I:I,MATCH(CHECKLIST!B962,DATOS!B:B,0),1)="","X",IF(INDEX(DATOS!I:I,MATCH(CHECKLIST!B962,DATOS!B:B,0),1)&gt;YEAR(TODAY())-1,"","VENCIDA")),"")</f>
        <v/>
      </c>
      <c r="P962" s="17" t="str">
        <f>IF(B962="","",IF(IFERROR(FIND(P$13,INDEX(DATOS!CB:CB,MATCH(CHECKLIST!B962,DATOS!B:B,0),1),1),"")="","","X"))</f>
        <v/>
      </c>
      <c r="Q962" s="17" t="str">
        <f>IF(B962="","",IF(IFERROR(FIND(Q$13,INDEX(DATOS!CB:CB,MATCH(CHECKLIST!B962,DATOS!B:B,0),1),1),"")="","","X"))</f>
        <v/>
      </c>
      <c r="S962">
        <f t="shared" si="49"/>
        <v>0</v>
      </c>
      <c r="U962" t="str">
        <f t="shared" si="47"/>
        <v/>
      </c>
      <c r="V962" t="str">
        <f t="shared" si="48"/>
        <v/>
      </c>
    </row>
    <row r="963" spans="1:22" x14ac:dyDescent="0.25">
      <c r="A963" s="12">
        <v>950</v>
      </c>
      <c r="B963" t="str">
        <f>IFERROR(INDEX(DATOS!B:B,MATCH(CHECKLIST!A963,DATOS!BV:BV,0),1),"")</f>
        <v/>
      </c>
      <c r="C963" t="str">
        <f>IFERROR(INDEX(DATOS!J:J,MATCH(CHECKLIST!A963,DATOS!BV:BV,0),1),"")</f>
        <v/>
      </c>
      <c r="D963" t="str">
        <f>IFERROR(INDEX(DATOS!R:R,MATCH(CHECKLIST!E963,DATOS!C:C,0),1),"")</f>
        <v/>
      </c>
      <c r="E963" s="16" t="str">
        <f>IFERROR(INDEX(DATOS!C:C,MATCH(CHECKLIST!A963,DATOS!BV:BV,0),1),"")</f>
        <v/>
      </c>
      <c r="F963" s="13" t="str">
        <f t="shared" si="46"/>
        <v/>
      </c>
      <c r="G963" s="17" t="str">
        <f>IF(IFERROR(FIND(G$13,INDEX(DATOS!CB:CB,MATCH(CHECKLIST!B963,DATOS!B:B,0),1),1),"")="",IF(IFERROR(FIND("FINADO",INDEX(DATOS!CB:CB,MATCH(CHECKLIST!B963,DATOS!B:B,0),1),1),"")="",IF(IFERROR(FIND("BAJA",INDEX(DATOS!CB:CB,MATCH(CHECKLIST!B963,DATOS!B:B,0),1),1),"")="",IF(IFERROR(FIND("FECHA PEUA",INDEX(DATOS!CB:CB,MATCH(CHECKLIST!B963,DATOS!B:B,0),1),1),"")="",IF(IFERROR(FIND("FIRMA",INDEX(DATOS!CB:CB,MATCH(CHECKLIST!B963,DATOS!B:B,0),1),1),"")="","","FIRMA"),"PEUA"),"BAJA"),"FINADO"),"X")</f>
        <v/>
      </c>
      <c r="H963" s="17" t="str">
        <f>IF(IFERROR(FIND(H$13,INDEX(DATOS!CB:CB,MATCH(CHECKLIST!B963,DATOS!B:B,0),1),1),"")="",IF(IFERROR(FIND("VENCIDA",INDEX(DATOS!BI:BI,MATCH(CHECKLIST!B963,DATOS!B:B,0),1),1),"")="","","VENCIDO"),"X")</f>
        <v/>
      </c>
      <c r="I963" s="17" t="str">
        <f>IF(IFERROR(FIND(I$13,INDEX(DATOS!CB:CB,MATCH(CHECKLIST!B963,DATOS!B:B,0),1),1),"")="","","X")</f>
        <v/>
      </c>
      <c r="J963" s="17" t="str">
        <f>IF(IFERROR(FIND(J$13,INDEX(DATOS!CB:CB,MATCH(CHECKLIST!B963,DATOS!B:B,0),1),1),"")="","","X")</f>
        <v/>
      </c>
      <c r="K963" s="17" t="str">
        <f>IF(IFERROR(FIND(K$13,INDEX(DATOS!CB:CB,MATCH(CHECKLIST!B963,DATOS!B:B,0),1),1),"")="","","X")</f>
        <v/>
      </c>
      <c r="L963" s="17" t="str">
        <f>IF(IFERROR(FIND(L$13,INDEX(DATOS!CB:CB,MATCH(CHECKLIST!B963,DATOS!B:B,0),1),1),"")="","","X")</f>
        <v/>
      </c>
      <c r="M963" s="17" t="str">
        <f>IF(IFERROR(FIND(M$13,INDEX(DATOS!CB:CB,MATCH(CHECKLIST!B963,DATOS!B:B,0),1),1),"")="","","X")</f>
        <v/>
      </c>
      <c r="N963" s="49" t="str">
        <f ca="1">IFERROR(IF(INDEX(DATOS!I:I,MATCH(CHECKLIST!B963,DATOS!B:B,0),1)="","X",IF(INDEX(DATOS!I:I,MATCH(CHECKLIST!B963,DATOS!B:B,0),1)&gt;YEAR(TODAY())-1,"","VENCIDA")),"")</f>
        <v/>
      </c>
      <c r="P963" s="17" t="str">
        <f>IF(B963="","",IF(IFERROR(FIND(P$13,INDEX(DATOS!CB:CB,MATCH(CHECKLIST!B963,DATOS!B:B,0),1),1),"")="","","X"))</f>
        <v/>
      </c>
      <c r="Q963" s="17" t="str">
        <f>IF(B963="","",IF(IFERROR(FIND(Q$13,INDEX(DATOS!CB:CB,MATCH(CHECKLIST!B963,DATOS!B:B,0),1),1),"")="","","X"))</f>
        <v/>
      </c>
      <c r="R963" t="str">
        <f>IF(B963="","",1)</f>
        <v/>
      </c>
      <c r="S963" t="str">
        <f t="shared" si="49"/>
        <v/>
      </c>
      <c r="U963" t="str">
        <f t="shared" si="47"/>
        <v/>
      </c>
      <c r="V963" t="str">
        <f t="shared" si="48"/>
        <v/>
      </c>
    </row>
    <row r="964" spans="1:22" x14ac:dyDescent="0.25">
      <c r="A964" s="12">
        <v>951</v>
      </c>
      <c r="B964" t="str">
        <f>IFERROR(INDEX(DATOS!B:B,MATCH(CHECKLIST!A964,DATOS!BV:BV,0),1),"")</f>
        <v/>
      </c>
      <c r="C964" t="str">
        <f>IFERROR(INDEX(DATOS!J:J,MATCH(CHECKLIST!A964,DATOS!BV:BV,0),1),"")</f>
        <v/>
      </c>
      <c r="D964" t="str">
        <f>IFERROR(INDEX(DATOS!R:R,MATCH(CHECKLIST!E964,DATOS!C:C,0),1),"")</f>
        <v/>
      </c>
      <c r="E964" s="16" t="str">
        <f>IFERROR(INDEX(DATOS!C:C,MATCH(CHECKLIST!A964,DATOS!BV:BV,0),1),"")</f>
        <v/>
      </c>
      <c r="F964" s="13" t="str">
        <f t="shared" si="46"/>
        <v/>
      </c>
      <c r="G964" s="17" t="str">
        <f>IF(IFERROR(FIND(G$13,INDEX(DATOS!CB:CB,MATCH(CHECKLIST!B964,DATOS!B:B,0),1),1),"")="",IF(IFERROR(FIND("FINADO",INDEX(DATOS!CB:CB,MATCH(CHECKLIST!B964,DATOS!B:B,0),1),1),"")="",IF(IFERROR(FIND("BAJA",INDEX(DATOS!CB:CB,MATCH(CHECKLIST!B964,DATOS!B:B,0),1),1),"")="",IF(IFERROR(FIND("FECHA PEUA",INDEX(DATOS!CB:CB,MATCH(CHECKLIST!B964,DATOS!B:B,0),1),1),"")="",IF(IFERROR(FIND("FIRMA",INDEX(DATOS!CB:CB,MATCH(CHECKLIST!B964,DATOS!B:B,0),1),1),"")="","","FIRMA"),"PEUA"),"BAJA"),"FINADO"),"X")</f>
        <v/>
      </c>
      <c r="H964" s="17" t="str">
        <f>IF(IFERROR(FIND(H$13,INDEX(DATOS!CB:CB,MATCH(CHECKLIST!B964,DATOS!B:B,0),1),1),"")="",IF(IFERROR(FIND("VENCIDA",INDEX(DATOS!BI:BI,MATCH(CHECKLIST!B964,DATOS!B:B,0),1),1),"")="","","VENCIDO"),"X")</f>
        <v/>
      </c>
      <c r="I964" s="17" t="str">
        <f>IF(IFERROR(FIND(I$13,INDEX(DATOS!CB:CB,MATCH(CHECKLIST!B964,DATOS!B:B,0),1),1),"")="","","X")</f>
        <v/>
      </c>
      <c r="J964" s="17" t="str">
        <f>IF(IFERROR(FIND(J$13,INDEX(DATOS!CB:CB,MATCH(CHECKLIST!B964,DATOS!B:B,0),1),1),"")="","","X")</f>
        <v/>
      </c>
      <c r="K964" s="17" t="str">
        <f>IF(IFERROR(FIND(K$13,INDEX(DATOS!CB:CB,MATCH(CHECKLIST!B964,DATOS!B:B,0),1),1),"")="","","X")</f>
        <v/>
      </c>
      <c r="L964" s="17" t="str">
        <f>IF(IFERROR(FIND(L$13,INDEX(DATOS!CB:CB,MATCH(CHECKLIST!B964,DATOS!B:B,0),1),1),"")="","","X")</f>
        <v/>
      </c>
      <c r="M964" s="17" t="str">
        <f>IF(IFERROR(FIND(M$13,INDEX(DATOS!CB:CB,MATCH(CHECKLIST!B964,DATOS!B:B,0),1),1),"")="","","X")</f>
        <v/>
      </c>
      <c r="N964" s="49" t="str">
        <f ca="1">IFERROR(IF(INDEX(DATOS!I:I,MATCH(CHECKLIST!B964,DATOS!B:B,0),1)="","X",IF(INDEX(DATOS!I:I,MATCH(CHECKLIST!B964,DATOS!B:B,0),1)&gt;YEAR(TODAY())-1,"","VENCIDA")),"")</f>
        <v/>
      </c>
      <c r="P964" s="17" t="str">
        <f>IF(B964="","",IF(IFERROR(FIND(P$13,INDEX(DATOS!CB:CB,MATCH(CHECKLIST!B964,DATOS!B:B,0),1),1),"")="","","X"))</f>
        <v/>
      </c>
      <c r="Q964" s="17" t="str">
        <f>IF(B964="","",IF(IFERROR(FIND(Q$13,INDEX(DATOS!CB:CB,MATCH(CHECKLIST!B964,DATOS!B:B,0),1),1),"")="","","X"))</f>
        <v/>
      </c>
      <c r="S964">
        <f t="shared" si="49"/>
        <v>0</v>
      </c>
      <c r="U964" t="str">
        <f t="shared" si="47"/>
        <v/>
      </c>
      <c r="V964" t="str">
        <f t="shared" si="48"/>
        <v/>
      </c>
    </row>
    <row r="965" spans="1:22" x14ac:dyDescent="0.25">
      <c r="A965" s="12">
        <v>952</v>
      </c>
      <c r="B965" t="str">
        <f>IFERROR(INDEX(DATOS!B:B,MATCH(CHECKLIST!A965,DATOS!BV:BV,0),1),"")</f>
        <v/>
      </c>
      <c r="C965" t="str">
        <f>IFERROR(INDEX(DATOS!J:J,MATCH(CHECKLIST!A965,DATOS!BV:BV,0),1),"")</f>
        <v/>
      </c>
      <c r="D965" t="str">
        <f>IFERROR(INDEX(DATOS!R:R,MATCH(CHECKLIST!E965,DATOS!C:C,0),1),"")</f>
        <v/>
      </c>
      <c r="E965" s="16" t="str">
        <f>IFERROR(INDEX(DATOS!C:C,MATCH(CHECKLIST!A965,DATOS!BV:BV,0),1),"")</f>
        <v/>
      </c>
      <c r="F965" s="13" t="str">
        <f t="shared" si="46"/>
        <v/>
      </c>
      <c r="G965" s="17" t="str">
        <f>IF(IFERROR(FIND(G$13,INDEX(DATOS!CB:CB,MATCH(CHECKLIST!B965,DATOS!B:B,0),1),1),"")="",IF(IFERROR(FIND("FINADO",INDEX(DATOS!CB:CB,MATCH(CHECKLIST!B965,DATOS!B:B,0),1),1),"")="",IF(IFERROR(FIND("BAJA",INDEX(DATOS!CB:CB,MATCH(CHECKLIST!B965,DATOS!B:B,0),1),1),"")="",IF(IFERROR(FIND("FECHA PEUA",INDEX(DATOS!CB:CB,MATCH(CHECKLIST!B965,DATOS!B:B,0),1),1),"")="",IF(IFERROR(FIND("FIRMA",INDEX(DATOS!CB:CB,MATCH(CHECKLIST!B965,DATOS!B:B,0),1),1),"")="","","FIRMA"),"PEUA"),"BAJA"),"FINADO"),"X")</f>
        <v/>
      </c>
      <c r="H965" s="17" t="str">
        <f>IF(IFERROR(FIND(H$13,INDEX(DATOS!CB:CB,MATCH(CHECKLIST!B965,DATOS!B:B,0),1),1),"")="",IF(IFERROR(FIND("VENCIDA",INDEX(DATOS!BI:BI,MATCH(CHECKLIST!B965,DATOS!B:B,0),1),1),"")="","","VENCIDO"),"X")</f>
        <v/>
      </c>
      <c r="I965" s="17" t="str">
        <f>IF(IFERROR(FIND(I$13,INDEX(DATOS!CB:CB,MATCH(CHECKLIST!B965,DATOS!B:B,0),1),1),"")="","","X")</f>
        <v/>
      </c>
      <c r="J965" s="17" t="str">
        <f>IF(IFERROR(FIND(J$13,INDEX(DATOS!CB:CB,MATCH(CHECKLIST!B965,DATOS!B:B,0),1),1),"")="","","X")</f>
        <v/>
      </c>
      <c r="K965" s="17" t="str">
        <f>IF(IFERROR(FIND(K$13,INDEX(DATOS!CB:CB,MATCH(CHECKLIST!B965,DATOS!B:B,0),1),1),"")="","","X")</f>
        <v/>
      </c>
      <c r="L965" s="17" t="str">
        <f>IF(IFERROR(FIND(L$13,INDEX(DATOS!CB:CB,MATCH(CHECKLIST!B965,DATOS!B:B,0),1),1),"")="","","X")</f>
        <v/>
      </c>
      <c r="M965" s="17" t="str">
        <f>IF(IFERROR(FIND(M$13,INDEX(DATOS!CB:CB,MATCH(CHECKLIST!B965,DATOS!B:B,0),1),1),"")="","","X")</f>
        <v/>
      </c>
      <c r="N965" s="49" t="str">
        <f ca="1">IFERROR(IF(INDEX(DATOS!I:I,MATCH(CHECKLIST!B965,DATOS!B:B,0),1)="","X",IF(INDEX(DATOS!I:I,MATCH(CHECKLIST!B965,DATOS!B:B,0),1)&gt;YEAR(TODAY())-1,"","VENCIDA")),"")</f>
        <v/>
      </c>
      <c r="P965" s="17" t="str">
        <f>IF(B965="","",IF(IFERROR(FIND(P$13,INDEX(DATOS!CB:CB,MATCH(CHECKLIST!B965,DATOS!B:B,0),1),1),"")="","","X"))</f>
        <v/>
      </c>
      <c r="Q965" s="17" t="str">
        <f>IF(B965="","",IF(IFERROR(FIND(Q$13,INDEX(DATOS!CB:CB,MATCH(CHECKLIST!B965,DATOS!B:B,0),1),1),"")="","","X"))</f>
        <v/>
      </c>
      <c r="R965" t="str">
        <f>IF(B965="","",1)</f>
        <v/>
      </c>
      <c r="S965" t="str">
        <f t="shared" si="49"/>
        <v/>
      </c>
      <c r="U965" t="str">
        <f t="shared" si="47"/>
        <v/>
      </c>
      <c r="V965" t="str">
        <f t="shared" si="48"/>
        <v/>
      </c>
    </row>
    <row r="966" spans="1:22" x14ac:dyDescent="0.25">
      <c r="A966" s="12">
        <v>953</v>
      </c>
      <c r="B966" t="str">
        <f>IFERROR(INDEX(DATOS!B:B,MATCH(CHECKLIST!A966,DATOS!BV:BV,0),1),"")</f>
        <v/>
      </c>
      <c r="C966" t="str">
        <f>IFERROR(INDEX(DATOS!J:J,MATCH(CHECKLIST!A966,DATOS!BV:BV,0),1),"")</f>
        <v/>
      </c>
      <c r="D966" t="str">
        <f>IFERROR(INDEX(DATOS!R:R,MATCH(CHECKLIST!E966,DATOS!C:C,0),1),"")</f>
        <v/>
      </c>
      <c r="E966" s="16" t="str">
        <f>IFERROR(INDEX(DATOS!C:C,MATCH(CHECKLIST!A966,DATOS!BV:BV,0),1),"")</f>
        <v/>
      </c>
      <c r="F966" s="13" t="str">
        <f t="shared" si="46"/>
        <v/>
      </c>
      <c r="G966" s="17" t="str">
        <f>IF(IFERROR(FIND(G$13,INDEX(DATOS!CB:CB,MATCH(CHECKLIST!B966,DATOS!B:B,0),1),1),"")="",IF(IFERROR(FIND("FINADO",INDEX(DATOS!CB:CB,MATCH(CHECKLIST!B966,DATOS!B:B,0),1),1),"")="",IF(IFERROR(FIND("BAJA",INDEX(DATOS!CB:CB,MATCH(CHECKLIST!B966,DATOS!B:B,0),1),1),"")="",IF(IFERROR(FIND("FECHA PEUA",INDEX(DATOS!CB:CB,MATCH(CHECKLIST!B966,DATOS!B:B,0),1),1),"")="",IF(IFERROR(FIND("FIRMA",INDEX(DATOS!CB:CB,MATCH(CHECKLIST!B966,DATOS!B:B,0),1),1),"")="","","FIRMA"),"PEUA"),"BAJA"),"FINADO"),"X")</f>
        <v/>
      </c>
      <c r="H966" s="17" t="str">
        <f>IF(IFERROR(FIND(H$13,INDEX(DATOS!CB:CB,MATCH(CHECKLIST!B966,DATOS!B:B,0),1),1),"")="",IF(IFERROR(FIND("VENCIDA",INDEX(DATOS!BI:BI,MATCH(CHECKLIST!B966,DATOS!B:B,0),1),1),"")="","","VENCIDO"),"X")</f>
        <v/>
      </c>
      <c r="I966" s="17" t="str">
        <f>IF(IFERROR(FIND(I$13,INDEX(DATOS!CB:CB,MATCH(CHECKLIST!B966,DATOS!B:B,0),1),1),"")="","","X")</f>
        <v/>
      </c>
      <c r="J966" s="17" t="str">
        <f>IF(IFERROR(FIND(J$13,INDEX(DATOS!CB:CB,MATCH(CHECKLIST!B966,DATOS!B:B,0),1),1),"")="","","X")</f>
        <v/>
      </c>
      <c r="K966" s="17" t="str">
        <f>IF(IFERROR(FIND(K$13,INDEX(DATOS!CB:CB,MATCH(CHECKLIST!B966,DATOS!B:B,0),1),1),"")="","","X")</f>
        <v/>
      </c>
      <c r="L966" s="17" t="str">
        <f>IF(IFERROR(FIND(L$13,INDEX(DATOS!CB:CB,MATCH(CHECKLIST!B966,DATOS!B:B,0),1),1),"")="","","X")</f>
        <v/>
      </c>
      <c r="M966" s="17" t="str">
        <f>IF(IFERROR(FIND(M$13,INDEX(DATOS!CB:CB,MATCH(CHECKLIST!B966,DATOS!B:B,0),1),1),"")="","","X")</f>
        <v/>
      </c>
      <c r="N966" s="49" t="str">
        <f ca="1">IFERROR(IF(INDEX(DATOS!I:I,MATCH(CHECKLIST!B966,DATOS!B:B,0),1)="","X",IF(INDEX(DATOS!I:I,MATCH(CHECKLIST!B966,DATOS!B:B,0),1)&gt;YEAR(TODAY())-1,"","VENCIDA")),"")</f>
        <v/>
      </c>
      <c r="P966" s="17" t="str">
        <f>IF(B966="","",IF(IFERROR(FIND(P$13,INDEX(DATOS!CB:CB,MATCH(CHECKLIST!B966,DATOS!B:B,0),1),1),"")="","","X"))</f>
        <v/>
      </c>
      <c r="Q966" s="17" t="str">
        <f>IF(B966="","",IF(IFERROR(FIND(Q$13,INDEX(DATOS!CB:CB,MATCH(CHECKLIST!B966,DATOS!B:B,0),1),1),"")="","","X"))</f>
        <v/>
      </c>
      <c r="S966">
        <f t="shared" si="49"/>
        <v>0</v>
      </c>
      <c r="U966" t="str">
        <f t="shared" si="47"/>
        <v/>
      </c>
      <c r="V966" t="str">
        <f t="shared" si="48"/>
        <v/>
      </c>
    </row>
    <row r="967" spans="1:22" x14ac:dyDescent="0.25">
      <c r="A967" s="12">
        <v>954</v>
      </c>
      <c r="B967" t="str">
        <f>IFERROR(INDEX(DATOS!B:B,MATCH(CHECKLIST!A967,DATOS!BV:BV,0),1),"")</f>
        <v/>
      </c>
      <c r="C967" t="str">
        <f>IFERROR(INDEX(DATOS!J:J,MATCH(CHECKLIST!A967,DATOS!BV:BV,0),1),"")</f>
        <v/>
      </c>
      <c r="D967" t="str">
        <f>IFERROR(INDEX(DATOS!R:R,MATCH(CHECKLIST!E967,DATOS!C:C,0),1),"")</f>
        <v/>
      </c>
      <c r="E967" s="16" t="str">
        <f>IFERROR(INDEX(DATOS!C:C,MATCH(CHECKLIST!A967,DATOS!BV:BV,0),1),"")</f>
        <v/>
      </c>
      <c r="F967" s="13" t="str">
        <f t="shared" si="46"/>
        <v/>
      </c>
      <c r="G967" s="17" t="str">
        <f>IF(IFERROR(FIND(G$13,INDEX(DATOS!CB:CB,MATCH(CHECKLIST!B967,DATOS!B:B,0),1),1),"")="",IF(IFERROR(FIND("FINADO",INDEX(DATOS!CB:CB,MATCH(CHECKLIST!B967,DATOS!B:B,0),1),1),"")="",IF(IFERROR(FIND("BAJA",INDEX(DATOS!CB:CB,MATCH(CHECKLIST!B967,DATOS!B:B,0),1),1),"")="",IF(IFERROR(FIND("FECHA PEUA",INDEX(DATOS!CB:CB,MATCH(CHECKLIST!B967,DATOS!B:B,0),1),1),"")="",IF(IFERROR(FIND("FIRMA",INDEX(DATOS!CB:CB,MATCH(CHECKLIST!B967,DATOS!B:B,0),1),1),"")="","","FIRMA"),"PEUA"),"BAJA"),"FINADO"),"X")</f>
        <v/>
      </c>
      <c r="H967" s="17" t="str">
        <f>IF(IFERROR(FIND(H$13,INDEX(DATOS!CB:CB,MATCH(CHECKLIST!B967,DATOS!B:B,0),1),1),"")="",IF(IFERROR(FIND("VENCIDA",INDEX(DATOS!BI:BI,MATCH(CHECKLIST!B967,DATOS!B:B,0),1),1),"")="","","VENCIDO"),"X")</f>
        <v/>
      </c>
      <c r="I967" s="17" t="str">
        <f>IF(IFERROR(FIND(I$13,INDEX(DATOS!CB:CB,MATCH(CHECKLIST!B967,DATOS!B:B,0),1),1),"")="","","X")</f>
        <v/>
      </c>
      <c r="J967" s="17" t="str">
        <f>IF(IFERROR(FIND(J$13,INDEX(DATOS!CB:CB,MATCH(CHECKLIST!B967,DATOS!B:B,0),1),1),"")="","","X")</f>
        <v/>
      </c>
      <c r="K967" s="17" t="str">
        <f>IF(IFERROR(FIND(K$13,INDEX(DATOS!CB:CB,MATCH(CHECKLIST!B967,DATOS!B:B,0),1),1),"")="","","X")</f>
        <v/>
      </c>
      <c r="L967" s="17" t="str">
        <f>IF(IFERROR(FIND(L$13,INDEX(DATOS!CB:CB,MATCH(CHECKLIST!B967,DATOS!B:B,0),1),1),"")="","","X")</f>
        <v/>
      </c>
      <c r="M967" s="17" t="str">
        <f>IF(IFERROR(FIND(M$13,INDEX(DATOS!CB:CB,MATCH(CHECKLIST!B967,DATOS!B:B,0),1),1),"")="","","X")</f>
        <v/>
      </c>
      <c r="N967" s="49" t="str">
        <f ca="1">IFERROR(IF(INDEX(DATOS!I:I,MATCH(CHECKLIST!B967,DATOS!B:B,0),1)="","X",IF(INDEX(DATOS!I:I,MATCH(CHECKLIST!B967,DATOS!B:B,0),1)&gt;YEAR(TODAY())-1,"","VENCIDA")),"")</f>
        <v/>
      </c>
      <c r="P967" s="17" t="str">
        <f>IF(B967="","",IF(IFERROR(FIND(P$13,INDEX(DATOS!CB:CB,MATCH(CHECKLIST!B967,DATOS!B:B,0),1),1),"")="","","X"))</f>
        <v/>
      </c>
      <c r="Q967" s="17" t="str">
        <f>IF(B967="","",IF(IFERROR(FIND(Q$13,INDEX(DATOS!CB:CB,MATCH(CHECKLIST!B967,DATOS!B:B,0),1),1),"")="","","X"))</f>
        <v/>
      </c>
      <c r="R967" t="str">
        <f>IF(B967="","",1)</f>
        <v/>
      </c>
      <c r="S967" t="str">
        <f t="shared" si="49"/>
        <v/>
      </c>
      <c r="U967" t="str">
        <f t="shared" si="47"/>
        <v/>
      </c>
      <c r="V967" t="str">
        <f t="shared" si="48"/>
        <v/>
      </c>
    </row>
    <row r="968" spans="1:22" x14ac:dyDescent="0.25">
      <c r="A968" s="12">
        <v>955</v>
      </c>
      <c r="B968" t="str">
        <f>IFERROR(INDEX(DATOS!B:B,MATCH(CHECKLIST!A968,DATOS!BV:BV,0),1),"")</f>
        <v/>
      </c>
      <c r="C968" t="str">
        <f>IFERROR(INDEX(DATOS!J:J,MATCH(CHECKLIST!A968,DATOS!BV:BV,0),1),"")</f>
        <v/>
      </c>
      <c r="D968" t="str">
        <f>IFERROR(INDEX(DATOS!R:R,MATCH(CHECKLIST!E968,DATOS!C:C,0),1),"")</f>
        <v/>
      </c>
      <c r="E968" s="16" t="str">
        <f>IFERROR(INDEX(DATOS!C:C,MATCH(CHECKLIST!A968,DATOS!BV:BV,0),1),"")</f>
        <v/>
      </c>
      <c r="F968" s="13" t="str">
        <f t="shared" si="46"/>
        <v/>
      </c>
      <c r="G968" s="17" t="str">
        <f>IF(IFERROR(FIND(G$13,INDEX(DATOS!CB:CB,MATCH(CHECKLIST!B968,DATOS!B:B,0),1),1),"")="",IF(IFERROR(FIND("FINADO",INDEX(DATOS!CB:CB,MATCH(CHECKLIST!B968,DATOS!B:B,0),1),1),"")="",IF(IFERROR(FIND("BAJA",INDEX(DATOS!CB:CB,MATCH(CHECKLIST!B968,DATOS!B:B,0),1),1),"")="",IF(IFERROR(FIND("FECHA PEUA",INDEX(DATOS!CB:CB,MATCH(CHECKLIST!B968,DATOS!B:B,0),1),1),"")="",IF(IFERROR(FIND("FIRMA",INDEX(DATOS!CB:CB,MATCH(CHECKLIST!B968,DATOS!B:B,0),1),1),"")="","","FIRMA"),"PEUA"),"BAJA"),"FINADO"),"X")</f>
        <v/>
      </c>
      <c r="H968" s="17" t="str">
        <f>IF(IFERROR(FIND(H$13,INDEX(DATOS!CB:CB,MATCH(CHECKLIST!B968,DATOS!B:B,0),1),1),"")="",IF(IFERROR(FIND("VENCIDA",INDEX(DATOS!BI:BI,MATCH(CHECKLIST!B968,DATOS!B:B,0),1),1),"")="","","VENCIDO"),"X")</f>
        <v/>
      </c>
      <c r="I968" s="17" t="str">
        <f>IF(IFERROR(FIND(I$13,INDEX(DATOS!CB:CB,MATCH(CHECKLIST!B968,DATOS!B:B,0),1),1),"")="","","X")</f>
        <v/>
      </c>
      <c r="J968" s="17" t="str">
        <f>IF(IFERROR(FIND(J$13,INDEX(DATOS!CB:CB,MATCH(CHECKLIST!B968,DATOS!B:B,0),1),1),"")="","","X")</f>
        <v/>
      </c>
      <c r="K968" s="17" t="str">
        <f>IF(IFERROR(FIND(K$13,INDEX(DATOS!CB:CB,MATCH(CHECKLIST!B968,DATOS!B:B,0),1),1),"")="","","X")</f>
        <v/>
      </c>
      <c r="L968" s="17" t="str">
        <f>IF(IFERROR(FIND(L$13,INDEX(DATOS!CB:CB,MATCH(CHECKLIST!B968,DATOS!B:B,0),1),1),"")="","","X")</f>
        <v/>
      </c>
      <c r="M968" s="17" t="str">
        <f>IF(IFERROR(FIND(M$13,INDEX(DATOS!CB:CB,MATCH(CHECKLIST!B968,DATOS!B:B,0),1),1),"")="","","X")</f>
        <v/>
      </c>
      <c r="N968" s="49" t="str">
        <f ca="1">IFERROR(IF(INDEX(DATOS!I:I,MATCH(CHECKLIST!B968,DATOS!B:B,0),1)="","X",IF(INDEX(DATOS!I:I,MATCH(CHECKLIST!B968,DATOS!B:B,0),1)&gt;YEAR(TODAY())-1,"","VENCIDA")),"")</f>
        <v/>
      </c>
      <c r="P968" s="17" t="str">
        <f>IF(B968="","",IF(IFERROR(FIND(P$13,INDEX(DATOS!CB:CB,MATCH(CHECKLIST!B968,DATOS!B:B,0),1),1),"")="","","X"))</f>
        <v/>
      </c>
      <c r="Q968" s="17" t="str">
        <f>IF(B968="","",IF(IFERROR(FIND(Q$13,INDEX(DATOS!CB:CB,MATCH(CHECKLIST!B968,DATOS!B:B,0),1),1),"")="","","X"))</f>
        <v/>
      </c>
      <c r="S968">
        <f t="shared" si="49"/>
        <v>0</v>
      </c>
      <c r="U968" t="str">
        <f t="shared" si="47"/>
        <v/>
      </c>
      <c r="V968" t="str">
        <f t="shared" si="48"/>
        <v/>
      </c>
    </row>
    <row r="969" spans="1:22" x14ac:dyDescent="0.25">
      <c r="A969" s="12">
        <v>956</v>
      </c>
      <c r="B969" t="str">
        <f>IFERROR(INDEX(DATOS!B:B,MATCH(CHECKLIST!A969,DATOS!BV:BV,0),1),"")</f>
        <v/>
      </c>
      <c r="C969" t="str">
        <f>IFERROR(INDEX(DATOS!J:J,MATCH(CHECKLIST!A969,DATOS!BV:BV,0),1),"")</f>
        <v/>
      </c>
      <c r="D969" t="str">
        <f>IFERROR(INDEX(DATOS!R:R,MATCH(CHECKLIST!E969,DATOS!C:C,0),1),"")</f>
        <v/>
      </c>
      <c r="E969" s="16" t="str">
        <f>IFERROR(INDEX(DATOS!C:C,MATCH(CHECKLIST!A969,DATOS!BV:BV,0),1),"")</f>
        <v/>
      </c>
      <c r="F969" s="13" t="str">
        <f t="shared" si="46"/>
        <v/>
      </c>
      <c r="G969" s="17" t="str">
        <f>IF(IFERROR(FIND(G$13,INDEX(DATOS!CB:CB,MATCH(CHECKLIST!B969,DATOS!B:B,0),1),1),"")="",IF(IFERROR(FIND("FINADO",INDEX(DATOS!CB:CB,MATCH(CHECKLIST!B969,DATOS!B:B,0),1),1),"")="",IF(IFERROR(FIND("BAJA",INDEX(DATOS!CB:CB,MATCH(CHECKLIST!B969,DATOS!B:B,0),1),1),"")="",IF(IFERROR(FIND("FECHA PEUA",INDEX(DATOS!CB:CB,MATCH(CHECKLIST!B969,DATOS!B:B,0),1),1),"")="",IF(IFERROR(FIND("FIRMA",INDEX(DATOS!CB:CB,MATCH(CHECKLIST!B969,DATOS!B:B,0),1),1),"")="","","FIRMA"),"PEUA"),"BAJA"),"FINADO"),"X")</f>
        <v/>
      </c>
      <c r="H969" s="17" t="str">
        <f>IF(IFERROR(FIND(H$13,INDEX(DATOS!CB:CB,MATCH(CHECKLIST!B969,DATOS!B:B,0),1),1),"")="",IF(IFERROR(FIND("VENCIDA",INDEX(DATOS!BI:BI,MATCH(CHECKLIST!B969,DATOS!B:B,0),1),1),"")="","","VENCIDO"),"X")</f>
        <v/>
      </c>
      <c r="I969" s="17" t="str">
        <f>IF(IFERROR(FIND(I$13,INDEX(DATOS!CB:CB,MATCH(CHECKLIST!B969,DATOS!B:B,0),1),1),"")="","","X")</f>
        <v/>
      </c>
      <c r="J969" s="17" t="str">
        <f>IF(IFERROR(FIND(J$13,INDEX(DATOS!CB:CB,MATCH(CHECKLIST!B969,DATOS!B:B,0),1),1),"")="","","X")</f>
        <v/>
      </c>
      <c r="K969" s="17" t="str">
        <f>IF(IFERROR(FIND(K$13,INDEX(DATOS!CB:CB,MATCH(CHECKLIST!B969,DATOS!B:B,0),1),1),"")="","","X")</f>
        <v/>
      </c>
      <c r="L969" s="17" t="str">
        <f>IF(IFERROR(FIND(L$13,INDEX(DATOS!CB:CB,MATCH(CHECKLIST!B969,DATOS!B:B,0),1),1),"")="","","X")</f>
        <v/>
      </c>
      <c r="M969" s="17" t="str">
        <f>IF(IFERROR(FIND(M$13,INDEX(DATOS!CB:CB,MATCH(CHECKLIST!B969,DATOS!B:B,0),1),1),"")="","","X")</f>
        <v/>
      </c>
      <c r="N969" s="49" t="str">
        <f ca="1">IFERROR(IF(INDEX(DATOS!I:I,MATCH(CHECKLIST!B969,DATOS!B:B,0),1)="","X",IF(INDEX(DATOS!I:I,MATCH(CHECKLIST!B969,DATOS!B:B,0),1)&gt;YEAR(TODAY())-1,"","VENCIDA")),"")</f>
        <v/>
      </c>
      <c r="P969" s="17" t="str">
        <f>IF(B969="","",IF(IFERROR(FIND(P$13,INDEX(DATOS!CB:CB,MATCH(CHECKLIST!B969,DATOS!B:B,0),1),1),"")="","","X"))</f>
        <v/>
      </c>
      <c r="Q969" s="17" t="str">
        <f>IF(B969="","",IF(IFERROR(FIND(Q$13,INDEX(DATOS!CB:CB,MATCH(CHECKLIST!B969,DATOS!B:B,0),1),1),"")="","","X"))</f>
        <v/>
      </c>
      <c r="R969" t="str">
        <f>IF(B969="","",1)</f>
        <v/>
      </c>
      <c r="S969" t="str">
        <f t="shared" si="49"/>
        <v/>
      </c>
      <c r="U969" t="str">
        <f t="shared" si="47"/>
        <v/>
      </c>
      <c r="V969" t="str">
        <f t="shared" si="48"/>
        <v/>
      </c>
    </row>
    <row r="970" spans="1:22" x14ac:dyDescent="0.25">
      <c r="A970" s="12">
        <v>957</v>
      </c>
      <c r="B970" t="str">
        <f>IFERROR(INDEX(DATOS!B:B,MATCH(CHECKLIST!A970,DATOS!BV:BV,0),1),"")</f>
        <v/>
      </c>
      <c r="C970" t="str">
        <f>IFERROR(INDEX(DATOS!J:J,MATCH(CHECKLIST!A970,DATOS!BV:BV,0),1),"")</f>
        <v/>
      </c>
      <c r="D970" t="str">
        <f>IFERROR(INDEX(DATOS!R:R,MATCH(CHECKLIST!E970,DATOS!C:C,0),1),"")</f>
        <v/>
      </c>
      <c r="E970" s="16" t="str">
        <f>IFERROR(INDEX(DATOS!C:C,MATCH(CHECKLIST!A970,DATOS!BV:BV,0),1),"")</f>
        <v/>
      </c>
      <c r="F970" s="13" t="str">
        <f t="shared" si="46"/>
        <v/>
      </c>
      <c r="G970" s="17" t="str">
        <f>IF(IFERROR(FIND(G$13,INDEX(DATOS!CB:CB,MATCH(CHECKLIST!B970,DATOS!B:B,0),1),1),"")="",IF(IFERROR(FIND("FINADO",INDEX(DATOS!CB:CB,MATCH(CHECKLIST!B970,DATOS!B:B,0),1),1),"")="",IF(IFERROR(FIND("BAJA",INDEX(DATOS!CB:CB,MATCH(CHECKLIST!B970,DATOS!B:B,0),1),1),"")="",IF(IFERROR(FIND("FECHA PEUA",INDEX(DATOS!CB:CB,MATCH(CHECKLIST!B970,DATOS!B:B,0),1),1),"")="",IF(IFERROR(FIND("FIRMA",INDEX(DATOS!CB:CB,MATCH(CHECKLIST!B970,DATOS!B:B,0),1),1),"")="","","FIRMA"),"PEUA"),"BAJA"),"FINADO"),"X")</f>
        <v/>
      </c>
      <c r="H970" s="17" t="str">
        <f>IF(IFERROR(FIND(H$13,INDEX(DATOS!CB:CB,MATCH(CHECKLIST!B970,DATOS!B:B,0),1),1),"")="",IF(IFERROR(FIND("VENCIDA",INDEX(DATOS!BI:BI,MATCH(CHECKLIST!B970,DATOS!B:B,0),1),1),"")="","","VENCIDO"),"X")</f>
        <v/>
      </c>
      <c r="I970" s="17" t="str">
        <f>IF(IFERROR(FIND(I$13,INDEX(DATOS!CB:CB,MATCH(CHECKLIST!B970,DATOS!B:B,0),1),1),"")="","","X")</f>
        <v/>
      </c>
      <c r="J970" s="17" t="str">
        <f>IF(IFERROR(FIND(J$13,INDEX(DATOS!CB:CB,MATCH(CHECKLIST!B970,DATOS!B:B,0),1),1),"")="","","X")</f>
        <v/>
      </c>
      <c r="K970" s="17" t="str">
        <f>IF(IFERROR(FIND(K$13,INDEX(DATOS!CB:CB,MATCH(CHECKLIST!B970,DATOS!B:B,0),1),1),"")="","","X")</f>
        <v/>
      </c>
      <c r="L970" s="17" t="str">
        <f>IF(IFERROR(FIND(L$13,INDEX(DATOS!CB:CB,MATCH(CHECKLIST!B970,DATOS!B:B,0),1),1),"")="","","X")</f>
        <v/>
      </c>
      <c r="M970" s="17" t="str">
        <f>IF(IFERROR(FIND(M$13,INDEX(DATOS!CB:CB,MATCH(CHECKLIST!B970,DATOS!B:B,0),1),1),"")="","","X")</f>
        <v/>
      </c>
      <c r="N970" s="49" t="str">
        <f ca="1">IFERROR(IF(INDEX(DATOS!I:I,MATCH(CHECKLIST!B970,DATOS!B:B,0),1)="","X",IF(INDEX(DATOS!I:I,MATCH(CHECKLIST!B970,DATOS!B:B,0),1)&gt;YEAR(TODAY())-1,"","VENCIDA")),"")</f>
        <v/>
      </c>
      <c r="P970" s="17" t="str">
        <f>IF(B970="","",IF(IFERROR(FIND(P$13,INDEX(DATOS!CB:CB,MATCH(CHECKLIST!B970,DATOS!B:B,0),1),1),"")="","","X"))</f>
        <v/>
      </c>
      <c r="Q970" s="17" t="str">
        <f>IF(B970="","",IF(IFERROR(FIND(Q$13,INDEX(DATOS!CB:CB,MATCH(CHECKLIST!B970,DATOS!B:B,0),1),1),"")="","","X"))</f>
        <v/>
      </c>
      <c r="S970">
        <f t="shared" si="49"/>
        <v>0</v>
      </c>
      <c r="U970" t="str">
        <f t="shared" si="47"/>
        <v/>
      </c>
      <c r="V970" t="str">
        <f t="shared" si="48"/>
        <v/>
      </c>
    </row>
    <row r="971" spans="1:22" x14ac:dyDescent="0.25">
      <c r="A971" s="12">
        <v>958</v>
      </c>
      <c r="B971" t="str">
        <f>IFERROR(INDEX(DATOS!B:B,MATCH(CHECKLIST!A971,DATOS!BV:BV,0),1),"")</f>
        <v/>
      </c>
      <c r="C971" t="str">
        <f>IFERROR(INDEX(DATOS!J:J,MATCH(CHECKLIST!A971,DATOS!BV:BV,0),1),"")</f>
        <v/>
      </c>
      <c r="D971" t="str">
        <f>IFERROR(INDEX(DATOS!R:R,MATCH(CHECKLIST!E971,DATOS!C:C,0),1),"")</f>
        <v/>
      </c>
      <c r="E971" s="16" t="str">
        <f>IFERROR(INDEX(DATOS!C:C,MATCH(CHECKLIST!A971,DATOS!BV:BV,0),1),"")</f>
        <v/>
      </c>
      <c r="F971" s="13" t="str">
        <f t="shared" si="46"/>
        <v/>
      </c>
      <c r="G971" s="17" t="str">
        <f>IF(IFERROR(FIND(G$13,INDEX(DATOS!CB:CB,MATCH(CHECKLIST!B971,DATOS!B:B,0),1),1),"")="",IF(IFERROR(FIND("FINADO",INDEX(DATOS!CB:CB,MATCH(CHECKLIST!B971,DATOS!B:B,0),1),1),"")="",IF(IFERROR(FIND("BAJA",INDEX(DATOS!CB:CB,MATCH(CHECKLIST!B971,DATOS!B:B,0),1),1),"")="",IF(IFERROR(FIND("FECHA PEUA",INDEX(DATOS!CB:CB,MATCH(CHECKLIST!B971,DATOS!B:B,0),1),1),"")="",IF(IFERROR(FIND("FIRMA",INDEX(DATOS!CB:CB,MATCH(CHECKLIST!B971,DATOS!B:B,0),1),1),"")="","","FIRMA"),"PEUA"),"BAJA"),"FINADO"),"X")</f>
        <v/>
      </c>
      <c r="H971" s="17" t="str">
        <f>IF(IFERROR(FIND(H$13,INDEX(DATOS!CB:CB,MATCH(CHECKLIST!B971,DATOS!B:B,0),1),1),"")="",IF(IFERROR(FIND("VENCIDA",INDEX(DATOS!BI:BI,MATCH(CHECKLIST!B971,DATOS!B:B,0),1),1),"")="","","VENCIDO"),"X")</f>
        <v/>
      </c>
      <c r="I971" s="17" t="str">
        <f>IF(IFERROR(FIND(I$13,INDEX(DATOS!CB:CB,MATCH(CHECKLIST!B971,DATOS!B:B,0),1),1),"")="","","X")</f>
        <v/>
      </c>
      <c r="J971" s="17" t="str">
        <f>IF(IFERROR(FIND(J$13,INDEX(DATOS!CB:CB,MATCH(CHECKLIST!B971,DATOS!B:B,0),1),1),"")="","","X")</f>
        <v/>
      </c>
      <c r="K971" s="17" t="str">
        <f>IF(IFERROR(FIND(K$13,INDEX(DATOS!CB:CB,MATCH(CHECKLIST!B971,DATOS!B:B,0),1),1),"")="","","X")</f>
        <v/>
      </c>
      <c r="L971" s="17" t="str">
        <f>IF(IFERROR(FIND(L$13,INDEX(DATOS!CB:CB,MATCH(CHECKLIST!B971,DATOS!B:B,0),1),1),"")="","","X")</f>
        <v/>
      </c>
      <c r="M971" s="17" t="str">
        <f>IF(IFERROR(FIND(M$13,INDEX(DATOS!CB:CB,MATCH(CHECKLIST!B971,DATOS!B:B,0),1),1),"")="","","X")</f>
        <v/>
      </c>
      <c r="N971" s="49" t="str">
        <f ca="1">IFERROR(IF(INDEX(DATOS!I:I,MATCH(CHECKLIST!B971,DATOS!B:B,0),1)="","X",IF(INDEX(DATOS!I:I,MATCH(CHECKLIST!B971,DATOS!B:B,0),1)&gt;YEAR(TODAY())-1,"","VENCIDA")),"")</f>
        <v/>
      </c>
      <c r="P971" s="17" t="str">
        <f>IF(B971="","",IF(IFERROR(FIND(P$13,INDEX(DATOS!CB:CB,MATCH(CHECKLIST!B971,DATOS!B:B,0),1),1),"")="","","X"))</f>
        <v/>
      </c>
      <c r="Q971" s="17" t="str">
        <f>IF(B971="","",IF(IFERROR(FIND(Q$13,INDEX(DATOS!CB:CB,MATCH(CHECKLIST!B971,DATOS!B:B,0),1),1),"")="","","X"))</f>
        <v/>
      </c>
      <c r="R971" t="str">
        <f>IF(B971="","",1)</f>
        <v/>
      </c>
      <c r="S971" t="str">
        <f t="shared" si="49"/>
        <v/>
      </c>
      <c r="U971" t="str">
        <f t="shared" si="47"/>
        <v/>
      </c>
      <c r="V971" t="str">
        <f t="shared" si="48"/>
        <v/>
      </c>
    </row>
    <row r="972" spans="1:22" x14ac:dyDescent="0.25">
      <c r="A972" s="12">
        <v>959</v>
      </c>
      <c r="B972" t="str">
        <f>IFERROR(INDEX(DATOS!B:B,MATCH(CHECKLIST!A972,DATOS!BV:BV,0),1),"")</f>
        <v/>
      </c>
      <c r="C972" t="str">
        <f>IFERROR(INDEX(DATOS!J:J,MATCH(CHECKLIST!A972,DATOS!BV:BV,0),1),"")</f>
        <v/>
      </c>
      <c r="D972" t="str">
        <f>IFERROR(INDEX(DATOS!R:R,MATCH(CHECKLIST!E972,DATOS!C:C,0),1),"")</f>
        <v/>
      </c>
      <c r="E972" s="16" t="str">
        <f>IFERROR(INDEX(DATOS!C:C,MATCH(CHECKLIST!A972,DATOS!BV:BV,0),1),"")</f>
        <v/>
      </c>
      <c r="F972" s="13" t="str">
        <f t="shared" si="46"/>
        <v/>
      </c>
      <c r="G972" s="17" t="str">
        <f>IF(IFERROR(FIND(G$13,INDEX(DATOS!CB:CB,MATCH(CHECKLIST!B972,DATOS!B:B,0),1),1),"")="",IF(IFERROR(FIND("FINADO",INDEX(DATOS!CB:CB,MATCH(CHECKLIST!B972,DATOS!B:B,0),1),1),"")="",IF(IFERROR(FIND("BAJA",INDEX(DATOS!CB:CB,MATCH(CHECKLIST!B972,DATOS!B:B,0),1),1),"")="",IF(IFERROR(FIND("FECHA PEUA",INDEX(DATOS!CB:CB,MATCH(CHECKLIST!B972,DATOS!B:B,0),1),1),"")="",IF(IFERROR(FIND("FIRMA",INDEX(DATOS!CB:CB,MATCH(CHECKLIST!B972,DATOS!B:B,0),1),1),"")="","","FIRMA"),"PEUA"),"BAJA"),"FINADO"),"X")</f>
        <v/>
      </c>
      <c r="H972" s="17" t="str">
        <f>IF(IFERROR(FIND(H$13,INDEX(DATOS!CB:CB,MATCH(CHECKLIST!B972,DATOS!B:B,0),1),1),"")="",IF(IFERROR(FIND("VENCIDA",INDEX(DATOS!BI:BI,MATCH(CHECKLIST!B972,DATOS!B:B,0),1),1),"")="","","VENCIDO"),"X")</f>
        <v/>
      </c>
      <c r="I972" s="17" t="str">
        <f>IF(IFERROR(FIND(I$13,INDEX(DATOS!CB:CB,MATCH(CHECKLIST!B972,DATOS!B:B,0),1),1),"")="","","X")</f>
        <v/>
      </c>
      <c r="J972" s="17" t="str">
        <f>IF(IFERROR(FIND(J$13,INDEX(DATOS!CB:CB,MATCH(CHECKLIST!B972,DATOS!B:B,0),1),1),"")="","","X")</f>
        <v/>
      </c>
      <c r="K972" s="17" t="str">
        <f>IF(IFERROR(FIND(K$13,INDEX(DATOS!CB:CB,MATCH(CHECKLIST!B972,DATOS!B:B,0),1),1),"")="","","X")</f>
        <v/>
      </c>
      <c r="L972" s="17" t="str">
        <f>IF(IFERROR(FIND(L$13,INDEX(DATOS!CB:CB,MATCH(CHECKLIST!B972,DATOS!B:B,0),1),1),"")="","","X")</f>
        <v/>
      </c>
      <c r="M972" s="17" t="str">
        <f>IF(IFERROR(FIND(M$13,INDEX(DATOS!CB:CB,MATCH(CHECKLIST!B972,DATOS!B:B,0),1),1),"")="","","X")</f>
        <v/>
      </c>
      <c r="N972" s="49" t="str">
        <f ca="1">IFERROR(IF(INDEX(DATOS!I:I,MATCH(CHECKLIST!B972,DATOS!B:B,0),1)="","X",IF(INDEX(DATOS!I:I,MATCH(CHECKLIST!B972,DATOS!B:B,0),1)&gt;YEAR(TODAY())-1,"","VENCIDA")),"")</f>
        <v/>
      </c>
      <c r="P972" s="17" t="str">
        <f>IF(B972="","",IF(IFERROR(FIND(P$13,INDEX(DATOS!CB:CB,MATCH(CHECKLIST!B972,DATOS!B:B,0),1),1),"")="","","X"))</f>
        <v/>
      </c>
      <c r="Q972" s="17" t="str">
        <f>IF(B972="","",IF(IFERROR(FIND(Q$13,INDEX(DATOS!CB:CB,MATCH(CHECKLIST!B972,DATOS!B:B,0),1),1),"")="","","X"))</f>
        <v/>
      </c>
      <c r="S972">
        <f t="shared" si="49"/>
        <v>0</v>
      </c>
      <c r="U972" t="str">
        <f t="shared" si="47"/>
        <v/>
      </c>
      <c r="V972" t="str">
        <f t="shared" si="48"/>
        <v/>
      </c>
    </row>
    <row r="973" spans="1:22" x14ac:dyDescent="0.25">
      <c r="A973" s="12">
        <v>960</v>
      </c>
      <c r="B973" t="str">
        <f>IFERROR(INDEX(DATOS!B:B,MATCH(CHECKLIST!A973,DATOS!BV:BV,0),1),"")</f>
        <v/>
      </c>
      <c r="C973" t="str">
        <f>IFERROR(INDEX(DATOS!J:J,MATCH(CHECKLIST!A973,DATOS!BV:BV,0),1),"")</f>
        <v/>
      </c>
      <c r="D973" t="str">
        <f>IFERROR(INDEX(DATOS!R:R,MATCH(CHECKLIST!E973,DATOS!C:C,0),1),"")</f>
        <v/>
      </c>
      <c r="E973" s="16" t="str">
        <f>IFERROR(INDEX(DATOS!C:C,MATCH(CHECKLIST!A973,DATOS!BV:BV,0),1),"")</f>
        <v/>
      </c>
      <c r="F973" s="13" t="str">
        <f t="shared" si="46"/>
        <v/>
      </c>
      <c r="G973" s="17" t="str">
        <f>IF(IFERROR(FIND(G$13,INDEX(DATOS!CB:CB,MATCH(CHECKLIST!B973,DATOS!B:B,0),1),1),"")="",IF(IFERROR(FIND("FINADO",INDEX(DATOS!CB:CB,MATCH(CHECKLIST!B973,DATOS!B:B,0),1),1),"")="",IF(IFERROR(FIND("BAJA",INDEX(DATOS!CB:CB,MATCH(CHECKLIST!B973,DATOS!B:B,0),1),1),"")="",IF(IFERROR(FIND("FECHA PEUA",INDEX(DATOS!CB:CB,MATCH(CHECKLIST!B973,DATOS!B:B,0),1),1),"")="",IF(IFERROR(FIND("FIRMA",INDEX(DATOS!CB:CB,MATCH(CHECKLIST!B973,DATOS!B:B,0),1),1),"")="","","FIRMA"),"PEUA"),"BAJA"),"FINADO"),"X")</f>
        <v/>
      </c>
      <c r="H973" s="17" t="str">
        <f>IF(IFERROR(FIND(H$13,INDEX(DATOS!CB:CB,MATCH(CHECKLIST!B973,DATOS!B:B,0),1),1),"")="",IF(IFERROR(FIND("VENCIDA",INDEX(DATOS!BI:BI,MATCH(CHECKLIST!B973,DATOS!B:B,0),1),1),"")="","","VENCIDO"),"X")</f>
        <v/>
      </c>
      <c r="I973" s="17" t="str">
        <f>IF(IFERROR(FIND(I$13,INDEX(DATOS!CB:CB,MATCH(CHECKLIST!B973,DATOS!B:B,0),1),1),"")="","","X")</f>
        <v/>
      </c>
      <c r="J973" s="17" t="str">
        <f>IF(IFERROR(FIND(J$13,INDEX(DATOS!CB:CB,MATCH(CHECKLIST!B973,DATOS!B:B,0),1),1),"")="","","X")</f>
        <v/>
      </c>
      <c r="K973" s="17" t="str">
        <f>IF(IFERROR(FIND(K$13,INDEX(DATOS!CB:CB,MATCH(CHECKLIST!B973,DATOS!B:B,0),1),1),"")="","","X")</f>
        <v/>
      </c>
      <c r="L973" s="17" t="str">
        <f>IF(IFERROR(FIND(L$13,INDEX(DATOS!CB:CB,MATCH(CHECKLIST!B973,DATOS!B:B,0),1),1),"")="","","X")</f>
        <v/>
      </c>
      <c r="M973" s="17" t="str">
        <f>IF(IFERROR(FIND(M$13,INDEX(DATOS!CB:CB,MATCH(CHECKLIST!B973,DATOS!B:B,0),1),1),"")="","","X")</f>
        <v/>
      </c>
      <c r="N973" s="49" t="str">
        <f ca="1">IFERROR(IF(INDEX(DATOS!I:I,MATCH(CHECKLIST!B973,DATOS!B:B,0),1)="","X",IF(INDEX(DATOS!I:I,MATCH(CHECKLIST!B973,DATOS!B:B,0),1)&gt;YEAR(TODAY())-1,"","VENCIDA")),"")</f>
        <v/>
      </c>
      <c r="P973" s="17" t="str">
        <f>IF(B973="","",IF(IFERROR(FIND(P$13,INDEX(DATOS!CB:CB,MATCH(CHECKLIST!B973,DATOS!B:B,0),1),1),"")="","","X"))</f>
        <v/>
      </c>
      <c r="Q973" s="17" t="str">
        <f>IF(B973="","",IF(IFERROR(FIND(Q$13,INDEX(DATOS!CB:CB,MATCH(CHECKLIST!B973,DATOS!B:B,0),1),1),"")="","","X"))</f>
        <v/>
      </c>
      <c r="R973" t="str">
        <f>IF(B973="","",1)</f>
        <v/>
      </c>
      <c r="S973" t="str">
        <f t="shared" si="49"/>
        <v/>
      </c>
      <c r="U973" t="str">
        <f t="shared" si="47"/>
        <v/>
      </c>
      <c r="V973" t="str">
        <f t="shared" si="48"/>
        <v/>
      </c>
    </row>
    <row r="974" spans="1:22" x14ac:dyDescent="0.25">
      <c r="A974" s="12">
        <v>961</v>
      </c>
      <c r="B974" t="str">
        <f>IFERROR(INDEX(DATOS!B:B,MATCH(CHECKLIST!A974,DATOS!BV:BV,0),1),"")</f>
        <v/>
      </c>
      <c r="C974" t="str">
        <f>IFERROR(INDEX(DATOS!J:J,MATCH(CHECKLIST!A974,DATOS!BV:BV,0),1),"")</f>
        <v/>
      </c>
      <c r="D974" t="str">
        <f>IFERROR(INDEX(DATOS!R:R,MATCH(CHECKLIST!E974,DATOS!C:C,0),1),"")</f>
        <v/>
      </c>
      <c r="E974" s="16" t="str">
        <f>IFERROR(INDEX(DATOS!C:C,MATCH(CHECKLIST!A974,DATOS!BV:BV,0),1),"")</f>
        <v/>
      </c>
      <c r="F974" s="13" t="str">
        <f t="shared" ref="F974:F1000" si="50">IF(B974="","",IF(CONCATENATE(G974,H974,I974,J974,K974,L974,M974,N974,P974,Q974)="","ü","û"))</f>
        <v/>
      </c>
      <c r="G974" s="17" t="str">
        <f>IF(IFERROR(FIND(G$13,INDEX(DATOS!CB:CB,MATCH(CHECKLIST!B974,DATOS!B:B,0),1),1),"")="",IF(IFERROR(FIND("FINADO",INDEX(DATOS!CB:CB,MATCH(CHECKLIST!B974,DATOS!B:B,0),1),1),"")="",IF(IFERROR(FIND("BAJA",INDEX(DATOS!CB:CB,MATCH(CHECKLIST!B974,DATOS!B:B,0),1),1),"")="",IF(IFERROR(FIND("FECHA PEUA",INDEX(DATOS!CB:CB,MATCH(CHECKLIST!B974,DATOS!B:B,0),1),1),"")="",IF(IFERROR(FIND("FIRMA",INDEX(DATOS!CB:CB,MATCH(CHECKLIST!B974,DATOS!B:B,0),1),1),"")="","","FIRMA"),"PEUA"),"BAJA"),"FINADO"),"X")</f>
        <v/>
      </c>
      <c r="H974" s="17" t="str">
        <f>IF(IFERROR(FIND(H$13,INDEX(DATOS!CB:CB,MATCH(CHECKLIST!B974,DATOS!B:B,0),1),1),"")="",IF(IFERROR(FIND("VENCIDA",INDEX(DATOS!BI:BI,MATCH(CHECKLIST!B974,DATOS!B:B,0),1),1),"")="","","VENCIDO"),"X")</f>
        <v/>
      </c>
      <c r="I974" s="17" t="str">
        <f>IF(IFERROR(FIND(I$13,INDEX(DATOS!CB:CB,MATCH(CHECKLIST!B974,DATOS!B:B,0),1),1),"")="","","X")</f>
        <v/>
      </c>
      <c r="J974" s="17" t="str">
        <f>IF(IFERROR(FIND(J$13,INDEX(DATOS!CB:CB,MATCH(CHECKLIST!B974,DATOS!B:B,0),1),1),"")="","","X")</f>
        <v/>
      </c>
      <c r="K974" s="17" t="str">
        <f>IF(IFERROR(FIND(K$13,INDEX(DATOS!CB:CB,MATCH(CHECKLIST!B974,DATOS!B:B,0),1),1),"")="","","X")</f>
        <v/>
      </c>
      <c r="L974" s="17" t="str">
        <f>IF(IFERROR(FIND(L$13,INDEX(DATOS!CB:CB,MATCH(CHECKLIST!B974,DATOS!B:B,0),1),1),"")="","","X")</f>
        <v/>
      </c>
      <c r="M974" s="17" t="str">
        <f>IF(IFERROR(FIND(M$13,INDEX(DATOS!CB:CB,MATCH(CHECKLIST!B974,DATOS!B:B,0),1),1),"")="","","X")</f>
        <v/>
      </c>
      <c r="N974" s="49" t="str">
        <f ca="1">IFERROR(IF(INDEX(DATOS!I:I,MATCH(CHECKLIST!B974,DATOS!B:B,0),1)="","X",IF(INDEX(DATOS!I:I,MATCH(CHECKLIST!B974,DATOS!B:B,0),1)&gt;YEAR(TODAY())-1,"","VENCIDA")),"")</f>
        <v/>
      </c>
      <c r="P974" s="17" t="str">
        <f>IF(B974="","",IF(IFERROR(FIND(P$13,INDEX(DATOS!CB:CB,MATCH(CHECKLIST!B974,DATOS!B:B,0),1),1),"")="","","X"))</f>
        <v/>
      </c>
      <c r="Q974" s="17" t="str">
        <f>IF(B974="","",IF(IFERROR(FIND(Q$13,INDEX(DATOS!CB:CB,MATCH(CHECKLIST!B974,DATOS!B:B,0),1),1),"")="","","X"))</f>
        <v/>
      </c>
      <c r="S974">
        <f t="shared" si="49"/>
        <v>0</v>
      </c>
      <c r="U974" t="str">
        <f t="shared" ref="U974:U1000" si="51">IF(C974="","",C974)</f>
        <v/>
      </c>
      <c r="V974" t="str">
        <f t="shared" ref="V974:V1000" si="52">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16" t="str">
        <f>IFERROR(INDEX(DATOS!C:C,MATCH(CHECKLIST!A975,DATOS!BV:BV,0),1),"")</f>
        <v/>
      </c>
      <c r="F975" s="13" t="str">
        <f t="shared" si="50"/>
        <v/>
      </c>
      <c r="G975" s="17" t="str">
        <f>IF(IFERROR(FIND(G$13,INDEX(DATOS!CB:CB,MATCH(CHECKLIST!B975,DATOS!B:B,0),1),1),"")="",IF(IFERROR(FIND("FINADO",INDEX(DATOS!CB:CB,MATCH(CHECKLIST!B975,DATOS!B:B,0),1),1),"")="",IF(IFERROR(FIND("BAJA",INDEX(DATOS!CB:CB,MATCH(CHECKLIST!B975,DATOS!B:B,0),1),1),"")="",IF(IFERROR(FIND("FECHA PEUA",INDEX(DATOS!CB:CB,MATCH(CHECKLIST!B975,DATOS!B:B,0),1),1),"")="",IF(IFERROR(FIND("FIRMA",INDEX(DATOS!CB:CB,MATCH(CHECKLIST!B975,DATOS!B:B,0),1),1),"")="","","FIRMA"),"PEUA"),"BAJA"),"FINADO"),"X")</f>
        <v/>
      </c>
      <c r="H975" s="17" t="str">
        <f>IF(IFERROR(FIND(H$13,INDEX(DATOS!CB:CB,MATCH(CHECKLIST!B975,DATOS!B:B,0),1),1),"")="",IF(IFERROR(FIND("VENCIDA",INDEX(DATOS!BI:BI,MATCH(CHECKLIST!B975,DATOS!B:B,0),1),1),"")="","","VENCIDO"),"X")</f>
        <v/>
      </c>
      <c r="I975" s="17" t="str">
        <f>IF(IFERROR(FIND(I$13,INDEX(DATOS!CB:CB,MATCH(CHECKLIST!B975,DATOS!B:B,0),1),1),"")="","","X")</f>
        <v/>
      </c>
      <c r="J975" s="17" t="str">
        <f>IF(IFERROR(FIND(J$13,INDEX(DATOS!CB:CB,MATCH(CHECKLIST!B975,DATOS!B:B,0),1),1),"")="","","X")</f>
        <v/>
      </c>
      <c r="K975" s="17" t="str">
        <f>IF(IFERROR(FIND(K$13,INDEX(DATOS!CB:CB,MATCH(CHECKLIST!B975,DATOS!B:B,0),1),1),"")="","","X")</f>
        <v/>
      </c>
      <c r="L975" s="17" t="str">
        <f>IF(IFERROR(FIND(L$13,INDEX(DATOS!CB:CB,MATCH(CHECKLIST!B975,DATOS!B:B,0),1),1),"")="","","X")</f>
        <v/>
      </c>
      <c r="M975" s="17" t="str">
        <f>IF(IFERROR(FIND(M$13,INDEX(DATOS!CB:CB,MATCH(CHECKLIST!B975,DATOS!B:B,0),1),1),"")="","","X")</f>
        <v/>
      </c>
      <c r="N975" s="49" t="str">
        <f ca="1">IFERROR(IF(INDEX(DATOS!I:I,MATCH(CHECKLIST!B975,DATOS!B:B,0),1)="","X",IF(INDEX(DATOS!I:I,MATCH(CHECKLIST!B975,DATOS!B:B,0),1)&gt;YEAR(TODAY())-1,"","VENCIDA")),"")</f>
        <v/>
      </c>
      <c r="P975" s="17" t="str">
        <f>IF(B975="","",IF(IFERROR(FIND(P$13,INDEX(DATOS!CB:CB,MATCH(CHECKLIST!B975,DATOS!B:B,0),1),1),"")="","","X"))</f>
        <v/>
      </c>
      <c r="Q975" s="17" t="str">
        <f>IF(B975="","",IF(IFERROR(FIND(Q$13,INDEX(DATOS!CB:CB,MATCH(CHECKLIST!B975,DATOS!B:B,0),1),1),"")="","","X"))</f>
        <v/>
      </c>
      <c r="R975" t="str">
        <f>IF(B975="","",1)</f>
        <v/>
      </c>
      <c r="S975" t="str">
        <f t="shared" si="49"/>
        <v/>
      </c>
      <c r="U975" t="str">
        <f t="shared" si="51"/>
        <v/>
      </c>
      <c r="V975" t="str">
        <f t="shared" si="52"/>
        <v/>
      </c>
    </row>
    <row r="976" spans="1:22" x14ac:dyDescent="0.25">
      <c r="A976" s="12">
        <v>963</v>
      </c>
      <c r="B976" t="str">
        <f>IFERROR(INDEX(DATOS!B:B,MATCH(CHECKLIST!A976,DATOS!BV:BV,0),1),"")</f>
        <v/>
      </c>
      <c r="C976" t="str">
        <f>IFERROR(INDEX(DATOS!J:J,MATCH(CHECKLIST!A976,DATOS!BV:BV,0),1),"")</f>
        <v/>
      </c>
      <c r="D976" t="str">
        <f>IFERROR(INDEX(DATOS!R:R,MATCH(CHECKLIST!E976,DATOS!C:C,0),1),"")</f>
        <v/>
      </c>
      <c r="E976" s="16" t="str">
        <f>IFERROR(INDEX(DATOS!C:C,MATCH(CHECKLIST!A976,DATOS!BV:BV,0),1),"")</f>
        <v/>
      </c>
      <c r="F976" s="13" t="str">
        <f t="shared" si="50"/>
        <v/>
      </c>
      <c r="G976" s="17" t="str">
        <f>IF(IFERROR(FIND(G$13,INDEX(DATOS!CB:CB,MATCH(CHECKLIST!B976,DATOS!B:B,0),1),1),"")="",IF(IFERROR(FIND("FINADO",INDEX(DATOS!CB:CB,MATCH(CHECKLIST!B976,DATOS!B:B,0),1),1),"")="",IF(IFERROR(FIND("BAJA",INDEX(DATOS!CB:CB,MATCH(CHECKLIST!B976,DATOS!B:B,0),1),1),"")="",IF(IFERROR(FIND("FECHA PEUA",INDEX(DATOS!CB:CB,MATCH(CHECKLIST!B976,DATOS!B:B,0),1),1),"")="",IF(IFERROR(FIND("FIRMA",INDEX(DATOS!CB:CB,MATCH(CHECKLIST!B976,DATOS!B:B,0),1),1),"")="","","FIRMA"),"PEUA"),"BAJA"),"FINADO"),"X")</f>
        <v/>
      </c>
      <c r="H976" s="17" t="str">
        <f>IF(IFERROR(FIND(H$13,INDEX(DATOS!CB:CB,MATCH(CHECKLIST!B976,DATOS!B:B,0),1),1),"")="",IF(IFERROR(FIND("VENCIDA",INDEX(DATOS!BI:BI,MATCH(CHECKLIST!B976,DATOS!B:B,0),1),1),"")="","","VENCIDO"),"X")</f>
        <v/>
      </c>
      <c r="I976" s="17" t="str">
        <f>IF(IFERROR(FIND(I$13,INDEX(DATOS!CB:CB,MATCH(CHECKLIST!B976,DATOS!B:B,0),1),1),"")="","","X")</f>
        <v/>
      </c>
      <c r="J976" s="17" t="str">
        <f>IF(IFERROR(FIND(J$13,INDEX(DATOS!CB:CB,MATCH(CHECKLIST!B976,DATOS!B:B,0),1),1),"")="","","X")</f>
        <v/>
      </c>
      <c r="K976" s="17" t="str">
        <f>IF(IFERROR(FIND(K$13,INDEX(DATOS!CB:CB,MATCH(CHECKLIST!B976,DATOS!B:B,0),1),1),"")="","","X")</f>
        <v/>
      </c>
      <c r="L976" s="17" t="str">
        <f>IF(IFERROR(FIND(L$13,INDEX(DATOS!CB:CB,MATCH(CHECKLIST!B976,DATOS!B:B,0),1),1),"")="","","X")</f>
        <v/>
      </c>
      <c r="M976" s="17" t="str">
        <f>IF(IFERROR(FIND(M$13,INDEX(DATOS!CB:CB,MATCH(CHECKLIST!B976,DATOS!B:B,0),1),1),"")="","","X")</f>
        <v/>
      </c>
      <c r="N976" s="49" t="str">
        <f ca="1">IFERROR(IF(INDEX(DATOS!I:I,MATCH(CHECKLIST!B976,DATOS!B:B,0),1)="","X",IF(INDEX(DATOS!I:I,MATCH(CHECKLIST!B976,DATOS!B:B,0),1)&gt;YEAR(TODAY())-1,"","VENCIDA")),"")</f>
        <v/>
      </c>
      <c r="P976" s="17" t="str">
        <f>IF(B976="","",IF(IFERROR(FIND(P$13,INDEX(DATOS!CB:CB,MATCH(CHECKLIST!B976,DATOS!B:B,0),1),1),"")="","","X"))</f>
        <v/>
      </c>
      <c r="Q976" s="17" t="str">
        <f>IF(B976="","",IF(IFERROR(FIND(Q$13,INDEX(DATOS!CB:CB,MATCH(CHECKLIST!B976,DATOS!B:B,0),1),1),"")="","","X"))</f>
        <v/>
      </c>
      <c r="S976">
        <f t="shared" ref="S976:S1000" si="53">IF(Q$13="","",R976)</f>
        <v>0</v>
      </c>
      <c r="U976" t="str">
        <f t="shared" si="51"/>
        <v/>
      </c>
      <c r="V976" t="str">
        <f t="shared" si="52"/>
        <v/>
      </c>
    </row>
    <row r="977" spans="1:22" x14ac:dyDescent="0.25">
      <c r="A977" s="12">
        <v>964</v>
      </c>
      <c r="B977" t="str">
        <f>IFERROR(INDEX(DATOS!B:B,MATCH(CHECKLIST!A977,DATOS!BV:BV,0),1),"")</f>
        <v/>
      </c>
      <c r="C977" t="str">
        <f>IFERROR(INDEX(DATOS!J:J,MATCH(CHECKLIST!A977,DATOS!BV:BV,0),1),"")</f>
        <v/>
      </c>
      <c r="D977" t="str">
        <f>IFERROR(INDEX(DATOS!R:R,MATCH(CHECKLIST!E977,DATOS!C:C,0),1),"")</f>
        <v/>
      </c>
      <c r="E977" s="16" t="str">
        <f>IFERROR(INDEX(DATOS!C:C,MATCH(CHECKLIST!A977,DATOS!BV:BV,0),1),"")</f>
        <v/>
      </c>
      <c r="F977" s="13" t="str">
        <f t="shared" si="50"/>
        <v/>
      </c>
      <c r="G977" s="17" t="str">
        <f>IF(IFERROR(FIND(G$13,INDEX(DATOS!CB:CB,MATCH(CHECKLIST!B977,DATOS!B:B,0),1),1),"")="",IF(IFERROR(FIND("FINADO",INDEX(DATOS!CB:CB,MATCH(CHECKLIST!B977,DATOS!B:B,0),1),1),"")="",IF(IFERROR(FIND("BAJA",INDEX(DATOS!CB:CB,MATCH(CHECKLIST!B977,DATOS!B:B,0),1),1),"")="",IF(IFERROR(FIND("FECHA PEUA",INDEX(DATOS!CB:CB,MATCH(CHECKLIST!B977,DATOS!B:B,0),1),1),"")="",IF(IFERROR(FIND("FIRMA",INDEX(DATOS!CB:CB,MATCH(CHECKLIST!B977,DATOS!B:B,0),1),1),"")="","","FIRMA"),"PEUA"),"BAJA"),"FINADO"),"X")</f>
        <v/>
      </c>
      <c r="H977" s="17" t="str">
        <f>IF(IFERROR(FIND(H$13,INDEX(DATOS!CB:CB,MATCH(CHECKLIST!B977,DATOS!B:B,0),1),1),"")="",IF(IFERROR(FIND("VENCIDA",INDEX(DATOS!BI:BI,MATCH(CHECKLIST!B977,DATOS!B:B,0),1),1),"")="","","VENCIDO"),"X")</f>
        <v/>
      </c>
      <c r="I977" s="17" t="str">
        <f>IF(IFERROR(FIND(I$13,INDEX(DATOS!CB:CB,MATCH(CHECKLIST!B977,DATOS!B:B,0),1),1),"")="","","X")</f>
        <v/>
      </c>
      <c r="J977" s="17" t="str">
        <f>IF(IFERROR(FIND(J$13,INDEX(DATOS!CB:CB,MATCH(CHECKLIST!B977,DATOS!B:B,0),1),1),"")="","","X")</f>
        <v/>
      </c>
      <c r="K977" s="17" t="str">
        <f>IF(IFERROR(FIND(K$13,INDEX(DATOS!CB:CB,MATCH(CHECKLIST!B977,DATOS!B:B,0),1),1),"")="","","X")</f>
        <v/>
      </c>
      <c r="L977" s="17" t="str">
        <f>IF(IFERROR(FIND(L$13,INDEX(DATOS!CB:CB,MATCH(CHECKLIST!B977,DATOS!B:B,0),1),1),"")="","","X")</f>
        <v/>
      </c>
      <c r="M977" s="17" t="str">
        <f>IF(IFERROR(FIND(M$13,INDEX(DATOS!CB:CB,MATCH(CHECKLIST!B977,DATOS!B:B,0),1),1),"")="","","X")</f>
        <v/>
      </c>
      <c r="N977" s="49" t="str">
        <f ca="1">IFERROR(IF(INDEX(DATOS!I:I,MATCH(CHECKLIST!B977,DATOS!B:B,0),1)="","X",IF(INDEX(DATOS!I:I,MATCH(CHECKLIST!B977,DATOS!B:B,0),1)&gt;YEAR(TODAY())-1,"","VENCIDA")),"")</f>
        <v/>
      </c>
      <c r="P977" s="17" t="str">
        <f>IF(B977="","",IF(IFERROR(FIND(P$13,INDEX(DATOS!CB:CB,MATCH(CHECKLIST!B977,DATOS!B:B,0),1),1),"")="","","X"))</f>
        <v/>
      </c>
      <c r="Q977" s="17" t="str">
        <f>IF(B977="","",IF(IFERROR(FIND(Q$13,INDEX(DATOS!CB:CB,MATCH(CHECKLIST!B977,DATOS!B:B,0),1),1),"")="","","X"))</f>
        <v/>
      </c>
      <c r="R977" t="str">
        <f>IF(B977="","",1)</f>
        <v/>
      </c>
      <c r="S977" t="str">
        <f t="shared" si="53"/>
        <v/>
      </c>
      <c r="U977" t="str">
        <f t="shared" si="51"/>
        <v/>
      </c>
      <c r="V977" t="str">
        <f t="shared" si="52"/>
        <v/>
      </c>
    </row>
    <row r="978" spans="1:22" x14ac:dyDescent="0.25">
      <c r="A978" s="12">
        <v>965</v>
      </c>
      <c r="B978" t="str">
        <f>IFERROR(INDEX(DATOS!B:B,MATCH(CHECKLIST!A978,DATOS!BV:BV,0),1),"")</f>
        <v/>
      </c>
      <c r="C978" t="str">
        <f>IFERROR(INDEX(DATOS!J:J,MATCH(CHECKLIST!A978,DATOS!BV:BV,0),1),"")</f>
        <v/>
      </c>
      <c r="D978" t="str">
        <f>IFERROR(INDEX(DATOS!R:R,MATCH(CHECKLIST!E978,DATOS!C:C,0),1),"")</f>
        <v/>
      </c>
      <c r="E978" s="16" t="str">
        <f>IFERROR(INDEX(DATOS!C:C,MATCH(CHECKLIST!A978,DATOS!BV:BV,0),1),"")</f>
        <v/>
      </c>
      <c r="F978" s="13" t="str">
        <f t="shared" si="50"/>
        <v/>
      </c>
      <c r="G978" s="17" t="str">
        <f>IF(IFERROR(FIND(G$13,INDEX(DATOS!CB:CB,MATCH(CHECKLIST!B978,DATOS!B:B,0),1),1),"")="",IF(IFERROR(FIND("FINADO",INDEX(DATOS!CB:CB,MATCH(CHECKLIST!B978,DATOS!B:B,0),1),1),"")="",IF(IFERROR(FIND("BAJA",INDEX(DATOS!CB:CB,MATCH(CHECKLIST!B978,DATOS!B:B,0),1),1),"")="",IF(IFERROR(FIND("FECHA PEUA",INDEX(DATOS!CB:CB,MATCH(CHECKLIST!B978,DATOS!B:B,0),1),1),"")="",IF(IFERROR(FIND("FIRMA",INDEX(DATOS!CB:CB,MATCH(CHECKLIST!B978,DATOS!B:B,0),1),1),"")="","","FIRMA"),"PEUA"),"BAJA"),"FINADO"),"X")</f>
        <v/>
      </c>
      <c r="H978" s="17" t="str">
        <f>IF(IFERROR(FIND(H$13,INDEX(DATOS!CB:CB,MATCH(CHECKLIST!B978,DATOS!B:B,0),1),1),"")="",IF(IFERROR(FIND("VENCIDA",INDEX(DATOS!BI:BI,MATCH(CHECKLIST!B978,DATOS!B:B,0),1),1),"")="","","VENCIDO"),"X")</f>
        <v/>
      </c>
      <c r="I978" s="17" t="str">
        <f>IF(IFERROR(FIND(I$13,INDEX(DATOS!CB:CB,MATCH(CHECKLIST!B978,DATOS!B:B,0),1),1),"")="","","X")</f>
        <v/>
      </c>
      <c r="J978" s="17" t="str">
        <f>IF(IFERROR(FIND(J$13,INDEX(DATOS!CB:CB,MATCH(CHECKLIST!B978,DATOS!B:B,0),1),1),"")="","","X")</f>
        <v/>
      </c>
      <c r="K978" s="17" t="str">
        <f>IF(IFERROR(FIND(K$13,INDEX(DATOS!CB:CB,MATCH(CHECKLIST!B978,DATOS!B:B,0),1),1),"")="","","X")</f>
        <v/>
      </c>
      <c r="L978" s="17" t="str">
        <f>IF(IFERROR(FIND(L$13,INDEX(DATOS!CB:CB,MATCH(CHECKLIST!B978,DATOS!B:B,0),1),1),"")="","","X")</f>
        <v/>
      </c>
      <c r="M978" s="17" t="str">
        <f>IF(IFERROR(FIND(M$13,INDEX(DATOS!CB:CB,MATCH(CHECKLIST!B978,DATOS!B:B,0),1),1),"")="","","X")</f>
        <v/>
      </c>
      <c r="N978" s="49" t="str">
        <f ca="1">IFERROR(IF(INDEX(DATOS!I:I,MATCH(CHECKLIST!B978,DATOS!B:B,0),1)="","X",IF(INDEX(DATOS!I:I,MATCH(CHECKLIST!B978,DATOS!B:B,0),1)&gt;YEAR(TODAY())-1,"","VENCIDA")),"")</f>
        <v/>
      </c>
      <c r="P978" s="17" t="str">
        <f>IF(B978="","",IF(IFERROR(FIND(P$13,INDEX(DATOS!CB:CB,MATCH(CHECKLIST!B978,DATOS!B:B,0),1),1),"")="","","X"))</f>
        <v/>
      </c>
      <c r="Q978" s="17" t="str">
        <f>IF(B978="","",IF(IFERROR(FIND(Q$13,INDEX(DATOS!CB:CB,MATCH(CHECKLIST!B978,DATOS!B:B,0),1),1),"")="","","X"))</f>
        <v/>
      </c>
      <c r="S978">
        <f t="shared" si="53"/>
        <v>0</v>
      </c>
      <c r="U978" t="str">
        <f t="shared" si="51"/>
        <v/>
      </c>
      <c r="V978" t="str">
        <f t="shared" si="52"/>
        <v/>
      </c>
    </row>
    <row r="979" spans="1:22" x14ac:dyDescent="0.25">
      <c r="A979" s="12">
        <v>966</v>
      </c>
      <c r="B979" t="str">
        <f>IFERROR(INDEX(DATOS!B:B,MATCH(CHECKLIST!A979,DATOS!BV:BV,0),1),"")</f>
        <v/>
      </c>
      <c r="C979" t="str">
        <f>IFERROR(INDEX(DATOS!J:J,MATCH(CHECKLIST!A979,DATOS!BV:BV,0),1),"")</f>
        <v/>
      </c>
      <c r="D979" t="str">
        <f>IFERROR(INDEX(DATOS!R:R,MATCH(CHECKLIST!E979,DATOS!C:C,0),1),"")</f>
        <v/>
      </c>
      <c r="E979" s="16" t="str">
        <f>IFERROR(INDEX(DATOS!C:C,MATCH(CHECKLIST!A979,DATOS!BV:BV,0),1),"")</f>
        <v/>
      </c>
      <c r="F979" s="13" t="str">
        <f t="shared" si="50"/>
        <v/>
      </c>
      <c r="G979" s="17" t="str">
        <f>IF(IFERROR(FIND(G$13,INDEX(DATOS!CB:CB,MATCH(CHECKLIST!B979,DATOS!B:B,0),1),1),"")="",IF(IFERROR(FIND("FINADO",INDEX(DATOS!CB:CB,MATCH(CHECKLIST!B979,DATOS!B:B,0),1),1),"")="",IF(IFERROR(FIND("BAJA",INDEX(DATOS!CB:CB,MATCH(CHECKLIST!B979,DATOS!B:B,0),1),1),"")="",IF(IFERROR(FIND("FECHA PEUA",INDEX(DATOS!CB:CB,MATCH(CHECKLIST!B979,DATOS!B:B,0),1),1),"")="",IF(IFERROR(FIND("FIRMA",INDEX(DATOS!CB:CB,MATCH(CHECKLIST!B979,DATOS!B:B,0),1),1),"")="","","FIRMA"),"PEUA"),"BAJA"),"FINADO"),"X")</f>
        <v/>
      </c>
      <c r="H979" s="17" t="str">
        <f>IF(IFERROR(FIND(H$13,INDEX(DATOS!CB:CB,MATCH(CHECKLIST!B979,DATOS!B:B,0),1),1),"")="",IF(IFERROR(FIND("VENCIDA",INDEX(DATOS!BI:BI,MATCH(CHECKLIST!B979,DATOS!B:B,0),1),1),"")="","","VENCIDO"),"X")</f>
        <v/>
      </c>
      <c r="I979" s="17" t="str">
        <f>IF(IFERROR(FIND(I$13,INDEX(DATOS!CB:CB,MATCH(CHECKLIST!B979,DATOS!B:B,0),1),1),"")="","","X")</f>
        <v/>
      </c>
      <c r="J979" s="17" t="str">
        <f>IF(IFERROR(FIND(J$13,INDEX(DATOS!CB:CB,MATCH(CHECKLIST!B979,DATOS!B:B,0),1),1),"")="","","X")</f>
        <v/>
      </c>
      <c r="K979" s="17" t="str">
        <f>IF(IFERROR(FIND(K$13,INDEX(DATOS!CB:CB,MATCH(CHECKLIST!B979,DATOS!B:B,0),1),1),"")="","","X")</f>
        <v/>
      </c>
      <c r="L979" s="17" t="str">
        <f>IF(IFERROR(FIND(L$13,INDEX(DATOS!CB:CB,MATCH(CHECKLIST!B979,DATOS!B:B,0),1),1),"")="","","X")</f>
        <v/>
      </c>
      <c r="M979" s="17" t="str">
        <f>IF(IFERROR(FIND(M$13,INDEX(DATOS!CB:CB,MATCH(CHECKLIST!B979,DATOS!B:B,0),1),1),"")="","","X")</f>
        <v/>
      </c>
      <c r="N979" s="49" t="str">
        <f ca="1">IFERROR(IF(INDEX(DATOS!I:I,MATCH(CHECKLIST!B979,DATOS!B:B,0),1)="","X",IF(INDEX(DATOS!I:I,MATCH(CHECKLIST!B979,DATOS!B:B,0),1)&gt;YEAR(TODAY())-1,"","VENCIDA")),"")</f>
        <v/>
      </c>
      <c r="P979" s="17" t="str">
        <f>IF(B979="","",IF(IFERROR(FIND(P$13,INDEX(DATOS!CB:CB,MATCH(CHECKLIST!B979,DATOS!B:B,0),1),1),"")="","","X"))</f>
        <v/>
      </c>
      <c r="Q979" s="17" t="str">
        <f>IF(B979="","",IF(IFERROR(FIND(Q$13,INDEX(DATOS!CB:CB,MATCH(CHECKLIST!B979,DATOS!B:B,0),1),1),"")="","","X"))</f>
        <v/>
      </c>
      <c r="R979" t="str">
        <f>IF(B979="","",1)</f>
        <v/>
      </c>
      <c r="S979" t="str">
        <f t="shared" si="53"/>
        <v/>
      </c>
      <c r="U979" t="str">
        <f t="shared" si="51"/>
        <v/>
      </c>
      <c r="V979" t="str">
        <f t="shared" si="52"/>
        <v/>
      </c>
    </row>
    <row r="980" spans="1:22" x14ac:dyDescent="0.25">
      <c r="A980" s="12">
        <v>967</v>
      </c>
      <c r="B980" t="str">
        <f>IFERROR(INDEX(DATOS!B:B,MATCH(CHECKLIST!A980,DATOS!BV:BV,0),1),"")</f>
        <v/>
      </c>
      <c r="C980" t="str">
        <f>IFERROR(INDEX(DATOS!J:J,MATCH(CHECKLIST!A980,DATOS!BV:BV,0),1),"")</f>
        <v/>
      </c>
      <c r="D980" t="str">
        <f>IFERROR(INDEX(DATOS!R:R,MATCH(CHECKLIST!E980,DATOS!C:C,0),1),"")</f>
        <v/>
      </c>
      <c r="E980" s="16" t="str">
        <f>IFERROR(INDEX(DATOS!C:C,MATCH(CHECKLIST!A980,DATOS!BV:BV,0),1),"")</f>
        <v/>
      </c>
      <c r="F980" s="13" t="str">
        <f t="shared" si="50"/>
        <v/>
      </c>
      <c r="G980" s="17" t="str">
        <f>IF(IFERROR(FIND(G$13,INDEX(DATOS!CB:CB,MATCH(CHECKLIST!B980,DATOS!B:B,0),1),1),"")="",IF(IFERROR(FIND("FINADO",INDEX(DATOS!CB:CB,MATCH(CHECKLIST!B980,DATOS!B:B,0),1),1),"")="",IF(IFERROR(FIND("BAJA",INDEX(DATOS!CB:CB,MATCH(CHECKLIST!B980,DATOS!B:B,0),1),1),"")="",IF(IFERROR(FIND("FECHA PEUA",INDEX(DATOS!CB:CB,MATCH(CHECKLIST!B980,DATOS!B:B,0),1),1),"")="",IF(IFERROR(FIND("FIRMA",INDEX(DATOS!CB:CB,MATCH(CHECKLIST!B980,DATOS!B:B,0),1),1),"")="","","FIRMA"),"PEUA"),"BAJA"),"FINADO"),"X")</f>
        <v/>
      </c>
      <c r="H980" s="17" t="str">
        <f>IF(IFERROR(FIND(H$13,INDEX(DATOS!CB:CB,MATCH(CHECKLIST!B980,DATOS!B:B,0),1),1),"")="",IF(IFERROR(FIND("VENCIDA",INDEX(DATOS!BI:BI,MATCH(CHECKLIST!B980,DATOS!B:B,0),1),1),"")="","","VENCIDO"),"X")</f>
        <v/>
      </c>
      <c r="I980" s="17" t="str">
        <f>IF(IFERROR(FIND(I$13,INDEX(DATOS!CB:CB,MATCH(CHECKLIST!B980,DATOS!B:B,0),1),1),"")="","","X")</f>
        <v/>
      </c>
      <c r="J980" s="17" t="str">
        <f>IF(IFERROR(FIND(J$13,INDEX(DATOS!CB:CB,MATCH(CHECKLIST!B980,DATOS!B:B,0),1),1),"")="","","X")</f>
        <v/>
      </c>
      <c r="K980" s="17" t="str">
        <f>IF(IFERROR(FIND(K$13,INDEX(DATOS!CB:CB,MATCH(CHECKLIST!B980,DATOS!B:B,0),1),1),"")="","","X")</f>
        <v/>
      </c>
      <c r="L980" s="17" t="str">
        <f>IF(IFERROR(FIND(L$13,INDEX(DATOS!CB:CB,MATCH(CHECKLIST!B980,DATOS!B:B,0),1),1),"")="","","X")</f>
        <v/>
      </c>
      <c r="M980" s="17" t="str">
        <f>IF(IFERROR(FIND(M$13,INDEX(DATOS!CB:CB,MATCH(CHECKLIST!B980,DATOS!B:B,0),1),1),"")="","","X")</f>
        <v/>
      </c>
      <c r="N980" s="49" t="str">
        <f ca="1">IFERROR(IF(INDEX(DATOS!I:I,MATCH(CHECKLIST!B980,DATOS!B:B,0),1)="","X",IF(INDEX(DATOS!I:I,MATCH(CHECKLIST!B980,DATOS!B:B,0),1)&gt;YEAR(TODAY())-1,"","VENCIDA")),"")</f>
        <v/>
      </c>
      <c r="P980" s="17" t="str">
        <f>IF(B980="","",IF(IFERROR(FIND(P$13,INDEX(DATOS!CB:CB,MATCH(CHECKLIST!B980,DATOS!B:B,0),1),1),"")="","","X"))</f>
        <v/>
      </c>
      <c r="Q980" s="17" t="str">
        <f>IF(B980="","",IF(IFERROR(FIND(Q$13,INDEX(DATOS!CB:CB,MATCH(CHECKLIST!B980,DATOS!B:B,0),1),1),"")="","","X"))</f>
        <v/>
      </c>
      <c r="S980">
        <f t="shared" si="53"/>
        <v>0</v>
      </c>
      <c r="U980" t="str">
        <f t="shared" si="51"/>
        <v/>
      </c>
      <c r="V980" t="str">
        <f t="shared" si="52"/>
        <v/>
      </c>
    </row>
    <row r="981" spans="1:22" x14ac:dyDescent="0.25">
      <c r="A981" s="12">
        <v>968</v>
      </c>
      <c r="B981" t="str">
        <f>IFERROR(INDEX(DATOS!B:B,MATCH(CHECKLIST!A981,DATOS!BV:BV,0),1),"")</f>
        <v/>
      </c>
      <c r="C981" t="str">
        <f>IFERROR(INDEX(DATOS!J:J,MATCH(CHECKLIST!A981,DATOS!BV:BV,0),1),"")</f>
        <v/>
      </c>
      <c r="D981" t="str">
        <f>IFERROR(INDEX(DATOS!R:R,MATCH(CHECKLIST!E981,DATOS!C:C,0),1),"")</f>
        <v/>
      </c>
      <c r="E981" s="16" t="str">
        <f>IFERROR(INDEX(DATOS!C:C,MATCH(CHECKLIST!A981,DATOS!BV:BV,0),1),"")</f>
        <v/>
      </c>
      <c r="F981" s="13" t="str">
        <f t="shared" si="50"/>
        <v/>
      </c>
      <c r="G981" s="17" t="str">
        <f>IF(IFERROR(FIND(G$13,INDEX(DATOS!CB:CB,MATCH(CHECKLIST!B981,DATOS!B:B,0),1),1),"")="",IF(IFERROR(FIND("FINADO",INDEX(DATOS!CB:CB,MATCH(CHECKLIST!B981,DATOS!B:B,0),1),1),"")="",IF(IFERROR(FIND("BAJA",INDEX(DATOS!CB:CB,MATCH(CHECKLIST!B981,DATOS!B:B,0),1),1),"")="",IF(IFERROR(FIND("FECHA PEUA",INDEX(DATOS!CB:CB,MATCH(CHECKLIST!B981,DATOS!B:B,0),1),1),"")="",IF(IFERROR(FIND("FIRMA",INDEX(DATOS!CB:CB,MATCH(CHECKLIST!B981,DATOS!B:B,0),1),1),"")="","","FIRMA"),"PEUA"),"BAJA"),"FINADO"),"X")</f>
        <v/>
      </c>
      <c r="H981" s="17" t="str">
        <f>IF(IFERROR(FIND(H$13,INDEX(DATOS!CB:CB,MATCH(CHECKLIST!B981,DATOS!B:B,0),1),1),"")="",IF(IFERROR(FIND("VENCIDA",INDEX(DATOS!BI:BI,MATCH(CHECKLIST!B981,DATOS!B:B,0),1),1),"")="","","VENCIDO"),"X")</f>
        <v/>
      </c>
      <c r="I981" s="17" t="str">
        <f>IF(IFERROR(FIND(I$13,INDEX(DATOS!CB:CB,MATCH(CHECKLIST!B981,DATOS!B:B,0),1),1),"")="","","X")</f>
        <v/>
      </c>
      <c r="J981" s="17" t="str">
        <f>IF(IFERROR(FIND(J$13,INDEX(DATOS!CB:CB,MATCH(CHECKLIST!B981,DATOS!B:B,0),1),1),"")="","","X")</f>
        <v/>
      </c>
      <c r="K981" s="17" t="str">
        <f>IF(IFERROR(FIND(K$13,INDEX(DATOS!CB:CB,MATCH(CHECKLIST!B981,DATOS!B:B,0),1),1),"")="","","X")</f>
        <v/>
      </c>
      <c r="L981" s="17" t="str">
        <f>IF(IFERROR(FIND(L$13,INDEX(DATOS!CB:CB,MATCH(CHECKLIST!B981,DATOS!B:B,0),1),1),"")="","","X")</f>
        <v/>
      </c>
      <c r="M981" s="17" t="str">
        <f>IF(IFERROR(FIND(M$13,INDEX(DATOS!CB:CB,MATCH(CHECKLIST!B981,DATOS!B:B,0),1),1),"")="","","X")</f>
        <v/>
      </c>
      <c r="N981" s="49" t="str">
        <f ca="1">IFERROR(IF(INDEX(DATOS!I:I,MATCH(CHECKLIST!B981,DATOS!B:B,0),1)="","X",IF(INDEX(DATOS!I:I,MATCH(CHECKLIST!B981,DATOS!B:B,0),1)&gt;YEAR(TODAY())-1,"","VENCIDA")),"")</f>
        <v/>
      </c>
      <c r="P981" s="17" t="str">
        <f>IF(B981="","",IF(IFERROR(FIND(P$13,INDEX(DATOS!CB:CB,MATCH(CHECKLIST!B981,DATOS!B:B,0),1),1),"")="","","X"))</f>
        <v/>
      </c>
      <c r="Q981" s="17" t="str">
        <f>IF(B981="","",IF(IFERROR(FIND(Q$13,INDEX(DATOS!CB:CB,MATCH(CHECKLIST!B981,DATOS!B:B,0),1),1),"")="","","X"))</f>
        <v/>
      </c>
      <c r="R981" t="str">
        <f>IF(B981="","",1)</f>
        <v/>
      </c>
      <c r="S981" t="str">
        <f t="shared" si="53"/>
        <v/>
      </c>
      <c r="U981" t="str">
        <f t="shared" si="51"/>
        <v/>
      </c>
      <c r="V981" t="str">
        <f t="shared" si="52"/>
        <v/>
      </c>
    </row>
    <row r="982" spans="1:22" x14ac:dyDescent="0.25">
      <c r="A982" s="12">
        <v>969</v>
      </c>
      <c r="B982" t="str">
        <f>IFERROR(INDEX(DATOS!B:B,MATCH(CHECKLIST!A982,DATOS!BV:BV,0),1),"")</f>
        <v/>
      </c>
      <c r="C982" t="str">
        <f>IFERROR(INDEX(DATOS!J:J,MATCH(CHECKLIST!A982,DATOS!BV:BV,0),1),"")</f>
        <v/>
      </c>
      <c r="D982" t="str">
        <f>IFERROR(INDEX(DATOS!R:R,MATCH(CHECKLIST!E982,DATOS!C:C,0),1),"")</f>
        <v/>
      </c>
      <c r="E982" s="16" t="str">
        <f>IFERROR(INDEX(DATOS!C:C,MATCH(CHECKLIST!A982,DATOS!BV:BV,0),1),"")</f>
        <v/>
      </c>
      <c r="F982" s="13" t="str">
        <f t="shared" si="50"/>
        <v/>
      </c>
      <c r="G982" s="17" t="str">
        <f>IF(IFERROR(FIND(G$13,INDEX(DATOS!CB:CB,MATCH(CHECKLIST!B982,DATOS!B:B,0),1),1),"")="",IF(IFERROR(FIND("FINADO",INDEX(DATOS!CB:CB,MATCH(CHECKLIST!B982,DATOS!B:B,0),1),1),"")="",IF(IFERROR(FIND("BAJA",INDEX(DATOS!CB:CB,MATCH(CHECKLIST!B982,DATOS!B:B,0),1),1),"")="",IF(IFERROR(FIND("FECHA PEUA",INDEX(DATOS!CB:CB,MATCH(CHECKLIST!B982,DATOS!B:B,0),1),1),"")="",IF(IFERROR(FIND("FIRMA",INDEX(DATOS!CB:CB,MATCH(CHECKLIST!B982,DATOS!B:B,0),1),1),"")="","","FIRMA"),"PEUA"),"BAJA"),"FINADO"),"X")</f>
        <v/>
      </c>
      <c r="H982" s="17" t="str">
        <f>IF(IFERROR(FIND(H$13,INDEX(DATOS!CB:CB,MATCH(CHECKLIST!B982,DATOS!B:B,0),1),1),"")="",IF(IFERROR(FIND("VENCIDA",INDEX(DATOS!BI:BI,MATCH(CHECKLIST!B982,DATOS!B:B,0),1),1),"")="","","VENCIDO"),"X")</f>
        <v/>
      </c>
      <c r="I982" s="17" t="str">
        <f>IF(IFERROR(FIND(I$13,INDEX(DATOS!CB:CB,MATCH(CHECKLIST!B982,DATOS!B:B,0),1),1),"")="","","X")</f>
        <v/>
      </c>
      <c r="J982" s="17" t="str">
        <f>IF(IFERROR(FIND(J$13,INDEX(DATOS!CB:CB,MATCH(CHECKLIST!B982,DATOS!B:B,0),1),1),"")="","","X")</f>
        <v/>
      </c>
      <c r="K982" s="17" t="str">
        <f>IF(IFERROR(FIND(K$13,INDEX(DATOS!CB:CB,MATCH(CHECKLIST!B982,DATOS!B:B,0),1),1),"")="","","X")</f>
        <v/>
      </c>
      <c r="L982" s="17" t="str">
        <f>IF(IFERROR(FIND(L$13,INDEX(DATOS!CB:CB,MATCH(CHECKLIST!B982,DATOS!B:B,0),1),1),"")="","","X")</f>
        <v/>
      </c>
      <c r="M982" s="17" t="str">
        <f>IF(IFERROR(FIND(M$13,INDEX(DATOS!CB:CB,MATCH(CHECKLIST!B982,DATOS!B:B,0),1),1),"")="","","X")</f>
        <v/>
      </c>
      <c r="N982" s="49" t="str">
        <f ca="1">IFERROR(IF(INDEX(DATOS!I:I,MATCH(CHECKLIST!B982,DATOS!B:B,0),1)="","X",IF(INDEX(DATOS!I:I,MATCH(CHECKLIST!B982,DATOS!B:B,0),1)&gt;YEAR(TODAY())-1,"","VENCIDA")),"")</f>
        <v/>
      </c>
      <c r="P982" s="17" t="str">
        <f>IF(B982="","",IF(IFERROR(FIND(P$13,INDEX(DATOS!CB:CB,MATCH(CHECKLIST!B982,DATOS!B:B,0),1),1),"")="","","X"))</f>
        <v/>
      </c>
      <c r="Q982" s="17" t="str">
        <f>IF(B982="","",IF(IFERROR(FIND(Q$13,INDEX(DATOS!CB:CB,MATCH(CHECKLIST!B982,DATOS!B:B,0),1),1),"")="","","X"))</f>
        <v/>
      </c>
      <c r="S982">
        <f t="shared" si="53"/>
        <v>0</v>
      </c>
      <c r="U982" t="str">
        <f t="shared" si="51"/>
        <v/>
      </c>
      <c r="V982" t="str">
        <f t="shared" si="52"/>
        <v/>
      </c>
    </row>
    <row r="983" spans="1:22" x14ac:dyDescent="0.25">
      <c r="A983" s="12">
        <v>970</v>
      </c>
      <c r="B983" t="str">
        <f>IFERROR(INDEX(DATOS!B:B,MATCH(CHECKLIST!A983,DATOS!BV:BV,0),1),"")</f>
        <v/>
      </c>
      <c r="C983" t="str">
        <f>IFERROR(INDEX(DATOS!J:J,MATCH(CHECKLIST!A983,DATOS!BV:BV,0),1),"")</f>
        <v/>
      </c>
      <c r="D983" t="str">
        <f>IFERROR(INDEX(DATOS!R:R,MATCH(CHECKLIST!E983,DATOS!C:C,0),1),"")</f>
        <v/>
      </c>
      <c r="E983" s="16" t="str">
        <f>IFERROR(INDEX(DATOS!C:C,MATCH(CHECKLIST!A983,DATOS!BV:BV,0),1),"")</f>
        <v/>
      </c>
      <c r="F983" s="13" t="str">
        <f t="shared" si="50"/>
        <v/>
      </c>
      <c r="G983" s="17" t="str">
        <f>IF(IFERROR(FIND(G$13,INDEX(DATOS!CB:CB,MATCH(CHECKLIST!B983,DATOS!B:B,0),1),1),"")="",IF(IFERROR(FIND("FINADO",INDEX(DATOS!CB:CB,MATCH(CHECKLIST!B983,DATOS!B:B,0),1),1),"")="",IF(IFERROR(FIND("BAJA",INDEX(DATOS!CB:CB,MATCH(CHECKLIST!B983,DATOS!B:B,0),1),1),"")="",IF(IFERROR(FIND("FECHA PEUA",INDEX(DATOS!CB:CB,MATCH(CHECKLIST!B983,DATOS!B:B,0),1),1),"")="",IF(IFERROR(FIND("FIRMA",INDEX(DATOS!CB:CB,MATCH(CHECKLIST!B983,DATOS!B:B,0),1),1),"")="","","FIRMA"),"PEUA"),"BAJA"),"FINADO"),"X")</f>
        <v/>
      </c>
      <c r="H983" s="17" t="str">
        <f>IF(IFERROR(FIND(H$13,INDEX(DATOS!CB:CB,MATCH(CHECKLIST!B983,DATOS!B:B,0),1),1),"")="",IF(IFERROR(FIND("VENCIDA",INDEX(DATOS!BI:BI,MATCH(CHECKLIST!B983,DATOS!B:B,0),1),1),"")="","","VENCIDO"),"X")</f>
        <v/>
      </c>
      <c r="I983" s="17" t="str">
        <f>IF(IFERROR(FIND(I$13,INDEX(DATOS!CB:CB,MATCH(CHECKLIST!B983,DATOS!B:B,0),1),1),"")="","","X")</f>
        <v/>
      </c>
      <c r="J983" s="17" t="str">
        <f>IF(IFERROR(FIND(J$13,INDEX(DATOS!CB:CB,MATCH(CHECKLIST!B983,DATOS!B:B,0),1),1),"")="","","X")</f>
        <v/>
      </c>
      <c r="K983" s="17" t="str">
        <f>IF(IFERROR(FIND(K$13,INDEX(DATOS!CB:CB,MATCH(CHECKLIST!B983,DATOS!B:B,0),1),1),"")="","","X")</f>
        <v/>
      </c>
      <c r="L983" s="17" t="str">
        <f>IF(IFERROR(FIND(L$13,INDEX(DATOS!CB:CB,MATCH(CHECKLIST!B983,DATOS!B:B,0),1),1),"")="","","X")</f>
        <v/>
      </c>
      <c r="M983" s="17" t="str">
        <f>IF(IFERROR(FIND(M$13,INDEX(DATOS!CB:CB,MATCH(CHECKLIST!B983,DATOS!B:B,0),1),1),"")="","","X")</f>
        <v/>
      </c>
      <c r="N983" s="49" t="str">
        <f ca="1">IFERROR(IF(INDEX(DATOS!I:I,MATCH(CHECKLIST!B983,DATOS!B:B,0),1)="","X",IF(INDEX(DATOS!I:I,MATCH(CHECKLIST!B983,DATOS!B:B,0),1)&gt;YEAR(TODAY())-1,"","VENCIDA")),"")</f>
        <v/>
      </c>
      <c r="P983" s="17" t="str">
        <f>IF(B983="","",IF(IFERROR(FIND(P$13,INDEX(DATOS!CB:CB,MATCH(CHECKLIST!B983,DATOS!B:B,0),1),1),"")="","","X"))</f>
        <v/>
      </c>
      <c r="Q983" s="17" t="str">
        <f>IF(B983="","",IF(IFERROR(FIND(Q$13,INDEX(DATOS!CB:CB,MATCH(CHECKLIST!B983,DATOS!B:B,0),1),1),"")="","","X"))</f>
        <v/>
      </c>
      <c r="R983" t="str">
        <f>IF(B983="","",1)</f>
        <v/>
      </c>
      <c r="S983" t="str">
        <f t="shared" si="53"/>
        <v/>
      </c>
      <c r="U983" t="str">
        <f t="shared" si="51"/>
        <v/>
      </c>
      <c r="V983" t="str">
        <f t="shared" si="52"/>
        <v/>
      </c>
    </row>
    <row r="984" spans="1:22" x14ac:dyDescent="0.25">
      <c r="A984" s="12">
        <v>971</v>
      </c>
      <c r="B984" t="str">
        <f>IFERROR(INDEX(DATOS!B:B,MATCH(CHECKLIST!A984,DATOS!BV:BV,0),1),"")</f>
        <v/>
      </c>
      <c r="C984" t="str">
        <f>IFERROR(INDEX(DATOS!J:J,MATCH(CHECKLIST!A984,DATOS!BV:BV,0),1),"")</f>
        <v/>
      </c>
      <c r="D984" t="str">
        <f>IFERROR(INDEX(DATOS!R:R,MATCH(CHECKLIST!E984,DATOS!C:C,0),1),"")</f>
        <v/>
      </c>
      <c r="E984" s="16" t="str">
        <f>IFERROR(INDEX(DATOS!C:C,MATCH(CHECKLIST!A984,DATOS!BV:BV,0),1),"")</f>
        <v/>
      </c>
      <c r="F984" s="13" t="str">
        <f t="shared" si="50"/>
        <v/>
      </c>
      <c r="G984" s="17" t="str">
        <f>IF(IFERROR(FIND(G$13,INDEX(DATOS!CB:CB,MATCH(CHECKLIST!B984,DATOS!B:B,0),1),1),"")="",IF(IFERROR(FIND("FINADO",INDEX(DATOS!CB:CB,MATCH(CHECKLIST!B984,DATOS!B:B,0),1),1),"")="",IF(IFERROR(FIND("BAJA",INDEX(DATOS!CB:CB,MATCH(CHECKLIST!B984,DATOS!B:B,0),1),1),"")="",IF(IFERROR(FIND("FECHA PEUA",INDEX(DATOS!CB:CB,MATCH(CHECKLIST!B984,DATOS!B:B,0),1),1),"")="",IF(IFERROR(FIND("FIRMA",INDEX(DATOS!CB:CB,MATCH(CHECKLIST!B984,DATOS!B:B,0),1),1),"")="","","FIRMA"),"PEUA"),"BAJA"),"FINADO"),"X")</f>
        <v/>
      </c>
      <c r="H984" s="17" t="str">
        <f>IF(IFERROR(FIND(H$13,INDEX(DATOS!CB:CB,MATCH(CHECKLIST!B984,DATOS!B:B,0),1),1),"")="",IF(IFERROR(FIND("VENCIDA",INDEX(DATOS!BI:BI,MATCH(CHECKLIST!B984,DATOS!B:B,0),1),1),"")="","","VENCIDO"),"X")</f>
        <v/>
      </c>
      <c r="I984" s="17" t="str">
        <f>IF(IFERROR(FIND(I$13,INDEX(DATOS!CB:CB,MATCH(CHECKLIST!B984,DATOS!B:B,0),1),1),"")="","","X")</f>
        <v/>
      </c>
      <c r="J984" s="17" t="str">
        <f>IF(IFERROR(FIND(J$13,INDEX(DATOS!CB:CB,MATCH(CHECKLIST!B984,DATOS!B:B,0),1),1),"")="","","X")</f>
        <v/>
      </c>
      <c r="K984" s="17" t="str">
        <f>IF(IFERROR(FIND(K$13,INDEX(DATOS!CB:CB,MATCH(CHECKLIST!B984,DATOS!B:B,0),1),1),"")="","","X")</f>
        <v/>
      </c>
      <c r="L984" s="17" t="str">
        <f>IF(IFERROR(FIND(L$13,INDEX(DATOS!CB:CB,MATCH(CHECKLIST!B984,DATOS!B:B,0),1),1),"")="","","X")</f>
        <v/>
      </c>
      <c r="M984" s="17" t="str">
        <f>IF(IFERROR(FIND(M$13,INDEX(DATOS!CB:CB,MATCH(CHECKLIST!B984,DATOS!B:B,0),1),1),"")="","","X")</f>
        <v/>
      </c>
      <c r="N984" s="49" t="str">
        <f ca="1">IFERROR(IF(INDEX(DATOS!I:I,MATCH(CHECKLIST!B984,DATOS!B:B,0),1)="","X",IF(INDEX(DATOS!I:I,MATCH(CHECKLIST!B984,DATOS!B:B,0),1)&gt;YEAR(TODAY())-1,"","VENCIDA")),"")</f>
        <v/>
      </c>
      <c r="P984" s="17" t="str">
        <f>IF(B984="","",IF(IFERROR(FIND(P$13,INDEX(DATOS!CB:CB,MATCH(CHECKLIST!B984,DATOS!B:B,0),1),1),"")="","","X"))</f>
        <v/>
      </c>
      <c r="Q984" s="17" t="str">
        <f>IF(B984="","",IF(IFERROR(FIND(Q$13,INDEX(DATOS!CB:CB,MATCH(CHECKLIST!B984,DATOS!B:B,0),1),1),"")="","","X"))</f>
        <v/>
      </c>
      <c r="S984">
        <f t="shared" si="53"/>
        <v>0</v>
      </c>
      <c r="U984" t="str">
        <f t="shared" si="51"/>
        <v/>
      </c>
      <c r="V984" t="str">
        <f t="shared" si="52"/>
        <v/>
      </c>
    </row>
    <row r="985" spans="1:22" x14ac:dyDescent="0.25">
      <c r="A985" s="12">
        <v>972</v>
      </c>
      <c r="B985" t="str">
        <f>IFERROR(INDEX(DATOS!B:B,MATCH(CHECKLIST!A985,DATOS!BV:BV,0),1),"")</f>
        <v/>
      </c>
      <c r="C985" t="str">
        <f>IFERROR(INDEX(DATOS!J:J,MATCH(CHECKLIST!A985,DATOS!BV:BV,0),1),"")</f>
        <v/>
      </c>
      <c r="D985" t="str">
        <f>IFERROR(INDEX(DATOS!R:R,MATCH(CHECKLIST!E985,DATOS!C:C,0),1),"")</f>
        <v/>
      </c>
      <c r="E985" s="16" t="str">
        <f>IFERROR(INDEX(DATOS!C:C,MATCH(CHECKLIST!A985,DATOS!BV:BV,0),1),"")</f>
        <v/>
      </c>
      <c r="F985" s="13" t="str">
        <f t="shared" si="50"/>
        <v/>
      </c>
      <c r="G985" s="17" t="str">
        <f>IF(IFERROR(FIND(G$13,INDEX(DATOS!CB:CB,MATCH(CHECKLIST!B985,DATOS!B:B,0),1),1),"")="",IF(IFERROR(FIND("FINADO",INDEX(DATOS!CB:CB,MATCH(CHECKLIST!B985,DATOS!B:B,0),1),1),"")="",IF(IFERROR(FIND("BAJA",INDEX(DATOS!CB:CB,MATCH(CHECKLIST!B985,DATOS!B:B,0),1),1),"")="",IF(IFERROR(FIND("FECHA PEUA",INDEX(DATOS!CB:CB,MATCH(CHECKLIST!B985,DATOS!B:B,0),1),1),"")="",IF(IFERROR(FIND("FIRMA",INDEX(DATOS!CB:CB,MATCH(CHECKLIST!B985,DATOS!B:B,0),1),1),"")="","","FIRMA"),"PEUA"),"BAJA"),"FINADO"),"X")</f>
        <v/>
      </c>
      <c r="H985" s="17" t="str">
        <f>IF(IFERROR(FIND(H$13,INDEX(DATOS!CB:CB,MATCH(CHECKLIST!B985,DATOS!B:B,0),1),1),"")="",IF(IFERROR(FIND("VENCIDA",INDEX(DATOS!BI:BI,MATCH(CHECKLIST!B985,DATOS!B:B,0),1),1),"")="","","VENCIDO"),"X")</f>
        <v/>
      </c>
      <c r="I985" s="17" t="str">
        <f>IF(IFERROR(FIND(I$13,INDEX(DATOS!CB:CB,MATCH(CHECKLIST!B985,DATOS!B:B,0),1),1),"")="","","X")</f>
        <v/>
      </c>
      <c r="J985" s="17" t="str">
        <f>IF(IFERROR(FIND(J$13,INDEX(DATOS!CB:CB,MATCH(CHECKLIST!B985,DATOS!B:B,0),1),1),"")="","","X")</f>
        <v/>
      </c>
      <c r="K985" s="17" t="str">
        <f>IF(IFERROR(FIND(K$13,INDEX(DATOS!CB:CB,MATCH(CHECKLIST!B985,DATOS!B:B,0),1),1),"")="","","X")</f>
        <v/>
      </c>
      <c r="L985" s="17" t="str">
        <f>IF(IFERROR(FIND(L$13,INDEX(DATOS!CB:CB,MATCH(CHECKLIST!B985,DATOS!B:B,0),1),1),"")="","","X")</f>
        <v/>
      </c>
      <c r="M985" s="17" t="str">
        <f>IF(IFERROR(FIND(M$13,INDEX(DATOS!CB:CB,MATCH(CHECKLIST!B985,DATOS!B:B,0),1),1),"")="","","X")</f>
        <v/>
      </c>
      <c r="N985" s="49" t="str">
        <f ca="1">IFERROR(IF(INDEX(DATOS!I:I,MATCH(CHECKLIST!B985,DATOS!B:B,0),1)="","X",IF(INDEX(DATOS!I:I,MATCH(CHECKLIST!B985,DATOS!B:B,0),1)&gt;YEAR(TODAY())-1,"","VENCIDA")),"")</f>
        <v/>
      </c>
      <c r="P985" s="17" t="str">
        <f>IF(B985="","",IF(IFERROR(FIND(P$13,INDEX(DATOS!CB:CB,MATCH(CHECKLIST!B985,DATOS!B:B,0),1),1),"")="","","X"))</f>
        <v/>
      </c>
      <c r="Q985" s="17" t="str">
        <f>IF(B985="","",IF(IFERROR(FIND(Q$13,INDEX(DATOS!CB:CB,MATCH(CHECKLIST!B985,DATOS!B:B,0),1),1),"")="","","X"))</f>
        <v/>
      </c>
      <c r="R985" t="str">
        <f>IF(B985="","",1)</f>
        <v/>
      </c>
      <c r="S985" t="str">
        <f t="shared" si="53"/>
        <v/>
      </c>
      <c r="U985" t="str">
        <f t="shared" si="51"/>
        <v/>
      </c>
      <c r="V985" t="str">
        <f t="shared" si="52"/>
        <v/>
      </c>
    </row>
    <row r="986" spans="1:22" x14ac:dyDescent="0.25">
      <c r="A986" s="12">
        <v>973</v>
      </c>
      <c r="B986" t="str">
        <f>IFERROR(INDEX(DATOS!B:B,MATCH(CHECKLIST!A986,DATOS!BV:BV,0),1),"")</f>
        <v/>
      </c>
      <c r="C986" t="str">
        <f>IFERROR(INDEX(DATOS!J:J,MATCH(CHECKLIST!A986,DATOS!BV:BV,0),1),"")</f>
        <v/>
      </c>
      <c r="D986" t="str">
        <f>IFERROR(INDEX(DATOS!R:R,MATCH(CHECKLIST!E986,DATOS!C:C,0),1),"")</f>
        <v/>
      </c>
      <c r="E986" s="16" t="str">
        <f>IFERROR(INDEX(DATOS!C:C,MATCH(CHECKLIST!A986,DATOS!BV:BV,0),1),"")</f>
        <v/>
      </c>
      <c r="F986" s="13" t="str">
        <f t="shared" si="50"/>
        <v/>
      </c>
      <c r="G986" s="17" t="str">
        <f>IF(IFERROR(FIND(G$13,INDEX(DATOS!CB:CB,MATCH(CHECKLIST!B986,DATOS!B:B,0),1),1),"")="",IF(IFERROR(FIND("FINADO",INDEX(DATOS!CB:CB,MATCH(CHECKLIST!B986,DATOS!B:B,0),1),1),"")="",IF(IFERROR(FIND("BAJA",INDEX(DATOS!CB:CB,MATCH(CHECKLIST!B986,DATOS!B:B,0),1),1),"")="",IF(IFERROR(FIND("FECHA PEUA",INDEX(DATOS!CB:CB,MATCH(CHECKLIST!B986,DATOS!B:B,0),1),1),"")="",IF(IFERROR(FIND("FIRMA",INDEX(DATOS!CB:CB,MATCH(CHECKLIST!B986,DATOS!B:B,0),1),1),"")="","","FIRMA"),"PEUA"),"BAJA"),"FINADO"),"X")</f>
        <v/>
      </c>
      <c r="H986" s="17" t="str">
        <f>IF(IFERROR(FIND(H$13,INDEX(DATOS!CB:CB,MATCH(CHECKLIST!B986,DATOS!B:B,0),1),1),"")="",IF(IFERROR(FIND("VENCIDA",INDEX(DATOS!BI:BI,MATCH(CHECKLIST!B986,DATOS!B:B,0),1),1),"")="","","VENCIDO"),"X")</f>
        <v/>
      </c>
      <c r="I986" s="17" t="str">
        <f>IF(IFERROR(FIND(I$13,INDEX(DATOS!CB:CB,MATCH(CHECKLIST!B986,DATOS!B:B,0),1),1),"")="","","X")</f>
        <v/>
      </c>
      <c r="J986" s="17" t="str">
        <f>IF(IFERROR(FIND(J$13,INDEX(DATOS!CB:CB,MATCH(CHECKLIST!B986,DATOS!B:B,0),1),1),"")="","","X")</f>
        <v/>
      </c>
      <c r="K986" s="17" t="str">
        <f>IF(IFERROR(FIND(K$13,INDEX(DATOS!CB:CB,MATCH(CHECKLIST!B986,DATOS!B:B,0),1),1),"")="","","X")</f>
        <v/>
      </c>
      <c r="L986" s="17" t="str">
        <f>IF(IFERROR(FIND(L$13,INDEX(DATOS!CB:CB,MATCH(CHECKLIST!B986,DATOS!B:B,0),1),1),"")="","","X")</f>
        <v/>
      </c>
      <c r="M986" s="17" t="str">
        <f>IF(IFERROR(FIND(M$13,INDEX(DATOS!CB:CB,MATCH(CHECKLIST!B986,DATOS!B:B,0),1),1),"")="","","X")</f>
        <v/>
      </c>
      <c r="N986" s="49" t="str">
        <f ca="1">IFERROR(IF(INDEX(DATOS!I:I,MATCH(CHECKLIST!B986,DATOS!B:B,0),1)="","X",IF(INDEX(DATOS!I:I,MATCH(CHECKLIST!B986,DATOS!B:B,0),1)&gt;YEAR(TODAY())-1,"","VENCIDA")),"")</f>
        <v/>
      </c>
      <c r="P986" s="17" t="str">
        <f>IF(B986="","",IF(IFERROR(FIND(P$13,INDEX(DATOS!CB:CB,MATCH(CHECKLIST!B986,DATOS!B:B,0),1),1),"")="","","X"))</f>
        <v/>
      </c>
      <c r="Q986" s="17" t="str">
        <f>IF(B986="","",IF(IFERROR(FIND(Q$13,INDEX(DATOS!CB:CB,MATCH(CHECKLIST!B986,DATOS!B:B,0),1),1),"")="","","X"))</f>
        <v/>
      </c>
      <c r="S986">
        <f t="shared" si="53"/>
        <v>0</v>
      </c>
      <c r="U986" t="str">
        <f t="shared" si="51"/>
        <v/>
      </c>
      <c r="V986" t="str">
        <f t="shared" si="52"/>
        <v/>
      </c>
    </row>
    <row r="987" spans="1:22" x14ac:dyDescent="0.25">
      <c r="A987" s="12">
        <v>974</v>
      </c>
      <c r="B987" t="str">
        <f>IFERROR(INDEX(DATOS!B:B,MATCH(CHECKLIST!A987,DATOS!BV:BV,0),1),"")</f>
        <v/>
      </c>
      <c r="C987" t="str">
        <f>IFERROR(INDEX(DATOS!J:J,MATCH(CHECKLIST!A987,DATOS!BV:BV,0),1),"")</f>
        <v/>
      </c>
      <c r="D987" t="str">
        <f>IFERROR(INDEX(DATOS!R:R,MATCH(CHECKLIST!E987,DATOS!C:C,0),1),"")</f>
        <v/>
      </c>
      <c r="E987" s="16" t="str">
        <f>IFERROR(INDEX(DATOS!C:C,MATCH(CHECKLIST!A987,DATOS!BV:BV,0),1),"")</f>
        <v/>
      </c>
      <c r="F987" s="13" t="str">
        <f t="shared" si="50"/>
        <v/>
      </c>
      <c r="G987" s="17" t="str">
        <f>IF(IFERROR(FIND(G$13,INDEX(DATOS!CB:CB,MATCH(CHECKLIST!B987,DATOS!B:B,0),1),1),"")="",IF(IFERROR(FIND("FINADO",INDEX(DATOS!CB:CB,MATCH(CHECKLIST!B987,DATOS!B:B,0),1),1),"")="",IF(IFERROR(FIND("BAJA",INDEX(DATOS!CB:CB,MATCH(CHECKLIST!B987,DATOS!B:B,0),1),1),"")="",IF(IFERROR(FIND("FECHA PEUA",INDEX(DATOS!CB:CB,MATCH(CHECKLIST!B987,DATOS!B:B,0),1),1),"")="",IF(IFERROR(FIND("FIRMA",INDEX(DATOS!CB:CB,MATCH(CHECKLIST!B987,DATOS!B:B,0),1),1),"")="","","FIRMA"),"PEUA"),"BAJA"),"FINADO"),"X")</f>
        <v/>
      </c>
      <c r="H987" s="17" t="str">
        <f>IF(IFERROR(FIND(H$13,INDEX(DATOS!CB:CB,MATCH(CHECKLIST!B987,DATOS!B:B,0),1),1),"")="",IF(IFERROR(FIND("VENCIDA",INDEX(DATOS!BI:BI,MATCH(CHECKLIST!B987,DATOS!B:B,0),1),1),"")="","","VENCIDO"),"X")</f>
        <v/>
      </c>
      <c r="I987" s="17" t="str">
        <f>IF(IFERROR(FIND(I$13,INDEX(DATOS!CB:CB,MATCH(CHECKLIST!B987,DATOS!B:B,0),1),1),"")="","","X")</f>
        <v/>
      </c>
      <c r="J987" s="17" t="str">
        <f>IF(IFERROR(FIND(J$13,INDEX(DATOS!CB:CB,MATCH(CHECKLIST!B987,DATOS!B:B,0),1),1),"")="","","X")</f>
        <v/>
      </c>
      <c r="K987" s="17" t="str">
        <f>IF(IFERROR(FIND(K$13,INDEX(DATOS!CB:CB,MATCH(CHECKLIST!B987,DATOS!B:B,0),1),1),"")="","","X")</f>
        <v/>
      </c>
      <c r="L987" s="17" t="str">
        <f>IF(IFERROR(FIND(L$13,INDEX(DATOS!CB:CB,MATCH(CHECKLIST!B987,DATOS!B:B,0),1),1),"")="","","X")</f>
        <v/>
      </c>
      <c r="M987" s="17" t="str">
        <f>IF(IFERROR(FIND(M$13,INDEX(DATOS!CB:CB,MATCH(CHECKLIST!B987,DATOS!B:B,0),1),1),"")="","","X")</f>
        <v/>
      </c>
      <c r="N987" s="49" t="str">
        <f ca="1">IFERROR(IF(INDEX(DATOS!I:I,MATCH(CHECKLIST!B987,DATOS!B:B,0),1)="","X",IF(INDEX(DATOS!I:I,MATCH(CHECKLIST!B987,DATOS!B:B,0),1)&gt;YEAR(TODAY())-1,"","VENCIDA")),"")</f>
        <v/>
      </c>
      <c r="P987" s="17" t="str">
        <f>IF(B987="","",IF(IFERROR(FIND(P$13,INDEX(DATOS!CB:CB,MATCH(CHECKLIST!B987,DATOS!B:B,0),1),1),"")="","","X"))</f>
        <v/>
      </c>
      <c r="Q987" s="17" t="str">
        <f>IF(B987="","",IF(IFERROR(FIND(Q$13,INDEX(DATOS!CB:CB,MATCH(CHECKLIST!B987,DATOS!B:B,0),1),1),"")="","","X"))</f>
        <v/>
      </c>
      <c r="R987" t="str">
        <f>IF(B987="","",1)</f>
        <v/>
      </c>
      <c r="S987" t="str">
        <f t="shared" si="53"/>
        <v/>
      </c>
      <c r="U987" t="str">
        <f t="shared" si="51"/>
        <v/>
      </c>
      <c r="V987" t="str">
        <f t="shared" si="52"/>
        <v/>
      </c>
    </row>
    <row r="988" spans="1:22" x14ac:dyDescent="0.25">
      <c r="A988" s="12">
        <v>975</v>
      </c>
      <c r="B988" t="str">
        <f>IFERROR(INDEX(DATOS!B:B,MATCH(CHECKLIST!A988,DATOS!BV:BV,0),1),"")</f>
        <v/>
      </c>
      <c r="C988" t="str">
        <f>IFERROR(INDEX(DATOS!J:J,MATCH(CHECKLIST!A988,DATOS!BV:BV,0),1),"")</f>
        <v/>
      </c>
      <c r="D988" t="str">
        <f>IFERROR(INDEX(DATOS!R:R,MATCH(CHECKLIST!E988,DATOS!C:C,0),1),"")</f>
        <v/>
      </c>
      <c r="E988" s="16" t="str">
        <f>IFERROR(INDEX(DATOS!C:C,MATCH(CHECKLIST!A988,DATOS!BV:BV,0),1),"")</f>
        <v/>
      </c>
      <c r="F988" s="13" t="str">
        <f t="shared" si="50"/>
        <v/>
      </c>
      <c r="G988" s="17" t="str">
        <f>IF(IFERROR(FIND(G$13,INDEX(DATOS!CB:CB,MATCH(CHECKLIST!B988,DATOS!B:B,0),1),1),"")="",IF(IFERROR(FIND("FINADO",INDEX(DATOS!CB:CB,MATCH(CHECKLIST!B988,DATOS!B:B,0),1),1),"")="",IF(IFERROR(FIND("BAJA",INDEX(DATOS!CB:CB,MATCH(CHECKLIST!B988,DATOS!B:B,0),1),1),"")="",IF(IFERROR(FIND("FECHA PEUA",INDEX(DATOS!CB:CB,MATCH(CHECKLIST!B988,DATOS!B:B,0),1),1),"")="",IF(IFERROR(FIND("FIRMA",INDEX(DATOS!CB:CB,MATCH(CHECKLIST!B988,DATOS!B:B,0),1),1),"")="","","FIRMA"),"PEUA"),"BAJA"),"FINADO"),"X")</f>
        <v/>
      </c>
      <c r="H988" s="17" t="str">
        <f>IF(IFERROR(FIND(H$13,INDEX(DATOS!CB:CB,MATCH(CHECKLIST!B988,DATOS!B:B,0),1),1),"")="",IF(IFERROR(FIND("VENCIDA",INDEX(DATOS!BI:BI,MATCH(CHECKLIST!B988,DATOS!B:B,0),1),1),"")="","","VENCIDO"),"X")</f>
        <v/>
      </c>
      <c r="I988" s="17" t="str">
        <f>IF(IFERROR(FIND(I$13,INDEX(DATOS!CB:CB,MATCH(CHECKLIST!B988,DATOS!B:B,0),1),1),"")="","","X")</f>
        <v/>
      </c>
      <c r="J988" s="17" t="str">
        <f>IF(IFERROR(FIND(J$13,INDEX(DATOS!CB:CB,MATCH(CHECKLIST!B988,DATOS!B:B,0),1),1),"")="","","X")</f>
        <v/>
      </c>
      <c r="K988" s="17" t="str">
        <f>IF(IFERROR(FIND(K$13,INDEX(DATOS!CB:CB,MATCH(CHECKLIST!B988,DATOS!B:B,0),1),1),"")="","","X")</f>
        <v/>
      </c>
      <c r="L988" s="17" t="str">
        <f>IF(IFERROR(FIND(L$13,INDEX(DATOS!CB:CB,MATCH(CHECKLIST!B988,DATOS!B:B,0),1),1),"")="","","X")</f>
        <v/>
      </c>
      <c r="M988" s="17" t="str">
        <f>IF(IFERROR(FIND(M$13,INDEX(DATOS!CB:CB,MATCH(CHECKLIST!B988,DATOS!B:B,0),1),1),"")="","","X")</f>
        <v/>
      </c>
      <c r="N988" s="49" t="str">
        <f ca="1">IFERROR(IF(INDEX(DATOS!I:I,MATCH(CHECKLIST!B988,DATOS!B:B,0),1)="","X",IF(INDEX(DATOS!I:I,MATCH(CHECKLIST!B988,DATOS!B:B,0),1)&gt;YEAR(TODAY())-1,"","VENCIDA")),"")</f>
        <v/>
      </c>
      <c r="P988" s="17" t="str">
        <f>IF(B988="","",IF(IFERROR(FIND(P$13,INDEX(DATOS!CB:CB,MATCH(CHECKLIST!B988,DATOS!B:B,0),1),1),"")="","","X"))</f>
        <v/>
      </c>
      <c r="Q988" s="17" t="str">
        <f>IF(B988="","",IF(IFERROR(FIND(Q$13,INDEX(DATOS!CB:CB,MATCH(CHECKLIST!B988,DATOS!B:B,0),1),1),"")="","","X"))</f>
        <v/>
      </c>
      <c r="S988">
        <f t="shared" si="53"/>
        <v>0</v>
      </c>
      <c r="U988" t="str">
        <f t="shared" si="51"/>
        <v/>
      </c>
      <c r="V988" t="str">
        <f t="shared" si="52"/>
        <v/>
      </c>
    </row>
    <row r="989" spans="1:22" x14ac:dyDescent="0.25">
      <c r="A989" s="12">
        <v>976</v>
      </c>
      <c r="B989" t="str">
        <f>IFERROR(INDEX(DATOS!B:B,MATCH(CHECKLIST!A989,DATOS!BV:BV,0),1),"")</f>
        <v/>
      </c>
      <c r="C989" t="str">
        <f>IFERROR(INDEX(DATOS!J:J,MATCH(CHECKLIST!A989,DATOS!BV:BV,0),1),"")</f>
        <v/>
      </c>
      <c r="D989" t="str">
        <f>IFERROR(INDEX(DATOS!R:R,MATCH(CHECKLIST!E989,DATOS!C:C,0),1),"")</f>
        <v/>
      </c>
      <c r="E989" s="16" t="str">
        <f>IFERROR(INDEX(DATOS!C:C,MATCH(CHECKLIST!A989,DATOS!BV:BV,0),1),"")</f>
        <v/>
      </c>
      <c r="F989" s="13" t="str">
        <f t="shared" si="50"/>
        <v/>
      </c>
      <c r="G989" s="17" t="str">
        <f>IF(IFERROR(FIND(G$13,INDEX(DATOS!CB:CB,MATCH(CHECKLIST!B989,DATOS!B:B,0),1),1),"")="",IF(IFERROR(FIND("FINADO",INDEX(DATOS!CB:CB,MATCH(CHECKLIST!B989,DATOS!B:B,0),1),1),"")="",IF(IFERROR(FIND("BAJA",INDEX(DATOS!CB:CB,MATCH(CHECKLIST!B989,DATOS!B:B,0),1),1),"")="",IF(IFERROR(FIND("FECHA PEUA",INDEX(DATOS!CB:CB,MATCH(CHECKLIST!B989,DATOS!B:B,0),1),1),"")="",IF(IFERROR(FIND("FIRMA",INDEX(DATOS!CB:CB,MATCH(CHECKLIST!B989,DATOS!B:B,0),1),1),"")="","","FIRMA"),"PEUA"),"BAJA"),"FINADO"),"X")</f>
        <v/>
      </c>
      <c r="H989" s="17" t="str">
        <f>IF(IFERROR(FIND(H$13,INDEX(DATOS!CB:CB,MATCH(CHECKLIST!B989,DATOS!B:B,0),1),1),"")="",IF(IFERROR(FIND("VENCIDA",INDEX(DATOS!BI:BI,MATCH(CHECKLIST!B989,DATOS!B:B,0),1),1),"")="","","VENCIDO"),"X")</f>
        <v/>
      </c>
      <c r="I989" s="17" t="str">
        <f>IF(IFERROR(FIND(I$13,INDEX(DATOS!CB:CB,MATCH(CHECKLIST!B989,DATOS!B:B,0),1),1),"")="","","X")</f>
        <v/>
      </c>
      <c r="J989" s="17" t="str">
        <f>IF(IFERROR(FIND(J$13,INDEX(DATOS!CB:CB,MATCH(CHECKLIST!B989,DATOS!B:B,0),1),1),"")="","","X")</f>
        <v/>
      </c>
      <c r="K989" s="17" t="str">
        <f>IF(IFERROR(FIND(K$13,INDEX(DATOS!CB:CB,MATCH(CHECKLIST!B989,DATOS!B:B,0),1),1),"")="","","X")</f>
        <v/>
      </c>
      <c r="L989" s="17" t="str">
        <f>IF(IFERROR(FIND(L$13,INDEX(DATOS!CB:CB,MATCH(CHECKLIST!B989,DATOS!B:B,0),1),1),"")="","","X")</f>
        <v/>
      </c>
      <c r="M989" s="17" t="str">
        <f>IF(IFERROR(FIND(M$13,INDEX(DATOS!CB:CB,MATCH(CHECKLIST!B989,DATOS!B:B,0),1),1),"")="","","X")</f>
        <v/>
      </c>
      <c r="N989" s="49" t="str">
        <f ca="1">IFERROR(IF(INDEX(DATOS!I:I,MATCH(CHECKLIST!B989,DATOS!B:B,0),1)="","X",IF(INDEX(DATOS!I:I,MATCH(CHECKLIST!B989,DATOS!B:B,0),1)&gt;YEAR(TODAY())-1,"","VENCIDA")),"")</f>
        <v/>
      </c>
      <c r="P989" s="17" t="str">
        <f>IF(B989="","",IF(IFERROR(FIND(P$13,INDEX(DATOS!CB:CB,MATCH(CHECKLIST!B989,DATOS!B:B,0),1),1),"")="","","X"))</f>
        <v/>
      </c>
      <c r="Q989" s="17" t="str">
        <f>IF(B989="","",IF(IFERROR(FIND(Q$13,INDEX(DATOS!CB:CB,MATCH(CHECKLIST!B989,DATOS!B:B,0),1),1),"")="","","X"))</f>
        <v/>
      </c>
      <c r="R989" t="str">
        <f>IF(B989="","",1)</f>
        <v/>
      </c>
      <c r="S989" t="str">
        <f t="shared" si="53"/>
        <v/>
      </c>
      <c r="U989" t="str">
        <f t="shared" si="51"/>
        <v/>
      </c>
      <c r="V989" t="str">
        <f t="shared" si="52"/>
        <v/>
      </c>
    </row>
    <row r="990" spans="1:22" x14ac:dyDescent="0.25">
      <c r="A990" s="12">
        <v>977</v>
      </c>
      <c r="B990" t="str">
        <f>IFERROR(INDEX(DATOS!B:B,MATCH(CHECKLIST!A990,DATOS!BV:BV,0),1),"")</f>
        <v/>
      </c>
      <c r="C990" t="str">
        <f>IFERROR(INDEX(DATOS!J:J,MATCH(CHECKLIST!A990,DATOS!BV:BV,0),1),"")</f>
        <v/>
      </c>
      <c r="D990" t="str">
        <f>IFERROR(INDEX(DATOS!R:R,MATCH(CHECKLIST!E990,DATOS!C:C,0),1),"")</f>
        <v/>
      </c>
      <c r="E990" s="16" t="str">
        <f>IFERROR(INDEX(DATOS!C:C,MATCH(CHECKLIST!A990,DATOS!BV:BV,0),1),"")</f>
        <v/>
      </c>
      <c r="F990" s="13" t="str">
        <f t="shared" si="50"/>
        <v/>
      </c>
      <c r="G990" s="17" t="str">
        <f>IF(IFERROR(FIND(G$13,INDEX(DATOS!CB:CB,MATCH(CHECKLIST!B990,DATOS!B:B,0),1),1),"")="",IF(IFERROR(FIND("FINADO",INDEX(DATOS!CB:CB,MATCH(CHECKLIST!B990,DATOS!B:B,0),1),1),"")="",IF(IFERROR(FIND("BAJA",INDEX(DATOS!CB:CB,MATCH(CHECKLIST!B990,DATOS!B:B,0),1),1),"")="",IF(IFERROR(FIND("FECHA PEUA",INDEX(DATOS!CB:CB,MATCH(CHECKLIST!B990,DATOS!B:B,0),1),1),"")="",IF(IFERROR(FIND("FIRMA",INDEX(DATOS!CB:CB,MATCH(CHECKLIST!B990,DATOS!B:B,0),1),1),"")="","","FIRMA"),"PEUA"),"BAJA"),"FINADO"),"X")</f>
        <v/>
      </c>
      <c r="H990" s="17" t="str">
        <f>IF(IFERROR(FIND(H$13,INDEX(DATOS!CB:CB,MATCH(CHECKLIST!B990,DATOS!B:B,0),1),1),"")="",IF(IFERROR(FIND("VENCIDA",INDEX(DATOS!BI:BI,MATCH(CHECKLIST!B990,DATOS!B:B,0),1),1),"")="","","VENCIDO"),"X")</f>
        <v/>
      </c>
      <c r="I990" s="17" t="str">
        <f>IF(IFERROR(FIND(I$13,INDEX(DATOS!CB:CB,MATCH(CHECKLIST!B990,DATOS!B:B,0),1),1),"")="","","X")</f>
        <v/>
      </c>
      <c r="J990" s="17" t="str">
        <f>IF(IFERROR(FIND(J$13,INDEX(DATOS!CB:CB,MATCH(CHECKLIST!B990,DATOS!B:B,0),1),1),"")="","","X")</f>
        <v/>
      </c>
      <c r="K990" s="17" t="str">
        <f>IF(IFERROR(FIND(K$13,INDEX(DATOS!CB:CB,MATCH(CHECKLIST!B990,DATOS!B:B,0),1),1),"")="","","X")</f>
        <v/>
      </c>
      <c r="L990" s="17" t="str">
        <f>IF(IFERROR(FIND(L$13,INDEX(DATOS!CB:CB,MATCH(CHECKLIST!B990,DATOS!B:B,0),1),1),"")="","","X")</f>
        <v/>
      </c>
      <c r="M990" s="17" t="str">
        <f>IF(IFERROR(FIND(M$13,INDEX(DATOS!CB:CB,MATCH(CHECKLIST!B990,DATOS!B:B,0),1),1),"")="","","X")</f>
        <v/>
      </c>
      <c r="N990" s="49" t="str">
        <f ca="1">IFERROR(IF(INDEX(DATOS!I:I,MATCH(CHECKLIST!B990,DATOS!B:B,0),1)="","X",IF(INDEX(DATOS!I:I,MATCH(CHECKLIST!B990,DATOS!B:B,0),1)&gt;YEAR(TODAY())-1,"","VENCIDA")),"")</f>
        <v/>
      </c>
      <c r="P990" s="17" t="str">
        <f>IF(B990="","",IF(IFERROR(FIND(P$13,INDEX(DATOS!CB:CB,MATCH(CHECKLIST!B990,DATOS!B:B,0),1),1),"")="","","X"))</f>
        <v/>
      </c>
      <c r="Q990" s="17" t="str">
        <f>IF(B990="","",IF(IFERROR(FIND(Q$13,INDEX(DATOS!CB:CB,MATCH(CHECKLIST!B990,DATOS!B:B,0),1),1),"")="","","X"))</f>
        <v/>
      </c>
      <c r="S990">
        <f t="shared" si="53"/>
        <v>0</v>
      </c>
      <c r="U990" t="str">
        <f t="shared" si="51"/>
        <v/>
      </c>
      <c r="V990" t="str">
        <f t="shared" si="52"/>
        <v/>
      </c>
    </row>
    <row r="991" spans="1:22" x14ac:dyDescent="0.25">
      <c r="A991" s="12">
        <v>978</v>
      </c>
      <c r="B991" t="str">
        <f>IFERROR(INDEX(DATOS!B:B,MATCH(CHECKLIST!A991,DATOS!BV:BV,0),1),"")</f>
        <v/>
      </c>
      <c r="C991" t="str">
        <f>IFERROR(INDEX(DATOS!J:J,MATCH(CHECKLIST!A991,DATOS!BV:BV,0),1),"")</f>
        <v/>
      </c>
      <c r="D991" t="str">
        <f>IFERROR(INDEX(DATOS!R:R,MATCH(CHECKLIST!E991,DATOS!C:C,0),1),"")</f>
        <v/>
      </c>
      <c r="E991" s="16" t="str">
        <f>IFERROR(INDEX(DATOS!C:C,MATCH(CHECKLIST!A991,DATOS!BV:BV,0),1),"")</f>
        <v/>
      </c>
      <c r="F991" s="13" t="str">
        <f t="shared" si="50"/>
        <v/>
      </c>
      <c r="G991" s="17" t="str">
        <f>IF(IFERROR(FIND(G$13,INDEX(DATOS!CB:CB,MATCH(CHECKLIST!B991,DATOS!B:B,0),1),1),"")="",IF(IFERROR(FIND("FINADO",INDEX(DATOS!CB:CB,MATCH(CHECKLIST!B991,DATOS!B:B,0),1),1),"")="",IF(IFERROR(FIND("BAJA",INDEX(DATOS!CB:CB,MATCH(CHECKLIST!B991,DATOS!B:B,0),1),1),"")="",IF(IFERROR(FIND("FECHA PEUA",INDEX(DATOS!CB:CB,MATCH(CHECKLIST!B991,DATOS!B:B,0),1),1),"")="",IF(IFERROR(FIND("FIRMA",INDEX(DATOS!CB:CB,MATCH(CHECKLIST!B991,DATOS!B:B,0),1),1),"")="","","FIRMA"),"PEUA"),"BAJA"),"FINADO"),"X")</f>
        <v/>
      </c>
      <c r="H991" s="17" t="str">
        <f>IF(IFERROR(FIND(H$13,INDEX(DATOS!CB:CB,MATCH(CHECKLIST!B991,DATOS!B:B,0),1),1),"")="",IF(IFERROR(FIND("VENCIDA",INDEX(DATOS!BI:BI,MATCH(CHECKLIST!B991,DATOS!B:B,0),1),1),"")="","","VENCIDO"),"X")</f>
        <v/>
      </c>
      <c r="I991" s="17" t="str">
        <f>IF(IFERROR(FIND(I$13,INDEX(DATOS!CB:CB,MATCH(CHECKLIST!B991,DATOS!B:B,0),1),1),"")="","","X")</f>
        <v/>
      </c>
      <c r="J991" s="17" t="str">
        <f>IF(IFERROR(FIND(J$13,INDEX(DATOS!CB:CB,MATCH(CHECKLIST!B991,DATOS!B:B,0),1),1),"")="","","X")</f>
        <v/>
      </c>
      <c r="K991" s="17" t="str">
        <f>IF(IFERROR(FIND(K$13,INDEX(DATOS!CB:CB,MATCH(CHECKLIST!B991,DATOS!B:B,0),1),1),"")="","","X")</f>
        <v/>
      </c>
      <c r="L991" s="17" t="str">
        <f>IF(IFERROR(FIND(L$13,INDEX(DATOS!CB:CB,MATCH(CHECKLIST!B991,DATOS!B:B,0),1),1),"")="","","X")</f>
        <v/>
      </c>
      <c r="M991" s="17" t="str">
        <f>IF(IFERROR(FIND(M$13,INDEX(DATOS!CB:CB,MATCH(CHECKLIST!B991,DATOS!B:B,0),1),1),"")="","","X")</f>
        <v/>
      </c>
      <c r="N991" s="49" t="str">
        <f ca="1">IFERROR(IF(INDEX(DATOS!I:I,MATCH(CHECKLIST!B991,DATOS!B:B,0),1)="","X",IF(INDEX(DATOS!I:I,MATCH(CHECKLIST!B991,DATOS!B:B,0),1)&gt;YEAR(TODAY())-1,"","VENCIDA")),"")</f>
        <v/>
      </c>
      <c r="P991" s="17" t="str">
        <f>IF(B991="","",IF(IFERROR(FIND(P$13,INDEX(DATOS!CB:CB,MATCH(CHECKLIST!B991,DATOS!B:B,0),1),1),"")="","","X"))</f>
        <v/>
      </c>
      <c r="Q991" s="17" t="str">
        <f>IF(B991="","",IF(IFERROR(FIND(Q$13,INDEX(DATOS!CB:CB,MATCH(CHECKLIST!B991,DATOS!B:B,0),1),1),"")="","","X"))</f>
        <v/>
      </c>
      <c r="R991" t="str">
        <f>IF(B991="","",1)</f>
        <v/>
      </c>
      <c r="S991" t="str">
        <f t="shared" si="53"/>
        <v/>
      </c>
      <c r="U991" t="str">
        <f t="shared" si="51"/>
        <v/>
      </c>
      <c r="V991" t="str">
        <f t="shared" si="52"/>
        <v/>
      </c>
    </row>
    <row r="992" spans="1:22" x14ac:dyDescent="0.25">
      <c r="A992" s="12">
        <v>979</v>
      </c>
      <c r="B992" t="str">
        <f>IFERROR(INDEX(DATOS!B:B,MATCH(CHECKLIST!A992,DATOS!BV:BV,0),1),"")</f>
        <v/>
      </c>
      <c r="C992" t="str">
        <f>IFERROR(INDEX(DATOS!J:J,MATCH(CHECKLIST!A992,DATOS!BV:BV,0),1),"")</f>
        <v/>
      </c>
      <c r="D992" t="str">
        <f>IFERROR(INDEX(DATOS!R:R,MATCH(CHECKLIST!E992,DATOS!C:C,0),1),"")</f>
        <v/>
      </c>
      <c r="E992" s="16" t="str">
        <f>IFERROR(INDEX(DATOS!C:C,MATCH(CHECKLIST!A992,DATOS!BV:BV,0),1),"")</f>
        <v/>
      </c>
      <c r="F992" s="13" t="str">
        <f t="shared" si="50"/>
        <v/>
      </c>
      <c r="G992" s="17" t="str">
        <f>IF(IFERROR(FIND(G$13,INDEX(DATOS!CB:CB,MATCH(CHECKLIST!B992,DATOS!B:B,0),1),1),"")="",IF(IFERROR(FIND("FINADO",INDEX(DATOS!CB:CB,MATCH(CHECKLIST!B992,DATOS!B:B,0),1),1),"")="",IF(IFERROR(FIND("BAJA",INDEX(DATOS!CB:CB,MATCH(CHECKLIST!B992,DATOS!B:B,0),1),1),"")="",IF(IFERROR(FIND("FECHA PEUA",INDEX(DATOS!CB:CB,MATCH(CHECKLIST!B992,DATOS!B:B,0),1),1),"")="",IF(IFERROR(FIND("FIRMA",INDEX(DATOS!CB:CB,MATCH(CHECKLIST!B992,DATOS!B:B,0),1),1),"")="","","FIRMA"),"PEUA"),"BAJA"),"FINADO"),"X")</f>
        <v/>
      </c>
      <c r="H992" s="17" t="str">
        <f>IF(IFERROR(FIND(H$13,INDEX(DATOS!CB:CB,MATCH(CHECKLIST!B992,DATOS!B:B,0),1),1),"")="",IF(IFERROR(FIND("VENCIDA",INDEX(DATOS!BI:BI,MATCH(CHECKLIST!B992,DATOS!B:B,0),1),1),"")="","","VENCIDO"),"X")</f>
        <v/>
      </c>
      <c r="I992" s="17" t="str">
        <f>IF(IFERROR(FIND(I$13,INDEX(DATOS!CB:CB,MATCH(CHECKLIST!B992,DATOS!B:B,0),1),1),"")="","","X")</f>
        <v/>
      </c>
      <c r="J992" s="17" t="str">
        <f>IF(IFERROR(FIND(J$13,INDEX(DATOS!CB:CB,MATCH(CHECKLIST!B992,DATOS!B:B,0),1),1),"")="","","X")</f>
        <v/>
      </c>
      <c r="K992" s="17" t="str">
        <f>IF(IFERROR(FIND(K$13,INDEX(DATOS!CB:CB,MATCH(CHECKLIST!B992,DATOS!B:B,0),1),1),"")="","","X")</f>
        <v/>
      </c>
      <c r="L992" s="17" t="str">
        <f>IF(IFERROR(FIND(L$13,INDEX(DATOS!CB:CB,MATCH(CHECKLIST!B992,DATOS!B:B,0),1),1),"")="","","X")</f>
        <v/>
      </c>
      <c r="M992" s="17" t="str">
        <f>IF(IFERROR(FIND(M$13,INDEX(DATOS!CB:CB,MATCH(CHECKLIST!B992,DATOS!B:B,0),1),1),"")="","","X")</f>
        <v/>
      </c>
      <c r="N992" s="49" t="str">
        <f ca="1">IFERROR(IF(INDEX(DATOS!I:I,MATCH(CHECKLIST!B992,DATOS!B:B,0),1)="","X",IF(INDEX(DATOS!I:I,MATCH(CHECKLIST!B992,DATOS!B:B,0),1)&gt;YEAR(TODAY())-1,"","VENCIDA")),"")</f>
        <v/>
      </c>
      <c r="P992" s="17" t="str">
        <f>IF(B992="","",IF(IFERROR(FIND(P$13,INDEX(DATOS!CB:CB,MATCH(CHECKLIST!B992,DATOS!B:B,0),1),1),"")="","","X"))</f>
        <v/>
      </c>
      <c r="Q992" s="17" t="str">
        <f>IF(B992="","",IF(IFERROR(FIND(Q$13,INDEX(DATOS!CB:CB,MATCH(CHECKLIST!B992,DATOS!B:B,0),1),1),"")="","","X"))</f>
        <v/>
      </c>
      <c r="S992">
        <f t="shared" si="53"/>
        <v>0</v>
      </c>
      <c r="U992" t="str">
        <f t="shared" si="51"/>
        <v/>
      </c>
      <c r="V992" t="str">
        <f t="shared" si="52"/>
        <v/>
      </c>
    </row>
    <row r="993" spans="1:22" x14ac:dyDescent="0.25">
      <c r="A993" s="12">
        <v>980</v>
      </c>
      <c r="B993" t="str">
        <f>IFERROR(INDEX(DATOS!B:B,MATCH(CHECKLIST!A993,DATOS!BV:BV,0),1),"")</f>
        <v/>
      </c>
      <c r="C993" t="str">
        <f>IFERROR(INDEX(DATOS!J:J,MATCH(CHECKLIST!A993,DATOS!BV:BV,0),1),"")</f>
        <v/>
      </c>
      <c r="D993" t="str">
        <f>IFERROR(INDEX(DATOS!R:R,MATCH(CHECKLIST!E993,DATOS!C:C,0),1),"")</f>
        <v/>
      </c>
      <c r="E993" s="16" t="str">
        <f>IFERROR(INDEX(DATOS!C:C,MATCH(CHECKLIST!A993,DATOS!BV:BV,0),1),"")</f>
        <v/>
      </c>
      <c r="F993" s="13" t="str">
        <f t="shared" si="50"/>
        <v/>
      </c>
      <c r="G993" s="17" t="str">
        <f>IF(IFERROR(FIND(G$13,INDEX(DATOS!CB:CB,MATCH(CHECKLIST!B993,DATOS!B:B,0),1),1),"")="",IF(IFERROR(FIND("FINADO",INDEX(DATOS!CB:CB,MATCH(CHECKLIST!B993,DATOS!B:B,0),1),1),"")="",IF(IFERROR(FIND("BAJA",INDEX(DATOS!CB:CB,MATCH(CHECKLIST!B993,DATOS!B:B,0),1),1),"")="",IF(IFERROR(FIND("FECHA PEUA",INDEX(DATOS!CB:CB,MATCH(CHECKLIST!B993,DATOS!B:B,0),1),1),"")="",IF(IFERROR(FIND("FIRMA",INDEX(DATOS!CB:CB,MATCH(CHECKLIST!B993,DATOS!B:B,0),1),1),"")="","","FIRMA"),"PEUA"),"BAJA"),"FINADO"),"X")</f>
        <v/>
      </c>
      <c r="H993" s="17" t="str">
        <f>IF(IFERROR(FIND(H$13,INDEX(DATOS!CB:CB,MATCH(CHECKLIST!B993,DATOS!B:B,0),1),1),"")="",IF(IFERROR(FIND("VENCIDA",INDEX(DATOS!BI:BI,MATCH(CHECKLIST!B993,DATOS!B:B,0),1),1),"")="","","VENCIDO"),"X")</f>
        <v/>
      </c>
      <c r="I993" s="17" t="str">
        <f>IF(IFERROR(FIND(I$13,INDEX(DATOS!CB:CB,MATCH(CHECKLIST!B993,DATOS!B:B,0),1),1),"")="","","X")</f>
        <v/>
      </c>
      <c r="J993" s="17" t="str">
        <f>IF(IFERROR(FIND(J$13,INDEX(DATOS!CB:CB,MATCH(CHECKLIST!B993,DATOS!B:B,0),1),1),"")="","","X")</f>
        <v/>
      </c>
      <c r="K993" s="17" t="str">
        <f>IF(IFERROR(FIND(K$13,INDEX(DATOS!CB:CB,MATCH(CHECKLIST!B993,DATOS!B:B,0),1),1),"")="","","X")</f>
        <v/>
      </c>
      <c r="L993" s="17" t="str">
        <f>IF(IFERROR(FIND(L$13,INDEX(DATOS!CB:CB,MATCH(CHECKLIST!B993,DATOS!B:B,0),1),1),"")="","","X")</f>
        <v/>
      </c>
      <c r="M993" s="17" t="str">
        <f>IF(IFERROR(FIND(M$13,INDEX(DATOS!CB:CB,MATCH(CHECKLIST!B993,DATOS!B:B,0),1),1),"")="","","X")</f>
        <v/>
      </c>
      <c r="N993" s="49" t="str">
        <f ca="1">IFERROR(IF(INDEX(DATOS!I:I,MATCH(CHECKLIST!B993,DATOS!B:B,0),1)="","X",IF(INDEX(DATOS!I:I,MATCH(CHECKLIST!B993,DATOS!B:B,0),1)&gt;YEAR(TODAY())-1,"","VENCIDA")),"")</f>
        <v/>
      </c>
      <c r="P993" s="17" t="str">
        <f>IF(B993="","",IF(IFERROR(FIND(P$13,INDEX(DATOS!CB:CB,MATCH(CHECKLIST!B993,DATOS!B:B,0),1),1),"")="","","X"))</f>
        <v/>
      </c>
      <c r="Q993" s="17" t="str">
        <f>IF(B993="","",IF(IFERROR(FIND(Q$13,INDEX(DATOS!CB:CB,MATCH(CHECKLIST!B993,DATOS!B:B,0),1),1),"")="","","X"))</f>
        <v/>
      </c>
      <c r="R993" t="str">
        <f>IF(B993="","",1)</f>
        <v/>
      </c>
      <c r="S993" t="str">
        <f t="shared" si="53"/>
        <v/>
      </c>
      <c r="U993" t="str">
        <f t="shared" si="51"/>
        <v/>
      </c>
      <c r="V993" t="str">
        <f t="shared" si="52"/>
        <v/>
      </c>
    </row>
    <row r="994" spans="1:22" x14ac:dyDescent="0.25">
      <c r="A994" s="12">
        <v>981</v>
      </c>
      <c r="B994" t="str">
        <f>IFERROR(INDEX(DATOS!B:B,MATCH(CHECKLIST!A994,DATOS!BV:BV,0),1),"")</f>
        <v/>
      </c>
      <c r="C994" t="str">
        <f>IFERROR(INDEX(DATOS!J:J,MATCH(CHECKLIST!A994,DATOS!BV:BV,0),1),"")</f>
        <v/>
      </c>
      <c r="D994" t="str">
        <f>IFERROR(INDEX(DATOS!R:R,MATCH(CHECKLIST!E994,DATOS!C:C,0),1),"")</f>
        <v/>
      </c>
      <c r="E994" s="16" t="str">
        <f>IFERROR(INDEX(DATOS!C:C,MATCH(CHECKLIST!A994,DATOS!BV:BV,0),1),"")</f>
        <v/>
      </c>
      <c r="F994" s="13" t="str">
        <f t="shared" si="50"/>
        <v/>
      </c>
      <c r="G994" s="17" t="str">
        <f>IF(IFERROR(FIND(G$13,INDEX(DATOS!CB:CB,MATCH(CHECKLIST!B994,DATOS!B:B,0),1),1),"")="",IF(IFERROR(FIND("FINADO",INDEX(DATOS!CB:CB,MATCH(CHECKLIST!B994,DATOS!B:B,0),1),1),"")="",IF(IFERROR(FIND("BAJA",INDEX(DATOS!CB:CB,MATCH(CHECKLIST!B994,DATOS!B:B,0),1),1),"")="",IF(IFERROR(FIND("FECHA PEUA",INDEX(DATOS!CB:CB,MATCH(CHECKLIST!B994,DATOS!B:B,0),1),1),"")="",IF(IFERROR(FIND("FIRMA",INDEX(DATOS!CB:CB,MATCH(CHECKLIST!B994,DATOS!B:B,0),1),1),"")="","","FIRMA"),"PEUA"),"BAJA"),"FINADO"),"X")</f>
        <v/>
      </c>
      <c r="H994" s="17" t="str">
        <f>IF(IFERROR(FIND(H$13,INDEX(DATOS!CB:CB,MATCH(CHECKLIST!B994,DATOS!B:B,0),1),1),"")="",IF(IFERROR(FIND("VENCIDA",INDEX(DATOS!BI:BI,MATCH(CHECKLIST!B994,DATOS!B:B,0),1),1),"")="","","VENCIDO"),"X")</f>
        <v/>
      </c>
      <c r="I994" s="17" t="str">
        <f>IF(IFERROR(FIND(I$13,INDEX(DATOS!CB:CB,MATCH(CHECKLIST!B994,DATOS!B:B,0),1),1),"")="","","X")</f>
        <v/>
      </c>
      <c r="J994" s="17" t="str">
        <f>IF(IFERROR(FIND(J$13,INDEX(DATOS!CB:CB,MATCH(CHECKLIST!B994,DATOS!B:B,0),1),1),"")="","","X")</f>
        <v/>
      </c>
      <c r="K994" s="17" t="str">
        <f>IF(IFERROR(FIND(K$13,INDEX(DATOS!CB:CB,MATCH(CHECKLIST!B994,DATOS!B:B,0),1),1),"")="","","X")</f>
        <v/>
      </c>
      <c r="L994" s="17" t="str">
        <f>IF(IFERROR(FIND(L$13,INDEX(DATOS!CB:CB,MATCH(CHECKLIST!B994,DATOS!B:B,0),1),1),"")="","","X")</f>
        <v/>
      </c>
      <c r="M994" s="17" t="str">
        <f>IF(IFERROR(FIND(M$13,INDEX(DATOS!CB:CB,MATCH(CHECKLIST!B994,DATOS!B:B,0),1),1),"")="","","X")</f>
        <v/>
      </c>
      <c r="N994" s="49" t="str">
        <f ca="1">IFERROR(IF(INDEX(DATOS!I:I,MATCH(CHECKLIST!B994,DATOS!B:B,0),1)="","X",IF(INDEX(DATOS!I:I,MATCH(CHECKLIST!B994,DATOS!B:B,0),1)&gt;YEAR(TODAY())-1,"","VENCIDA")),"")</f>
        <v/>
      </c>
      <c r="P994" s="17" t="str">
        <f>IF(B994="","",IF(IFERROR(FIND(P$13,INDEX(DATOS!CB:CB,MATCH(CHECKLIST!B994,DATOS!B:B,0),1),1),"")="","","X"))</f>
        <v/>
      </c>
      <c r="Q994" s="17" t="str">
        <f>IF(B994="","",IF(IFERROR(FIND(Q$13,INDEX(DATOS!CB:CB,MATCH(CHECKLIST!B994,DATOS!B:B,0),1),1),"")="","","X"))</f>
        <v/>
      </c>
      <c r="S994">
        <f t="shared" si="53"/>
        <v>0</v>
      </c>
      <c r="U994" t="str">
        <f t="shared" si="51"/>
        <v/>
      </c>
      <c r="V994" t="str">
        <f t="shared" si="52"/>
        <v/>
      </c>
    </row>
    <row r="995" spans="1:22" x14ac:dyDescent="0.25">
      <c r="A995" s="12">
        <v>982</v>
      </c>
      <c r="B995" t="str">
        <f>IFERROR(INDEX(DATOS!B:B,MATCH(CHECKLIST!A995,DATOS!BV:BV,0),1),"")</f>
        <v/>
      </c>
      <c r="C995" t="str">
        <f>IFERROR(INDEX(DATOS!J:J,MATCH(CHECKLIST!A995,DATOS!BV:BV,0),1),"")</f>
        <v/>
      </c>
      <c r="D995" t="str">
        <f>IFERROR(INDEX(DATOS!R:R,MATCH(CHECKLIST!E995,DATOS!C:C,0),1),"")</f>
        <v/>
      </c>
      <c r="E995" s="16" t="str">
        <f>IFERROR(INDEX(DATOS!C:C,MATCH(CHECKLIST!A995,DATOS!BV:BV,0),1),"")</f>
        <v/>
      </c>
      <c r="F995" s="13" t="str">
        <f t="shared" si="50"/>
        <v/>
      </c>
      <c r="G995" s="17" t="str">
        <f>IF(IFERROR(FIND(G$13,INDEX(DATOS!CB:CB,MATCH(CHECKLIST!B995,DATOS!B:B,0),1),1),"")="",IF(IFERROR(FIND("FINADO",INDEX(DATOS!CB:CB,MATCH(CHECKLIST!B995,DATOS!B:B,0),1),1),"")="",IF(IFERROR(FIND("BAJA",INDEX(DATOS!CB:CB,MATCH(CHECKLIST!B995,DATOS!B:B,0),1),1),"")="",IF(IFERROR(FIND("FECHA PEUA",INDEX(DATOS!CB:CB,MATCH(CHECKLIST!B995,DATOS!B:B,0),1),1),"")="",IF(IFERROR(FIND("FIRMA",INDEX(DATOS!CB:CB,MATCH(CHECKLIST!B995,DATOS!B:B,0),1),1),"")="","","FIRMA"),"PEUA"),"BAJA"),"FINADO"),"X")</f>
        <v/>
      </c>
      <c r="H995" s="17" t="str">
        <f>IF(IFERROR(FIND(H$13,INDEX(DATOS!CB:CB,MATCH(CHECKLIST!B995,DATOS!B:B,0),1),1),"")="",IF(IFERROR(FIND("VENCIDA",INDEX(DATOS!BI:BI,MATCH(CHECKLIST!B995,DATOS!B:B,0),1),1),"")="","","VENCIDO"),"X")</f>
        <v/>
      </c>
      <c r="I995" s="17" t="str">
        <f>IF(IFERROR(FIND(I$13,INDEX(DATOS!CB:CB,MATCH(CHECKLIST!B995,DATOS!B:B,0),1),1),"")="","","X")</f>
        <v/>
      </c>
      <c r="J995" s="17" t="str">
        <f>IF(IFERROR(FIND(J$13,INDEX(DATOS!CB:CB,MATCH(CHECKLIST!B995,DATOS!B:B,0),1),1),"")="","","X")</f>
        <v/>
      </c>
      <c r="K995" s="17" t="str">
        <f>IF(IFERROR(FIND(K$13,INDEX(DATOS!CB:CB,MATCH(CHECKLIST!B995,DATOS!B:B,0),1),1),"")="","","X")</f>
        <v/>
      </c>
      <c r="L995" s="17" t="str">
        <f>IF(IFERROR(FIND(L$13,INDEX(DATOS!CB:CB,MATCH(CHECKLIST!B995,DATOS!B:B,0),1),1),"")="","","X")</f>
        <v/>
      </c>
      <c r="M995" s="17" t="str">
        <f>IF(IFERROR(FIND(M$13,INDEX(DATOS!CB:CB,MATCH(CHECKLIST!B995,DATOS!B:B,0),1),1),"")="","","X")</f>
        <v/>
      </c>
      <c r="N995" s="49" t="str">
        <f ca="1">IFERROR(IF(INDEX(DATOS!I:I,MATCH(CHECKLIST!B995,DATOS!B:B,0),1)="","X",IF(INDEX(DATOS!I:I,MATCH(CHECKLIST!B995,DATOS!B:B,0),1)&gt;YEAR(TODAY())-1,"","VENCIDA")),"")</f>
        <v/>
      </c>
      <c r="P995" s="17" t="str">
        <f>IF(B995="","",IF(IFERROR(FIND(P$13,INDEX(DATOS!CB:CB,MATCH(CHECKLIST!B995,DATOS!B:B,0),1),1),"")="","","X"))</f>
        <v/>
      </c>
      <c r="Q995" s="17" t="str">
        <f>IF(B995="","",IF(IFERROR(FIND(Q$13,INDEX(DATOS!CB:CB,MATCH(CHECKLIST!B995,DATOS!B:B,0),1),1),"")="","","X"))</f>
        <v/>
      </c>
      <c r="R995" t="str">
        <f>IF(B995="","",1)</f>
        <v/>
      </c>
      <c r="S995" t="str">
        <f t="shared" si="53"/>
        <v/>
      </c>
      <c r="U995" t="str">
        <f t="shared" si="51"/>
        <v/>
      </c>
      <c r="V995" t="str">
        <f t="shared" si="52"/>
        <v/>
      </c>
    </row>
    <row r="996" spans="1:22" x14ac:dyDescent="0.25">
      <c r="A996" s="12">
        <v>983</v>
      </c>
      <c r="B996" t="str">
        <f>IFERROR(INDEX(DATOS!B:B,MATCH(CHECKLIST!A996,DATOS!BV:BV,0),1),"")</f>
        <v/>
      </c>
      <c r="C996" t="str">
        <f>IFERROR(INDEX(DATOS!J:J,MATCH(CHECKLIST!A996,DATOS!BV:BV,0),1),"")</f>
        <v/>
      </c>
      <c r="D996" t="str">
        <f>IFERROR(INDEX(DATOS!R:R,MATCH(CHECKLIST!E996,DATOS!C:C,0),1),"")</f>
        <v/>
      </c>
      <c r="E996" s="16" t="str">
        <f>IFERROR(INDEX(DATOS!C:C,MATCH(CHECKLIST!A996,DATOS!BV:BV,0),1),"")</f>
        <v/>
      </c>
      <c r="F996" s="13" t="str">
        <f t="shared" si="50"/>
        <v/>
      </c>
      <c r="G996" s="17" t="str">
        <f>IF(IFERROR(FIND(G$13,INDEX(DATOS!CB:CB,MATCH(CHECKLIST!B996,DATOS!B:B,0),1),1),"")="",IF(IFERROR(FIND("FINADO",INDEX(DATOS!CB:CB,MATCH(CHECKLIST!B996,DATOS!B:B,0),1),1),"")="",IF(IFERROR(FIND("BAJA",INDEX(DATOS!CB:CB,MATCH(CHECKLIST!B996,DATOS!B:B,0),1),1),"")="",IF(IFERROR(FIND("FECHA PEUA",INDEX(DATOS!CB:CB,MATCH(CHECKLIST!B996,DATOS!B:B,0),1),1),"")="",IF(IFERROR(FIND("FIRMA",INDEX(DATOS!CB:CB,MATCH(CHECKLIST!B996,DATOS!B:B,0),1),1),"")="","","FIRMA"),"PEUA"),"BAJA"),"FINADO"),"X")</f>
        <v/>
      </c>
      <c r="H996" s="17" t="str">
        <f>IF(IFERROR(FIND(H$13,INDEX(DATOS!CB:CB,MATCH(CHECKLIST!B996,DATOS!B:B,0),1),1),"")="",IF(IFERROR(FIND("VENCIDA",INDEX(DATOS!BI:BI,MATCH(CHECKLIST!B996,DATOS!B:B,0),1),1),"")="","","VENCIDO"),"X")</f>
        <v/>
      </c>
      <c r="I996" s="17" t="str">
        <f>IF(IFERROR(FIND(I$13,INDEX(DATOS!CB:CB,MATCH(CHECKLIST!B996,DATOS!B:B,0),1),1),"")="","","X")</f>
        <v/>
      </c>
      <c r="J996" s="17" t="str">
        <f>IF(IFERROR(FIND(J$13,INDEX(DATOS!CB:CB,MATCH(CHECKLIST!B996,DATOS!B:B,0),1),1),"")="","","X")</f>
        <v/>
      </c>
      <c r="K996" s="17" t="str">
        <f>IF(IFERROR(FIND(K$13,INDEX(DATOS!CB:CB,MATCH(CHECKLIST!B996,DATOS!B:B,0),1),1),"")="","","X")</f>
        <v/>
      </c>
      <c r="L996" s="17" t="str">
        <f>IF(IFERROR(FIND(L$13,INDEX(DATOS!CB:CB,MATCH(CHECKLIST!B996,DATOS!B:B,0),1),1),"")="","","X")</f>
        <v/>
      </c>
      <c r="M996" s="17" t="str">
        <f>IF(IFERROR(FIND(M$13,INDEX(DATOS!CB:CB,MATCH(CHECKLIST!B996,DATOS!B:B,0),1),1),"")="","","X")</f>
        <v/>
      </c>
      <c r="N996" s="49" t="str">
        <f ca="1">IFERROR(IF(INDEX(DATOS!I:I,MATCH(CHECKLIST!B996,DATOS!B:B,0),1)="","X",IF(INDEX(DATOS!I:I,MATCH(CHECKLIST!B996,DATOS!B:B,0),1)&gt;YEAR(TODAY())-1,"","VENCIDA")),"")</f>
        <v/>
      </c>
      <c r="P996" s="17" t="str">
        <f>IF(B996="","",IF(IFERROR(FIND(P$13,INDEX(DATOS!CB:CB,MATCH(CHECKLIST!B996,DATOS!B:B,0),1),1),"")="","","X"))</f>
        <v/>
      </c>
      <c r="Q996" s="17" t="str">
        <f>IF(B996="","",IF(IFERROR(FIND(Q$13,INDEX(DATOS!CB:CB,MATCH(CHECKLIST!B996,DATOS!B:B,0),1),1),"")="","","X"))</f>
        <v/>
      </c>
      <c r="S996">
        <f t="shared" si="53"/>
        <v>0</v>
      </c>
      <c r="U996" t="str">
        <f t="shared" si="51"/>
        <v/>
      </c>
      <c r="V996" t="str">
        <f t="shared" si="52"/>
        <v/>
      </c>
    </row>
    <row r="997" spans="1:22" x14ac:dyDescent="0.25">
      <c r="A997" s="12">
        <v>984</v>
      </c>
      <c r="B997" t="str">
        <f>IFERROR(INDEX(DATOS!B:B,MATCH(CHECKLIST!A997,DATOS!BV:BV,0),1),"")</f>
        <v/>
      </c>
      <c r="C997" t="str">
        <f>IFERROR(INDEX(DATOS!J:J,MATCH(CHECKLIST!A997,DATOS!BV:BV,0),1),"")</f>
        <v/>
      </c>
      <c r="D997" t="str">
        <f>IFERROR(INDEX(DATOS!R:R,MATCH(CHECKLIST!E997,DATOS!C:C,0),1),"")</f>
        <v/>
      </c>
      <c r="E997" s="16" t="str">
        <f>IFERROR(INDEX(DATOS!C:C,MATCH(CHECKLIST!A997,DATOS!BV:BV,0),1),"")</f>
        <v/>
      </c>
      <c r="F997" s="13" t="str">
        <f t="shared" si="50"/>
        <v/>
      </c>
      <c r="G997" s="17" t="str">
        <f>IF(IFERROR(FIND(G$13,INDEX(DATOS!CB:CB,MATCH(CHECKLIST!B997,DATOS!B:B,0),1),1),"")="",IF(IFERROR(FIND("FINADO",INDEX(DATOS!CB:CB,MATCH(CHECKLIST!B997,DATOS!B:B,0),1),1),"")="",IF(IFERROR(FIND("BAJA",INDEX(DATOS!CB:CB,MATCH(CHECKLIST!B997,DATOS!B:B,0),1),1),"")="",IF(IFERROR(FIND("FECHA PEUA",INDEX(DATOS!CB:CB,MATCH(CHECKLIST!B997,DATOS!B:B,0),1),1),"")="",IF(IFERROR(FIND("FIRMA",INDEX(DATOS!CB:CB,MATCH(CHECKLIST!B997,DATOS!B:B,0),1),1),"")="","","FIRMA"),"PEUA"),"BAJA"),"FINADO"),"X")</f>
        <v/>
      </c>
      <c r="H997" s="17" t="str">
        <f>IF(IFERROR(FIND(H$13,INDEX(DATOS!CB:CB,MATCH(CHECKLIST!B997,DATOS!B:B,0),1),1),"")="",IF(IFERROR(FIND("VENCIDA",INDEX(DATOS!BI:BI,MATCH(CHECKLIST!B997,DATOS!B:B,0),1),1),"")="","","VENCIDO"),"X")</f>
        <v/>
      </c>
      <c r="I997" s="17" t="str">
        <f>IF(IFERROR(FIND(I$13,INDEX(DATOS!CB:CB,MATCH(CHECKLIST!B997,DATOS!B:B,0),1),1),"")="","","X")</f>
        <v/>
      </c>
      <c r="J997" s="17" t="str">
        <f>IF(IFERROR(FIND(J$13,INDEX(DATOS!CB:CB,MATCH(CHECKLIST!B997,DATOS!B:B,0),1),1),"")="","","X")</f>
        <v/>
      </c>
      <c r="K997" s="17" t="str">
        <f>IF(IFERROR(FIND(K$13,INDEX(DATOS!CB:CB,MATCH(CHECKLIST!B997,DATOS!B:B,0),1),1),"")="","","X")</f>
        <v/>
      </c>
      <c r="L997" s="17" t="str">
        <f>IF(IFERROR(FIND(L$13,INDEX(DATOS!CB:CB,MATCH(CHECKLIST!B997,DATOS!B:B,0),1),1),"")="","","X")</f>
        <v/>
      </c>
      <c r="M997" s="17" t="str">
        <f>IF(IFERROR(FIND(M$13,INDEX(DATOS!CB:CB,MATCH(CHECKLIST!B997,DATOS!B:B,0),1),1),"")="","","X")</f>
        <v/>
      </c>
      <c r="N997" s="49" t="str">
        <f ca="1">IFERROR(IF(INDEX(DATOS!I:I,MATCH(CHECKLIST!B997,DATOS!B:B,0),1)="","X",IF(INDEX(DATOS!I:I,MATCH(CHECKLIST!B997,DATOS!B:B,0),1)&gt;YEAR(TODAY())-1,"","VENCIDA")),"")</f>
        <v/>
      </c>
      <c r="P997" s="17" t="str">
        <f>IF(B997="","",IF(IFERROR(FIND(P$13,INDEX(DATOS!CB:CB,MATCH(CHECKLIST!B997,DATOS!B:B,0),1),1),"")="","","X"))</f>
        <v/>
      </c>
      <c r="Q997" s="17" t="str">
        <f>IF(B997="","",IF(IFERROR(FIND(Q$13,INDEX(DATOS!CB:CB,MATCH(CHECKLIST!B997,DATOS!B:B,0),1),1),"")="","","X"))</f>
        <v/>
      </c>
      <c r="R997" t="str">
        <f>IF(B997="","",1)</f>
        <v/>
      </c>
      <c r="S997" t="str">
        <f t="shared" si="53"/>
        <v/>
      </c>
      <c r="U997" t="str">
        <f t="shared" si="51"/>
        <v/>
      </c>
      <c r="V997" t="str">
        <f t="shared" si="52"/>
        <v/>
      </c>
    </row>
    <row r="998" spans="1:22" x14ac:dyDescent="0.25">
      <c r="A998" s="12">
        <v>985</v>
      </c>
      <c r="B998" t="str">
        <f>IFERROR(INDEX(DATOS!B:B,MATCH(CHECKLIST!A998,DATOS!BV:BV,0),1),"")</f>
        <v/>
      </c>
      <c r="C998" t="str">
        <f>IFERROR(INDEX(DATOS!J:J,MATCH(CHECKLIST!A998,DATOS!BV:BV,0),1),"")</f>
        <v/>
      </c>
      <c r="D998" t="str">
        <f>IFERROR(INDEX(DATOS!R:R,MATCH(CHECKLIST!E998,DATOS!C:C,0),1),"")</f>
        <v/>
      </c>
      <c r="E998" s="16" t="str">
        <f>IFERROR(INDEX(DATOS!C:C,MATCH(CHECKLIST!A998,DATOS!BV:BV,0),1),"")</f>
        <v/>
      </c>
      <c r="F998" s="13" t="str">
        <f t="shared" si="50"/>
        <v/>
      </c>
      <c r="G998" s="17" t="str">
        <f>IF(IFERROR(FIND(G$13,INDEX(DATOS!CB:CB,MATCH(CHECKLIST!B998,DATOS!B:B,0),1),1),"")="",IF(IFERROR(FIND("FINADO",INDEX(DATOS!CB:CB,MATCH(CHECKLIST!B998,DATOS!B:B,0),1),1),"")="",IF(IFERROR(FIND("BAJA",INDEX(DATOS!CB:CB,MATCH(CHECKLIST!B998,DATOS!B:B,0),1),1),"")="",IF(IFERROR(FIND("FECHA PEUA",INDEX(DATOS!CB:CB,MATCH(CHECKLIST!B998,DATOS!B:B,0),1),1),"")="",IF(IFERROR(FIND("FIRMA",INDEX(DATOS!CB:CB,MATCH(CHECKLIST!B998,DATOS!B:B,0),1),1),"")="","","FIRMA"),"PEUA"),"BAJA"),"FINADO"),"X")</f>
        <v/>
      </c>
      <c r="H998" s="17" t="str">
        <f>IF(IFERROR(FIND(H$13,INDEX(DATOS!CB:CB,MATCH(CHECKLIST!B998,DATOS!B:B,0),1),1),"")="",IF(IFERROR(FIND("VENCIDA",INDEX(DATOS!BI:BI,MATCH(CHECKLIST!B998,DATOS!B:B,0),1),1),"")="","","VENCIDO"),"X")</f>
        <v/>
      </c>
      <c r="I998" s="17" t="str">
        <f>IF(IFERROR(FIND(I$13,INDEX(DATOS!CB:CB,MATCH(CHECKLIST!B998,DATOS!B:B,0),1),1),"")="","","X")</f>
        <v/>
      </c>
      <c r="J998" s="17" t="str">
        <f>IF(IFERROR(FIND(J$13,INDEX(DATOS!CB:CB,MATCH(CHECKLIST!B998,DATOS!B:B,0),1),1),"")="","","X")</f>
        <v/>
      </c>
      <c r="K998" s="17" t="str">
        <f>IF(IFERROR(FIND(K$13,INDEX(DATOS!CB:CB,MATCH(CHECKLIST!B998,DATOS!B:B,0),1),1),"")="","","X")</f>
        <v/>
      </c>
      <c r="L998" s="17" t="str">
        <f>IF(IFERROR(FIND(L$13,INDEX(DATOS!CB:CB,MATCH(CHECKLIST!B998,DATOS!B:B,0),1),1),"")="","","X")</f>
        <v/>
      </c>
      <c r="M998" s="17" t="str">
        <f>IF(IFERROR(FIND(M$13,INDEX(DATOS!CB:CB,MATCH(CHECKLIST!B998,DATOS!B:B,0),1),1),"")="","","X")</f>
        <v/>
      </c>
      <c r="N998" s="49" t="str">
        <f ca="1">IFERROR(IF(INDEX(DATOS!I:I,MATCH(CHECKLIST!B998,DATOS!B:B,0),1)="","X",IF(INDEX(DATOS!I:I,MATCH(CHECKLIST!B998,DATOS!B:B,0),1)&gt;YEAR(TODAY())-1,"","VENCIDA")),"")</f>
        <v/>
      </c>
      <c r="P998" s="17" t="str">
        <f>IF(B998="","",IF(IFERROR(FIND(P$13,INDEX(DATOS!CB:CB,MATCH(CHECKLIST!B998,DATOS!B:B,0),1),1),"")="","","X"))</f>
        <v/>
      </c>
      <c r="Q998" s="17" t="str">
        <f>IF(B998="","",IF(IFERROR(FIND(Q$13,INDEX(DATOS!CB:CB,MATCH(CHECKLIST!B998,DATOS!B:B,0),1),1),"")="","","X"))</f>
        <v/>
      </c>
      <c r="S998">
        <f t="shared" si="53"/>
        <v>0</v>
      </c>
      <c r="U998" t="str">
        <f t="shared" si="51"/>
        <v/>
      </c>
      <c r="V998" t="str">
        <f t="shared" si="52"/>
        <v/>
      </c>
    </row>
    <row r="999" spans="1:22" x14ac:dyDescent="0.25">
      <c r="A999" s="12">
        <v>986</v>
      </c>
      <c r="B999" t="str">
        <f>IFERROR(INDEX(DATOS!B:B,MATCH(CHECKLIST!A999,DATOS!BV:BV,0),1),"")</f>
        <v/>
      </c>
      <c r="C999" t="str">
        <f>IFERROR(INDEX(DATOS!J:J,MATCH(CHECKLIST!A999,DATOS!BV:BV,0),1),"")</f>
        <v/>
      </c>
      <c r="D999" t="str">
        <f>IFERROR(INDEX(DATOS!R:R,MATCH(CHECKLIST!E999,DATOS!C:C,0),1),"")</f>
        <v/>
      </c>
      <c r="E999" s="16" t="str">
        <f>IFERROR(INDEX(DATOS!C:C,MATCH(CHECKLIST!A999,DATOS!BV:BV,0),1),"")</f>
        <v/>
      </c>
      <c r="F999" s="13" t="str">
        <f t="shared" si="50"/>
        <v/>
      </c>
      <c r="G999" s="17" t="str">
        <f>IF(IFERROR(FIND(G$13,INDEX(DATOS!CB:CB,MATCH(CHECKLIST!B999,DATOS!B:B,0),1),1),"")="",IF(IFERROR(FIND("FINADO",INDEX(DATOS!CB:CB,MATCH(CHECKLIST!B999,DATOS!B:B,0),1),1),"")="",IF(IFERROR(FIND("BAJA",INDEX(DATOS!CB:CB,MATCH(CHECKLIST!B999,DATOS!B:B,0),1),1),"")="",IF(IFERROR(FIND("FECHA PEUA",INDEX(DATOS!CB:CB,MATCH(CHECKLIST!B999,DATOS!B:B,0),1),1),"")="",IF(IFERROR(FIND("FIRMA",INDEX(DATOS!CB:CB,MATCH(CHECKLIST!B999,DATOS!B:B,0),1),1),"")="","","FIRMA"),"PEUA"),"BAJA"),"FINADO"),"X")</f>
        <v/>
      </c>
      <c r="H999" s="17" t="str">
        <f>IF(IFERROR(FIND(H$13,INDEX(DATOS!CB:CB,MATCH(CHECKLIST!B999,DATOS!B:B,0),1),1),"")="",IF(IFERROR(FIND("VENCIDA",INDEX(DATOS!BI:BI,MATCH(CHECKLIST!B999,DATOS!B:B,0),1),1),"")="","","VENCIDO"),"X")</f>
        <v/>
      </c>
      <c r="I999" s="17" t="str">
        <f>IF(IFERROR(FIND(I$13,INDEX(DATOS!CB:CB,MATCH(CHECKLIST!B999,DATOS!B:B,0),1),1),"")="","","X")</f>
        <v/>
      </c>
      <c r="J999" s="17" t="str">
        <f>IF(IFERROR(FIND(J$13,INDEX(DATOS!CB:CB,MATCH(CHECKLIST!B999,DATOS!B:B,0),1),1),"")="","","X")</f>
        <v/>
      </c>
      <c r="K999" s="17" t="str">
        <f>IF(IFERROR(FIND(K$13,INDEX(DATOS!CB:CB,MATCH(CHECKLIST!B999,DATOS!B:B,0),1),1),"")="","","X")</f>
        <v/>
      </c>
      <c r="L999" s="17" t="str">
        <f>IF(IFERROR(FIND(L$13,INDEX(DATOS!CB:CB,MATCH(CHECKLIST!B999,DATOS!B:B,0),1),1),"")="","","X")</f>
        <v/>
      </c>
      <c r="M999" s="17" t="str">
        <f>IF(IFERROR(FIND(M$13,INDEX(DATOS!CB:CB,MATCH(CHECKLIST!B999,DATOS!B:B,0),1),1),"")="","","X")</f>
        <v/>
      </c>
      <c r="N999" s="49" t="str">
        <f ca="1">IFERROR(IF(INDEX(DATOS!I:I,MATCH(CHECKLIST!B999,DATOS!B:B,0),1)="","X",IF(INDEX(DATOS!I:I,MATCH(CHECKLIST!B999,DATOS!B:B,0),1)&gt;YEAR(TODAY())-1,"","VENCIDA")),"")</f>
        <v/>
      </c>
      <c r="P999" s="17" t="str">
        <f>IF(B999="","",IF(IFERROR(FIND(P$13,INDEX(DATOS!CB:CB,MATCH(CHECKLIST!B999,DATOS!B:B,0),1),1),"")="","","X"))</f>
        <v/>
      </c>
      <c r="Q999" s="17" t="str">
        <f>IF(B999="","",IF(IFERROR(FIND(Q$13,INDEX(DATOS!CB:CB,MATCH(CHECKLIST!B999,DATOS!B:B,0),1),1),"")="","","X"))</f>
        <v/>
      </c>
      <c r="R999" t="str">
        <f>IF(B999="","",1)</f>
        <v/>
      </c>
      <c r="S999" t="str">
        <f t="shared" si="53"/>
        <v/>
      </c>
      <c r="U999" t="str">
        <f t="shared" si="51"/>
        <v/>
      </c>
      <c r="V999" t="str">
        <f t="shared" si="52"/>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16" t="str">
        <f>IFERROR(INDEX(DATOS!C:C,MATCH(CHECKLIST!A1000,DATOS!BV:BV,0),1),"")</f>
        <v/>
      </c>
      <c r="F1000" s="13" t="str">
        <f t="shared" si="50"/>
        <v/>
      </c>
      <c r="G1000" s="17" t="str">
        <f>IF(IFERROR(FIND(G$13,INDEX(DATOS!CB:CB,MATCH(CHECKLIST!B1000,DATOS!B:B,0),1),1),"")="",IF(IFERROR(FIND("FINADO",INDEX(DATOS!CB:CB,MATCH(CHECKLIST!B1000,DATOS!B:B,0),1),1),"")="",IF(IFERROR(FIND("BAJA",INDEX(DATOS!CB:CB,MATCH(CHECKLIST!B1000,DATOS!B:B,0),1),1),"")="",IF(IFERROR(FIND("FECHA PEUA",INDEX(DATOS!CB:CB,MATCH(CHECKLIST!B1000,DATOS!B:B,0),1),1),"")="",IF(IFERROR(FIND("FIRMA",INDEX(DATOS!CB:CB,MATCH(CHECKLIST!B1000,DATOS!B:B,0),1),1),"")="","","FIRMA"),"PEUA"),"BAJA"),"FINADO"),"X")</f>
        <v/>
      </c>
      <c r="H1000" s="17" t="str">
        <f>IF(IFERROR(FIND(H$13,INDEX(DATOS!CB:CB,MATCH(CHECKLIST!B1000,DATOS!B:B,0),1),1),"")="",IF(IFERROR(FIND("VENCIDA",INDEX(DATOS!BI:BI,MATCH(CHECKLIST!B1000,DATOS!B:B,0),1),1),"")="","","VENCIDO"),"X")</f>
        <v/>
      </c>
      <c r="I1000" s="17" t="str">
        <f>IF(IFERROR(FIND(I$13,INDEX(DATOS!CB:CB,MATCH(CHECKLIST!B1000,DATOS!B:B,0),1),1),"")="","","X")</f>
        <v/>
      </c>
      <c r="J1000" s="17" t="str">
        <f>IF(IFERROR(FIND(J$13,INDEX(DATOS!CB:CB,MATCH(CHECKLIST!B1000,DATOS!B:B,0),1),1),"")="","","X")</f>
        <v/>
      </c>
      <c r="K1000" s="17" t="str">
        <f>IF(IFERROR(FIND(K$13,INDEX(DATOS!CB:CB,MATCH(CHECKLIST!B1000,DATOS!B:B,0),1),1),"")="","","X")</f>
        <v/>
      </c>
      <c r="L1000" s="17" t="str">
        <f>IF(IFERROR(FIND(L$13,INDEX(DATOS!CB:CB,MATCH(CHECKLIST!B1000,DATOS!B:B,0),1),1),"")="","","X")</f>
        <v/>
      </c>
      <c r="M1000" s="17" t="str">
        <f>IF(IFERROR(FIND(M$13,INDEX(DATOS!CB:CB,MATCH(CHECKLIST!B1000,DATOS!B:B,0),1),1),"")="","","X")</f>
        <v/>
      </c>
      <c r="N1000" s="49" t="str">
        <f ca="1">IFERROR(IF(INDEX(DATOS!I:I,MATCH(CHECKLIST!B1000,DATOS!B:B,0),1)="","X",IF(INDEX(DATOS!I:I,MATCH(CHECKLIST!B1000,DATOS!B:B,0),1)&gt;YEAR(TODAY())-1,"","VENCIDA")),"")</f>
        <v/>
      </c>
      <c r="P1000" s="17" t="str">
        <f>IF(B1000="","",IF(IFERROR(FIND(P$13,INDEX(DATOS!CB:CB,MATCH(CHECKLIST!B1000,DATOS!B:B,0),1),1),"")="","","X"))</f>
        <v/>
      </c>
      <c r="Q1000" s="17" t="str">
        <f>IF(B1000="","",IF(IFERROR(FIND(Q$13,INDEX(DATOS!CB:CB,MATCH(CHECKLIST!B1000,DATOS!B:B,0),1),1),"")="","","X"))</f>
        <v/>
      </c>
      <c r="S1000">
        <f t="shared" si="53"/>
        <v>0</v>
      </c>
      <c r="U1000" t="str">
        <f t="shared" si="51"/>
        <v/>
      </c>
      <c r="V1000" t="str">
        <f t="shared" si="52"/>
        <v/>
      </c>
    </row>
    <row r="1001" spans="1:22" x14ac:dyDescent="0.25">
      <c r="E1001" s="16"/>
      <c r="F1001" s="13"/>
      <c r="N1001" s="49" t="str">
        <f ca="1">IFERROR(IF(INDEX(DATOS!I:I,MATCH(CHECKLIST!B1001,DATOS!B:B,0),1)="","X",IF(INDEX(DATOS!I:I,MATCH(CHECKLIST!B1001,DATOS!B:B,0),1)&gt;YEAR(TODAY())-1,"","VENCIDA")),"")</f>
        <v/>
      </c>
    </row>
    <row r="1002" spans="1:22" x14ac:dyDescent="0.25">
      <c r="E1002" s="16"/>
      <c r="F1002" s="13"/>
      <c r="N1002" s="49" t="str">
        <f ca="1">IFERROR(IF(INDEX(DATOS!I:I,MATCH(CHECKLIST!B1002,DATOS!B:B,0),1)="","X",IF(INDEX(DATOS!I:I,MATCH(CHECKLIST!B1002,DATOS!B:B,0),1)&gt;YEAR(TODAY())-1,"","VENCIDA")),"")</f>
        <v/>
      </c>
    </row>
    <row r="1003" spans="1:22" x14ac:dyDescent="0.25">
      <c r="E1003" s="16"/>
      <c r="F1003" s="13"/>
      <c r="N1003" s="49" t="str">
        <f ca="1">IFERROR(IF(INDEX(DATOS!I:I,MATCH(CHECKLIST!B1003,DATOS!B:B,0),1)="","X",IF(INDEX(DATOS!I:I,MATCH(CHECKLIST!B1003,DATOS!B:B,0),1)&gt;YEAR(TODAY())-1,"","VENCIDA")),"")</f>
        <v/>
      </c>
    </row>
    <row r="1004" spans="1:22" x14ac:dyDescent="0.25">
      <c r="E1004" s="16"/>
      <c r="F1004" s="13"/>
      <c r="N1004" s="49" t="str">
        <f ca="1">IFERROR(IF(INDEX(DATOS!I:I,MATCH(CHECKLIST!B1004,DATOS!B:B,0),1)="","X",IF(INDEX(DATOS!I:I,MATCH(CHECKLIST!B1004,DATOS!B:B,0),1)&gt;YEAR(TODAY())-1,"","VENCIDA")),"")</f>
        <v/>
      </c>
    </row>
    <row r="1005" spans="1:22" x14ac:dyDescent="0.25">
      <c r="E1005" s="16"/>
      <c r="F1005" s="13"/>
      <c r="N1005" s="49" t="str">
        <f ca="1">IFERROR(IF(INDEX(DATOS!I:I,MATCH(CHECKLIST!B1005,DATOS!B:B,0),1)="","X",IF(INDEX(DATOS!I:I,MATCH(CHECKLIST!B1005,DATOS!B:B,0),1)&gt;YEAR(TODAY())-1,"","VENCIDA")),"")</f>
        <v/>
      </c>
    </row>
    <row r="1006" spans="1:22" x14ac:dyDescent="0.25">
      <c r="E1006" s="16"/>
      <c r="F1006" s="13"/>
      <c r="N1006" s="49" t="str">
        <f ca="1">IFERROR(IF(INDEX(DATOS!I:I,MATCH(CHECKLIST!B1006,DATOS!B:B,0),1)="","X",IF(INDEX(DATOS!I:I,MATCH(CHECKLIST!B1006,DATOS!B:B,0),1)&gt;YEAR(TODAY())-1,"","VENCIDA")),"")</f>
        <v/>
      </c>
    </row>
    <row r="1007" spans="1:22" x14ac:dyDescent="0.25">
      <c r="E1007" s="16"/>
      <c r="F1007" s="13"/>
      <c r="N1007" s="49" t="str">
        <f ca="1">IFERROR(IF(INDEX(DATOS!I:I,MATCH(CHECKLIST!B1007,DATOS!B:B,0),1)="","X",IF(INDEX(DATOS!I:I,MATCH(CHECKLIST!B1007,DATOS!B:B,0),1)&gt;YEAR(TODAY())-1,"","VENCIDA")),"")</f>
        <v/>
      </c>
    </row>
    <row r="1008" spans="1:22" x14ac:dyDescent="0.25">
      <c r="E1008" s="16"/>
      <c r="F1008" s="13"/>
      <c r="N1008" s="49" t="str">
        <f ca="1">IFERROR(IF(INDEX(DATOS!I:I,MATCH(CHECKLIST!B1008,DATOS!B:B,0),1)="","X",IF(INDEX(DATOS!I:I,MATCH(CHECKLIST!B1008,DATOS!B:B,0),1)&gt;YEAR(TODAY())-1,"","VENCIDA")),"")</f>
        <v/>
      </c>
    </row>
    <row r="1009" spans="5:14" x14ac:dyDescent="0.25">
      <c r="E1009" s="16"/>
      <c r="F1009" s="13"/>
      <c r="N1009" s="49" t="str">
        <f ca="1">IFERROR(IF(INDEX(DATOS!I:I,MATCH(CHECKLIST!B1009,DATOS!B:B,0),1)="","X",IF(INDEX(DATOS!I:I,MATCH(CHECKLIST!B1009,DATOS!B:B,0),1)&gt;YEAR(TODAY())-1,"","VENCIDA")),"")</f>
        <v/>
      </c>
    </row>
    <row r="1010" spans="5:14" x14ac:dyDescent="0.25">
      <c r="E1010" s="16"/>
      <c r="F1010" s="13"/>
      <c r="N1010" s="49" t="str">
        <f ca="1">IFERROR(IF(INDEX(DATOS!I:I,MATCH(CHECKLIST!B1010,DATOS!B:B,0),1)="","X",IF(INDEX(DATOS!I:I,MATCH(CHECKLIST!B1010,DATOS!B:B,0),1)&gt;YEAR(TODAY())-1,"","VENCIDA")),"")</f>
        <v/>
      </c>
    </row>
    <row r="1011" spans="5:14" x14ac:dyDescent="0.25">
      <c r="E1011" s="16"/>
      <c r="F1011" s="13"/>
      <c r="N1011" s="49" t="str">
        <f ca="1">IFERROR(IF(INDEX(DATOS!I:I,MATCH(CHECKLIST!B1011,DATOS!B:B,0),1)="","X",IF(INDEX(DATOS!I:I,MATCH(CHECKLIST!B1011,DATOS!B:B,0),1)&gt;YEAR(TODAY())-1,"","VENCIDA")),"")</f>
        <v/>
      </c>
    </row>
    <row r="1012" spans="5:14" x14ac:dyDescent="0.25">
      <c r="E1012" s="16"/>
      <c r="F1012" s="13"/>
      <c r="N1012" s="49" t="str">
        <f ca="1">IFERROR(IF(INDEX(DATOS!I:I,MATCH(CHECKLIST!B1012,DATOS!B:B,0),1)="","X",IF(INDEX(DATOS!I:I,MATCH(CHECKLIST!B1012,DATOS!B:B,0),1)&gt;YEAR(TODAY())-1,"","VENCIDA")),"")</f>
        <v/>
      </c>
    </row>
    <row r="1013" spans="5:14" x14ac:dyDescent="0.25">
      <c r="E1013" s="16"/>
      <c r="F1013" s="13"/>
      <c r="N1013" s="49" t="str">
        <f ca="1">IFERROR(IF(INDEX(DATOS!I:I,MATCH(CHECKLIST!B1013,DATOS!B:B,0),1)="","X",IF(INDEX(DATOS!I:I,MATCH(CHECKLIST!B1013,DATOS!B:B,0),1)&gt;YEAR(TODAY())-1,"","VENCIDA")),"")</f>
        <v/>
      </c>
    </row>
    <row r="1014" spans="5:14" x14ac:dyDescent="0.25">
      <c r="E1014" s="16"/>
      <c r="F1014" s="13"/>
      <c r="N1014" s="49" t="str">
        <f ca="1">IFERROR(IF(INDEX(DATOS!I:I,MATCH(CHECKLIST!B1014,DATOS!B:B,0),1)="","X",IF(INDEX(DATOS!I:I,MATCH(CHECKLIST!B1014,DATOS!B:B,0),1)&gt;YEAR(TODAY())-1,"","VENCIDA")),"")</f>
        <v/>
      </c>
    </row>
    <row r="1015" spans="5:14" x14ac:dyDescent="0.25">
      <c r="E1015" s="16"/>
      <c r="F1015" s="13"/>
      <c r="N1015" s="49" t="str">
        <f ca="1">IFERROR(IF(INDEX(DATOS!I:I,MATCH(CHECKLIST!B1015,DATOS!B:B,0),1)="","X",IF(INDEX(DATOS!I:I,MATCH(CHECKLIST!B1015,DATOS!B:B,0),1)&gt;YEAR(TODAY())-1,"","VENCIDA")),"")</f>
        <v/>
      </c>
    </row>
    <row r="1016" spans="5:14" x14ac:dyDescent="0.25">
      <c r="E1016" s="16"/>
      <c r="F1016" s="13"/>
      <c r="N1016" s="49" t="str">
        <f ca="1">IFERROR(IF(INDEX(DATOS!I:I,MATCH(CHECKLIST!B1016,DATOS!B:B,0),1)="","X",IF(INDEX(DATOS!I:I,MATCH(CHECKLIST!B1016,DATOS!B:B,0),1)&gt;YEAR(TODAY())-1,"","VENCIDA")),"")</f>
        <v/>
      </c>
    </row>
    <row r="1017" spans="5:14" x14ac:dyDescent="0.25">
      <c r="E1017" s="16"/>
      <c r="F1017" s="13"/>
      <c r="N1017" s="49" t="str">
        <f ca="1">IFERROR(IF(INDEX(DATOS!I:I,MATCH(CHECKLIST!B1017,DATOS!B:B,0),1)="","X",IF(INDEX(DATOS!I:I,MATCH(CHECKLIST!B1017,DATOS!B:B,0),1)&gt;YEAR(TODAY())-1,"","VENCIDA")),"")</f>
        <v/>
      </c>
    </row>
    <row r="1018" spans="5:14" x14ac:dyDescent="0.25">
      <c r="E1018" s="16"/>
      <c r="F1018" s="13"/>
      <c r="N1018" s="49" t="str">
        <f ca="1">IFERROR(IF(INDEX(DATOS!I:I,MATCH(CHECKLIST!B1018,DATOS!B:B,0),1)="","X",IF(INDEX(DATOS!I:I,MATCH(CHECKLIST!B1018,DATOS!B:B,0),1)&gt;YEAR(TODAY())-1,"","VENCIDA")),"")</f>
        <v/>
      </c>
    </row>
    <row r="1019" spans="5:14" x14ac:dyDescent="0.25">
      <c r="E1019" s="16"/>
      <c r="F1019" s="13"/>
      <c r="N1019" s="49" t="str">
        <f ca="1">IFERROR(IF(INDEX(DATOS!I:I,MATCH(CHECKLIST!B1019,DATOS!B:B,0),1)="","X",IF(INDEX(DATOS!I:I,MATCH(CHECKLIST!B1019,DATOS!B:B,0),1)&gt;YEAR(TODAY())-1,"","VENCIDA")),"")</f>
        <v/>
      </c>
    </row>
    <row r="1020" spans="5:14" x14ac:dyDescent="0.25">
      <c r="E1020" s="16"/>
      <c r="F1020" s="13"/>
      <c r="N1020" s="49" t="str">
        <f ca="1">IFERROR(IF(INDEX(DATOS!I:I,MATCH(CHECKLIST!B1020,DATOS!B:B,0),1)="","X",IF(INDEX(DATOS!I:I,MATCH(CHECKLIST!B1020,DATOS!B:B,0),1)&gt;YEAR(TODAY())-1,"","VENCIDA")),"")</f>
        <v/>
      </c>
    </row>
    <row r="1021" spans="5:14" x14ac:dyDescent="0.25">
      <c r="E1021" s="16"/>
      <c r="F1021" s="13"/>
      <c r="N1021" s="49" t="str">
        <f ca="1">IFERROR(IF(INDEX(DATOS!I:I,MATCH(CHECKLIST!B1021,DATOS!B:B,0),1)="","X",IF(INDEX(DATOS!I:I,MATCH(CHECKLIST!B1021,DATOS!B:B,0),1)&gt;YEAR(TODAY())-1,"","VENCIDA")),"")</f>
        <v/>
      </c>
    </row>
    <row r="1022" spans="5:14" x14ac:dyDescent="0.25">
      <c r="E1022" s="16"/>
      <c r="F1022" s="13"/>
      <c r="N1022" s="49" t="str">
        <f ca="1">IFERROR(IF(INDEX(DATOS!I:I,MATCH(CHECKLIST!B1022,DATOS!B:B,0),1)="","X",IF(INDEX(DATOS!I:I,MATCH(CHECKLIST!B1022,DATOS!B:B,0),1)&gt;YEAR(TODAY())-1,"","VENCIDA")),"")</f>
        <v/>
      </c>
    </row>
    <row r="1023" spans="5:14" x14ac:dyDescent="0.25">
      <c r="E1023" s="16"/>
      <c r="F1023" s="13"/>
      <c r="N1023" s="49" t="str">
        <f ca="1">IFERROR(IF(INDEX(DATOS!I:I,MATCH(CHECKLIST!B1023,DATOS!B:B,0),1)="","X",IF(INDEX(DATOS!I:I,MATCH(CHECKLIST!B1023,DATOS!B:B,0),1)&gt;YEAR(TODAY())-1,"","VENCIDA")),"")</f>
        <v/>
      </c>
    </row>
    <row r="1024" spans="5:14" x14ac:dyDescent="0.25">
      <c r="E1024" s="16"/>
      <c r="F1024" s="13"/>
      <c r="N1024" s="49" t="str">
        <f ca="1">IFERROR(IF(INDEX(DATOS!I:I,MATCH(CHECKLIST!B1024,DATOS!B:B,0),1)="","X",IF(INDEX(DATOS!I:I,MATCH(CHECKLIST!B1024,DATOS!B:B,0),1)&gt;YEAR(TODAY())-1,"","VENCIDA")),"")</f>
        <v/>
      </c>
    </row>
    <row r="1025" spans="5:14" x14ac:dyDescent="0.25">
      <c r="E1025" s="16"/>
      <c r="F1025" s="13"/>
      <c r="N1025" s="49" t="str">
        <f ca="1">IFERROR(IF(INDEX(DATOS!I:I,MATCH(CHECKLIST!B1025,DATOS!B:B,0),1)="","X",IF(INDEX(DATOS!I:I,MATCH(CHECKLIST!B1025,DATOS!B:B,0),1)&gt;YEAR(TODAY())-1,"","VENCIDA")),"")</f>
        <v/>
      </c>
    </row>
    <row r="1026" spans="5:14" x14ac:dyDescent="0.25">
      <c r="E1026" s="16"/>
      <c r="F1026" s="13"/>
      <c r="N1026" s="49" t="str">
        <f ca="1">IFERROR(IF(INDEX(DATOS!I:I,MATCH(CHECKLIST!B1026,DATOS!B:B,0),1)="","X",IF(INDEX(DATOS!I:I,MATCH(CHECKLIST!B1026,DATOS!B:B,0),1)&gt;YEAR(TODAY())-1,"","VENCIDA")),"")</f>
        <v/>
      </c>
    </row>
    <row r="1027" spans="5:14" x14ac:dyDescent="0.25">
      <c r="E1027" s="16"/>
      <c r="F1027" s="13"/>
      <c r="N1027" s="49" t="str">
        <f ca="1">IFERROR(IF(INDEX(DATOS!I:I,MATCH(CHECKLIST!B1027,DATOS!B:B,0),1)="","X",IF(INDEX(DATOS!I:I,MATCH(CHECKLIST!B1027,DATOS!B:B,0),1)&gt;YEAR(TODAY())-1,"","VENCIDA")),"")</f>
        <v/>
      </c>
    </row>
    <row r="1028" spans="5:14" x14ac:dyDescent="0.25">
      <c r="E1028" s="16"/>
      <c r="F1028" s="13"/>
      <c r="N1028" s="49" t="str">
        <f ca="1">IFERROR(IF(INDEX(DATOS!I:I,MATCH(CHECKLIST!B1028,DATOS!B:B,0),1)="","X",IF(INDEX(DATOS!I:I,MATCH(CHECKLIST!B1028,DATOS!B:B,0),1)&gt;YEAR(TODAY())-1,"","VENCIDA")),"")</f>
        <v/>
      </c>
    </row>
    <row r="1029" spans="5:14" x14ac:dyDescent="0.25">
      <c r="E1029" s="16"/>
      <c r="F1029" s="13"/>
    </row>
    <row r="1030" spans="5:14" x14ac:dyDescent="0.25">
      <c r="E1030" s="16"/>
      <c r="F1030" s="13"/>
    </row>
    <row r="1031" spans="5:14" x14ac:dyDescent="0.25">
      <c r="E1031" s="16"/>
      <c r="F1031" s="13"/>
    </row>
    <row r="1032" spans="5:14" x14ac:dyDescent="0.25">
      <c r="E1032" s="16"/>
      <c r="F1032" s="13"/>
    </row>
    <row r="1033" spans="5:14" x14ac:dyDescent="0.25">
      <c r="E1033" s="16"/>
      <c r="F1033" s="13"/>
    </row>
    <row r="1034" spans="5:14" x14ac:dyDescent="0.25">
      <c r="E1034" s="16"/>
      <c r="F1034" s="13"/>
    </row>
    <row r="1035" spans="5:14" x14ac:dyDescent="0.25">
      <c r="E1035" s="16"/>
      <c r="F1035" s="13"/>
    </row>
    <row r="1036" spans="5:14" x14ac:dyDescent="0.25">
      <c r="E1036" s="16"/>
      <c r="F1036" s="13"/>
    </row>
    <row r="1037" spans="5:14" x14ac:dyDescent="0.25">
      <c r="E1037" s="16"/>
      <c r="F1037" s="13"/>
    </row>
    <row r="1038" spans="5:14" x14ac:dyDescent="0.25">
      <c r="E1038" s="16"/>
      <c r="F1038" s="13"/>
    </row>
    <row r="1039" spans="5:14" x14ac:dyDescent="0.25">
      <c r="E1039" s="16"/>
      <c r="F1039" s="13"/>
    </row>
    <row r="1040" spans="5:14" x14ac:dyDescent="0.25">
      <c r="E1040" s="16"/>
      <c r="F1040" s="13"/>
    </row>
    <row r="1041" spans="5:6" x14ac:dyDescent="0.25">
      <c r="E1041" s="16"/>
      <c r="F1041" s="13"/>
    </row>
    <row r="1042" spans="5:6" x14ac:dyDescent="0.25">
      <c r="E1042" s="16"/>
      <c r="F1042" s="13"/>
    </row>
    <row r="1043" spans="5:6" x14ac:dyDescent="0.25">
      <c r="E1043" s="16"/>
      <c r="F1043" s="13"/>
    </row>
    <row r="1044" spans="5:6" x14ac:dyDescent="0.25">
      <c r="E1044" s="16"/>
      <c r="F1044" s="13"/>
    </row>
    <row r="1045" spans="5:6" x14ac:dyDescent="0.25">
      <c r="E1045" s="16"/>
      <c r="F1045" s="13"/>
    </row>
    <row r="1046" spans="5:6" x14ac:dyDescent="0.25">
      <c r="E1046" s="16"/>
      <c r="F1046" s="13"/>
    </row>
    <row r="1047" spans="5:6" x14ac:dyDescent="0.25">
      <c r="E1047" s="16"/>
      <c r="F1047" s="13"/>
    </row>
    <row r="1048" spans="5:6" x14ac:dyDescent="0.25">
      <c r="E1048" s="16"/>
      <c r="F1048" s="13"/>
    </row>
    <row r="1049" spans="5:6" x14ac:dyDescent="0.25">
      <c r="E1049" s="16"/>
      <c r="F1049" s="13"/>
    </row>
    <row r="1050" spans="5:6" x14ac:dyDescent="0.25">
      <c r="E1050" s="16"/>
      <c r="F1050" s="13"/>
    </row>
    <row r="1051" spans="5:6" x14ac:dyDescent="0.25">
      <c r="E1051" s="16"/>
      <c r="F1051" s="13"/>
    </row>
    <row r="1052" spans="5:6" x14ac:dyDescent="0.25">
      <c r="E1052" s="16"/>
      <c r="F1052" s="13"/>
    </row>
    <row r="1053" spans="5:6" x14ac:dyDescent="0.25">
      <c r="E1053" s="16"/>
      <c r="F1053" s="13"/>
    </row>
    <row r="1054" spans="5:6" x14ac:dyDescent="0.25">
      <c r="E1054" s="16"/>
      <c r="F1054" s="13"/>
    </row>
    <row r="1055" spans="5:6" x14ac:dyDescent="0.25">
      <c r="E1055" s="16"/>
      <c r="F1055" s="13"/>
    </row>
    <row r="1056" spans="5:6" x14ac:dyDescent="0.25">
      <c r="E1056" s="16"/>
      <c r="F1056" s="13"/>
    </row>
    <row r="1057" spans="5:6" x14ac:dyDescent="0.25">
      <c r="E1057" s="16"/>
      <c r="F1057" s="13"/>
    </row>
    <row r="1058" spans="5:6" x14ac:dyDescent="0.25">
      <c r="E1058" s="16"/>
      <c r="F1058" s="13"/>
    </row>
    <row r="1059" spans="5:6" x14ac:dyDescent="0.25">
      <c r="E1059" s="16"/>
      <c r="F1059" s="13"/>
    </row>
    <row r="1060" spans="5:6" x14ac:dyDescent="0.25">
      <c r="E1060" s="16"/>
      <c r="F1060" s="13"/>
    </row>
    <row r="1061" spans="5:6" x14ac:dyDescent="0.25">
      <c r="E1061" s="16"/>
      <c r="F1061" s="13"/>
    </row>
    <row r="1062" spans="5:6" x14ac:dyDescent="0.25">
      <c r="E1062" s="16"/>
      <c r="F1062" s="13"/>
    </row>
    <row r="1063" spans="5:6" x14ac:dyDescent="0.25">
      <c r="E1063" s="16"/>
      <c r="F1063" s="13"/>
    </row>
    <row r="1064" spans="5:6" x14ac:dyDescent="0.25">
      <c r="E1064" s="16"/>
      <c r="F1064" s="13"/>
    </row>
    <row r="1065" spans="5:6" x14ac:dyDescent="0.25">
      <c r="E1065" s="16"/>
      <c r="F1065" s="13"/>
    </row>
    <row r="1066" spans="5:6" x14ac:dyDescent="0.25">
      <c r="E1066" s="16"/>
      <c r="F1066" s="13"/>
    </row>
    <row r="1067" spans="5:6" x14ac:dyDescent="0.25">
      <c r="E1067" s="16"/>
      <c r="F1067" s="13"/>
    </row>
    <row r="1068" spans="5:6" x14ac:dyDescent="0.25">
      <c r="E1068" s="16"/>
      <c r="F1068" s="13"/>
    </row>
    <row r="1069" spans="5:6" x14ac:dyDescent="0.25">
      <c r="E1069" s="16"/>
      <c r="F1069" s="13"/>
    </row>
    <row r="1070" spans="5:6" x14ac:dyDescent="0.25">
      <c r="E1070" s="16"/>
      <c r="F1070" s="13"/>
    </row>
    <row r="1071" spans="5:6" x14ac:dyDescent="0.25">
      <c r="E1071" s="16"/>
      <c r="F1071" s="13"/>
    </row>
    <row r="1072" spans="5:6" x14ac:dyDescent="0.25">
      <c r="E1072" s="16"/>
      <c r="F1072" s="13"/>
    </row>
    <row r="1073" spans="5:6" x14ac:dyDescent="0.25">
      <c r="E1073" s="16"/>
      <c r="F1073" s="13"/>
    </row>
    <row r="1074" spans="5:6" x14ac:dyDescent="0.25">
      <c r="E1074" s="16"/>
      <c r="F1074" s="13"/>
    </row>
    <row r="1075" spans="5:6" x14ac:dyDescent="0.25">
      <c r="E1075" s="16"/>
      <c r="F1075" s="13"/>
    </row>
    <row r="1076" spans="5:6" x14ac:dyDescent="0.25">
      <c r="E1076" s="16"/>
      <c r="F1076" s="13"/>
    </row>
    <row r="1077" spans="5:6" x14ac:dyDescent="0.25">
      <c r="E1077" s="16"/>
      <c r="F1077" s="13"/>
    </row>
    <row r="1078" spans="5:6" x14ac:dyDescent="0.25">
      <c r="E1078" s="16"/>
      <c r="F1078" s="13"/>
    </row>
    <row r="1079" spans="5:6" x14ac:dyDescent="0.25">
      <c r="E1079" s="16"/>
      <c r="F1079" s="13"/>
    </row>
    <row r="1080" spans="5:6" x14ac:dyDescent="0.25">
      <c r="E1080" s="16"/>
      <c r="F1080" s="13"/>
    </row>
    <row r="1081" spans="5:6" x14ac:dyDescent="0.25">
      <c r="E1081" s="16"/>
      <c r="F1081" s="13"/>
    </row>
    <row r="1082" spans="5:6" x14ac:dyDescent="0.25">
      <c r="E1082" s="16"/>
      <c r="F1082" s="13"/>
    </row>
    <row r="1083" spans="5:6" x14ac:dyDescent="0.25">
      <c r="E1083" s="16"/>
      <c r="F1083" s="13"/>
    </row>
    <row r="1084" spans="5:6" x14ac:dyDescent="0.25">
      <c r="E1084" s="16"/>
      <c r="F1084" s="13"/>
    </row>
    <row r="1085" spans="5:6" x14ac:dyDescent="0.25">
      <c r="E1085" s="16"/>
      <c r="F1085" s="13"/>
    </row>
    <row r="1086" spans="5:6" x14ac:dyDescent="0.25">
      <c r="E1086" s="16"/>
      <c r="F1086" s="13"/>
    </row>
    <row r="1087" spans="5:6" x14ac:dyDescent="0.25">
      <c r="E1087" s="16"/>
      <c r="F1087" s="13"/>
    </row>
    <row r="1088" spans="5:6"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67"/>
      <c r="G1822" s="18"/>
      <c r="H1822" s="18"/>
      <c r="I1822" s="18"/>
      <c r="J1822" s="18"/>
      <c r="K1822" s="18"/>
      <c r="L1822" s="18"/>
      <c r="M1822" s="18"/>
      <c r="N1822" s="18"/>
      <c r="O1822" s="18"/>
      <c r="P1822" s="18"/>
      <c r="Q1822" s="18"/>
    </row>
    <row r="1823" spans="5:17" x14ac:dyDescent="0.25">
      <c r="F1823" s="67"/>
      <c r="G1823" s="18"/>
      <c r="H1823" s="18"/>
      <c r="I1823" s="18"/>
      <c r="J1823" s="18"/>
      <c r="K1823" s="18"/>
      <c r="L1823" s="18"/>
      <c r="M1823" s="18"/>
      <c r="N1823" s="18"/>
      <c r="O1823" s="18"/>
      <c r="P1823" s="18"/>
      <c r="Q1823" s="18"/>
    </row>
    <row r="1824" spans="5:17" x14ac:dyDescent="0.25">
      <c r="F1824" s="67"/>
      <c r="G1824" s="18"/>
      <c r="H1824" s="18"/>
      <c r="I1824" s="18"/>
      <c r="J1824" s="18"/>
      <c r="K1824" s="18"/>
      <c r="L1824" s="18"/>
      <c r="M1824" s="18"/>
      <c r="N1824" s="18"/>
      <c r="O1824" s="18"/>
      <c r="P1824" s="18"/>
      <c r="Q1824" s="18"/>
    </row>
    <row r="1825" spans="3:17" x14ac:dyDescent="0.25">
      <c r="F1825" s="67"/>
      <c r="G1825" s="18"/>
      <c r="H1825" s="18"/>
      <c r="I1825" s="18"/>
      <c r="J1825" s="18"/>
      <c r="K1825" s="18"/>
      <c r="L1825" s="18"/>
      <c r="M1825" s="18"/>
      <c r="N1825" s="18"/>
      <c r="O1825" s="18"/>
      <c r="P1825" s="18"/>
      <c r="Q1825" s="18"/>
    </row>
    <row r="1826" spans="3:17" x14ac:dyDescent="0.25">
      <c r="F1826" s="67"/>
      <c r="G1826" s="18"/>
      <c r="H1826" s="18"/>
      <c r="I1826" s="18"/>
      <c r="J1826" s="18"/>
      <c r="K1826" s="18"/>
      <c r="L1826" s="18"/>
      <c r="M1826" s="18"/>
      <c r="N1826" s="18"/>
      <c r="O1826" s="18"/>
      <c r="P1826" s="18"/>
      <c r="Q1826" s="18"/>
    </row>
    <row r="1827" spans="3:17" x14ac:dyDescent="0.25">
      <c r="F1827" s="67"/>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40" priority="32" operator="containsText" text="V">
      <formula>NOT(ISERROR(SEARCH("V",H636)))</formula>
    </cfRule>
  </conditionalFormatting>
  <conditionalFormatting sqref="G636:G1818">
    <cfRule type="containsText" dxfId="39" priority="31" operator="containsText" text="A">
      <formula>NOT(ISERROR(SEARCH("A",G636)))</formula>
    </cfRule>
  </conditionalFormatting>
  <conditionalFormatting sqref="F731:F1075">
    <cfRule type="containsText" dxfId="38" priority="30" operator="containsText" text="ü">
      <formula>NOT(ISERROR(SEARCH("ü",F731)))</formula>
    </cfRule>
  </conditionalFormatting>
  <conditionalFormatting sqref="P13:Q13">
    <cfRule type="expression" dxfId="37" priority="28">
      <formula>$R$1</formula>
    </cfRule>
  </conditionalFormatting>
  <conditionalFormatting sqref="G1725:G1728 G636:G993 G997:G1243 G1247:G1336 G1342:G1378 G1384:G1483 G1492:G1623 G1627:G1723 G1732:G1818">
    <cfRule type="containsText" dxfId="36" priority="25" operator="containsText" text="A">
      <formula>NOT(ISERROR(SEARCH("A",G636)))</formula>
    </cfRule>
  </conditionalFormatting>
  <conditionalFormatting sqref="F731:F1075 D20:D1819 C14:D19 C20:C1823 G636:G1818 E14:E1817 H636:H1813 I1029:O1376 I636:M1028 O636:O1028 B14:B1821">
    <cfRule type="expression" dxfId="35" priority="15">
      <formula>$R14=1</formula>
    </cfRule>
  </conditionalFormatting>
  <conditionalFormatting sqref="P636:Q1714">
    <cfRule type="expression" dxfId="34" priority="14">
      <formula>$S636=1</formula>
    </cfRule>
  </conditionalFormatting>
  <conditionalFormatting sqref="F731:F1829">
    <cfRule type="containsText" dxfId="33" priority="12" operator="containsText" text="û">
      <formula>NOT(ISERROR(SEARCH("û",F731)))</formula>
    </cfRule>
  </conditionalFormatting>
  <conditionalFormatting sqref="G1029:Q1825 G636:M1028 O636:Q1028">
    <cfRule type="containsText" dxfId="32" priority="11" operator="containsText" text="X">
      <formula>NOT(ISERROR(SEARCH("X",G636)))</formula>
    </cfRule>
  </conditionalFormatting>
  <conditionalFormatting sqref="F14:F730">
    <cfRule type="expression" dxfId="31" priority="10">
      <formula>$R14=1</formula>
    </cfRule>
  </conditionalFormatting>
  <conditionalFormatting sqref="H14:H635">
    <cfRule type="containsText" dxfId="30" priority="8" operator="containsText" text="V">
      <formula>NOT(ISERROR(SEARCH("V",H14)))</formula>
    </cfRule>
  </conditionalFormatting>
  <conditionalFormatting sqref="G14:G635">
    <cfRule type="containsText" dxfId="29" priority="7" operator="containsText" text="A">
      <formula>NOT(ISERROR(SEARCH("A",G14)))</formula>
    </cfRule>
  </conditionalFormatting>
  <conditionalFormatting sqref="G14:O20 G21:M635 O21:O635 N21:N1028">
    <cfRule type="expression" dxfId="28" priority="6">
      <formula>$R14=1</formula>
    </cfRule>
  </conditionalFormatting>
  <conditionalFormatting sqref="P14:Q635">
    <cfRule type="expression" dxfId="27" priority="5">
      <formula>$S14=1</formula>
    </cfRule>
  </conditionalFormatting>
  <conditionalFormatting sqref="G14:Q20 G21:M635 O21:Q635 N21:N1028">
    <cfRule type="containsText" dxfId="26" priority="4" operator="containsText" text="X">
      <formula>NOT(ISERROR(SEARCH("X",G14)))</formula>
    </cfRule>
  </conditionalFormatting>
  <conditionalFormatting sqref="J14:J492">
    <cfRule type="containsText" dxfId="25" priority="3" operator="containsText" text="A">
      <formula>NOT(ISERROR(SEARCH("A",J14)))</formula>
    </cfRule>
  </conditionalFormatting>
  <conditionalFormatting sqref="J14:J1835">
    <cfRule type="containsText" dxfId="24" priority="2" operator="containsText" text="O">
      <formula>NOT(ISERROR(SEARCH("O",J14)))</formula>
    </cfRule>
  </conditionalFormatting>
  <conditionalFormatting sqref="I14:I1835">
    <cfRule type="containsText" dxfId="23"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57" customWidth="1"/>
    <col min="2" max="2" width="18" style="57"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50" t="s">
        <v>7</v>
      </c>
      <c r="B1" s="51" t="s">
        <v>435</v>
      </c>
      <c r="C1" s="51" t="s">
        <v>11</v>
      </c>
      <c r="D1" s="51" t="s">
        <v>195</v>
      </c>
      <c r="E1" s="51" t="s">
        <v>436</v>
      </c>
      <c r="F1" s="51" t="s">
        <v>437</v>
      </c>
      <c r="G1" s="52" t="s">
        <v>174</v>
      </c>
      <c r="H1" s="51" t="s">
        <v>10424</v>
      </c>
    </row>
    <row r="2" spans="1:8" x14ac:dyDescent="0.25">
      <c r="A2" s="53">
        <v>396761203445</v>
      </c>
      <c r="B2" s="54" t="s">
        <v>150</v>
      </c>
      <c r="C2" s="55" t="s">
        <v>486</v>
      </c>
      <c r="D2" s="55" t="s">
        <v>487</v>
      </c>
      <c r="E2" s="55" t="s">
        <v>440</v>
      </c>
      <c r="F2" s="54" t="s">
        <v>441</v>
      </c>
      <c r="G2" s="56">
        <v>44111418</v>
      </c>
      <c r="H2" s="85">
        <f t="shared" ref="H2:H65" si="0">G2/4910.95</f>
        <v>8982.2576079984519</v>
      </c>
    </row>
    <row r="3" spans="1:8" x14ac:dyDescent="0.25">
      <c r="A3" s="53">
        <v>396761203437</v>
      </c>
      <c r="B3" s="54" t="s">
        <v>488</v>
      </c>
      <c r="C3" s="55" t="s">
        <v>489</v>
      </c>
      <c r="D3" s="55" t="s">
        <v>487</v>
      </c>
      <c r="E3" s="55" t="s">
        <v>440</v>
      </c>
      <c r="F3" s="54" t="s">
        <v>441</v>
      </c>
      <c r="G3" s="56">
        <v>24506538</v>
      </c>
      <c r="H3" s="85">
        <f t="shared" si="0"/>
        <v>4990.1827548641304</v>
      </c>
    </row>
    <row r="4" spans="1:8" x14ac:dyDescent="0.25">
      <c r="A4" s="53">
        <v>400810402430</v>
      </c>
      <c r="B4" s="54" t="s">
        <v>713</v>
      </c>
      <c r="C4" s="55" t="s">
        <v>714</v>
      </c>
      <c r="D4" s="55" t="s">
        <v>715</v>
      </c>
      <c r="E4" s="55" t="s">
        <v>716</v>
      </c>
      <c r="F4" s="54" t="s">
        <v>441</v>
      </c>
      <c r="G4" s="56">
        <v>24506538</v>
      </c>
      <c r="H4" s="85">
        <f t="shared" si="0"/>
        <v>4990.1827548641304</v>
      </c>
    </row>
    <row r="5" spans="1:8" x14ac:dyDescent="0.25">
      <c r="A5" s="53">
        <v>393090900198</v>
      </c>
      <c r="B5" s="54" t="s">
        <v>717</v>
      </c>
      <c r="C5" s="55" t="s">
        <v>718</v>
      </c>
      <c r="D5" s="55" t="s">
        <v>719</v>
      </c>
      <c r="E5" s="55" t="s">
        <v>720</v>
      </c>
      <c r="F5" s="54" t="s">
        <v>441</v>
      </c>
      <c r="G5" s="56">
        <v>14747406</v>
      </c>
      <c r="H5" s="85">
        <f t="shared" si="0"/>
        <v>3002.9639886376362</v>
      </c>
    </row>
    <row r="6" spans="1:8" x14ac:dyDescent="0.25">
      <c r="A6" s="53">
        <v>403970301159</v>
      </c>
      <c r="B6" s="54" t="s">
        <v>721</v>
      </c>
      <c r="C6" s="55" t="s">
        <v>722</v>
      </c>
      <c r="D6" s="55" t="s">
        <v>723</v>
      </c>
      <c r="E6" s="55" t="s">
        <v>724</v>
      </c>
      <c r="F6" s="54" t="s">
        <v>477</v>
      </c>
      <c r="G6" s="56">
        <v>9802878</v>
      </c>
      <c r="H6" s="85">
        <f t="shared" si="0"/>
        <v>1996.1266150133886</v>
      </c>
    </row>
    <row r="7" spans="1:8" x14ac:dyDescent="0.25">
      <c r="A7" s="53">
        <v>395750301937</v>
      </c>
      <c r="B7" s="54" t="s">
        <v>725</v>
      </c>
      <c r="C7" s="55" t="s">
        <v>726</v>
      </c>
      <c r="D7" s="55" t="s">
        <v>727</v>
      </c>
      <c r="E7" s="55" t="s">
        <v>728</v>
      </c>
      <c r="F7" s="54" t="s">
        <v>441</v>
      </c>
      <c r="G7" s="56">
        <v>5881902</v>
      </c>
      <c r="H7" s="85">
        <f t="shared" si="0"/>
        <v>1197.7116443865241</v>
      </c>
    </row>
    <row r="8" spans="1:8" x14ac:dyDescent="0.25">
      <c r="A8" s="53">
        <v>408920500136</v>
      </c>
      <c r="B8" s="54" t="s">
        <v>729</v>
      </c>
      <c r="C8" s="55" t="s">
        <v>730</v>
      </c>
      <c r="D8" s="55" t="s">
        <v>731</v>
      </c>
      <c r="E8" s="55" t="s">
        <v>732</v>
      </c>
      <c r="F8" s="54" t="s">
        <v>477</v>
      </c>
      <c r="G8" s="56">
        <v>4730838</v>
      </c>
      <c r="H8" s="85">
        <f t="shared" si="0"/>
        <v>963.32440770115761</v>
      </c>
    </row>
    <row r="9" spans="1:8" x14ac:dyDescent="0.25">
      <c r="A9" s="53">
        <v>393090200081</v>
      </c>
      <c r="B9" s="54" t="s">
        <v>733</v>
      </c>
      <c r="C9" s="55" t="s">
        <v>734</v>
      </c>
      <c r="D9" s="55" t="s">
        <v>735</v>
      </c>
      <c r="E9" s="55" t="s">
        <v>736</v>
      </c>
      <c r="F9" s="54" t="s">
        <v>441</v>
      </c>
      <c r="G9" s="56">
        <v>3719715</v>
      </c>
      <c r="H9" s="85">
        <f t="shared" si="0"/>
        <v>757.43287958541634</v>
      </c>
    </row>
    <row r="10" spans="1:8" x14ac:dyDescent="0.25">
      <c r="A10" s="53">
        <v>408760300453</v>
      </c>
      <c r="B10" s="54" t="s">
        <v>737</v>
      </c>
      <c r="C10" s="55" t="s">
        <v>738</v>
      </c>
      <c r="D10" s="55" t="s">
        <v>739</v>
      </c>
      <c r="E10" s="55" t="s">
        <v>732</v>
      </c>
      <c r="F10" s="54" t="s">
        <v>477</v>
      </c>
      <c r="G10" s="56">
        <v>3219738</v>
      </c>
      <c r="H10" s="85">
        <f t="shared" si="0"/>
        <v>655.62426821694385</v>
      </c>
    </row>
    <row r="11" spans="1:8" x14ac:dyDescent="0.25">
      <c r="A11" s="53">
        <v>395750300337</v>
      </c>
      <c r="B11" s="54" t="s">
        <v>740</v>
      </c>
      <c r="C11" s="55" t="s">
        <v>741</v>
      </c>
      <c r="D11" s="55" t="s">
        <v>742</v>
      </c>
      <c r="E11" s="55" t="s">
        <v>743</v>
      </c>
      <c r="F11" s="54" t="s">
        <v>441</v>
      </c>
      <c r="G11" s="56">
        <v>2451048</v>
      </c>
      <c r="H11" s="85">
        <f t="shared" si="0"/>
        <v>499.0985450880176</v>
      </c>
    </row>
    <row r="12" spans="1:8" x14ac:dyDescent="0.25">
      <c r="A12" s="53">
        <v>408161000204</v>
      </c>
      <c r="B12" s="54" t="s">
        <v>744</v>
      </c>
      <c r="C12" s="55" t="s">
        <v>745</v>
      </c>
      <c r="D12" s="55" t="s">
        <v>746</v>
      </c>
      <c r="E12" s="55" t="s">
        <v>732</v>
      </c>
      <c r="F12" s="54" t="s">
        <v>477</v>
      </c>
      <c r="G12" s="56">
        <v>2205987</v>
      </c>
      <c r="H12" s="85">
        <f t="shared" si="0"/>
        <v>449.19760942383857</v>
      </c>
    </row>
    <row r="13" spans="1:8" x14ac:dyDescent="0.25">
      <c r="A13" s="53">
        <v>400180407420</v>
      </c>
      <c r="B13" s="54" t="s">
        <v>747</v>
      </c>
      <c r="C13" s="55" t="s">
        <v>748</v>
      </c>
      <c r="D13" s="55" t="s">
        <v>749</v>
      </c>
      <c r="E13" s="55" t="s">
        <v>716</v>
      </c>
      <c r="F13" s="54" t="s">
        <v>441</v>
      </c>
      <c r="G13" s="56">
        <v>2132468</v>
      </c>
      <c r="H13" s="85">
        <f t="shared" si="0"/>
        <v>434.22718618597219</v>
      </c>
    </row>
    <row r="14" spans="1:8" x14ac:dyDescent="0.25">
      <c r="A14" s="53">
        <v>350121114829</v>
      </c>
      <c r="B14" s="54" t="s">
        <v>750</v>
      </c>
      <c r="C14" s="55" t="s">
        <v>751</v>
      </c>
      <c r="D14" s="55" t="s">
        <v>752</v>
      </c>
      <c r="E14" s="55" t="s">
        <v>732</v>
      </c>
      <c r="F14" s="54" t="s">
        <v>441</v>
      </c>
      <c r="G14" s="56">
        <v>1960926</v>
      </c>
      <c r="H14" s="85">
        <f t="shared" si="0"/>
        <v>399.29667375965954</v>
      </c>
    </row>
    <row r="15" spans="1:8" x14ac:dyDescent="0.25">
      <c r="A15" s="53">
        <v>408671000977</v>
      </c>
      <c r="B15" s="54" t="s">
        <v>753</v>
      </c>
      <c r="C15" s="55" t="s">
        <v>754</v>
      </c>
      <c r="D15" s="55" t="s">
        <v>755</v>
      </c>
      <c r="E15" s="55" t="s">
        <v>732</v>
      </c>
      <c r="F15" s="54" t="s">
        <v>441</v>
      </c>
      <c r="G15" s="56">
        <v>1945158</v>
      </c>
      <c r="H15" s="85">
        <f t="shared" si="0"/>
        <v>396.08588969547645</v>
      </c>
    </row>
    <row r="16" spans="1:8" x14ac:dyDescent="0.25">
      <c r="A16" s="53">
        <v>408950500041</v>
      </c>
      <c r="B16" s="54" t="s">
        <v>756</v>
      </c>
      <c r="C16" s="55" t="s">
        <v>757</v>
      </c>
      <c r="D16" s="55" t="s">
        <v>758</v>
      </c>
      <c r="E16" s="55" t="s">
        <v>732</v>
      </c>
      <c r="F16" s="54" t="s">
        <v>477</v>
      </c>
      <c r="G16" s="56">
        <v>1872888</v>
      </c>
      <c r="H16" s="85">
        <f t="shared" si="0"/>
        <v>381.36979606797058</v>
      </c>
    </row>
    <row r="17" spans="1:8" x14ac:dyDescent="0.25">
      <c r="A17" s="53">
        <v>395750200995</v>
      </c>
      <c r="B17" s="54" t="s">
        <v>759</v>
      </c>
      <c r="C17" s="55" t="s">
        <v>760</v>
      </c>
      <c r="D17" s="55" t="s">
        <v>761</v>
      </c>
      <c r="E17" s="55" t="s">
        <v>728</v>
      </c>
      <c r="F17" s="54" t="s">
        <v>441</v>
      </c>
      <c r="G17" s="56">
        <v>1823692</v>
      </c>
      <c r="H17" s="85">
        <f t="shared" si="0"/>
        <v>371.35218236797363</v>
      </c>
    </row>
    <row r="18" spans="1:8" x14ac:dyDescent="0.25">
      <c r="A18" s="53">
        <v>396990402869</v>
      </c>
      <c r="B18" s="54" t="s">
        <v>230</v>
      </c>
      <c r="C18" s="55" t="s">
        <v>762</v>
      </c>
      <c r="D18" s="55" t="s">
        <v>763</v>
      </c>
      <c r="E18" s="55" t="s">
        <v>440</v>
      </c>
      <c r="F18" s="54" t="s">
        <v>477</v>
      </c>
      <c r="G18" s="56">
        <v>1813889</v>
      </c>
      <c r="H18" s="85">
        <f t="shared" si="0"/>
        <v>369.35603091051632</v>
      </c>
    </row>
    <row r="19" spans="1:8" x14ac:dyDescent="0.25">
      <c r="A19" s="53">
        <v>408910500073</v>
      </c>
      <c r="B19" s="54" t="s">
        <v>764</v>
      </c>
      <c r="C19" s="55" t="s">
        <v>765</v>
      </c>
      <c r="D19" s="55" t="s">
        <v>766</v>
      </c>
      <c r="E19" s="55" t="s">
        <v>732</v>
      </c>
      <c r="F19" s="54" t="s">
        <v>441</v>
      </c>
      <c r="G19" s="56">
        <v>1805994</v>
      </c>
      <c r="H19" s="85">
        <f t="shared" si="0"/>
        <v>367.74839898593962</v>
      </c>
    </row>
    <row r="20" spans="1:8" x14ac:dyDescent="0.25">
      <c r="A20" s="53">
        <v>408850800129</v>
      </c>
      <c r="B20" s="54" t="s">
        <v>767</v>
      </c>
      <c r="C20" s="55" t="s">
        <v>768</v>
      </c>
      <c r="D20" s="55" t="s">
        <v>769</v>
      </c>
      <c r="E20" s="55" t="s">
        <v>732</v>
      </c>
      <c r="F20" s="54" t="s">
        <v>441</v>
      </c>
      <c r="G20" s="56">
        <v>1774338</v>
      </c>
      <c r="H20" s="85">
        <f t="shared" si="0"/>
        <v>361.30239566682621</v>
      </c>
    </row>
    <row r="21" spans="1:8" x14ac:dyDescent="0.25">
      <c r="A21" s="53">
        <v>408130600033</v>
      </c>
      <c r="B21" s="54" t="s">
        <v>770</v>
      </c>
      <c r="C21" s="55" t="s">
        <v>771</v>
      </c>
      <c r="D21" s="55" t="s">
        <v>772</v>
      </c>
      <c r="E21" s="55" t="s">
        <v>732</v>
      </c>
      <c r="F21" s="54" t="s">
        <v>441</v>
      </c>
      <c r="G21" s="56">
        <v>1715865</v>
      </c>
      <c r="H21" s="85">
        <f t="shared" si="0"/>
        <v>349.39573809548051</v>
      </c>
    </row>
    <row r="22" spans="1:8" x14ac:dyDescent="0.25">
      <c r="A22" s="53">
        <v>408161000221</v>
      </c>
      <c r="B22" s="54" t="s">
        <v>773</v>
      </c>
      <c r="C22" s="55" t="s">
        <v>765</v>
      </c>
      <c r="D22" s="55" t="s">
        <v>774</v>
      </c>
      <c r="E22" s="55" t="s">
        <v>732</v>
      </c>
      <c r="F22" s="54" t="s">
        <v>441</v>
      </c>
      <c r="G22" s="56">
        <v>1685623</v>
      </c>
      <c r="H22" s="85">
        <f t="shared" si="0"/>
        <v>343.23766277400506</v>
      </c>
    </row>
    <row r="23" spans="1:8" x14ac:dyDescent="0.25">
      <c r="A23" s="53">
        <v>408890200051</v>
      </c>
      <c r="B23" s="54" t="s">
        <v>775</v>
      </c>
      <c r="C23" s="55" t="s">
        <v>776</v>
      </c>
      <c r="D23" s="55" t="s">
        <v>777</v>
      </c>
      <c r="E23" s="55" t="s">
        <v>732</v>
      </c>
      <c r="F23" s="54" t="s">
        <v>441</v>
      </c>
      <c r="G23" s="56">
        <v>1685623</v>
      </c>
      <c r="H23" s="85">
        <f t="shared" si="0"/>
        <v>343.23766277400506</v>
      </c>
    </row>
    <row r="24" spans="1:8" x14ac:dyDescent="0.25">
      <c r="A24" s="53">
        <v>408920400115</v>
      </c>
      <c r="B24" s="54" t="s">
        <v>778</v>
      </c>
      <c r="C24" s="55" t="s">
        <v>768</v>
      </c>
      <c r="D24" s="55" t="s">
        <v>779</v>
      </c>
      <c r="E24" s="55" t="s">
        <v>732</v>
      </c>
      <c r="F24" s="54" t="s">
        <v>441</v>
      </c>
      <c r="G24" s="56">
        <v>1675788</v>
      </c>
      <c r="H24" s="85">
        <f t="shared" si="0"/>
        <v>341.23499526568179</v>
      </c>
    </row>
    <row r="25" spans="1:8" x14ac:dyDescent="0.25">
      <c r="A25" s="53">
        <v>399040400010</v>
      </c>
      <c r="B25" s="54" t="s">
        <v>780</v>
      </c>
      <c r="C25" s="55" t="s">
        <v>781</v>
      </c>
      <c r="D25" s="55" t="s">
        <v>782</v>
      </c>
      <c r="E25" s="55" t="s">
        <v>783</v>
      </c>
      <c r="F25" s="54" t="s">
        <v>441</v>
      </c>
      <c r="G25" s="56">
        <v>1577238</v>
      </c>
      <c r="H25" s="85">
        <f t="shared" si="0"/>
        <v>321.16759486453742</v>
      </c>
    </row>
    <row r="26" spans="1:8" x14ac:dyDescent="0.25">
      <c r="A26" s="53">
        <v>408070400200</v>
      </c>
      <c r="B26" s="54" t="s">
        <v>784</v>
      </c>
      <c r="C26" s="55" t="s">
        <v>785</v>
      </c>
      <c r="D26" s="55" t="s">
        <v>786</v>
      </c>
      <c r="E26" s="55" t="s">
        <v>732</v>
      </c>
      <c r="F26" s="54" t="s">
        <v>477</v>
      </c>
      <c r="G26" s="56">
        <v>1577238</v>
      </c>
      <c r="H26" s="85">
        <f t="shared" si="0"/>
        <v>321.16759486453742</v>
      </c>
    </row>
    <row r="27" spans="1:8" x14ac:dyDescent="0.25">
      <c r="A27" s="53">
        <v>408810700024</v>
      </c>
      <c r="B27" s="54" t="s">
        <v>787</v>
      </c>
      <c r="C27" s="55" t="s">
        <v>730</v>
      </c>
      <c r="D27" s="55" t="s">
        <v>788</v>
      </c>
      <c r="E27" s="55" t="s">
        <v>732</v>
      </c>
      <c r="F27" s="54" t="s">
        <v>477</v>
      </c>
      <c r="G27" s="56">
        <v>1577238</v>
      </c>
      <c r="H27" s="85">
        <f t="shared" si="0"/>
        <v>321.16759486453742</v>
      </c>
    </row>
    <row r="28" spans="1:8" x14ac:dyDescent="0.25">
      <c r="A28" s="53">
        <v>408920500187</v>
      </c>
      <c r="B28" s="54" t="s">
        <v>789</v>
      </c>
      <c r="C28" s="55" t="s">
        <v>790</v>
      </c>
      <c r="D28" s="55" t="s">
        <v>791</v>
      </c>
      <c r="E28" s="55" t="s">
        <v>732</v>
      </c>
      <c r="F28" s="54" t="s">
        <v>477</v>
      </c>
      <c r="G28" s="56">
        <v>1577238</v>
      </c>
      <c r="H28" s="85">
        <f t="shared" si="0"/>
        <v>321.16759486453742</v>
      </c>
    </row>
    <row r="29" spans="1:8" x14ac:dyDescent="0.25">
      <c r="A29" s="53">
        <v>408821000407</v>
      </c>
      <c r="B29" s="54" t="s">
        <v>792</v>
      </c>
      <c r="C29" s="55" t="s">
        <v>730</v>
      </c>
      <c r="D29" s="55" t="s">
        <v>793</v>
      </c>
      <c r="E29" s="55" t="s">
        <v>732</v>
      </c>
      <c r="F29" s="54" t="s">
        <v>477</v>
      </c>
      <c r="G29" s="56">
        <v>1478688</v>
      </c>
      <c r="H29" s="85">
        <f t="shared" si="0"/>
        <v>301.10019446339305</v>
      </c>
    </row>
    <row r="30" spans="1:8" x14ac:dyDescent="0.25">
      <c r="A30" s="53">
        <v>408920200019</v>
      </c>
      <c r="B30" s="54" t="s">
        <v>794</v>
      </c>
      <c r="C30" s="55" t="s">
        <v>730</v>
      </c>
      <c r="D30" s="55" t="s">
        <v>795</v>
      </c>
      <c r="E30" s="55" t="s">
        <v>732</v>
      </c>
      <c r="F30" s="54" t="s">
        <v>477</v>
      </c>
      <c r="G30" s="56">
        <v>1478688</v>
      </c>
      <c r="H30" s="85">
        <f t="shared" si="0"/>
        <v>301.10019446339305</v>
      </c>
    </row>
    <row r="31" spans="1:8" x14ac:dyDescent="0.25">
      <c r="A31" s="53">
        <v>350130202820</v>
      </c>
      <c r="B31" s="54" t="s">
        <v>796</v>
      </c>
      <c r="C31" s="55" t="s">
        <v>797</v>
      </c>
      <c r="D31" s="55" t="s">
        <v>798</v>
      </c>
      <c r="E31" s="55" t="s">
        <v>732</v>
      </c>
      <c r="F31" s="54" t="s">
        <v>441</v>
      </c>
      <c r="G31" s="56">
        <v>1470804</v>
      </c>
      <c r="H31" s="85">
        <f t="shared" si="0"/>
        <v>299.49480243130148</v>
      </c>
    </row>
    <row r="32" spans="1:8" x14ac:dyDescent="0.25">
      <c r="A32" s="53">
        <v>350160500752</v>
      </c>
      <c r="B32" s="54" t="s">
        <v>799</v>
      </c>
      <c r="C32" s="55" t="s">
        <v>800</v>
      </c>
      <c r="D32" s="55" t="s">
        <v>801</v>
      </c>
      <c r="E32" s="55" t="s">
        <v>732</v>
      </c>
      <c r="F32" s="54" t="s">
        <v>477</v>
      </c>
      <c r="G32" s="56">
        <v>1470804</v>
      </c>
      <c r="H32" s="85">
        <f t="shared" si="0"/>
        <v>299.49480243130148</v>
      </c>
    </row>
    <row r="33" spans="1:8" x14ac:dyDescent="0.25">
      <c r="A33" s="53">
        <v>408080400135</v>
      </c>
      <c r="B33" s="54" t="s">
        <v>802</v>
      </c>
      <c r="C33" s="55" t="s">
        <v>803</v>
      </c>
      <c r="D33" s="55" t="s">
        <v>804</v>
      </c>
      <c r="E33" s="55" t="s">
        <v>732</v>
      </c>
      <c r="F33" s="54" t="s">
        <v>441</v>
      </c>
      <c r="G33" s="56">
        <v>1470804</v>
      </c>
      <c r="H33" s="85">
        <f t="shared" si="0"/>
        <v>299.49480243130148</v>
      </c>
    </row>
    <row r="34" spans="1:8" x14ac:dyDescent="0.25">
      <c r="A34" s="53">
        <v>408920400093</v>
      </c>
      <c r="B34" s="54" t="s">
        <v>805</v>
      </c>
      <c r="C34" s="55" t="s">
        <v>806</v>
      </c>
      <c r="D34" s="55" t="s">
        <v>807</v>
      </c>
      <c r="E34" s="55" t="s">
        <v>732</v>
      </c>
      <c r="F34" s="54" t="s">
        <v>441</v>
      </c>
      <c r="G34" s="56">
        <v>1419558</v>
      </c>
      <c r="H34" s="85">
        <f t="shared" si="0"/>
        <v>289.05975422270643</v>
      </c>
    </row>
    <row r="35" spans="1:8" x14ac:dyDescent="0.25">
      <c r="A35" s="53">
        <v>396990605301</v>
      </c>
      <c r="B35" s="54" t="s">
        <v>21</v>
      </c>
      <c r="C35" s="55" t="s">
        <v>704</v>
      </c>
      <c r="D35" s="55" t="s">
        <v>808</v>
      </c>
      <c r="E35" s="55" t="s">
        <v>440</v>
      </c>
      <c r="F35" s="54" t="s">
        <v>477</v>
      </c>
      <c r="G35" s="56">
        <v>1348273</v>
      </c>
      <c r="H35" s="85">
        <f t="shared" si="0"/>
        <v>274.54423278591719</v>
      </c>
    </row>
    <row r="36" spans="1:8" x14ac:dyDescent="0.25">
      <c r="A36" s="53">
        <v>408801000800</v>
      </c>
      <c r="B36" s="54" t="s">
        <v>809</v>
      </c>
      <c r="C36" s="55" t="s">
        <v>810</v>
      </c>
      <c r="D36" s="55" t="s">
        <v>811</v>
      </c>
      <c r="E36" s="55" t="s">
        <v>732</v>
      </c>
      <c r="F36" s="54" t="s">
        <v>477</v>
      </c>
      <c r="G36" s="56">
        <v>1314438</v>
      </c>
      <c r="H36" s="85">
        <f t="shared" si="0"/>
        <v>267.65452712815238</v>
      </c>
    </row>
    <row r="37" spans="1:8" x14ac:dyDescent="0.25">
      <c r="A37" s="53">
        <v>389120700248</v>
      </c>
      <c r="B37" s="54" t="s">
        <v>812</v>
      </c>
      <c r="C37" s="55" t="s">
        <v>813</v>
      </c>
      <c r="D37" s="55" t="s">
        <v>814</v>
      </c>
      <c r="E37" s="55" t="s">
        <v>815</v>
      </c>
      <c r="F37" s="54" t="s">
        <v>477</v>
      </c>
      <c r="G37" s="56">
        <v>1276945</v>
      </c>
      <c r="H37" s="85">
        <f t="shared" si="0"/>
        <v>260.0199554057769</v>
      </c>
    </row>
    <row r="38" spans="1:8" x14ac:dyDescent="0.25">
      <c r="A38" s="53">
        <v>408811000646</v>
      </c>
      <c r="B38" s="54" t="s">
        <v>816</v>
      </c>
      <c r="C38" s="55" t="s">
        <v>817</v>
      </c>
      <c r="D38" s="55" t="s">
        <v>818</v>
      </c>
      <c r="E38" s="55" t="s">
        <v>732</v>
      </c>
      <c r="F38" s="54" t="s">
        <v>477</v>
      </c>
      <c r="G38" s="56">
        <v>1261878</v>
      </c>
      <c r="H38" s="85">
        <f t="shared" si="0"/>
        <v>256.95191358087538</v>
      </c>
    </row>
    <row r="39" spans="1:8" x14ac:dyDescent="0.25">
      <c r="A39" s="53">
        <v>408170100190</v>
      </c>
      <c r="B39" s="54" t="s">
        <v>819</v>
      </c>
      <c r="C39" s="55" t="s">
        <v>820</v>
      </c>
      <c r="D39" s="55" t="s">
        <v>821</v>
      </c>
      <c r="E39" s="55" t="s">
        <v>732</v>
      </c>
      <c r="F39" s="54" t="s">
        <v>441</v>
      </c>
      <c r="G39" s="56">
        <v>1229680</v>
      </c>
      <c r="H39" s="85">
        <f t="shared" si="0"/>
        <v>250.39554465022044</v>
      </c>
    </row>
    <row r="40" spans="1:8" x14ac:dyDescent="0.25">
      <c r="A40" s="53">
        <v>399080700156</v>
      </c>
      <c r="B40" s="54" t="s">
        <v>822</v>
      </c>
      <c r="C40" s="55" t="s">
        <v>823</v>
      </c>
      <c r="D40" s="55" t="s">
        <v>824</v>
      </c>
      <c r="E40" s="55" t="s">
        <v>825</v>
      </c>
      <c r="F40" s="54" t="s">
        <v>477</v>
      </c>
      <c r="G40" s="56">
        <v>1225743</v>
      </c>
      <c r="H40" s="85">
        <f t="shared" si="0"/>
        <v>249.59386676712245</v>
      </c>
    </row>
    <row r="41" spans="1:8" x14ac:dyDescent="0.25">
      <c r="A41" s="53">
        <v>399090100769</v>
      </c>
      <c r="B41" s="54" t="s">
        <v>826</v>
      </c>
      <c r="C41" s="55" t="s">
        <v>827</v>
      </c>
      <c r="D41" s="55" t="s">
        <v>828</v>
      </c>
      <c r="E41" s="55" t="s">
        <v>829</v>
      </c>
      <c r="F41" s="54" t="s">
        <v>477</v>
      </c>
      <c r="G41" s="56">
        <v>1225743</v>
      </c>
      <c r="H41" s="85">
        <f t="shared" si="0"/>
        <v>249.59386676712245</v>
      </c>
    </row>
    <row r="42" spans="1:8" x14ac:dyDescent="0.25">
      <c r="A42" s="53">
        <v>399720300010</v>
      </c>
      <c r="B42" s="54" t="s">
        <v>830</v>
      </c>
      <c r="C42" s="55" t="s">
        <v>831</v>
      </c>
      <c r="D42" s="55" t="s">
        <v>832</v>
      </c>
      <c r="E42" s="55" t="s">
        <v>783</v>
      </c>
      <c r="F42" s="54" t="s">
        <v>441</v>
      </c>
      <c r="G42" s="56">
        <v>1225743</v>
      </c>
      <c r="H42" s="85">
        <f t="shared" si="0"/>
        <v>249.59386676712245</v>
      </c>
    </row>
    <row r="43" spans="1:8" x14ac:dyDescent="0.25">
      <c r="A43" s="53">
        <v>408130200060</v>
      </c>
      <c r="B43" s="54" t="s">
        <v>833</v>
      </c>
      <c r="C43" s="55" t="s">
        <v>751</v>
      </c>
      <c r="D43" s="55" t="s">
        <v>834</v>
      </c>
      <c r="E43" s="55" t="s">
        <v>732</v>
      </c>
      <c r="F43" s="54" t="s">
        <v>441</v>
      </c>
      <c r="G43" s="56">
        <v>1225743</v>
      </c>
      <c r="H43" s="85">
        <f t="shared" si="0"/>
        <v>249.59386676712245</v>
      </c>
    </row>
    <row r="44" spans="1:8" x14ac:dyDescent="0.25">
      <c r="A44" s="53">
        <v>408161000271</v>
      </c>
      <c r="B44" s="54" t="s">
        <v>835</v>
      </c>
      <c r="C44" s="55" t="s">
        <v>836</v>
      </c>
      <c r="D44" s="55" t="s">
        <v>837</v>
      </c>
      <c r="E44" s="55" t="s">
        <v>732</v>
      </c>
      <c r="F44" s="54" t="s">
        <v>441</v>
      </c>
      <c r="G44" s="56">
        <v>1225743</v>
      </c>
      <c r="H44" s="85">
        <f t="shared" si="0"/>
        <v>249.59386676712245</v>
      </c>
    </row>
    <row r="45" spans="1:8" x14ac:dyDescent="0.25">
      <c r="A45" s="53">
        <v>408170500015</v>
      </c>
      <c r="B45" s="54" t="s">
        <v>838</v>
      </c>
      <c r="C45" s="55" t="s">
        <v>839</v>
      </c>
      <c r="D45" s="55" t="s">
        <v>840</v>
      </c>
      <c r="E45" s="55" t="s">
        <v>732</v>
      </c>
      <c r="F45" s="54" t="s">
        <v>441</v>
      </c>
      <c r="G45" s="56">
        <v>1225743</v>
      </c>
      <c r="H45" s="85">
        <f t="shared" si="0"/>
        <v>249.59386676712245</v>
      </c>
    </row>
    <row r="46" spans="1:8" x14ac:dyDescent="0.25">
      <c r="A46" s="53">
        <v>408170500023</v>
      </c>
      <c r="B46" s="54" t="s">
        <v>841</v>
      </c>
      <c r="C46" s="55" t="s">
        <v>842</v>
      </c>
      <c r="D46" s="55" t="s">
        <v>843</v>
      </c>
      <c r="E46" s="55" t="s">
        <v>732</v>
      </c>
      <c r="F46" s="54" t="s">
        <v>441</v>
      </c>
      <c r="G46" s="56">
        <v>1225743</v>
      </c>
      <c r="H46" s="85">
        <f t="shared" si="0"/>
        <v>249.59386676712245</v>
      </c>
    </row>
    <row r="47" spans="1:8" x14ac:dyDescent="0.25">
      <c r="A47" s="53">
        <v>408920400107</v>
      </c>
      <c r="B47" s="54" t="s">
        <v>844</v>
      </c>
      <c r="C47" s="55" t="s">
        <v>845</v>
      </c>
      <c r="D47" s="55" t="s">
        <v>846</v>
      </c>
      <c r="E47" s="55" t="s">
        <v>732</v>
      </c>
      <c r="F47" s="54" t="s">
        <v>477</v>
      </c>
      <c r="G47" s="56">
        <v>1225743</v>
      </c>
      <c r="H47" s="85">
        <f t="shared" si="0"/>
        <v>249.59386676712245</v>
      </c>
    </row>
    <row r="48" spans="1:8" x14ac:dyDescent="0.25">
      <c r="A48" s="53">
        <v>395750300272</v>
      </c>
      <c r="B48" s="54" t="s">
        <v>847</v>
      </c>
      <c r="C48" s="55" t="s">
        <v>848</v>
      </c>
      <c r="D48" s="55" t="s">
        <v>849</v>
      </c>
      <c r="E48" s="55" t="s">
        <v>728</v>
      </c>
      <c r="F48" s="54" t="s">
        <v>441</v>
      </c>
      <c r="G48" s="56">
        <v>1211039</v>
      </c>
      <c r="H48" s="85">
        <f t="shared" si="0"/>
        <v>246.59974139423127</v>
      </c>
    </row>
    <row r="49" spans="1:8" x14ac:dyDescent="0.25">
      <c r="A49" s="53">
        <v>399040200291</v>
      </c>
      <c r="B49" s="54" t="s">
        <v>850</v>
      </c>
      <c r="C49" s="55" t="s">
        <v>851</v>
      </c>
      <c r="D49" s="55" t="s">
        <v>852</v>
      </c>
      <c r="E49" s="55" t="s">
        <v>825</v>
      </c>
      <c r="F49" s="54" t="s">
        <v>441</v>
      </c>
      <c r="G49" s="56">
        <v>1183038</v>
      </c>
      <c r="H49" s="85">
        <f t="shared" si="0"/>
        <v>240.89799325995989</v>
      </c>
    </row>
    <row r="50" spans="1:8" x14ac:dyDescent="0.25">
      <c r="A50" s="53">
        <v>403040300161</v>
      </c>
      <c r="B50" s="54" t="s">
        <v>853</v>
      </c>
      <c r="C50" s="55" t="s">
        <v>854</v>
      </c>
      <c r="D50" s="55" t="s">
        <v>855</v>
      </c>
      <c r="E50" s="55" t="s">
        <v>724</v>
      </c>
      <c r="F50" s="54" t="s">
        <v>441</v>
      </c>
      <c r="G50" s="56">
        <v>1183038</v>
      </c>
      <c r="H50" s="85">
        <f t="shared" si="0"/>
        <v>240.89799325995989</v>
      </c>
    </row>
    <row r="51" spans="1:8" x14ac:dyDescent="0.25">
      <c r="A51" s="53">
        <v>399050200051</v>
      </c>
      <c r="B51" s="54" t="s">
        <v>856</v>
      </c>
      <c r="C51" s="55" t="s">
        <v>781</v>
      </c>
      <c r="D51" s="55" t="s">
        <v>857</v>
      </c>
      <c r="E51" s="55" t="s">
        <v>783</v>
      </c>
      <c r="F51" s="54" t="s">
        <v>477</v>
      </c>
      <c r="G51" s="56">
        <v>1176731</v>
      </c>
      <c r="H51" s="85">
        <f t="shared" si="0"/>
        <v>239.61372035960457</v>
      </c>
    </row>
    <row r="52" spans="1:8" x14ac:dyDescent="0.25">
      <c r="A52" s="53">
        <v>408850100089</v>
      </c>
      <c r="B52" s="54" t="s">
        <v>858</v>
      </c>
      <c r="C52" s="55" t="s">
        <v>859</v>
      </c>
      <c r="D52" s="55" t="s">
        <v>860</v>
      </c>
      <c r="E52" s="55" t="s">
        <v>732</v>
      </c>
      <c r="F52" s="54" t="s">
        <v>477</v>
      </c>
      <c r="G52" s="56">
        <v>1137048</v>
      </c>
      <c r="H52" s="85">
        <f t="shared" si="0"/>
        <v>231.53320640609252</v>
      </c>
    </row>
    <row r="53" spans="1:8" x14ac:dyDescent="0.25">
      <c r="A53" s="53">
        <v>408010500027</v>
      </c>
      <c r="B53" s="54" t="s">
        <v>861</v>
      </c>
      <c r="C53" s="55" t="s">
        <v>862</v>
      </c>
      <c r="D53" s="55" t="s">
        <v>863</v>
      </c>
      <c r="E53" s="55" t="s">
        <v>732</v>
      </c>
      <c r="F53" s="54" t="s">
        <v>441</v>
      </c>
      <c r="G53" s="56">
        <v>1117338</v>
      </c>
      <c r="H53" s="85">
        <f t="shared" si="0"/>
        <v>227.51972632586364</v>
      </c>
    </row>
    <row r="54" spans="1:8" x14ac:dyDescent="0.25">
      <c r="A54" s="53">
        <v>408920300072</v>
      </c>
      <c r="B54" s="54" t="s">
        <v>864</v>
      </c>
      <c r="C54" s="55" t="s">
        <v>865</v>
      </c>
      <c r="D54" s="55" t="s">
        <v>866</v>
      </c>
      <c r="E54" s="55" t="s">
        <v>732</v>
      </c>
      <c r="F54" s="54" t="s">
        <v>441</v>
      </c>
      <c r="G54" s="56">
        <v>1117338</v>
      </c>
      <c r="H54" s="85">
        <f t="shared" si="0"/>
        <v>227.51972632586364</v>
      </c>
    </row>
    <row r="55" spans="1:8" x14ac:dyDescent="0.25">
      <c r="A55" s="53">
        <v>400160803639</v>
      </c>
      <c r="B55" s="54" t="s">
        <v>867</v>
      </c>
      <c r="C55" s="55" t="s">
        <v>868</v>
      </c>
      <c r="D55" s="55" t="s">
        <v>869</v>
      </c>
      <c r="E55" s="55" t="s">
        <v>716</v>
      </c>
      <c r="F55" s="54" t="s">
        <v>477</v>
      </c>
      <c r="G55" s="56">
        <v>1103215</v>
      </c>
      <c r="H55" s="85">
        <f t="shared" si="0"/>
        <v>224.64390800150684</v>
      </c>
    </row>
    <row r="56" spans="1:8" x14ac:dyDescent="0.25">
      <c r="A56" s="53">
        <v>390910800526</v>
      </c>
      <c r="B56" s="54" t="s">
        <v>870</v>
      </c>
      <c r="C56" s="55" t="s">
        <v>871</v>
      </c>
      <c r="D56" s="55" t="s">
        <v>872</v>
      </c>
      <c r="E56" s="55" t="s">
        <v>873</v>
      </c>
      <c r="F56" s="54" t="s">
        <v>477</v>
      </c>
      <c r="G56" s="56">
        <v>1103212</v>
      </c>
      <c r="H56" s="85">
        <f t="shared" si="0"/>
        <v>224.64329712173816</v>
      </c>
    </row>
    <row r="57" spans="1:8" x14ac:dyDescent="0.25">
      <c r="A57" s="53">
        <v>393180400135</v>
      </c>
      <c r="B57" s="54" t="s">
        <v>874</v>
      </c>
      <c r="C57" s="55" t="s">
        <v>875</v>
      </c>
      <c r="D57" s="55" t="s">
        <v>876</v>
      </c>
      <c r="E57" s="55" t="s">
        <v>877</v>
      </c>
      <c r="F57" s="54" t="s">
        <v>441</v>
      </c>
      <c r="G57" s="56">
        <v>1103212</v>
      </c>
      <c r="H57" s="85">
        <f t="shared" si="0"/>
        <v>224.64329712173816</v>
      </c>
    </row>
    <row r="58" spans="1:8" x14ac:dyDescent="0.25">
      <c r="A58" s="53">
        <v>395160100341</v>
      </c>
      <c r="B58" s="54" t="s">
        <v>878</v>
      </c>
      <c r="C58" s="55" t="s">
        <v>879</v>
      </c>
      <c r="D58" s="55" t="s">
        <v>880</v>
      </c>
      <c r="E58" s="55" t="s">
        <v>743</v>
      </c>
      <c r="F58" s="54" t="s">
        <v>441</v>
      </c>
      <c r="G58" s="56">
        <v>1103212</v>
      </c>
      <c r="H58" s="85">
        <f t="shared" si="0"/>
        <v>224.64329712173816</v>
      </c>
    </row>
    <row r="59" spans="1:8" x14ac:dyDescent="0.25">
      <c r="A59" s="53">
        <v>396750300082</v>
      </c>
      <c r="B59" s="54" t="s">
        <v>245</v>
      </c>
      <c r="C59" s="55" t="s">
        <v>881</v>
      </c>
      <c r="D59" s="55" t="s">
        <v>882</v>
      </c>
      <c r="E59" s="55" t="s">
        <v>440</v>
      </c>
      <c r="F59" s="54" t="s">
        <v>441</v>
      </c>
      <c r="G59" s="56">
        <v>1103212</v>
      </c>
      <c r="H59" s="85">
        <f t="shared" si="0"/>
        <v>224.64329712173816</v>
      </c>
    </row>
    <row r="60" spans="1:8" x14ac:dyDescent="0.25">
      <c r="A60" s="53">
        <v>403090500179</v>
      </c>
      <c r="B60" s="54" t="s">
        <v>883</v>
      </c>
      <c r="C60" s="55" t="s">
        <v>884</v>
      </c>
      <c r="D60" s="55" t="s">
        <v>885</v>
      </c>
      <c r="E60" s="55" t="s">
        <v>724</v>
      </c>
      <c r="F60" s="54" t="s">
        <v>441</v>
      </c>
      <c r="G60" s="56">
        <v>1103212</v>
      </c>
      <c r="H60" s="85">
        <f t="shared" si="0"/>
        <v>224.64329712173816</v>
      </c>
    </row>
    <row r="61" spans="1:8" x14ac:dyDescent="0.25">
      <c r="A61" s="53">
        <v>408920200094</v>
      </c>
      <c r="B61" s="54" t="s">
        <v>886</v>
      </c>
      <c r="C61" s="55" t="s">
        <v>887</v>
      </c>
      <c r="D61" s="55" t="s">
        <v>888</v>
      </c>
      <c r="E61" s="55" t="s">
        <v>732</v>
      </c>
      <c r="F61" s="54" t="s">
        <v>441</v>
      </c>
      <c r="G61" s="56">
        <v>1103212</v>
      </c>
      <c r="H61" s="85">
        <f t="shared" si="0"/>
        <v>224.64329712173816</v>
      </c>
    </row>
    <row r="62" spans="1:8" x14ac:dyDescent="0.25">
      <c r="A62" s="53">
        <v>408940700093</v>
      </c>
      <c r="B62" s="54" t="s">
        <v>889</v>
      </c>
      <c r="C62" s="55" t="s">
        <v>887</v>
      </c>
      <c r="D62" s="55" t="s">
        <v>890</v>
      </c>
      <c r="E62" s="55" t="s">
        <v>732</v>
      </c>
      <c r="F62" s="54" t="s">
        <v>441</v>
      </c>
      <c r="G62" s="56">
        <v>1103212</v>
      </c>
      <c r="H62" s="85">
        <f t="shared" si="0"/>
        <v>224.64329712173816</v>
      </c>
    </row>
    <row r="63" spans="1:8" x14ac:dyDescent="0.25">
      <c r="A63" s="53">
        <v>403080700561</v>
      </c>
      <c r="B63" s="54" t="s">
        <v>891</v>
      </c>
      <c r="C63" s="55" t="s">
        <v>892</v>
      </c>
      <c r="D63" s="55" t="s">
        <v>893</v>
      </c>
      <c r="E63" s="55" t="s">
        <v>724</v>
      </c>
      <c r="F63" s="54" t="s">
        <v>477</v>
      </c>
      <c r="G63" s="56">
        <v>1093410</v>
      </c>
      <c r="H63" s="85">
        <f t="shared" si="0"/>
        <v>222.64734929087041</v>
      </c>
    </row>
    <row r="64" spans="1:8" x14ac:dyDescent="0.25">
      <c r="A64" s="53">
        <v>408120500308</v>
      </c>
      <c r="B64" s="54" t="s">
        <v>894</v>
      </c>
      <c r="C64" s="55" t="s">
        <v>895</v>
      </c>
      <c r="D64" s="55" t="s">
        <v>896</v>
      </c>
      <c r="E64" s="55" t="s">
        <v>732</v>
      </c>
      <c r="F64" s="54" t="s">
        <v>477</v>
      </c>
      <c r="G64" s="56">
        <v>1078706</v>
      </c>
      <c r="H64" s="85">
        <f t="shared" si="0"/>
        <v>219.6532239179792</v>
      </c>
    </row>
    <row r="65" spans="1:8" x14ac:dyDescent="0.25">
      <c r="A65" s="53">
        <v>408760300445</v>
      </c>
      <c r="B65" s="54" t="s">
        <v>897</v>
      </c>
      <c r="C65" s="55" t="s">
        <v>898</v>
      </c>
      <c r="D65" s="55" t="s">
        <v>899</v>
      </c>
      <c r="E65" s="55" t="s">
        <v>732</v>
      </c>
      <c r="F65" s="54" t="s">
        <v>441</v>
      </c>
      <c r="G65" s="56">
        <v>1058208</v>
      </c>
      <c r="H65" s="85">
        <f t="shared" si="0"/>
        <v>215.47928608517702</v>
      </c>
    </row>
    <row r="66" spans="1:8" x14ac:dyDescent="0.25">
      <c r="A66" s="53">
        <v>408760300461</v>
      </c>
      <c r="B66" s="54" t="s">
        <v>900</v>
      </c>
      <c r="C66" s="55" t="s">
        <v>901</v>
      </c>
      <c r="D66" s="55" t="s">
        <v>902</v>
      </c>
      <c r="E66" s="55" t="s">
        <v>732</v>
      </c>
      <c r="F66" s="54" t="s">
        <v>441</v>
      </c>
      <c r="G66" s="56">
        <v>1051638</v>
      </c>
      <c r="H66" s="85">
        <f t="shared" ref="H66:H129" si="1">G66/4910.95</f>
        <v>214.1414593917674</v>
      </c>
    </row>
    <row r="67" spans="1:8" x14ac:dyDescent="0.25">
      <c r="A67" s="53">
        <v>408821000369</v>
      </c>
      <c r="B67" s="54" t="s">
        <v>903</v>
      </c>
      <c r="C67" s="55" t="s">
        <v>904</v>
      </c>
      <c r="D67" s="55" t="s">
        <v>905</v>
      </c>
      <c r="E67" s="55" t="s">
        <v>732</v>
      </c>
      <c r="F67" s="54" t="s">
        <v>441</v>
      </c>
      <c r="G67" s="56">
        <v>1051638</v>
      </c>
      <c r="H67" s="85">
        <f t="shared" si="1"/>
        <v>214.1414593917674</v>
      </c>
    </row>
    <row r="68" spans="1:8" x14ac:dyDescent="0.25">
      <c r="A68" s="53">
        <v>408821000385</v>
      </c>
      <c r="B68" s="54" t="s">
        <v>906</v>
      </c>
      <c r="C68" s="55" t="s">
        <v>730</v>
      </c>
      <c r="D68" s="55" t="s">
        <v>907</v>
      </c>
      <c r="E68" s="55" t="s">
        <v>732</v>
      </c>
      <c r="F68" s="54" t="s">
        <v>477</v>
      </c>
      <c r="G68" s="56">
        <v>1051638</v>
      </c>
      <c r="H68" s="85">
        <f t="shared" si="1"/>
        <v>214.1414593917674</v>
      </c>
    </row>
    <row r="69" spans="1:8" x14ac:dyDescent="0.25">
      <c r="A69" s="53">
        <v>408860600063</v>
      </c>
      <c r="B69" s="54" t="s">
        <v>908</v>
      </c>
      <c r="C69" s="55" t="s">
        <v>909</v>
      </c>
      <c r="D69" s="55" t="s">
        <v>910</v>
      </c>
      <c r="E69" s="55" t="s">
        <v>732</v>
      </c>
      <c r="F69" s="54" t="s">
        <v>441</v>
      </c>
      <c r="G69" s="56">
        <v>1051638</v>
      </c>
      <c r="H69" s="85">
        <f t="shared" si="1"/>
        <v>214.1414593917674</v>
      </c>
    </row>
    <row r="70" spans="1:8" x14ac:dyDescent="0.25">
      <c r="A70" s="53">
        <v>408891100018</v>
      </c>
      <c r="B70" s="54" t="s">
        <v>911</v>
      </c>
      <c r="C70" s="55" t="s">
        <v>912</v>
      </c>
      <c r="D70" s="55" t="s">
        <v>913</v>
      </c>
      <c r="E70" s="55" t="s">
        <v>732</v>
      </c>
      <c r="F70" s="54" t="s">
        <v>441</v>
      </c>
      <c r="G70" s="56">
        <v>1051638</v>
      </c>
      <c r="H70" s="85">
        <f t="shared" si="1"/>
        <v>214.1414593917674</v>
      </c>
    </row>
    <row r="71" spans="1:8" x14ac:dyDescent="0.25">
      <c r="A71" s="53">
        <v>408900400011</v>
      </c>
      <c r="B71" s="54" t="s">
        <v>914</v>
      </c>
      <c r="C71" s="55" t="s">
        <v>909</v>
      </c>
      <c r="D71" s="55" t="s">
        <v>915</v>
      </c>
      <c r="E71" s="55" t="s">
        <v>732</v>
      </c>
      <c r="F71" s="54" t="s">
        <v>441</v>
      </c>
      <c r="G71" s="56">
        <v>1051638</v>
      </c>
      <c r="H71" s="85">
        <f t="shared" si="1"/>
        <v>214.1414593917674</v>
      </c>
    </row>
    <row r="72" spans="1:8" x14ac:dyDescent="0.25">
      <c r="A72" s="53">
        <v>408910500090</v>
      </c>
      <c r="B72" s="54" t="s">
        <v>916</v>
      </c>
      <c r="C72" s="55" t="s">
        <v>909</v>
      </c>
      <c r="D72" s="55" t="s">
        <v>786</v>
      </c>
      <c r="E72" s="55" t="s">
        <v>732</v>
      </c>
      <c r="F72" s="54" t="s">
        <v>477</v>
      </c>
      <c r="G72" s="56">
        <v>1051638</v>
      </c>
      <c r="H72" s="85">
        <f t="shared" si="1"/>
        <v>214.1414593917674</v>
      </c>
    </row>
    <row r="73" spans="1:8" x14ac:dyDescent="0.25">
      <c r="A73" s="53">
        <v>408980700223</v>
      </c>
      <c r="B73" s="54" t="s">
        <v>917</v>
      </c>
      <c r="C73" s="55" t="s">
        <v>918</v>
      </c>
      <c r="D73" s="55" t="s">
        <v>919</v>
      </c>
      <c r="E73" s="55" t="s">
        <v>732</v>
      </c>
      <c r="F73" s="54" t="s">
        <v>441</v>
      </c>
      <c r="G73" s="56">
        <v>1018788</v>
      </c>
      <c r="H73" s="85">
        <f t="shared" si="1"/>
        <v>207.45232592471925</v>
      </c>
    </row>
    <row r="74" spans="1:8" x14ac:dyDescent="0.25">
      <c r="A74" s="53">
        <v>403160200453</v>
      </c>
      <c r="B74" s="54" t="s">
        <v>920</v>
      </c>
      <c r="C74" s="55" t="s">
        <v>921</v>
      </c>
      <c r="D74" s="55" t="s">
        <v>922</v>
      </c>
      <c r="E74" s="55" t="s">
        <v>724</v>
      </c>
      <c r="F74" s="54" t="s">
        <v>441</v>
      </c>
      <c r="G74" s="56">
        <v>990682</v>
      </c>
      <c r="H74" s="85">
        <f t="shared" si="1"/>
        <v>201.72919699854407</v>
      </c>
    </row>
    <row r="75" spans="1:8" x14ac:dyDescent="0.25">
      <c r="A75" s="53">
        <v>408791000334</v>
      </c>
      <c r="B75" s="54" t="s">
        <v>923</v>
      </c>
      <c r="C75" s="55" t="s">
        <v>924</v>
      </c>
      <c r="D75" s="55" t="s">
        <v>925</v>
      </c>
      <c r="E75" s="55" t="s">
        <v>732</v>
      </c>
      <c r="F75" s="54" t="s">
        <v>477</v>
      </c>
      <c r="G75" s="56">
        <v>985938</v>
      </c>
      <c r="H75" s="85">
        <f t="shared" si="1"/>
        <v>200.76319245767112</v>
      </c>
    </row>
    <row r="76" spans="1:8" x14ac:dyDescent="0.25">
      <c r="A76" s="53">
        <v>408821000351</v>
      </c>
      <c r="B76" s="54" t="s">
        <v>926</v>
      </c>
      <c r="C76" s="55" t="s">
        <v>912</v>
      </c>
      <c r="D76" s="55" t="s">
        <v>927</v>
      </c>
      <c r="E76" s="55" t="s">
        <v>732</v>
      </c>
      <c r="F76" s="54" t="s">
        <v>441</v>
      </c>
      <c r="G76" s="56">
        <v>985938</v>
      </c>
      <c r="H76" s="85">
        <f t="shared" si="1"/>
        <v>200.76319245767112</v>
      </c>
    </row>
    <row r="77" spans="1:8" x14ac:dyDescent="0.25">
      <c r="A77" s="53">
        <v>408821000415</v>
      </c>
      <c r="B77" s="54" t="s">
        <v>928</v>
      </c>
      <c r="C77" s="55" t="s">
        <v>730</v>
      </c>
      <c r="D77" s="55" t="s">
        <v>929</v>
      </c>
      <c r="E77" s="55" t="s">
        <v>732</v>
      </c>
      <c r="F77" s="54" t="s">
        <v>477</v>
      </c>
      <c r="G77" s="56">
        <v>985938</v>
      </c>
      <c r="H77" s="85">
        <f t="shared" si="1"/>
        <v>200.76319245767112</v>
      </c>
    </row>
    <row r="78" spans="1:8" x14ac:dyDescent="0.25">
      <c r="A78" s="53">
        <v>408850400031</v>
      </c>
      <c r="B78" s="54" t="s">
        <v>930</v>
      </c>
      <c r="C78" s="55" t="s">
        <v>931</v>
      </c>
      <c r="D78" s="55" t="s">
        <v>932</v>
      </c>
      <c r="E78" s="55" t="s">
        <v>732</v>
      </c>
      <c r="F78" s="54" t="s">
        <v>477</v>
      </c>
      <c r="G78" s="56">
        <v>985938</v>
      </c>
      <c r="H78" s="85">
        <f t="shared" si="1"/>
        <v>200.76319245767112</v>
      </c>
    </row>
    <row r="79" spans="1:8" x14ac:dyDescent="0.25">
      <c r="A79" s="53">
        <v>408880200045</v>
      </c>
      <c r="B79" s="54" t="s">
        <v>933</v>
      </c>
      <c r="C79" s="55" t="s">
        <v>859</v>
      </c>
      <c r="D79" s="55" t="s">
        <v>934</v>
      </c>
      <c r="E79" s="55" t="s">
        <v>732</v>
      </c>
      <c r="F79" s="54" t="s">
        <v>477</v>
      </c>
      <c r="G79" s="56">
        <v>985938</v>
      </c>
      <c r="H79" s="85">
        <f t="shared" si="1"/>
        <v>200.76319245767112</v>
      </c>
    </row>
    <row r="80" spans="1:8" x14ac:dyDescent="0.25">
      <c r="A80" s="53">
        <v>392860900462</v>
      </c>
      <c r="B80" s="54" t="s">
        <v>935</v>
      </c>
      <c r="C80" s="55" t="s">
        <v>936</v>
      </c>
      <c r="D80" s="55" t="s">
        <v>937</v>
      </c>
      <c r="E80" s="55" t="s">
        <v>938</v>
      </c>
      <c r="F80" s="54" t="s">
        <v>441</v>
      </c>
      <c r="G80" s="56">
        <v>980682</v>
      </c>
      <c r="H80" s="85">
        <f t="shared" si="1"/>
        <v>199.69293110294342</v>
      </c>
    </row>
    <row r="81" spans="1:8" x14ac:dyDescent="0.25">
      <c r="A81" s="53">
        <v>399000700738</v>
      </c>
      <c r="B81" s="54" t="s">
        <v>939</v>
      </c>
      <c r="C81" s="55" t="s">
        <v>940</v>
      </c>
      <c r="D81" s="55" t="s">
        <v>941</v>
      </c>
      <c r="E81" s="55" t="s">
        <v>829</v>
      </c>
      <c r="F81" s="54" t="s">
        <v>477</v>
      </c>
      <c r="G81" s="56">
        <v>980682</v>
      </c>
      <c r="H81" s="85">
        <f t="shared" si="1"/>
        <v>199.69293110294342</v>
      </c>
    </row>
    <row r="82" spans="1:8" x14ac:dyDescent="0.25">
      <c r="A82" s="53">
        <v>399100200261</v>
      </c>
      <c r="B82" s="54" t="s">
        <v>942</v>
      </c>
      <c r="C82" s="55" t="s">
        <v>943</v>
      </c>
      <c r="D82" s="55" t="s">
        <v>944</v>
      </c>
      <c r="E82" s="55" t="s">
        <v>825</v>
      </c>
      <c r="F82" s="54" t="s">
        <v>441</v>
      </c>
      <c r="G82" s="56">
        <v>980682</v>
      </c>
      <c r="H82" s="85">
        <f t="shared" si="1"/>
        <v>199.69293110294342</v>
      </c>
    </row>
    <row r="83" spans="1:8" x14ac:dyDescent="0.25">
      <c r="A83" s="53">
        <v>399100400162</v>
      </c>
      <c r="B83" s="54" t="s">
        <v>945</v>
      </c>
      <c r="C83" s="55" t="s">
        <v>823</v>
      </c>
      <c r="D83" s="55" t="s">
        <v>946</v>
      </c>
      <c r="E83" s="55" t="s">
        <v>783</v>
      </c>
      <c r="F83" s="54" t="s">
        <v>477</v>
      </c>
      <c r="G83" s="56">
        <v>980682</v>
      </c>
      <c r="H83" s="85">
        <f t="shared" si="1"/>
        <v>199.69293110294342</v>
      </c>
    </row>
    <row r="84" spans="1:8" x14ac:dyDescent="0.25">
      <c r="A84" s="53">
        <v>399190500322</v>
      </c>
      <c r="B84" s="54" t="s">
        <v>947</v>
      </c>
      <c r="C84" s="55" t="s">
        <v>948</v>
      </c>
      <c r="D84" s="55" t="s">
        <v>949</v>
      </c>
      <c r="E84" s="55" t="s">
        <v>829</v>
      </c>
      <c r="F84" s="54" t="s">
        <v>441</v>
      </c>
      <c r="G84" s="56">
        <v>980682</v>
      </c>
      <c r="H84" s="85">
        <f t="shared" si="1"/>
        <v>199.69293110294342</v>
      </c>
    </row>
    <row r="85" spans="1:8" x14ac:dyDescent="0.25">
      <c r="A85" s="53">
        <v>399821000271</v>
      </c>
      <c r="B85" s="54" t="s">
        <v>950</v>
      </c>
      <c r="C85" s="55" t="s">
        <v>951</v>
      </c>
      <c r="D85" s="55" t="s">
        <v>952</v>
      </c>
      <c r="E85" s="55" t="s">
        <v>783</v>
      </c>
      <c r="F85" s="54" t="s">
        <v>477</v>
      </c>
      <c r="G85" s="56">
        <v>980682</v>
      </c>
      <c r="H85" s="85">
        <f t="shared" si="1"/>
        <v>199.69293110294342</v>
      </c>
    </row>
    <row r="86" spans="1:8" x14ac:dyDescent="0.25">
      <c r="A86" s="53">
        <v>401170300534</v>
      </c>
      <c r="B86" s="54" t="s">
        <v>953</v>
      </c>
      <c r="C86" s="55" t="s">
        <v>954</v>
      </c>
      <c r="D86" s="55" t="s">
        <v>955</v>
      </c>
      <c r="E86" s="55" t="s">
        <v>956</v>
      </c>
      <c r="F86" s="54" t="s">
        <v>477</v>
      </c>
      <c r="G86" s="56">
        <v>980682</v>
      </c>
      <c r="H86" s="85">
        <f t="shared" si="1"/>
        <v>199.69293110294342</v>
      </c>
    </row>
    <row r="87" spans="1:8" x14ac:dyDescent="0.25">
      <c r="A87" s="53">
        <v>408000200131</v>
      </c>
      <c r="B87" s="54" t="s">
        <v>957</v>
      </c>
      <c r="C87" s="55" t="s">
        <v>958</v>
      </c>
      <c r="D87" s="55" t="s">
        <v>959</v>
      </c>
      <c r="E87" s="55" t="s">
        <v>732</v>
      </c>
      <c r="F87" s="54" t="s">
        <v>441</v>
      </c>
      <c r="G87" s="56">
        <v>980682</v>
      </c>
      <c r="H87" s="85">
        <f t="shared" si="1"/>
        <v>199.69293110294342</v>
      </c>
    </row>
    <row r="88" spans="1:8" x14ac:dyDescent="0.25">
      <c r="A88" s="53">
        <v>408070100052</v>
      </c>
      <c r="B88" s="54" t="s">
        <v>960</v>
      </c>
      <c r="C88" s="55" t="s">
        <v>961</v>
      </c>
      <c r="D88" s="55" t="s">
        <v>962</v>
      </c>
      <c r="E88" s="55" t="s">
        <v>732</v>
      </c>
      <c r="F88" s="54" t="s">
        <v>477</v>
      </c>
      <c r="G88" s="56">
        <v>980682</v>
      </c>
      <c r="H88" s="85">
        <f t="shared" si="1"/>
        <v>199.69293110294342</v>
      </c>
    </row>
    <row r="89" spans="1:8" x14ac:dyDescent="0.25">
      <c r="A89" s="53">
        <v>408091000023</v>
      </c>
      <c r="B89" s="54" t="s">
        <v>963</v>
      </c>
      <c r="C89" s="55" t="s">
        <v>964</v>
      </c>
      <c r="D89" s="55" t="s">
        <v>965</v>
      </c>
      <c r="E89" s="55" t="s">
        <v>732</v>
      </c>
      <c r="F89" s="54" t="s">
        <v>441</v>
      </c>
      <c r="G89" s="56">
        <v>980682</v>
      </c>
      <c r="H89" s="85">
        <f t="shared" si="1"/>
        <v>199.69293110294342</v>
      </c>
    </row>
    <row r="90" spans="1:8" x14ac:dyDescent="0.25">
      <c r="A90" s="53">
        <v>408140300313</v>
      </c>
      <c r="B90" s="54" t="s">
        <v>966</v>
      </c>
      <c r="C90" s="55" t="s">
        <v>967</v>
      </c>
      <c r="D90" s="55" t="s">
        <v>968</v>
      </c>
      <c r="E90" s="55" t="s">
        <v>732</v>
      </c>
      <c r="F90" s="54" t="s">
        <v>441</v>
      </c>
      <c r="G90" s="56">
        <v>980682</v>
      </c>
      <c r="H90" s="85">
        <f t="shared" si="1"/>
        <v>199.69293110294342</v>
      </c>
    </row>
    <row r="91" spans="1:8" x14ac:dyDescent="0.25">
      <c r="A91" s="53">
        <v>408770300591</v>
      </c>
      <c r="B91" s="54" t="s">
        <v>969</v>
      </c>
      <c r="C91" s="55" t="s">
        <v>754</v>
      </c>
      <c r="D91" s="55" t="s">
        <v>970</v>
      </c>
      <c r="E91" s="55" t="s">
        <v>732</v>
      </c>
      <c r="F91" s="54" t="s">
        <v>477</v>
      </c>
      <c r="G91" s="56">
        <v>980682</v>
      </c>
      <c r="H91" s="85">
        <f t="shared" si="1"/>
        <v>199.69293110294342</v>
      </c>
    </row>
    <row r="92" spans="1:8" x14ac:dyDescent="0.25">
      <c r="A92" s="53">
        <v>408970100104</v>
      </c>
      <c r="B92" s="54" t="s">
        <v>971</v>
      </c>
      <c r="C92" s="55" t="s">
        <v>972</v>
      </c>
      <c r="D92" s="55" t="s">
        <v>973</v>
      </c>
      <c r="E92" s="55" t="s">
        <v>732</v>
      </c>
      <c r="F92" s="54" t="s">
        <v>477</v>
      </c>
      <c r="G92" s="56">
        <v>980682</v>
      </c>
      <c r="H92" s="85">
        <f t="shared" si="1"/>
        <v>199.69293110294342</v>
      </c>
    </row>
    <row r="93" spans="1:8" x14ac:dyDescent="0.25">
      <c r="A93" s="53">
        <v>390941060849</v>
      </c>
      <c r="B93" s="54" t="s">
        <v>974</v>
      </c>
      <c r="C93" s="55" t="s">
        <v>975</v>
      </c>
      <c r="D93" s="55" t="s">
        <v>976</v>
      </c>
      <c r="E93" s="55" t="s">
        <v>977</v>
      </c>
      <c r="F93" s="54" t="s">
        <v>477</v>
      </c>
      <c r="G93" s="56">
        <v>961077</v>
      </c>
      <c r="H93" s="85">
        <f t="shared" si="1"/>
        <v>195.70083181461837</v>
      </c>
    </row>
    <row r="94" spans="1:8" x14ac:dyDescent="0.25">
      <c r="A94" s="53">
        <v>390901200800</v>
      </c>
      <c r="B94" s="54" t="s">
        <v>978</v>
      </c>
      <c r="C94" s="55" t="s">
        <v>979</v>
      </c>
      <c r="D94" s="55" t="s">
        <v>980</v>
      </c>
      <c r="E94" s="55" t="s">
        <v>977</v>
      </c>
      <c r="F94" s="54" t="s">
        <v>477</v>
      </c>
      <c r="G94" s="56">
        <v>946373</v>
      </c>
      <c r="H94" s="85">
        <f t="shared" si="1"/>
        <v>192.70670644172716</v>
      </c>
    </row>
    <row r="95" spans="1:8" x14ac:dyDescent="0.25">
      <c r="A95" s="53">
        <v>391900800010</v>
      </c>
      <c r="B95" s="54" t="s">
        <v>981</v>
      </c>
      <c r="C95" s="55" t="s">
        <v>982</v>
      </c>
      <c r="D95" s="55" t="s">
        <v>983</v>
      </c>
      <c r="E95" s="55" t="s">
        <v>984</v>
      </c>
      <c r="F95" s="54" t="s">
        <v>441</v>
      </c>
      <c r="G95" s="56">
        <v>926769</v>
      </c>
      <c r="H95" s="85">
        <f t="shared" si="1"/>
        <v>188.71481077999167</v>
      </c>
    </row>
    <row r="96" spans="1:8" x14ac:dyDescent="0.25">
      <c r="A96" s="53">
        <v>403100200101</v>
      </c>
      <c r="B96" s="54" t="s">
        <v>985</v>
      </c>
      <c r="C96" s="55" t="s">
        <v>884</v>
      </c>
      <c r="D96" s="55" t="s">
        <v>986</v>
      </c>
      <c r="E96" s="55" t="s">
        <v>724</v>
      </c>
      <c r="F96" s="54" t="s">
        <v>441</v>
      </c>
      <c r="G96" s="56">
        <v>924511</v>
      </c>
      <c r="H96" s="85">
        <f t="shared" si="1"/>
        <v>188.25502194076503</v>
      </c>
    </row>
    <row r="97" spans="1:8" x14ac:dyDescent="0.25">
      <c r="A97" s="53">
        <v>408061000185</v>
      </c>
      <c r="B97" s="54" t="s">
        <v>987</v>
      </c>
      <c r="C97" s="55" t="s">
        <v>988</v>
      </c>
      <c r="D97" s="55" t="s">
        <v>989</v>
      </c>
      <c r="E97" s="55" t="s">
        <v>732</v>
      </c>
      <c r="F97" s="54" t="s">
        <v>477</v>
      </c>
      <c r="G97" s="56">
        <v>920238</v>
      </c>
      <c r="H97" s="85">
        <f t="shared" si="1"/>
        <v>187.38492552357488</v>
      </c>
    </row>
    <row r="98" spans="1:8" x14ac:dyDescent="0.25">
      <c r="A98" s="53">
        <v>408790300270</v>
      </c>
      <c r="B98" s="54" t="s">
        <v>990</v>
      </c>
      <c r="C98" s="55" t="s">
        <v>991</v>
      </c>
      <c r="D98" s="55" t="s">
        <v>992</v>
      </c>
      <c r="E98" s="55" t="s">
        <v>732</v>
      </c>
      <c r="F98" s="54" t="s">
        <v>441</v>
      </c>
      <c r="G98" s="56">
        <v>920238</v>
      </c>
      <c r="H98" s="85">
        <f t="shared" si="1"/>
        <v>187.38492552357488</v>
      </c>
    </row>
    <row r="99" spans="1:8" x14ac:dyDescent="0.25">
      <c r="A99" s="53">
        <v>395170601364</v>
      </c>
      <c r="B99" s="54" t="s">
        <v>993</v>
      </c>
      <c r="C99" s="55" t="s">
        <v>994</v>
      </c>
      <c r="D99" s="55" t="s">
        <v>995</v>
      </c>
      <c r="E99" s="55" t="s">
        <v>743</v>
      </c>
      <c r="F99" s="54" t="s">
        <v>441</v>
      </c>
      <c r="G99" s="56">
        <v>907163</v>
      </c>
      <c r="H99" s="85">
        <f t="shared" si="1"/>
        <v>184.72250786507703</v>
      </c>
    </row>
    <row r="100" spans="1:8" x14ac:dyDescent="0.25">
      <c r="A100" s="53">
        <v>395950410391</v>
      </c>
      <c r="B100" s="54" t="s">
        <v>996</v>
      </c>
      <c r="C100" s="55" t="s">
        <v>997</v>
      </c>
      <c r="D100" s="55" t="s">
        <v>998</v>
      </c>
      <c r="E100" s="55" t="s">
        <v>743</v>
      </c>
      <c r="F100" s="54" t="s">
        <v>477</v>
      </c>
      <c r="G100" s="56">
        <v>882658</v>
      </c>
      <c r="H100" s="85">
        <f t="shared" si="1"/>
        <v>179.73263828790763</v>
      </c>
    </row>
    <row r="101" spans="1:8" x14ac:dyDescent="0.25">
      <c r="A101" s="53">
        <v>395031100342</v>
      </c>
      <c r="B101" s="54" t="s">
        <v>999</v>
      </c>
      <c r="C101" s="55" t="s">
        <v>997</v>
      </c>
      <c r="D101" s="55" t="s">
        <v>1000</v>
      </c>
      <c r="E101" s="55" t="s">
        <v>743</v>
      </c>
      <c r="F101" s="54" t="s">
        <v>477</v>
      </c>
      <c r="G101" s="56">
        <v>882657</v>
      </c>
      <c r="H101" s="85">
        <f t="shared" si="1"/>
        <v>179.73243466131808</v>
      </c>
    </row>
    <row r="102" spans="1:8" x14ac:dyDescent="0.25">
      <c r="A102" s="53">
        <v>408931200070</v>
      </c>
      <c r="B102" s="54" t="s">
        <v>1001</v>
      </c>
      <c r="C102" s="55" t="s">
        <v>909</v>
      </c>
      <c r="D102" s="55" t="s">
        <v>1002</v>
      </c>
      <c r="E102" s="55" t="s">
        <v>732</v>
      </c>
      <c r="F102" s="54" t="s">
        <v>441</v>
      </c>
      <c r="G102" s="56">
        <v>880818</v>
      </c>
      <c r="H102" s="85">
        <f t="shared" si="1"/>
        <v>179.35796536311713</v>
      </c>
    </row>
    <row r="103" spans="1:8" x14ac:dyDescent="0.25">
      <c r="A103" s="53">
        <v>408200300113</v>
      </c>
      <c r="B103" s="54" t="s">
        <v>1003</v>
      </c>
      <c r="C103" s="55" t="s">
        <v>1004</v>
      </c>
      <c r="D103" s="55" t="s">
        <v>1005</v>
      </c>
      <c r="E103" s="55" t="s">
        <v>732</v>
      </c>
      <c r="F103" s="54" t="s">
        <v>441</v>
      </c>
      <c r="G103" s="56">
        <v>867520</v>
      </c>
      <c r="H103" s="85">
        <f t="shared" si="1"/>
        <v>176.65013897514737</v>
      </c>
    </row>
    <row r="104" spans="1:8" x14ac:dyDescent="0.25">
      <c r="A104" s="53">
        <v>408200300121</v>
      </c>
      <c r="B104" s="54" t="s">
        <v>1006</v>
      </c>
      <c r="C104" s="55" t="s">
        <v>859</v>
      </c>
      <c r="D104" s="55" t="s">
        <v>1007</v>
      </c>
      <c r="E104" s="55" t="s">
        <v>732</v>
      </c>
      <c r="F104" s="54" t="s">
        <v>441</v>
      </c>
      <c r="G104" s="56">
        <v>867520</v>
      </c>
      <c r="H104" s="85">
        <f t="shared" si="1"/>
        <v>176.65013897514737</v>
      </c>
    </row>
    <row r="105" spans="1:8" x14ac:dyDescent="0.25">
      <c r="A105" s="53">
        <v>396091001111</v>
      </c>
      <c r="B105" s="54" t="s">
        <v>289</v>
      </c>
      <c r="C105" s="55" t="s">
        <v>1008</v>
      </c>
      <c r="D105" s="55" t="s">
        <v>665</v>
      </c>
      <c r="E105" s="55" t="s">
        <v>440</v>
      </c>
      <c r="F105" s="54" t="s">
        <v>477</v>
      </c>
      <c r="G105" s="56">
        <v>858151</v>
      </c>
      <c r="H105" s="85">
        <f t="shared" si="1"/>
        <v>174.74236145755913</v>
      </c>
    </row>
    <row r="106" spans="1:8" x14ac:dyDescent="0.25">
      <c r="A106" s="53">
        <v>408061000169</v>
      </c>
      <c r="B106" s="54" t="s">
        <v>1009</v>
      </c>
      <c r="C106" s="55" t="s">
        <v>1010</v>
      </c>
      <c r="D106" s="55" t="s">
        <v>1011</v>
      </c>
      <c r="E106" s="55" t="s">
        <v>732</v>
      </c>
      <c r="F106" s="54" t="s">
        <v>477</v>
      </c>
      <c r="G106" s="56">
        <v>858151</v>
      </c>
      <c r="H106" s="85">
        <f t="shared" si="1"/>
        <v>174.74236145755913</v>
      </c>
    </row>
    <row r="107" spans="1:8" x14ac:dyDescent="0.25">
      <c r="A107" s="53">
        <v>408671000969</v>
      </c>
      <c r="B107" s="54" t="s">
        <v>1012</v>
      </c>
      <c r="C107" s="55" t="s">
        <v>754</v>
      </c>
      <c r="D107" s="55" t="s">
        <v>1013</v>
      </c>
      <c r="E107" s="55" t="s">
        <v>732</v>
      </c>
      <c r="F107" s="54" t="s">
        <v>477</v>
      </c>
      <c r="G107" s="56">
        <v>858151</v>
      </c>
      <c r="H107" s="85">
        <f t="shared" si="1"/>
        <v>174.74236145755913</v>
      </c>
    </row>
    <row r="108" spans="1:8" x14ac:dyDescent="0.25">
      <c r="A108" s="53">
        <v>408880800034</v>
      </c>
      <c r="B108" s="54" t="s">
        <v>1014</v>
      </c>
      <c r="C108" s="55" t="s">
        <v>754</v>
      </c>
      <c r="D108" s="55" t="s">
        <v>1015</v>
      </c>
      <c r="E108" s="55" t="s">
        <v>732</v>
      </c>
      <c r="F108" s="54" t="s">
        <v>441</v>
      </c>
      <c r="G108" s="56">
        <v>858151</v>
      </c>
      <c r="H108" s="85">
        <f t="shared" si="1"/>
        <v>174.74236145755913</v>
      </c>
    </row>
    <row r="109" spans="1:8" x14ac:dyDescent="0.25">
      <c r="A109" s="53">
        <v>408890400051</v>
      </c>
      <c r="B109" s="54" t="s">
        <v>1016</v>
      </c>
      <c r="C109" s="55" t="s">
        <v>958</v>
      </c>
      <c r="D109" s="55" t="s">
        <v>1017</v>
      </c>
      <c r="E109" s="55" t="s">
        <v>732</v>
      </c>
      <c r="F109" s="54" t="s">
        <v>441</v>
      </c>
      <c r="G109" s="56">
        <v>858151</v>
      </c>
      <c r="H109" s="85">
        <f t="shared" si="1"/>
        <v>174.74236145755913</v>
      </c>
    </row>
    <row r="110" spans="1:8" x14ac:dyDescent="0.25">
      <c r="A110" s="53">
        <v>408920300102</v>
      </c>
      <c r="B110" s="54" t="s">
        <v>1018</v>
      </c>
      <c r="C110" s="55" t="s">
        <v>859</v>
      </c>
      <c r="D110" s="55" t="s">
        <v>1019</v>
      </c>
      <c r="E110" s="55" t="s">
        <v>732</v>
      </c>
      <c r="F110" s="54" t="s">
        <v>477</v>
      </c>
      <c r="G110" s="56">
        <v>858151</v>
      </c>
      <c r="H110" s="85">
        <f t="shared" si="1"/>
        <v>174.74236145755913</v>
      </c>
    </row>
    <row r="111" spans="1:8" x14ac:dyDescent="0.25">
      <c r="A111" s="53">
        <v>408920300111</v>
      </c>
      <c r="B111" s="54" t="s">
        <v>1020</v>
      </c>
      <c r="C111" s="55" t="s">
        <v>859</v>
      </c>
      <c r="D111" s="55" t="s">
        <v>1019</v>
      </c>
      <c r="E111" s="55" t="s">
        <v>732</v>
      </c>
      <c r="F111" s="54" t="s">
        <v>477</v>
      </c>
      <c r="G111" s="56">
        <v>858151</v>
      </c>
      <c r="H111" s="85">
        <f t="shared" si="1"/>
        <v>174.74236145755913</v>
      </c>
    </row>
    <row r="112" spans="1:8" x14ac:dyDescent="0.25">
      <c r="A112" s="53">
        <v>408930200076</v>
      </c>
      <c r="B112" s="54" t="s">
        <v>1021</v>
      </c>
      <c r="C112" s="55" t="s">
        <v>859</v>
      </c>
      <c r="D112" s="55" t="s">
        <v>1022</v>
      </c>
      <c r="E112" s="55" t="s">
        <v>732</v>
      </c>
      <c r="F112" s="54" t="s">
        <v>477</v>
      </c>
      <c r="G112" s="56">
        <v>858151</v>
      </c>
      <c r="H112" s="85">
        <f t="shared" si="1"/>
        <v>174.74236145755913</v>
      </c>
    </row>
    <row r="113" spans="1:8" x14ac:dyDescent="0.25">
      <c r="A113" s="53">
        <v>408970200036</v>
      </c>
      <c r="B113" s="54" t="s">
        <v>1023</v>
      </c>
      <c r="C113" s="55" t="s">
        <v>1024</v>
      </c>
      <c r="D113" s="55" t="s">
        <v>1025</v>
      </c>
      <c r="E113" s="55" t="s">
        <v>732</v>
      </c>
      <c r="F113" s="54" t="s">
        <v>441</v>
      </c>
      <c r="G113" s="56">
        <v>858151</v>
      </c>
      <c r="H113" s="85">
        <f t="shared" si="1"/>
        <v>174.74236145755913</v>
      </c>
    </row>
    <row r="114" spans="1:8" x14ac:dyDescent="0.25">
      <c r="A114" s="53">
        <v>408161000166</v>
      </c>
      <c r="B114" s="54" t="s">
        <v>1026</v>
      </c>
      <c r="C114" s="55" t="s">
        <v>1027</v>
      </c>
      <c r="D114" s="55" t="s">
        <v>1028</v>
      </c>
      <c r="E114" s="55" t="s">
        <v>732</v>
      </c>
      <c r="F114" s="54" t="s">
        <v>441</v>
      </c>
      <c r="G114" s="56">
        <v>854538</v>
      </c>
      <c r="H114" s="85">
        <f t="shared" si="1"/>
        <v>174.00665858947863</v>
      </c>
    </row>
    <row r="115" spans="1:8" x14ac:dyDescent="0.25">
      <c r="A115" s="53">
        <v>408991100031</v>
      </c>
      <c r="B115" s="54" t="s">
        <v>1029</v>
      </c>
      <c r="C115" s="55" t="s">
        <v>1030</v>
      </c>
      <c r="D115" s="55" t="s">
        <v>1031</v>
      </c>
      <c r="E115" s="55" t="s">
        <v>732</v>
      </c>
      <c r="F115" s="54" t="s">
        <v>441</v>
      </c>
      <c r="G115" s="56">
        <v>854538</v>
      </c>
      <c r="H115" s="85">
        <f t="shared" si="1"/>
        <v>174.00665858947863</v>
      </c>
    </row>
    <row r="116" spans="1:8" x14ac:dyDescent="0.25">
      <c r="A116" s="53">
        <v>408780301421</v>
      </c>
      <c r="B116" s="54" t="s">
        <v>1032</v>
      </c>
      <c r="C116" s="55" t="s">
        <v>1033</v>
      </c>
      <c r="D116" s="55" t="s">
        <v>779</v>
      </c>
      <c r="E116" s="55" t="s">
        <v>732</v>
      </c>
      <c r="F116" s="54" t="s">
        <v>441</v>
      </c>
      <c r="G116" s="56">
        <v>848349</v>
      </c>
      <c r="H116" s="85">
        <f t="shared" si="1"/>
        <v>172.74641362669138</v>
      </c>
    </row>
    <row r="117" spans="1:8" x14ac:dyDescent="0.25">
      <c r="A117" s="53">
        <v>397160601431</v>
      </c>
      <c r="B117" s="54" t="s">
        <v>1034</v>
      </c>
      <c r="C117" s="55" t="s">
        <v>1035</v>
      </c>
      <c r="D117" s="55" t="s">
        <v>1036</v>
      </c>
      <c r="E117" s="55" t="s">
        <v>743</v>
      </c>
      <c r="F117" s="54" t="s">
        <v>441</v>
      </c>
      <c r="G117" s="56">
        <v>833645</v>
      </c>
      <c r="H117" s="85">
        <f t="shared" si="1"/>
        <v>169.75228825380017</v>
      </c>
    </row>
    <row r="118" spans="1:8" x14ac:dyDescent="0.25">
      <c r="A118" s="53">
        <v>399050600009</v>
      </c>
      <c r="B118" s="54" t="s">
        <v>1037</v>
      </c>
      <c r="C118" s="55" t="s">
        <v>1038</v>
      </c>
      <c r="D118" s="55" t="s">
        <v>1039</v>
      </c>
      <c r="E118" s="55" t="s">
        <v>829</v>
      </c>
      <c r="F118" s="54" t="s">
        <v>477</v>
      </c>
      <c r="G118" s="56">
        <v>821688</v>
      </c>
      <c r="H118" s="85">
        <f t="shared" si="1"/>
        <v>167.31752512243048</v>
      </c>
    </row>
    <row r="119" spans="1:8" x14ac:dyDescent="0.25">
      <c r="A119" s="53">
        <v>408920200078</v>
      </c>
      <c r="B119" s="54" t="s">
        <v>1040</v>
      </c>
      <c r="C119" s="55" t="s">
        <v>730</v>
      </c>
      <c r="D119" s="55" t="s">
        <v>795</v>
      </c>
      <c r="E119" s="55" t="s">
        <v>732</v>
      </c>
      <c r="F119" s="54" t="s">
        <v>477</v>
      </c>
      <c r="G119" s="56">
        <v>821688</v>
      </c>
      <c r="H119" s="85">
        <f t="shared" si="1"/>
        <v>167.31752512243048</v>
      </c>
    </row>
    <row r="120" spans="1:8" x14ac:dyDescent="0.25">
      <c r="A120" s="53">
        <v>408991100139</v>
      </c>
      <c r="B120" s="54" t="s">
        <v>1041</v>
      </c>
      <c r="C120" s="55" t="s">
        <v>1042</v>
      </c>
      <c r="D120" s="55" t="s">
        <v>1043</v>
      </c>
      <c r="E120" s="55" t="s">
        <v>732</v>
      </c>
      <c r="F120" s="54" t="s">
        <v>441</v>
      </c>
      <c r="G120" s="56">
        <v>821688</v>
      </c>
      <c r="H120" s="85">
        <f t="shared" si="1"/>
        <v>167.31752512243048</v>
      </c>
    </row>
    <row r="121" spans="1:8" x14ac:dyDescent="0.25">
      <c r="A121" s="53">
        <v>408811000581</v>
      </c>
      <c r="B121" s="54" t="s">
        <v>1044</v>
      </c>
      <c r="C121" s="55" t="s">
        <v>730</v>
      </c>
      <c r="D121" s="55" t="s">
        <v>1045</v>
      </c>
      <c r="E121" s="55" t="s">
        <v>732</v>
      </c>
      <c r="F121" s="54" t="s">
        <v>441</v>
      </c>
      <c r="G121" s="56">
        <v>815118</v>
      </c>
      <c r="H121" s="85">
        <f t="shared" si="1"/>
        <v>165.97969842902086</v>
      </c>
    </row>
    <row r="122" spans="1:8" x14ac:dyDescent="0.25">
      <c r="A122" s="53">
        <v>408801000753</v>
      </c>
      <c r="B122" s="54" t="s">
        <v>1046</v>
      </c>
      <c r="C122" s="55" t="s">
        <v>1010</v>
      </c>
      <c r="D122" s="55" t="s">
        <v>1047</v>
      </c>
      <c r="E122" s="55" t="s">
        <v>732</v>
      </c>
      <c r="F122" s="54" t="s">
        <v>477</v>
      </c>
      <c r="G122" s="56">
        <v>808548</v>
      </c>
      <c r="H122" s="85">
        <f t="shared" si="1"/>
        <v>164.64187173561123</v>
      </c>
    </row>
    <row r="123" spans="1:8" x14ac:dyDescent="0.25">
      <c r="A123" s="53">
        <v>398910400405</v>
      </c>
      <c r="B123" s="54" t="s">
        <v>1048</v>
      </c>
      <c r="C123" s="55" t="s">
        <v>1049</v>
      </c>
      <c r="D123" s="55" t="s">
        <v>1050</v>
      </c>
      <c r="E123" s="55" t="s">
        <v>1051</v>
      </c>
      <c r="F123" s="54" t="s">
        <v>477</v>
      </c>
      <c r="G123" s="56">
        <v>804238</v>
      </c>
      <c r="H123" s="85">
        <f t="shared" si="1"/>
        <v>163.76424113460737</v>
      </c>
    </row>
    <row r="124" spans="1:8" x14ac:dyDescent="0.25">
      <c r="A124" s="53">
        <v>390800200221</v>
      </c>
      <c r="B124" s="54" t="s">
        <v>1052</v>
      </c>
      <c r="C124" s="55" t="s">
        <v>1053</v>
      </c>
      <c r="D124" s="55" t="s">
        <v>1054</v>
      </c>
      <c r="E124" s="55" t="s">
        <v>1055</v>
      </c>
      <c r="F124" s="54" t="s">
        <v>441</v>
      </c>
      <c r="G124" s="56">
        <v>788838</v>
      </c>
      <c r="H124" s="85">
        <f t="shared" si="1"/>
        <v>160.62839165538236</v>
      </c>
    </row>
    <row r="125" spans="1:8" x14ac:dyDescent="0.25">
      <c r="A125" s="53">
        <v>408850800111</v>
      </c>
      <c r="B125" s="54" t="s">
        <v>1056</v>
      </c>
      <c r="C125" s="55" t="s">
        <v>768</v>
      </c>
      <c r="D125" s="55" t="s">
        <v>1057</v>
      </c>
      <c r="E125" s="55" t="s">
        <v>732</v>
      </c>
      <c r="F125" s="54" t="s">
        <v>441</v>
      </c>
      <c r="G125" s="56">
        <v>788838</v>
      </c>
      <c r="H125" s="85">
        <f t="shared" si="1"/>
        <v>160.62839165538236</v>
      </c>
    </row>
    <row r="126" spans="1:8" x14ac:dyDescent="0.25">
      <c r="A126" s="53">
        <v>408860400021</v>
      </c>
      <c r="B126" s="54" t="s">
        <v>1058</v>
      </c>
      <c r="C126" s="55" t="s">
        <v>1059</v>
      </c>
      <c r="D126" s="55" t="s">
        <v>1060</v>
      </c>
      <c r="E126" s="55" t="s">
        <v>732</v>
      </c>
      <c r="F126" s="54" t="s">
        <v>441</v>
      </c>
      <c r="G126" s="56">
        <v>788838</v>
      </c>
      <c r="H126" s="85">
        <f t="shared" si="1"/>
        <v>160.62839165538236</v>
      </c>
    </row>
    <row r="127" spans="1:8" x14ac:dyDescent="0.25">
      <c r="A127" s="53">
        <v>408891100026</v>
      </c>
      <c r="B127" s="54" t="s">
        <v>1061</v>
      </c>
      <c r="C127" s="55" t="s">
        <v>912</v>
      </c>
      <c r="D127" s="55" t="s">
        <v>1062</v>
      </c>
      <c r="E127" s="55" t="s">
        <v>732</v>
      </c>
      <c r="F127" s="54" t="s">
        <v>441</v>
      </c>
      <c r="G127" s="56">
        <v>788838</v>
      </c>
      <c r="H127" s="85">
        <f t="shared" si="1"/>
        <v>160.62839165538236</v>
      </c>
    </row>
    <row r="128" spans="1:8" x14ac:dyDescent="0.25">
      <c r="A128" s="53">
        <v>408900400062</v>
      </c>
      <c r="B128" s="54" t="s">
        <v>1063</v>
      </c>
      <c r="C128" s="55" t="s">
        <v>991</v>
      </c>
      <c r="D128" s="55" t="s">
        <v>1064</v>
      </c>
      <c r="E128" s="55" t="s">
        <v>732</v>
      </c>
      <c r="F128" s="54" t="s">
        <v>441</v>
      </c>
      <c r="G128" s="56">
        <v>788838</v>
      </c>
      <c r="H128" s="85">
        <f t="shared" si="1"/>
        <v>160.62839165538236</v>
      </c>
    </row>
    <row r="129" spans="1:8" x14ac:dyDescent="0.25">
      <c r="A129" s="53">
        <v>408910100083</v>
      </c>
      <c r="B129" s="54" t="s">
        <v>1065</v>
      </c>
      <c r="C129" s="55" t="s">
        <v>1066</v>
      </c>
      <c r="D129" s="55" t="s">
        <v>1067</v>
      </c>
      <c r="E129" s="55" t="s">
        <v>732</v>
      </c>
      <c r="F129" s="54" t="s">
        <v>441</v>
      </c>
      <c r="G129" s="56">
        <v>788838</v>
      </c>
      <c r="H129" s="85">
        <f t="shared" si="1"/>
        <v>160.62839165538236</v>
      </c>
    </row>
    <row r="130" spans="1:8" x14ac:dyDescent="0.25">
      <c r="A130" s="53">
        <v>408930300160</v>
      </c>
      <c r="B130" s="54" t="s">
        <v>1068</v>
      </c>
      <c r="C130" s="55" t="s">
        <v>1069</v>
      </c>
      <c r="D130" s="55" t="s">
        <v>1070</v>
      </c>
      <c r="E130" s="55" t="s">
        <v>732</v>
      </c>
      <c r="F130" s="54" t="s">
        <v>477</v>
      </c>
      <c r="G130" s="56">
        <v>788838</v>
      </c>
      <c r="H130" s="85">
        <f t="shared" ref="H130:H193" si="2">G130/4910.95</f>
        <v>160.62839165538236</v>
      </c>
    </row>
    <row r="131" spans="1:8" x14ac:dyDescent="0.25">
      <c r="A131" s="53">
        <v>408980200115</v>
      </c>
      <c r="B131" s="54" t="s">
        <v>1071</v>
      </c>
      <c r="C131" s="55" t="s">
        <v>1072</v>
      </c>
      <c r="D131" s="55" t="s">
        <v>1073</v>
      </c>
      <c r="E131" s="55" t="s">
        <v>732</v>
      </c>
      <c r="F131" s="54" t="s">
        <v>441</v>
      </c>
      <c r="G131" s="56">
        <v>788838</v>
      </c>
      <c r="H131" s="85">
        <f t="shared" si="2"/>
        <v>160.62839165538236</v>
      </c>
    </row>
    <row r="132" spans="1:8" x14ac:dyDescent="0.25">
      <c r="A132" s="53">
        <v>400770500395</v>
      </c>
      <c r="B132" s="54" t="s">
        <v>1074</v>
      </c>
      <c r="C132" s="55" t="s">
        <v>1075</v>
      </c>
      <c r="D132" s="55" t="s">
        <v>1076</v>
      </c>
      <c r="E132" s="55" t="s">
        <v>716</v>
      </c>
      <c r="F132" s="54" t="s">
        <v>477</v>
      </c>
      <c r="G132" s="56">
        <v>784633</v>
      </c>
      <c r="H132" s="85">
        <f t="shared" si="2"/>
        <v>159.7721418462823</v>
      </c>
    </row>
    <row r="133" spans="1:8" x14ac:dyDescent="0.25">
      <c r="A133" s="53">
        <v>395750201258</v>
      </c>
      <c r="B133" s="54" t="s">
        <v>1077</v>
      </c>
      <c r="C133" s="55" t="s">
        <v>1078</v>
      </c>
      <c r="D133" s="55" t="s">
        <v>1079</v>
      </c>
      <c r="E133" s="55" t="s">
        <v>728</v>
      </c>
      <c r="F133" s="54" t="s">
        <v>441</v>
      </c>
      <c r="G133" s="56">
        <v>761003</v>
      </c>
      <c r="H133" s="85">
        <f t="shared" si="2"/>
        <v>154.96044553497796</v>
      </c>
    </row>
    <row r="134" spans="1:8" x14ac:dyDescent="0.25">
      <c r="A134" s="53">
        <v>408041100230</v>
      </c>
      <c r="B134" s="54" t="s">
        <v>1080</v>
      </c>
      <c r="C134" s="55" t="s">
        <v>909</v>
      </c>
      <c r="D134" s="55" t="s">
        <v>1081</v>
      </c>
      <c r="E134" s="55" t="s">
        <v>732</v>
      </c>
      <c r="F134" s="54" t="s">
        <v>441</v>
      </c>
      <c r="G134" s="56">
        <v>755988</v>
      </c>
      <c r="H134" s="85">
        <f t="shared" si="2"/>
        <v>153.93925818833424</v>
      </c>
    </row>
    <row r="135" spans="1:8" x14ac:dyDescent="0.25">
      <c r="A135" s="53">
        <v>408950400055</v>
      </c>
      <c r="B135" s="54" t="s">
        <v>1082</v>
      </c>
      <c r="C135" s="55" t="s">
        <v>1083</v>
      </c>
      <c r="D135" s="55" t="s">
        <v>1084</v>
      </c>
      <c r="E135" s="55" t="s">
        <v>732</v>
      </c>
      <c r="F135" s="54" t="s">
        <v>441</v>
      </c>
      <c r="G135" s="56">
        <v>755988</v>
      </c>
      <c r="H135" s="85">
        <f t="shared" si="2"/>
        <v>153.93925818833424</v>
      </c>
    </row>
    <row r="136" spans="1:8" x14ac:dyDescent="0.25">
      <c r="A136" s="53">
        <v>396060801062</v>
      </c>
      <c r="B136" s="54" t="s">
        <v>315</v>
      </c>
      <c r="C136" s="55" t="s">
        <v>997</v>
      </c>
      <c r="D136" s="55" t="s">
        <v>1085</v>
      </c>
      <c r="E136" s="55" t="s">
        <v>440</v>
      </c>
      <c r="F136" s="54" t="s">
        <v>477</v>
      </c>
      <c r="G136" s="56">
        <v>740522</v>
      </c>
      <c r="H136" s="85">
        <f t="shared" si="2"/>
        <v>150.78996935419826</v>
      </c>
    </row>
    <row r="137" spans="1:8" x14ac:dyDescent="0.25">
      <c r="A137" s="53">
        <v>395200502323</v>
      </c>
      <c r="B137" s="54" t="s">
        <v>1086</v>
      </c>
      <c r="C137" s="55" t="s">
        <v>1087</v>
      </c>
      <c r="D137" s="55" t="s">
        <v>1088</v>
      </c>
      <c r="E137" s="55" t="s">
        <v>743</v>
      </c>
      <c r="F137" s="54" t="s">
        <v>441</v>
      </c>
      <c r="G137" s="56">
        <v>736797</v>
      </c>
      <c r="H137" s="85">
        <f t="shared" si="2"/>
        <v>150.03146030808705</v>
      </c>
    </row>
    <row r="138" spans="1:8" x14ac:dyDescent="0.25">
      <c r="A138" s="53">
        <v>390090500816</v>
      </c>
      <c r="B138" s="54" t="s">
        <v>1089</v>
      </c>
      <c r="C138" s="55" t="s">
        <v>1090</v>
      </c>
      <c r="D138" s="55" t="s">
        <v>1091</v>
      </c>
      <c r="E138" s="55" t="s">
        <v>873</v>
      </c>
      <c r="F138" s="54" t="s">
        <v>477</v>
      </c>
      <c r="G138" s="56">
        <v>735621</v>
      </c>
      <c r="H138" s="85">
        <f t="shared" si="2"/>
        <v>149.79199543876439</v>
      </c>
    </row>
    <row r="139" spans="1:8" x14ac:dyDescent="0.25">
      <c r="A139" s="53">
        <v>390860500399</v>
      </c>
      <c r="B139" s="54" t="s">
        <v>1092</v>
      </c>
      <c r="C139" s="55" t="s">
        <v>1093</v>
      </c>
      <c r="D139" s="55" t="s">
        <v>1094</v>
      </c>
      <c r="E139" s="55" t="s">
        <v>873</v>
      </c>
      <c r="F139" s="54" t="s">
        <v>477</v>
      </c>
      <c r="G139" s="56">
        <v>735621</v>
      </c>
      <c r="H139" s="85">
        <f t="shared" si="2"/>
        <v>149.79199543876439</v>
      </c>
    </row>
    <row r="140" spans="1:8" x14ac:dyDescent="0.25">
      <c r="A140" s="53">
        <v>393080300117</v>
      </c>
      <c r="B140" s="54" t="s">
        <v>1095</v>
      </c>
      <c r="C140" s="55" t="s">
        <v>1096</v>
      </c>
      <c r="D140" s="55" t="s">
        <v>1097</v>
      </c>
      <c r="E140" s="55" t="s">
        <v>1098</v>
      </c>
      <c r="F140" s="54" t="s">
        <v>477</v>
      </c>
      <c r="G140" s="56">
        <v>735621</v>
      </c>
      <c r="H140" s="85">
        <f t="shared" si="2"/>
        <v>149.79199543876439</v>
      </c>
    </row>
    <row r="141" spans="1:8" x14ac:dyDescent="0.25">
      <c r="A141" s="53">
        <v>395750201479</v>
      </c>
      <c r="B141" s="54" t="s">
        <v>1099</v>
      </c>
      <c r="C141" s="55" t="s">
        <v>726</v>
      </c>
      <c r="D141" s="55" t="s">
        <v>1100</v>
      </c>
      <c r="E141" s="55" t="s">
        <v>728</v>
      </c>
      <c r="F141" s="54" t="s">
        <v>441</v>
      </c>
      <c r="G141" s="56">
        <v>735621</v>
      </c>
      <c r="H141" s="85">
        <f t="shared" si="2"/>
        <v>149.79199543876439</v>
      </c>
    </row>
    <row r="142" spans="1:8" x14ac:dyDescent="0.25">
      <c r="A142" s="53">
        <v>396930551784</v>
      </c>
      <c r="B142" s="54" t="s">
        <v>182</v>
      </c>
      <c r="C142" s="55" t="s">
        <v>1101</v>
      </c>
      <c r="D142" s="55" t="s">
        <v>1102</v>
      </c>
      <c r="E142" s="55" t="s">
        <v>440</v>
      </c>
      <c r="F142" s="54" t="s">
        <v>477</v>
      </c>
      <c r="G142" s="56">
        <v>735621</v>
      </c>
      <c r="H142" s="85">
        <f t="shared" si="2"/>
        <v>149.79199543876439</v>
      </c>
    </row>
    <row r="143" spans="1:8" x14ac:dyDescent="0.25">
      <c r="A143" s="53">
        <v>399000200280</v>
      </c>
      <c r="B143" s="54" t="s">
        <v>1103</v>
      </c>
      <c r="C143" s="55" t="s">
        <v>803</v>
      </c>
      <c r="D143" s="55" t="s">
        <v>1104</v>
      </c>
      <c r="E143" s="55" t="s">
        <v>783</v>
      </c>
      <c r="F143" s="54" t="s">
        <v>441</v>
      </c>
      <c r="G143" s="56">
        <v>735621</v>
      </c>
      <c r="H143" s="85">
        <f t="shared" si="2"/>
        <v>149.79199543876439</v>
      </c>
    </row>
    <row r="144" spans="1:8" x14ac:dyDescent="0.25">
      <c r="A144" s="53">
        <v>399010400261</v>
      </c>
      <c r="B144" s="54" t="s">
        <v>1105</v>
      </c>
      <c r="C144" s="55" t="s">
        <v>1106</v>
      </c>
      <c r="D144" s="55" t="s">
        <v>1107</v>
      </c>
      <c r="E144" s="55" t="s">
        <v>825</v>
      </c>
      <c r="F144" s="54" t="s">
        <v>441</v>
      </c>
      <c r="G144" s="56">
        <v>735621</v>
      </c>
      <c r="H144" s="85">
        <f t="shared" si="2"/>
        <v>149.79199543876439</v>
      </c>
    </row>
    <row r="145" spans="1:8" x14ac:dyDescent="0.25">
      <c r="A145" s="53">
        <v>399050700402</v>
      </c>
      <c r="B145" s="54" t="s">
        <v>1108</v>
      </c>
      <c r="C145" s="55" t="s">
        <v>1038</v>
      </c>
      <c r="D145" s="55" t="s">
        <v>1109</v>
      </c>
      <c r="E145" s="55" t="s">
        <v>829</v>
      </c>
      <c r="F145" s="54" t="s">
        <v>477</v>
      </c>
      <c r="G145" s="56">
        <v>735621</v>
      </c>
      <c r="H145" s="85">
        <f t="shared" si="2"/>
        <v>149.79199543876439</v>
      </c>
    </row>
    <row r="146" spans="1:8" x14ac:dyDescent="0.25">
      <c r="A146" s="53">
        <v>399071100341</v>
      </c>
      <c r="B146" s="54" t="s">
        <v>1110</v>
      </c>
      <c r="C146" s="55" t="s">
        <v>940</v>
      </c>
      <c r="D146" s="55" t="s">
        <v>944</v>
      </c>
      <c r="E146" s="55" t="s">
        <v>829</v>
      </c>
      <c r="F146" s="54" t="s">
        <v>477</v>
      </c>
      <c r="G146" s="56">
        <v>735621</v>
      </c>
      <c r="H146" s="85">
        <f t="shared" si="2"/>
        <v>149.79199543876439</v>
      </c>
    </row>
    <row r="147" spans="1:8" x14ac:dyDescent="0.25">
      <c r="A147" s="53">
        <v>399090400355</v>
      </c>
      <c r="B147" s="54" t="s">
        <v>1111</v>
      </c>
      <c r="C147" s="55" t="s">
        <v>1112</v>
      </c>
      <c r="D147" s="55" t="s">
        <v>1113</v>
      </c>
      <c r="E147" s="55" t="s">
        <v>783</v>
      </c>
      <c r="F147" s="54" t="s">
        <v>477</v>
      </c>
      <c r="G147" s="56">
        <v>735621</v>
      </c>
      <c r="H147" s="85">
        <f t="shared" si="2"/>
        <v>149.79199543876439</v>
      </c>
    </row>
    <row r="148" spans="1:8" x14ac:dyDescent="0.25">
      <c r="A148" s="53">
        <v>399120600532</v>
      </c>
      <c r="B148" s="54" t="s">
        <v>1114</v>
      </c>
      <c r="C148" s="55" t="s">
        <v>1115</v>
      </c>
      <c r="D148" s="55" t="s">
        <v>1116</v>
      </c>
      <c r="E148" s="55" t="s">
        <v>783</v>
      </c>
      <c r="F148" s="54" t="s">
        <v>477</v>
      </c>
      <c r="G148" s="56">
        <v>735621</v>
      </c>
      <c r="H148" s="85">
        <f t="shared" si="2"/>
        <v>149.79199543876439</v>
      </c>
    </row>
    <row r="149" spans="1:8" x14ac:dyDescent="0.25">
      <c r="A149" s="53">
        <v>399120700529</v>
      </c>
      <c r="B149" s="54" t="s">
        <v>1117</v>
      </c>
      <c r="C149" s="55" t="s">
        <v>1118</v>
      </c>
      <c r="D149" s="55" t="s">
        <v>1119</v>
      </c>
      <c r="E149" s="55" t="s">
        <v>829</v>
      </c>
      <c r="F149" s="54" t="s">
        <v>441</v>
      </c>
      <c r="G149" s="56">
        <v>735621</v>
      </c>
      <c r="H149" s="85">
        <f t="shared" si="2"/>
        <v>149.79199543876439</v>
      </c>
    </row>
    <row r="150" spans="1:8" x14ac:dyDescent="0.25">
      <c r="A150" s="53">
        <v>399120700553</v>
      </c>
      <c r="B150" s="54" t="s">
        <v>1120</v>
      </c>
      <c r="C150" s="55" t="s">
        <v>1121</v>
      </c>
      <c r="D150" s="55" t="s">
        <v>1122</v>
      </c>
      <c r="E150" s="55" t="s">
        <v>783</v>
      </c>
      <c r="F150" s="54" t="s">
        <v>477</v>
      </c>
      <c r="G150" s="56">
        <v>735621</v>
      </c>
      <c r="H150" s="85">
        <f t="shared" si="2"/>
        <v>149.79199543876439</v>
      </c>
    </row>
    <row r="151" spans="1:8" x14ac:dyDescent="0.25">
      <c r="A151" s="53">
        <v>399140400122</v>
      </c>
      <c r="B151" s="54" t="s">
        <v>1123</v>
      </c>
      <c r="C151" s="55" t="s">
        <v>1124</v>
      </c>
      <c r="D151" s="55" t="s">
        <v>1125</v>
      </c>
      <c r="E151" s="55" t="s">
        <v>724</v>
      </c>
      <c r="F151" s="54" t="s">
        <v>441</v>
      </c>
      <c r="G151" s="56">
        <v>735621</v>
      </c>
      <c r="H151" s="85">
        <f t="shared" si="2"/>
        <v>149.79199543876439</v>
      </c>
    </row>
    <row r="152" spans="1:8" x14ac:dyDescent="0.25">
      <c r="A152" s="53">
        <v>399150400171</v>
      </c>
      <c r="B152" s="54" t="s">
        <v>1126</v>
      </c>
      <c r="C152" s="55" t="s">
        <v>823</v>
      </c>
      <c r="D152" s="55" t="s">
        <v>1127</v>
      </c>
      <c r="E152" s="55" t="s">
        <v>783</v>
      </c>
      <c r="F152" s="54" t="s">
        <v>477</v>
      </c>
      <c r="G152" s="56">
        <v>735621</v>
      </c>
      <c r="H152" s="85">
        <f t="shared" si="2"/>
        <v>149.79199543876439</v>
      </c>
    </row>
    <row r="153" spans="1:8" x14ac:dyDescent="0.25">
      <c r="A153" s="53">
        <v>399170800397</v>
      </c>
      <c r="B153" s="54" t="s">
        <v>1128</v>
      </c>
      <c r="C153" s="55" t="s">
        <v>1129</v>
      </c>
      <c r="D153" s="55" t="s">
        <v>1130</v>
      </c>
      <c r="E153" s="55" t="s">
        <v>783</v>
      </c>
      <c r="F153" s="54" t="s">
        <v>441</v>
      </c>
      <c r="G153" s="56">
        <v>735621</v>
      </c>
      <c r="H153" s="85">
        <f t="shared" si="2"/>
        <v>149.79199543876439</v>
      </c>
    </row>
    <row r="154" spans="1:8" x14ac:dyDescent="0.25">
      <c r="A154" s="53">
        <v>399181200154</v>
      </c>
      <c r="B154" s="54" t="s">
        <v>1131</v>
      </c>
      <c r="C154" s="55" t="s">
        <v>1132</v>
      </c>
      <c r="D154" s="55" t="s">
        <v>1133</v>
      </c>
      <c r="E154" s="55" t="s">
        <v>829</v>
      </c>
      <c r="F154" s="54" t="s">
        <v>441</v>
      </c>
      <c r="G154" s="56">
        <v>735621</v>
      </c>
      <c r="H154" s="85">
        <f t="shared" si="2"/>
        <v>149.79199543876439</v>
      </c>
    </row>
    <row r="155" spans="1:8" x14ac:dyDescent="0.25">
      <c r="A155" s="53">
        <v>399200301382</v>
      </c>
      <c r="B155" s="54" t="s">
        <v>1134</v>
      </c>
      <c r="C155" s="55" t="s">
        <v>1127</v>
      </c>
      <c r="D155" s="55" t="s">
        <v>1135</v>
      </c>
      <c r="E155" s="55" t="s">
        <v>783</v>
      </c>
      <c r="F155" s="54" t="s">
        <v>441</v>
      </c>
      <c r="G155" s="56">
        <v>735621</v>
      </c>
      <c r="H155" s="85">
        <f t="shared" si="2"/>
        <v>149.79199543876439</v>
      </c>
    </row>
    <row r="156" spans="1:8" x14ac:dyDescent="0.25">
      <c r="A156" s="53">
        <v>399781000141</v>
      </c>
      <c r="B156" s="54" t="s">
        <v>1136</v>
      </c>
      <c r="C156" s="55" t="s">
        <v>1137</v>
      </c>
      <c r="D156" s="55" t="s">
        <v>1138</v>
      </c>
      <c r="E156" s="55" t="s">
        <v>783</v>
      </c>
      <c r="F156" s="54" t="s">
        <v>441</v>
      </c>
      <c r="G156" s="56">
        <v>735621</v>
      </c>
      <c r="H156" s="85">
        <f t="shared" si="2"/>
        <v>149.79199543876439</v>
      </c>
    </row>
    <row r="157" spans="1:8" x14ac:dyDescent="0.25">
      <c r="A157" s="53">
        <v>399940900093</v>
      </c>
      <c r="B157" s="54" t="s">
        <v>1139</v>
      </c>
      <c r="C157" s="55" t="s">
        <v>1140</v>
      </c>
      <c r="D157" s="55" t="s">
        <v>689</v>
      </c>
      <c r="E157" s="55" t="s">
        <v>783</v>
      </c>
      <c r="F157" s="54" t="s">
        <v>441</v>
      </c>
      <c r="G157" s="56">
        <v>735621</v>
      </c>
      <c r="H157" s="85">
        <f t="shared" si="2"/>
        <v>149.79199543876439</v>
      </c>
    </row>
    <row r="158" spans="1:8" x14ac:dyDescent="0.25">
      <c r="A158" s="53">
        <v>399960410084</v>
      </c>
      <c r="B158" s="54" t="s">
        <v>1141</v>
      </c>
      <c r="C158" s="55" t="s">
        <v>803</v>
      </c>
      <c r="D158" s="55" t="s">
        <v>1142</v>
      </c>
      <c r="E158" s="55" t="s">
        <v>783</v>
      </c>
      <c r="F158" s="54" t="s">
        <v>441</v>
      </c>
      <c r="G158" s="56">
        <v>735621</v>
      </c>
      <c r="H158" s="85">
        <f t="shared" si="2"/>
        <v>149.79199543876439</v>
      </c>
    </row>
    <row r="159" spans="1:8" x14ac:dyDescent="0.25">
      <c r="A159" s="53">
        <v>399970200291</v>
      </c>
      <c r="B159" s="54" t="s">
        <v>1143</v>
      </c>
      <c r="C159" s="55" t="s">
        <v>1144</v>
      </c>
      <c r="D159" s="55" t="s">
        <v>1145</v>
      </c>
      <c r="E159" s="55" t="s">
        <v>783</v>
      </c>
      <c r="F159" s="54" t="s">
        <v>477</v>
      </c>
      <c r="G159" s="56">
        <v>735621</v>
      </c>
      <c r="H159" s="85">
        <f t="shared" si="2"/>
        <v>149.79199543876439</v>
      </c>
    </row>
    <row r="160" spans="1:8" x14ac:dyDescent="0.25">
      <c r="A160" s="53">
        <v>399970200304</v>
      </c>
      <c r="B160" s="54" t="s">
        <v>1146</v>
      </c>
      <c r="C160" s="55" t="s">
        <v>1144</v>
      </c>
      <c r="D160" s="55" t="s">
        <v>1147</v>
      </c>
      <c r="E160" s="55" t="s">
        <v>783</v>
      </c>
      <c r="F160" s="54" t="s">
        <v>477</v>
      </c>
      <c r="G160" s="56">
        <v>735621</v>
      </c>
      <c r="H160" s="85">
        <f t="shared" si="2"/>
        <v>149.79199543876439</v>
      </c>
    </row>
    <row r="161" spans="1:8" x14ac:dyDescent="0.25">
      <c r="A161" s="53">
        <v>399990210608</v>
      </c>
      <c r="B161" s="54" t="s">
        <v>1148</v>
      </c>
      <c r="C161" s="55" t="s">
        <v>1149</v>
      </c>
      <c r="D161" s="55" t="s">
        <v>1150</v>
      </c>
      <c r="E161" s="55" t="s">
        <v>783</v>
      </c>
      <c r="F161" s="54" t="s">
        <v>477</v>
      </c>
      <c r="G161" s="56">
        <v>735621</v>
      </c>
      <c r="H161" s="85">
        <f t="shared" si="2"/>
        <v>149.79199543876439</v>
      </c>
    </row>
    <row r="162" spans="1:8" x14ac:dyDescent="0.25">
      <c r="A162" s="53">
        <v>401171200193</v>
      </c>
      <c r="B162" s="54" t="s">
        <v>1151</v>
      </c>
      <c r="C162" s="55" t="s">
        <v>1152</v>
      </c>
      <c r="D162" s="55" t="s">
        <v>1153</v>
      </c>
      <c r="E162" s="55" t="s">
        <v>956</v>
      </c>
      <c r="F162" s="54" t="s">
        <v>441</v>
      </c>
      <c r="G162" s="56">
        <v>735621</v>
      </c>
      <c r="H162" s="85">
        <f t="shared" si="2"/>
        <v>149.79199543876439</v>
      </c>
    </row>
    <row r="163" spans="1:8" x14ac:dyDescent="0.25">
      <c r="A163" s="53">
        <v>403060500107</v>
      </c>
      <c r="B163" s="54" t="s">
        <v>1154</v>
      </c>
      <c r="C163" s="55" t="s">
        <v>1155</v>
      </c>
      <c r="D163" s="55" t="s">
        <v>1155</v>
      </c>
      <c r="E163" s="55" t="s">
        <v>724</v>
      </c>
      <c r="F163" s="54" t="s">
        <v>477</v>
      </c>
      <c r="G163" s="56">
        <v>735621</v>
      </c>
      <c r="H163" s="85">
        <f t="shared" si="2"/>
        <v>149.79199543876439</v>
      </c>
    </row>
    <row r="164" spans="1:8" x14ac:dyDescent="0.25">
      <c r="A164" s="53">
        <v>403090300161</v>
      </c>
      <c r="B164" s="54" t="s">
        <v>1156</v>
      </c>
      <c r="C164" s="55" t="s">
        <v>1157</v>
      </c>
      <c r="D164" s="55" t="s">
        <v>1158</v>
      </c>
      <c r="E164" s="55" t="s">
        <v>724</v>
      </c>
      <c r="F164" s="54" t="s">
        <v>477</v>
      </c>
      <c r="G164" s="56">
        <v>735621</v>
      </c>
      <c r="H164" s="85">
        <f t="shared" si="2"/>
        <v>149.79199543876439</v>
      </c>
    </row>
    <row r="165" spans="1:8" x14ac:dyDescent="0.25">
      <c r="A165" s="53">
        <v>403090900282</v>
      </c>
      <c r="B165" s="54" t="s">
        <v>1159</v>
      </c>
      <c r="C165" s="55" t="s">
        <v>1160</v>
      </c>
      <c r="D165" s="55" t="s">
        <v>1161</v>
      </c>
      <c r="E165" s="55" t="s">
        <v>724</v>
      </c>
      <c r="F165" s="54" t="s">
        <v>441</v>
      </c>
      <c r="G165" s="56">
        <v>735621</v>
      </c>
      <c r="H165" s="85">
        <f t="shared" si="2"/>
        <v>149.79199543876439</v>
      </c>
    </row>
    <row r="166" spans="1:8" x14ac:dyDescent="0.25">
      <c r="A166" s="53">
        <v>403170800165</v>
      </c>
      <c r="B166" s="54" t="s">
        <v>1162</v>
      </c>
      <c r="C166" s="55" t="s">
        <v>1163</v>
      </c>
      <c r="D166" s="55" t="s">
        <v>1164</v>
      </c>
      <c r="E166" s="55" t="s">
        <v>724</v>
      </c>
      <c r="F166" s="54" t="s">
        <v>441</v>
      </c>
      <c r="G166" s="56">
        <v>735621</v>
      </c>
      <c r="H166" s="85">
        <f t="shared" si="2"/>
        <v>149.79199543876439</v>
      </c>
    </row>
    <row r="167" spans="1:8" x14ac:dyDescent="0.25">
      <c r="A167" s="53">
        <v>403780200763</v>
      </c>
      <c r="B167" s="54" t="s">
        <v>1165</v>
      </c>
      <c r="C167" s="55" t="s">
        <v>1166</v>
      </c>
      <c r="D167" s="55" t="s">
        <v>1167</v>
      </c>
      <c r="E167" s="55" t="s">
        <v>724</v>
      </c>
      <c r="F167" s="54" t="s">
        <v>477</v>
      </c>
      <c r="G167" s="56">
        <v>735621</v>
      </c>
      <c r="H167" s="85">
        <f t="shared" si="2"/>
        <v>149.79199543876439</v>
      </c>
    </row>
    <row r="168" spans="1:8" x14ac:dyDescent="0.25">
      <c r="A168" s="53">
        <v>403901100338</v>
      </c>
      <c r="B168" s="54" t="s">
        <v>1168</v>
      </c>
      <c r="C168" s="55" t="s">
        <v>1169</v>
      </c>
      <c r="D168" s="55" t="s">
        <v>1170</v>
      </c>
      <c r="E168" s="55" t="s">
        <v>724</v>
      </c>
      <c r="F168" s="54" t="s">
        <v>477</v>
      </c>
      <c r="G168" s="56">
        <v>735621</v>
      </c>
      <c r="H168" s="85">
        <f t="shared" si="2"/>
        <v>149.79199543876439</v>
      </c>
    </row>
    <row r="169" spans="1:8" x14ac:dyDescent="0.25">
      <c r="A169" s="53">
        <v>403960510124</v>
      </c>
      <c r="B169" s="54" t="s">
        <v>1171</v>
      </c>
      <c r="C169" s="55" t="s">
        <v>1172</v>
      </c>
      <c r="D169" s="55" t="s">
        <v>1173</v>
      </c>
      <c r="E169" s="55" t="s">
        <v>724</v>
      </c>
      <c r="F169" s="54" t="s">
        <v>477</v>
      </c>
      <c r="G169" s="56">
        <v>735621</v>
      </c>
      <c r="H169" s="85">
        <f t="shared" si="2"/>
        <v>149.79199543876439</v>
      </c>
    </row>
    <row r="170" spans="1:8" x14ac:dyDescent="0.25">
      <c r="A170" s="53">
        <v>408170400096</v>
      </c>
      <c r="B170" s="54" t="s">
        <v>1174</v>
      </c>
      <c r="C170" s="55" t="s">
        <v>1175</v>
      </c>
      <c r="D170" s="55" t="s">
        <v>1176</v>
      </c>
      <c r="E170" s="55" t="s">
        <v>732</v>
      </c>
      <c r="F170" s="54" t="s">
        <v>441</v>
      </c>
      <c r="G170" s="56">
        <v>735621</v>
      </c>
      <c r="H170" s="85">
        <f t="shared" si="2"/>
        <v>149.79199543876439</v>
      </c>
    </row>
    <row r="171" spans="1:8" x14ac:dyDescent="0.25">
      <c r="A171" s="53">
        <v>408170600184</v>
      </c>
      <c r="B171" s="54" t="s">
        <v>1177</v>
      </c>
      <c r="C171" s="55" t="s">
        <v>1178</v>
      </c>
      <c r="D171" s="55" t="s">
        <v>1179</v>
      </c>
      <c r="E171" s="55" t="s">
        <v>1180</v>
      </c>
      <c r="F171" s="54" t="s">
        <v>441</v>
      </c>
      <c r="G171" s="56">
        <v>735621</v>
      </c>
      <c r="H171" s="85">
        <f t="shared" si="2"/>
        <v>149.79199543876439</v>
      </c>
    </row>
    <row r="172" spans="1:8" x14ac:dyDescent="0.25">
      <c r="A172" s="53">
        <v>408180700021</v>
      </c>
      <c r="B172" s="54" t="s">
        <v>1181</v>
      </c>
      <c r="C172" s="55" t="s">
        <v>1182</v>
      </c>
      <c r="D172" s="55" t="s">
        <v>1183</v>
      </c>
      <c r="E172" s="55" t="s">
        <v>1180</v>
      </c>
      <c r="F172" s="54" t="s">
        <v>441</v>
      </c>
      <c r="G172" s="56">
        <v>735621</v>
      </c>
      <c r="H172" s="85">
        <f t="shared" si="2"/>
        <v>149.79199543876439</v>
      </c>
    </row>
    <row r="173" spans="1:8" x14ac:dyDescent="0.25">
      <c r="A173" s="53">
        <v>408691001465</v>
      </c>
      <c r="B173" s="54" t="s">
        <v>1184</v>
      </c>
      <c r="C173" s="55" t="s">
        <v>1185</v>
      </c>
      <c r="D173" s="55" t="s">
        <v>1186</v>
      </c>
      <c r="E173" s="55" t="s">
        <v>732</v>
      </c>
      <c r="F173" s="54" t="s">
        <v>441</v>
      </c>
      <c r="G173" s="56">
        <v>735621</v>
      </c>
      <c r="H173" s="85">
        <f t="shared" si="2"/>
        <v>149.79199543876439</v>
      </c>
    </row>
    <row r="174" spans="1:8" x14ac:dyDescent="0.25">
      <c r="A174" s="53">
        <v>408780301464</v>
      </c>
      <c r="B174" s="54" t="s">
        <v>1187</v>
      </c>
      <c r="C174" s="55" t="s">
        <v>823</v>
      </c>
      <c r="D174" s="55" t="s">
        <v>1188</v>
      </c>
      <c r="E174" s="55" t="s">
        <v>732</v>
      </c>
      <c r="F174" s="54" t="s">
        <v>477</v>
      </c>
      <c r="G174" s="56">
        <v>735621</v>
      </c>
      <c r="H174" s="85">
        <f t="shared" si="2"/>
        <v>149.79199543876439</v>
      </c>
    </row>
    <row r="175" spans="1:8" x14ac:dyDescent="0.25">
      <c r="A175" s="53">
        <v>408811000603</v>
      </c>
      <c r="B175" s="54" t="s">
        <v>1189</v>
      </c>
      <c r="C175" s="55" t="s">
        <v>745</v>
      </c>
      <c r="D175" s="55" t="s">
        <v>1190</v>
      </c>
      <c r="E175" s="55" t="s">
        <v>732</v>
      </c>
      <c r="F175" s="54" t="s">
        <v>441</v>
      </c>
      <c r="G175" s="56">
        <v>735621</v>
      </c>
      <c r="H175" s="85">
        <f t="shared" si="2"/>
        <v>149.79199543876439</v>
      </c>
    </row>
    <row r="176" spans="1:8" x14ac:dyDescent="0.25">
      <c r="A176" s="53">
        <v>408821000377</v>
      </c>
      <c r="B176" s="54" t="s">
        <v>1191</v>
      </c>
      <c r="C176" s="55" t="s">
        <v>1192</v>
      </c>
      <c r="D176" s="55" t="s">
        <v>1193</v>
      </c>
      <c r="E176" s="55" t="s">
        <v>732</v>
      </c>
      <c r="F176" s="54" t="s">
        <v>441</v>
      </c>
      <c r="G176" s="56">
        <v>735621</v>
      </c>
      <c r="H176" s="85">
        <f t="shared" si="2"/>
        <v>149.79199543876439</v>
      </c>
    </row>
    <row r="177" spans="1:8" x14ac:dyDescent="0.25">
      <c r="A177" s="53">
        <v>408880300066</v>
      </c>
      <c r="B177" s="54" t="s">
        <v>1194</v>
      </c>
      <c r="C177" s="55" t="s">
        <v>1195</v>
      </c>
      <c r="D177" s="55" t="s">
        <v>1196</v>
      </c>
      <c r="E177" s="55" t="s">
        <v>732</v>
      </c>
      <c r="F177" s="54" t="s">
        <v>441</v>
      </c>
      <c r="G177" s="56">
        <v>735621</v>
      </c>
      <c r="H177" s="85">
        <f t="shared" si="2"/>
        <v>149.79199543876439</v>
      </c>
    </row>
    <row r="178" spans="1:8" x14ac:dyDescent="0.25">
      <c r="A178" s="53">
        <v>408920600165</v>
      </c>
      <c r="B178" s="54" t="s">
        <v>1197</v>
      </c>
      <c r="C178" s="55" t="s">
        <v>1024</v>
      </c>
      <c r="D178" s="55" t="s">
        <v>1198</v>
      </c>
      <c r="E178" s="55" t="s">
        <v>732</v>
      </c>
      <c r="F178" s="54" t="s">
        <v>441</v>
      </c>
      <c r="G178" s="56">
        <v>735621</v>
      </c>
      <c r="H178" s="85">
        <f t="shared" si="2"/>
        <v>149.79199543876439</v>
      </c>
    </row>
    <row r="179" spans="1:8" x14ac:dyDescent="0.25">
      <c r="A179" s="53">
        <v>408821000300</v>
      </c>
      <c r="B179" s="54" t="s">
        <v>1199</v>
      </c>
      <c r="C179" s="55" t="s">
        <v>1200</v>
      </c>
      <c r="D179" s="55" t="s">
        <v>1201</v>
      </c>
      <c r="E179" s="55" t="s">
        <v>732</v>
      </c>
      <c r="F179" s="54" t="s">
        <v>441</v>
      </c>
      <c r="G179" s="56">
        <v>723138</v>
      </c>
      <c r="H179" s="85">
        <f t="shared" si="2"/>
        <v>147.25012472128611</v>
      </c>
    </row>
    <row r="180" spans="1:8" x14ac:dyDescent="0.25">
      <c r="A180" s="53">
        <v>393910600135</v>
      </c>
      <c r="B180" s="54" t="s">
        <v>1202</v>
      </c>
      <c r="C180" s="55" t="s">
        <v>1203</v>
      </c>
      <c r="D180" s="55" t="s">
        <v>1204</v>
      </c>
      <c r="E180" s="55" t="s">
        <v>1205</v>
      </c>
      <c r="F180" s="54" t="s">
        <v>477</v>
      </c>
      <c r="G180" s="56">
        <v>722934</v>
      </c>
      <c r="H180" s="85">
        <f t="shared" si="2"/>
        <v>147.20858489701587</v>
      </c>
    </row>
    <row r="181" spans="1:8" x14ac:dyDescent="0.25">
      <c r="A181" s="53">
        <v>399001000471</v>
      </c>
      <c r="B181" s="54" t="s">
        <v>1206</v>
      </c>
      <c r="C181" s="55" t="s">
        <v>1207</v>
      </c>
      <c r="D181" s="55" t="s">
        <v>1208</v>
      </c>
      <c r="E181" s="55" t="s">
        <v>783</v>
      </c>
      <c r="F181" s="54" t="s">
        <v>477</v>
      </c>
      <c r="G181" s="56">
        <v>706214</v>
      </c>
      <c r="H181" s="85">
        <f t="shared" si="2"/>
        <v>143.80394831957159</v>
      </c>
    </row>
    <row r="182" spans="1:8" x14ac:dyDescent="0.25">
      <c r="A182" s="53">
        <v>390901100872</v>
      </c>
      <c r="B182" s="54" t="s">
        <v>1209</v>
      </c>
      <c r="C182" s="55" t="s">
        <v>1210</v>
      </c>
      <c r="D182" s="55" t="s">
        <v>1211</v>
      </c>
      <c r="E182" s="55" t="s">
        <v>977</v>
      </c>
      <c r="F182" s="54" t="s">
        <v>477</v>
      </c>
      <c r="G182" s="56">
        <v>701312</v>
      </c>
      <c r="H182" s="85">
        <f t="shared" si="2"/>
        <v>142.80577077754813</v>
      </c>
    </row>
    <row r="183" spans="1:8" x14ac:dyDescent="0.25">
      <c r="A183" s="53">
        <v>390070510106</v>
      </c>
      <c r="B183" s="54" t="s">
        <v>1212</v>
      </c>
      <c r="C183" s="55" t="s">
        <v>1213</v>
      </c>
      <c r="D183" s="55" t="s">
        <v>1214</v>
      </c>
      <c r="E183" s="55" t="s">
        <v>1215</v>
      </c>
      <c r="F183" s="54" t="s">
        <v>477</v>
      </c>
      <c r="G183" s="56">
        <v>686608</v>
      </c>
      <c r="H183" s="85">
        <f t="shared" si="2"/>
        <v>139.81164540465696</v>
      </c>
    </row>
    <row r="184" spans="1:8" x14ac:dyDescent="0.25">
      <c r="A184" s="53">
        <v>408041100248</v>
      </c>
      <c r="B184" s="54" t="s">
        <v>1216</v>
      </c>
      <c r="C184" s="55" t="s">
        <v>909</v>
      </c>
      <c r="D184" s="55" t="s">
        <v>1217</v>
      </c>
      <c r="E184" s="55" t="s">
        <v>732</v>
      </c>
      <c r="F184" s="54" t="s">
        <v>441</v>
      </c>
      <c r="G184" s="56">
        <v>664008</v>
      </c>
      <c r="H184" s="85">
        <f t="shared" si="2"/>
        <v>135.20968448059949</v>
      </c>
    </row>
    <row r="185" spans="1:8" x14ac:dyDescent="0.25">
      <c r="A185" s="53">
        <v>399050500241</v>
      </c>
      <c r="B185" s="54" t="s">
        <v>1218</v>
      </c>
      <c r="C185" s="55" t="s">
        <v>1219</v>
      </c>
      <c r="D185" s="55" t="s">
        <v>1220</v>
      </c>
      <c r="E185" s="55" t="s">
        <v>825</v>
      </c>
      <c r="F185" s="54" t="s">
        <v>477</v>
      </c>
      <c r="G185" s="56">
        <v>662103</v>
      </c>
      <c r="H185" s="85">
        <f t="shared" si="2"/>
        <v>134.82177582748756</v>
      </c>
    </row>
    <row r="186" spans="1:8" x14ac:dyDescent="0.25">
      <c r="A186" s="53">
        <v>403060900229</v>
      </c>
      <c r="B186" s="54" t="s">
        <v>1221</v>
      </c>
      <c r="C186" s="55" t="s">
        <v>1222</v>
      </c>
      <c r="D186" s="55" t="s">
        <v>1223</v>
      </c>
      <c r="E186" s="55" t="s">
        <v>724</v>
      </c>
      <c r="F186" s="54" t="s">
        <v>477</v>
      </c>
      <c r="G186" s="56">
        <v>662102</v>
      </c>
      <c r="H186" s="85">
        <f t="shared" si="2"/>
        <v>134.821572200898</v>
      </c>
    </row>
    <row r="187" spans="1:8" x14ac:dyDescent="0.25">
      <c r="A187" s="53">
        <v>408840700045</v>
      </c>
      <c r="B187" s="54" t="s">
        <v>1224</v>
      </c>
      <c r="C187" s="55" t="s">
        <v>1225</v>
      </c>
      <c r="D187" s="55" t="s">
        <v>1226</v>
      </c>
      <c r="E187" s="55" t="s">
        <v>732</v>
      </c>
      <c r="F187" s="54" t="s">
        <v>477</v>
      </c>
      <c r="G187" s="56">
        <v>662102</v>
      </c>
      <c r="H187" s="85">
        <f t="shared" si="2"/>
        <v>134.821572200898</v>
      </c>
    </row>
    <row r="188" spans="1:8" x14ac:dyDescent="0.25">
      <c r="A188" s="53">
        <v>408721000175</v>
      </c>
      <c r="B188" s="54" t="s">
        <v>1227</v>
      </c>
      <c r="C188" s="55" t="s">
        <v>1228</v>
      </c>
      <c r="D188" s="55" t="s">
        <v>1229</v>
      </c>
      <c r="E188" s="55" t="s">
        <v>732</v>
      </c>
      <c r="F188" s="54" t="s">
        <v>441</v>
      </c>
      <c r="G188" s="56">
        <v>657438</v>
      </c>
      <c r="H188" s="85">
        <f t="shared" si="2"/>
        <v>133.87185778718987</v>
      </c>
    </row>
    <row r="189" spans="1:8" x14ac:dyDescent="0.25">
      <c r="A189" s="53">
        <v>408811000654</v>
      </c>
      <c r="B189" s="54" t="s">
        <v>1230</v>
      </c>
      <c r="C189" s="55" t="s">
        <v>909</v>
      </c>
      <c r="D189" s="55" t="s">
        <v>1231</v>
      </c>
      <c r="E189" s="55" t="s">
        <v>732</v>
      </c>
      <c r="F189" s="54" t="s">
        <v>441</v>
      </c>
      <c r="G189" s="56">
        <v>657438</v>
      </c>
      <c r="H189" s="85">
        <f t="shared" si="2"/>
        <v>133.87185778718987</v>
      </c>
    </row>
    <row r="190" spans="1:8" x14ac:dyDescent="0.25">
      <c r="A190" s="53">
        <v>408821000393</v>
      </c>
      <c r="B190" s="54" t="s">
        <v>1232</v>
      </c>
      <c r="C190" s="55" t="s">
        <v>730</v>
      </c>
      <c r="D190" s="55" t="s">
        <v>907</v>
      </c>
      <c r="E190" s="55" t="s">
        <v>732</v>
      </c>
      <c r="F190" s="54" t="s">
        <v>477</v>
      </c>
      <c r="G190" s="56">
        <v>657438</v>
      </c>
      <c r="H190" s="85">
        <f t="shared" si="2"/>
        <v>133.87185778718987</v>
      </c>
    </row>
    <row r="191" spans="1:8" x14ac:dyDescent="0.25">
      <c r="A191" s="53">
        <v>408930300178</v>
      </c>
      <c r="B191" s="54" t="s">
        <v>1233</v>
      </c>
      <c r="C191" s="55" t="s">
        <v>1234</v>
      </c>
      <c r="D191" s="55" t="s">
        <v>1235</v>
      </c>
      <c r="E191" s="55" t="s">
        <v>732</v>
      </c>
      <c r="F191" s="54" t="s">
        <v>441</v>
      </c>
      <c r="G191" s="56">
        <v>657438</v>
      </c>
      <c r="H191" s="85">
        <f t="shared" si="2"/>
        <v>133.87185778718987</v>
      </c>
    </row>
    <row r="192" spans="1:8" x14ac:dyDescent="0.25">
      <c r="A192" s="53">
        <v>408680100011</v>
      </c>
      <c r="B192" s="54" t="s">
        <v>1236</v>
      </c>
      <c r="C192" s="55" t="s">
        <v>754</v>
      </c>
      <c r="D192" s="55" t="s">
        <v>1237</v>
      </c>
      <c r="E192" s="55" t="s">
        <v>732</v>
      </c>
      <c r="F192" s="54" t="s">
        <v>441</v>
      </c>
      <c r="G192" s="56">
        <v>637728</v>
      </c>
      <c r="H192" s="85">
        <f t="shared" si="2"/>
        <v>129.85837770696099</v>
      </c>
    </row>
    <row r="193" spans="1:8" x14ac:dyDescent="0.25">
      <c r="A193" s="53">
        <v>395000201451</v>
      </c>
      <c r="B193" s="54" t="s">
        <v>1238</v>
      </c>
      <c r="C193" s="55" t="s">
        <v>1239</v>
      </c>
      <c r="D193" s="55" t="s">
        <v>1240</v>
      </c>
      <c r="E193" s="55" t="s">
        <v>728</v>
      </c>
      <c r="F193" s="54" t="s">
        <v>477</v>
      </c>
      <c r="G193" s="56">
        <v>637597</v>
      </c>
      <c r="H193" s="85">
        <f t="shared" si="2"/>
        <v>129.8317026237286</v>
      </c>
    </row>
    <row r="194" spans="1:8" x14ac:dyDescent="0.25">
      <c r="A194" s="53">
        <v>395000201469</v>
      </c>
      <c r="B194" s="54" t="s">
        <v>1241</v>
      </c>
      <c r="C194" s="55" t="s">
        <v>1242</v>
      </c>
      <c r="D194" s="55" t="s">
        <v>1243</v>
      </c>
      <c r="E194" s="55" t="s">
        <v>743</v>
      </c>
      <c r="F194" s="54" t="s">
        <v>477</v>
      </c>
      <c r="G194" s="56">
        <v>637597</v>
      </c>
      <c r="H194" s="85">
        <f t="shared" ref="H194:H257" si="3">G194/4910.95</f>
        <v>129.8317026237286</v>
      </c>
    </row>
    <row r="195" spans="1:8" x14ac:dyDescent="0.25">
      <c r="A195" s="53">
        <v>395970211602</v>
      </c>
      <c r="B195" s="54" t="s">
        <v>1244</v>
      </c>
      <c r="C195" s="55" t="s">
        <v>1245</v>
      </c>
      <c r="D195" s="55" t="s">
        <v>1246</v>
      </c>
      <c r="E195" s="55" t="s">
        <v>743</v>
      </c>
      <c r="F195" s="54" t="s">
        <v>477</v>
      </c>
      <c r="G195" s="56">
        <v>637597</v>
      </c>
      <c r="H195" s="85">
        <f t="shared" si="3"/>
        <v>129.8317026237286</v>
      </c>
    </row>
    <row r="196" spans="1:8" x14ac:dyDescent="0.25">
      <c r="A196" s="53">
        <v>395941150157</v>
      </c>
      <c r="B196" s="54" t="s">
        <v>1247</v>
      </c>
      <c r="C196" s="55" t="s">
        <v>848</v>
      </c>
      <c r="D196" s="55" t="s">
        <v>1248</v>
      </c>
      <c r="E196" s="55" t="s">
        <v>728</v>
      </c>
      <c r="F196" s="54" t="s">
        <v>441</v>
      </c>
      <c r="G196" s="56">
        <v>637596</v>
      </c>
      <c r="H196" s="85">
        <f t="shared" si="3"/>
        <v>129.83149899713905</v>
      </c>
    </row>
    <row r="197" spans="1:8" x14ac:dyDescent="0.25">
      <c r="A197" s="53">
        <v>396971051648</v>
      </c>
      <c r="B197" s="54" t="s">
        <v>302</v>
      </c>
      <c r="C197" s="55" t="s">
        <v>1249</v>
      </c>
      <c r="D197" s="55" t="s">
        <v>1250</v>
      </c>
      <c r="E197" s="55" t="s">
        <v>440</v>
      </c>
      <c r="F197" s="54" t="s">
        <v>477</v>
      </c>
      <c r="G197" s="56">
        <v>637596</v>
      </c>
      <c r="H197" s="85">
        <f t="shared" si="3"/>
        <v>129.83149899713905</v>
      </c>
    </row>
    <row r="198" spans="1:8" x14ac:dyDescent="0.25">
      <c r="A198" s="53">
        <v>350040806441</v>
      </c>
      <c r="B198" s="54" t="s">
        <v>1251</v>
      </c>
      <c r="C198" s="55" t="s">
        <v>1252</v>
      </c>
      <c r="D198" s="55" t="s">
        <v>1253</v>
      </c>
      <c r="E198" s="55" t="s">
        <v>732</v>
      </c>
      <c r="F198" s="54" t="s">
        <v>441</v>
      </c>
      <c r="G198" s="56">
        <v>624588</v>
      </c>
      <c r="H198" s="85">
        <f t="shared" si="3"/>
        <v>127.18272432014173</v>
      </c>
    </row>
    <row r="199" spans="1:8" x14ac:dyDescent="0.25">
      <c r="A199" s="53">
        <v>396750300821</v>
      </c>
      <c r="B199" s="54" t="s">
        <v>226</v>
      </c>
      <c r="C199" s="55" t="s">
        <v>1254</v>
      </c>
      <c r="D199" s="55" t="s">
        <v>1255</v>
      </c>
      <c r="E199" s="55" t="s">
        <v>440</v>
      </c>
      <c r="F199" s="54" t="s">
        <v>477</v>
      </c>
      <c r="G199" s="56">
        <v>622893</v>
      </c>
      <c r="H199" s="85">
        <f t="shared" si="3"/>
        <v>126.83757725083741</v>
      </c>
    </row>
    <row r="200" spans="1:8" x14ac:dyDescent="0.25">
      <c r="A200" s="53">
        <v>390900500630</v>
      </c>
      <c r="B200" s="54" t="s">
        <v>1256</v>
      </c>
      <c r="C200" s="55" t="s">
        <v>1257</v>
      </c>
      <c r="D200" s="55" t="s">
        <v>1258</v>
      </c>
      <c r="E200" s="55" t="s">
        <v>977</v>
      </c>
      <c r="F200" s="54" t="s">
        <v>477</v>
      </c>
      <c r="G200" s="56">
        <v>617992</v>
      </c>
      <c r="H200" s="85">
        <f t="shared" si="3"/>
        <v>125.83960333540354</v>
      </c>
    </row>
    <row r="201" spans="1:8" x14ac:dyDescent="0.25">
      <c r="A201" s="53">
        <v>399030100786</v>
      </c>
      <c r="B201" s="54" t="s">
        <v>1259</v>
      </c>
      <c r="C201" s="55" t="s">
        <v>1260</v>
      </c>
      <c r="D201" s="55" t="s">
        <v>1261</v>
      </c>
      <c r="E201" s="55" t="s">
        <v>783</v>
      </c>
      <c r="F201" s="54" t="s">
        <v>477</v>
      </c>
      <c r="G201" s="56">
        <v>613091</v>
      </c>
      <c r="H201" s="85">
        <f t="shared" si="3"/>
        <v>124.84162941996966</v>
      </c>
    </row>
    <row r="202" spans="1:8" x14ac:dyDescent="0.25">
      <c r="A202" s="53">
        <v>399070500051</v>
      </c>
      <c r="B202" s="54" t="s">
        <v>1262</v>
      </c>
      <c r="C202" s="55" t="s">
        <v>1263</v>
      </c>
      <c r="D202" s="55" t="s">
        <v>1264</v>
      </c>
      <c r="E202" s="55" t="s">
        <v>829</v>
      </c>
      <c r="F202" s="54" t="s">
        <v>441</v>
      </c>
      <c r="G202" s="56">
        <v>613091</v>
      </c>
      <c r="H202" s="85">
        <f t="shared" si="3"/>
        <v>124.84162941996966</v>
      </c>
    </row>
    <row r="203" spans="1:8" x14ac:dyDescent="0.25">
      <c r="A203" s="53">
        <v>401070400086</v>
      </c>
      <c r="B203" s="54" t="s">
        <v>1265</v>
      </c>
      <c r="C203" s="55" t="s">
        <v>1266</v>
      </c>
      <c r="D203" s="55" t="s">
        <v>1267</v>
      </c>
      <c r="E203" s="55" t="s">
        <v>724</v>
      </c>
      <c r="F203" s="54" t="s">
        <v>441</v>
      </c>
      <c r="G203" s="56">
        <v>613091</v>
      </c>
      <c r="H203" s="85">
        <f t="shared" si="3"/>
        <v>124.84162941996966</v>
      </c>
    </row>
    <row r="204" spans="1:8" x14ac:dyDescent="0.25">
      <c r="A204" s="53">
        <v>403960210481</v>
      </c>
      <c r="B204" s="54" t="s">
        <v>1268</v>
      </c>
      <c r="C204" s="55" t="s">
        <v>1269</v>
      </c>
      <c r="D204" s="55" t="s">
        <v>1270</v>
      </c>
      <c r="E204" s="55" t="s">
        <v>724</v>
      </c>
      <c r="F204" s="54" t="s">
        <v>477</v>
      </c>
      <c r="G204" s="56">
        <v>613091</v>
      </c>
      <c r="H204" s="85">
        <f t="shared" si="3"/>
        <v>124.84162941996966</v>
      </c>
    </row>
    <row r="205" spans="1:8" x14ac:dyDescent="0.25">
      <c r="A205" s="53">
        <v>350110601019</v>
      </c>
      <c r="B205" s="54" t="s">
        <v>1271</v>
      </c>
      <c r="C205" s="55" t="s">
        <v>1272</v>
      </c>
      <c r="D205" s="55" t="s">
        <v>1273</v>
      </c>
      <c r="E205" s="55" t="s">
        <v>732</v>
      </c>
      <c r="F205" s="54" t="s">
        <v>441</v>
      </c>
      <c r="G205" s="56">
        <v>613090</v>
      </c>
      <c r="H205" s="85">
        <f t="shared" si="3"/>
        <v>124.84142579338011</v>
      </c>
    </row>
    <row r="206" spans="1:8" x14ac:dyDescent="0.25">
      <c r="A206" s="53">
        <v>350170704488</v>
      </c>
      <c r="B206" s="54" t="s">
        <v>1274</v>
      </c>
      <c r="C206" s="55" t="s">
        <v>1275</v>
      </c>
      <c r="D206" s="55" t="s">
        <v>1276</v>
      </c>
      <c r="E206" s="55" t="s">
        <v>732</v>
      </c>
      <c r="F206" s="54" t="s">
        <v>477</v>
      </c>
      <c r="G206" s="56">
        <v>613090</v>
      </c>
      <c r="H206" s="85">
        <f t="shared" si="3"/>
        <v>124.84142579338011</v>
      </c>
    </row>
    <row r="207" spans="1:8" x14ac:dyDescent="0.25">
      <c r="A207" s="53">
        <v>385811001961</v>
      </c>
      <c r="B207" s="54" t="s">
        <v>1277</v>
      </c>
      <c r="C207" s="55" t="s">
        <v>1278</v>
      </c>
      <c r="D207" s="55" t="s">
        <v>1279</v>
      </c>
      <c r="E207" s="55" t="s">
        <v>1280</v>
      </c>
      <c r="F207" s="54" t="s">
        <v>477</v>
      </c>
      <c r="G207" s="56">
        <v>613090</v>
      </c>
      <c r="H207" s="85">
        <f t="shared" si="3"/>
        <v>124.84142579338011</v>
      </c>
    </row>
    <row r="208" spans="1:8" x14ac:dyDescent="0.25">
      <c r="A208" s="53">
        <v>390051000270</v>
      </c>
      <c r="B208" s="54" t="s">
        <v>1281</v>
      </c>
      <c r="C208" s="55" t="s">
        <v>1282</v>
      </c>
      <c r="D208" s="55" t="s">
        <v>1283</v>
      </c>
      <c r="E208" s="55" t="s">
        <v>873</v>
      </c>
      <c r="F208" s="54" t="s">
        <v>477</v>
      </c>
      <c r="G208" s="56">
        <v>613090</v>
      </c>
      <c r="H208" s="85">
        <f t="shared" si="3"/>
        <v>124.84142579338011</v>
      </c>
    </row>
    <row r="209" spans="1:8" x14ac:dyDescent="0.25">
      <c r="A209" s="53">
        <v>390140900942</v>
      </c>
      <c r="B209" s="54" t="s">
        <v>1284</v>
      </c>
      <c r="C209" s="55" t="s">
        <v>871</v>
      </c>
      <c r="D209" s="55" t="s">
        <v>1285</v>
      </c>
      <c r="E209" s="55" t="s">
        <v>873</v>
      </c>
      <c r="F209" s="54" t="s">
        <v>477</v>
      </c>
      <c r="G209" s="56">
        <v>613090</v>
      </c>
      <c r="H209" s="85">
        <f t="shared" si="3"/>
        <v>124.84142579338011</v>
      </c>
    </row>
    <row r="210" spans="1:8" x14ac:dyDescent="0.25">
      <c r="A210" s="53">
        <v>390911100099</v>
      </c>
      <c r="B210" s="54" t="s">
        <v>1286</v>
      </c>
      <c r="C210" s="55" t="s">
        <v>871</v>
      </c>
      <c r="D210" s="55" t="s">
        <v>1287</v>
      </c>
      <c r="E210" s="55" t="s">
        <v>873</v>
      </c>
      <c r="F210" s="54" t="s">
        <v>477</v>
      </c>
      <c r="G210" s="56">
        <v>613090</v>
      </c>
      <c r="H210" s="85">
        <f t="shared" si="3"/>
        <v>124.84142579338011</v>
      </c>
    </row>
    <row r="211" spans="1:8" x14ac:dyDescent="0.25">
      <c r="A211" s="53">
        <v>393161000045</v>
      </c>
      <c r="B211" s="54" t="s">
        <v>1288</v>
      </c>
      <c r="C211" s="55" t="s">
        <v>1289</v>
      </c>
      <c r="D211" s="55" t="s">
        <v>1290</v>
      </c>
      <c r="E211" s="55" t="s">
        <v>720</v>
      </c>
      <c r="F211" s="54" t="s">
        <v>441</v>
      </c>
      <c r="G211" s="56">
        <v>613090</v>
      </c>
      <c r="H211" s="85">
        <f t="shared" si="3"/>
        <v>124.84142579338011</v>
      </c>
    </row>
    <row r="212" spans="1:8" x14ac:dyDescent="0.25">
      <c r="A212" s="53">
        <v>393171000205</v>
      </c>
      <c r="B212" s="54" t="s">
        <v>1291</v>
      </c>
      <c r="C212" s="55" t="s">
        <v>1292</v>
      </c>
      <c r="D212" s="55" t="s">
        <v>1293</v>
      </c>
      <c r="E212" s="55" t="s">
        <v>1205</v>
      </c>
      <c r="F212" s="54" t="s">
        <v>441</v>
      </c>
      <c r="G212" s="56">
        <v>613090</v>
      </c>
      <c r="H212" s="85">
        <f t="shared" si="3"/>
        <v>124.84142579338011</v>
      </c>
    </row>
    <row r="213" spans="1:8" x14ac:dyDescent="0.25">
      <c r="A213" s="53">
        <v>394880300022</v>
      </c>
      <c r="B213" s="54" t="s">
        <v>1294</v>
      </c>
      <c r="C213" s="55" t="s">
        <v>1295</v>
      </c>
      <c r="D213" s="55" t="s">
        <v>1296</v>
      </c>
      <c r="E213" s="55" t="s">
        <v>976</v>
      </c>
      <c r="F213" s="54" t="s">
        <v>477</v>
      </c>
      <c r="G213" s="56">
        <v>613090</v>
      </c>
      <c r="H213" s="85">
        <f t="shared" si="3"/>
        <v>124.84142579338011</v>
      </c>
    </row>
    <row r="214" spans="1:8" x14ac:dyDescent="0.25">
      <c r="A214" s="53">
        <v>395030203768</v>
      </c>
      <c r="B214" s="54" t="s">
        <v>1297</v>
      </c>
      <c r="C214" s="55" t="s">
        <v>1298</v>
      </c>
      <c r="D214" s="55" t="s">
        <v>1299</v>
      </c>
      <c r="E214" s="55" t="s">
        <v>743</v>
      </c>
      <c r="F214" s="54" t="s">
        <v>477</v>
      </c>
      <c r="G214" s="56">
        <v>613090</v>
      </c>
      <c r="H214" s="85">
        <f t="shared" si="3"/>
        <v>124.84142579338011</v>
      </c>
    </row>
    <row r="215" spans="1:8" x14ac:dyDescent="0.25">
      <c r="A215" s="53">
        <v>395081000918</v>
      </c>
      <c r="B215" s="54" t="s">
        <v>1300</v>
      </c>
      <c r="C215" s="55" t="s">
        <v>1301</v>
      </c>
      <c r="D215" s="55" t="s">
        <v>1302</v>
      </c>
      <c r="E215" s="55" t="s">
        <v>783</v>
      </c>
      <c r="F215" s="54" t="s">
        <v>441</v>
      </c>
      <c r="G215" s="56">
        <v>613090</v>
      </c>
      <c r="H215" s="85">
        <f t="shared" si="3"/>
        <v>124.84142579338011</v>
      </c>
    </row>
    <row r="216" spans="1:8" x14ac:dyDescent="0.25">
      <c r="A216" s="53">
        <v>395180901366</v>
      </c>
      <c r="B216" s="54" t="s">
        <v>1303</v>
      </c>
      <c r="C216" s="55" t="s">
        <v>1304</v>
      </c>
      <c r="D216" s="55" t="s">
        <v>1305</v>
      </c>
      <c r="E216" s="55" t="s">
        <v>728</v>
      </c>
      <c r="F216" s="54" t="s">
        <v>441</v>
      </c>
      <c r="G216" s="56">
        <v>613090</v>
      </c>
      <c r="H216" s="85">
        <f t="shared" si="3"/>
        <v>124.84142579338011</v>
      </c>
    </row>
    <row r="217" spans="1:8" x14ac:dyDescent="0.25">
      <c r="A217" s="53">
        <v>395940251391</v>
      </c>
      <c r="B217" s="54" t="s">
        <v>1306</v>
      </c>
      <c r="C217" s="55" t="s">
        <v>1307</v>
      </c>
      <c r="D217" s="55" t="s">
        <v>1308</v>
      </c>
      <c r="E217" s="55" t="s">
        <v>728</v>
      </c>
      <c r="F217" s="54" t="s">
        <v>441</v>
      </c>
      <c r="G217" s="56">
        <v>613090</v>
      </c>
      <c r="H217" s="85">
        <f t="shared" si="3"/>
        <v>124.84142579338011</v>
      </c>
    </row>
    <row r="218" spans="1:8" x14ac:dyDescent="0.25">
      <c r="A218" s="53">
        <v>396750300139</v>
      </c>
      <c r="B218" s="54" t="s">
        <v>298</v>
      </c>
      <c r="C218" s="55" t="s">
        <v>484</v>
      </c>
      <c r="D218" s="55" t="s">
        <v>485</v>
      </c>
      <c r="E218" s="55" t="s">
        <v>440</v>
      </c>
      <c r="F218" s="54" t="s">
        <v>477</v>
      </c>
      <c r="G218" s="56">
        <v>613090</v>
      </c>
      <c r="H218" s="85">
        <f t="shared" si="3"/>
        <v>124.84142579338011</v>
      </c>
    </row>
    <row r="219" spans="1:8" x14ac:dyDescent="0.25">
      <c r="A219" s="53">
        <v>396750300147</v>
      </c>
      <c r="B219" s="54" t="s">
        <v>483</v>
      </c>
      <c r="C219" s="55" t="s">
        <v>484</v>
      </c>
      <c r="D219" s="55" t="s">
        <v>485</v>
      </c>
      <c r="E219" s="55" t="s">
        <v>440</v>
      </c>
      <c r="F219" s="54" t="s">
        <v>477</v>
      </c>
      <c r="G219" s="56">
        <v>613090</v>
      </c>
      <c r="H219" s="85">
        <f t="shared" si="3"/>
        <v>124.84142579338011</v>
      </c>
    </row>
    <row r="220" spans="1:8" x14ac:dyDescent="0.25">
      <c r="A220" s="53">
        <v>399100200341</v>
      </c>
      <c r="B220" s="54" t="s">
        <v>1309</v>
      </c>
      <c r="C220" s="55" t="s">
        <v>1310</v>
      </c>
      <c r="D220" s="55" t="s">
        <v>1311</v>
      </c>
      <c r="E220" s="55" t="s">
        <v>829</v>
      </c>
      <c r="F220" s="54" t="s">
        <v>477</v>
      </c>
      <c r="G220" s="56">
        <v>613090</v>
      </c>
      <c r="H220" s="85">
        <f t="shared" si="3"/>
        <v>124.84142579338011</v>
      </c>
    </row>
    <row r="221" spans="1:8" x14ac:dyDescent="0.25">
      <c r="A221" s="53">
        <v>399110500611</v>
      </c>
      <c r="B221" s="54" t="s">
        <v>1312</v>
      </c>
      <c r="C221" s="55" t="s">
        <v>1313</v>
      </c>
      <c r="D221" s="55" t="s">
        <v>1314</v>
      </c>
      <c r="E221" s="55" t="s">
        <v>825</v>
      </c>
      <c r="F221" s="54" t="s">
        <v>441</v>
      </c>
      <c r="G221" s="56">
        <v>613090</v>
      </c>
      <c r="H221" s="85">
        <f t="shared" si="3"/>
        <v>124.84142579338011</v>
      </c>
    </row>
    <row r="222" spans="1:8" x14ac:dyDescent="0.25">
      <c r="A222" s="53">
        <v>399131100183</v>
      </c>
      <c r="B222" s="54" t="s">
        <v>1315</v>
      </c>
      <c r="C222" s="55" t="s">
        <v>1127</v>
      </c>
      <c r="D222" s="55" t="s">
        <v>1316</v>
      </c>
      <c r="E222" s="55" t="s">
        <v>783</v>
      </c>
      <c r="F222" s="54" t="s">
        <v>477</v>
      </c>
      <c r="G222" s="56">
        <v>613090</v>
      </c>
      <c r="H222" s="85">
        <f t="shared" si="3"/>
        <v>124.84142579338011</v>
      </c>
    </row>
    <row r="223" spans="1:8" x14ac:dyDescent="0.25">
      <c r="A223" s="53">
        <v>399161000086</v>
      </c>
      <c r="B223" s="54" t="s">
        <v>1317</v>
      </c>
      <c r="C223" s="55" t="s">
        <v>1318</v>
      </c>
      <c r="D223" s="55" t="s">
        <v>1319</v>
      </c>
      <c r="E223" s="55" t="s">
        <v>825</v>
      </c>
      <c r="F223" s="54" t="s">
        <v>441</v>
      </c>
      <c r="G223" s="56">
        <v>613090</v>
      </c>
      <c r="H223" s="85">
        <f t="shared" si="3"/>
        <v>124.84142579338011</v>
      </c>
    </row>
    <row r="224" spans="1:8" x14ac:dyDescent="0.25">
      <c r="A224" s="53">
        <v>399180300198</v>
      </c>
      <c r="B224" s="54" t="s">
        <v>1320</v>
      </c>
      <c r="C224" s="55" t="s">
        <v>1321</v>
      </c>
      <c r="D224" s="55" t="s">
        <v>1322</v>
      </c>
      <c r="E224" s="55" t="s">
        <v>783</v>
      </c>
      <c r="F224" s="54" t="s">
        <v>477</v>
      </c>
      <c r="G224" s="56">
        <v>613090</v>
      </c>
      <c r="H224" s="85">
        <f t="shared" si="3"/>
        <v>124.84142579338011</v>
      </c>
    </row>
    <row r="225" spans="1:8" x14ac:dyDescent="0.25">
      <c r="A225" s="53">
        <v>399190500471</v>
      </c>
      <c r="B225" s="54" t="s">
        <v>1323</v>
      </c>
      <c r="C225" s="55" t="s">
        <v>1324</v>
      </c>
      <c r="D225" s="55" t="s">
        <v>1325</v>
      </c>
      <c r="E225" s="55" t="s">
        <v>783</v>
      </c>
      <c r="F225" s="54" t="s">
        <v>441</v>
      </c>
      <c r="G225" s="56">
        <v>613090</v>
      </c>
      <c r="H225" s="85">
        <f t="shared" si="3"/>
        <v>124.84142579338011</v>
      </c>
    </row>
    <row r="226" spans="1:8" x14ac:dyDescent="0.25">
      <c r="A226" s="53">
        <v>399711000470</v>
      </c>
      <c r="B226" s="54" t="s">
        <v>1326</v>
      </c>
      <c r="C226" s="55" t="s">
        <v>1327</v>
      </c>
      <c r="D226" s="55" t="s">
        <v>1328</v>
      </c>
      <c r="E226" s="55" t="s">
        <v>825</v>
      </c>
      <c r="F226" s="54" t="s">
        <v>477</v>
      </c>
      <c r="G226" s="56">
        <v>613090</v>
      </c>
      <c r="H226" s="85">
        <f t="shared" si="3"/>
        <v>124.84142579338011</v>
      </c>
    </row>
    <row r="227" spans="1:8" x14ac:dyDescent="0.25">
      <c r="A227" s="53">
        <v>399731000239</v>
      </c>
      <c r="B227" s="54" t="s">
        <v>1329</v>
      </c>
      <c r="C227" s="55" t="s">
        <v>1137</v>
      </c>
      <c r="D227" s="55" t="s">
        <v>1330</v>
      </c>
      <c r="E227" s="55" t="s">
        <v>783</v>
      </c>
      <c r="F227" s="54" t="s">
        <v>441</v>
      </c>
      <c r="G227" s="56">
        <v>613090</v>
      </c>
      <c r="H227" s="85">
        <f t="shared" si="3"/>
        <v>124.84142579338011</v>
      </c>
    </row>
    <row r="228" spans="1:8" x14ac:dyDescent="0.25">
      <c r="A228" s="53">
        <v>399971000091</v>
      </c>
      <c r="B228" s="54" t="s">
        <v>1331</v>
      </c>
      <c r="C228" s="55" t="s">
        <v>1332</v>
      </c>
      <c r="D228" s="55" t="s">
        <v>1333</v>
      </c>
      <c r="E228" s="55" t="s">
        <v>783</v>
      </c>
      <c r="F228" s="54" t="s">
        <v>441</v>
      </c>
      <c r="G228" s="56">
        <v>613090</v>
      </c>
      <c r="H228" s="85">
        <f t="shared" si="3"/>
        <v>124.84142579338011</v>
      </c>
    </row>
    <row r="229" spans="1:8" x14ac:dyDescent="0.25">
      <c r="A229" s="53">
        <v>401071100671</v>
      </c>
      <c r="B229" s="54" t="s">
        <v>1334</v>
      </c>
      <c r="C229" s="55" t="s">
        <v>1335</v>
      </c>
      <c r="D229" s="55" t="s">
        <v>1336</v>
      </c>
      <c r="E229" s="55" t="s">
        <v>1337</v>
      </c>
      <c r="F229" s="54" t="s">
        <v>477</v>
      </c>
      <c r="G229" s="56">
        <v>613090</v>
      </c>
      <c r="H229" s="85">
        <f t="shared" si="3"/>
        <v>124.84142579338011</v>
      </c>
    </row>
    <row r="230" spans="1:8" x14ac:dyDescent="0.25">
      <c r="A230" s="53">
        <v>401080600741</v>
      </c>
      <c r="B230" s="54" t="s">
        <v>1338</v>
      </c>
      <c r="C230" s="55" t="s">
        <v>1339</v>
      </c>
      <c r="D230" s="55" t="s">
        <v>1340</v>
      </c>
      <c r="E230" s="55" t="s">
        <v>1337</v>
      </c>
      <c r="F230" s="54" t="s">
        <v>477</v>
      </c>
      <c r="G230" s="56">
        <v>613090</v>
      </c>
      <c r="H230" s="85">
        <f t="shared" si="3"/>
        <v>124.84142579338011</v>
      </c>
    </row>
    <row r="231" spans="1:8" x14ac:dyDescent="0.25">
      <c r="A231" s="53">
        <v>401080600750</v>
      </c>
      <c r="B231" s="54" t="s">
        <v>1341</v>
      </c>
      <c r="C231" s="55" t="s">
        <v>1342</v>
      </c>
      <c r="D231" s="55" t="s">
        <v>1336</v>
      </c>
      <c r="E231" s="55" t="s">
        <v>1337</v>
      </c>
      <c r="F231" s="54" t="s">
        <v>477</v>
      </c>
      <c r="G231" s="56">
        <v>613090</v>
      </c>
      <c r="H231" s="85">
        <f t="shared" si="3"/>
        <v>124.84142579338011</v>
      </c>
    </row>
    <row r="232" spans="1:8" x14ac:dyDescent="0.25">
      <c r="A232" s="53">
        <v>403050200202</v>
      </c>
      <c r="B232" s="54" t="s">
        <v>1343</v>
      </c>
      <c r="C232" s="55" t="s">
        <v>1344</v>
      </c>
      <c r="D232" s="55" t="s">
        <v>1345</v>
      </c>
      <c r="E232" s="55" t="s">
        <v>724</v>
      </c>
      <c r="F232" s="54" t="s">
        <v>477</v>
      </c>
      <c r="G232" s="56">
        <v>613090</v>
      </c>
      <c r="H232" s="85">
        <f t="shared" si="3"/>
        <v>124.84142579338011</v>
      </c>
    </row>
    <row r="233" spans="1:8" x14ac:dyDescent="0.25">
      <c r="A233" s="53">
        <v>403090300170</v>
      </c>
      <c r="B233" s="54" t="s">
        <v>1346</v>
      </c>
      <c r="C233" s="55" t="s">
        <v>1157</v>
      </c>
      <c r="D233" s="55" t="s">
        <v>1347</v>
      </c>
      <c r="E233" s="55" t="s">
        <v>724</v>
      </c>
      <c r="F233" s="54" t="s">
        <v>477</v>
      </c>
      <c r="G233" s="56">
        <v>613090</v>
      </c>
      <c r="H233" s="85">
        <f t="shared" si="3"/>
        <v>124.84142579338011</v>
      </c>
    </row>
    <row r="234" spans="1:8" x14ac:dyDescent="0.25">
      <c r="A234" s="53">
        <v>403160400380</v>
      </c>
      <c r="B234" s="54" t="s">
        <v>1348</v>
      </c>
      <c r="C234" s="55" t="s">
        <v>1349</v>
      </c>
      <c r="D234" s="55" t="s">
        <v>1207</v>
      </c>
      <c r="E234" s="55" t="s">
        <v>783</v>
      </c>
      <c r="F234" s="54" t="s">
        <v>441</v>
      </c>
      <c r="G234" s="56">
        <v>613090</v>
      </c>
      <c r="H234" s="85">
        <f t="shared" si="3"/>
        <v>124.84142579338011</v>
      </c>
    </row>
    <row r="235" spans="1:8" x14ac:dyDescent="0.25">
      <c r="A235" s="53">
        <v>403810300253</v>
      </c>
      <c r="B235" s="54" t="s">
        <v>1350</v>
      </c>
      <c r="C235" s="55" t="s">
        <v>1351</v>
      </c>
      <c r="D235" s="55" t="s">
        <v>1352</v>
      </c>
      <c r="E235" s="55" t="s">
        <v>724</v>
      </c>
      <c r="F235" s="54" t="s">
        <v>477</v>
      </c>
      <c r="G235" s="56">
        <v>613090</v>
      </c>
      <c r="H235" s="85">
        <f t="shared" si="3"/>
        <v>124.84142579338011</v>
      </c>
    </row>
    <row r="236" spans="1:8" x14ac:dyDescent="0.25">
      <c r="A236" s="53">
        <v>403940100582</v>
      </c>
      <c r="B236" s="54" t="s">
        <v>1353</v>
      </c>
      <c r="C236" s="55" t="s">
        <v>1354</v>
      </c>
      <c r="D236" s="55" t="s">
        <v>1355</v>
      </c>
      <c r="E236" s="55" t="s">
        <v>724</v>
      </c>
      <c r="F236" s="54" t="s">
        <v>477</v>
      </c>
      <c r="G236" s="56">
        <v>613090</v>
      </c>
      <c r="H236" s="85">
        <f t="shared" si="3"/>
        <v>124.84142579338011</v>
      </c>
    </row>
    <row r="237" spans="1:8" x14ac:dyDescent="0.25">
      <c r="A237" s="53">
        <v>408051000080</v>
      </c>
      <c r="B237" s="54" t="s">
        <v>1356</v>
      </c>
      <c r="C237" s="55" t="s">
        <v>1357</v>
      </c>
      <c r="D237" s="55" t="s">
        <v>1358</v>
      </c>
      <c r="E237" s="55" t="s">
        <v>732</v>
      </c>
      <c r="F237" s="54" t="s">
        <v>441</v>
      </c>
      <c r="G237" s="56">
        <v>613090</v>
      </c>
      <c r="H237" s="85">
        <f t="shared" si="3"/>
        <v>124.84142579338011</v>
      </c>
    </row>
    <row r="238" spans="1:8" x14ac:dyDescent="0.25">
      <c r="A238" s="53">
        <v>408080600053</v>
      </c>
      <c r="B238" s="54" t="s">
        <v>1359</v>
      </c>
      <c r="C238" s="55" t="s">
        <v>1360</v>
      </c>
      <c r="D238" s="55" t="s">
        <v>1361</v>
      </c>
      <c r="E238" s="55" t="s">
        <v>732</v>
      </c>
      <c r="F238" s="54" t="s">
        <v>441</v>
      </c>
      <c r="G238" s="56">
        <v>613090</v>
      </c>
      <c r="H238" s="85">
        <f t="shared" si="3"/>
        <v>124.84142579338011</v>
      </c>
    </row>
    <row r="239" spans="1:8" x14ac:dyDescent="0.25">
      <c r="A239" s="53">
        <v>408100100028</v>
      </c>
      <c r="B239" s="54" t="s">
        <v>1362</v>
      </c>
      <c r="C239" s="55" t="s">
        <v>1363</v>
      </c>
      <c r="D239" s="55" t="s">
        <v>1364</v>
      </c>
      <c r="E239" s="55" t="s">
        <v>732</v>
      </c>
      <c r="F239" s="54" t="s">
        <v>441</v>
      </c>
      <c r="G239" s="56">
        <v>613090</v>
      </c>
      <c r="H239" s="85">
        <f t="shared" si="3"/>
        <v>124.84142579338011</v>
      </c>
    </row>
    <row r="240" spans="1:8" x14ac:dyDescent="0.25">
      <c r="A240" s="53">
        <v>408110500211</v>
      </c>
      <c r="B240" s="54" t="s">
        <v>1365</v>
      </c>
      <c r="C240" s="55" t="s">
        <v>967</v>
      </c>
      <c r="D240" s="55" t="s">
        <v>1366</v>
      </c>
      <c r="E240" s="55" t="s">
        <v>732</v>
      </c>
      <c r="F240" s="54" t="s">
        <v>441</v>
      </c>
      <c r="G240" s="56">
        <v>613090</v>
      </c>
      <c r="H240" s="85">
        <f t="shared" si="3"/>
        <v>124.84142579338011</v>
      </c>
    </row>
    <row r="241" spans="1:8" x14ac:dyDescent="0.25">
      <c r="A241" s="53">
        <v>408120600159</v>
      </c>
      <c r="B241" s="54" t="s">
        <v>1367</v>
      </c>
      <c r="C241" s="55" t="s">
        <v>1106</v>
      </c>
      <c r="D241" s="55" t="s">
        <v>1368</v>
      </c>
      <c r="E241" s="55" t="s">
        <v>732</v>
      </c>
      <c r="F241" s="54" t="s">
        <v>441</v>
      </c>
      <c r="G241" s="56">
        <v>613090</v>
      </c>
      <c r="H241" s="85">
        <f t="shared" si="3"/>
        <v>124.84142579338011</v>
      </c>
    </row>
    <row r="242" spans="1:8" x14ac:dyDescent="0.25">
      <c r="A242" s="53">
        <v>408121200065</v>
      </c>
      <c r="B242" s="54" t="s">
        <v>1369</v>
      </c>
      <c r="C242" s="55" t="s">
        <v>1370</v>
      </c>
      <c r="D242" s="55" t="s">
        <v>1371</v>
      </c>
      <c r="E242" s="55" t="s">
        <v>732</v>
      </c>
      <c r="F242" s="54" t="s">
        <v>441</v>
      </c>
      <c r="G242" s="56">
        <v>613090</v>
      </c>
      <c r="H242" s="85">
        <f t="shared" si="3"/>
        <v>124.84142579338011</v>
      </c>
    </row>
    <row r="243" spans="1:8" x14ac:dyDescent="0.25">
      <c r="A243" s="53">
        <v>408170300024</v>
      </c>
      <c r="B243" s="54" t="s">
        <v>1372</v>
      </c>
      <c r="C243" s="55" t="s">
        <v>1373</v>
      </c>
      <c r="D243" s="55" t="s">
        <v>1374</v>
      </c>
      <c r="E243" s="55" t="s">
        <v>732</v>
      </c>
      <c r="F243" s="54" t="s">
        <v>477</v>
      </c>
      <c r="G243" s="56">
        <v>613090</v>
      </c>
      <c r="H243" s="85">
        <f t="shared" si="3"/>
        <v>124.84142579338011</v>
      </c>
    </row>
    <row r="244" spans="1:8" x14ac:dyDescent="0.25">
      <c r="A244" s="53">
        <v>408170500139</v>
      </c>
      <c r="B244" s="54" t="s">
        <v>1375</v>
      </c>
      <c r="C244" s="55" t="s">
        <v>1376</v>
      </c>
      <c r="D244" s="55" t="s">
        <v>1377</v>
      </c>
      <c r="E244" s="55" t="s">
        <v>732</v>
      </c>
      <c r="F244" s="54" t="s">
        <v>441</v>
      </c>
      <c r="G244" s="56">
        <v>613090</v>
      </c>
      <c r="H244" s="85">
        <f t="shared" si="3"/>
        <v>124.84142579338011</v>
      </c>
    </row>
    <row r="245" spans="1:8" x14ac:dyDescent="0.25">
      <c r="A245" s="53">
        <v>408170500341</v>
      </c>
      <c r="B245" s="54" t="s">
        <v>1378</v>
      </c>
      <c r="C245" s="55" t="s">
        <v>1379</v>
      </c>
      <c r="D245" s="55" t="s">
        <v>1380</v>
      </c>
      <c r="E245" s="55" t="s">
        <v>732</v>
      </c>
      <c r="F245" s="54" t="s">
        <v>441</v>
      </c>
      <c r="G245" s="56">
        <v>613090</v>
      </c>
      <c r="H245" s="85">
        <f t="shared" si="3"/>
        <v>124.84142579338011</v>
      </c>
    </row>
    <row r="246" spans="1:8" x14ac:dyDescent="0.25">
      <c r="A246" s="53">
        <v>408180400019</v>
      </c>
      <c r="B246" s="54" t="s">
        <v>1381</v>
      </c>
      <c r="C246" s="55" t="s">
        <v>1382</v>
      </c>
      <c r="D246" s="55" t="s">
        <v>1383</v>
      </c>
      <c r="E246" s="55" t="s">
        <v>732</v>
      </c>
      <c r="F246" s="54" t="s">
        <v>477</v>
      </c>
      <c r="G246" s="56">
        <v>613090</v>
      </c>
      <c r="H246" s="85">
        <f t="shared" si="3"/>
        <v>124.84142579338011</v>
      </c>
    </row>
    <row r="247" spans="1:8" x14ac:dyDescent="0.25">
      <c r="A247" s="53">
        <v>408190200018</v>
      </c>
      <c r="B247" s="54" t="s">
        <v>1384</v>
      </c>
      <c r="C247" s="55" t="s">
        <v>1385</v>
      </c>
      <c r="D247" s="55" t="s">
        <v>1386</v>
      </c>
      <c r="E247" s="55" t="s">
        <v>732</v>
      </c>
      <c r="F247" s="54" t="s">
        <v>441</v>
      </c>
      <c r="G247" s="56">
        <v>613090</v>
      </c>
      <c r="H247" s="85">
        <f t="shared" si="3"/>
        <v>124.84142579338011</v>
      </c>
    </row>
    <row r="248" spans="1:8" x14ac:dyDescent="0.25">
      <c r="A248" s="53">
        <v>408910100091</v>
      </c>
      <c r="B248" s="54" t="s">
        <v>1387</v>
      </c>
      <c r="C248" s="55" t="s">
        <v>823</v>
      </c>
      <c r="D248" s="55" t="s">
        <v>1188</v>
      </c>
      <c r="E248" s="55" t="s">
        <v>732</v>
      </c>
      <c r="F248" s="54" t="s">
        <v>441</v>
      </c>
      <c r="G248" s="56">
        <v>613090</v>
      </c>
      <c r="H248" s="85">
        <f t="shared" si="3"/>
        <v>124.84142579338011</v>
      </c>
    </row>
    <row r="249" spans="1:8" x14ac:dyDescent="0.25">
      <c r="A249" s="53">
        <v>408920300129</v>
      </c>
      <c r="B249" s="54" t="s">
        <v>1388</v>
      </c>
      <c r="C249" s="55" t="s">
        <v>1185</v>
      </c>
      <c r="D249" s="55" t="s">
        <v>1389</v>
      </c>
      <c r="E249" s="55" t="s">
        <v>732</v>
      </c>
      <c r="F249" s="54" t="s">
        <v>441</v>
      </c>
      <c r="G249" s="56">
        <v>613090</v>
      </c>
      <c r="H249" s="85">
        <f t="shared" si="3"/>
        <v>124.84142579338011</v>
      </c>
    </row>
    <row r="250" spans="1:8" x14ac:dyDescent="0.25">
      <c r="A250" s="53">
        <v>408861100030</v>
      </c>
      <c r="B250" s="54" t="s">
        <v>1390</v>
      </c>
      <c r="C250" s="55" t="s">
        <v>776</v>
      </c>
      <c r="D250" s="55" t="s">
        <v>1391</v>
      </c>
      <c r="E250" s="55" t="s">
        <v>732</v>
      </c>
      <c r="F250" s="54" t="s">
        <v>441</v>
      </c>
      <c r="G250" s="56">
        <v>611987</v>
      </c>
      <c r="H250" s="85">
        <f t="shared" si="3"/>
        <v>124.61682566509535</v>
      </c>
    </row>
    <row r="251" spans="1:8" x14ac:dyDescent="0.25">
      <c r="A251" s="53">
        <v>390820600404</v>
      </c>
      <c r="B251" s="54" t="s">
        <v>1392</v>
      </c>
      <c r="C251" s="55" t="s">
        <v>1393</v>
      </c>
      <c r="D251" s="55" t="s">
        <v>1394</v>
      </c>
      <c r="E251" s="55" t="s">
        <v>1215</v>
      </c>
      <c r="F251" s="54" t="s">
        <v>477</v>
      </c>
      <c r="G251" s="56">
        <v>593486</v>
      </c>
      <c r="H251" s="85">
        <f t="shared" si="3"/>
        <v>120.8495301316446</v>
      </c>
    </row>
    <row r="252" spans="1:8" x14ac:dyDescent="0.25">
      <c r="A252" s="53">
        <v>408040300138</v>
      </c>
      <c r="B252" s="54" t="s">
        <v>1395</v>
      </c>
      <c r="C252" s="55" t="s">
        <v>1396</v>
      </c>
      <c r="D252" s="55" t="s">
        <v>1397</v>
      </c>
      <c r="E252" s="55" t="s">
        <v>732</v>
      </c>
      <c r="F252" s="54" t="s">
        <v>441</v>
      </c>
      <c r="G252" s="56">
        <v>591738</v>
      </c>
      <c r="H252" s="85">
        <f t="shared" si="3"/>
        <v>120.49359085309361</v>
      </c>
    </row>
    <row r="253" spans="1:8" x14ac:dyDescent="0.25">
      <c r="A253" s="53">
        <v>408750201228</v>
      </c>
      <c r="B253" s="54" t="s">
        <v>1398</v>
      </c>
      <c r="C253" s="55" t="s">
        <v>904</v>
      </c>
      <c r="D253" s="55" t="s">
        <v>1399</v>
      </c>
      <c r="E253" s="55" t="s">
        <v>732</v>
      </c>
      <c r="F253" s="54" t="s">
        <v>441</v>
      </c>
      <c r="G253" s="56">
        <v>591738</v>
      </c>
      <c r="H253" s="85">
        <f t="shared" si="3"/>
        <v>120.49359085309361</v>
      </c>
    </row>
    <row r="254" spans="1:8" x14ac:dyDescent="0.25">
      <c r="A254" s="53">
        <v>395930510291</v>
      </c>
      <c r="B254" s="54" t="s">
        <v>1400</v>
      </c>
      <c r="C254" s="55" t="s">
        <v>1401</v>
      </c>
      <c r="D254" s="55" t="s">
        <v>1402</v>
      </c>
      <c r="E254" s="55" t="s">
        <v>728</v>
      </c>
      <c r="F254" s="54" t="s">
        <v>477</v>
      </c>
      <c r="G254" s="56">
        <v>591650</v>
      </c>
      <c r="H254" s="85">
        <f t="shared" si="3"/>
        <v>120.47567171321232</v>
      </c>
    </row>
    <row r="255" spans="1:8" x14ac:dyDescent="0.25">
      <c r="A255" s="53">
        <v>395190901275</v>
      </c>
      <c r="B255" s="54" t="s">
        <v>1403</v>
      </c>
      <c r="C255" s="55" t="s">
        <v>1404</v>
      </c>
      <c r="D255" s="55" t="s">
        <v>1405</v>
      </c>
      <c r="E255" s="55" t="s">
        <v>728</v>
      </c>
      <c r="F255" s="54" t="s">
        <v>477</v>
      </c>
      <c r="G255" s="56">
        <v>589022</v>
      </c>
      <c r="H255" s="85">
        <f t="shared" si="3"/>
        <v>119.94054103584847</v>
      </c>
    </row>
    <row r="256" spans="1:8" x14ac:dyDescent="0.25">
      <c r="A256" s="53">
        <v>370850102262</v>
      </c>
      <c r="B256" s="54" t="s">
        <v>1406</v>
      </c>
      <c r="C256" s="55" t="s">
        <v>1407</v>
      </c>
      <c r="D256" s="55" t="s">
        <v>1408</v>
      </c>
      <c r="E256" s="55" t="s">
        <v>1409</v>
      </c>
      <c r="F256" s="54" t="s">
        <v>441</v>
      </c>
      <c r="G256" s="56">
        <v>588584</v>
      </c>
      <c r="H256" s="85">
        <f t="shared" si="3"/>
        <v>119.85135258962116</v>
      </c>
    </row>
    <row r="257" spans="1:8" x14ac:dyDescent="0.25">
      <c r="A257" s="53">
        <v>390130100387</v>
      </c>
      <c r="B257" s="54" t="s">
        <v>1410</v>
      </c>
      <c r="C257" s="55" t="s">
        <v>1411</v>
      </c>
      <c r="D257" s="55" t="s">
        <v>1412</v>
      </c>
      <c r="E257" s="55" t="s">
        <v>873</v>
      </c>
      <c r="F257" s="54" t="s">
        <v>477</v>
      </c>
      <c r="G257" s="56">
        <v>588584</v>
      </c>
      <c r="H257" s="85">
        <f t="shared" si="3"/>
        <v>119.85135258962116</v>
      </c>
    </row>
    <row r="258" spans="1:8" x14ac:dyDescent="0.25">
      <c r="A258" s="53">
        <v>391840600032</v>
      </c>
      <c r="B258" s="54" t="s">
        <v>1413</v>
      </c>
      <c r="C258" s="55" t="s">
        <v>1414</v>
      </c>
      <c r="D258" s="55" t="s">
        <v>1415</v>
      </c>
      <c r="E258" s="55" t="s">
        <v>1416</v>
      </c>
      <c r="F258" s="54" t="s">
        <v>441</v>
      </c>
      <c r="G258" s="56">
        <v>588584</v>
      </c>
      <c r="H258" s="85">
        <f t="shared" ref="H258:H321" si="4">G258/4910.95</f>
        <v>119.85135258962116</v>
      </c>
    </row>
    <row r="259" spans="1:8" x14ac:dyDescent="0.25">
      <c r="A259" s="53">
        <v>395950410374</v>
      </c>
      <c r="B259" s="54" t="s">
        <v>1417</v>
      </c>
      <c r="C259" s="55" t="s">
        <v>1418</v>
      </c>
      <c r="D259" s="55" t="s">
        <v>998</v>
      </c>
      <c r="E259" s="55" t="s">
        <v>743</v>
      </c>
      <c r="F259" s="54" t="s">
        <v>477</v>
      </c>
      <c r="G259" s="56">
        <v>588584</v>
      </c>
      <c r="H259" s="85">
        <f t="shared" si="4"/>
        <v>119.85135258962116</v>
      </c>
    </row>
    <row r="260" spans="1:8" x14ac:dyDescent="0.25">
      <c r="A260" s="53">
        <v>396980151957</v>
      </c>
      <c r="B260" s="54" t="s">
        <v>306</v>
      </c>
      <c r="C260" s="55" t="s">
        <v>762</v>
      </c>
      <c r="D260" s="55" t="s">
        <v>1419</v>
      </c>
      <c r="E260" s="55" t="s">
        <v>440</v>
      </c>
      <c r="F260" s="54" t="s">
        <v>477</v>
      </c>
      <c r="G260" s="56">
        <v>588584</v>
      </c>
      <c r="H260" s="85">
        <f t="shared" si="4"/>
        <v>119.85135258962116</v>
      </c>
    </row>
    <row r="261" spans="1:8" x14ac:dyDescent="0.25">
      <c r="A261" s="53">
        <v>399140900362</v>
      </c>
      <c r="B261" s="54" t="s">
        <v>1420</v>
      </c>
      <c r="C261" s="55" t="s">
        <v>1421</v>
      </c>
      <c r="D261" s="55" t="s">
        <v>1422</v>
      </c>
      <c r="E261" s="55" t="s">
        <v>829</v>
      </c>
      <c r="F261" s="54" t="s">
        <v>477</v>
      </c>
      <c r="G261" s="56">
        <v>588584</v>
      </c>
      <c r="H261" s="85">
        <f t="shared" si="4"/>
        <v>119.85135258962116</v>
      </c>
    </row>
    <row r="262" spans="1:8" x14ac:dyDescent="0.25">
      <c r="A262" s="53">
        <v>399960410114</v>
      </c>
      <c r="B262" s="54" t="s">
        <v>1423</v>
      </c>
      <c r="C262" s="55" t="s">
        <v>1424</v>
      </c>
      <c r="D262" s="55" t="s">
        <v>1425</v>
      </c>
      <c r="E262" s="55" t="s">
        <v>783</v>
      </c>
      <c r="F262" s="54" t="s">
        <v>477</v>
      </c>
      <c r="G262" s="56">
        <v>588584</v>
      </c>
      <c r="H262" s="85">
        <f t="shared" si="4"/>
        <v>119.85135258962116</v>
      </c>
    </row>
    <row r="263" spans="1:8" x14ac:dyDescent="0.25">
      <c r="A263" s="53">
        <v>371850200783</v>
      </c>
      <c r="B263" s="54" t="s">
        <v>1426</v>
      </c>
      <c r="C263" s="55" t="s">
        <v>1427</v>
      </c>
      <c r="D263" s="55" t="s">
        <v>1428</v>
      </c>
      <c r="E263" s="55" t="s">
        <v>1429</v>
      </c>
      <c r="F263" s="54" t="s">
        <v>441</v>
      </c>
      <c r="G263" s="56">
        <v>578782</v>
      </c>
      <c r="H263" s="85">
        <f t="shared" si="4"/>
        <v>117.85540475875341</v>
      </c>
    </row>
    <row r="264" spans="1:8" x14ac:dyDescent="0.25">
      <c r="A264" s="53">
        <v>400951030757</v>
      </c>
      <c r="B264" s="54" t="s">
        <v>1430</v>
      </c>
      <c r="C264" s="55" t="s">
        <v>1431</v>
      </c>
      <c r="D264" s="55" t="s">
        <v>1432</v>
      </c>
      <c r="E264" s="55" t="s">
        <v>716</v>
      </c>
      <c r="F264" s="54" t="s">
        <v>477</v>
      </c>
      <c r="G264" s="56">
        <v>564078</v>
      </c>
      <c r="H264" s="85">
        <f t="shared" si="4"/>
        <v>114.8612793858622</v>
      </c>
    </row>
    <row r="265" spans="1:8" x14ac:dyDescent="0.25">
      <c r="A265" s="53">
        <v>408811000565</v>
      </c>
      <c r="B265" s="54" t="s">
        <v>1433</v>
      </c>
      <c r="C265" s="55" t="s">
        <v>865</v>
      </c>
      <c r="D265" s="55" t="s">
        <v>1434</v>
      </c>
      <c r="E265" s="55" t="s">
        <v>732</v>
      </c>
      <c r="F265" s="54" t="s">
        <v>441</v>
      </c>
      <c r="G265" s="56">
        <v>558888</v>
      </c>
      <c r="H265" s="85">
        <f t="shared" si="4"/>
        <v>113.80445738604547</v>
      </c>
    </row>
    <row r="266" spans="1:8" x14ac:dyDescent="0.25">
      <c r="A266" s="53">
        <v>370850102319</v>
      </c>
      <c r="B266" s="54" t="s">
        <v>1435</v>
      </c>
      <c r="C266" s="55" t="s">
        <v>1436</v>
      </c>
      <c r="D266" s="55" t="s">
        <v>1437</v>
      </c>
      <c r="E266" s="55" t="s">
        <v>1409</v>
      </c>
      <c r="F266" s="54" t="s">
        <v>441</v>
      </c>
      <c r="G266" s="56">
        <v>554276</v>
      </c>
      <c r="H266" s="85">
        <f t="shared" si="4"/>
        <v>112.86533155499446</v>
      </c>
    </row>
    <row r="267" spans="1:8" x14ac:dyDescent="0.25">
      <c r="A267" s="53">
        <v>390780900230</v>
      </c>
      <c r="B267" s="54" t="s">
        <v>1438</v>
      </c>
      <c r="C267" s="55" t="s">
        <v>1439</v>
      </c>
      <c r="D267" s="55" t="s">
        <v>1440</v>
      </c>
      <c r="E267" s="55" t="s">
        <v>873</v>
      </c>
      <c r="F267" s="54" t="s">
        <v>477</v>
      </c>
      <c r="G267" s="56">
        <v>554276</v>
      </c>
      <c r="H267" s="85">
        <f t="shared" si="4"/>
        <v>112.86533155499446</v>
      </c>
    </row>
    <row r="268" spans="1:8" x14ac:dyDescent="0.25">
      <c r="A268" s="53">
        <v>399000700851</v>
      </c>
      <c r="B268" s="54" t="s">
        <v>1441</v>
      </c>
      <c r="C268" s="55" t="s">
        <v>1442</v>
      </c>
      <c r="D268" s="55" t="s">
        <v>1443</v>
      </c>
      <c r="E268" s="55" t="s">
        <v>825</v>
      </c>
      <c r="F268" s="54" t="s">
        <v>441</v>
      </c>
      <c r="G268" s="56">
        <v>554276</v>
      </c>
      <c r="H268" s="85">
        <f t="shared" si="4"/>
        <v>112.86533155499446</v>
      </c>
    </row>
    <row r="269" spans="1:8" x14ac:dyDescent="0.25">
      <c r="A269" s="53">
        <v>389131100315</v>
      </c>
      <c r="B269" s="54" t="s">
        <v>1444</v>
      </c>
      <c r="C269" s="55" t="s">
        <v>813</v>
      </c>
      <c r="D269" s="55" t="s">
        <v>1445</v>
      </c>
      <c r="E269" s="55" t="s">
        <v>1446</v>
      </c>
      <c r="F269" s="54" t="s">
        <v>477</v>
      </c>
      <c r="G269" s="56">
        <v>540448</v>
      </c>
      <c r="H269" s="85">
        <f t="shared" si="4"/>
        <v>110.04958307455787</v>
      </c>
    </row>
    <row r="270" spans="1:8" x14ac:dyDescent="0.25">
      <c r="A270" s="53">
        <v>395170200971</v>
      </c>
      <c r="B270" s="54" t="s">
        <v>1447</v>
      </c>
      <c r="C270" s="55" t="s">
        <v>1448</v>
      </c>
      <c r="D270" s="55" t="s">
        <v>1449</v>
      </c>
      <c r="E270" s="55" t="s">
        <v>728</v>
      </c>
      <c r="F270" s="54" t="s">
        <v>441</v>
      </c>
      <c r="G270" s="56">
        <v>539572</v>
      </c>
      <c r="H270" s="85">
        <f t="shared" si="4"/>
        <v>109.87120618210326</v>
      </c>
    </row>
    <row r="271" spans="1:8" x14ac:dyDescent="0.25">
      <c r="A271" s="53">
        <v>395750200979</v>
      </c>
      <c r="B271" s="54" t="s">
        <v>1450</v>
      </c>
      <c r="C271" s="55" t="s">
        <v>1451</v>
      </c>
      <c r="D271" s="55" t="s">
        <v>1452</v>
      </c>
      <c r="E271" s="55" t="s">
        <v>728</v>
      </c>
      <c r="F271" s="54" t="s">
        <v>441</v>
      </c>
      <c r="G271" s="56">
        <v>539572</v>
      </c>
      <c r="H271" s="85">
        <f t="shared" si="4"/>
        <v>109.87120618210326</v>
      </c>
    </row>
    <row r="272" spans="1:8" x14ac:dyDescent="0.25">
      <c r="A272" s="53">
        <v>399000701211</v>
      </c>
      <c r="B272" s="54" t="s">
        <v>1453</v>
      </c>
      <c r="C272" s="55" t="s">
        <v>1454</v>
      </c>
      <c r="D272" s="55" t="s">
        <v>1455</v>
      </c>
      <c r="E272" s="55" t="s">
        <v>825</v>
      </c>
      <c r="F272" s="54" t="s">
        <v>441</v>
      </c>
      <c r="G272" s="56">
        <v>539572</v>
      </c>
      <c r="H272" s="85">
        <f t="shared" si="4"/>
        <v>109.87120618210326</v>
      </c>
    </row>
    <row r="273" spans="1:8" x14ac:dyDescent="0.25">
      <c r="A273" s="53">
        <v>395050103701</v>
      </c>
      <c r="B273" s="54" t="s">
        <v>1456</v>
      </c>
      <c r="C273" s="55" t="s">
        <v>1457</v>
      </c>
      <c r="D273" s="55" t="s">
        <v>1458</v>
      </c>
      <c r="E273" s="55" t="s">
        <v>743</v>
      </c>
      <c r="F273" s="54" t="s">
        <v>477</v>
      </c>
      <c r="G273" s="56">
        <v>539178</v>
      </c>
      <c r="H273" s="85">
        <f t="shared" si="4"/>
        <v>109.7909773058166</v>
      </c>
    </row>
    <row r="274" spans="1:8" x14ac:dyDescent="0.25">
      <c r="A274" s="53">
        <v>399980610039</v>
      </c>
      <c r="B274" s="54" t="s">
        <v>1459</v>
      </c>
      <c r="C274" s="55" t="s">
        <v>1363</v>
      </c>
      <c r="D274" s="55" t="s">
        <v>1460</v>
      </c>
      <c r="E274" s="55" t="s">
        <v>783</v>
      </c>
      <c r="F274" s="54" t="s">
        <v>477</v>
      </c>
      <c r="G274" s="56">
        <v>534671</v>
      </c>
      <c r="H274" s="85">
        <f t="shared" si="4"/>
        <v>108.87323226666939</v>
      </c>
    </row>
    <row r="275" spans="1:8" x14ac:dyDescent="0.25">
      <c r="A275" s="53">
        <v>390930200568</v>
      </c>
      <c r="B275" s="54" t="s">
        <v>1461</v>
      </c>
      <c r="C275" s="55" t="s">
        <v>1462</v>
      </c>
      <c r="D275" s="55" t="s">
        <v>1463</v>
      </c>
      <c r="E275" s="55" t="s">
        <v>1215</v>
      </c>
      <c r="F275" s="54" t="s">
        <v>477</v>
      </c>
      <c r="G275" s="56">
        <v>529770</v>
      </c>
      <c r="H275" s="85">
        <f t="shared" si="4"/>
        <v>107.8752583512355</v>
      </c>
    </row>
    <row r="276" spans="1:8" x14ac:dyDescent="0.25">
      <c r="A276" s="53">
        <v>390901200036</v>
      </c>
      <c r="B276" s="54" t="s">
        <v>1464</v>
      </c>
      <c r="C276" s="55" t="s">
        <v>975</v>
      </c>
      <c r="D276" s="55" t="s">
        <v>1465</v>
      </c>
      <c r="E276" s="55" t="s">
        <v>977</v>
      </c>
      <c r="F276" s="54" t="s">
        <v>477</v>
      </c>
      <c r="G276" s="56">
        <v>526038</v>
      </c>
      <c r="H276" s="85">
        <f t="shared" si="4"/>
        <v>107.11532391899735</v>
      </c>
    </row>
    <row r="277" spans="1:8" x14ac:dyDescent="0.25">
      <c r="A277" s="53">
        <v>408010300095</v>
      </c>
      <c r="B277" s="54" t="s">
        <v>1466</v>
      </c>
      <c r="C277" s="55" t="s">
        <v>1467</v>
      </c>
      <c r="D277" s="55" t="s">
        <v>1468</v>
      </c>
      <c r="E277" s="55" t="s">
        <v>732</v>
      </c>
      <c r="F277" s="54" t="s">
        <v>441</v>
      </c>
      <c r="G277" s="56">
        <v>526038</v>
      </c>
      <c r="H277" s="85">
        <f t="shared" si="4"/>
        <v>107.11532391899735</v>
      </c>
    </row>
    <row r="278" spans="1:8" x14ac:dyDescent="0.25">
      <c r="A278" s="53">
        <v>408030600273</v>
      </c>
      <c r="B278" s="54" t="s">
        <v>1469</v>
      </c>
      <c r="C278" s="55" t="s">
        <v>1379</v>
      </c>
      <c r="D278" s="55" t="s">
        <v>1470</v>
      </c>
      <c r="E278" s="55" t="s">
        <v>732</v>
      </c>
      <c r="F278" s="54" t="s">
        <v>441</v>
      </c>
      <c r="G278" s="56">
        <v>526038</v>
      </c>
      <c r="H278" s="85">
        <f t="shared" si="4"/>
        <v>107.11532391899735</v>
      </c>
    </row>
    <row r="279" spans="1:8" x14ac:dyDescent="0.25">
      <c r="A279" s="53">
        <v>408840500038</v>
      </c>
      <c r="B279" s="54" t="s">
        <v>1471</v>
      </c>
      <c r="C279" s="55" t="s">
        <v>1472</v>
      </c>
      <c r="D279" s="55" t="s">
        <v>1473</v>
      </c>
      <c r="E279" s="55" t="s">
        <v>732</v>
      </c>
      <c r="F279" s="54" t="s">
        <v>441</v>
      </c>
      <c r="G279" s="56">
        <v>526038</v>
      </c>
      <c r="H279" s="85">
        <f t="shared" si="4"/>
        <v>107.11532391899735</v>
      </c>
    </row>
    <row r="280" spans="1:8" x14ac:dyDescent="0.25">
      <c r="A280" s="53">
        <v>408920500144</v>
      </c>
      <c r="B280" s="54" t="s">
        <v>1474</v>
      </c>
      <c r="C280" s="55" t="s">
        <v>745</v>
      </c>
      <c r="D280" s="55" t="s">
        <v>1475</v>
      </c>
      <c r="E280" s="55" t="s">
        <v>732</v>
      </c>
      <c r="F280" s="54" t="s">
        <v>441</v>
      </c>
      <c r="G280" s="56">
        <v>526038</v>
      </c>
      <c r="H280" s="85">
        <f t="shared" si="4"/>
        <v>107.11532391899735</v>
      </c>
    </row>
    <row r="281" spans="1:8" x14ac:dyDescent="0.25">
      <c r="A281" s="53">
        <v>395930111249</v>
      </c>
      <c r="B281" s="54" t="s">
        <v>1476</v>
      </c>
      <c r="C281" s="55" t="s">
        <v>1477</v>
      </c>
      <c r="D281" s="55" t="s">
        <v>1478</v>
      </c>
      <c r="E281" s="55" t="s">
        <v>728</v>
      </c>
      <c r="F281" s="54" t="s">
        <v>477</v>
      </c>
      <c r="G281" s="56">
        <v>515504</v>
      </c>
      <c r="H281" s="85">
        <f t="shared" si="4"/>
        <v>104.97032142457162</v>
      </c>
    </row>
    <row r="282" spans="1:8" x14ac:dyDescent="0.25">
      <c r="A282" s="53">
        <v>371050902089</v>
      </c>
      <c r="B282" s="54" t="s">
        <v>1479</v>
      </c>
      <c r="C282" s="55" t="s">
        <v>1480</v>
      </c>
      <c r="D282" s="55" t="s">
        <v>1481</v>
      </c>
      <c r="E282" s="55" t="s">
        <v>716</v>
      </c>
      <c r="F282" s="54" t="s">
        <v>441</v>
      </c>
      <c r="G282" s="56">
        <v>515066</v>
      </c>
      <c r="H282" s="85">
        <f t="shared" si="4"/>
        <v>104.88113297834431</v>
      </c>
    </row>
    <row r="283" spans="1:8" x14ac:dyDescent="0.25">
      <c r="A283" s="53">
        <v>396090100620</v>
      </c>
      <c r="B283" s="54" t="s">
        <v>397</v>
      </c>
      <c r="C283" s="55" t="s">
        <v>997</v>
      </c>
      <c r="D283" s="55" t="s">
        <v>1482</v>
      </c>
      <c r="E283" s="55" t="s">
        <v>440</v>
      </c>
      <c r="F283" s="54" t="s">
        <v>477</v>
      </c>
      <c r="G283" s="56">
        <v>515066</v>
      </c>
      <c r="H283" s="85">
        <f t="shared" si="4"/>
        <v>104.88113297834431</v>
      </c>
    </row>
    <row r="284" spans="1:8" x14ac:dyDescent="0.25">
      <c r="A284" s="53">
        <v>396971051630</v>
      </c>
      <c r="B284" s="54" t="s">
        <v>304</v>
      </c>
      <c r="C284" s="55" t="s">
        <v>1249</v>
      </c>
      <c r="D284" s="55" t="s">
        <v>1483</v>
      </c>
      <c r="E284" s="55" t="s">
        <v>440</v>
      </c>
      <c r="F284" s="54" t="s">
        <v>477</v>
      </c>
      <c r="G284" s="56">
        <v>515066</v>
      </c>
      <c r="H284" s="85">
        <f t="shared" si="4"/>
        <v>104.88113297834431</v>
      </c>
    </row>
    <row r="285" spans="1:8" x14ac:dyDescent="0.25">
      <c r="A285" s="53">
        <v>395150400664</v>
      </c>
      <c r="B285" s="54" t="s">
        <v>1484</v>
      </c>
      <c r="C285" s="55" t="s">
        <v>1448</v>
      </c>
      <c r="D285" s="55" t="s">
        <v>1485</v>
      </c>
      <c r="E285" s="55" t="s">
        <v>728</v>
      </c>
      <c r="F285" s="54" t="s">
        <v>441</v>
      </c>
      <c r="G285" s="56">
        <v>497911</v>
      </c>
      <c r="H285" s="85">
        <f t="shared" si="4"/>
        <v>101.38791883444141</v>
      </c>
    </row>
    <row r="286" spans="1:8" x14ac:dyDescent="0.25">
      <c r="A286" s="53">
        <v>389920600152</v>
      </c>
      <c r="B286" s="54" t="s">
        <v>1486</v>
      </c>
      <c r="C286" s="55" t="s">
        <v>1487</v>
      </c>
      <c r="D286" s="55" t="s">
        <v>1488</v>
      </c>
      <c r="E286" s="55" t="s">
        <v>1489</v>
      </c>
      <c r="F286" s="54" t="s">
        <v>441</v>
      </c>
      <c r="G286" s="56">
        <v>495461</v>
      </c>
      <c r="H286" s="85">
        <f t="shared" si="4"/>
        <v>100.88903369001925</v>
      </c>
    </row>
    <row r="287" spans="1:8" x14ac:dyDescent="0.25">
      <c r="A287" s="53">
        <v>396050600859</v>
      </c>
      <c r="B287" s="54" t="s">
        <v>81</v>
      </c>
      <c r="C287" s="55" t="s">
        <v>704</v>
      </c>
      <c r="D287" s="55" t="s">
        <v>808</v>
      </c>
      <c r="E287" s="55" t="s">
        <v>440</v>
      </c>
      <c r="F287" s="54" t="s">
        <v>477</v>
      </c>
      <c r="G287" s="56">
        <v>493188</v>
      </c>
      <c r="H287" s="85">
        <f t="shared" si="4"/>
        <v>100.42619045194922</v>
      </c>
    </row>
    <row r="288" spans="1:8" x14ac:dyDescent="0.25">
      <c r="A288" s="53">
        <v>399040500006</v>
      </c>
      <c r="B288" s="54" t="s">
        <v>1490</v>
      </c>
      <c r="C288" s="55" t="s">
        <v>1260</v>
      </c>
      <c r="D288" s="55" t="s">
        <v>1491</v>
      </c>
      <c r="E288" s="55" t="s">
        <v>783</v>
      </c>
      <c r="F288" s="54" t="s">
        <v>477</v>
      </c>
      <c r="G288" s="56">
        <v>493188</v>
      </c>
      <c r="H288" s="85">
        <f t="shared" si="4"/>
        <v>100.42619045194922</v>
      </c>
    </row>
    <row r="289" spans="1:8" x14ac:dyDescent="0.25">
      <c r="A289" s="53">
        <v>395200702187</v>
      </c>
      <c r="B289" s="54" t="s">
        <v>1492</v>
      </c>
      <c r="C289" s="55" t="s">
        <v>1493</v>
      </c>
      <c r="D289" s="55" t="s">
        <v>1494</v>
      </c>
      <c r="E289" s="55" t="s">
        <v>743</v>
      </c>
      <c r="F289" s="54" t="s">
        <v>441</v>
      </c>
      <c r="G289" s="56">
        <v>490998</v>
      </c>
      <c r="H289" s="85">
        <f t="shared" si="4"/>
        <v>99.980248220812683</v>
      </c>
    </row>
    <row r="290" spans="1:8" x14ac:dyDescent="0.25">
      <c r="A290" s="53">
        <v>395750300221</v>
      </c>
      <c r="B290" s="54" t="s">
        <v>1495</v>
      </c>
      <c r="C290" s="55" t="s">
        <v>1496</v>
      </c>
      <c r="D290" s="55" t="s">
        <v>1497</v>
      </c>
      <c r="E290" s="55" t="s">
        <v>728</v>
      </c>
      <c r="F290" s="54" t="s">
        <v>441</v>
      </c>
      <c r="G290" s="56">
        <v>490998</v>
      </c>
      <c r="H290" s="85">
        <f t="shared" si="4"/>
        <v>99.980248220812683</v>
      </c>
    </row>
    <row r="291" spans="1:8" x14ac:dyDescent="0.25">
      <c r="A291" s="53">
        <v>370850201201</v>
      </c>
      <c r="B291" s="54" t="s">
        <v>1498</v>
      </c>
      <c r="C291" s="55" t="s">
        <v>1499</v>
      </c>
      <c r="D291" s="55" t="s">
        <v>1500</v>
      </c>
      <c r="E291" s="55" t="s">
        <v>1409</v>
      </c>
      <c r="F291" s="54" t="s">
        <v>441</v>
      </c>
      <c r="G291" s="56">
        <v>490560</v>
      </c>
      <c r="H291" s="85">
        <f t="shared" si="4"/>
        <v>99.891059774585372</v>
      </c>
    </row>
    <row r="292" spans="1:8" x14ac:dyDescent="0.25">
      <c r="A292" s="53">
        <v>385821001152</v>
      </c>
      <c r="B292" s="54" t="s">
        <v>1501</v>
      </c>
      <c r="C292" s="55" t="s">
        <v>1502</v>
      </c>
      <c r="D292" s="55" t="s">
        <v>1503</v>
      </c>
      <c r="E292" s="55" t="s">
        <v>1280</v>
      </c>
      <c r="F292" s="54" t="s">
        <v>441</v>
      </c>
      <c r="G292" s="56">
        <v>490560</v>
      </c>
      <c r="H292" s="85">
        <f t="shared" si="4"/>
        <v>99.891059774585372</v>
      </c>
    </row>
    <row r="293" spans="1:8" x14ac:dyDescent="0.25">
      <c r="A293" s="53">
        <v>385831000936</v>
      </c>
      <c r="B293" s="54" t="s">
        <v>1504</v>
      </c>
      <c r="C293" s="55" t="s">
        <v>1505</v>
      </c>
      <c r="D293" s="55" t="s">
        <v>1506</v>
      </c>
      <c r="E293" s="55" t="s">
        <v>1280</v>
      </c>
      <c r="F293" s="54" t="s">
        <v>441</v>
      </c>
      <c r="G293" s="56">
        <v>490560</v>
      </c>
      <c r="H293" s="85">
        <f t="shared" si="4"/>
        <v>99.891059774585372</v>
      </c>
    </row>
    <row r="294" spans="1:8" x14ac:dyDescent="0.25">
      <c r="A294" s="53">
        <v>390050601008</v>
      </c>
      <c r="B294" s="54" t="s">
        <v>1507</v>
      </c>
      <c r="C294" s="55" t="s">
        <v>1508</v>
      </c>
      <c r="D294" s="55" t="s">
        <v>1509</v>
      </c>
      <c r="E294" s="55" t="s">
        <v>1215</v>
      </c>
      <c r="F294" s="54" t="s">
        <v>477</v>
      </c>
      <c r="G294" s="56">
        <v>490560</v>
      </c>
      <c r="H294" s="85">
        <f t="shared" si="4"/>
        <v>99.891059774585372</v>
      </c>
    </row>
    <row r="295" spans="1:8" x14ac:dyDescent="0.25">
      <c r="A295" s="53">
        <v>390070910988</v>
      </c>
      <c r="B295" s="54" t="s">
        <v>1510</v>
      </c>
      <c r="C295" s="55" t="s">
        <v>1511</v>
      </c>
      <c r="D295" s="55" t="s">
        <v>1512</v>
      </c>
      <c r="E295" s="55" t="s">
        <v>873</v>
      </c>
      <c r="F295" s="54" t="s">
        <v>441</v>
      </c>
      <c r="G295" s="56">
        <v>490560</v>
      </c>
      <c r="H295" s="85">
        <f t="shared" si="4"/>
        <v>99.891059774585372</v>
      </c>
    </row>
    <row r="296" spans="1:8" x14ac:dyDescent="0.25">
      <c r="A296" s="53">
        <v>390150700178</v>
      </c>
      <c r="B296" s="54" t="s">
        <v>1513</v>
      </c>
      <c r="C296" s="55" t="s">
        <v>1514</v>
      </c>
      <c r="D296" s="55" t="s">
        <v>1515</v>
      </c>
      <c r="E296" s="55" t="s">
        <v>873</v>
      </c>
      <c r="F296" s="54" t="s">
        <v>441</v>
      </c>
      <c r="G296" s="56">
        <v>490560</v>
      </c>
      <c r="H296" s="85">
        <f t="shared" si="4"/>
        <v>99.891059774585372</v>
      </c>
    </row>
    <row r="297" spans="1:8" x14ac:dyDescent="0.25">
      <c r="A297" s="53">
        <v>390780900248</v>
      </c>
      <c r="B297" s="54" t="s">
        <v>1516</v>
      </c>
      <c r="C297" s="55" t="s">
        <v>1517</v>
      </c>
      <c r="D297" s="55" t="s">
        <v>1518</v>
      </c>
      <c r="E297" s="55" t="s">
        <v>873</v>
      </c>
      <c r="F297" s="54" t="s">
        <v>477</v>
      </c>
      <c r="G297" s="56">
        <v>490560</v>
      </c>
      <c r="H297" s="85">
        <f t="shared" si="4"/>
        <v>99.891059774585372</v>
      </c>
    </row>
    <row r="298" spans="1:8" x14ac:dyDescent="0.25">
      <c r="A298" s="53">
        <v>390800102459</v>
      </c>
      <c r="B298" s="54" t="s">
        <v>1519</v>
      </c>
      <c r="C298" s="55" t="s">
        <v>1520</v>
      </c>
      <c r="D298" s="55" t="s">
        <v>1521</v>
      </c>
      <c r="E298" s="55" t="s">
        <v>873</v>
      </c>
      <c r="F298" s="54" t="s">
        <v>477</v>
      </c>
      <c r="G298" s="56">
        <v>490560</v>
      </c>
      <c r="H298" s="85">
        <f t="shared" si="4"/>
        <v>99.891059774585372</v>
      </c>
    </row>
    <row r="299" spans="1:8" x14ac:dyDescent="0.25">
      <c r="A299" s="53">
        <v>390900100348</v>
      </c>
      <c r="B299" s="54" t="s">
        <v>1522</v>
      </c>
      <c r="C299" s="55" t="s">
        <v>1523</v>
      </c>
      <c r="D299" s="55" t="s">
        <v>1524</v>
      </c>
      <c r="E299" s="55" t="s">
        <v>1525</v>
      </c>
      <c r="F299" s="54" t="s">
        <v>441</v>
      </c>
      <c r="G299" s="56">
        <v>490560</v>
      </c>
      <c r="H299" s="85">
        <f t="shared" si="4"/>
        <v>99.891059774585372</v>
      </c>
    </row>
    <row r="300" spans="1:8" x14ac:dyDescent="0.25">
      <c r="A300" s="53">
        <v>390900700451</v>
      </c>
      <c r="B300" s="54" t="s">
        <v>1526</v>
      </c>
      <c r="C300" s="55" t="s">
        <v>1527</v>
      </c>
      <c r="D300" s="55" t="s">
        <v>1528</v>
      </c>
      <c r="E300" s="55" t="s">
        <v>873</v>
      </c>
      <c r="F300" s="54" t="s">
        <v>441</v>
      </c>
      <c r="G300" s="56">
        <v>490560</v>
      </c>
      <c r="H300" s="85">
        <f t="shared" si="4"/>
        <v>99.891059774585372</v>
      </c>
    </row>
    <row r="301" spans="1:8" x14ac:dyDescent="0.25">
      <c r="A301" s="53">
        <v>390930700561</v>
      </c>
      <c r="B301" s="54" t="s">
        <v>1529</v>
      </c>
      <c r="C301" s="55" t="s">
        <v>1530</v>
      </c>
      <c r="D301" s="55" t="s">
        <v>1531</v>
      </c>
      <c r="E301" s="55" t="s">
        <v>1532</v>
      </c>
      <c r="F301" s="54" t="s">
        <v>441</v>
      </c>
      <c r="G301" s="56">
        <v>490560</v>
      </c>
      <c r="H301" s="85">
        <f t="shared" si="4"/>
        <v>99.891059774585372</v>
      </c>
    </row>
    <row r="302" spans="1:8" x14ac:dyDescent="0.25">
      <c r="A302" s="53">
        <v>393021100198</v>
      </c>
      <c r="B302" s="54" t="s">
        <v>1533</v>
      </c>
      <c r="C302" s="55" t="s">
        <v>1534</v>
      </c>
      <c r="D302" s="55" t="s">
        <v>1535</v>
      </c>
      <c r="E302" s="55" t="s">
        <v>1205</v>
      </c>
      <c r="F302" s="54" t="s">
        <v>441</v>
      </c>
      <c r="G302" s="56">
        <v>490560</v>
      </c>
      <c r="H302" s="85">
        <f t="shared" si="4"/>
        <v>99.891059774585372</v>
      </c>
    </row>
    <row r="303" spans="1:8" x14ac:dyDescent="0.25">
      <c r="A303" s="53">
        <v>393040610288</v>
      </c>
      <c r="B303" s="54" t="s">
        <v>1536</v>
      </c>
      <c r="C303" s="55" t="s">
        <v>1537</v>
      </c>
      <c r="D303" s="55" t="s">
        <v>1538</v>
      </c>
      <c r="E303" s="55" t="s">
        <v>1205</v>
      </c>
      <c r="F303" s="54" t="s">
        <v>441</v>
      </c>
      <c r="G303" s="56">
        <v>490560</v>
      </c>
      <c r="H303" s="85">
        <f t="shared" si="4"/>
        <v>99.891059774585372</v>
      </c>
    </row>
    <row r="304" spans="1:8" x14ac:dyDescent="0.25">
      <c r="A304" s="53">
        <v>393100400059</v>
      </c>
      <c r="B304" s="54" t="s">
        <v>1539</v>
      </c>
      <c r="C304" s="55" t="s">
        <v>1540</v>
      </c>
      <c r="D304" s="55" t="s">
        <v>1541</v>
      </c>
      <c r="E304" s="55" t="s">
        <v>1205</v>
      </c>
      <c r="F304" s="54" t="s">
        <v>477</v>
      </c>
      <c r="G304" s="56">
        <v>490560</v>
      </c>
      <c r="H304" s="85">
        <f t="shared" si="4"/>
        <v>99.891059774585372</v>
      </c>
    </row>
    <row r="305" spans="1:8" x14ac:dyDescent="0.25">
      <c r="A305" s="53">
        <v>393200200197</v>
      </c>
      <c r="B305" s="54" t="s">
        <v>1542</v>
      </c>
      <c r="C305" s="55" t="s">
        <v>1543</v>
      </c>
      <c r="D305" s="55" t="s">
        <v>1544</v>
      </c>
      <c r="E305" s="55" t="s">
        <v>1205</v>
      </c>
      <c r="F305" s="54" t="s">
        <v>477</v>
      </c>
      <c r="G305" s="56">
        <v>490560</v>
      </c>
      <c r="H305" s="85">
        <f t="shared" si="4"/>
        <v>99.891059774585372</v>
      </c>
    </row>
    <row r="306" spans="1:8" x14ac:dyDescent="0.25">
      <c r="A306" s="53">
        <v>393890500210</v>
      </c>
      <c r="B306" s="54" t="s">
        <v>1545</v>
      </c>
      <c r="C306" s="55" t="s">
        <v>1546</v>
      </c>
      <c r="D306" s="55" t="s">
        <v>1547</v>
      </c>
      <c r="E306" s="55" t="s">
        <v>1205</v>
      </c>
      <c r="F306" s="54" t="s">
        <v>441</v>
      </c>
      <c r="G306" s="56">
        <v>490560</v>
      </c>
      <c r="H306" s="85">
        <f t="shared" si="4"/>
        <v>99.891059774585372</v>
      </c>
    </row>
    <row r="307" spans="1:8" x14ac:dyDescent="0.25">
      <c r="A307" s="53">
        <v>395000400097</v>
      </c>
      <c r="B307" s="54" t="s">
        <v>1548</v>
      </c>
      <c r="C307" s="55" t="s">
        <v>1549</v>
      </c>
      <c r="D307" s="55" t="s">
        <v>1550</v>
      </c>
      <c r="E307" s="55" t="s">
        <v>728</v>
      </c>
      <c r="F307" s="54" t="s">
        <v>477</v>
      </c>
      <c r="G307" s="56">
        <v>490560</v>
      </c>
      <c r="H307" s="85">
        <f t="shared" si="4"/>
        <v>99.891059774585372</v>
      </c>
    </row>
    <row r="308" spans="1:8" x14ac:dyDescent="0.25">
      <c r="A308" s="53">
        <v>395030600929</v>
      </c>
      <c r="B308" s="54" t="s">
        <v>1551</v>
      </c>
      <c r="C308" s="55" t="s">
        <v>1552</v>
      </c>
      <c r="D308" s="55" t="s">
        <v>1553</v>
      </c>
      <c r="E308" s="55" t="s">
        <v>743</v>
      </c>
      <c r="F308" s="54" t="s">
        <v>477</v>
      </c>
      <c r="G308" s="56">
        <v>490560</v>
      </c>
      <c r="H308" s="85">
        <f t="shared" si="4"/>
        <v>99.891059774585372</v>
      </c>
    </row>
    <row r="309" spans="1:8" x14ac:dyDescent="0.25">
      <c r="A309" s="53">
        <v>395120100658</v>
      </c>
      <c r="B309" s="54" t="s">
        <v>1554</v>
      </c>
      <c r="C309" s="55" t="s">
        <v>1555</v>
      </c>
      <c r="D309" s="55" t="s">
        <v>1556</v>
      </c>
      <c r="E309" s="55" t="s">
        <v>728</v>
      </c>
      <c r="F309" s="54" t="s">
        <v>441</v>
      </c>
      <c r="G309" s="56">
        <v>490560</v>
      </c>
      <c r="H309" s="85">
        <f t="shared" si="4"/>
        <v>99.891059774585372</v>
      </c>
    </row>
    <row r="310" spans="1:8" x14ac:dyDescent="0.25">
      <c r="A310" s="53">
        <v>395750201011</v>
      </c>
      <c r="B310" s="54" t="s">
        <v>1557</v>
      </c>
      <c r="C310" s="55" t="s">
        <v>1558</v>
      </c>
      <c r="D310" s="55" t="s">
        <v>1559</v>
      </c>
      <c r="E310" s="55" t="s">
        <v>728</v>
      </c>
      <c r="F310" s="54" t="s">
        <v>441</v>
      </c>
      <c r="G310" s="56">
        <v>490560</v>
      </c>
      <c r="H310" s="85">
        <f t="shared" si="4"/>
        <v>99.891059774585372</v>
      </c>
    </row>
    <row r="311" spans="1:8" x14ac:dyDescent="0.25">
      <c r="A311" s="53">
        <v>395750201495</v>
      </c>
      <c r="B311" s="54" t="s">
        <v>1560</v>
      </c>
      <c r="C311" s="55" t="s">
        <v>726</v>
      </c>
      <c r="D311" s="55" t="s">
        <v>1561</v>
      </c>
      <c r="E311" s="55" t="s">
        <v>728</v>
      </c>
      <c r="F311" s="54" t="s">
        <v>441</v>
      </c>
      <c r="G311" s="56">
        <v>490560</v>
      </c>
      <c r="H311" s="85">
        <f t="shared" si="4"/>
        <v>99.891059774585372</v>
      </c>
    </row>
    <row r="312" spans="1:8" x14ac:dyDescent="0.25">
      <c r="A312" s="53">
        <v>395750201622</v>
      </c>
      <c r="B312" s="54" t="s">
        <v>1562</v>
      </c>
      <c r="C312" s="55" t="s">
        <v>1563</v>
      </c>
      <c r="D312" s="55" t="s">
        <v>1564</v>
      </c>
      <c r="E312" s="55" t="s">
        <v>728</v>
      </c>
      <c r="F312" s="54" t="s">
        <v>477</v>
      </c>
      <c r="G312" s="56">
        <v>490560</v>
      </c>
      <c r="H312" s="85">
        <f t="shared" si="4"/>
        <v>99.891059774585372</v>
      </c>
    </row>
    <row r="313" spans="1:8" x14ac:dyDescent="0.25">
      <c r="A313" s="53">
        <v>395750300108</v>
      </c>
      <c r="B313" s="54" t="s">
        <v>1565</v>
      </c>
      <c r="C313" s="55" t="s">
        <v>1566</v>
      </c>
      <c r="D313" s="55" t="s">
        <v>1567</v>
      </c>
      <c r="E313" s="55" t="s">
        <v>728</v>
      </c>
      <c r="F313" s="54" t="s">
        <v>441</v>
      </c>
      <c r="G313" s="56">
        <v>490560</v>
      </c>
      <c r="H313" s="85">
        <f t="shared" si="4"/>
        <v>99.891059774585372</v>
      </c>
    </row>
    <row r="314" spans="1:8" x14ac:dyDescent="0.25">
      <c r="A314" s="53">
        <v>395940251430</v>
      </c>
      <c r="B314" s="54" t="s">
        <v>1568</v>
      </c>
      <c r="C314" s="55" t="s">
        <v>1569</v>
      </c>
      <c r="D314" s="55" t="s">
        <v>1570</v>
      </c>
      <c r="E314" s="55" t="s">
        <v>743</v>
      </c>
      <c r="F314" s="54" t="s">
        <v>441</v>
      </c>
      <c r="G314" s="56">
        <v>490560</v>
      </c>
      <c r="H314" s="85">
        <f t="shared" si="4"/>
        <v>99.891059774585372</v>
      </c>
    </row>
    <row r="315" spans="1:8" x14ac:dyDescent="0.25">
      <c r="A315" s="53">
        <v>395940550631</v>
      </c>
      <c r="B315" s="54" t="s">
        <v>1571</v>
      </c>
      <c r="C315" s="55" t="s">
        <v>1572</v>
      </c>
      <c r="D315" s="55" t="s">
        <v>1573</v>
      </c>
      <c r="E315" s="55" t="s">
        <v>743</v>
      </c>
      <c r="F315" s="54" t="s">
        <v>441</v>
      </c>
      <c r="G315" s="56">
        <v>490560</v>
      </c>
      <c r="H315" s="85">
        <f t="shared" si="4"/>
        <v>99.891059774585372</v>
      </c>
    </row>
    <row r="316" spans="1:8" x14ac:dyDescent="0.25">
      <c r="A316" s="53">
        <v>395940951806</v>
      </c>
      <c r="B316" s="54" t="s">
        <v>1574</v>
      </c>
      <c r="C316" s="55" t="s">
        <v>1575</v>
      </c>
      <c r="D316" s="55" t="s">
        <v>1576</v>
      </c>
      <c r="E316" s="55" t="s">
        <v>743</v>
      </c>
      <c r="F316" s="54" t="s">
        <v>477</v>
      </c>
      <c r="G316" s="56">
        <v>490560</v>
      </c>
      <c r="H316" s="85">
        <f t="shared" si="4"/>
        <v>99.891059774585372</v>
      </c>
    </row>
    <row r="317" spans="1:8" x14ac:dyDescent="0.25">
      <c r="A317" s="53">
        <v>396020801582</v>
      </c>
      <c r="B317" s="54" t="s">
        <v>246</v>
      </c>
      <c r="C317" s="55" t="s">
        <v>1577</v>
      </c>
      <c r="D317" s="55" t="s">
        <v>1578</v>
      </c>
      <c r="E317" s="55" t="s">
        <v>440</v>
      </c>
      <c r="F317" s="54" t="s">
        <v>441</v>
      </c>
      <c r="G317" s="56">
        <v>490560</v>
      </c>
      <c r="H317" s="85">
        <f t="shared" si="4"/>
        <v>99.891059774585372</v>
      </c>
    </row>
    <row r="318" spans="1:8" x14ac:dyDescent="0.25">
      <c r="A318" s="53">
        <v>396020901196</v>
      </c>
      <c r="B318" s="54" t="s">
        <v>607</v>
      </c>
      <c r="C318" s="55" t="s">
        <v>608</v>
      </c>
      <c r="D318" s="55" t="s">
        <v>609</v>
      </c>
      <c r="E318" s="55" t="s">
        <v>440</v>
      </c>
      <c r="F318" s="54" t="s">
        <v>477</v>
      </c>
      <c r="G318" s="56">
        <v>490560</v>
      </c>
      <c r="H318" s="85">
        <f t="shared" si="4"/>
        <v>99.891059774585372</v>
      </c>
    </row>
    <row r="319" spans="1:8" x14ac:dyDescent="0.25">
      <c r="A319" s="53">
        <v>396980450091</v>
      </c>
      <c r="B319" s="54" t="s">
        <v>347</v>
      </c>
      <c r="C319" s="55" t="s">
        <v>1579</v>
      </c>
      <c r="D319" s="55" t="s">
        <v>1580</v>
      </c>
      <c r="E319" s="55" t="s">
        <v>440</v>
      </c>
      <c r="F319" s="54" t="s">
        <v>441</v>
      </c>
      <c r="G319" s="56">
        <v>490560</v>
      </c>
      <c r="H319" s="85">
        <f t="shared" si="4"/>
        <v>99.891059774585372</v>
      </c>
    </row>
    <row r="320" spans="1:8" x14ac:dyDescent="0.25">
      <c r="A320" s="53">
        <v>399000701114</v>
      </c>
      <c r="B320" s="54" t="s">
        <v>1581</v>
      </c>
      <c r="C320" s="55" t="s">
        <v>1582</v>
      </c>
      <c r="D320" s="55" t="s">
        <v>1583</v>
      </c>
      <c r="E320" s="55" t="s">
        <v>825</v>
      </c>
      <c r="F320" s="54" t="s">
        <v>441</v>
      </c>
      <c r="G320" s="56">
        <v>490560</v>
      </c>
      <c r="H320" s="85">
        <f t="shared" si="4"/>
        <v>99.891059774585372</v>
      </c>
    </row>
    <row r="321" spans="1:8" x14ac:dyDescent="0.25">
      <c r="A321" s="53">
        <v>399000701165</v>
      </c>
      <c r="B321" s="54" t="s">
        <v>1584</v>
      </c>
      <c r="C321" s="55" t="s">
        <v>1454</v>
      </c>
      <c r="D321" s="55" t="s">
        <v>1585</v>
      </c>
      <c r="E321" s="55" t="s">
        <v>825</v>
      </c>
      <c r="F321" s="54" t="s">
        <v>477</v>
      </c>
      <c r="G321" s="56">
        <v>490560</v>
      </c>
      <c r="H321" s="85">
        <f t="shared" si="4"/>
        <v>99.891059774585372</v>
      </c>
    </row>
    <row r="322" spans="1:8" x14ac:dyDescent="0.25">
      <c r="A322" s="53">
        <v>399070200015</v>
      </c>
      <c r="B322" s="54" t="s">
        <v>1586</v>
      </c>
      <c r="C322" s="55" t="s">
        <v>1587</v>
      </c>
      <c r="D322" s="55" t="s">
        <v>1587</v>
      </c>
      <c r="E322" s="55" t="s">
        <v>829</v>
      </c>
      <c r="F322" s="54" t="s">
        <v>477</v>
      </c>
      <c r="G322" s="56">
        <v>490560</v>
      </c>
      <c r="H322" s="85">
        <f t="shared" ref="H322:H385" si="5">G322/4910.95</f>
        <v>99.891059774585372</v>
      </c>
    </row>
    <row r="323" spans="1:8" x14ac:dyDescent="0.25">
      <c r="A323" s="53">
        <v>399071000532</v>
      </c>
      <c r="B323" s="54" t="s">
        <v>1588</v>
      </c>
      <c r="C323" s="55" t="s">
        <v>1589</v>
      </c>
      <c r="D323" s="55" t="s">
        <v>1590</v>
      </c>
      <c r="E323" s="55" t="s">
        <v>829</v>
      </c>
      <c r="F323" s="54" t="s">
        <v>477</v>
      </c>
      <c r="G323" s="56">
        <v>490560</v>
      </c>
      <c r="H323" s="85">
        <f t="shared" si="5"/>
        <v>99.891059774585372</v>
      </c>
    </row>
    <row r="324" spans="1:8" x14ac:dyDescent="0.25">
      <c r="A324" s="53">
        <v>399071000869</v>
      </c>
      <c r="B324" s="54" t="s">
        <v>1591</v>
      </c>
      <c r="C324" s="55" t="s">
        <v>1592</v>
      </c>
      <c r="D324" s="55" t="s">
        <v>1593</v>
      </c>
      <c r="E324" s="55" t="s">
        <v>825</v>
      </c>
      <c r="F324" s="54" t="s">
        <v>477</v>
      </c>
      <c r="G324" s="56">
        <v>490560</v>
      </c>
      <c r="H324" s="85">
        <f t="shared" si="5"/>
        <v>99.891059774585372</v>
      </c>
    </row>
    <row r="325" spans="1:8" x14ac:dyDescent="0.25">
      <c r="A325" s="53">
        <v>399071000877</v>
      </c>
      <c r="B325" s="54" t="s">
        <v>1594</v>
      </c>
      <c r="C325" s="55" t="s">
        <v>1595</v>
      </c>
      <c r="D325" s="55" t="s">
        <v>1596</v>
      </c>
      <c r="E325" s="55" t="s">
        <v>825</v>
      </c>
      <c r="F325" s="54" t="s">
        <v>477</v>
      </c>
      <c r="G325" s="56">
        <v>490560</v>
      </c>
      <c r="H325" s="85">
        <f t="shared" si="5"/>
        <v>99.891059774585372</v>
      </c>
    </row>
    <row r="326" spans="1:8" x14ac:dyDescent="0.25">
      <c r="A326" s="53">
        <v>399161000078</v>
      </c>
      <c r="B326" s="54" t="s">
        <v>1597</v>
      </c>
      <c r="C326" s="55" t="s">
        <v>1598</v>
      </c>
      <c r="D326" s="55" t="s">
        <v>1599</v>
      </c>
      <c r="E326" s="55" t="s">
        <v>783</v>
      </c>
      <c r="F326" s="54" t="s">
        <v>441</v>
      </c>
      <c r="G326" s="56">
        <v>490560</v>
      </c>
      <c r="H326" s="85">
        <f t="shared" si="5"/>
        <v>99.891059774585372</v>
      </c>
    </row>
    <row r="327" spans="1:8" x14ac:dyDescent="0.25">
      <c r="A327" s="53">
        <v>399990210594</v>
      </c>
      <c r="B327" s="54" t="s">
        <v>1600</v>
      </c>
      <c r="C327" s="55" t="s">
        <v>1349</v>
      </c>
      <c r="D327" s="55" t="s">
        <v>1601</v>
      </c>
      <c r="E327" s="55" t="s">
        <v>783</v>
      </c>
      <c r="F327" s="54" t="s">
        <v>477</v>
      </c>
      <c r="G327" s="56">
        <v>490560</v>
      </c>
      <c r="H327" s="85">
        <f t="shared" si="5"/>
        <v>99.891059774585372</v>
      </c>
    </row>
    <row r="328" spans="1:8" x14ac:dyDescent="0.25">
      <c r="A328" s="53">
        <v>399991170464</v>
      </c>
      <c r="B328" s="54" t="s">
        <v>1602</v>
      </c>
      <c r="C328" s="55" t="s">
        <v>1603</v>
      </c>
      <c r="D328" s="55" t="s">
        <v>1604</v>
      </c>
      <c r="E328" s="55" t="s">
        <v>825</v>
      </c>
      <c r="F328" s="54" t="s">
        <v>477</v>
      </c>
      <c r="G328" s="56">
        <v>490560</v>
      </c>
      <c r="H328" s="85">
        <f t="shared" si="5"/>
        <v>99.891059774585372</v>
      </c>
    </row>
    <row r="329" spans="1:8" x14ac:dyDescent="0.25">
      <c r="A329" s="53">
        <v>400050300151</v>
      </c>
      <c r="B329" s="54" t="s">
        <v>1605</v>
      </c>
      <c r="C329" s="55" t="s">
        <v>1075</v>
      </c>
      <c r="D329" s="55" t="s">
        <v>1606</v>
      </c>
      <c r="E329" s="55" t="s">
        <v>716</v>
      </c>
      <c r="F329" s="54" t="s">
        <v>477</v>
      </c>
      <c r="G329" s="56">
        <v>490560</v>
      </c>
      <c r="H329" s="85">
        <f t="shared" si="5"/>
        <v>99.891059774585372</v>
      </c>
    </row>
    <row r="330" spans="1:8" x14ac:dyDescent="0.25">
      <c r="A330" s="53">
        <v>400900601016</v>
      </c>
      <c r="B330" s="54" t="s">
        <v>1607</v>
      </c>
      <c r="C330" s="55" t="s">
        <v>1608</v>
      </c>
      <c r="D330" s="55" t="s">
        <v>1609</v>
      </c>
      <c r="E330" s="55" t="s">
        <v>716</v>
      </c>
      <c r="F330" s="54" t="s">
        <v>441</v>
      </c>
      <c r="G330" s="56">
        <v>490560</v>
      </c>
      <c r="H330" s="85">
        <f t="shared" si="5"/>
        <v>99.891059774585372</v>
      </c>
    </row>
    <row r="331" spans="1:8" x14ac:dyDescent="0.25">
      <c r="A331" s="53">
        <v>403080400303</v>
      </c>
      <c r="B331" s="54" t="s">
        <v>1610</v>
      </c>
      <c r="C331" s="55" t="s">
        <v>1611</v>
      </c>
      <c r="D331" s="55" t="s">
        <v>1612</v>
      </c>
      <c r="E331" s="55" t="s">
        <v>724</v>
      </c>
      <c r="F331" s="54" t="s">
        <v>477</v>
      </c>
      <c r="G331" s="56">
        <v>490560</v>
      </c>
      <c r="H331" s="85">
        <f t="shared" si="5"/>
        <v>99.891059774585372</v>
      </c>
    </row>
    <row r="332" spans="1:8" x14ac:dyDescent="0.25">
      <c r="A332" s="53">
        <v>403090500161</v>
      </c>
      <c r="B332" s="54" t="s">
        <v>1613</v>
      </c>
      <c r="C332" s="55" t="s">
        <v>1614</v>
      </c>
      <c r="D332" s="55" t="s">
        <v>1615</v>
      </c>
      <c r="E332" s="55" t="s">
        <v>724</v>
      </c>
      <c r="F332" s="54" t="s">
        <v>477</v>
      </c>
      <c r="G332" s="56">
        <v>490560</v>
      </c>
      <c r="H332" s="85">
        <f t="shared" si="5"/>
        <v>99.891059774585372</v>
      </c>
    </row>
    <row r="333" spans="1:8" x14ac:dyDescent="0.25">
      <c r="A333" s="53">
        <v>408010300028</v>
      </c>
      <c r="B333" s="54" t="s">
        <v>1616</v>
      </c>
      <c r="C333" s="55" t="s">
        <v>1617</v>
      </c>
      <c r="D333" s="55" t="s">
        <v>1618</v>
      </c>
      <c r="E333" s="55" t="s">
        <v>732</v>
      </c>
      <c r="F333" s="54" t="s">
        <v>441</v>
      </c>
      <c r="G333" s="56">
        <v>490560</v>
      </c>
      <c r="H333" s="85">
        <f t="shared" si="5"/>
        <v>99.891059774585372</v>
      </c>
    </row>
    <row r="334" spans="1:8" x14ac:dyDescent="0.25">
      <c r="A334" s="53">
        <v>408101200191</v>
      </c>
      <c r="B334" s="54" t="s">
        <v>1619</v>
      </c>
      <c r="C334" s="55" t="s">
        <v>1363</v>
      </c>
      <c r="D334" s="55" t="s">
        <v>1620</v>
      </c>
      <c r="E334" s="55" t="s">
        <v>732</v>
      </c>
      <c r="F334" s="54" t="s">
        <v>441</v>
      </c>
      <c r="G334" s="56">
        <v>490560</v>
      </c>
      <c r="H334" s="85">
        <f t="shared" si="5"/>
        <v>99.891059774585372</v>
      </c>
    </row>
    <row r="335" spans="1:8" x14ac:dyDescent="0.25">
      <c r="A335" s="53">
        <v>408110400224</v>
      </c>
      <c r="B335" s="54" t="s">
        <v>1621</v>
      </c>
      <c r="C335" s="55" t="s">
        <v>1622</v>
      </c>
      <c r="D335" s="55" t="s">
        <v>1623</v>
      </c>
      <c r="E335" s="55" t="s">
        <v>732</v>
      </c>
      <c r="F335" s="54" t="s">
        <v>441</v>
      </c>
      <c r="G335" s="56">
        <v>490560</v>
      </c>
      <c r="H335" s="85">
        <f t="shared" si="5"/>
        <v>99.891059774585372</v>
      </c>
    </row>
    <row r="336" spans="1:8" x14ac:dyDescent="0.25">
      <c r="A336" s="53">
        <v>408150200040</v>
      </c>
      <c r="B336" s="54" t="s">
        <v>1624</v>
      </c>
      <c r="C336" s="55" t="s">
        <v>1625</v>
      </c>
      <c r="D336" s="55" t="s">
        <v>1626</v>
      </c>
      <c r="E336" s="55" t="s">
        <v>732</v>
      </c>
      <c r="F336" s="54" t="s">
        <v>477</v>
      </c>
      <c r="G336" s="56">
        <v>490560</v>
      </c>
      <c r="H336" s="85">
        <f t="shared" si="5"/>
        <v>99.891059774585372</v>
      </c>
    </row>
    <row r="337" spans="1:8" x14ac:dyDescent="0.25">
      <c r="A337" s="53">
        <v>408161000174</v>
      </c>
      <c r="B337" s="54" t="s">
        <v>1627</v>
      </c>
      <c r="C337" s="55" t="s">
        <v>1628</v>
      </c>
      <c r="D337" s="55" t="s">
        <v>1629</v>
      </c>
      <c r="E337" s="55" t="s">
        <v>732</v>
      </c>
      <c r="F337" s="54" t="s">
        <v>441</v>
      </c>
      <c r="G337" s="56">
        <v>490560</v>
      </c>
      <c r="H337" s="85">
        <f t="shared" si="5"/>
        <v>99.891059774585372</v>
      </c>
    </row>
    <row r="338" spans="1:8" x14ac:dyDescent="0.25">
      <c r="A338" s="53">
        <v>408170500147</v>
      </c>
      <c r="B338" s="54" t="s">
        <v>1630</v>
      </c>
      <c r="C338" s="55" t="s">
        <v>1631</v>
      </c>
      <c r="D338" s="55" t="s">
        <v>1632</v>
      </c>
      <c r="E338" s="55" t="s">
        <v>732</v>
      </c>
      <c r="F338" s="54" t="s">
        <v>441</v>
      </c>
      <c r="G338" s="56">
        <v>490560</v>
      </c>
      <c r="H338" s="85">
        <f t="shared" si="5"/>
        <v>99.891059774585372</v>
      </c>
    </row>
    <row r="339" spans="1:8" x14ac:dyDescent="0.25">
      <c r="A339" s="53">
        <v>408190400050</v>
      </c>
      <c r="B339" s="54" t="s">
        <v>1633</v>
      </c>
      <c r="C339" s="55" t="s">
        <v>1634</v>
      </c>
      <c r="D339" s="55" t="s">
        <v>1635</v>
      </c>
      <c r="E339" s="55" t="s">
        <v>732</v>
      </c>
      <c r="F339" s="54" t="s">
        <v>477</v>
      </c>
      <c r="G339" s="56">
        <v>490560</v>
      </c>
      <c r="H339" s="85">
        <f t="shared" si="5"/>
        <v>99.891059774585372</v>
      </c>
    </row>
    <row r="340" spans="1:8" x14ac:dyDescent="0.25">
      <c r="A340" s="53">
        <v>408200300041</v>
      </c>
      <c r="B340" s="54" t="s">
        <v>1636</v>
      </c>
      <c r="C340" s="55" t="s">
        <v>859</v>
      </c>
      <c r="D340" s="55" t="s">
        <v>1637</v>
      </c>
      <c r="E340" s="55" t="s">
        <v>732</v>
      </c>
      <c r="F340" s="54" t="s">
        <v>441</v>
      </c>
      <c r="G340" s="56">
        <v>490560</v>
      </c>
      <c r="H340" s="85">
        <f t="shared" si="5"/>
        <v>99.891059774585372</v>
      </c>
    </row>
    <row r="341" spans="1:8" x14ac:dyDescent="0.25">
      <c r="A341" s="53">
        <v>408200300059</v>
      </c>
      <c r="B341" s="54" t="s">
        <v>1638</v>
      </c>
      <c r="C341" s="55" t="s">
        <v>859</v>
      </c>
      <c r="D341" s="55" t="s">
        <v>1639</v>
      </c>
      <c r="E341" s="55" t="s">
        <v>732</v>
      </c>
      <c r="F341" s="54" t="s">
        <v>441</v>
      </c>
      <c r="G341" s="56">
        <v>490560</v>
      </c>
      <c r="H341" s="85">
        <f t="shared" si="5"/>
        <v>99.891059774585372</v>
      </c>
    </row>
    <row r="342" spans="1:8" x14ac:dyDescent="0.25">
      <c r="A342" s="53">
        <v>408760300348</v>
      </c>
      <c r="B342" s="54" t="s">
        <v>1640</v>
      </c>
      <c r="C342" s="55" t="s">
        <v>1641</v>
      </c>
      <c r="D342" s="55" t="s">
        <v>1642</v>
      </c>
      <c r="E342" s="55" t="s">
        <v>732</v>
      </c>
      <c r="F342" s="54" t="s">
        <v>477</v>
      </c>
      <c r="G342" s="56">
        <v>490560</v>
      </c>
      <c r="H342" s="85">
        <f t="shared" si="5"/>
        <v>99.891059774585372</v>
      </c>
    </row>
    <row r="343" spans="1:8" x14ac:dyDescent="0.25">
      <c r="A343" s="53">
        <v>408850600031</v>
      </c>
      <c r="B343" s="54" t="s">
        <v>1643</v>
      </c>
      <c r="C343" s="55" t="s">
        <v>1644</v>
      </c>
      <c r="D343" s="55" t="s">
        <v>1645</v>
      </c>
      <c r="E343" s="55" t="s">
        <v>732</v>
      </c>
      <c r="F343" s="54" t="s">
        <v>441</v>
      </c>
      <c r="G343" s="56">
        <v>490560</v>
      </c>
      <c r="H343" s="85">
        <f t="shared" si="5"/>
        <v>99.891059774585372</v>
      </c>
    </row>
    <row r="344" spans="1:8" x14ac:dyDescent="0.25">
      <c r="A344" s="53">
        <v>408860400030</v>
      </c>
      <c r="B344" s="54" t="s">
        <v>1646</v>
      </c>
      <c r="C344" s="55" t="s">
        <v>1647</v>
      </c>
      <c r="D344" s="55" t="s">
        <v>1648</v>
      </c>
      <c r="E344" s="55" t="s">
        <v>732</v>
      </c>
      <c r="F344" s="54" t="s">
        <v>441</v>
      </c>
      <c r="G344" s="56">
        <v>490560</v>
      </c>
      <c r="H344" s="85">
        <f t="shared" si="5"/>
        <v>99.891059774585372</v>
      </c>
    </row>
    <row r="345" spans="1:8" x14ac:dyDescent="0.25">
      <c r="A345" s="53">
        <v>390900300355</v>
      </c>
      <c r="B345" s="54" t="s">
        <v>1649</v>
      </c>
      <c r="C345" s="55" t="s">
        <v>1093</v>
      </c>
      <c r="D345" s="55" t="s">
        <v>1094</v>
      </c>
      <c r="E345" s="55" t="s">
        <v>873</v>
      </c>
      <c r="F345" s="54" t="s">
        <v>477</v>
      </c>
      <c r="G345" s="56">
        <v>490122</v>
      </c>
      <c r="H345" s="85">
        <f t="shared" si="5"/>
        <v>99.801871328358061</v>
      </c>
    </row>
    <row r="346" spans="1:8" x14ac:dyDescent="0.25">
      <c r="A346" s="53">
        <v>390910600438</v>
      </c>
      <c r="B346" s="54" t="s">
        <v>1650</v>
      </c>
      <c r="C346" s="55" t="s">
        <v>975</v>
      </c>
      <c r="D346" s="55" t="s">
        <v>1651</v>
      </c>
      <c r="E346" s="55" t="s">
        <v>977</v>
      </c>
      <c r="F346" s="54" t="s">
        <v>477</v>
      </c>
      <c r="G346" s="56">
        <v>485659</v>
      </c>
      <c r="H346" s="85">
        <f t="shared" si="5"/>
        <v>98.893085859151498</v>
      </c>
    </row>
    <row r="347" spans="1:8" x14ac:dyDescent="0.25">
      <c r="A347" s="53">
        <v>389990150731</v>
      </c>
      <c r="B347" s="54" t="s">
        <v>1652</v>
      </c>
      <c r="C347" s="55" t="s">
        <v>1653</v>
      </c>
      <c r="D347" s="55" t="s">
        <v>1654</v>
      </c>
      <c r="E347" s="55" t="s">
        <v>815</v>
      </c>
      <c r="F347" s="54" t="s">
        <v>441</v>
      </c>
      <c r="G347" s="56">
        <v>480758</v>
      </c>
      <c r="H347" s="85">
        <f t="shared" si="5"/>
        <v>97.895111943717609</v>
      </c>
    </row>
    <row r="348" spans="1:8" x14ac:dyDescent="0.25">
      <c r="A348" s="53">
        <v>408671000942</v>
      </c>
      <c r="B348" s="54" t="s">
        <v>1655</v>
      </c>
      <c r="C348" s="55" t="s">
        <v>754</v>
      </c>
      <c r="D348" s="55" t="s">
        <v>1656</v>
      </c>
      <c r="E348" s="55" t="s">
        <v>732</v>
      </c>
      <c r="F348" s="54" t="s">
        <v>441</v>
      </c>
      <c r="G348" s="56">
        <v>480048</v>
      </c>
      <c r="H348" s="85">
        <f t="shared" si="5"/>
        <v>97.750537065129961</v>
      </c>
    </row>
    <row r="349" spans="1:8" x14ac:dyDescent="0.25">
      <c r="A349" s="53">
        <v>395750300043</v>
      </c>
      <c r="B349" s="54" t="s">
        <v>1657</v>
      </c>
      <c r="C349" s="55" t="s">
        <v>1448</v>
      </c>
      <c r="D349" s="55" t="s">
        <v>1658</v>
      </c>
      <c r="E349" s="55" t="s">
        <v>728</v>
      </c>
      <c r="F349" s="54" t="s">
        <v>477</v>
      </c>
      <c r="G349" s="56">
        <v>478306</v>
      </c>
      <c r="H349" s="85">
        <f t="shared" si="5"/>
        <v>97.395819546116329</v>
      </c>
    </row>
    <row r="350" spans="1:8" x14ac:dyDescent="0.25">
      <c r="A350" s="53">
        <v>395750300027</v>
      </c>
      <c r="B350" s="54" t="s">
        <v>1659</v>
      </c>
      <c r="C350" s="55" t="s">
        <v>1660</v>
      </c>
      <c r="D350" s="55" t="s">
        <v>1661</v>
      </c>
      <c r="E350" s="55" t="s">
        <v>728</v>
      </c>
      <c r="F350" s="54" t="s">
        <v>477</v>
      </c>
      <c r="G350" s="56">
        <v>475856</v>
      </c>
      <c r="H350" s="85">
        <f t="shared" si="5"/>
        <v>96.896934401694182</v>
      </c>
    </row>
    <row r="351" spans="1:8" x14ac:dyDescent="0.25">
      <c r="A351" s="53">
        <v>395950611078</v>
      </c>
      <c r="B351" s="54" t="s">
        <v>1662</v>
      </c>
      <c r="C351" s="55" t="s">
        <v>1663</v>
      </c>
      <c r="D351" s="55" t="s">
        <v>1664</v>
      </c>
      <c r="E351" s="55" t="s">
        <v>728</v>
      </c>
      <c r="F351" s="54" t="s">
        <v>441</v>
      </c>
      <c r="G351" s="56">
        <v>467805</v>
      </c>
      <c r="H351" s="85">
        <f t="shared" si="5"/>
        <v>95.257536729146096</v>
      </c>
    </row>
    <row r="352" spans="1:8" x14ac:dyDescent="0.25">
      <c r="A352" s="53">
        <v>395090500184</v>
      </c>
      <c r="B352" s="54" t="s">
        <v>1665</v>
      </c>
      <c r="C352" s="55" t="s">
        <v>1666</v>
      </c>
      <c r="D352" s="55" t="s">
        <v>1667</v>
      </c>
      <c r="E352" s="55" t="s">
        <v>728</v>
      </c>
      <c r="F352" s="54" t="s">
        <v>441</v>
      </c>
      <c r="G352" s="56">
        <v>466929</v>
      </c>
      <c r="H352" s="85">
        <f t="shared" si="5"/>
        <v>95.079159836691474</v>
      </c>
    </row>
    <row r="353" spans="1:8" x14ac:dyDescent="0.25">
      <c r="A353" s="53">
        <v>395130300027</v>
      </c>
      <c r="B353" s="54" t="s">
        <v>1668</v>
      </c>
      <c r="C353" s="55" t="s">
        <v>1669</v>
      </c>
      <c r="D353" s="55" t="s">
        <v>1670</v>
      </c>
      <c r="E353" s="55" t="s">
        <v>728</v>
      </c>
      <c r="F353" s="54" t="s">
        <v>477</v>
      </c>
      <c r="G353" s="56">
        <v>466929</v>
      </c>
      <c r="H353" s="85">
        <f t="shared" si="5"/>
        <v>95.079159836691474</v>
      </c>
    </row>
    <row r="354" spans="1:8" x14ac:dyDescent="0.25">
      <c r="A354" s="53">
        <v>371941100064</v>
      </c>
      <c r="B354" s="54" t="s">
        <v>1671</v>
      </c>
      <c r="C354" s="55" t="s">
        <v>1672</v>
      </c>
      <c r="D354" s="55" t="s">
        <v>1673</v>
      </c>
      <c r="E354" s="55" t="s">
        <v>1674</v>
      </c>
      <c r="F354" s="54" t="s">
        <v>441</v>
      </c>
      <c r="G354" s="56">
        <v>466054</v>
      </c>
      <c r="H354" s="85">
        <f t="shared" si="5"/>
        <v>94.900986570826419</v>
      </c>
    </row>
    <row r="355" spans="1:8" x14ac:dyDescent="0.25">
      <c r="A355" s="53">
        <v>396080500964</v>
      </c>
      <c r="B355" s="54" t="s">
        <v>260</v>
      </c>
      <c r="C355" s="55" t="s">
        <v>1675</v>
      </c>
      <c r="D355" s="55" t="s">
        <v>1676</v>
      </c>
      <c r="E355" s="55" t="s">
        <v>440</v>
      </c>
      <c r="F355" s="54" t="s">
        <v>477</v>
      </c>
      <c r="G355" s="56">
        <v>466053</v>
      </c>
      <c r="H355" s="85">
        <f t="shared" si="5"/>
        <v>94.900782944236866</v>
      </c>
    </row>
    <row r="356" spans="1:8" x14ac:dyDescent="0.25">
      <c r="A356" s="53">
        <v>390820300290</v>
      </c>
      <c r="B356" s="54" t="s">
        <v>1677</v>
      </c>
      <c r="C356" s="55" t="s">
        <v>1393</v>
      </c>
      <c r="D356" s="55" t="s">
        <v>1678</v>
      </c>
      <c r="E356" s="55" t="s">
        <v>1679</v>
      </c>
      <c r="F356" s="54" t="s">
        <v>477</v>
      </c>
      <c r="G356" s="56">
        <v>461153</v>
      </c>
      <c r="H356" s="85">
        <f t="shared" si="5"/>
        <v>93.903012655392544</v>
      </c>
    </row>
    <row r="357" spans="1:8" x14ac:dyDescent="0.25">
      <c r="A357" s="53">
        <v>395040505053</v>
      </c>
      <c r="B357" s="54" t="s">
        <v>1680</v>
      </c>
      <c r="C357" s="55" t="s">
        <v>1681</v>
      </c>
      <c r="D357" s="55" t="s">
        <v>1682</v>
      </c>
      <c r="E357" s="55" t="s">
        <v>743</v>
      </c>
      <c r="F357" s="54" t="s">
        <v>477</v>
      </c>
      <c r="G357" s="56">
        <v>460338</v>
      </c>
      <c r="H357" s="85">
        <f t="shared" si="5"/>
        <v>93.737056984901088</v>
      </c>
    </row>
    <row r="358" spans="1:8" x14ac:dyDescent="0.25">
      <c r="A358" s="53">
        <v>395040505070</v>
      </c>
      <c r="B358" s="54" t="s">
        <v>1683</v>
      </c>
      <c r="C358" s="55" t="s">
        <v>1684</v>
      </c>
      <c r="D358" s="55" t="s">
        <v>1682</v>
      </c>
      <c r="E358" s="55" t="s">
        <v>743</v>
      </c>
      <c r="F358" s="54" t="s">
        <v>477</v>
      </c>
      <c r="G358" s="56">
        <v>460338</v>
      </c>
      <c r="H358" s="85">
        <f t="shared" si="5"/>
        <v>93.737056984901088</v>
      </c>
    </row>
    <row r="359" spans="1:8" x14ac:dyDescent="0.25">
      <c r="A359" s="53">
        <v>396031200106</v>
      </c>
      <c r="B359" s="54" t="s">
        <v>604</v>
      </c>
      <c r="C359" s="55" t="s">
        <v>605</v>
      </c>
      <c r="D359" s="55" t="s">
        <v>606</v>
      </c>
      <c r="E359" s="55" t="s">
        <v>440</v>
      </c>
      <c r="F359" s="54" t="s">
        <v>477</v>
      </c>
      <c r="G359" s="56">
        <v>460338</v>
      </c>
      <c r="H359" s="85">
        <f t="shared" si="5"/>
        <v>93.737056984901088</v>
      </c>
    </row>
    <row r="360" spans="1:8" x14ac:dyDescent="0.25">
      <c r="A360" s="53">
        <v>399031000025</v>
      </c>
      <c r="B360" s="54" t="s">
        <v>1685</v>
      </c>
      <c r="C360" s="55" t="s">
        <v>1686</v>
      </c>
      <c r="D360" s="55" t="s">
        <v>1687</v>
      </c>
      <c r="E360" s="55" t="s">
        <v>825</v>
      </c>
      <c r="F360" s="54" t="s">
        <v>477</v>
      </c>
      <c r="G360" s="56">
        <v>460338</v>
      </c>
      <c r="H360" s="85">
        <f t="shared" si="5"/>
        <v>93.737056984901088</v>
      </c>
    </row>
    <row r="361" spans="1:8" x14ac:dyDescent="0.25">
      <c r="A361" s="53">
        <v>408671000985</v>
      </c>
      <c r="B361" s="54" t="s">
        <v>1688</v>
      </c>
      <c r="C361" s="55" t="s">
        <v>745</v>
      </c>
      <c r="D361" s="55" t="s">
        <v>1689</v>
      </c>
      <c r="E361" s="55" t="s">
        <v>732</v>
      </c>
      <c r="F361" s="54" t="s">
        <v>441</v>
      </c>
      <c r="G361" s="56">
        <v>460338</v>
      </c>
      <c r="H361" s="85">
        <f t="shared" si="5"/>
        <v>93.737056984901088</v>
      </c>
    </row>
    <row r="362" spans="1:8" x14ac:dyDescent="0.25">
      <c r="A362" s="53">
        <v>408821000296</v>
      </c>
      <c r="B362" s="54" t="s">
        <v>1690</v>
      </c>
      <c r="C362" s="55" t="s">
        <v>912</v>
      </c>
      <c r="D362" s="55" t="s">
        <v>1691</v>
      </c>
      <c r="E362" s="55" t="s">
        <v>732</v>
      </c>
      <c r="F362" s="54" t="s">
        <v>441</v>
      </c>
      <c r="G362" s="56">
        <v>460338</v>
      </c>
      <c r="H362" s="85">
        <f t="shared" si="5"/>
        <v>93.737056984901088</v>
      </c>
    </row>
    <row r="363" spans="1:8" x14ac:dyDescent="0.25">
      <c r="A363" s="53">
        <v>400980220727</v>
      </c>
      <c r="B363" s="54" t="s">
        <v>1692</v>
      </c>
      <c r="C363" s="55" t="s">
        <v>1693</v>
      </c>
      <c r="D363" s="55" t="s">
        <v>1694</v>
      </c>
      <c r="E363" s="55" t="s">
        <v>716</v>
      </c>
      <c r="F363" s="54" t="s">
        <v>477</v>
      </c>
      <c r="G363" s="56">
        <v>451350</v>
      </c>
      <c r="H363" s="85">
        <f t="shared" si="5"/>
        <v>91.906861197935228</v>
      </c>
    </row>
    <row r="364" spans="1:8" x14ac:dyDescent="0.25">
      <c r="A364" s="53">
        <v>395130801743</v>
      </c>
      <c r="B364" s="54" t="s">
        <v>1695</v>
      </c>
      <c r="C364" s="55" t="s">
        <v>1696</v>
      </c>
      <c r="D364" s="55" t="s">
        <v>1697</v>
      </c>
      <c r="E364" s="55" t="s">
        <v>728</v>
      </c>
      <c r="F364" s="54" t="s">
        <v>477</v>
      </c>
      <c r="G364" s="56">
        <v>442861</v>
      </c>
      <c r="H364" s="85">
        <f t="shared" si="5"/>
        <v>90.178275079159846</v>
      </c>
    </row>
    <row r="365" spans="1:8" x14ac:dyDescent="0.25">
      <c r="A365" s="53">
        <v>395750300159</v>
      </c>
      <c r="B365" s="54" t="s">
        <v>1698</v>
      </c>
      <c r="C365" s="55" t="s">
        <v>1699</v>
      </c>
      <c r="D365" s="55" t="s">
        <v>1700</v>
      </c>
      <c r="E365" s="55" t="s">
        <v>728</v>
      </c>
      <c r="F365" s="54" t="s">
        <v>441</v>
      </c>
      <c r="G365" s="56">
        <v>442423</v>
      </c>
      <c r="H365" s="85">
        <f t="shared" si="5"/>
        <v>90.089086632932535</v>
      </c>
    </row>
    <row r="366" spans="1:8" x14ac:dyDescent="0.25">
      <c r="A366" s="53">
        <v>395930411374</v>
      </c>
      <c r="B366" s="54" t="s">
        <v>1701</v>
      </c>
      <c r="C366" s="55" t="s">
        <v>1702</v>
      </c>
      <c r="D366" s="55" t="s">
        <v>1703</v>
      </c>
      <c r="E366" s="55" t="s">
        <v>728</v>
      </c>
      <c r="F366" s="54" t="s">
        <v>441</v>
      </c>
      <c r="G366" s="56">
        <v>442423</v>
      </c>
      <c r="H366" s="85">
        <f t="shared" si="5"/>
        <v>90.089086632932535</v>
      </c>
    </row>
    <row r="367" spans="1:8" x14ac:dyDescent="0.25">
      <c r="A367" s="53">
        <v>390130100409</v>
      </c>
      <c r="B367" s="54" t="s">
        <v>1704</v>
      </c>
      <c r="C367" s="55" t="s">
        <v>1705</v>
      </c>
      <c r="D367" s="55" t="s">
        <v>1412</v>
      </c>
      <c r="E367" s="55" t="s">
        <v>873</v>
      </c>
      <c r="F367" s="54" t="s">
        <v>477</v>
      </c>
      <c r="G367" s="56">
        <v>441985</v>
      </c>
      <c r="H367" s="85">
        <f t="shared" si="5"/>
        <v>89.999898186705224</v>
      </c>
    </row>
    <row r="368" spans="1:8" x14ac:dyDescent="0.25">
      <c r="A368" s="53">
        <v>390890100298</v>
      </c>
      <c r="B368" s="54" t="s">
        <v>1706</v>
      </c>
      <c r="C368" s="55" t="s">
        <v>1707</v>
      </c>
      <c r="D368" s="55" t="s">
        <v>1708</v>
      </c>
      <c r="E368" s="55" t="s">
        <v>1215</v>
      </c>
      <c r="F368" s="54" t="s">
        <v>477</v>
      </c>
      <c r="G368" s="56">
        <v>441548</v>
      </c>
      <c r="H368" s="85">
        <f t="shared" si="5"/>
        <v>89.910913367067479</v>
      </c>
    </row>
    <row r="369" spans="1:8" x14ac:dyDescent="0.25">
      <c r="A369" s="53">
        <v>391890500098</v>
      </c>
      <c r="B369" s="54" t="s">
        <v>1709</v>
      </c>
      <c r="C369" s="55" t="s">
        <v>1710</v>
      </c>
      <c r="D369" s="55" t="s">
        <v>1711</v>
      </c>
      <c r="E369" s="55" t="s">
        <v>984</v>
      </c>
      <c r="F369" s="54" t="s">
        <v>441</v>
      </c>
      <c r="G369" s="56">
        <v>441548</v>
      </c>
      <c r="H369" s="85">
        <f t="shared" si="5"/>
        <v>89.910913367067479</v>
      </c>
    </row>
    <row r="370" spans="1:8" x14ac:dyDescent="0.25">
      <c r="A370" s="53">
        <v>396960550626</v>
      </c>
      <c r="B370" s="54" t="s">
        <v>217</v>
      </c>
      <c r="C370" s="55" t="s">
        <v>1712</v>
      </c>
      <c r="D370" s="55" t="s">
        <v>689</v>
      </c>
      <c r="E370" s="55" t="s">
        <v>440</v>
      </c>
      <c r="F370" s="54" t="s">
        <v>477</v>
      </c>
      <c r="G370" s="56">
        <v>441548</v>
      </c>
      <c r="H370" s="85">
        <f t="shared" si="5"/>
        <v>89.910913367067479</v>
      </c>
    </row>
    <row r="371" spans="1:8" x14ac:dyDescent="0.25">
      <c r="A371" s="53">
        <v>353161000337</v>
      </c>
      <c r="B371" s="54" t="s">
        <v>1713</v>
      </c>
      <c r="C371" s="55" t="s">
        <v>1714</v>
      </c>
      <c r="D371" s="55" t="s">
        <v>1715</v>
      </c>
      <c r="E371" s="55" t="s">
        <v>1180</v>
      </c>
      <c r="F371" s="54" t="s">
        <v>441</v>
      </c>
      <c r="G371" s="56">
        <v>441547</v>
      </c>
      <c r="H371" s="85">
        <f t="shared" si="5"/>
        <v>89.910709740477913</v>
      </c>
    </row>
    <row r="372" spans="1:8" x14ac:dyDescent="0.25">
      <c r="A372" s="53">
        <v>390860400041</v>
      </c>
      <c r="B372" s="54" t="s">
        <v>1716</v>
      </c>
      <c r="C372" s="55" t="s">
        <v>1717</v>
      </c>
      <c r="D372" s="55" t="s">
        <v>1718</v>
      </c>
      <c r="E372" s="55" t="s">
        <v>1719</v>
      </c>
      <c r="F372" s="54" t="s">
        <v>477</v>
      </c>
      <c r="G372" s="56">
        <v>441547</v>
      </c>
      <c r="H372" s="85">
        <f t="shared" si="5"/>
        <v>89.910709740477913</v>
      </c>
    </row>
    <row r="373" spans="1:8" x14ac:dyDescent="0.25">
      <c r="A373" s="53">
        <v>390891000114</v>
      </c>
      <c r="B373" s="54" t="s">
        <v>1720</v>
      </c>
      <c r="C373" s="55" t="s">
        <v>1721</v>
      </c>
      <c r="D373" s="55" t="s">
        <v>1722</v>
      </c>
      <c r="E373" s="55" t="s">
        <v>1532</v>
      </c>
      <c r="F373" s="54" t="s">
        <v>477</v>
      </c>
      <c r="G373" s="56">
        <v>441547</v>
      </c>
      <c r="H373" s="85">
        <f t="shared" si="5"/>
        <v>89.910709740477913</v>
      </c>
    </row>
    <row r="374" spans="1:8" x14ac:dyDescent="0.25">
      <c r="A374" s="53">
        <v>396161000745</v>
      </c>
      <c r="B374" s="54" t="s">
        <v>463</v>
      </c>
      <c r="C374" s="55" t="s">
        <v>461</v>
      </c>
      <c r="D374" s="55" t="s">
        <v>464</v>
      </c>
      <c r="E374" s="55" t="s">
        <v>440</v>
      </c>
      <c r="F374" s="54" t="s">
        <v>441</v>
      </c>
      <c r="G374" s="56">
        <v>441547</v>
      </c>
      <c r="H374" s="85">
        <f t="shared" si="5"/>
        <v>89.910709740477913</v>
      </c>
    </row>
    <row r="375" spans="1:8" x14ac:dyDescent="0.25">
      <c r="A375" s="53">
        <v>408941200221</v>
      </c>
      <c r="B375" s="54" t="s">
        <v>1723</v>
      </c>
      <c r="C375" s="55" t="s">
        <v>1724</v>
      </c>
      <c r="D375" s="55" t="s">
        <v>1725</v>
      </c>
      <c r="E375" s="55" t="s">
        <v>732</v>
      </c>
      <c r="F375" s="54" t="s">
        <v>477</v>
      </c>
      <c r="G375" s="56">
        <v>441547</v>
      </c>
      <c r="H375" s="85">
        <f t="shared" si="5"/>
        <v>89.910709740477913</v>
      </c>
    </row>
    <row r="376" spans="1:8" x14ac:dyDescent="0.25">
      <c r="A376" s="53">
        <v>399070500175</v>
      </c>
      <c r="B376" s="54" t="s">
        <v>1726</v>
      </c>
      <c r="C376" s="55" t="s">
        <v>1727</v>
      </c>
      <c r="D376" s="55" t="s">
        <v>1728</v>
      </c>
      <c r="E376" s="55" t="s">
        <v>825</v>
      </c>
      <c r="F376" s="54" t="s">
        <v>477</v>
      </c>
      <c r="G376" s="56">
        <v>436421</v>
      </c>
      <c r="H376" s="85">
        <f t="shared" si="5"/>
        <v>88.866919842393017</v>
      </c>
    </row>
    <row r="377" spans="1:8" x14ac:dyDescent="0.25">
      <c r="A377" s="53">
        <v>395750201151</v>
      </c>
      <c r="B377" s="54" t="s">
        <v>1729</v>
      </c>
      <c r="C377" s="55" t="s">
        <v>1730</v>
      </c>
      <c r="D377" s="55" t="s">
        <v>1731</v>
      </c>
      <c r="E377" s="55" t="s">
        <v>728</v>
      </c>
      <c r="F377" s="54" t="s">
        <v>441</v>
      </c>
      <c r="G377" s="56">
        <v>431745</v>
      </c>
      <c r="H377" s="85">
        <f t="shared" si="5"/>
        <v>87.914761909610164</v>
      </c>
    </row>
    <row r="378" spans="1:8" x14ac:dyDescent="0.25">
      <c r="A378" s="53">
        <v>408200300083</v>
      </c>
      <c r="B378" s="54" t="s">
        <v>1732</v>
      </c>
      <c r="C378" s="55" t="s">
        <v>1733</v>
      </c>
      <c r="D378" s="55" t="s">
        <v>1734</v>
      </c>
      <c r="E378" s="55" t="s">
        <v>732</v>
      </c>
      <c r="F378" s="54" t="s">
        <v>441</v>
      </c>
      <c r="G378" s="56">
        <v>431745</v>
      </c>
      <c r="H378" s="85">
        <f t="shared" si="5"/>
        <v>87.914761909610164</v>
      </c>
    </row>
    <row r="379" spans="1:8" x14ac:dyDescent="0.25">
      <c r="A379" s="53">
        <v>408780301405</v>
      </c>
      <c r="B379" s="54" t="s">
        <v>1735</v>
      </c>
      <c r="C379" s="55" t="s">
        <v>1736</v>
      </c>
      <c r="D379" s="55" t="s">
        <v>1737</v>
      </c>
      <c r="E379" s="55" t="s">
        <v>732</v>
      </c>
      <c r="F379" s="54" t="s">
        <v>441</v>
      </c>
      <c r="G379" s="56">
        <v>426844</v>
      </c>
      <c r="H379" s="85">
        <f t="shared" si="5"/>
        <v>86.916787994176289</v>
      </c>
    </row>
    <row r="380" spans="1:8" x14ac:dyDescent="0.25">
      <c r="A380" s="53">
        <v>408200400037</v>
      </c>
      <c r="B380" s="54" t="s">
        <v>1738</v>
      </c>
      <c r="C380" s="55" t="s">
        <v>859</v>
      </c>
      <c r="D380" s="55" t="s">
        <v>1637</v>
      </c>
      <c r="E380" s="55" t="s">
        <v>732</v>
      </c>
      <c r="F380" s="54" t="s">
        <v>441</v>
      </c>
      <c r="G380" s="56">
        <v>426410</v>
      </c>
      <c r="H380" s="85">
        <f t="shared" si="5"/>
        <v>86.828414054307217</v>
      </c>
    </row>
    <row r="381" spans="1:8" x14ac:dyDescent="0.25">
      <c r="A381" s="53">
        <v>408970200214</v>
      </c>
      <c r="B381" s="54" t="s">
        <v>1739</v>
      </c>
      <c r="C381" s="55" t="s">
        <v>1740</v>
      </c>
      <c r="D381" s="55" t="s">
        <v>1741</v>
      </c>
      <c r="E381" s="55" t="s">
        <v>732</v>
      </c>
      <c r="F381" s="54" t="s">
        <v>441</v>
      </c>
      <c r="G381" s="56">
        <v>421942</v>
      </c>
      <c r="H381" s="85">
        <f t="shared" si="5"/>
        <v>85.918610452152848</v>
      </c>
    </row>
    <row r="382" spans="1:8" x14ac:dyDescent="0.25">
      <c r="A382" s="53">
        <v>400200302174</v>
      </c>
      <c r="B382" s="54" t="s">
        <v>1742</v>
      </c>
      <c r="C382" s="55" t="s">
        <v>1743</v>
      </c>
      <c r="D382" s="55" t="s">
        <v>1744</v>
      </c>
      <c r="E382" s="55" t="s">
        <v>716</v>
      </c>
      <c r="F382" s="54" t="s">
        <v>441</v>
      </c>
      <c r="G382" s="56">
        <v>417479</v>
      </c>
      <c r="H382" s="85">
        <f t="shared" si="5"/>
        <v>85.00982498294627</v>
      </c>
    </row>
    <row r="383" spans="1:8" x14ac:dyDescent="0.25">
      <c r="A383" s="53">
        <v>389891000311</v>
      </c>
      <c r="B383" s="54" t="s">
        <v>1745</v>
      </c>
      <c r="C383" s="55" t="s">
        <v>1746</v>
      </c>
      <c r="D383" s="55" t="s">
        <v>1747</v>
      </c>
      <c r="E383" s="55" t="s">
        <v>815</v>
      </c>
      <c r="F383" s="54" t="s">
        <v>477</v>
      </c>
      <c r="G383" s="56">
        <v>417042</v>
      </c>
      <c r="H383" s="85">
        <f t="shared" si="5"/>
        <v>84.920840163308526</v>
      </c>
    </row>
    <row r="384" spans="1:8" x14ac:dyDescent="0.25">
      <c r="A384" s="53">
        <v>390830500211</v>
      </c>
      <c r="B384" s="54" t="s">
        <v>1748</v>
      </c>
      <c r="C384" s="55" t="s">
        <v>1749</v>
      </c>
      <c r="D384" s="55" t="s">
        <v>1750</v>
      </c>
      <c r="E384" s="55" t="s">
        <v>1532</v>
      </c>
      <c r="F384" s="54" t="s">
        <v>477</v>
      </c>
      <c r="G384" s="56">
        <v>417042</v>
      </c>
      <c r="H384" s="85">
        <f t="shared" si="5"/>
        <v>84.920840163308526</v>
      </c>
    </row>
    <row r="385" spans="1:8" x14ac:dyDescent="0.25">
      <c r="A385" s="53">
        <v>390940601293</v>
      </c>
      <c r="B385" s="54" t="s">
        <v>1751</v>
      </c>
      <c r="C385" s="55" t="s">
        <v>1752</v>
      </c>
      <c r="D385" s="55" t="s">
        <v>1753</v>
      </c>
      <c r="E385" s="55" t="s">
        <v>1532</v>
      </c>
      <c r="F385" s="54" t="s">
        <v>477</v>
      </c>
      <c r="G385" s="56">
        <v>417042</v>
      </c>
      <c r="H385" s="85">
        <f t="shared" si="5"/>
        <v>84.920840163308526</v>
      </c>
    </row>
    <row r="386" spans="1:8" x14ac:dyDescent="0.25">
      <c r="A386" s="53">
        <v>399070100304</v>
      </c>
      <c r="B386" s="54" t="s">
        <v>1754</v>
      </c>
      <c r="C386" s="55" t="s">
        <v>1260</v>
      </c>
      <c r="D386" s="55" t="s">
        <v>1755</v>
      </c>
      <c r="E386" s="55" t="s">
        <v>783</v>
      </c>
      <c r="F386" s="54" t="s">
        <v>477</v>
      </c>
      <c r="G386" s="56">
        <v>417042</v>
      </c>
      <c r="H386" s="85">
        <f t="shared" ref="H386:H449" si="6">G386/4910.95</f>
        <v>84.920840163308526</v>
      </c>
    </row>
    <row r="387" spans="1:8" x14ac:dyDescent="0.25">
      <c r="A387" s="53">
        <v>403050200211</v>
      </c>
      <c r="B387" s="54" t="s">
        <v>1756</v>
      </c>
      <c r="C387" s="55" t="s">
        <v>1757</v>
      </c>
      <c r="D387" s="55" t="s">
        <v>1758</v>
      </c>
      <c r="E387" s="55" t="s">
        <v>724</v>
      </c>
      <c r="F387" s="54" t="s">
        <v>477</v>
      </c>
      <c r="G387" s="56">
        <v>417042</v>
      </c>
      <c r="H387" s="85">
        <f t="shared" si="6"/>
        <v>84.920840163308526</v>
      </c>
    </row>
    <row r="388" spans="1:8" x14ac:dyDescent="0.25">
      <c r="A388" s="53">
        <v>350171002304</v>
      </c>
      <c r="B388" s="54" t="s">
        <v>1759</v>
      </c>
      <c r="C388" s="55" t="s">
        <v>1760</v>
      </c>
      <c r="D388" s="55" t="s">
        <v>1761</v>
      </c>
      <c r="E388" s="55" t="s">
        <v>732</v>
      </c>
      <c r="F388" s="54" t="s">
        <v>441</v>
      </c>
      <c r="G388" s="56">
        <v>417041</v>
      </c>
      <c r="H388" s="85">
        <f t="shared" si="6"/>
        <v>84.920636536718973</v>
      </c>
    </row>
    <row r="389" spans="1:8" x14ac:dyDescent="0.25">
      <c r="A389" s="53">
        <v>396020800489</v>
      </c>
      <c r="B389" s="54" t="s">
        <v>288</v>
      </c>
      <c r="C389" s="55" t="s">
        <v>1762</v>
      </c>
      <c r="D389" s="55" t="s">
        <v>1763</v>
      </c>
      <c r="E389" s="55" t="s">
        <v>440</v>
      </c>
      <c r="F389" s="54" t="s">
        <v>441</v>
      </c>
      <c r="G389" s="56">
        <v>417041</v>
      </c>
      <c r="H389" s="85">
        <f t="shared" si="6"/>
        <v>84.920636536718973</v>
      </c>
    </row>
    <row r="390" spans="1:8" x14ac:dyDescent="0.25">
      <c r="A390" s="53">
        <v>403080400141</v>
      </c>
      <c r="B390" s="54" t="s">
        <v>1764</v>
      </c>
      <c r="C390" s="55" t="s">
        <v>1160</v>
      </c>
      <c r="D390" s="55" t="s">
        <v>1765</v>
      </c>
      <c r="E390" s="55" t="s">
        <v>724</v>
      </c>
      <c r="F390" s="54" t="s">
        <v>477</v>
      </c>
      <c r="G390" s="56">
        <v>417041</v>
      </c>
      <c r="H390" s="85">
        <f t="shared" si="6"/>
        <v>84.920636536718973</v>
      </c>
    </row>
    <row r="391" spans="1:8" x14ac:dyDescent="0.25">
      <c r="A391" s="53">
        <v>403150400179</v>
      </c>
      <c r="B391" s="54" t="s">
        <v>1766</v>
      </c>
      <c r="C391" s="55" t="s">
        <v>1767</v>
      </c>
      <c r="D391" s="55" t="s">
        <v>1768</v>
      </c>
      <c r="E391" s="55" t="s">
        <v>724</v>
      </c>
      <c r="F391" s="54" t="s">
        <v>477</v>
      </c>
      <c r="G391" s="56">
        <v>417041</v>
      </c>
      <c r="H391" s="85">
        <f t="shared" si="6"/>
        <v>84.920636536718973</v>
      </c>
    </row>
    <row r="392" spans="1:8" x14ac:dyDescent="0.25">
      <c r="A392" s="53">
        <v>395930111290</v>
      </c>
      <c r="B392" s="54" t="s">
        <v>1769</v>
      </c>
      <c r="C392" s="55" t="s">
        <v>1770</v>
      </c>
      <c r="D392" s="55" t="s">
        <v>1771</v>
      </c>
      <c r="E392" s="55" t="s">
        <v>728</v>
      </c>
      <c r="F392" s="54" t="s">
        <v>441</v>
      </c>
      <c r="G392" s="56">
        <v>412140</v>
      </c>
      <c r="H392" s="85">
        <f t="shared" si="6"/>
        <v>83.922662621285085</v>
      </c>
    </row>
    <row r="393" spans="1:8" x14ac:dyDescent="0.25">
      <c r="A393" s="53">
        <v>395930411838</v>
      </c>
      <c r="B393" s="54" t="s">
        <v>1772</v>
      </c>
      <c r="C393" s="55" t="s">
        <v>1773</v>
      </c>
      <c r="D393" s="55" t="s">
        <v>1774</v>
      </c>
      <c r="E393" s="55" t="s">
        <v>743</v>
      </c>
      <c r="F393" s="54" t="s">
        <v>477</v>
      </c>
      <c r="G393" s="56">
        <v>402338</v>
      </c>
      <c r="H393" s="85">
        <f t="shared" si="6"/>
        <v>81.926714790417336</v>
      </c>
    </row>
    <row r="394" spans="1:8" x14ac:dyDescent="0.25">
      <c r="A394" s="53">
        <v>390161000089</v>
      </c>
      <c r="B394" s="54" t="s">
        <v>1775</v>
      </c>
      <c r="C394" s="55" t="s">
        <v>1776</v>
      </c>
      <c r="D394" s="55" t="s">
        <v>1777</v>
      </c>
      <c r="E394" s="55" t="s">
        <v>1215</v>
      </c>
      <c r="F394" s="54" t="s">
        <v>441</v>
      </c>
      <c r="G394" s="56">
        <v>395535</v>
      </c>
      <c r="H394" s="85">
        <f t="shared" si="6"/>
        <v>80.541443101640212</v>
      </c>
    </row>
    <row r="395" spans="1:8" x14ac:dyDescent="0.25">
      <c r="A395" s="53">
        <v>390050301322</v>
      </c>
      <c r="B395" s="54" t="s">
        <v>1778</v>
      </c>
      <c r="C395" s="55" t="s">
        <v>1779</v>
      </c>
      <c r="D395" s="55" t="s">
        <v>1780</v>
      </c>
      <c r="E395" s="55" t="s">
        <v>1781</v>
      </c>
      <c r="F395" s="54" t="s">
        <v>477</v>
      </c>
      <c r="G395" s="56">
        <v>394638</v>
      </c>
      <c r="H395" s="85">
        <f t="shared" si="6"/>
        <v>80.358790050804842</v>
      </c>
    </row>
    <row r="396" spans="1:8" x14ac:dyDescent="0.25">
      <c r="A396" s="53">
        <v>390050600991</v>
      </c>
      <c r="B396" s="54" t="s">
        <v>1782</v>
      </c>
      <c r="C396" s="55" t="s">
        <v>1783</v>
      </c>
      <c r="D396" s="55" t="s">
        <v>1784</v>
      </c>
      <c r="E396" s="55" t="s">
        <v>1215</v>
      </c>
      <c r="F396" s="54" t="s">
        <v>477</v>
      </c>
      <c r="G396" s="56">
        <v>394638</v>
      </c>
      <c r="H396" s="85">
        <f t="shared" si="6"/>
        <v>80.358790050804842</v>
      </c>
    </row>
    <row r="397" spans="1:8" x14ac:dyDescent="0.25">
      <c r="A397" s="53">
        <v>391041010133</v>
      </c>
      <c r="B397" s="54" t="s">
        <v>1785</v>
      </c>
      <c r="C397" s="55" t="s">
        <v>1786</v>
      </c>
      <c r="D397" s="55" t="s">
        <v>1787</v>
      </c>
      <c r="E397" s="55" t="s">
        <v>1788</v>
      </c>
      <c r="F397" s="54" t="s">
        <v>441</v>
      </c>
      <c r="G397" s="56">
        <v>394638</v>
      </c>
      <c r="H397" s="85">
        <f t="shared" si="6"/>
        <v>80.358790050804842</v>
      </c>
    </row>
    <row r="398" spans="1:8" x14ac:dyDescent="0.25">
      <c r="A398" s="53">
        <v>395031000623</v>
      </c>
      <c r="B398" s="54" t="s">
        <v>1789</v>
      </c>
      <c r="C398" s="55" t="s">
        <v>1790</v>
      </c>
      <c r="D398" s="55" t="s">
        <v>1791</v>
      </c>
      <c r="E398" s="55" t="s">
        <v>728</v>
      </c>
      <c r="F398" s="54" t="s">
        <v>441</v>
      </c>
      <c r="G398" s="56">
        <v>394638</v>
      </c>
      <c r="H398" s="85">
        <f t="shared" si="6"/>
        <v>80.358790050804842</v>
      </c>
    </row>
    <row r="399" spans="1:8" x14ac:dyDescent="0.25">
      <c r="A399" s="53">
        <v>408040300111</v>
      </c>
      <c r="B399" s="54" t="s">
        <v>1792</v>
      </c>
      <c r="C399" s="55" t="s">
        <v>1396</v>
      </c>
      <c r="D399" s="55" t="s">
        <v>1793</v>
      </c>
      <c r="E399" s="55" t="s">
        <v>732</v>
      </c>
      <c r="F399" s="54" t="s">
        <v>441</v>
      </c>
      <c r="G399" s="56">
        <v>394638</v>
      </c>
      <c r="H399" s="85">
        <f t="shared" si="6"/>
        <v>80.358790050804842</v>
      </c>
    </row>
    <row r="400" spans="1:8" x14ac:dyDescent="0.25">
      <c r="A400" s="53">
        <v>408691001481</v>
      </c>
      <c r="B400" s="54" t="s">
        <v>1794</v>
      </c>
      <c r="C400" s="55" t="s">
        <v>1795</v>
      </c>
      <c r="D400" s="55" t="s">
        <v>1796</v>
      </c>
      <c r="E400" s="55" t="s">
        <v>732</v>
      </c>
      <c r="F400" s="54" t="s">
        <v>441</v>
      </c>
      <c r="G400" s="56">
        <v>394638</v>
      </c>
      <c r="H400" s="85">
        <f t="shared" si="6"/>
        <v>80.358790050804842</v>
      </c>
    </row>
    <row r="401" spans="1:8" x14ac:dyDescent="0.25">
      <c r="A401" s="53">
        <v>408710100054</v>
      </c>
      <c r="B401" s="54" t="s">
        <v>1797</v>
      </c>
      <c r="C401" s="55" t="s">
        <v>912</v>
      </c>
      <c r="D401" s="55" t="s">
        <v>1798</v>
      </c>
      <c r="E401" s="55" t="s">
        <v>732</v>
      </c>
      <c r="F401" s="54" t="s">
        <v>441</v>
      </c>
      <c r="G401" s="56">
        <v>394638</v>
      </c>
      <c r="H401" s="85">
        <f t="shared" si="6"/>
        <v>80.358790050804842</v>
      </c>
    </row>
    <row r="402" spans="1:8" x14ac:dyDescent="0.25">
      <c r="A402" s="53">
        <v>408740100440</v>
      </c>
      <c r="B402" s="54" t="s">
        <v>1799</v>
      </c>
      <c r="C402" s="55" t="s">
        <v>859</v>
      </c>
      <c r="D402" s="55" t="s">
        <v>1800</v>
      </c>
      <c r="E402" s="55" t="s">
        <v>732</v>
      </c>
      <c r="F402" s="54" t="s">
        <v>441</v>
      </c>
      <c r="G402" s="56">
        <v>394638</v>
      </c>
      <c r="H402" s="85">
        <f t="shared" si="6"/>
        <v>80.358790050804842</v>
      </c>
    </row>
    <row r="403" spans="1:8" x14ac:dyDescent="0.25">
      <c r="A403" s="53">
        <v>408740200193</v>
      </c>
      <c r="B403" s="54" t="s">
        <v>1801</v>
      </c>
      <c r="C403" s="55" t="s">
        <v>912</v>
      </c>
      <c r="D403" s="55" t="s">
        <v>1802</v>
      </c>
      <c r="E403" s="55" t="s">
        <v>732</v>
      </c>
      <c r="F403" s="54" t="s">
        <v>441</v>
      </c>
      <c r="G403" s="56">
        <v>394638</v>
      </c>
      <c r="H403" s="85">
        <f t="shared" si="6"/>
        <v>80.358790050804842</v>
      </c>
    </row>
    <row r="404" spans="1:8" x14ac:dyDescent="0.25">
      <c r="A404" s="53">
        <v>408870200071</v>
      </c>
      <c r="B404" s="54" t="s">
        <v>1803</v>
      </c>
      <c r="C404" s="55" t="s">
        <v>1804</v>
      </c>
      <c r="D404" s="55" t="s">
        <v>1805</v>
      </c>
      <c r="E404" s="55" t="s">
        <v>732</v>
      </c>
      <c r="F404" s="54" t="s">
        <v>441</v>
      </c>
      <c r="G404" s="56">
        <v>394638</v>
      </c>
      <c r="H404" s="85">
        <f t="shared" si="6"/>
        <v>80.358790050804842</v>
      </c>
    </row>
    <row r="405" spans="1:8" x14ac:dyDescent="0.25">
      <c r="A405" s="53">
        <v>408881100044</v>
      </c>
      <c r="B405" s="54" t="s">
        <v>1806</v>
      </c>
      <c r="C405" s="55" t="s">
        <v>730</v>
      </c>
      <c r="D405" s="55" t="s">
        <v>1807</v>
      </c>
      <c r="E405" s="55" t="s">
        <v>732</v>
      </c>
      <c r="F405" s="54" t="s">
        <v>441</v>
      </c>
      <c r="G405" s="56">
        <v>394638</v>
      </c>
      <c r="H405" s="85">
        <f t="shared" si="6"/>
        <v>80.358790050804842</v>
      </c>
    </row>
    <row r="406" spans="1:8" x14ac:dyDescent="0.25">
      <c r="A406" s="53">
        <v>408920200086</v>
      </c>
      <c r="B406" s="54" t="s">
        <v>1808</v>
      </c>
      <c r="C406" s="55" t="s">
        <v>1357</v>
      </c>
      <c r="D406" s="55" t="s">
        <v>1809</v>
      </c>
      <c r="E406" s="55" t="s">
        <v>732</v>
      </c>
      <c r="F406" s="54" t="s">
        <v>441</v>
      </c>
      <c r="G406" s="56">
        <v>394638</v>
      </c>
      <c r="H406" s="85">
        <f t="shared" si="6"/>
        <v>80.358790050804842</v>
      </c>
    </row>
    <row r="407" spans="1:8" x14ac:dyDescent="0.25">
      <c r="A407" s="53">
        <v>408950700067</v>
      </c>
      <c r="B407" s="54" t="s">
        <v>1810</v>
      </c>
      <c r="C407" s="55" t="s">
        <v>909</v>
      </c>
      <c r="D407" s="55" t="s">
        <v>1811</v>
      </c>
      <c r="E407" s="55" t="s">
        <v>732</v>
      </c>
      <c r="F407" s="54" t="s">
        <v>441</v>
      </c>
      <c r="G407" s="56">
        <v>394638</v>
      </c>
      <c r="H407" s="85">
        <f t="shared" si="6"/>
        <v>80.358790050804842</v>
      </c>
    </row>
    <row r="408" spans="1:8" x14ac:dyDescent="0.25">
      <c r="A408" s="53">
        <v>395050100132</v>
      </c>
      <c r="B408" s="54" t="s">
        <v>1812</v>
      </c>
      <c r="C408" s="55" t="s">
        <v>1813</v>
      </c>
      <c r="D408" s="55" t="s">
        <v>1814</v>
      </c>
      <c r="E408" s="55" t="s">
        <v>728</v>
      </c>
      <c r="F408" s="54" t="s">
        <v>477</v>
      </c>
      <c r="G408" s="56">
        <v>392973</v>
      </c>
      <c r="H408" s="85">
        <f t="shared" si="6"/>
        <v>80.019751779187331</v>
      </c>
    </row>
    <row r="409" spans="1:8" x14ac:dyDescent="0.25">
      <c r="A409" s="53">
        <v>395750300213</v>
      </c>
      <c r="B409" s="54" t="s">
        <v>1815</v>
      </c>
      <c r="C409" s="55" t="s">
        <v>1496</v>
      </c>
      <c r="D409" s="55" t="s">
        <v>1497</v>
      </c>
      <c r="E409" s="55" t="s">
        <v>728</v>
      </c>
      <c r="F409" s="54" t="s">
        <v>441</v>
      </c>
      <c r="G409" s="56">
        <v>392973</v>
      </c>
      <c r="H409" s="85">
        <f t="shared" si="6"/>
        <v>80.019751779187331</v>
      </c>
    </row>
    <row r="410" spans="1:8" x14ac:dyDescent="0.25">
      <c r="A410" s="53">
        <v>395750300256</v>
      </c>
      <c r="B410" s="54" t="s">
        <v>1816</v>
      </c>
      <c r="C410" s="55" t="s">
        <v>1817</v>
      </c>
      <c r="D410" s="55" t="s">
        <v>1664</v>
      </c>
      <c r="E410" s="55" t="s">
        <v>728</v>
      </c>
      <c r="F410" s="54" t="s">
        <v>441</v>
      </c>
      <c r="G410" s="56">
        <v>392973</v>
      </c>
      <c r="H410" s="85">
        <f t="shared" si="6"/>
        <v>80.019751779187331</v>
      </c>
    </row>
    <row r="411" spans="1:8" x14ac:dyDescent="0.25">
      <c r="A411" s="53">
        <v>389900800368</v>
      </c>
      <c r="B411" s="54" t="s">
        <v>1818</v>
      </c>
      <c r="C411" s="55" t="s">
        <v>1653</v>
      </c>
      <c r="D411" s="55" t="s">
        <v>1819</v>
      </c>
      <c r="E411" s="55" t="s">
        <v>815</v>
      </c>
      <c r="F411" s="54" t="s">
        <v>441</v>
      </c>
      <c r="G411" s="56">
        <v>392536</v>
      </c>
      <c r="H411" s="85">
        <f t="shared" si="6"/>
        <v>79.930766959549587</v>
      </c>
    </row>
    <row r="412" spans="1:8" x14ac:dyDescent="0.25">
      <c r="A412" s="53">
        <v>390791001199</v>
      </c>
      <c r="B412" s="54" t="s">
        <v>1820</v>
      </c>
      <c r="C412" s="55" t="s">
        <v>1821</v>
      </c>
      <c r="D412" s="55" t="s">
        <v>1822</v>
      </c>
      <c r="E412" s="55" t="s">
        <v>873</v>
      </c>
      <c r="F412" s="54" t="s">
        <v>441</v>
      </c>
      <c r="G412" s="56">
        <v>392536</v>
      </c>
      <c r="H412" s="85">
        <f t="shared" si="6"/>
        <v>79.930766959549587</v>
      </c>
    </row>
    <row r="413" spans="1:8" x14ac:dyDescent="0.25">
      <c r="A413" s="53">
        <v>390800200299</v>
      </c>
      <c r="B413" s="54" t="s">
        <v>1823</v>
      </c>
      <c r="C413" s="55" t="s">
        <v>1824</v>
      </c>
      <c r="D413" s="55" t="s">
        <v>1825</v>
      </c>
      <c r="E413" s="55" t="s">
        <v>1781</v>
      </c>
      <c r="F413" s="54" t="s">
        <v>441</v>
      </c>
      <c r="G413" s="56">
        <v>392536</v>
      </c>
      <c r="H413" s="85">
        <f t="shared" si="6"/>
        <v>79.930766959549587</v>
      </c>
    </row>
    <row r="414" spans="1:8" x14ac:dyDescent="0.25">
      <c r="A414" s="53">
        <v>390810200491</v>
      </c>
      <c r="B414" s="54" t="s">
        <v>1826</v>
      </c>
      <c r="C414" s="55" t="s">
        <v>1827</v>
      </c>
      <c r="D414" s="55" t="s">
        <v>1506</v>
      </c>
      <c r="E414" s="55" t="s">
        <v>1532</v>
      </c>
      <c r="F414" s="54" t="s">
        <v>441</v>
      </c>
      <c r="G414" s="56">
        <v>392536</v>
      </c>
      <c r="H414" s="85">
        <f t="shared" si="6"/>
        <v>79.930766959549587</v>
      </c>
    </row>
    <row r="415" spans="1:8" x14ac:dyDescent="0.25">
      <c r="A415" s="53">
        <v>390871001246</v>
      </c>
      <c r="B415" s="54" t="s">
        <v>1828</v>
      </c>
      <c r="C415" s="55" t="s">
        <v>1829</v>
      </c>
      <c r="D415" s="55" t="s">
        <v>1830</v>
      </c>
      <c r="E415" s="55" t="s">
        <v>1215</v>
      </c>
      <c r="F415" s="54" t="s">
        <v>441</v>
      </c>
      <c r="G415" s="56">
        <v>392536</v>
      </c>
      <c r="H415" s="85">
        <f t="shared" si="6"/>
        <v>79.930766959549587</v>
      </c>
    </row>
    <row r="416" spans="1:8" x14ac:dyDescent="0.25">
      <c r="A416" s="53">
        <v>390901200010</v>
      </c>
      <c r="B416" s="54" t="s">
        <v>1831</v>
      </c>
      <c r="C416" s="55" t="s">
        <v>1257</v>
      </c>
      <c r="D416" s="55" t="s">
        <v>1832</v>
      </c>
      <c r="E416" s="55" t="s">
        <v>977</v>
      </c>
      <c r="F416" s="54" t="s">
        <v>477</v>
      </c>
      <c r="G416" s="56">
        <v>392536</v>
      </c>
      <c r="H416" s="85">
        <f t="shared" si="6"/>
        <v>79.930766959549587</v>
      </c>
    </row>
    <row r="417" spans="1:8" x14ac:dyDescent="0.25">
      <c r="A417" s="53">
        <v>390930800522</v>
      </c>
      <c r="B417" s="54" t="s">
        <v>1833</v>
      </c>
      <c r="C417" s="55" t="s">
        <v>1834</v>
      </c>
      <c r="D417" s="55" t="s">
        <v>1835</v>
      </c>
      <c r="E417" s="55" t="s">
        <v>873</v>
      </c>
      <c r="F417" s="54" t="s">
        <v>441</v>
      </c>
      <c r="G417" s="56">
        <v>392536</v>
      </c>
      <c r="H417" s="85">
        <f t="shared" si="6"/>
        <v>79.930766959549587</v>
      </c>
    </row>
    <row r="418" spans="1:8" x14ac:dyDescent="0.25">
      <c r="A418" s="53">
        <v>390960410079</v>
      </c>
      <c r="B418" s="54" t="s">
        <v>1836</v>
      </c>
      <c r="C418" s="55" t="s">
        <v>1837</v>
      </c>
      <c r="D418" s="55" t="s">
        <v>1838</v>
      </c>
      <c r="E418" s="55" t="s">
        <v>1525</v>
      </c>
      <c r="F418" s="54" t="s">
        <v>441</v>
      </c>
      <c r="G418" s="56">
        <v>392536</v>
      </c>
      <c r="H418" s="85">
        <f t="shared" si="6"/>
        <v>79.930766959549587</v>
      </c>
    </row>
    <row r="419" spans="1:8" x14ac:dyDescent="0.25">
      <c r="A419" s="53">
        <v>392860900454</v>
      </c>
      <c r="B419" s="54" t="s">
        <v>1839</v>
      </c>
      <c r="C419" s="55" t="s">
        <v>936</v>
      </c>
      <c r="D419" s="55" t="s">
        <v>937</v>
      </c>
      <c r="E419" s="55" t="s">
        <v>938</v>
      </c>
      <c r="F419" s="54" t="s">
        <v>441</v>
      </c>
      <c r="G419" s="56">
        <v>392536</v>
      </c>
      <c r="H419" s="85">
        <f t="shared" si="6"/>
        <v>79.930766959549587</v>
      </c>
    </row>
    <row r="420" spans="1:8" x14ac:dyDescent="0.25">
      <c r="A420" s="53">
        <v>396970550683</v>
      </c>
      <c r="B420" s="54" t="s">
        <v>46</v>
      </c>
      <c r="C420" s="55" t="s">
        <v>1840</v>
      </c>
      <c r="D420" s="55" t="s">
        <v>1841</v>
      </c>
      <c r="E420" s="55" t="s">
        <v>440</v>
      </c>
      <c r="F420" s="54" t="s">
        <v>441</v>
      </c>
      <c r="G420" s="56">
        <v>392536</v>
      </c>
      <c r="H420" s="85">
        <f t="shared" si="6"/>
        <v>79.930766959549587</v>
      </c>
    </row>
    <row r="421" spans="1:8" x14ac:dyDescent="0.25">
      <c r="A421" s="53">
        <v>398010502491</v>
      </c>
      <c r="B421" s="54" t="s">
        <v>1842</v>
      </c>
      <c r="C421" s="55" t="s">
        <v>1843</v>
      </c>
      <c r="D421" s="55" t="s">
        <v>1844</v>
      </c>
      <c r="E421" s="55" t="s">
        <v>1845</v>
      </c>
      <c r="F421" s="54" t="s">
        <v>441</v>
      </c>
      <c r="G421" s="56">
        <v>392536</v>
      </c>
      <c r="H421" s="85">
        <f t="shared" si="6"/>
        <v>79.930766959549587</v>
      </c>
    </row>
    <row r="422" spans="1:8" x14ac:dyDescent="0.25">
      <c r="A422" s="53">
        <v>399970300210</v>
      </c>
      <c r="B422" s="54" t="s">
        <v>1846</v>
      </c>
      <c r="C422" s="55" t="s">
        <v>1847</v>
      </c>
      <c r="D422" s="55" t="s">
        <v>1848</v>
      </c>
      <c r="E422" s="55" t="s">
        <v>783</v>
      </c>
      <c r="F422" s="54" t="s">
        <v>477</v>
      </c>
      <c r="G422" s="56">
        <v>392536</v>
      </c>
      <c r="H422" s="85">
        <f t="shared" si="6"/>
        <v>79.930766959549587</v>
      </c>
    </row>
    <row r="423" spans="1:8" x14ac:dyDescent="0.25">
      <c r="A423" s="53">
        <v>399970500065</v>
      </c>
      <c r="B423" s="54" t="s">
        <v>1849</v>
      </c>
      <c r="C423" s="55" t="s">
        <v>1363</v>
      </c>
      <c r="D423" s="55" t="s">
        <v>1850</v>
      </c>
      <c r="E423" s="55" t="s">
        <v>783</v>
      </c>
      <c r="F423" s="54" t="s">
        <v>477</v>
      </c>
      <c r="G423" s="56">
        <v>392536</v>
      </c>
      <c r="H423" s="85">
        <f t="shared" si="6"/>
        <v>79.930766959549587</v>
      </c>
    </row>
    <row r="424" spans="1:8" x14ac:dyDescent="0.25">
      <c r="A424" s="53">
        <v>408151100090</v>
      </c>
      <c r="B424" s="54" t="s">
        <v>1851</v>
      </c>
      <c r="C424" s="55" t="s">
        <v>1852</v>
      </c>
      <c r="D424" s="55" t="s">
        <v>1853</v>
      </c>
      <c r="E424" s="55" t="s">
        <v>732</v>
      </c>
      <c r="F424" s="54" t="s">
        <v>477</v>
      </c>
      <c r="G424" s="56">
        <v>392536</v>
      </c>
      <c r="H424" s="85">
        <f t="shared" si="6"/>
        <v>79.930766959549587</v>
      </c>
    </row>
    <row r="425" spans="1:8" x14ac:dyDescent="0.25">
      <c r="A425" s="53">
        <v>390070310379</v>
      </c>
      <c r="B425" s="54" t="s">
        <v>1854</v>
      </c>
      <c r="C425" s="55" t="s">
        <v>1855</v>
      </c>
      <c r="D425" s="55" t="s">
        <v>1856</v>
      </c>
      <c r="E425" s="55" t="s">
        <v>1215</v>
      </c>
      <c r="F425" s="54" t="s">
        <v>477</v>
      </c>
      <c r="G425" s="56">
        <v>392535</v>
      </c>
      <c r="H425" s="85">
        <f t="shared" si="6"/>
        <v>79.93056333296002</v>
      </c>
    </row>
    <row r="426" spans="1:8" x14ac:dyDescent="0.25">
      <c r="A426" s="53">
        <v>390890400241</v>
      </c>
      <c r="B426" s="54" t="s">
        <v>1857</v>
      </c>
      <c r="C426" s="55" t="s">
        <v>1858</v>
      </c>
      <c r="D426" s="55" t="s">
        <v>1859</v>
      </c>
      <c r="E426" s="55" t="s">
        <v>1215</v>
      </c>
      <c r="F426" s="54" t="s">
        <v>477</v>
      </c>
      <c r="G426" s="56">
        <v>392535</v>
      </c>
      <c r="H426" s="85">
        <f t="shared" si="6"/>
        <v>79.93056333296002</v>
      </c>
    </row>
    <row r="427" spans="1:8" x14ac:dyDescent="0.25">
      <c r="A427" s="53">
        <v>391191100084</v>
      </c>
      <c r="B427" s="54" t="s">
        <v>1860</v>
      </c>
      <c r="C427" s="55" t="s">
        <v>1861</v>
      </c>
      <c r="D427" s="55" t="s">
        <v>1862</v>
      </c>
      <c r="E427" s="55" t="s">
        <v>984</v>
      </c>
      <c r="F427" s="54" t="s">
        <v>477</v>
      </c>
      <c r="G427" s="56">
        <v>392535</v>
      </c>
      <c r="H427" s="85">
        <f t="shared" si="6"/>
        <v>79.93056333296002</v>
      </c>
    </row>
    <row r="428" spans="1:8" x14ac:dyDescent="0.25">
      <c r="A428" s="53">
        <v>400170311882</v>
      </c>
      <c r="B428" s="54" t="s">
        <v>1863</v>
      </c>
      <c r="C428" s="55" t="s">
        <v>1864</v>
      </c>
      <c r="D428" s="55" t="s">
        <v>1865</v>
      </c>
      <c r="E428" s="55" t="s">
        <v>716</v>
      </c>
      <c r="F428" s="54" t="s">
        <v>441</v>
      </c>
      <c r="G428" s="56">
        <v>392535</v>
      </c>
      <c r="H428" s="85">
        <f t="shared" si="6"/>
        <v>79.93056333296002</v>
      </c>
    </row>
    <row r="429" spans="1:8" x14ac:dyDescent="0.25">
      <c r="A429" s="53">
        <v>400690100141</v>
      </c>
      <c r="B429" s="54" t="s">
        <v>1866</v>
      </c>
      <c r="C429" s="55" t="s">
        <v>1867</v>
      </c>
      <c r="D429" s="55" t="s">
        <v>1868</v>
      </c>
      <c r="E429" s="55" t="s">
        <v>716</v>
      </c>
      <c r="F429" s="54" t="s">
        <v>477</v>
      </c>
      <c r="G429" s="56">
        <v>392535</v>
      </c>
      <c r="H429" s="85">
        <f t="shared" si="6"/>
        <v>79.93056333296002</v>
      </c>
    </row>
    <row r="430" spans="1:8" x14ac:dyDescent="0.25">
      <c r="A430" s="53">
        <v>408161000212</v>
      </c>
      <c r="B430" s="54" t="s">
        <v>1869</v>
      </c>
      <c r="C430" s="55" t="s">
        <v>904</v>
      </c>
      <c r="D430" s="55" t="s">
        <v>1870</v>
      </c>
      <c r="E430" s="55" t="s">
        <v>732</v>
      </c>
      <c r="F430" s="54" t="s">
        <v>441</v>
      </c>
      <c r="G430" s="56">
        <v>392535</v>
      </c>
      <c r="H430" s="85">
        <f t="shared" si="6"/>
        <v>79.93056333296002</v>
      </c>
    </row>
    <row r="431" spans="1:8" x14ac:dyDescent="0.25">
      <c r="A431" s="53">
        <v>408671001001</v>
      </c>
      <c r="B431" s="54" t="s">
        <v>1871</v>
      </c>
      <c r="C431" s="55" t="s">
        <v>1357</v>
      </c>
      <c r="D431" s="55" t="s">
        <v>1872</v>
      </c>
      <c r="E431" s="55" t="s">
        <v>732</v>
      </c>
      <c r="F431" s="54" t="s">
        <v>441</v>
      </c>
      <c r="G431" s="56">
        <v>392535</v>
      </c>
      <c r="H431" s="85">
        <f t="shared" si="6"/>
        <v>79.93056333296002</v>
      </c>
    </row>
    <row r="432" spans="1:8" x14ac:dyDescent="0.25">
      <c r="A432" s="53">
        <v>390900400392</v>
      </c>
      <c r="B432" s="54" t="s">
        <v>1873</v>
      </c>
      <c r="C432" s="55" t="s">
        <v>1824</v>
      </c>
      <c r="D432" s="55" t="s">
        <v>1874</v>
      </c>
      <c r="E432" s="55" t="s">
        <v>1781</v>
      </c>
      <c r="F432" s="54" t="s">
        <v>441</v>
      </c>
      <c r="G432" s="56">
        <v>387634</v>
      </c>
      <c r="H432" s="85">
        <f t="shared" si="6"/>
        <v>78.932589417526145</v>
      </c>
    </row>
    <row r="433" spans="1:8" x14ac:dyDescent="0.25">
      <c r="A433" s="53">
        <v>390910500361</v>
      </c>
      <c r="B433" s="54" t="s">
        <v>1875</v>
      </c>
      <c r="C433" s="55" t="s">
        <v>1393</v>
      </c>
      <c r="D433" s="55" t="s">
        <v>1876</v>
      </c>
      <c r="E433" s="55" t="s">
        <v>1781</v>
      </c>
      <c r="F433" s="54" t="s">
        <v>477</v>
      </c>
      <c r="G433" s="56">
        <v>382733</v>
      </c>
      <c r="H433" s="85">
        <f t="shared" si="6"/>
        <v>77.934615502092271</v>
      </c>
    </row>
    <row r="434" spans="1:8" x14ac:dyDescent="0.25">
      <c r="A434" s="53">
        <v>395750300175</v>
      </c>
      <c r="B434" s="54" t="s">
        <v>1877</v>
      </c>
      <c r="C434" s="55" t="s">
        <v>1663</v>
      </c>
      <c r="D434" s="55" t="s">
        <v>1878</v>
      </c>
      <c r="E434" s="55" t="s">
        <v>728</v>
      </c>
      <c r="F434" s="54" t="s">
        <v>477</v>
      </c>
      <c r="G434" s="56">
        <v>377832</v>
      </c>
      <c r="H434" s="85">
        <f t="shared" si="6"/>
        <v>76.936641586658382</v>
      </c>
    </row>
    <row r="435" spans="1:8" x14ac:dyDescent="0.25">
      <c r="A435" s="53">
        <v>389890800305</v>
      </c>
      <c r="B435" s="54" t="s">
        <v>1879</v>
      </c>
      <c r="C435" s="55" t="s">
        <v>1880</v>
      </c>
      <c r="D435" s="55" t="s">
        <v>1881</v>
      </c>
      <c r="E435" s="55" t="s">
        <v>1489</v>
      </c>
      <c r="F435" s="54" t="s">
        <v>441</v>
      </c>
      <c r="G435" s="56">
        <v>372931</v>
      </c>
      <c r="H435" s="85">
        <f t="shared" si="6"/>
        <v>75.938667671224508</v>
      </c>
    </row>
    <row r="436" spans="1:8" x14ac:dyDescent="0.25">
      <c r="A436" s="53">
        <v>390030413418</v>
      </c>
      <c r="B436" s="54" t="s">
        <v>1882</v>
      </c>
      <c r="C436" s="55" t="s">
        <v>1883</v>
      </c>
      <c r="D436" s="55" t="s">
        <v>1884</v>
      </c>
      <c r="E436" s="55" t="s">
        <v>1215</v>
      </c>
      <c r="F436" s="54" t="s">
        <v>441</v>
      </c>
      <c r="G436" s="56">
        <v>372931</v>
      </c>
      <c r="H436" s="85">
        <f t="shared" si="6"/>
        <v>75.938667671224508</v>
      </c>
    </row>
    <row r="437" spans="1:8" x14ac:dyDescent="0.25">
      <c r="A437" s="53">
        <v>390900900395</v>
      </c>
      <c r="B437" s="54" t="s">
        <v>1885</v>
      </c>
      <c r="C437" s="55" t="s">
        <v>1886</v>
      </c>
      <c r="D437" s="55" t="s">
        <v>1887</v>
      </c>
      <c r="E437" s="55" t="s">
        <v>1525</v>
      </c>
      <c r="F437" s="54" t="s">
        <v>441</v>
      </c>
      <c r="G437" s="56">
        <v>372931</v>
      </c>
      <c r="H437" s="85">
        <f t="shared" si="6"/>
        <v>75.938667671224508</v>
      </c>
    </row>
    <row r="438" spans="1:8" x14ac:dyDescent="0.25">
      <c r="A438" s="53">
        <v>395940450882</v>
      </c>
      <c r="B438" s="54" t="s">
        <v>1888</v>
      </c>
      <c r="C438" s="55" t="s">
        <v>1889</v>
      </c>
      <c r="D438" s="55" t="s">
        <v>1890</v>
      </c>
      <c r="E438" s="55" t="s">
        <v>728</v>
      </c>
      <c r="F438" s="54" t="s">
        <v>441</v>
      </c>
      <c r="G438" s="56">
        <v>372931</v>
      </c>
      <c r="H438" s="85">
        <f t="shared" si="6"/>
        <v>75.938667671224508</v>
      </c>
    </row>
    <row r="439" spans="1:8" x14ac:dyDescent="0.25">
      <c r="A439" s="53">
        <v>395971151573</v>
      </c>
      <c r="B439" s="54" t="s">
        <v>1891</v>
      </c>
      <c r="C439" s="55" t="s">
        <v>1892</v>
      </c>
      <c r="D439" s="55" t="s">
        <v>1246</v>
      </c>
      <c r="E439" s="55" t="s">
        <v>743</v>
      </c>
      <c r="F439" s="54" t="s">
        <v>477</v>
      </c>
      <c r="G439" s="56">
        <v>372931</v>
      </c>
      <c r="H439" s="85">
        <f t="shared" si="6"/>
        <v>75.938667671224508</v>
      </c>
    </row>
    <row r="440" spans="1:8" x14ac:dyDescent="0.25">
      <c r="A440" s="53">
        <v>408810400021</v>
      </c>
      <c r="B440" s="54" t="s">
        <v>1893</v>
      </c>
      <c r="C440" s="55" t="s">
        <v>776</v>
      </c>
      <c r="D440" s="55" t="s">
        <v>1894</v>
      </c>
      <c r="E440" s="55" t="s">
        <v>732</v>
      </c>
      <c r="F440" s="54" t="s">
        <v>441</v>
      </c>
      <c r="G440" s="56">
        <v>371246</v>
      </c>
      <c r="H440" s="85">
        <f t="shared" si="6"/>
        <v>75.595556867815802</v>
      </c>
    </row>
    <row r="441" spans="1:8" x14ac:dyDescent="0.25">
      <c r="A441" s="53">
        <v>396750300805</v>
      </c>
      <c r="B441" s="54" t="s">
        <v>227</v>
      </c>
      <c r="C441" s="55" t="s">
        <v>1895</v>
      </c>
      <c r="D441" s="55" t="s">
        <v>1896</v>
      </c>
      <c r="E441" s="55" t="s">
        <v>440</v>
      </c>
      <c r="F441" s="54" t="s">
        <v>477</v>
      </c>
      <c r="G441" s="56">
        <v>370480</v>
      </c>
      <c r="H441" s="85">
        <f t="shared" si="6"/>
        <v>75.439578900212794</v>
      </c>
    </row>
    <row r="442" spans="1:8" x14ac:dyDescent="0.25">
      <c r="A442" s="53">
        <v>385120700285</v>
      </c>
      <c r="B442" s="54" t="s">
        <v>1897</v>
      </c>
      <c r="C442" s="55" t="s">
        <v>1898</v>
      </c>
      <c r="D442" s="55" t="s">
        <v>1899</v>
      </c>
      <c r="E442" s="55" t="s">
        <v>1280</v>
      </c>
      <c r="F442" s="54" t="s">
        <v>441</v>
      </c>
      <c r="G442" s="56">
        <v>369346</v>
      </c>
      <c r="H442" s="85">
        <f t="shared" si="6"/>
        <v>75.208666347651686</v>
      </c>
    </row>
    <row r="443" spans="1:8" x14ac:dyDescent="0.25">
      <c r="A443" s="53">
        <v>396750301402</v>
      </c>
      <c r="B443" s="54" t="s">
        <v>235</v>
      </c>
      <c r="C443" s="55" t="s">
        <v>1900</v>
      </c>
      <c r="D443" s="55" t="s">
        <v>1901</v>
      </c>
      <c r="E443" s="55" t="s">
        <v>440</v>
      </c>
      <c r="F443" s="54" t="s">
        <v>441</v>
      </c>
      <c r="G443" s="56">
        <v>369017</v>
      </c>
      <c r="H443" s="85">
        <f t="shared" si="6"/>
        <v>75.141673199686423</v>
      </c>
    </row>
    <row r="444" spans="1:8" x14ac:dyDescent="0.25">
      <c r="A444" s="53">
        <v>395930510305</v>
      </c>
      <c r="B444" s="54" t="s">
        <v>1902</v>
      </c>
      <c r="C444" s="55" t="s">
        <v>1903</v>
      </c>
      <c r="D444" s="55" t="s">
        <v>1904</v>
      </c>
      <c r="E444" s="55" t="s">
        <v>743</v>
      </c>
      <c r="F444" s="54" t="s">
        <v>441</v>
      </c>
      <c r="G444" s="56">
        <v>368467</v>
      </c>
      <c r="H444" s="85">
        <f t="shared" si="6"/>
        <v>75.029678575428377</v>
      </c>
    </row>
    <row r="445" spans="1:8" x14ac:dyDescent="0.25">
      <c r="A445" s="53">
        <v>395940851224</v>
      </c>
      <c r="B445" s="54" t="s">
        <v>1905</v>
      </c>
      <c r="C445" s="55" t="s">
        <v>1906</v>
      </c>
      <c r="D445" s="55" t="s">
        <v>1907</v>
      </c>
      <c r="E445" s="55" t="s">
        <v>728</v>
      </c>
      <c r="F445" s="54" t="s">
        <v>477</v>
      </c>
      <c r="G445" s="56">
        <v>368467</v>
      </c>
      <c r="H445" s="85">
        <f t="shared" si="6"/>
        <v>75.029678575428377</v>
      </c>
    </row>
    <row r="446" spans="1:8" x14ac:dyDescent="0.25">
      <c r="A446" s="53">
        <v>370850102335</v>
      </c>
      <c r="B446" s="54" t="s">
        <v>1908</v>
      </c>
      <c r="C446" s="55" t="s">
        <v>1909</v>
      </c>
      <c r="D446" s="55" t="s">
        <v>1910</v>
      </c>
      <c r="E446" s="55" t="s">
        <v>1409</v>
      </c>
      <c r="F446" s="54" t="s">
        <v>441</v>
      </c>
      <c r="G446" s="56">
        <v>368030</v>
      </c>
      <c r="H446" s="85">
        <f t="shared" si="6"/>
        <v>74.940693755790633</v>
      </c>
    </row>
    <row r="447" spans="1:8" x14ac:dyDescent="0.25">
      <c r="A447" s="53">
        <v>390980210653</v>
      </c>
      <c r="B447" s="54" t="s">
        <v>1911</v>
      </c>
      <c r="C447" s="55" t="s">
        <v>1912</v>
      </c>
      <c r="D447" s="55" t="s">
        <v>1913</v>
      </c>
      <c r="E447" s="55" t="s">
        <v>1215</v>
      </c>
      <c r="F447" s="54" t="s">
        <v>477</v>
      </c>
      <c r="G447" s="56">
        <v>368030</v>
      </c>
      <c r="H447" s="85">
        <f t="shared" si="6"/>
        <v>74.940693755790633</v>
      </c>
    </row>
    <row r="448" spans="1:8" x14ac:dyDescent="0.25">
      <c r="A448" s="53">
        <v>395030601101</v>
      </c>
      <c r="B448" s="54" t="s">
        <v>1914</v>
      </c>
      <c r="C448" s="55" t="s">
        <v>1915</v>
      </c>
      <c r="D448" s="55" t="s">
        <v>1916</v>
      </c>
      <c r="E448" s="55" t="s">
        <v>743</v>
      </c>
      <c r="F448" s="54" t="s">
        <v>477</v>
      </c>
      <c r="G448" s="56">
        <v>368030</v>
      </c>
      <c r="H448" s="85">
        <f t="shared" si="6"/>
        <v>74.940693755790633</v>
      </c>
    </row>
    <row r="449" spans="1:8" x14ac:dyDescent="0.25">
      <c r="A449" s="53">
        <v>395030601119</v>
      </c>
      <c r="B449" s="54" t="s">
        <v>1917</v>
      </c>
      <c r="C449" s="55" t="s">
        <v>1918</v>
      </c>
      <c r="D449" s="55" t="s">
        <v>1916</v>
      </c>
      <c r="E449" s="55" t="s">
        <v>743</v>
      </c>
      <c r="F449" s="54" t="s">
        <v>477</v>
      </c>
      <c r="G449" s="56">
        <v>368030</v>
      </c>
      <c r="H449" s="85">
        <f t="shared" si="6"/>
        <v>74.940693755790633</v>
      </c>
    </row>
    <row r="450" spans="1:8" x14ac:dyDescent="0.25">
      <c r="A450" s="53">
        <v>395750201461</v>
      </c>
      <c r="B450" s="54" t="s">
        <v>1919</v>
      </c>
      <c r="C450" s="55" t="s">
        <v>726</v>
      </c>
      <c r="D450" s="55" t="s">
        <v>1920</v>
      </c>
      <c r="E450" s="55" t="s">
        <v>728</v>
      </c>
      <c r="F450" s="54" t="s">
        <v>441</v>
      </c>
      <c r="G450" s="56">
        <v>368030</v>
      </c>
      <c r="H450" s="85">
        <f t="shared" ref="H450:H513" si="7">G450/4910.95</f>
        <v>74.940693755790633</v>
      </c>
    </row>
    <row r="451" spans="1:8" x14ac:dyDescent="0.25">
      <c r="A451" s="53">
        <v>395970651394</v>
      </c>
      <c r="B451" s="54" t="s">
        <v>1921</v>
      </c>
      <c r="C451" s="55" t="s">
        <v>1922</v>
      </c>
      <c r="D451" s="55" t="s">
        <v>1923</v>
      </c>
      <c r="E451" s="55" t="s">
        <v>743</v>
      </c>
      <c r="F451" s="54" t="s">
        <v>441</v>
      </c>
      <c r="G451" s="56">
        <v>368030</v>
      </c>
      <c r="H451" s="85">
        <f t="shared" si="7"/>
        <v>74.940693755790633</v>
      </c>
    </row>
    <row r="452" spans="1:8" x14ac:dyDescent="0.25">
      <c r="A452" s="53">
        <v>396750300546</v>
      </c>
      <c r="B452" s="54" t="s">
        <v>468</v>
      </c>
      <c r="C452" s="55" t="s">
        <v>469</v>
      </c>
      <c r="D452" s="55" t="s">
        <v>470</v>
      </c>
      <c r="E452" s="55" t="s">
        <v>440</v>
      </c>
      <c r="F452" s="54" t="s">
        <v>441</v>
      </c>
      <c r="G452" s="56">
        <v>368030</v>
      </c>
      <c r="H452" s="85">
        <f t="shared" si="7"/>
        <v>74.940693755790633</v>
      </c>
    </row>
    <row r="453" spans="1:8" x14ac:dyDescent="0.25">
      <c r="A453" s="53">
        <v>398050800010</v>
      </c>
      <c r="B453" s="54" t="s">
        <v>1924</v>
      </c>
      <c r="C453" s="55" t="s">
        <v>1925</v>
      </c>
      <c r="D453" s="55" t="s">
        <v>1926</v>
      </c>
      <c r="E453" s="55" t="s">
        <v>1927</v>
      </c>
      <c r="F453" s="54" t="s">
        <v>441</v>
      </c>
      <c r="G453" s="56">
        <v>368030</v>
      </c>
      <c r="H453" s="85">
        <f t="shared" si="7"/>
        <v>74.940693755790633</v>
      </c>
    </row>
    <row r="454" spans="1:8" x14ac:dyDescent="0.25">
      <c r="A454" s="53">
        <v>399080600411</v>
      </c>
      <c r="B454" s="54" t="s">
        <v>1928</v>
      </c>
      <c r="C454" s="55" t="s">
        <v>1929</v>
      </c>
      <c r="D454" s="55" t="s">
        <v>1930</v>
      </c>
      <c r="E454" s="55" t="s">
        <v>829</v>
      </c>
      <c r="F454" s="54" t="s">
        <v>441</v>
      </c>
      <c r="G454" s="56">
        <v>368030</v>
      </c>
      <c r="H454" s="85">
        <f t="shared" si="7"/>
        <v>74.940693755790633</v>
      </c>
    </row>
    <row r="455" spans="1:8" x14ac:dyDescent="0.25">
      <c r="A455" s="53">
        <v>400141101984</v>
      </c>
      <c r="B455" s="54" t="s">
        <v>1931</v>
      </c>
      <c r="C455" s="55" t="s">
        <v>1932</v>
      </c>
      <c r="D455" s="55" t="s">
        <v>1933</v>
      </c>
      <c r="E455" s="55" t="s">
        <v>716</v>
      </c>
      <c r="F455" s="54" t="s">
        <v>441</v>
      </c>
      <c r="G455" s="56">
        <v>368030</v>
      </c>
      <c r="H455" s="85">
        <f t="shared" si="7"/>
        <v>74.940693755790633</v>
      </c>
    </row>
    <row r="456" spans="1:8" x14ac:dyDescent="0.25">
      <c r="A456" s="53">
        <v>403800300263</v>
      </c>
      <c r="B456" s="54" t="s">
        <v>1934</v>
      </c>
      <c r="C456" s="55" t="s">
        <v>1935</v>
      </c>
      <c r="D456" s="55" t="s">
        <v>1936</v>
      </c>
      <c r="E456" s="55" t="s">
        <v>724</v>
      </c>
      <c r="F456" s="54" t="s">
        <v>477</v>
      </c>
      <c r="G456" s="56">
        <v>368030</v>
      </c>
      <c r="H456" s="85">
        <f t="shared" si="7"/>
        <v>74.940693755790633</v>
      </c>
    </row>
    <row r="457" spans="1:8" x14ac:dyDescent="0.25">
      <c r="A457" s="53">
        <v>408090200011</v>
      </c>
      <c r="B457" s="54" t="s">
        <v>1937</v>
      </c>
      <c r="C457" s="55" t="s">
        <v>1938</v>
      </c>
      <c r="D457" s="55" t="s">
        <v>1939</v>
      </c>
      <c r="E457" s="55" t="s">
        <v>732</v>
      </c>
      <c r="F457" s="54" t="s">
        <v>477</v>
      </c>
      <c r="G457" s="56">
        <v>368030</v>
      </c>
      <c r="H457" s="85">
        <f t="shared" si="7"/>
        <v>74.940693755790633</v>
      </c>
    </row>
    <row r="458" spans="1:8" x14ac:dyDescent="0.25">
      <c r="A458" s="53">
        <v>354090204501</v>
      </c>
      <c r="B458" s="54" t="s">
        <v>1940</v>
      </c>
      <c r="C458" s="55" t="s">
        <v>1941</v>
      </c>
      <c r="D458" s="55" t="s">
        <v>1942</v>
      </c>
      <c r="E458" s="55" t="s">
        <v>732</v>
      </c>
      <c r="F458" s="54" t="s">
        <v>441</v>
      </c>
      <c r="G458" s="56">
        <v>368029</v>
      </c>
      <c r="H458" s="85">
        <f t="shared" si="7"/>
        <v>74.940490129201081</v>
      </c>
    </row>
    <row r="459" spans="1:8" x14ac:dyDescent="0.25">
      <c r="A459" s="53">
        <v>354150900359</v>
      </c>
      <c r="B459" s="54" t="s">
        <v>1943</v>
      </c>
      <c r="C459" s="55" t="s">
        <v>1944</v>
      </c>
      <c r="D459" s="55" t="s">
        <v>1945</v>
      </c>
      <c r="E459" s="55" t="s">
        <v>732</v>
      </c>
      <c r="F459" s="54" t="s">
        <v>441</v>
      </c>
      <c r="G459" s="56">
        <v>368029</v>
      </c>
      <c r="H459" s="85">
        <f t="shared" si="7"/>
        <v>74.940490129201081</v>
      </c>
    </row>
    <row r="460" spans="1:8" x14ac:dyDescent="0.25">
      <c r="A460" s="53">
        <v>390060500382</v>
      </c>
      <c r="B460" s="54" t="s">
        <v>1946</v>
      </c>
      <c r="C460" s="55" t="s">
        <v>1947</v>
      </c>
      <c r="D460" s="55" t="s">
        <v>1948</v>
      </c>
      <c r="E460" s="55" t="s">
        <v>873</v>
      </c>
      <c r="F460" s="54" t="s">
        <v>477</v>
      </c>
      <c r="G460" s="56">
        <v>368029</v>
      </c>
      <c r="H460" s="85">
        <f t="shared" si="7"/>
        <v>74.940490129201081</v>
      </c>
    </row>
    <row r="461" spans="1:8" x14ac:dyDescent="0.25">
      <c r="A461" s="53">
        <v>390101001060</v>
      </c>
      <c r="B461" s="54" t="s">
        <v>1949</v>
      </c>
      <c r="C461" s="55" t="s">
        <v>1950</v>
      </c>
      <c r="D461" s="55" t="s">
        <v>1951</v>
      </c>
      <c r="E461" s="55" t="s">
        <v>873</v>
      </c>
      <c r="F461" s="54" t="s">
        <v>441</v>
      </c>
      <c r="G461" s="56">
        <v>368029</v>
      </c>
      <c r="H461" s="85">
        <f t="shared" si="7"/>
        <v>74.940490129201081</v>
      </c>
    </row>
    <row r="462" spans="1:8" x14ac:dyDescent="0.25">
      <c r="A462" s="53">
        <v>390110501466</v>
      </c>
      <c r="B462" s="54" t="s">
        <v>1952</v>
      </c>
      <c r="C462" s="55" t="s">
        <v>1953</v>
      </c>
      <c r="D462" s="55" t="s">
        <v>1954</v>
      </c>
      <c r="E462" s="55" t="s">
        <v>873</v>
      </c>
      <c r="F462" s="54" t="s">
        <v>477</v>
      </c>
      <c r="G462" s="56">
        <v>368029</v>
      </c>
      <c r="H462" s="85">
        <f t="shared" si="7"/>
        <v>74.940490129201081</v>
      </c>
    </row>
    <row r="463" spans="1:8" x14ac:dyDescent="0.25">
      <c r="A463" s="53">
        <v>390190600478</v>
      </c>
      <c r="B463" s="54" t="s">
        <v>1955</v>
      </c>
      <c r="C463" s="55" t="s">
        <v>1956</v>
      </c>
      <c r="D463" s="55" t="s">
        <v>1957</v>
      </c>
      <c r="E463" s="55" t="s">
        <v>1055</v>
      </c>
      <c r="F463" s="54" t="s">
        <v>441</v>
      </c>
      <c r="G463" s="56">
        <v>368029</v>
      </c>
      <c r="H463" s="85">
        <f t="shared" si="7"/>
        <v>74.940490129201081</v>
      </c>
    </row>
    <row r="464" spans="1:8" x14ac:dyDescent="0.25">
      <c r="A464" s="53">
        <v>390790100363</v>
      </c>
      <c r="B464" s="54" t="s">
        <v>1958</v>
      </c>
      <c r="C464" s="55" t="s">
        <v>1959</v>
      </c>
      <c r="D464" s="55" t="s">
        <v>1960</v>
      </c>
      <c r="E464" s="55" t="s">
        <v>873</v>
      </c>
      <c r="F464" s="54" t="s">
        <v>477</v>
      </c>
      <c r="G464" s="56">
        <v>368029</v>
      </c>
      <c r="H464" s="85">
        <f t="shared" si="7"/>
        <v>74.940490129201081</v>
      </c>
    </row>
    <row r="465" spans="1:8" x14ac:dyDescent="0.25">
      <c r="A465" s="53">
        <v>390790400103</v>
      </c>
      <c r="B465" s="54" t="s">
        <v>1961</v>
      </c>
      <c r="C465" s="55" t="s">
        <v>1962</v>
      </c>
      <c r="D465" s="55" t="s">
        <v>1963</v>
      </c>
      <c r="E465" s="55" t="s">
        <v>1215</v>
      </c>
      <c r="F465" s="54" t="s">
        <v>441</v>
      </c>
      <c r="G465" s="56">
        <v>368029</v>
      </c>
      <c r="H465" s="85">
        <f t="shared" si="7"/>
        <v>74.940490129201081</v>
      </c>
    </row>
    <row r="466" spans="1:8" x14ac:dyDescent="0.25">
      <c r="A466" s="53">
        <v>390810200467</v>
      </c>
      <c r="B466" s="54" t="s">
        <v>1964</v>
      </c>
      <c r="C466" s="55" t="s">
        <v>1965</v>
      </c>
      <c r="D466" s="55" t="s">
        <v>1966</v>
      </c>
      <c r="E466" s="55" t="s">
        <v>873</v>
      </c>
      <c r="F466" s="54" t="s">
        <v>441</v>
      </c>
      <c r="G466" s="56">
        <v>368029</v>
      </c>
      <c r="H466" s="85">
        <f t="shared" si="7"/>
        <v>74.940490129201081</v>
      </c>
    </row>
    <row r="467" spans="1:8" x14ac:dyDescent="0.25">
      <c r="A467" s="53">
        <v>390881001112</v>
      </c>
      <c r="B467" s="54" t="s">
        <v>1967</v>
      </c>
      <c r="C467" s="55" t="s">
        <v>1968</v>
      </c>
      <c r="D467" s="55" t="s">
        <v>1969</v>
      </c>
      <c r="E467" s="55" t="s">
        <v>873</v>
      </c>
      <c r="F467" s="54" t="s">
        <v>477</v>
      </c>
      <c r="G467" s="56">
        <v>368029</v>
      </c>
      <c r="H467" s="85">
        <f t="shared" si="7"/>
        <v>74.940490129201081</v>
      </c>
    </row>
    <row r="468" spans="1:8" x14ac:dyDescent="0.25">
      <c r="A468" s="53">
        <v>390920600631</v>
      </c>
      <c r="B468" s="54" t="s">
        <v>1970</v>
      </c>
      <c r="C468" s="55" t="s">
        <v>1511</v>
      </c>
      <c r="D468" s="55" t="s">
        <v>1971</v>
      </c>
      <c r="E468" s="55" t="s">
        <v>873</v>
      </c>
      <c r="F468" s="54" t="s">
        <v>477</v>
      </c>
      <c r="G468" s="56">
        <v>368029</v>
      </c>
      <c r="H468" s="85">
        <f t="shared" si="7"/>
        <v>74.940490129201081</v>
      </c>
    </row>
    <row r="469" spans="1:8" x14ac:dyDescent="0.25">
      <c r="A469" s="53">
        <v>391930500169</v>
      </c>
      <c r="B469" s="54" t="s">
        <v>1972</v>
      </c>
      <c r="C469" s="55" t="s">
        <v>1973</v>
      </c>
      <c r="D469" s="55" t="s">
        <v>1974</v>
      </c>
      <c r="E469" s="55" t="s">
        <v>984</v>
      </c>
      <c r="F469" s="54" t="s">
        <v>477</v>
      </c>
      <c r="G469" s="56">
        <v>368029</v>
      </c>
      <c r="H469" s="85">
        <f t="shared" si="7"/>
        <v>74.940490129201081</v>
      </c>
    </row>
    <row r="470" spans="1:8" x14ac:dyDescent="0.25">
      <c r="A470" s="53">
        <v>395030600937</v>
      </c>
      <c r="B470" s="54" t="s">
        <v>1975</v>
      </c>
      <c r="C470" s="55" t="s">
        <v>1976</v>
      </c>
      <c r="D470" s="55" t="s">
        <v>1553</v>
      </c>
      <c r="E470" s="55" t="s">
        <v>743</v>
      </c>
      <c r="F470" s="54" t="s">
        <v>477</v>
      </c>
      <c r="G470" s="56">
        <v>368029</v>
      </c>
      <c r="H470" s="85">
        <f t="shared" si="7"/>
        <v>74.940490129201081</v>
      </c>
    </row>
    <row r="471" spans="1:8" x14ac:dyDescent="0.25">
      <c r="A471" s="53">
        <v>395030601143</v>
      </c>
      <c r="B471" s="54" t="s">
        <v>1977</v>
      </c>
      <c r="C471" s="55" t="s">
        <v>1978</v>
      </c>
      <c r="D471" s="55" t="s">
        <v>1916</v>
      </c>
      <c r="E471" s="55" t="s">
        <v>743</v>
      </c>
      <c r="F471" s="54" t="s">
        <v>477</v>
      </c>
      <c r="G471" s="56">
        <v>368029</v>
      </c>
      <c r="H471" s="85">
        <f t="shared" si="7"/>
        <v>74.940490129201081</v>
      </c>
    </row>
    <row r="472" spans="1:8" x14ac:dyDescent="0.25">
      <c r="A472" s="53">
        <v>395061001713</v>
      </c>
      <c r="B472" s="54" t="s">
        <v>1979</v>
      </c>
      <c r="C472" s="55" t="s">
        <v>1980</v>
      </c>
      <c r="D472" s="55" t="s">
        <v>1981</v>
      </c>
      <c r="E472" s="55" t="s">
        <v>743</v>
      </c>
      <c r="F472" s="54" t="s">
        <v>441</v>
      </c>
      <c r="G472" s="56">
        <v>368029</v>
      </c>
      <c r="H472" s="85">
        <f t="shared" si="7"/>
        <v>74.940490129201081</v>
      </c>
    </row>
    <row r="473" spans="1:8" x14ac:dyDescent="0.25">
      <c r="A473" s="53">
        <v>395100700969</v>
      </c>
      <c r="B473" s="54" t="s">
        <v>1982</v>
      </c>
      <c r="C473" s="55" t="s">
        <v>1983</v>
      </c>
      <c r="D473" s="55" t="s">
        <v>1984</v>
      </c>
      <c r="E473" s="55" t="s">
        <v>743</v>
      </c>
      <c r="F473" s="54" t="s">
        <v>441</v>
      </c>
      <c r="G473" s="56">
        <v>368029</v>
      </c>
      <c r="H473" s="85">
        <f t="shared" si="7"/>
        <v>74.940490129201081</v>
      </c>
    </row>
    <row r="474" spans="1:8" x14ac:dyDescent="0.25">
      <c r="A474" s="53">
        <v>395101000880</v>
      </c>
      <c r="B474" s="54" t="s">
        <v>1985</v>
      </c>
      <c r="C474" s="55" t="s">
        <v>1986</v>
      </c>
      <c r="D474" s="55" t="s">
        <v>1987</v>
      </c>
      <c r="E474" s="55" t="s">
        <v>743</v>
      </c>
      <c r="F474" s="54" t="s">
        <v>441</v>
      </c>
      <c r="G474" s="56">
        <v>368029</v>
      </c>
      <c r="H474" s="85">
        <f t="shared" si="7"/>
        <v>74.940490129201081</v>
      </c>
    </row>
    <row r="475" spans="1:8" x14ac:dyDescent="0.25">
      <c r="A475" s="53">
        <v>395101000898</v>
      </c>
      <c r="B475" s="54" t="s">
        <v>1988</v>
      </c>
      <c r="C475" s="55" t="s">
        <v>1989</v>
      </c>
      <c r="D475" s="55" t="s">
        <v>1990</v>
      </c>
      <c r="E475" s="55" t="s">
        <v>743</v>
      </c>
      <c r="F475" s="54" t="s">
        <v>441</v>
      </c>
      <c r="G475" s="56">
        <v>368029</v>
      </c>
      <c r="H475" s="85">
        <f t="shared" si="7"/>
        <v>74.940490129201081</v>
      </c>
    </row>
    <row r="476" spans="1:8" x14ac:dyDescent="0.25">
      <c r="A476" s="53">
        <v>395120300827</v>
      </c>
      <c r="B476" s="54" t="s">
        <v>1991</v>
      </c>
      <c r="C476" s="55" t="s">
        <v>1992</v>
      </c>
      <c r="D476" s="55" t="s">
        <v>1993</v>
      </c>
      <c r="E476" s="55" t="s">
        <v>728</v>
      </c>
      <c r="F476" s="54" t="s">
        <v>477</v>
      </c>
      <c r="G476" s="56">
        <v>368029</v>
      </c>
      <c r="H476" s="85">
        <f t="shared" si="7"/>
        <v>74.940490129201081</v>
      </c>
    </row>
    <row r="477" spans="1:8" x14ac:dyDescent="0.25">
      <c r="A477" s="53">
        <v>395120300835</v>
      </c>
      <c r="B477" s="54" t="s">
        <v>1994</v>
      </c>
      <c r="C477" s="55" t="s">
        <v>1992</v>
      </c>
      <c r="D477" s="55" t="s">
        <v>1995</v>
      </c>
      <c r="E477" s="55" t="s">
        <v>728</v>
      </c>
      <c r="F477" s="54" t="s">
        <v>477</v>
      </c>
      <c r="G477" s="56">
        <v>368029</v>
      </c>
      <c r="H477" s="85">
        <f t="shared" si="7"/>
        <v>74.940490129201081</v>
      </c>
    </row>
    <row r="478" spans="1:8" x14ac:dyDescent="0.25">
      <c r="A478" s="53">
        <v>395750201371</v>
      </c>
      <c r="B478" s="54" t="s">
        <v>1996</v>
      </c>
      <c r="C478" s="55" t="s">
        <v>1997</v>
      </c>
      <c r="D478" s="55" t="s">
        <v>1998</v>
      </c>
      <c r="E478" s="55" t="s">
        <v>728</v>
      </c>
      <c r="F478" s="54" t="s">
        <v>441</v>
      </c>
      <c r="G478" s="56">
        <v>368029</v>
      </c>
      <c r="H478" s="85">
        <f t="shared" si="7"/>
        <v>74.940490129201081</v>
      </c>
    </row>
    <row r="479" spans="1:8" x14ac:dyDescent="0.25">
      <c r="A479" s="53">
        <v>395750201444</v>
      </c>
      <c r="B479" s="54" t="s">
        <v>1999</v>
      </c>
      <c r="C479" s="55" t="s">
        <v>2000</v>
      </c>
      <c r="D479" s="55" t="s">
        <v>2001</v>
      </c>
      <c r="E479" s="55" t="s">
        <v>728</v>
      </c>
      <c r="F479" s="54" t="s">
        <v>441</v>
      </c>
      <c r="G479" s="56">
        <v>368029</v>
      </c>
      <c r="H479" s="85">
        <f t="shared" si="7"/>
        <v>74.940490129201081</v>
      </c>
    </row>
    <row r="480" spans="1:8" x14ac:dyDescent="0.25">
      <c r="A480" s="53">
        <v>395750201568</v>
      </c>
      <c r="B480" s="54" t="s">
        <v>2002</v>
      </c>
      <c r="C480" s="55" t="s">
        <v>2003</v>
      </c>
      <c r="D480" s="55" t="s">
        <v>2004</v>
      </c>
      <c r="E480" s="55" t="s">
        <v>728</v>
      </c>
      <c r="F480" s="54" t="s">
        <v>477</v>
      </c>
      <c r="G480" s="56">
        <v>368029</v>
      </c>
      <c r="H480" s="85">
        <f t="shared" si="7"/>
        <v>74.940490129201081</v>
      </c>
    </row>
    <row r="481" spans="1:8" x14ac:dyDescent="0.25">
      <c r="A481" s="53">
        <v>395930913248</v>
      </c>
      <c r="B481" s="54" t="s">
        <v>2005</v>
      </c>
      <c r="C481" s="55" t="s">
        <v>2006</v>
      </c>
      <c r="D481" s="55" t="s">
        <v>2007</v>
      </c>
      <c r="E481" s="55" t="s">
        <v>728</v>
      </c>
      <c r="F481" s="54" t="s">
        <v>477</v>
      </c>
      <c r="G481" s="56">
        <v>368029</v>
      </c>
      <c r="H481" s="85">
        <f t="shared" si="7"/>
        <v>74.940490129201081</v>
      </c>
    </row>
    <row r="482" spans="1:8" x14ac:dyDescent="0.25">
      <c r="A482" s="53">
        <v>395960410437</v>
      </c>
      <c r="B482" s="54" t="s">
        <v>2008</v>
      </c>
      <c r="C482" s="55" t="s">
        <v>2009</v>
      </c>
      <c r="D482" s="55" t="s">
        <v>2010</v>
      </c>
      <c r="E482" s="55" t="s">
        <v>728</v>
      </c>
      <c r="F482" s="54" t="s">
        <v>441</v>
      </c>
      <c r="G482" s="56">
        <v>368029</v>
      </c>
      <c r="H482" s="85">
        <f t="shared" si="7"/>
        <v>74.940490129201081</v>
      </c>
    </row>
    <row r="483" spans="1:8" x14ac:dyDescent="0.25">
      <c r="A483" s="53">
        <v>395960610185</v>
      </c>
      <c r="B483" s="54" t="s">
        <v>2011</v>
      </c>
      <c r="C483" s="55" t="s">
        <v>2012</v>
      </c>
      <c r="D483" s="55" t="s">
        <v>2013</v>
      </c>
      <c r="E483" s="55" t="s">
        <v>728</v>
      </c>
      <c r="F483" s="54" t="s">
        <v>441</v>
      </c>
      <c r="G483" s="56">
        <v>368029</v>
      </c>
      <c r="H483" s="85">
        <f t="shared" si="7"/>
        <v>74.940490129201081</v>
      </c>
    </row>
    <row r="484" spans="1:8" x14ac:dyDescent="0.25">
      <c r="A484" s="53">
        <v>395990620908</v>
      </c>
      <c r="B484" s="54" t="s">
        <v>2014</v>
      </c>
      <c r="C484" s="55" t="s">
        <v>2015</v>
      </c>
      <c r="D484" s="55" t="s">
        <v>2016</v>
      </c>
      <c r="E484" s="55" t="s">
        <v>728</v>
      </c>
      <c r="F484" s="54" t="s">
        <v>477</v>
      </c>
      <c r="G484" s="56">
        <v>368029</v>
      </c>
      <c r="H484" s="85">
        <f t="shared" si="7"/>
        <v>74.940490129201081</v>
      </c>
    </row>
    <row r="485" spans="1:8" x14ac:dyDescent="0.25">
      <c r="A485" s="53">
        <v>396070700728</v>
      </c>
      <c r="B485" s="54" t="s">
        <v>160</v>
      </c>
      <c r="C485" s="55" t="s">
        <v>2017</v>
      </c>
      <c r="D485" s="55" t="s">
        <v>2018</v>
      </c>
      <c r="E485" s="55" t="s">
        <v>440</v>
      </c>
      <c r="F485" s="54" t="s">
        <v>477</v>
      </c>
      <c r="G485" s="56">
        <v>368029</v>
      </c>
      <c r="H485" s="85">
        <f t="shared" si="7"/>
        <v>74.940490129201081</v>
      </c>
    </row>
    <row r="486" spans="1:8" x14ac:dyDescent="0.25">
      <c r="A486" s="53">
        <v>396071201016</v>
      </c>
      <c r="B486" s="54" t="s">
        <v>352</v>
      </c>
      <c r="C486" s="55" t="s">
        <v>2019</v>
      </c>
      <c r="D486" s="55" t="s">
        <v>2020</v>
      </c>
      <c r="E486" s="55" t="s">
        <v>440</v>
      </c>
      <c r="F486" s="54" t="s">
        <v>441</v>
      </c>
      <c r="G486" s="56">
        <v>368029</v>
      </c>
      <c r="H486" s="85">
        <f t="shared" si="7"/>
        <v>74.940490129201081</v>
      </c>
    </row>
    <row r="487" spans="1:8" x14ac:dyDescent="0.25">
      <c r="A487" s="53">
        <v>396080300124</v>
      </c>
      <c r="B487" s="54" t="s">
        <v>102</v>
      </c>
      <c r="C487" s="55" t="s">
        <v>2021</v>
      </c>
      <c r="D487" s="55" t="s">
        <v>2022</v>
      </c>
      <c r="E487" s="55" t="s">
        <v>440</v>
      </c>
      <c r="F487" s="54" t="s">
        <v>441</v>
      </c>
      <c r="G487" s="56">
        <v>368029</v>
      </c>
      <c r="H487" s="85">
        <f t="shared" si="7"/>
        <v>74.940490129201081</v>
      </c>
    </row>
    <row r="488" spans="1:8" x14ac:dyDescent="0.25">
      <c r="A488" s="53">
        <v>396080701439</v>
      </c>
      <c r="B488" s="54" t="s">
        <v>269</v>
      </c>
      <c r="C488" s="55" t="s">
        <v>2023</v>
      </c>
      <c r="D488" s="55" t="s">
        <v>2024</v>
      </c>
      <c r="E488" s="55" t="s">
        <v>440</v>
      </c>
      <c r="F488" s="54" t="s">
        <v>441</v>
      </c>
      <c r="G488" s="56">
        <v>368029</v>
      </c>
      <c r="H488" s="85">
        <f t="shared" si="7"/>
        <v>74.940490129201081</v>
      </c>
    </row>
    <row r="489" spans="1:8" x14ac:dyDescent="0.25">
      <c r="A489" s="53">
        <v>396080801441</v>
      </c>
      <c r="B489" s="54" t="s">
        <v>261</v>
      </c>
      <c r="C489" s="55" t="s">
        <v>2017</v>
      </c>
      <c r="D489" s="55" t="s">
        <v>2025</v>
      </c>
      <c r="E489" s="55" t="s">
        <v>440</v>
      </c>
      <c r="F489" s="54" t="s">
        <v>477</v>
      </c>
      <c r="G489" s="56">
        <v>368029</v>
      </c>
      <c r="H489" s="85">
        <f t="shared" si="7"/>
        <v>74.940490129201081</v>
      </c>
    </row>
    <row r="490" spans="1:8" x14ac:dyDescent="0.25">
      <c r="A490" s="53">
        <v>396110800674</v>
      </c>
      <c r="B490" s="54" t="s">
        <v>350</v>
      </c>
      <c r="C490" s="55" t="s">
        <v>2026</v>
      </c>
      <c r="D490" s="55" t="s">
        <v>2027</v>
      </c>
      <c r="E490" s="55" t="s">
        <v>440</v>
      </c>
      <c r="F490" s="54" t="s">
        <v>441</v>
      </c>
      <c r="G490" s="56">
        <v>368029</v>
      </c>
      <c r="H490" s="85">
        <f t="shared" si="7"/>
        <v>74.940490129201081</v>
      </c>
    </row>
    <row r="491" spans="1:8" x14ac:dyDescent="0.25">
      <c r="A491" s="53">
        <v>396110900016</v>
      </c>
      <c r="B491" s="54" t="s">
        <v>317</v>
      </c>
      <c r="C491" s="55" t="s">
        <v>2028</v>
      </c>
      <c r="D491" s="55" t="s">
        <v>2029</v>
      </c>
      <c r="E491" s="55" t="s">
        <v>440</v>
      </c>
      <c r="F491" s="54" t="s">
        <v>477</v>
      </c>
      <c r="G491" s="56">
        <v>368029</v>
      </c>
      <c r="H491" s="85">
        <f t="shared" si="7"/>
        <v>74.940490129201081</v>
      </c>
    </row>
    <row r="492" spans="1:8" x14ac:dyDescent="0.25">
      <c r="A492" s="53">
        <v>396140301231</v>
      </c>
      <c r="B492" s="54" t="s">
        <v>161</v>
      </c>
      <c r="C492" s="55" t="s">
        <v>2030</v>
      </c>
      <c r="D492" s="55" t="s">
        <v>2031</v>
      </c>
      <c r="E492" s="55" t="s">
        <v>440</v>
      </c>
      <c r="F492" s="54" t="s">
        <v>477</v>
      </c>
      <c r="G492" s="56">
        <v>368029</v>
      </c>
      <c r="H492" s="85">
        <f t="shared" si="7"/>
        <v>74.940490129201081</v>
      </c>
    </row>
    <row r="493" spans="1:8" x14ac:dyDescent="0.25">
      <c r="A493" s="53">
        <v>396161000214</v>
      </c>
      <c r="B493" s="54" t="s">
        <v>703</v>
      </c>
      <c r="C493" s="55" t="s">
        <v>704</v>
      </c>
      <c r="D493" s="55" t="s">
        <v>705</v>
      </c>
      <c r="E493" s="55" t="s">
        <v>440</v>
      </c>
      <c r="F493" s="54" t="s">
        <v>441</v>
      </c>
      <c r="G493" s="56">
        <v>368029</v>
      </c>
      <c r="H493" s="85">
        <f t="shared" si="7"/>
        <v>74.940490129201081</v>
      </c>
    </row>
    <row r="494" spans="1:8" x14ac:dyDescent="0.25">
      <c r="A494" s="53">
        <v>396750300066</v>
      </c>
      <c r="B494" s="54" t="s">
        <v>392</v>
      </c>
      <c r="C494" s="55" t="s">
        <v>2032</v>
      </c>
      <c r="D494" s="55" t="s">
        <v>2033</v>
      </c>
      <c r="E494" s="55" t="s">
        <v>440</v>
      </c>
      <c r="F494" s="54" t="s">
        <v>441</v>
      </c>
      <c r="G494" s="56">
        <v>368029</v>
      </c>
      <c r="H494" s="85">
        <f t="shared" si="7"/>
        <v>74.940490129201081</v>
      </c>
    </row>
    <row r="495" spans="1:8" x14ac:dyDescent="0.25">
      <c r="A495" s="53">
        <v>398870400130</v>
      </c>
      <c r="B495" s="54" t="s">
        <v>2034</v>
      </c>
      <c r="C495" s="55" t="s">
        <v>2035</v>
      </c>
      <c r="D495" s="55" t="s">
        <v>2036</v>
      </c>
      <c r="E495" s="55" t="s">
        <v>2037</v>
      </c>
      <c r="F495" s="54" t="s">
        <v>441</v>
      </c>
      <c r="G495" s="56">
        <v>368029</v>
      </c>
      <c r="H495" s="85">
        <f t="shared" si="7"/>
        <v>74.940490129201081</v>
      </c>
    </row>
    <row r="496" spans="1:8" x14ac:dyDescent="0.25">
      <c r="A496" s="53">
        <v>399000700789</v>
      </c>
      <c r="B496" s="54" t="s">
        <v>2038</v>
      </c>
      <c r="C496" s="55" t="s">
        <v>2039</v>
      </c>
      <c r="D496" s="55" t="s">
        <v>2040</v>
      </c>
      <c r="E496" s="55" t="s">
        <v>829</v>
      </c>
      <c r="F496" s="54" t="s">
        <v>477</v>
      </c>
      <c r="G496" s="56">
        <v>368029</v>
      </c>
      <c r="H496" s="85">
        <f t="shared" si="7"/>
        <v>74.940490129201081</v>
      </c>
    </row>
    <row r="497" spans="1:8" x14ac:dyDescent="0.25">
      <c r="A497" s="53">
        <v>399060500509</v>
      </c>
      <c r="B497" s="54" t="s">
        <v>2041</v>
      </c>
      <c r="C497" s="55" t="s">
        <v>2042</v>
      </c>
      <c r="D497" s="55" t="s">
        <v>2043</v>
      </c>
      <c r="E497" s="55" t="s">
        <v>829</v>
      </c>
      <c r="F497" s="54" t="s">
        <v>477</v>
      </c>
      <c r="G497" s="56">
        <v>368029</v>
      </c>
      <c r="H497" s="85">
        <f t="shared" si="7"/>
        <v>74.940490129201081</v>
      </c>
    </row>
    <row r="498" spans="1:8" x14ac:dyDescent="0.25">
      <c r="A498" s="53">
        <v>399080500289</v>
      </c>
      <c r="B498" s="54" t="s">
        <v>2044</v>
      </c>
      <c r="C498" s="55" t="s">
        <v>2045</v>
      </c>
      <c r="D498" s="55" t="s">
        <v>2046</v>
      </c>
      <c r="E498" s="55" t="s">
        <v>829</v>
      </c>
      <c r="F498" s="54" t="s">
        <v>441</v>
      </c>
      <c r="G498" s="56">
        <v>368029</v>
      </c>
      <c r="H498" s="85">
        <f t="shared" si="7"/>
        <v>74.940490129201081</v>
      </c>
    </row>
    <row r="499" spans="1:8" x14ac:dyDescent="0.25">
      <c r="A499" s="53">
        <v>399080700270</v>
      </c>
      <c r="B499" s="54" t="s">
        <v>2047</v>
      </c>
      <c r="C499" s="55" t="s">
        <v>2048</v>
      </c>
      <c r="D499" s="55" t="s">
        <v>2049</v>
      </c>
      <c r="E499" s="55" t="s">
        <v>829</v>
      </c>
      <c r="F499" s="54" t="s">
        <v>441</v>
      </c>
      <c r="G499" s="56">
        <v>368029</v>
      </c>
      <c r="H499" s="85">
        <f t="shared" si="7"/>
        <v>74.940490129201081</v>
      </c>
    </row>
    <row r="500" spans="1:8" x14ac:dyDescent="0.25">
      <c r="A500" s="53">
        <v>399101201198</v>
      </c>
      <c r="B500" s="54" t="s">
        <v>2050</v>
      </c>
      <c r="C500" s="55" t="s">
        <v>2051</v>
      </c>
      <c r="D500" s="55" t="s">
        <v>944</v>
      </c>
      <c r="E500" s="55" t="s">
        <v>783</v>
      </c>
      <c r="F500" s="54" t="s">
        <v>477</v>
      </c>
      <c r="G500" s="56">
        <v>368029</v>
      </c>
      <c r="H500" s="85">
        <f t="shared" si="7"/>
        <v>74.940490129201081</v>
      </c>
    </row>
    <row r="501" spans="1:8" x14ac:dyDescent="0.25">
      <c r="A501" s="53">
        <v>399120500473</v>
      </c>
      <c r="B501" s="54" t="s">
        <v>2052</v>
      </c>
      <c r="C501" s="55" t="s">
        <v>2053</v>
      </c>
      <c r="D501" s="55" t="s">
        <v>2054</v>
      </c>
      <c r="E501" s="55" t="s">
        <v>783</v>
      </c>
      <c r="F501" s="54" t="s">
        <v>477</v>
      </c>
      <c r="G501" s="56">
        <v>368029</v>
      </c>
      <c r="H501" s="85">
        <f t="shared" si="7"/>
        <v>74.940490129201081</v>
      </c>
    </row>
    <row r="502" spans="1:8" x14ac:dyDescent="0.25">
      <c r="A502" s="53">
        <v>399950810017</v>
      </c>
      <c r="B502" s="54" t="s">
        <v>2055</v>
      </c>
      <c r="C502" s="55" t="s">
        <v>2056</v>
      </c>
      <c r="D502" s="55" t="s">
        <v>2057</v>
      </c>
      <c r="E502" s="55" t="s">
        <v>783</v>
      </c>
      <c r="F502" s="54" t="s">
        <v>477</v>
      </c>
      <c r="G502" s="56">
        <v>368029</v>
      </c>
      <c r="H502" s="85">
        <f t="shared" si="7"/>
        <v>74.940490129201081</v>
      </c>
    </row>
    <row r="503" spans="1:8" x14ac:dyDescent="0.25">
      <c r="A503" s="53">
        <v>399970400087</v>
      </c>
      <c r="B503" s="54" t="s">
        <v>2058</v>
      </c>
      <c r="C503" s="55" t="s">
        <v>823</v>
      </c>
      <c r="D503" s="55" t="s">
        <v>2059</v>
      </c>
      <c r="E503" s="55" t="s">
        <v>783</v>
      </c>
      <c r="F503" s="54" t="s">
        <v>477</v>
      </c>
      <c r="G503" s="56">
        <v>368029</v>
      </c>
      <c r="H503" s="85">
        <f t="shared" si="7"/>
        <v>74.940490129201081</v>
      </c>
    </row>
    <row r="504" spans="1:8" x14ac:dyDescent="0.25">
      <c r="A504" s="53">
        <v>403080400150</v>
      </c>
      <c r="B504" s="54" t="s">
        <v>2060</v>
      </c>
      <c r="C504" s="55" t="s">
        <v>921</v>
      </c>
      <c r="D504" s="55" t="s">
        <v>2061</v>
      </c>
      <c r="E504" s="55" t="s">
        <v>724</v>
      </c>
      <c r="F504" s="54" t="s">
        <v>477</v>
      </c>
      <c r="G504" s="56">
        <v>368029</v>
      </c>
      <c r="H504" s="85">
        <f t="shared" si="7"/>
        <v>74.940490129201081</v>
      </c>
    </row>
    <row r="505" spans="1:8" x14ac:dyDescent="0.25">
      <c r="A505" s="53">
        <v>403130700028</v>
      </c>
      <c r="B505" s="54" t="s">
        <v>2062</v>
      </c>
      <c r="C505" s="55" t="s">
        <v>2063</v>
      </c>
      <c r="D505" s="55" t="s">
        <v>1270</v>
      </c>
      <c r="E505" s="55" t="s">
        <v>724</v>
      </c>
      <c r="F505" s="54" t="s">
        <v>441</v>
      </c>
      <c r="G505" s="56">
        <v>368029</v>
      </c>
      <c r="H505" s="85">
        <f t="shared" si="7"/>
        <v>74.940490129201081</v>
      </c>
    </row>
    <row r="506" spans="1:8" x14ac:dyDescent="0.25">
      <c r="A506" s="53">
        <v>403130700036</v>
      </c>
      <c r="B506" s="54" t="s">
        <v>2064</v>
      </c>
      <c r="C506" s="55" t="s">
        <v>2063</v>
      </c>
      <c r="D506" s="55" t="s">
        <v>2065</v>
      </c>
      <c r="E506" s="55" t="s">
        <v>724</v>
      </c>
      <c r="F506" s="54" t="s">
        <v>441</v>
      </c>
      <c r="G506" s="56">
        <v>368029</v>
      </c>
      <c r="H506" s="85">
        <f t="shared" si="7"/>
        <v>74.940490129201081</v>
      </c>
    </row>
    <row r="507" spans="1:8" x14ac:dyDescent="0.25">
      <c r="A507" s="53">
        <v>403150700202</v>
      </c>
      <c r="B507" s="54" t="s">
        <v>2066</v>
      </c>
      <c r="C507" s="55" t="s">
        <v>2067</v>
      </c>
      <c r="D507" s="55" t="s">
        <v>2068</v>
      </c>
      <c r="E507" s="55" t="s">
        <v>724</v>
      </c>
      <c r="F507" s="54" t="s">
        <v>441</v>
      </c>
      <c r="G507" s="56">
        <v>368029</v>
      </c>
      <c r="H507" s="85">
        <f t="shared" si="7"/>
        <v>74.940490129201081</v>
      </c>
    </row>
    <row r="508" spans="1:8" x14ac:dyDescent="0.25">
      <c r="A508" s="53">
        <v>403750201366</v>
      </c>
      <c r="B508" s="54" t="s">
        <v>2069</v>
      </c>
      <c r="C508" s="55" t="s">
        <v>2070</v>
      </c>
      <c r="D508" s="55" t="s">
        <v>2071</v>
      </c>
      <c r="E508" s="55" t="s">
        <v>724</v>
      </c>
      <c r="F508" s="54" t="s">
        <v>477</v>
      </c>
      <c r="G508" s="56">
        <v>368029</v>
      </c>
      <c r="H508" s="85">
        <f t="shared" si="7"/>
        <v>74.940490129201081</v>
      </c>
    </row>
    <row r="509" spans="1:8" x14ac:dyDescent="0.25">
      <c r="A509" s="53">
        <v>403830400068</v>
      </c>
      <c r="B509" s="54" t="s">
        <v>2072</v>
      </c>
      <c r="C509" s="55" t="s">
        <v>2073</v>
      </c>
      <c r="D509" s="55" t="s">
        <v>2074</v>
      </c>
      <c r="E509" s="55" t="s">
        <v>724</v>
      </c>
      <c r="F509" s="54" t="s">
        <v>477</v>
      </c>
      <c r="G509" s="56">
        <v>368029</v>
      </c>
      <c r="H509" s="85">
        <f t="shared" si="7"/>
        <v>74.940490129201081</v>
      </c>
    </row>
    <row r="510" spans="1:8" x14ac:dyDescent="0.25">
      <c r="A510" s="53">
        <v>403950302299</v>
      </c>
      <c r="B510" s="54" t="s">
        <v>2075</v>
      </c>
      <c r="C510" s="55" t="s">
        <v>2076</v>
      </c>
      <c r="D510" s="55" t="s">
        <v>2077</v>
      </c>
      <c r="E510" s="55" t="s">
        <v>724</v>
      </c>
      <c r="F510" s="54" t="s">
        <v>477</v>
      </c>
      <c r="G510" s="56">
        <v>368029</v>
      </c>
      <c r="H510" s="85">
        <f t="shared" si="7"/>
        <v>74.940490129201081</v>
      </c>
    </row>
    <row r="511" spans="1:8" x14ac:dyDescent="0.25">
      <c r="A511" s="53">
        <v>403960210490</v>
      </c>
      <c r="B511" s="54" t="s">
        <v>2078</v>
      </c>
      <c r="C511" s="55" t="s">
        <v>2079</v>
      </c>
      <c r="D511" s="55" t="s">
        <v>2080</v>
      </c>
      <c r="E511" s="55" t="s">
        <v>724</v>
      </c>
      <c r="F511" s="54" t="s">
        <v>477</v>
      </c>
      <c r="G511" s="56">
        <v>368029</v>
      </c>
      <c r="H511" s="85">
        <f t="shared" si="7"/>
        <v>74.940490129201081</v>
      </c>
    </row>
    <row r="512" spans="1:8" x14ac:dyDescent="0.25">
      <c r="A512" s="53">
        <v>408110900278</v>
      </c>
      <c r="B512" s="54" t="s">
        <v>2081</v>
      </c>
      <c r="C512" s="55" t="s">
        <v>1944</v>
      </c>
      <c r="D512" s="55" t="s">
        <v>2082</v>
      </c>
      <c r="E512" s="55" t="s">
        <v>732</v>
      </c>
      <c r="F512" s="54" t="s">
        <v>441</v>
      </c>
      <c r="G512" s="56">
        <v>368029</v>
      </c>
      <c r="H512" s="85">
        <f t="shared" si="7"/>
        <v>74.940490129201081</v>
      </c>
    </row>
    <row r="513" spans="1:8" x14ac:dyDescent="0.25">
      <c r="A513" s="53">
        <v>408120500138</v>
      </c>
      <c r="B513" s="54" t="s">
        <v>2083</v>
      </c>
      <c r="C513" s="55" t="s">
        <v>1625</v>
      </c>
      <c r="D513" s="55" t="s">
        <v>2084</v>
      </c>
      <c r="E513" s="55" t="s">
        <v>732</v>
      </c>
      <c r="F513" s="54" t="s">
        <v>441</v>
      </c>
      <c r="G513" s="56">
        <v>368029</v>
      </c>
      <c r="H513" s="85">
        <f t="shared" si="7"/>
        <v>74.940490129201081</v>
      </c>
    </row>
    <row r="514" spans="1:8" x14ac:dyDescent="0.25">
      <c r="A514" s="53">
        <v>408150900131</v>
      </c>
      <c r="B514" s="54" t="s">
        <v>2085</v>
      </c>
      <c r="C514" s="55" t="s">
        <v>2086</v>
      </c>
      <c r="D514" s="55" t="s">
        <v>2087</v>
      </c>
      <c r="E514" s="55" t="s">
        <v>732</v>
      </c>
      <c r="F514" s="54" t="s">
        <v>441</v>
      </c>
      <c r="G514" s="56">
        <v>368029</v>
      </c>
      <c r="H514" s="85">
        <f t="shared" ref="H514:H577" si="8">G514/4910.95</f>
        <v>74.940490129201081</v>
      </c>
    </row>
    <row r="515" spans="1:8" x14ac:dyDescent="0.25">
      <c r="A515" s="53">
        <v>408180600042</v>
      </c>
      <c r="B515" s="54" t="s">
        <v>2088</v>
      </c>
      <c r="C515" s="55" t="s">
        <v>1368</v>
      </c>
      <c r="D515" s="55" t="s">
        <v>2089</v>
      </c>
      <c r="E515" s="55" t="s">
        <v>732</v>
      </c>
      <c r="F515" s="54" t="s">
        <v>441</v>
      </c>
      <c r="G515" s="56">
        <v>368029</v>
      </c>
      <c r="H515" s="85">
        <f t="shared" si="8"/>
        <v>74.940490129201081</v>
      </c>
    </row>
    <row r="516" spans="1:8" x14ac:dyDescent="0.25">
      <c r="A516" s="53">
        <v>408880100113</v>
      </c>
      <c r="B516" s="54" t="s">
        <v>2090</v>
      </c>
      <c r="C516" s="55" t="s">
        <v>2091</v>
      </c>
      <c r="D516" s="55" t="s">
        <v>2092</v>
      </c>
      <c r="E516" s="55" t="s">
        <v>732</v>
      </c>
      <c r="F516" s="54" t="s">
        <v>441</v>
      </c>
      <c r="G516" s="56">
        <v>368029</v>
      </c>
      <c r="H516" s="85">
        <f t="shared" si="8"/>
        <v>74.940490129201081</v>
      </c>
    </row>
    <row r="517" spans="1:8" x14ac:dyDescent="0.25">
      <c r="A517" s="53">
        <v>408940300052</v>
      </c>
      <c r="B517" s="54" t="s">
        <v>2093</v>
      </c>
      <c r="C517" s="55" t="s">
        <v>2094</v>
      </c>
      <c r="D517" s="55" t="s">
        <v>2095</v>
      </c>
      <c r="E517" s="55" t="s">
        <v>732</v>
      </c>
      <c r="F517" s="54" t="s">
        <v>441</v>
      </c>
      <c r="G517" s="56">
        <v>368029</v>
      </c>
      <c r="H517" s="85">
        <f t="shared" si="8"/>
        <v>74.940490129201081</v>
      </c>
    </row>
    <row r="518" spans="1:8" x14ac:dyDescent="0.25">
      <c r="A518" s="53">
        <v>408970200206</v>
      </c>
      <c r="B518" s="54" t="s">
        <v>2096</v>
      </c>
      <c r="C518" s="55" t="s">
        <v>1740</v>
      </c>
      <c r="D518" s="55" t="s">
        <v>2097</v>
      </c>
      <c r="E518" s="55" t="s">
        <v>732</v>
      </c>
      <c r="F518" s="54" t="s">
        <v>441</v>
      </c>
      <c r="G518" s="56">
        <v>368029</v>
      </c>
      <c r="H518" s="85">
        <f t="shared" si="8"/>
        <v>74.940490129201081</v>
      </c>
    </row>
    <row r="519" spans="1:8" x14ac:dyDescent="0.25">
      <c r="A519" s="53">
        <v>408990500044</v>
      </c>
      <c r="B519" s="54" t="s">
        <v>2098</v>
      </c>
      <c r="C519" s="55" t="s">
        <v>1622</v>
      </c>
      <c r="D519" s="55" t="s">
        <v>2099</v>
      </c>
      <c r="E519" s="55" t="s">
        <v>732</v>
      </c>
      <c r="F519" s="54" t="s">
        <v>441</v>
      </c>
      <c r="G519" s="56">
        <v>368029</v>
      </c>
      <c r="H519" s="85">
        <f t="shared" si="8"/>
        <v>74.940490129201081</v>
      </c>
    </row>
    <row r="520" spans="1:8" x14ac:dyDescent="0.25">
      <c r="A520" s="53">
        <v>396931150066</v>
      </c>
      <c r="B520" s="54" t="s">
        <v>241</v>
      </c>
      <c r="C520" s="55" t="s">
        <v>2026</v>
      </c>
      <c r="D520" s="55" t="s">
        <v>2100</v>
      </c>
      <c r="E520" s="55" t="s">
        <v>440</v>
      </c>
      <c r="F520" s="54" t="s">
        <v>441</v>
      </c>
      <c r="G520" s="56">
        <v>368028</v>
      </c>
      <c r="H520" s="85">
        <f t="shared" si="8"/>
        <v>74.940286502611514</v>
      </c>
    </row>
    <row r="521" spans="1:8" x14ac:dyDescent="0.25">
      <c r="A521" s="53">
        <v>396160200929</v>
      </c>
      <c r="B521" s="54" t="s">
        <v>2101</v>
      </c>
      <c r="C521" s="55" t="s">
        <v>2102</v>
      </c>
      <c r="D521" s="55" t="s">
        <v>2103</v>
      </c>
      <c r="E521" s="55" t="s">
        <v>2104</v>
      </c>
      <c r="F521" s="54" t="s">
        <v>477</v>
      </c>
      <c r="G521" s="56">
        <v>363128</v>
      </c>
      <c r="H521" s="85">
        <f t="shared" si="8"/>
        <v>73.942516213767192</v>
      </c>
    </row>
    <row r="522" spans="1:8" x14ac:dyDescent="0.25">
      <c r="A522" s="53">
        <v>408920400131</v>
      </c>
      <c r="B522" s="54" t="s">
        <v>2105</v>
      </c>
      <c r="C522" s="55" t="s">
        <v>909</v>
      </c>
      <c r="D522" s="55" t="s">
        <v>2106</v>
      </c>
      <c r="E522" s="55" t="s">
        <v>732</v>
      </c>
      <c r="F522" s="54" t="s">
        <v>441</v>
      </c>
      <c r="G522" s="56">
        <v>361788</v>
      </c>
      <c r="H522" s="85">
        <f t="shared" si="8"/>
        <v>73.669656583756705</v>
      </c>
    </row>
    <row r="523" spans="1:8" x14ac:dyDescent="0.25">
      <c r="A523" s="53">
        <v>396060302031</v>
      </c>
      <c r="B523" s="54" t="s">
        <v>158</v>
      </c>
      <c r="C523" s="55" t="s">
        <v>2017</v>
      </c>
      <c r="D523" s="55" t="s">
        <v>2107</v>
      </c>
      <c r="E523" s="55" t="s">
        <v>440</v>
      </c>
      <c r="F523" s="54" t="s">
        <v>477</v>
      </c>
      <c r="G523" s="56">
        <v>353326</v>
      </c>
      <c r="H523" s="85">
        <f t="shared" si="8"/>
        <v>71.946568382899443</v>
      </c>
    </row>
    <row r="524" spans="1:8" x14ac:dyDescent="0.25">
      <c r="A524" s="53">
        <v>389911200265</v>
      </c>
      <c r="B524" s="54" t="s">
        <v>2108</v>
      </c>
      <c r="C524" s="55" t="s">
        <v>1746</v>
      </c>
      <c r="D524" s="55" t="s">
        <v>1747</v>
      </c>
      <c r="E524" s="55" t="s">
        <v>815</v>
      </c>
      <c r="F524" s="54" t="s">
        <v>477</v>
      </c>
      <c r="G524" s="56">
        <v>348425</v>
      </c>
      <c r="H524" s="85">
        <f t="shared" si="8"/>
        <v>70.948594467465568</v>
      </c>
    </row>
    <row r="525" spans="1:8" x14ac:dyDescent="0.25">
      <c r="A525" s="53">
        <v>395960511071</v>
      </c>
      <c r="B525" s="54" t="s">
        <v>2109</v>
      </c>
      <c r="C525" s="55" t="s">
        <v>2110</v>
      </c>
      <c r="D525" s="55" t="s">
        <v>2111</v>
      </c>
      <c r="E525" s="55" t="s">
        <v>728</v>
      </c>
      <c r="F525" s="54" t="s">
        <v>477</v>
      </c>
      <c r="G525" s="56">
        <v>348425</v>
      </c>
      <c r="H525" s="85">
        <f t="shared" si="8"/>
        <v>70.948594467465568</v>
      </c>
    </row>
    <row r="526" spans="1:8" x14ac:dyDescent="0.25">
      <c r="A526" s="53">
        <v>390010711595</v>
      </c>
      <c r="B526" s="54" t="s">
        <v>2112</v>
      </c>
      <c r="C526" s="55" t="s">
        <v>975</v>
      </c>
      <c r="D526" s="55" t="s">
        <v>2113</v>
      </c>
      <c r="E526" s="55" t="s">
        <v>977</v>
      </c>
      <c r="F526" s="54" t="s">
        <v>441</v>
      </c>
      <c r="G526" s="56">
        <v>344837</v>
      </c>
      <c r="H526" s="85">
        <f t="shared" si="8"/>
        <v>70.217982264124046</v>
      </c>
    </row>
    <row r="527" spans="1:8" x14ac:dyDescent="0.25">
      <c r="A527" s="53">
        <v>408750201236</v>
      </c>
      <c r="B527" s="54" t="s">
        <v>2114</v>
      </c>
      <c r="C527" s="55" t="s">
        <v>776</v>
      </c>
      <c r="D527" s="55" t="s">
        <v>2115</v>
      </c>
      <c r="E527" s="55" t="s">
        <v>732</v>
      </c>
      <c r="F527" s="54" t="s">
        <v>441</v>
      </c>
      <c r="G527" s="56">
        <v>344216</v>
      </c>
      <c r="H527" s="85">
        <f t="shared" si="8"/>
        <v>70.091530152007252</v>
      </c>
    </row>
    <row r="528" spans="1:8" x14ac:dyDescent="0.25">
      <c r="A528" s="53">
        <v>395991051419</v>
      </c>
      <c r="B528" s="54" t="s">
        <v>2116</v>
      </c>
      <c r="C528" s="55" t="s">
        <v>2117</v>
      </c>
      <c r="D528" s="55" t="s">
        <v>1661</v>
      </c>
      <c r="E528" s="55" t="s">
        <v>728</v>
      </c>
      <c r="F528" s="54" t="s">
        <v>477</v>
      </c>
      <c r="G528" s="56">
        <v>343961</v>
      </c>
      <c r="H528" s="85">
        <f t="shared" si="8"/>
        <v>70.039605371669438</v>
      </c>
    </row>
    <row r="529" spans="1:8" x14ac:dyDescent="0.25">
      <c r="A529" s="53">
        <v>352150900119</v>
      </c>
      <c r="B529" s="54" t="s">
        <v>2118</v>
      </c>
      <c r="C529" s="55" t="s">
        <v>2119</v>
      </c>
      <c r="D529" s="55" t="s">
        <v>2120</v>
      </c>
      <c r="E529" s="55" t="s">
        <v>732</v>
      </c>
      <c r="F529" s="54" t="s">
        <v>441</v>
      </c>
      <c r="G529" s="56">
        <v>343523</v>
      </c>
      <c r="H529" s="85">
        <f t="shared" si="8"/>
        <v>69.950416925442127</v>
      </c>
    </row>
    <row r="530" spans="1:8" x14ac:dyDescent="0.25">
      <c r="A530" s="53">
        <v>389911200273</v>
      </c>
      <c r="B530" s="54" t="s">
        <v>2121</v>
      </c>
      <c r="C530" s="55" t="s">
        <v>1746</v>
      </c>
      <c r="D530" s="55" t="s">
        <v>1747</v>
      </c>
      <c r="E530" s="55" t="s">
        <v>815</v>
      </c>
      <c r="F530" s="54" t="s">
        <v>477</v>
      </c>
      <c r="G530" s="56">
        <v>343523</v>
      </c>
      <c r="H530" s="85">
        <f t="shared" si="8"/>
        <v>69.950416925442127</v>
      </c>
    </row>
    <row r="531" spans="1:8" x14ac:dyDescent="0.25">
      <c r="A531" s="53">
        <v>396051000332</v>
      </c>
      <c r="B531" s="54" t="s">
        <v>215</v>
      </c>
      <c r="C531" s="55" t="s">
        <v>2122</v>
      </c>
      <c r="D531" s="55" t="s">
        <v>2123</v>
      </c>
      <c r="E531" s="55" t="s">
        <v>440</v>
      </c>
      <c r="F531" s="54" t="s">
        <v>477</v>
      </c>
      <c r="G531" s="56">
        <v>343523</v>
      </c>
      <c r="H531" s="85">
        <f t="shared" si="8"/>
        <v>69.950416925442127</v>
      </c>
    </row>
    <row r="532" spans="1:8" x14ac:dyDescent="0.25">
      <c r="A532" s="53">
        <v>400980220760</v>
      </c>
      <c r="B532" s="54" t="s">
        <v>2124</v>
      </c>
      <c r="C532" s="55" t="s">
        <v>2125</v>
      </c>
      <c r="D532" s="55" t="s">
        <v>2126</v>
      </c>
      <c r="E532" s="55" t="s">
        <v>2127</v>
      </c>
      <c r="F532" s="54" t="s">
        <v>441</v>
      </c>
      <c r="G532" s="56">
        <v>343523</v>
      </c>
      <c r="H532" s="85">
        <f t="shared" si="8"/>
        <v>69.950416925442127</v>
      </c>
    </row>
    <row r="533" spans="1:8" x14ac:dyDescent="0.25">
      <c r="A533" s="53">
        <v>408770300648</v>
      </c>
      <c r="B533" s="54" t="s">
        <v>2128</v>
      </c>
      <c r="C533" s="55" t="s">
        <v>2129</v>
      </c>
      <c r="D533" s="55" t="s">
        <v>811</v>
      </c>
      <c r="E533" s="55" t="s">
        <v>732</v>
      </c>
      <c r="F533" s="54" t="s">
        <v>477</v>
      </c>
      <c r="G533" s="56">
        <v>343523</v>
      </c>
      <c r="H533" s="85">
        <f t="shared" si="8"/>
        <v>69.950416925442127</v>
      </c>
    </row>
    <row r="534" spans="1:8" x14ac:dyDescent="0.25">
      <c r="A534" s="53">
        <v>395040701065</v>
      </c>
      <c r="B534" s="54" t="s">
        <v>2130</v>
      </c>
      <c r="C534" s="55" t="s">
        <v>2131</v>
      </c>
      <c r="D534" s="55" t="s">
        <v>2132</v>
      </c>
      <c r="E534" s="55" t="s">
        <v>728</v>
      </c>
      <c r="F534" s="54" t="s">
        <v>441</v>
      </c>
      <c r="G534" s="56">
        <v>328938</v>
      </c>
      <c r="H534" s="85">
        <f t="shared" si="8"/>
        <v>66.980523116708582</v>
      </c>
    </row>
    <row r="535" spans="1:8" x14ac:dyDescent="0.25">
      <c r="A535" s="53">
        <v>408730101171</v>
      </c>
      <c r="B535" s="54" t="s">
        <v>2133</v>
      </c>
      <c r="C535" s="55" t="s">
        <v>2134</v>
      </c>
      <c r="D535" s="55" t="s">
        <v>2135</v>
      </c>
      <c r="E535" s="55" t="s">
        <v>732</v>
      </c>
      <c r="F535" s="54" t="s">
        <v>441</v>
      </c>
      <c r="G535" s="56">
        <v>325438</v>
      </c>
      <c r="H535" s="85">
        <f t="shared" si="8"/>
        <v>66.26783005324836</v>
      </c>
    </row>
    <row r="536" spans="1:8" x14ac:dyDescent="0.25">
      <c r="A536" s="53">
        <v>389891000329</v>
      </c>
      <c r="B536" s="54" t="s">
        <v>2136</v>
      </c>
      <c r="C536" s="55" t="s">
        <v>1746</v>
      </c>
      <c r="D536" s="55" t="s">
        <v>1747</v>
      </c>
      <c r="E536" s="55" t="s">
        <v>815</v>
      </c>
      <c r="F536" s="54" t="s">
        <v>477</v>
      </c>
      <c r="G536" s="56">
        <v>323919</v>
      </c>
      <c r="H536" s="85">
        <f t="shared" si="8"/>
        <v>65.958521263706615</v>
      </c>
    </row>
    <row r="537" spans="1:8" x14ac:dyDescent="0.25">
      <c r="A537" s="53">
        <v>395770800531</v>
      </c>
      <c r="B537" s="54" t="s">
        <v>2137</v>
      </c>
      <c r="C537" s="55" t="s">
        <v>2138</v>
      </c>
      <c r="D537" s="55" t="s">
        <v>2139</v>
      </c>
      <c r="E537" s="55" t="s">
        <v>728</v>
      </c>
      <c r="F537" s="54" t="s">
        <v>441</v>
      </c>
      <c r="G537" s="56">
        <v>319893</v>
      </c>
      <c r="H537" s="85">
        <f t="shared" si="8"/>
        <v>65.138720614137796</v>
      </c>
    </row>
    <row r="538" spans="1:8" x14ac:dyDescent="0.25">
      <c r="A538" s="53">
        <v>395020700666</v>
      </c>
      <c r="B538" s="54" t="s">
        <v>2140</v>
      </c>
      <c r="C538" s="55" t="s">
        <v>2141</v>
      </c>
      <c r="D538" s="55" t="s">
        <v>2142</v>
      </c>
      <c r="E538" s="55" t="s">
        <v>728</v>
      </c>
      <c r="F538" s="54" t="s">
        <v>477</v>
      </c>
      <c r="G538" s="56">
        <v>319455</v>
      </c>
      <c r="H538" s="85">
        <f t="shared" si="8"/>
        <v>65.049532167910485</v>
      </c>
    </row>
    <row r="539" spans="1:8" x14ac:dyDescent="0.25">
      <c r="A539" s="53">
        <v>390940900061</v>
      </c>
      <c r="B539" s="54" t="s">
        <v>2143</v>
      </c>
      <c r="C539" s="55" t="s">
        <v>2144</v>
      </c>
      <c r="D539" s="55" t="s">
        <v>2145</v>
      </c>
      <c r="E539" s="55" t="s">
        <v>873</v>
      </c>
      <c r="F539" s="54" t="s">
        <v>477</v>
      </c>
      <c r="G539" s="56">
        <v>319017</v>
      </c>
      <c r="H539" s="85">
        <f t="shared" si="8"/>
        <v>64.960343721683174</v>
      </c>
    </row>
    <row r="540" spans="1:8" x14ac:dyDescent="0.25">
      <c r="A540" s="53">
        <v>395021002288</v>
      </c>
      <c r="B540" s="54" t="s">
        <v>2146</v>
      </c>
      <c r="C540" s="55" t="s">
        <v>2147</v>
      </c>
      <c r="D540" s="55" t="s">
        <v>2148</v>
      </c>
      <c r="E540" s="55" t="s">
        <v>743</v>
      </c>
      <c r="F540" s="54" t="s">
        <v>477</v>
      </c>
      <c r="G540" s="56">
        <v>319017</v>
      </c>
      <c r="H540" s="85">
        <f t="shared" si="8"/>
        <v>64.960343721683174</v>
      </c>
    </row>
    <row r="541" spans="1:8" x14ac:dyDescent="0.25">
      <c r="A541" s="53">
        <v>395030600368</v>
      </c>
      <c r="B541" s="54" t="s">
        <v>2149</v>
      </c>
      <c r="C541" s="55" t="s">
        <v>2150</v>
      </c>
      <c r="D541" s="55" t="s">
        <v>2151</v>
      </c>
      <c r="E541" s="55" t="s">
        <v>743</v>
      </c>
      <c r="F541" s="54" t="s">
        <v>441</v>
      </c>
      <c r="G541" s="56">
        <v>319017</v>
      </c>
      <c r="H541" s="85">
        <f t="shared" si="8"/>
        <v>64.960343721683174</v>
      </c>
    </row>
    <row r="542" spans="1:8" x14ac:dyDescent="0.25">
      <c r="A542" s="53">
        <v>396750301399</v>
      </c>
      <c r="B542" s="54" t="s">
        <v>300</v>
      </c>
      <c r="C542" s="55" t="s">
        <v>2152</v>
      </c>
      <c r="D542" s="55" t="s">
        <v>2153</v>
      </c>
      <c r="E542" s="55" t="s">
        <v>440</v>
      </c>
      <c r="F542" s="54" t="s">
        <v>477</v>
      </c>
      <c r="G542" s="56">
        <v>319017</v>
      </c>
      <c r="H542" s="85">
        <f t="shared" si="8"/>
        <v>64.960343721683174</v>
      </c>
    </row>
    <row r="543" spans="1:8" x14ac:dyDescent="0.25">
      <c r="A543" s="53">
        <v>398000705369</v>
      </c>
      <c r="B543" s="54" t="s">
        <v>2154</v>
      </c>
      <c r="C543" s="55" t="s">
        <v>2155</v>
      </c>
      <c r="D543" s="55" t="s">
        <v>2156</v>
      </c>
      <c r="E543" s="55" t="s">
        <v>1845</v>
      </c>
      <c r="F543" s="54" t="s">
        <v>477</v>
      </c>
      <c r="G543" s="56">
        <v>319017</v>
      </c>
      <c r="H543" s="85">
        <f t="shared" si="8"/>
        <v>64.960343721683174</v>
      </c>
    </row>
    <row r="544" spans="1:8" x14ac:dyDescent="0.25">
      <c r="A544" s="53">
        <v>398000806238</v>
      </c>
      <c r="B544" s="54" t="s">
        <v>2157</v>
      </c>
      <c r="C544" s="55" t="s">
        <v>2158</v>
      </c>
      <c r="D544" s="55" t="s">
        <v>2159</v>
      </c>
      <c r="E544" s="55" t="s">
        <v>2160</v>
      </c>
      <c r="F544" s="54" t="s">
        <v>441</v>
      </c>
      <c r="G544" s="56">
        <v>319017</v>
      </c>
      <c r="H544" s="85">
        <f t="shared" si="8"/>
        <v>64.960343721683174</v>
      </c>
    </row>
    <row r="545" spans="1:8" x14ac:dyDescent="0.25">
      <c r="A545" s="53">
        <v>408000200149</v>
      </c>
      <c r="B545" s="54" t="s">
        <v>2161</v>
      </c>
      <c r="C545" s="55" t="s">
        <v>958</v>
      </c>
      <c r="D545" s="55" t="s">
        <v>2162</v>
      </c>
      <c r="E545" s="55" t="s">
        <v>732</v>
      </c>
      <c r="F545" s="54" t="s">
        <v>441</v>
      </c>
      <c r="G545" s="56">
        <v>319017</v>
      </c>
      <c r="H545" s="85">
        <f t="shared" si="8"/>
        <v>64.960343721683174</v>
      </c>
    </row>
    <row r="546" spans="1:8" x14ac:dyDescent="0.25">
      <c r="A546" s="53">
        <v>396050300341</v>
      </c>
      <c r="B546" s="54" t="s">
        <v>614</v>
      </c>
      <c r="C546" s="55" t="s">
        <v>615</v>
      </c>
      <c r="D546" s="55" t="s">
        <v>616</v>
      </c>
      <c r="E546" s="55" t="s">
        <v>440</v>
      </c>
      <c r="F546" s="54" t="s">
        <v>441</v>
      </c>
      <c r="G546" s="56">
        <v>315798</v>
      </c>
      <c r="H546" s="85">
        <f t="shared" si="8"/>
        <v>64.304869729889333</v>
      </c>
    </row>
    <row r="547" spans="1:8" x14ac:dyDescent="0.25">
      <c r="A547" s="53">
        <v>408681000321</v>
      </c>
      <c r="B547" s="54" t="s">
        <v>2163</v>
      </c>
      <c r="C547" s="55" t="s">
        <v>862</v>
      </c>
      <c r="D547" s="55" t="s">
        <v>2164</v>
      </c>
      <c r="E547" s="55" t="s">
        <v>732</v>
      </c>
      <c r="F547" s="54" t="s">
        <v>441</v>
      </c>
      <c r="G547" s="56">
        <v>315798</v>
      </c>
      <c r="H547" s="85">
        <f t="shared" si="8"/>
        <v>64.304869729889333</v>
      </c>
    </row>
    <row r="548" spans="1:8" x14ac:dyDescent="0.25">
      <c r="A548" s="53">
        <v>408880400087</v>
      </c>
      <c r="B548" s="54" t="s">
        <v>2165</v>
      </c>
      <c r="C548" s="55" t="s">
        <v>2166</v>
      </c>
      <c r="D548" s="55" t="s">
        <v>2167</v>
      </c>
      <c r="E548" s="55" t="s">
        <v>732</v>
      </c>
      <c r="F548" s="54" t="s">
        <v>441</v>
      </c>
      <c r="G548" s="56">
        <v>315798</v>
      </c>
      <c r="H548" s="85">
        <f t="shared" si="8"/>
        <v>64.304869729889333</v>
      </c>
    </row>
    <row r="549" spans="1:8" x14ac:dyDescent="0.25">
      <c r="A549" s="53">
        <v>390881001104</v>
      </c>
      <c r="B549" s="54" t="s">
        <v>2168</v>
      </c>
      <c r="C549" s="55" t="s">
        <v>2169</v>
      </c>
      <c r="D549" s="55" t="s">
        <v>2170</v>
      </c>
      <c r="E549" s="55" t="s">
        <v>1215</v>
      </c>
      <c r="F549" s="54" t="s">
        <v>477</v>
      </c>
      <c r="G549" s="56">
        <v>309215</v>
      </c>
      <c r="H549" s="85">
        <f t="shared" si="8"/>
        <v>62.964395890815425</v>
      </c>
    </row>
    <row r="550" spans="1:8" x14ac:dyDescent="0.25">
      <c r="A550" s="53">
        <v>414020407742</v>
      </c>
      <c r="B550" s="54" t="s">
        <v>2171</v>
      </c>
      <c r="C550" s="55" t="s">
        <v>2172</v>
      </c>
      <c r="D550" s="55" t="s">
        <v>2173</v>
      </c>
      <c r="E550" s="55" t="s">
        <v>2174</v>
      </c>
      <c r="F550" s="54" t="s">
        <v>441</v>
      </c>
      <c r="G550" s="56">
        <v>308078</v>
      </c>
      <c r="H550" s="85">
        <f t="shared" si="8"/>
        <v>62.73287245848563</v>
      </c>
    </row>
    <row r="551" spans="1:8" x14ac:dyDescent="0.25">
      <c r="A551" s="53">
        <v>390930600639</v>
      </c>
      <c r="B551" s="54" t="s">
        <v>2175</v>
      </c>
      <c r="C551" s="55" t="s">
        <v>1749</v>
      </c>
      <c r="D551" s="55" t="s">
        <v>2176</v>
      </c>
      <c r="E551" s="55" t="s">
        <v>1532</v>
      </c>
      <c r="F551" s="54" t="s">
        <v>477</v>
      </c>
      <c r="G551" s="56">
        <v>304314</v>
      </c>
      <c r="H551" s="85">
        <f t="shared" si="8"/>
        <v>61.96642197538155</v>
      </c>
    </row>
    <row r="552" spans="1:8" x14ac:dyDescent="0.25">
      <c r="A552" s="53">
        <v>391921000072</v>
      </c>
      <c r="B552" s="54" t="s">
        <v>2177</v>
      </c>
      <c r="C552" s="55" t="s">
        <v>2178</v>
      </c>
      <c r="D552" s="55" t="s">
        <v>2179</v>
      </c>
      <c r="E552" s="55" t="s">
        <v>1416</v>
      </c>
      <c r="F552" s="54" t="s">
        <v>441</v>
      </c>
      <c r="G552" s="56">
        <v>304314</v>
      </c>
      <c r="H552" s="85">
        <f t="shared" si="8"/>
        <v>61.96642197538155</v>
      </c>
    </row>
    <row r="553" spans="1:8" x14ac:dyDescent="0.25">
      <c r="A553" s="53">
        <v>390820200279</v>
      </c>
      <c r="B553" s="54" t="s">
        <v>2180</v>
      </c>
      <c r="C553" s="55" t="s">
        <v>2181</v>
      </c>
      <c r="D553" s="55" t="s">
        <v>2182</v>
      </c>
      <c r="E553" s="55" t="s">
        <v>1525</v>
      </c>
      <c r="F553" s="54" t="s">
        <v>477</v>
      </c>
      <c r="G553" s="56">
        <v>304313</v>
      </c>
      <c r="H553" s="85">
        <f t="shared" si="8"/>
        <v>61.96621834879199</v>
      </c>
    </row>
    <row r="554" spans="1:8" x14ac:dyDescent="0.25">
      <c r="A554" s="53">
        <v>403950302302</v>
      </c>
      <c r="B554" s="54" t="s">
        <v>2183</v>
      </c>
      <c r="C554" s="55" t="s">
        <v>2184</v>
      </c>
      <c r="D554" s="55" t="s">
        <v>2185</v>
      </c>
      <c r="E554" s="55" t="s">
        <v>724</v>
      </c>
      <c r="F554" s="54" t="s">
        <v>477</v>
      </c>
      <c r="G554" s="56">
        <v>304313</v>
      </c>
      <c r="H554" s="85">
        <f t="shared" si="8"/>
        <v>61.96621834879199</v>
      </c>
    </row>
    <row r="555" spans="1:8" x14ac:dyDescent="0.25">
      <c r="A555" s="53">
        <v>395041002047</v>
      </c>
      <c r="B555" s="54" t="s">
        <v>2186</v>
      </c>
      <c r="C555" s="55" t="s">
        <v>1304</v>
      </c>
      <c r="D555" s="55" t="s">
        <v>2187</v>
      </c>
      <c r="E555" s="55" t="s">
        <v>728</v>
      </c>
      <c r="F555" s="54" t="s">
        <v>441</v>
      </c>
      <c r="G555" s="56">
        <v>302658</v>
      </c>
      <c r="H555" s="85">
        <f t="shared" si="8"/>
        <v>61.629216343070084</v>
      </c>
    </row>
    <row r="556" spans="1:8" x14ac:dyDescent="0.25">
      <c r="A556" s="53">
        <v>408740100407</v>
      </c>
      <c r="B556" s="54" t="s">
        <v>2188</v>
      </c>
      <c r="C556" s="55" t="s">
        <v>2189</v>
      </c>
      <c r="D556" s="55" t="s">
        <v>2190</v>
      </c>
      <c r="E556" s="55" t="s">
        <v>732</v>
      </c>
      <c r="F556" s="54" t="s">
        <v>477</v>
      </c>
      <c r="G556" s="56">
        <v>302658</v>
      </c>
      <c r="H556" s="85">
        <f t="shared" si="8"/>
        <v>61.629216343070084</v>
      </c>
    </row>
    <row r="557" spans="1:8" x14ac:dyDescent="0.25">
      <c r="A557" s="53">
        <v>395040400961</v>
      </c>
      <c r="B557" s="54" t="s">
        <v>2191</v>
      </c>
      <c r="C557" s="55" t="s">
        <v>2192</v>
      </c>
      <c r="D557" s="55" t="s">
        <v>2193</v>
      </c>
      <c r="E557" s="55" t="s">
        <v>743</v>
      </c>
      <c r="F557" s="54" t="s">
        <v>441</v>
      </c>
      <c r="G557" s="56">
        <v>296088</v>
      </c>
      <c r="H557" s="85">
        <f t="shared" si="8"/>
        <v>60.291389649660452</v>
      </c>
    </row>
    <row r="558" spans="1:8" x14ac:dyDescent="0.25">
      <c r="A558" s="53">
        <v>395750300116</v>
      </c>
      <c r="B558" s="54" t="s">
        <v>2194</v>
      </c>
      <c r="C558" s="55" t="s">
        <v>2195</v>
      </c>
      <c r="D558" s="55" t="s">
        <v>2196</v>
      </c>
      <c r="E558" s="55" t="s">
        <v>728</v>
      </c>
      <c r="F558" s="54" t="s">
        <v>477</v>
      </c>
      <c r="G558" s="56">
        <v>295825</v>
      </c>
      <c r="H558" s="85">
        <f t="shared" si="8"/>
        <v>60.237835856606161</v>
      </c>
    </row>
    <row r="559" spans="1:8" x14ac:dyDescent="0.25">
      <c r="A559" s="53">
        <v>371781111609</v>
      </c>
      <c r="B559" s="54" t="s">
        <v>2197</v>
      </c>
      <c r="C559" s="55" t="s">
        <v>2198</v>
      </c>
      <c r="D559" s="55" t="s">
        <v>2199</v>
      </c>
      <c r="E559" s="55" t="s">
        <v>2200</v>
      </c>
      <c r="F559" s="54" t="s">
        <v>441</v>
      </c>
      <c r="G559" s="56">
        <v>294950</v>
      </c>
      <c r="H559" s="85">
        <f t="shared" si="8"/>
        <v>60.059662590741098</v>
      </c>
    </row>
    <row r="560" spans="1:8" x14ac:dyDescent="0.25">
      <c r="A560" s="53">
        <v>390820100240</v>
      </c>
      <c r="B560" s="54" t="s">
        <v>2201</v>
      </c>
      <c r="C560" s="55" t="s">
        <v>1717</v>
      </c>
      <c r="D560" s="55" t="s">
        <v>2202</v>
      </c>
      <c r="E560" s="55" t="s">
        <v>1719</v>
      </c>
      <c r="F560" s="54" t="s">
        <v>477</v>
      </c>
      <c r="G560" s="56">
        <v>294950</v>
      </c>
      <c r="H560" s="85">
        <f t="shared" si="8"/>
        <v>60.059662590741098</v>
      </c>
    </row>
    <row r="561" spans="1:8" x14ac:dyDescent="0.25">
      <c r="A561" s="53">
        <v>395010502432</v>
      </c>
      <c r="B561" s="54" t="s">
        <v>2203</v>
      </c>
      <c r="C561" s="55" t="s">
        <v>2204</v>
      </c>
      <c r="D561" s="55" t="s">
        <v>2205</v>
      </c>
      <c r="E561" s="55" t="s">
        <v>728</v>
      </c>
      <c r="F561" s="54" t="s">
        <v>441</v>
      </c>
      <c r="G561" s="56">
        <v>294949</v>
      </c>
      <c r="H561" s="85">
        <f t="shared" si="8"/>
        <v>60.059458964151538</v>
      </c>
    </row>
    <row r="562" spans="1:8" x14ac:dyDescent="0.25">
      <c r="A562" s="53">
        <v>395060500872</v>
      </c>
      <c r="B562" s="54" t="s">
        <v>2206</v>
      </c>
      <c r="C562" s="55" t="s">
        <v>2207</v>
      </c>
      <c r="D562" s="55" t="s">
        <v>2208</v>
      </c>
      <c r="E562" s="55" t="s">
        <v>743</v>
      </c>
      <c r="F562" s="54" t="s">
        <v>477</v>
      </c>
      <c r="G562" s="56">
        <v>294949</v>
      </c>
      <c r="H562" s="85">
        <f t="shared" si="8"/>
        <v>60.059458964151538</v>
      </c>
    </row>
    <row r="563" spans="1:8" x14ac:dyDescent="0.25">
      <c r="A563" s="53">
        <v>395060601652</v>
      </c>
      <c r="B563" s="54" t="s">
        <v>2209</v>
      </c>
      <c r="C563" s="55" t="s">
        <v>2210</v>
      </c>
      <c r="D563" s="55" t="s">
        <v>2211</v>
      </c>
      <c r="E563" s="55" t="s">
        <v>743</v>
      </c>
      <c r="F563" s="54" t="s">
        <v>441</v>
      </c>
      <c r="G563" s="56">
        <v>294949</v>
      </c>
      <c r="H563" s="85">
        <f t="shared" si="8"/>
        <v>60.059458964151538</v>
      </c>
    </row>
    <row r="564" spans="1:8" x14ac:dyDescent="0.25">
      <c r="A564" s="53">
        <v>395090802075</v>
      </c>
      <c r="B564" s="54" t="s">
        <v>2212</v>
      </c>
      <c r="C564" s="55" t="s">
        <v>2213</v>
      </c>
      <c r="D564" s="55" t="s">
        <v>2214</v>
      </c>
      <c r="E564" s="55" t="s">
        <v>728</v>
      </c>
      <c r="F564" s="54" t="s">
        <v>441</v>
      </c>
      <c r="G564" s="56">
        <v>294949</v>
      </c>
      <c r="H564" s="85">
        <f t="shared" si="8"/>
        <v>60.059458964151538</v>
      </c>
    </row>
    <row r="565" spans="1:8" x14ac:dyDescent="0.25">
      <c r="A565" s="53">
        <v>395130300574</v>
      </c>
      <c r="B565" s="54" t="s">
        <v>2215</v>
      </c>
      <c r="C565" s="55" t="s">
        <v>2216</v>
      </c>
      <c r="D565" s="55" t="s">
        <v>2217</v>
      </c>
      <c r="E565" s="55" t="s">
        <v>743</v>
      </c>
      <c r="F565" s="54" t="s">
        <v>441</v>
      </c>
      <c r="G565" s="56">
        <v>294949</v>
      </c>
      <c r="H565" s="85">
        <f t="shared" si="8"/>
        <v>60.059458964151538</v>
      </c>
    </row>
    <row r="566" spans="1:8" x14ac:dyDescent="0.25">
      <c r="A566" s="53">
        <v>395990520822</v>
      </c>
      <c r="B566" s="54" t="s">
        <v>2218</v>
      </c>
      <c r="C566" s="55" t="s">
        <v>1817</v>
      </c>
      <c r="D566" s="55" t="s">
        <v>2219</v>
      </c>
      <c r="E566" s="55" t="s">
        <v>743</v>
      </c>
      <c r="F566" s="54" t="s">
        <v>441</v>
      </c>
      <c r="G566" s="56">
        <v>294949</v>
      </c>
      <c r="H566" s="85">
        <f t="shared" si="8"/>
        <v>60.059458964151538</v>
      </c>
    </row>
    <row r="567" spans="1:8" x14ac:dyDescent="0.25">
      <c r="A567" s="53">
        <v>398090601273</v>
      </c>
      <c r="B567" s="54" t="s">
        <v>2220</v>
      </c>
      <c r="C567" s="55" t="s">
        <v>2221</v>
      </c>
      <c r="D567" s="55" t="s">
        <v>2222</v>
      </c>
      <c r="E567" s="55" t="s">
        <v>2223</v>
      </c>
      <c r="F567" s="54" t="s">
        <v>477</v>
      </c>
      <c r="G567" s="56">
        <v>294949</v>
      </c>
      <c r="H567" s="85">
        <f t="shared" si="8"/>
        <v>60.059458964151538</v>
      </c>
    </row>
    <row r="568" spans="1:8" x14ac:dyDescent="0.25">
      <c r="A568" s="53">
        <v>398111200525</v>
      </c>
      <c r="B568" s="54" t="s">
        <v>2224</v>
      </c>
      <c r="C568" s="55" t="s">
        <v>2225</v>
      </c>
      <c r="D568" s="55" t="s">
        <v>2226</v>
      </c>
      <c r="E568" s="55" t="s">
        <v>2227</v>
      </c>
      <c r="F568" s="54" t="s">
        <v>441</v>
      </c>
      <c r="G568" s="56">
        <v>294949</v>
      </c>
      <c r="H568" s="85">
        <f t="shared" si="8"/>
        <v>60.059458964151538</v>
      </c>
    </row>
    <row r="569" spans="1:8" x14ac:dyDescent="0.25">
      <c r="A569" s="53">
        <v>385140700583</v>
      </c>
      <c r="B569" s="54" t="s">
        <v>2228</v>
      </c>
      <c r="C569" s="55" t="s">
        <v>2229</v>
      </c>
      <c r="D569" s="55" t="s">
        <v>2230</v>
      </c>
      <c r="E569" s="55" t="s">
        <v>1280</v>
      </c>
      <c r="F569" s="54" t="s">
        <v>441</v>
      </c>
      <c r="G569" s="56">
        <v>294512</v>
      </c>
      <c r="H569" s="85">
        <f t="shared" si="8"/>
        <v>59.970474144513794</v>
      </c>
    </row>
    <row r="570" spans="1:8" x14ac:dyDescent="0.25">
      <c r="A570" s="53">
        <v>385160300581</v>
      </c>
      <c r="B570" s="54" t="s">
        <v>2231</v>
      </c>
      <c r="C570" s="55" t="s">
        <v>2232</v>
      </c>
      <c r="D570" s="55" t="s">
        <v>2233</v>
      </c>
      <c r="E570" s="55" t="s">
        <v>1280</v>
      </c>
      <c r="F570" s="54" t="s">
        <v>441</v>
      </c>
      <c r="G570" s="56">
        <v>294512</v>
      </c>
      <c r="H570" s="85">
        <f t="shared" si="8"/>
        <v>59.970474144513794</v>
      </c>
    </row>
    <row r="571" spans="1:8" x14ac:dyDescent="0.25">
      <c r="A571" s="53">
        <v>385161000328</v>
      </c>
      <c r="B571" s="54" t="s">
        <v>2234</v>
      </c>
      <c r="C571" s="55" t="s">
        <v>2235</v>
      </c>
      <c r="D571" s="55" t="s">
        <v>2236</v>
      </c>
      <c r="E571" s="55" t="s">
        <v>1280</v>
      </c>
      <c r="F571" s="54" t="s">
        <v>441</v>
      </c>
      <c r="G571" s="56">
        <v>294512</v>
      </c>
      <c r="H571" s="85">
        <f t="shared" si="8"/>
        <v>59.970474144513794</v>
      </c>
    </row>
    <row r="572" spans="1:8" x14ac:dyDescent="0.25">
      <c r="A572" s="53">
        <v>371850201712</v>
      </c>
      <c r="B572" s="54" t="s">
        <v>2237</v>
      </c>
      <c r="C572" s="55" t="s">
        <v>2238</v>
      </c>
      <c r="D572" s="55" t="s">
        <v>2239</v>
      </c>
      <c r="E572" s="55" t="s">
        <v>1674</v>
      </c>
      <c r="F572" s="54" t="s">
        <v>441</v>
      </c>
      <c r="G572" s="56">
        <v>294511</v>
      </c>
      <c r="H572" s="85">
        <f t="shared" si="8"/>
        <v>59.970270517924234</v>
      </c>
    </row>
    <row r="573" spans="1:8" x14ac:dyDescent="0.25">
      <c r="A573" s="53">
        <v>371961000121</v>
      </c>
      <c r="B573" s="54" t="s">
        <v>2240</v>
      </c>
      <c r="C573" s="55" t="s">
        <v>2241</v>
      </c>
      <c r="D573" s="55" t="s">
        <v>2242</v>
      </c>
      <c r="E573" s="55" t="s">
        <v>1674</v>
      </c>
      <c r="F573" s="54" t="s">
        <v>441</v>
      </c>
      <c r="G573" s="56">
        <v>294511</v>
      </c>
      <c r="H573" s="85">
        <f t="shared" si="8"/>
        <v>59.970270517924234</v>
      </c>
    </row>
    <row r="574" spans="1:8" x14ac:dyDescent="0.25">
      <c r="A574" s="53">
        <v>389130300167</v>
      </c>
      <c r="B574" s="54" t="s">
        <v>2243</v>
      </c>
      <c r="C574" s="55" t="s">
        <v>2244</v>
      </c>
      <c r="D574" s="55" t="s">
        <v>2245</v>
      </c>
      <c r="E574" s="55" t="s">
        <v>815</v>
      </c>
      <c r="F574" s="54" t="s">
        <v>477</v>
      </c>
      <c r="G574" s="56">
        <v>294511</v>
      </c>
      <c r="H574" s="85">
        <f t="shared" si="8"/>
        <v>59.970270517924234</v>
      </c>
    </row>
    <row r="575" spans="1:8" x14ac:dyDescent="0.25">
      <c r="A575" s="53">
        <v>389150700137</v>
      </c>
      <c r="B575" s="54" t="s">
        <v>2246</v>
      </c>
      <c r="C575" s="55" t="s">
        <v>2247</v>
      </c>
      <c r="D575" s="55" t="s">
        <v>2248</v>
      </c>
      <c r="E575" s="55" t="s">
        <v>2249</v>
      </c>
      <c r="F575" s="54" t="s">
        <v>441</v>
      </c>
      <c r="G575" s="56">
        <v>294511</v>
      </c>
      <c r="H575" s="85">
        <f t="shared" si="8"/>
        <v>59.970270517924234</v>
      </c>
    </row>
    <row r="576" spans="1:8" x14ac:dyDescent="0.25">
      <c r="A576" s="53">
        <v>389830100029</v>
      </c>
      <c r="B576" s="54" t="s">
        <v>2250</v>
      </c>
      <c r="C576" s="55" t="s">
        <v>2244</v>
      </c>
      <c r="D576" s="55" t="s">
        <v>2251</v>
      </c>
      <c r="E576" s="55" t="s">
        <v>815</v>
      </c>
      <c r="F576" s="54" t="s">
        <v>477</v>
      </c>
      <c r="G576" s="56">
        <v>294511</v>
      </c>
      <c r="H576" s="85">
        <f t="shared" si="8"/>
        <v>59.970270517924234</v>
      </c>
    </row>
    <row r="577" spans="1:8" x14ac:dyDescent="0.25">
      <c r="A577" s="53">
        <v>389891100315</v>
      </c>
      <c r="B577" s="54" t="s">
        <v>2252</v>
      </c>
      <c r="C577" s="55" t="s">
        <v>1746</v>
      </c>
      <c r="D577" s="55" t="s">
        <v>2253</v>
      </c>
      <c r="E577" s="55" t="s">
        <v>815</v>
      </c>
      <c r="F577" s="54" t="s">
        <v>477</v>
      </c>
      <c r="G577" s="56">
        <v>294511</v>
      </c>
      <c r="H577" s="85">
        <f t="shared" si="8"/>
        <v>59.970270517924234</v>
      </c>
    </row>
    <row r="578" spans="1:8" x14ac:dyDescent="0.25">
      <c r="A578" s="53">
        <v>389920300272</v>
      </c>
      <c r="B578" s="54" t="s">
        <v>2254</v>
      </c>
      <c r="C578" s="55" t="s">
        <v>1653</v>
      </c>
      <c r="D578" s="55" t="s">
        <v>2255</v>
      </c>
      <c r="E578" s="55" t="s">
        <v>815</v>
      </c>
      <c r="F578" s="54" t="s">
        <v>441</v>
      </c>
      <c r="G578" s="56">
        <v>294511</v>
      </c>
      <c r="H578" s="85">
        <f t="shared" ref="H578:H641" si="9">G578/4910.95</f>
        <v>59.970270517924234</v>
      </c>
    </row>
    <row r="579" spans="1:8" x14ac:dyDescent="0.25">
      <c r="A579" s="53">
        <v>390050601326</v>
      </c>
      <c r="B579" s="54" t="s">
        <v>2256</v>
      </c>
      <c r="C579" s="55" t="s">
        <v>2257</v>
      </c>
      <c r="D579" s="55" t="s">
        <v>2258</v>
      </c>
      <c r="E579" s="55" t="s">
        <v>1532</v>
      </c>
      <c r="F579" s="54" t="s">
        <v>477</v>
      </c>
      <c r="G579" s="56">
        <v>294511</v>
      </c>
      <c r="H579" s="85">
        <f t="shared" si="9"/>
        <v>59.970270517924234</v>
      </c>
    </row>
    <row r="580" spans="1:8" x14ac:dyDescent="0.25">
      <c r="A580" s="53">
        <v>390090800542</v>
      </c>
      <c r="B580" s="54" t="s">
        <v>2259</v>
      </c>
      <c r="C580" s="55" t="s">
        <v>2260</v>
      </c>
      <c r="D580" s="55" t="s">
        <v>2261</v>
      </c>
      <c r="E580" s="55" t="s">
        <v>1215</v>
      </c>
      <c r="F580" s="54" t="s">
        <v>441</v>
      </c>
      <c r="G580" s="56">
        <v>294511</v>
      </c>
      <c r="H580" s="85">
        <f t="shared" si="9"/>
        <v>59.970270517924234</v>
      </c>
    </row>
    <row r="581" spans="1:8" x14ac:dyDescent="0.25">
      <c r="A581" s="53">
        <v>390100500178</v>
      </c>
      <c r="B581" s="54" t="s">
        <v>2262</v>
      </c>
      <c r="C581" s="55" t="s">
        <v>2263</v>
      </c>
      <c r="D581" s="55" t="s">
        <v>2264</v>
      </c>
      <c r="E581" s="55" t="s">
        <v>1215</v>
      </c>
      <c r="F581" s="54" t="s">
        <v>477</v>
      </c>
      <c r="G581" s="56">
        <v>294511</v>
      </c>
      <c r="H581" s="85">
        <f t="shared" si="9"/>
        <v>59.970270517924234</v>
      </c>
    </row>
    <row r="582" spans="1:8" x14ac:dyDescent="0.25">
      <c r="A582" s="53">
        <v>390101100882</v>
      </c>
      <c r="B582" s="54" t="s">
        <v>2265</v>
      </c>
      <c r="C582" s="55" t="s">
        <v>2266</v>
      </c>
      <c r="D582" s="55" t="s">
        <v>2267</v>
      </c>
      <c r="E582" s="55" t="s">
        <v>1781</v>
      </c>
      <c r="F582" s="54" t="s">
        <v>477</v>
      </c>
      <c r="G582" s="56">
        <v>294511</v>
      </c>
      <c r="H582" s="85">
        <f t="shared" si="9"/>
        <v>59.970270517924234</v>
      </c>
    </row>
    <row r="583" spans="1:8" x14ac:dyDescent="0.25">
      <c r="A583" s="53">
        <v>390180900732</v>
      </c>
      <c r="B583" s="54" t="s">
        <v>2268</v>
      </c>
      <c r="C583" s="55" t="s">
        <v>2269</v>
      </c>
      <c r="D583" s="55" t="s">
        <v>2270</v>
      </c>
      <c r="E583" s="55" t="s">
        <v>977</v>
      </c>
      <c r="F583" s="54" t="s">
        <v>477</v>
      </c>
      <c r="G583" s="56">
        <v>294511</v>
      </c>
      <c r="H583" s="85">
        <f t="shared" si="9"/>
        <v>59.970270517924234</v>
      </c>
    </row>
    <row r="584" spans="1:8" x14ac:dyDescent="0.25">
      <c r="A584" s="53">
        <v>390181100250</v>
      </c>
      <c r="B584" s="54" t="s">
        <v>2271</v>
      </c>
      <c r="C584" s="55" t="s">
        <v>2269</v>
      </c>
      <c r="D584" s="55" t="s">
        <v>2270</v>
      </c>
      <c r="E584" s="55" t="s">
        <v>1215</v>
      </c>
      <c r="F584" s="54" t="s">
        <v>477</v>
      </c>
      <c r="G584" s="56">
        <v>294511</v>
      </c>
      <c r="H584" s="85">
        <f t="shared" si="9"/>
        <v>59.970270517924234</v>
      </c>
    </row>
    <row r="585" spans="1:8" x14ac:dyDescent="0.25">
      <c r="A585" s="53">
        <v>390800102441</v>
      </c>
      <c r="B585" s="54" t="s">
        <v>2272</v>
      </c>
      <c r="C585" s="55" t="s">
        <v>1439</v>
      </c>
      <c r="D585" s="55" t="s">
        <v>2273</v>
      </c>
      <c r="E585" s="55" t="s">
        <v>873</v>
      </c>
      <c r="F585" s="54" t="s">
        <v>441</v>
      </c>
      <c r="G585" s="56">
        <v>294511</v>
      </c>
      <c r="H585" s="85">
        <f t="shared" si="9"/>
        <v>59.970270517924234</v>
      </c>
    </row>
    <row r="586" spans="1:8" x14ac:dyDescent="0.25">
      <c r="A586" s="53">
        <v>390811100245</v>
      </c>
      <c r="B586" s="54" t="s">
        <v>2274</v>
      </c>
      <c r="C586" s="55" t="s">
        <v>1824</v>
      </c>
      <c r="D586" s="55" t="s">
        <v>1825</v>
      </c>
      <c r="E586" s="55" t="s">
        <v>1781</v>
      </c>
      <c r="F586" s="54" t="s">
        <v>441</v>
      </c>
      <c r="G586" s="56">
        <v>294511</v>
      </c>
      <c r="H586" s="85">
        <f t="shared" si="9"/>
        <v>59.970270517924234</v>
      </c>
    </row>
    <row r="587" spans="1:8" x14ac:dyDescent="0.25">
      <c r="A587" s="53">
        <v>390880300264</v>
      </c>
      <c r="B587" s="54" t="s">
        <v>2275</v>
      </c>
      <c r="C587" s="55" t="s">
        <v>2276</v>
      </c>
      <c r="D587" s="55" t="s">
        <v>2277</v>
      </c>
      <c r="E587" s="55" t="s">
        <v>1215</v>
      </c>
      <c r="F587" s="54" t="s">
        <v>477</v>
      </c>
      <c r="G587" s="56">
        <v>294511</v>
      </c>
      <c r="H587" s="85">
        <f t="shared" si="9"/>
        <v>59.970270517924234</v>
      </c>
    </row>
    <row r="588" spans="1:8" x14ac:dyDescent="0.25">
      <c r="A588" s="53">
        <v>390920600614</v>
      </c>
      <c r="B588" s="54" t="s">
        <v>2278</v>
      </c>
      <c r="C588" s="55" t="s">
        <v>2279</v>
      </c>
      <c r="D588" s="55" t="s">
        <v>2280</v>
      </c>
      <c r="E588" s="55" t="s">
        <v>1532</v>
      </c>
      <c r="F588" s="54" t="s">
        <v>477</v>
      </c>
      <c r="G588" s="56">
        <v>294511</v>
      </c>
      <c r="H588" s="85">
        <f t="shared" si="9"/>
        <v>59.970270517924234</v>
      </c>
    </row>
    <row r="589" spans="1:8" x14ac:dyDescent="0.25">
      <c r="A589" s="53">
        <v>391940600188</v>
      </c>
      <c r="B589" s="54" t="s">
        <v>2281</v>
      </c>
      <c r="C589" s="55" t="s">
        <v>2282</v>
      </c>
      <c r="D589" s="55" t="s">
        <v>2283</v>
      </c>
      <c r="E589" s="55" t="s">
        <v>1416</v>
      </c>
      <c r="F589" s="54" t="s">
        <v>441</v>
      </c>
      <c r="G589" s="56">
        <v>294511</v>
      </c>
      <c r="H589" s="85">
        <f t="shared" si="9"/>
        <v>59.970270517924234</v>
      </c>
    </row>
    <row r="590" spans="1:8" x14ac:dyDescent="0.25">
      <c r="A590" s="53">
        <v>392080300056</v>
      </c>
      <c r="B590" s="54" t="s">
        <v>2284</v>
      </c>
      <c r="C590" s="55" t="s">
        <v>2285</v>
      </c>
      <c r="D590" s="55" t="s">
        <v>2286</v>
      </c>
      <c r="E590" s="55" t="s">
        <v>938</v>
      </c>
      <c r="F590" s="54" t="s">
        <v>477</v>
      </c>
      <c r="G590" s="56">
        <v>294511</v>
      </c>
      <c r="H590" s="85">
        <f t="shared" si="9"/>
        <v>59.970270517924234</v>
      </c>
    </row>
    <row r="591" spans="1:8" x14ac:dyDescent="0.25">
      <c r="A591" s="53">
        <v>393000810489</v>
      </c>
      <c r="B591" s="54" t="s">
        <v>2287</v>
      </c>
      <c r="C591" s="55" t="s">
        <v>2288</v>
      </c>
      <c r="D591" s="55" t="s">
        <v>2289</v>
      </c>
      <c r="E591" s="55" t="s">
        <v>1205</v>
      </c>
      <c r="F591" s="54" t="s">
        <v>477</v>
      </c>
      <c r="G591" s="56">
        <v>294511</v>
      </c>
      <c r="H591" s="85">
        <f t="shared" si="9"/>
        <v>59.970270517924234</v>
      </c>
    </row>
    <row r="592" spans="1:8" x14ac:dyDescent="0.25">
      <c r="A592" s="53">
        <v>393020400252</v>
      </c>
      <c r="B592" s="54" t="s">
        <v>2290</v>
      </c>
      <c r="C592" s="55" t="s">
        <v>2288</v>
      </c>
      <c r="D592" s="55" t="s">
        <v>2291</v>
      </c>
      <c r="E592" s="55" t="s">
        <v>1205</v>
      </c>
      <c r="F592" s="54" t="s">
        <v>477</v>
      </c>
      <c r="G592" s="56">
        <v>294511</v>
      </c>
      <c r="H592" s="85">
        <f t="shared" si="9"/>
        <v>59.970270517924234</v>
      </c>
    </row>
    <row r="593" spans="1:8" x14ac:dyDescent="0.25">
      <c r="A593" s="53">
        <v>393060500144</v>
      </c>
      <c r="B593" s="54" t="s">
        <v>2292</v>
      </c>
      <c r="C593" s="55" t="s">
        <v>1537</v>
      </c>
      <c r="D593" s="55" t="s">
        <v>2293</v>
      </c>
      <c r="E593" s="55" t="s">
        <v>1205</v>
      </c>
      <c r="F593" s="54" t="s">
        <v>441</v>
      </c>
      <c r="G593" s="56">
        <v>294511</v>
      </c>
      <c r="H593" s="85">
        <f t="shared" si="9"/>
        <v>59.970270517924234</v>
      </c>
    </row>
    <row r="594" spans="1:8" x14ac:dyDescent="0.25">
      <c r="A594" s="53">
        <v>393140700179</v>
      </c>
      <c r="B594" s="54" t="s">
        <v>2294</v>
      </c>
      <c r="C594" s="55" t="s">
        <v>2295</v>
      </c>
      <c r="D594" s="55" t="s">
        <v>2296</v>
      </c>
      <c r="E594" s="55" t="s">
        <v>2297</v>
      </c>
      <c r="F594" s="54" t="s">
        <v>441</v>
      </c>
      <c r="G594" s="56">
        <v>294511</v>
      </c>
      <c r="H594" s="85">
        <f t="shared" si="9"/>
        <v>59.970270517924234</v>
      </c>
    </row>
    <row r="595" spans="1:8" x14ac:dyDescent="0.25">
      <c r="A595" s="53">
        <v>393161000053</v>
      </c>
      <c r="B595" s="54" t="s">
        <v>2298</v>
      </c>
      <c r="C595" s="55" t="s">
        <v>2299</v>
      </c>
      <c r="D595" s="55" t="s">
        <v>2300</v>
      </c>
      <c r="E595" s="55" t="s">
        <v>877</v>
      </c>
      <c r="F595" s="54" t="s">
        <v>441</v>
      </c>
      <c r="G595" s="56">
        <v>294511</v>
      </c>
      <c r="H595" s="85">
        <f t="shared" si="9"/>
        <v>59.970270517924234</v>
      </c>
    </row>
    <row r="596" spans="1:8" x14ac:dyDescent="0.25">
      <c r="A596" s="53">
        <v>393791000647</v>
      </c>
      <c r="B596" s="54" t="s">
        <v>2301</v>
      </c>
      <c r="C596" s="55" t="s">
        <v>2302</v>
      </c>
      <c r="D596" s="55" t="s">
        <v>2303</v>
      </c>
      <c r="E596" s="55" t="s">
        <v>720</v>
      </c>
      <c r="F596" s="54" t="s">
        <v>441</v>
      </c>
      <c r="G596" s="56">
        <v>294511</v>
      </c>
      <c r="H596" s="85">
        <f t="shared" si="9"/>
        <v>59.970270517924234</v>
      </c>
    </row>
    <row r="597" spans="1:8" x14ac:dyDescent="0.25">
      <c r="A597" s="53">
        <v>393880200161</v>
      </c>
      <c r="B597" s="54" t="s">
        <v>2304</v>
      </c>
      <c r="C597" s="55" t="s">
        <v>2305</v>
      </c>
      <c r="D597" s="55" t="s">
        <v>2306</v>
      </c>
      <c r="E597" s="55" t="s">
        <v>1205</v>
      </c>
      <c r="F597" s="54" t="s">
        <v>441</v>
      </c>
      <c r="G597" s="56">
        <v>294511</v>
      </c>
      <c r="H597" s="85">
        <f t="shared" si="9"/>
        <v>59.970270517924234</v>
      </c>
    </row>
    <row r="598" spans="1:8" x14ac:dyDescent="0.25">
      <c r="A598" s="53">
        <v>395010301950</v>
      </c>
      <c r="B598" s="54" t="s">
        <v>2307</v>
      </c>
      <c r="C598" s="55" t="s">
        <v>2308</v>
      </c>
      <c r="D598" s="55" t="s">
        <v>2309</v>
      </c>
      <c r="E598" s="55" t="s">
        <v>743</v>
      </c>
      <c r="F598" s="54" t="s">
        <v>477</v>
      </c>
      <c r="G598" s="56">
        <v>294511</v>
      </c>
      <c r="H598" s="85">
        <f t="shared" si="9"/>
        <v>59.970270517924234</v>
      </c>
    </row>
    <row r="599" spans="1:8" x14ac:dyDescent="0.25">
      <c r="A599" s="53">
        <v>395040401860</v>
      </c>
      <c r="B599" s="54" t="s">
        <v>2310</v>
      </c>
      <c r="C599" s="55" t="s">
        <v>2311</v>
      </c>
      <c r="D599" s="55" t="s">
        <v>1682</v>
      </c>
      <c r="E599" s="55" t="s">
        <v>743</v>
      </c>
      <c r="F599" s="54" t="s">
        <v>477</v>
      </c>
      <c r="G599" s="56">
        <v>294511</v>
      </c>
      <c r="H599" s="85">
        <f t="shared" si="9"/>
        <v>59.970270517924234</v>
      </c>
    </row>
    <row r="600" spans="1:8" x14ac:dyDescent="0.25">
      <c r="A600" s="53">
        <v>395040505088</v>
      </c>
      <c r="B600" s="54" t="s">
        <v>2312</v>
      </c>
      <c r="C600" s="55" t="s">
        <v>2313</v>
      </c>
      <c r="D600" s="55" t="s">
        <v>1682</v>
      </c>
      <c r="E600" s="55" t="s">
        <v>743</v>
      </c>
      <c r="F600" s="54" t="s">
        <v>477</v>
      </c>
      <c r="G600" s="56">
        <v>294511</v>
      </c>
      <c r="H600" s="85">
        <f t="shared" si="9"/>
        <v>59.970270517924234</v>
      </c>
    </row>
    <row r="601" spans="1:8" x14ac:dyDescent="0.25">
      <c r="A601" s="53">
        <v>395040505100</v>
      </c>
      <c r="B601" s="54" t="s">
        <v>2314</v>
      </c>
      <c r="C601" s="55" t="s">
        <v>2315</v>
      </c>
      <c r="D601" s="55" t="s">
        <v>1682</v>
      </c>
      <c r="E601" s="55" t="s">
        <v>743</v>
      </c>
      <c r="F601" s="54" t="s">
        <v>477</v>
      </c>
      <c r="G601" s="56">
        <v>294511</v>
      </c>
      <c r="H601" s="85">
        <f t="shared" si="9"/>
        <v>59.970270517924234</v>
      </c>
    </row>
    <row r="602" spans="1:8" x14ac:dyDescent="0.25">
      <c r="A602" s="53">
        <v>395050201893</v>
      </c>
      <c r="B602" s="54" t="s">
        <v>2316</v>
      </c>
      <c r="C602" s="55" t="s">
        <v>2317</v>
      </c>
      <c r="D602" s="55" t="s">
        <v>2318</v>
      </c>
      <c r="E602" s="55" t="s">
        <v>743</v>
      </c>
      <c r="F602" s="54" t="s">
        <v>477</v>
      </c>
      <c r="G602" s="56">
        <v>294511</v>
      </c>
      <c r="H602" s="85">
        <f t="shared" si="9"/>
        <v>59.970270517924234</v>
      </c>
    </row>
    <row r="603" spans="1:8" x14ac:dyDescent="0.25">
      <c r="A603" s="53">
        <v>395060300164</v>
      </c>
      <c r="B603" s="54" t="s">
        <v>2319</v>
      </c>
      <c r="C603" s="55" t="s">
        <v>2320</v>
      </c>
      <c r="D603" s="55" t="s">
        <v>2321</v>
      </c>
      <c r="E603" s="55" t="s">
        <v>743</v>
      </c>
      <c r="F603" s="54" t="s">
        <v>441</v>
      </c>
      <c r="G603" s="56">
        <v>294511</v>
      </c>
      <c r="H603" s="85">
        <f t="shared" si="9"/>
        <v>59.970270517924234</v>
      </c>
    </row>
    <row r="604" spans="1:8" x14ac:dyDescent="0.25">
      <c r="A604" s="53">
        <v>395070300758</v>
      </c>
      <c r="B604" s="54" t="s">
        <v>2322</v>
      </c>
      <c r="C604" s="55" t="s">
        <v>2323</v>
      </c>
      <c r="D604" s="55" t="s">
        <v>2324</v>
      </c>
      <c r="E604" s="55" t="s">
        <v>743</v>
      </c>
      <c r="F604" s="54" t="s">
        <v>441</v>
      </c>
      <c r="G604" s="56">
        <v>294511</v>
      </c>
      <c r="H604" s="85">
        <f t="shared" si="9"/>
        <v>59.970270517924234</v>
      </c>
    </row>
    <row r="605" spans="1:8" x14ac:dyDescent="0.25">
      <c r="A605" s="53">
        <v>395080100455</v>
      </c>
      <c r="B605" s="54" t="s">
        <v>2325</v>
      </c>
      <c r="C605" s="55" t="s">
        <v>2326</v>
      </c>
      <c r="D605" s="55" t="s">
        <v>2327</v>
      </c>
      <c r="E605" s="55" t="s">
        <v>728</v>
      </c>
      <c r="F605" s="54" t="s">
        <v>441</v>
      </c>
      <c r="G605" s="56">
        <v>294511</v>
      </c>
      <c r="H605" s="85">
        <f t="shared" si="9"/>
        <v>59.970270517924234</v>
      </c>
    </row>
    <row r="606" spans="1:8" x14ac:dyDescent="0.25">
      <c r="A606" s="53">
        <v>395090702062</v>
      </c>
      <c r="B606" s="54" t="s">
        <v>2328</v>
      </c>
      <c r="C606" s="55" t="s">
        <v>2329</v>
      </c>
      <c r="D606" s="55" t="s">
        <v>2330</v>
      </c>
      <c r="E606" s="55" t="s">
        <v>728</v>
      </c>
      <c r="F606" s="54" t="s">
        <v>441</v>
      </c>
      <c r="G606" s="56">
        <v>294511</v>
      </c>
      <c r="H606" s="85">
        <f t="shared" si="9"/>
        <v>59.970270517924234</v>
      </c>
    </row>
    <row r="607" spans="1:8" x14ac:dyDescent="0.25">
      <c r="A607" s="53">
        <v>395090801672</v>
      </c>
      <c r="B607" s="54" t="s">
        <v>2331</v>
      </c>
      <c r="C607" s="55" t="s">
        <v>2332</v>
      </c>
      <c r="D607" s="55" t="s">
        <v>2333</v>
      </c>
      <c r="E607" s="55" t="s">
        <v>728</v>
      </c>
      <c r="F607" s="54" t="s">
        <v>441</v>
      </c>
      <c r="G607" s="56">
        <v>294511</v>
      </c>
      <c r="H607" s="85">
        <f t="shared" si="9"/>
        <v>59.970270517924234</v>
      </c>
    </row>
    <row r="608" spans="1:8" x14ac:dyDescent="0.25">
      <c r="A608" s="53">
        <v>395120300762</v>
      </c>
      <c r="B608" s="54" t="s">
        <v>2334</v>
      </c>
      <c r="C608" s="55" t="s">
        <v>1992</v>
      </c>
      <c r="D608" s="55" t="s">
        <v>2335</v>
      </c>
      <c r="E608" s="55" t="s">
        <v>728</v>
      </c>
      <c r="F608" s="54" t="s">
        <v>477</v>
      </c>
      <c r="G608" s="56">
        <v>294511</v>
      </c>
      <c r="H608" s="85">
        <f t="shared" si="9"/>
        <v>59.970270517924234</v>
      </c>
    </row>
    <row r="609" spans="1:8" x14ac:dyDescent="0.25">
      <c r="A609" s="53">
        <v>395130501227</v>
      </c>
      <c r="B609" s="54" t="s">
        <v>2336</v>
      </c>
      <c r="C609" s="55" t="s">
        <v>2337</v>
      </c>
      <c r="D609" s="55" t="s">
        <v>2338</v>
      </c>
      <c r="E609" s="55" t="s">
        <v>743</v>
      </c>
      <c r="F609" s="54" t="s">
        <v>477</v>
      </c>
      <c r="G609" s="56">
        <v>294511</v>
      </c>
      <c r="H609" s="85">
        <f t="shared" si="9"/>
        <v>59.970270517924234</v>
      </c>
    </row>
    <row r="610" spans="1:8" x14ac:dyDescent="0.25">
      <c r="A610" s="53">
        <v>395151201096</v>
      </c>
      <c r="B610" s="54" t="s">
        <v>2339</v>
      </c>
      <c r="C610" s="55" t="s">
        <v>2340</v>
      </c>
      <c r="D610" s="55" t="s">
        <v>2341</v>
      </c>
      <c r="E610" s="55" t="s">
        <v>728</v>
      </c>
      <c r="F610" s="54" t="s">
        <v>477</v>
      </c>
      <c r="G610" s="56">
        <v>294511</v>
      </c>
      <c r="H610" s="85">
        <f t="shared" si="9"/>
        <v>59.970270517924234</v>
      </c>
    </row>
    <row r="611" spans="1:8" x14ac:dyDescent="0.25">
      <c r="A611" s="53">
        <v>395161000366</v>
      </c>
      <c r="B611" s="54" t="s">
        <v>2342</v>
      </c>
      <c r="C611" s="55" t="s">
        <v>2343</v>
      </c>
      <c r="D611" s="55" t="s">
        <v>2344</v>
      </c>
      <c r="E611" s="55" t="s">
        <v>743</v>
      </c>
      <c r="F611" s="54" t="s">
        <v>441</v>
      </c>
      <c r="G611" s="56">
        <v>294511</v>
      </c>
      <c r="H611" s="85">
        <f t="shared" si="9"/>
        <v>59.970270517924234</v>
      </c>
    </row>
    <row r="612" spans="1:8" x14ac:dyDescent="0.25">
      <c r="A612" s="53">
        <v>395161000455</v>
      </c>
      <c r="B612" s="54" t="s">
        <v>2345</v>
      </c>
      <c r="C612" s="55" t="s">
        <v>2346</v>
      </c>
      <c r="D612" s="55" t="s">
        <v>2347</v>
      </c>
      <c r="E612" s="55" t="s">
        <v>728</v>
      </c>
      <c r="F612" s="54" t="s">
        <v>441</v>
      </c>
      <c r="G612" s="56">
        <v>294511</v>
      </c>
      <c r="H612" s="85">
        <f t="shared" si="9"/>
        <v>59.970270517924234</v>
      </c>
    </row>
    <row r="613" spans="1:8" x14ac:dyDescent="0.25">
      <c r="A613" s="53">
        <v>395170800006</v>
      </c>
      <c r="B613" s="54" t="s">
        <v>2348</v>
      </c>
      <c r="C613" s="55" t="s">
        <v>2349</v>
      </c>
      <c r="D613" s="55" t="s">
        <v>2350</v>
      </c>
      <c r="E613" s="55" t="s">
        <v>743</v>
      </c>
      <c r="F613" s="54" t="s">
        <v>441</v>
      </c>
      <c r="G613" s="56">
        <v>294511</v>
      </c>
      <c r="H613" s="85">
        <f t="shared" si="9"/>
        <v>59.970270517924234</v>
      </c>
    </row>
    <row r="614" spans="1:8" x14ac:dyDescent="0.25">
      <c r="A614" s="53">
        <v>395191100012</v>
      </c>
      <c r="B614" s="54" t="s">
        <v>2351</v>
      </c>
      <c r="C614" s="55" t="s">
        <v>2352</v>
      </c>
      <c r="D614" s="55" t="s">
        <v>2353</v>
      </c>
      <c r="E614" s="55" t="s">
        <v>728</v>
      </c>
      <c r="F614" s="54" t="s">
        <v>477</v>
      </c>
      <c r="G614" s="56">
        <v>294511</v>
      </c>
      <c r="H614" s="85">
        <f t="shared" si="9"/>
        <v>59.970270517924234</v>
      </c>
    </row>
    <row r="615" spans="1:8" x14ac:dyDescent="0.25">
      <c r="A615" s="53">
        <v>395750201002</v>
      </c>
      <c r="B615" s="54" t="s">
        <v>2354</v>
      </c>
      <c r="C615" s="55" t="s">
        <v>2355</v>
      </c>
      <c r="D615" s="55" t="s">
        <v>2356</v>
      </c>
      <c r="E615" s="55" t="s">
        <v>728</v>
      </c>
      <c r="F615" s="54" t="s">
        <v>441</v>
      </c>
      <c r="G615" s="56">
        <v>294511</v>
      </c>
      <c r="H615" s="85">
        <f t="shared" si="9"/>
        <v>59.970270517924234</v>
      </c>
    </row>
    <row r="616" spans="1:8" x14ac:dyDescent="0.25">
      <c r="A616" s="53">
        <v>395750201312</v>
      </c>
      <c r="B616" s="54" t="s">
        <v>2357</v>
      </c>
      <c r="C616" s="55" t="s">
        <v>2358</v>
      </c>
      <c r="D616" s="55" t="s">
        <v>2359</v>
      </c>
      <c r="E616" s="55" t="s">
        <v>728</v>
      </c>
      <c r="F616" s="54" t="s">
        <v>477</v>
      </c>
      <c r="G616" s="56">
        <v>294511</v>
      </c>
      <c r="H616" s="85">
        <f t="shared" si="9"/>
        <v>59.970270517924234</v>
      </c>
    </row>
    <row r="617" spans="1:8" x14ac:dyDescent="0.25">
      <c r="A617" s="53">
        <v>395750300191</v>
      </c>
      <c r="B617" s="54" t="s">
        <v>2360</v>
      </c>
      <c r="C617" s="55" t="s">
        <v>1817</v>
      </c>
      <c r="D617" s="55" t="s">
        <v>1878</v>
      </c>
      <c r="E617" s="55" t="s">
        <v>728</v>
      </c>
      <c r="F617" s="54" t="s">
        <v>441</v>
      </c>
      <c r="G617" s="56">
        <v>294511</v>
      </c>
      <c r="H617" s="85">
        <f t="shared" si="9"/>
        <v>59.970270517924234</v>
      </c>
    </row>
    <row r="618" spans="1:8" x14ac:dyDescent="0.25">
      <c r="A618" s="53">
        <v>395750300329</v>
      </c>
      <c r="B618" s="54" t="s">
        <v>2361</v>
      </c>
      <c r="C618" s="55" t="s">
        <v>2362</v>
      </c>
      <c r="D618" s="55" t="s">
        <v>2363</v>
      </c>
      <c r="E618" s="55" t="s">
        <v>743</v>
      </c>
      <c r="F618" s="54" t="s">
        <v>441</v>
      </c>
      <c r="G618" s="56">
        <v>294511</v>
      </c>
      <c r="H618" s="85">
        <f t="shared" si="9"/>
        <v>59.970270517924234</v>
      </c>
    </row>
    <row r="619" spans="1:8" x14ac:dyDescent="0.25">
      <c r="A619" s="53">
        <v>395770802894</v>
      </c>
      <c r="B619" s="54" t="s">
        <v>2364</v>
      </c>
      <c r="C619" s="55" t="s">
        <v>2365</v>
      </c>
      <c r="D619" s="55" t="s">
        <v>2366</v>
      </c>
      <c r="E619" s="55" t="s">
        <v>743</v>
      </c>
      <c r="F619" s="54" t="s">
        <v>477</v>
      </c>
      <c r="G619" s="56">
        <v>294511</v>
      </c>
      <c r="H619" s="85">
        <f t="shared" si="9"/>
        <v>59.970270517924234</v>
      </c>
    </row>
    <row r="620" spans="1:8" x14ac:dyDescent="0.25">
      <c r="A620" s="53">
        <v>395931110092</v>
      </c>
      <c r="B620" s="54" t="s">
        <v>2367</v>
      </c>
      <c r="C620" s="55" t="s">
        <v>2368</v>
      </c>
      <c r="D620" s="55" t="s">
        <v>2369</v>
      </c>
      <c r="E620" s="55" t="s">
        <v>743</v>
      </c>
      <c r="F620" s="54" t="s">
        <v>441</v>
      </c>
      <c r="G620" s="56">
        <v>294511</v>
      </c>
      <c r="H620" s="85">
        <f t="shared" si="9"/>
        <v>59.970270517924234</v>
      </c>
    </row>
    <row r="621" spans="1:8" x14ac:dyDescent="0.25">
      <c r="A621" s="53">
        <v>395931112176</v>
      </c>
      <c r="B621" s="54" t="s">
        <v>2370</v>
      </c>
      <c r="C621" s="55" t="s">
        <v>2371</v>
      </c>
      <c r="D621" s="55" t="s">
        <v>2372</v>
      </c>
      <c r="E621" s="55" t="s">
        <v>743</v>
      </c>
      <c r="F621" s="54" t="s">
        <v>477</v>
      </c>
      <c r="G621" s="56">
        <v>294511</v>
      </c>
      <c r="H621" s="85">
        <f t="shared" si="9"/>
        <v>59.970270517924234</v>
      </c>
    </row>
    <row r="622" spans="1:8" x14ac:dyDescent="0.25">
      <c r="A622" s="53">
        <v>395940251375</v>
      </c>
      <c r="B622" s="54" t="s">
        <v>2373</v>
      </c>
      <c r="C622" s="55" t="s">
        <v>2374</v>
      </c>
      <c r="D622" s="55" t="s">
        <v>2375</v>
      </c>
      <c r="E622" s="55" t="s">
        <v>743</v>
      </c>
      <c r="F622" s="54" t="s">
        <v>477</v>
      </c>
      <c r="G622" s="56">
        <v>294511</v>
      </c>
      <c r="H622" s="85">
        <f t="shared" si="9"/>
        <v>59.970270517924234</v>
      </c>
    </row>
    <row r="623" spans="1:8" x14ac:dyDescent="0.25">
      <c r="A623" s="53">
        <v>395941050888</v>
      </c>
      <c r="B623" s="54" t="s">
        <v>2376</v>
      </c>
      <c r="C623" s="55" t="s">
        <v>2377</v>
      </c>
      <c r="D623" s="55" t="s">
        <v>2378</v>
      </c>
      <c r="E623" s="55" t="s">
        <v>743</v>
      </c>
      <c r="F623" s="54" t="s">
        <v>441</v>
      </c>
      <c r="G623" s="56">
        <v>294511</v>
      </c>
      <c r="H623" s="85">
        <f t="shared" si="9"/>
        <v>59.970270517924234</v>
      </c>
    </row>
    <row r="624" spans="1:8" x14ac:dyDescent="0.25">
      <c r="A624" s="53">
        <v>395960511691</v>
      </c>
      <c r="B624" s="54" t="s">
        <v>2379</v>
      </c>
      <c r="C624" s="55" t="s">
        <v>2380</v>
      </c>
      <c r="D624" s="55" t="s">
        <v>2381</v>
      </c>
      <c r="E624" s="55" t="s">
        <v>728</v>
      </c>
      <c r="F624" s="54" t="s">
        <v>441</v>
      </c>
      <c r="G624" s="56">
        <v>294511</v>
      </c>
      <c r="H624" s="85">
        <f t="shared" si="9"/>
        <v>59.970270517924234</v>
      </c>
    </row>
    <row r="625" spans="1:8" x14ac:dyDescent="0.25">
      <c r="A625" s="53">
        <v>395980620098</v>
      </c>
      <c r="B625" s="54" t="s">
        <v>2382</v>
      </c>
      <c r="C625" s="55" t="s">
        <v>2383</v>
      </c>
      <c r="D625" s="55" t="s">
        <v>2384</v>
      </c>
      <c r="E625" s="55" t="s">
        <v>728</v>
      </c>
      <c r="F625" s="54" t="s">
        <v>441</v>
      </c>
      <c r="G625" s="56">
        <v>294511</v>
      </c>
      <c r="H625" s="85">
        <f t="shared" si="9"/>
        <v>59.970270517924234</v>
      </c>
    </row>
    <row r="626" spans="1:8" x14ac:dyDescent="0.25">
      <c r="A626" s="53">
        <v>395980721714</v>
      </c>
      <c r="B626" s="54" t="s">
        <v>2385</v>
      </c>
      <c r="C626" s="55" t="s">
        <v>2386</v>
      </c>
      <c r="D626" s="55" t="s">
        <v>2387</v>
      </c>
      <c r="E626" s="55" t="s">
        <v>743</v>
      </c>
      <c r="F626" s="54" t="s">
        <v>477</v>
      </c>
      <c r="G626" s="56">
        <v>294511</v>
      </c>
      <c r="H626" s="85">
        <f t="shared" si="9"/>
        <v>59.970270517924234</v>
      </c>
    </row>
    <row r="627" spans="1:8" x14ac:dyDescent="0.25">
      <c r="A627" s="53">
        <v>396020101823</v>
      </c>
      <c r="B627" s="54" t="s">
        <v>340</v>
      </c>
      <c r="C627" s="55" t="s">
        <v>2388</v>
      </c>
      <c r="D627" s="55" t="s">
        <v>2389</v>
      </c>
      <c r="E627" s="55" t="s">
        <v>440</v>
      </c>
      <c r="F627" s="54" t="s">
        <v>441</v>
      </c>
      <c r="G627" s="56">
        <v>294511</v>
      </c>
      <c r="H627" s="85">
        <f t="shared" si="9"/>
        <v>59.970270517924234</v>
      </c>
    </row>
    <row r="628" spans="1:8" x14ac:dyDescent="0.25">
      <c r="A628" s="53">
        <v>396750300775</v>
      </c>
      <c r="B628" s="54" t="s">
        <v>360</v>
      </c>
      <c r="C628" s="55" t="s">
        <v>461</v>
      </c>
      <c r="D628" s="55" t="s">
        <v>464</v>
      </c>
      <c r="E628" s="55" t="s">
        <v>440</v>
      </c>
      <c r="F628" s="54" t="s">
        <v>441</v>
      </c>
      <c r="G628" s="56">
        <v>294511</v>
      </c>
      <c r="H628" s="85">
        <f t="shared" si="9"/>
        <v>59.970270517924234</v>
      </c>
    </row>
    <row r="629" spans="1:8" x14ac:dyDescent="0.25">
      <c r="A629" s="53">
        <v>396951250652</v>
      </c>
      <c r="B629" s="54" t="s">
        <v>322</v>
      </c>
      <c r="C629" s="55" t="s">
        <v>2390</v>
      </c>
      <c r="D629" s="55" t="s">
        <v>2391</v>
      </c>
      <c r="E629" s="55" t="s">
        <v>440</v>
      </c>
      <c r="F629" s="54" t="s">
        <v>477</v>
      </c>
      <c r="G629" s="56">
        <v>294511</v>
      </c>
      <c r="H629" s="85">
        <f t="shared" si="9"/>
        <v>59.970270517924234</v>
      </c>
    </row>
    <row r="630" spans="1:8" x14ac:dyDescent="0.25">
      <c r="A630" s="53">
        <v>396960651112</v>
      </c>
      <c r="B630" s="54" t="s">
        <v>247</v>
      </c>
      <c r="C630" s="55" t="s">
        <v>2392</v>
      </c>
      <c r="D630" s="55" t="s">
        <v>2393</v>
      </c>
      <c r="E630" s="55" t="s">
        <v>440</v>
      </c>
      <c r="F630" s="54" t="s">
        <v>441</v>
      </c>
      <c r="G630" s="56">
        <v>294511</v>
      </c>
      <c r="H630" s="85">
        <f t="shared" si="9"/>
        <v>59.970270517924234</v>
      </c>
    </row>
    <row r="631" spans="1:8" x14ac:dyDescent="0.25">
      <c r="A631" s="53">
        <v>396990805360</v>
      </c>
      <c r="B631" s="54" t="s">
        <v>242</v>
      </c>
      <c r="C631" s="55" t="s">
        <v>2026</v>
      </c>
      <c r="D631" s="55" t="s">
        <v>2100</v>
      </c>
      <c r="E631" s="55" t="s">
        <v>440</v>
      </c>
      <c r="F631" s="54" t="s">
        <v>441</v>
      </c>
      <c r="G631" s="56">
        <v>294511</v>
      </c>
      <c r="H631" s="85">
        <f t="shared" si="9"/>
        <v>59.970270517924234</v>
      </c>
    </row>
    <row r="632" spans="1:8" x14ac:dyDescent="0.25">
      <c r="A632" s="53">
        <v>398101100409</v>
      </c>
      <c r="B632" s="54" t="s">
        <v>2394</v>
      </c>
      <c r="C632" s="55" t="s">
        <v>2395</v>
      </c>
      <c r="D632" s="55" t="s">
        <v>2396</v>
      </c>
      <c r="E632" s="55" t="s">
        <v>2223</v>
      </c>
      <c r="F632" s="54" t="s">
        <v>441</v>
      </c>
      <c r="G632" s="56">
        <v>294511</v>
      </c>
      <c r="H632" s="85">
        <f t="shared" si="9"/>
        <v>59.970270517924234</v>
      </c>
    </row>
    <row r="633" spans="1:8" x14ac:dyDescent="0.25">
      <c r="A633" s="53">
        <v>399111000204</v>
      </c>
      <c r="B633" s="54" t="s">
        <v>2397</v>
      </c>
      <c r="C633" s="55" t="s">
        <v>2398</v>
      </c>
      <c r="D633" s="55" t="s">
        <v>2399</v>
      </c>
      <c r="E633" s="55" t="s">
        <v>783</v>
      </c>
      <c r="F633" s="54" t="s">
        <v>441</v>
      </c>
      <c r="G633" s="56">
        <v>294511</v>
      </c>
      <c r="H633" s="85">
        <f t="shared" si="9"/>
        <v>59.970270517924234</v>
      </c>
    </row>
    <row r="634" spans="1:8" x14ac:dyDescent="0.25">
      <c r="A634" s="53">
        <v>399171100135</v>
      </c>
      <c r="B634" s="54" t="s">
        <v>2400</v>
      </c>
      <c r="C634" s="55" t="s">
        <v>2401</v>
      </c>
      <c r="D634" s="55" t="s">
        <v>2402</v>
      </c>
      <c r="E634" s="55" t="s">
        <v>829</v>
      </c>
      <c r="F634" s="54" t="s">
        <v>441</v>
      </c>
      <c r="G634" s="56">
        <v>294511</v>
      </c>
      <c r="H634" s="85">
        <f t="shared" si="9"/>
        <v>59.970270517924234</v>
      </c>
    </row>
    <row r="635" spans="1:8" x14ac:dyDescent="0.25">
      <c r="A635" s="53">
        <v>399970300031</v>
      </c>
      <c r="B635" s="54" t="s">
        <v>2403</v>
      </c>
      <c r="C635" s="55" t="s">
        <v>2404</v>
      </c>
      <c r="D635" s="55" t="s">
        <v>2405</v>
      </c>
      <c r="E635" s="55" t="s">
        <v>825</v>
      </c>
      <c r="F635" s="54" t="s">
        <v>441</v>
      </c>
      <c r="G635" s="56">
        <v>294511</v>
      </c>
      <c r="H635" s="85">
        <f t="shared" si="9"/>
        <v>59.970270517924234</v>
      </c>
    </row>
    <row r="636" spans="1:8" x14ac:dyDescent="0.25">
      <c r="A636" s="53">
        <v>400000101981</v>
      </c>
      <c r="B636" s="54" t="s">
        <v>2406</v>
      </c>
      <c r="C636" s="55" t="s">
        <v>2407</v>
      </c>
      <c r="D636" s="55" t="s">
        <v>2408</v>
      </c>
      <c r="E636" s="55" t="s">
        <v>716</v>
      </c>
      <c r="F636" s="54" t="s">
        <v>441</v>
      </c>
      <c r="G636" s="56">
        <v>294511</v>
      </c>
      <c r="H636" s="85">
        <f t="shared" si="9"/>
        <v>59.970270517924234</v>
      </c>
    </row>
    <row r="637" spans="1:8" x14ac:dyDescent="0.25">
      <c r="A637" s="53">
        <v>400130300098</v>
      </c>
      <c r="B637" s="54" t="s">
        <v>2409</v>
      </c>
      <c r="C637" s="55" t="s">
        <v>2410</v>
      </c>
      <c r="D637" s="55" t="s">
        <v>2411</v>
      </c>
      <c r="E637" s="55" t="s">
        <v>716</v>
      </c>
      <c r="F637" s="54" t="s">
        <v>441</v>
      </c>
      <c r="G637" s="56">
        <v>294511</v>
      </c>
      <c r="H637" s="85">
        <f t="shared" si="9"/>
        <v>59.970270517924234</v>
      </c>
    </row>
    <row r="638" spans="1:8" x14ac:dyDescent="0.25">
      <c r="A638" s="53">
        <v>400161001374</v>
      </c>
      <c r="B638" s="54" t="s">
        <v>2412</v>
      </c>
      <c r="C638" s="55" t="s">
        <v>2413</v>
      </c>
      <c r="D638" s="55" t="s">
        <v>2414</v>
      </c>
      <c r="E638" s="55" t="s">
        <v>716</v>
      </c>
      <c r="F638" s="54" t="s">
        <v>441</v>
      </c>
      <c r="G638" s="56">
        <v>294511</v>
      </c>
      <c r="H638" s="85">
        <f t="shared" si="9"/>
        <v>59.970270517924234</v>
      </c>
    </row>
    <row r="639" spans="1:8" x14ac:dyDescent="0.25">
      <c r="A639" s="53">
        <v>400170303821</v>
      </c>
      <c r="B639" s="54" t="s">
        <v>2415</v>
      </c>
      <c r="C639" s="55" t="s">
        <v>2416</v>
      </c>
      <c r="D639" s="55" t="s">
        <v>2417</v>
      </c>
      <c r="E639" s="55" t="s">
        <v>716</v>
      </c>
      <c r="F639" s="54" t="s">
        <v>441</v>
      </c>
      <c r="G639" s="56">
        <v>294511</v>
      </c>
      <c r="H639" s="85">
        <f t="shared" si="9"/>
        <v>59.970270517924234</v>
      </c>
    </row>
    <row r="640" spans="1:8" x14ac:dyDescent="0.25">
      <c r="A640" s="53">
        <v>400830800580</v>
      </c>
      <c r="B640" s="54" t="s">
        <v>2418</v>
      </c>
      <c r="C640" s="55" t="s">
        <v>2419</v>
      </c>
      <c r="D640" s="55" t="s">
        <v>2420</v>
      </c>
      <c r="E640" s="55" t="s">
        <v>716</v>
      </c>
      <c r="F640" s="54" t="s">
        <v>441</v>
      </c>
      <c r="G640" s="56">
        <v>294511</v>
      </c>
      <c r="H640" s="85">
        <f t="shared" si="9"/>
        <v>59.970270517924234</v>
      </c>
    </row>
    <row r="641" spans="1:8" x14ac:dyDescent="0.25">
      <c r="A641" s="53">
        <v>400981122621</v>
      </c>
      <c r="B641" s="54" t="s">
        <v>2421</v>
      </c>
      <c r="C641" s="55" t="s">
        <v>2422</v>
      </c>
      <c r="D641" s="55" t="s">
        <v>2423</v>
      </c>
      <c r="E641" s="55" t="s">
        <v>716</v>
      </c>
      <c r="F641" s="54" t="s">
        <v>441</v>
      </c>
      <c r="G641" s="56">
        <v>294511</v>
      </c>
      <c r="H641" s="85">
        <f t="shared" si="9"/>
        <v>59.970270517924234</v>
      </c>
    </row>
    <row r="642" spans="1:8" x14ac:dyDescent="0.25">
      <c r="A642" s="53">
        <v>403740101410</v>
      </c>
      <c r="B642" s="54" t="s">
        <v>2424</v>
      </c>
      <c r="C642" s="55" t="s">
        <v>2425</v>
      </c>
      <c r="D642" s="55" t="s">
        <v>2426</v>
      </c>
      <c r="E642" s="55" t="s">
        <v>724</v>
      </c>
      <c r="F642" s="54" t="s">
        <v>477</v>
      </c>
      <c r="G642" s="56">
        <v>294511</v>
      </c>
      <c r="H642" s="85">
        <f t="shared" ref="H642:H705" si="10">G642/4910.95</f>
        <v>59.970270517924234</v>
      </c>
    </row>
    <row r="643" spans="1:8" x14ac:dyDescent="0.25">
      <c r="A643" s="53">
        <v>403930900408</v>
      </c>
      <c r="B643" s="54" t="s">
        <v>2427</v>
      </c>
      <c r="C643" s="55" t="s">
        <v>2428</v>
      </c>
      <c r="D643" s="55" t="s">
        <v>2061</v>
      </c>
      <c r="E643" s="55" t="s">
        <v>724</v>
      </c>
      <c r="F643" s="54" t="s">
        <v>441</v>
      </c>
      <c r="G643" s="56">
        <v>294511</v>
      </c>
      <c r="H643" s="85">
        <f t="shared" si="10"/>
        <v>59.970270517924234</v>
      </c>
    </row>
    <row r="644" spans="1:8" x14ac:dyDescent="0.25">
      <c r="A644" s="53">
        <v>403941100047</v>
      </c>
      <c r="B644" s="54" t="s">
        <v>2429</v>
      </c>
      <c r="C644" s="55" t="s">
        <v>2430</v>
      </c>
      <c r="D644" s="55" t="s">
        <v>2431</v>
      </c>
      <c r="E644" s="55" t="s">
        <v>724</v>
      </c>
      <c r="F644" s="54" t="s">
        <v>441</v>
      </c>
      <c r="G644" s="56">
        <v>294511</v>
      </c>
      <c r="H644" s="85">
        <f t="shared" si="10"/>
        <v>59.970270517924234</v>
      </c>
    </row>
    <row r="645" spans="1:8" x14ac:dyDescent="0.25">
      <c r="A645" s="53">
        <v>408000100209</v>
      </c>
      <c r="B645" s="54" t="s">
        <v>2432</v>
      </c>
      <c r="C645" s="55" t="s">
        <v>2433</v>
      </c>
      <c r="D645" s="55" t="s">
        <v>2434</v>
      </c>
      <c r="E645" s="55" t="s">
        <v>732</v>
      </c>
      <c r="F645" s="54" t="s">
        <v>441</v>
      </c>
      <c r="G645" s="56">
        <v>294511</v>
      </c>
      <c r="H645" s="85">
        <f t="shared" si="10"/>
        <v>59.970270517924234</v>
      </c>
    </row>
    <row r="646" spans="1:8" x14ac:dyDescent="0.25">
      <c r="A646" s="53">
        <v>408060300053</v>
      </c>
      <c r="B646" s="54" t="s">
        <v>2435</v>
      </c>
      <c r="C646" s="55" t="s">
        <v>2166</v>
      </c>
      <c r="D646" s="55" t="s">
        <v>2436</v>
      </c>
      <c r="E646" s="55" t="s">
        <v>732</v>
      </c>
      <c r="F646" s="54" t="s">
        <v>441</v>
      </c>
      <c r="G646" s="56">
        <v>294511</v>
      </c>
      <c r="H646" s="85">
        <f t="shared" si="10"/>
        <v>59.970270517924234</v>
      </c>
    </row>
    <row r="647" spans="1:8" x14ac:dyDescent="0.25">
      <c r="A647" s="53">
        <v>408150200058</v>
      </c>
      <c r="B647" s="54" t="s">
        <v>2437</v>
      </c>
      <c r="C647" s="55" t="s">
        <v>1625</v>
      </c>
      <c r="D647" s="55" t="s">
        <v>2438</v>
      </c>
      <c r="E647" s="55" t="s">
        <v>732</v>
      </c>
      <c r="F647" s="54" t="s">
        <v>477</v>
      </c>
      <c r="G647" s="56">
        <v>294511</v>
      </c>
      <c r="H647" s="85">
        <f t="shared" si="10"/>
        <v>59.970270517924234</v>
      </c>
    </row>
    <row r="648" spans="1:8" x14ac:dyDescent="0.25">
      <c r="A648" s="53">
        <v>408200300032</v>
      </c>
      <c r="B648" s="54" t="s">
        <v>2439</v>
      </c>
      <c r="C648" s="55" t="s">
        <v>859</v>
      </c>
      <c r="D648" s="55" t="s">
        <v>2440</v>
      </c>
      <c r="E648" s="55" t="s">
        <v>732</v>
      </c>
      <c r="F648" s="54" t="s">
        <v>441</v>
      </c>
      <c r="G648" s="56">
        <v>294511</v>
      </c>
      <c r="H648" s="85">
        <f t="shared" si="10"/>
        <v>59.970270517924234</v>
      </c>
    </row>
    <row r="649" spans="1:8" x14ac:dyDescent="0.25">
      <c r="A649" s="53">
        <v>408200300067</v>
      </c>
      <c r="B649" s="54" t="s">
        <v>2441</v>
      </c>
      <c r="C649" s="55" t="s">
        <v>859</v>
      </c>
      <c r="D649" s="55" t="s">
        <v>2442</v>
      </c>
      <c r="E649" s="55" t="s">
        <v>732</v>
      </c>
      <c r="F649" s="54" t="s">
        <v>441</v>
      </c>
      <c r="G649" s="56">
        <v>294511</v>
      </c>
      <c r="H649" s="85">
        <f t="shared" si="10"/>
        <v>59.970270517924234</v>
      </c>
    </row>
    <row r="650" spans="1:8" x14ac:dyDescent="0.25">
      <c r="A650" s="53">
        <v>408671000951</v>
      </c>
      <c r="B650" s="54" t="s">
        <v>2443</v>
      </c>
      <c r="C650" s="55" t="s">
        <v>2444</v>
      </c>
      <c r="D650" s="55" t="s">
        <v>2445</v>
      </c>
      <c r="E650" s="55" t="s">
        <v>732</v>
      </c>
      <c r="F650" s="54" t="s">
        <v>441</v>
      </c>
      <c r="G650" s="56">
        <v>294511</v>
      </c>
      <c r="H650" s="85">
        <f t="shared" si="10"/>
        <v>59.970270517924234</v>
      </c>
    </row>
    <row r="651" spans="1:8" x14ac:dyDescent="0.25">
      <c r="A651" s="53">
        <v>408770300613</v>
      </c>
      <c r="B651" s="54" t="s">
        <v>2446</v>
      </c>
      <c r="C651" s="55" t="s">
        <v>2447</v>
      </c>
      <c r="D651" s="55" t="s">
        <v>2448</v>
      </c>
      <c r="E651" s="55" t="s">
        <v>732</v>
      </c>
      <c r="F651" s="54" t="s">
        <v>441</v>
      </c>
      <c r="G651" s="56">
        <v>294511</v>
      </c>
      <c r="H651" s="85">
        <f t="shared" si="10"/>
        <v>59.970270517924234</v>
      </c>
    </row>
    <row r="652" spans="1:8" x14ac:dyDescent="0.25">
      <c r="A652" s="53">
        <v>408850500052</v>
      </c>
      <c r="B652" s="54" t="s">
        <v>2449</v>
      </c>
      <c r="C652" s="55" t="s">
        <v>2091</v>
      </c>
      <c r="D652" s="55" t="s">
        <v>2450</v>
      </c>
      <c r="E652" s="55" t="s">
        <v>732</v>
      </c>
      <c r="F652" s="54" t="s">
        <v>441</v>
      </c>
      <c r="G652" s="56">
        <v>294511</v>
      </c>
      <c r="H652" s="85">
        <f t="shared" si="10"/>
        <v>59.970270517924234</v>
      </c>
    </row>
    <row r="653" spans="1:8" x14ac:dyDescent="0.25">
      <c r="A653" s="53">
        <v>408120300287</v>
      </c>
      <c r="B653" s="54" t="s">
        <v>2451</v>
      </c>
      <c r="C653" s="55" t="s">
        <v>2452</v>
      </c>
      <c r="D653" s="55" t="s">
        <v>2453</v>
      </c>
      <c r="E653" s="55" t="s">
        <v>732</v>
      </c>
      <c r="F653" s="54" t="s">
        <v>441</v>
      </c>
      <c r="G653" s="56">
        <v>289609</v>
      </c>
      <c r="H653" s="85">
        <f t="shared" si="10"/>
        <v>58.972092975900793</v>
      </c>
    </row>
    <row r="654" spans="1:8" x14ac:dyDescent="0.25">
      <c r="A654" s="53">
        <v>408801000729</v>
      </c>
      <c r="B654" s="54" t="s">
        <v>2454</v>
      </c>
      <c r="C654" s="55" t="s">
        <v>776</v>
      </c>
      <c r="D654" s="55" t="s">
        <v>2115</v>
      </c>
      <c r="E654" s="55" t="s">
        <v>732</v>
      </c>
      <c r="F654" s="54" t="s">
        <v>441</v>
      </c>
      <c r="G654" s="56">
        <v>289327</v>
      </c>
      <c r="H654" s="85">
        <f t="shared" si="10"/>
        <v>58.914670277644859</v>
      </c>
    </row>
    <row r="655" spans="1:8" x14ac:dyDescent="0.25">
      <c r="A655" s="53">
        <v>390021101179</v>
      </c>
      <c r="B655" s="54" t="s">
        <v>2455</v>
      </c>
      <c r="C655" s="55" t="s">
        <v>2456</v>
      </c>
      <c r="D655" s="55" t="s">
        <v>2457</v>
      </c>
      <c r="E655" s="55" t="s">
        <v>1532</v>
      </c>
      <c r="F655" s="54" t="s">
        <v>477</v>
      </c>
      <c r="G655" s="56">
        <v>284709</v>
      </c>
      <c r="H655" s="85">
        <f t="shared" si="10"/>
        <v>57.974322687056478</v>
      </c>
    </row>
    <row r="656" spans="1:8" x14ac:dyDescent="0.25">
      <c r="A656" s="53">
        <v>390881100609</v>
      </c>
      <c r="B656" s="54" t="s">
        <v>2458</v>
      </c>
      <c r="C656" s="55" t="s">
        <v>2459</v>
      </c>
      <c r="D656" s="55" t="s">
        <v>2460</v>
      </c>
      <c r="E656" s="55" t="s">
        <v>1679</v>
      </c>
      <c r="F656" s="54" t="s">
        <v>477</v>
      </c>
      <c r="G656" s="56">
        <v>284709</v>
      </c>
      <c r="H656" s="85">
        <f t="shared" si="10"/>
        <v>57.974322687056478</v>
      </c>
    </row>
    <row r="657" spans="1:8" x14ac:dyDescent="0.25">
      <c r="A657" s="53">
        <v>390911000281</v>
      </c>
      <c r="B657" s="54" t="s">
        <v>2461</v>
      </c>
      <c r="C657" s="55" t="s">
        <v>2257</v>
      </c>
      <c r="D657" s="55" t="s">
        <v>2462</v>
      </c>
      <c r="E657" s="55" t="s">
        <v>1532</v>
      </c>
      <c r="F657" s="54" t="s">
        <v>477</v>
      </c>
      <c r="G657" s="56">
        <v>284709</v>
      </c>
      <c r="H657" s="85">
        <f t="shared" si="10"/>
        <v>57.974322687056478</v>
      </c>
    </row>
    <row r="658" spans="1:8" x14ac:dyDescent="0.25">
      <c r="A658" s="53">
        <v>390190101102</v>
      </c>
      <c r="B658" s="54" t="s">
        <v>2463</v>
      </c>
      <c r="C658" s="55" t="s">
        <v>2464</v>
      </c>
      <c r="D658" s="55" t="s">
        <v>2465</v>
      </c>
      <c r="E658" s="55" t="s">
        <v>1215</v>
      </c>
      <c r="F658" s="54" t="s">
        <v>477</v>
      </c>
      <c r="G658" s="56">
        <v>284708</v>
      </c>
      <c r="H658" s="85">
        <f t="shared" si="10"/>
        <v>57.974119060466919</v>
      </c>
    </row>
    <row r="659" spans="1:8" x14ac:dyDescent="0.25">
      <c r="A659" s="53">
        <v>395010500871</v>
      </c>
      <c r="B659" s="54" t="s">
        <v>2466</v>
      </c>
      <c r="C659" s="55" t="s">
        <v>2467</v>
      </c>
      <c r="D659" s="55" t="s">
        <v>2468</v>
      </c>
      <c r="E659" s="55" t="s">
        <v>728</v>
      </c>
      <c r="F659" s="54" t="s">
        <v>477</v>
      </c>
      <c r="G659" s="56">
        <v>284708</v>
      </c>
      <c r="H659" s="85">
        <f t="shared" si="10"/>
        <v>57.974119060466919</v>
      </c>
    </row>
    <row r="660" spans="1:8" x14ac:dyDescent="0.25">
      <c r="A660" s="53">
        <v>371930600162</v>
      </c>
      <c r="B660" s="54" t="s">
        <v>2469</v>
      </c>
      <c r="C660" s="55" t="s">
        <v>2470</v>
      </c>
      <c r="D660" s="55" t="s">
        <v>2471</v>
      </c>
      <c r="E660" s="55" t="s">
        <v>2200</v>
      </c>
      <c r="F660" s="54" t="s">
        <v>441</v>
      </c>
      <c r="G660" s="56">
        <v>279808</v>
      </c>
      <c r="H660" s="85">
        <f t="shared" si="10"/>
        <v>56.976348771622604</v>
      </c>
    </row>
    <row r="661" spans="1:8" x14ac:dyDescent="0.25">
      <c r="A661" s="53">
        <v>390820300281</v>
      </c>
      <c r="B661" s="54" t="s">
        <v>2472</v>
      </c>
      <c r="C661" s="55" t="s">
        <v>2473</v>
      </c>
      <c r="D661" s="55" t="s">
        <v>2474</v>
      </c>
      <c r="E661" s="55" t="s">
        <v>977</v>
      </c>
      <c r="F661" s="54" t="s">
        <v>441</v>
      </c>
      <c r="G661" s="56">
        <v>274906</v>
      </c>
      <c r="H661" s="85">
        <f t="shared" si="10"/>
        <v>55.978171229599162</v>
      </c>
    </row>
    <row r="662" spans="1:8" x14ac:dyDescent="0.25">
      <c r="A662" s="53">
        <v>392811100116</v>
      </c>
      <c r="B662" s="54" t="s">
        <v>2475</v>
      </c>
      <c r="C662" s="55" t="s">
        <v>2476</v>
      </c>
      <c r="D662" s="55" t="s">
        <v>2477</v>
      </c>
      <c r="E662" s="55" t="s">
        <v>2478</v>
      </c>
      <c r="F662" s="54" t="s">
        <v>441</v>
      </c>
      <c r="G662" s="56">
        <v>274906</v>
      </c>
      <c r="H662" s="85">
        <f t="shared" si="10"/>
        <v>55.978171229599162</v>
      </c>
    </row>
    <row r="663" spans="1:8" x14ac:dyDescent="0.25">
      <c r="A663" s="53">
        <v>396940730016</v>
      </c>
      <c r="B663" s="54" t="s">
        <v>693</v>
      </c>
      <c r="C663" s="55" t="s">
        <v>694</v>
      </c>
      <c r="D663" s="55" t="s">
        <v>695</v>
      </c>
      <c r="E663" s="55" t="s">
        <v>440</v>
      </c>
      <c r="F663" s="54" t="s">
        <v>477</v>
      </c>
      <c r="G663" s="56">
        <v>274906</v>
      </c>
      <c r="H663" s="85">
        <f t="shared" si="10"/>
        <v>55.978171229599162</v>
      </c>
    </row>
    <row r="664" spans="1:8" x14ac:dyDescent="0.25">
      <c r="A664" s="53">
        <v>395050301103</v>
      </c>
      <c r="B664" s="54" t="s">
        <v>2479</v>
      </c>
      <c r="C664" s="55" t="s">
        <v>2480</v>
      </c>
      <c r="D664" s="55" t="s">
        <v>2481</v>
      </c>
      <c r="E664" s="55" t="s">
        <v>728</v>
      </c>
      <c r="F664" s="54" t="s">
        <v>477</v>
      </c>
      <c r="G664" s="56">
        <v>271319</v>
      </c>
      <c r="H664" s="85">
        <f t="shared" si="10"/>
        <v>55.247762652847214</v>
      </c>
    </row>
    <row r="665" spans="1:8" x14ac:dyDescent="0.25">
      <c r="A665" s="53">
        <v>395090300401</v>
      </c>
      <c r="B665" s="54" t="s">
        <v>2482</v>
      </c>
      <c r="C665" s="55" t="s">
        <v>2483</v>
      </c>
      <c r="D665" s="55" t="s">
        <v>2484</v>
      </c>
      <c r="E665" s="55" t="s">
        <v>728</v>
      </c>
      <c r="F665" s="54" t="s">
        <v>477</v>
      </c>
      <c r="G665" s="56">
        <v>270881</v>
      </c>
      <c r="H665" s="85">
        <f t="shared" si="10"/>
        <v>55.158574206619903</v>
      </c>
    </row>
    <row r="666" spans="1:8" x14ac:dyDescent="0.25">
      <c r="A666" s="53">
        <v>395000600177</v>
      </c>
      <c r="B666" s="54" t="s">
        <v>2485</v>
      </c>
      <c r="C666" s="55" t="s">
        <v>1817</v>
      </c>
      <c r="D666" s="55" t="s">
        <v>2486</v>
      </c>
      <c r="E666" s="55" t="s">
        <v>728</v>
      </c>
      <c r="F666" s="54" t="s">
        <v>441</v>
      </c>
      <c r="G666" s="56">
        <v>270443</v>
      </c>
      <c r="H666" s="85">
        <f t="shared" si="10"/>
        <v>55.069385760392592</v>
      </c>
    </row>
    <row r="667" spans="1:8" x14ac:dyDescent="0.25">
      <c r="A667" s="53">
        <v>395110600300</v>
      </c>
      <c r="B667" s="54" t="s">
        <v>2487</v>
      </c>
      <c r="C667" s="55" t="s">
        <v>2488</v>
      </c>
      <c r="D667" s="55" t="s">
        <v>2489</v>
      </c>
      <c r="E667" s="55" t="s">
        <v>728</v>
      </c>
      <c r="F667" s="54" t="s">
        <v>441</v>
      </c>
      <c r="G667" s="56">
        <v>270443</v>
      </c>
      <c r="H667" s="85">
        <f t="shared" si="10"/>
        <v>55.069385760392592</v>
      </c>
    </row>
    <row r="668" spans="1:8" x14ac:dyDescent="0.25">
      <c r="A668" s="53">
        <v>395161000960</v>
      </c>
      <c r="B668" s="54" t="s">
        <v>2490</v>
      </c>
      <c r="C668" s="55" t="s">
        <v>2491</v>
      </c>
      <c r="D668" s="55" t="s">
        <v>2492</v>
      </c>
      <c r="E668" s="55" t="s">
        <v>728</v>
      </c>
      <c r="F668" s="54" t="s">
        <v>441</v>
      </c>
      <c r="G668" s="56">
        <v>270443</v>
      </c>
      <c r="H668" s="85">
        <f t="shared" si="10"/>
        <v>55.069385760392592</v>
      </c>
    </row>
    <row r="669" spans="1:8" x14ac:dyDescent="0.25">
      <c r="A669" s="53">
        <v>395750201355</v>
      </c>
      <c r="B669" s="54" t="s">
        <v>2493</v>
      </c>
      <c r="C669" s="55" t="s">
        <v>2494</v>
      </c>
      <c r="D669" s="55" t="s">
        <v>2495</v>
      </c>
      <c r="E669" s="55" t="s">
        <v>728</v>
      </c>
      <c r="F669" s="54" t="s">
        <v>477</v>
      </c>
      <c r="G669" s="56">
        <v>270443</v>
      </c>
      <c r="H669" s="85">
        <f t="shared" si="10"/>
        <v>55.069385760392592</v>
      </c>
    </row>
    <row r="670" spans="1:8" x14ac:dyDescent="0.25">
      <c r="A670" s="53">
        <v>395970351498</v>
      </c>
      <c r="B670" s="54" t="s">
        <v>2496</v>
      </c>
      <c r="C670" s="55" t="s">
        <v>1702</v>
      </c>
      <c r="D670" s="55" t="s">
        <v>2010</v>
      </c>
      <c r="E670" s="55" t="s">
        <v>728</v>
      </c>
      <c r="F670" s="54" t="s">
        <v>441</v>
      </c>
      <c r="G670" s="56">
        <v>270443</v>
      </c>
      <c r="H670" s="85">
        <f t="shared" si="10"/>
        <v>55.069385760392592</v>
      </c>
    </row>
    <row r="671" spans="1:8" x14ac:dyDescent="0.25">
      <c r="A671" s="53">
        <v>370850200973</v>
      </c>
      <c r="B671" s="54" t="s">
        <v>2497</v>
      </c>
      <c r="C671" s="55" t="s">
        <v>2498</v>
      </c>
      <c r="D671" s="55" t="s">
        <v>2499</v>
      </c>
      <c r="E671" s="55" t="s">
        <v>2500</v>
      </c>
      <c r="F671" s="54" t="s">
        <v>441</v>
      </c>
      <c r="G671" s="56">
        <v>270005</v>
      </c>
      <c r="H671" s="85">
        <f t="shared" si="10"/>
        <v>54.980197314165288</v>
      </c>
    </row>
    <row r="672" spans="1:8" x14ac:dyDescent="0.25">
      <c r="A672" s="53">
        <v>390830800240</v>
      </c>
      <c r="B672" s="54" t="s">
        <v>2501</v>
      </c>
      <c r="C672" s="55" t="s">
        <v>2502</v>
      </c>
      <c r="D672" s="55" t="s">
        <v>2503</v>
      </c>
      <c r="E672" s="55" t="s">
        <v>1532</v>
      </c>
      <c r="F672" s="54" t="s">
        <v>441</v>
      </c>
      <c r="G672" s="56">
        <v>270005</v>
      </c>
      <c r="H672" s="85">
        <f t="shared" si="10"/>
        <v>54.980197314165288</v>
      </c>
    </row>
    <row r="673" spans="1:8" x14ac:dyDescent="0.25">
      <c r="A673" s="53">
        <v>390960510189</v>
      </c>
      <c r="B673" s="54" t="s">
        <v>2504</v>
      </c>
      <c r="C673" s="55" t="s">
        <v>2505</v>
      </c>
      <c r="D673" s="55" t="s">
        <v>2506</v>
      </c>
      <c r="E673" s="55" t="s">
        <v>1532</v>
      </c>
      <c r="F673" s="54" t="s">
        <v>477</v>
      </c>
      <c r="G673" s="56">
        <v>270005</v>
      </c>
      <c r="H673" s="85">
        <f t="shared" si="10"/>
        <v>54.980197314165288</v>
      </c>
    </row>
    <row r="674" spans="1:8" x14ac:dyDescent="0.25">
      <c r="A674" s="53">
        <v>396761202953</v>
      </c>
      <c r="B674" s="54" t="s">
        <v>18</v>
      </c>
      <c r="C674" s="55" t="s">
        <v>2507</v>
      </c>
      <c r="D674" s="55" t="s">
        <v>2508</v>
      </c>
      <c r="E674" s="55" t="s">
        <v>440</v>
      </c>
      <c r="F674" s="54" t="s">
        <v>477</v>
      </c>
      <c r="G674" s="56">
        <v>270005</v>
      </c>
      <c r="H674" s="85">
        <f t="shared" si="10"/>
        <v>54.980197314165288</v>
      </c>
    </row>
    <row r="675" spans="1:8" x14ac:dyDescent="0.25">
      <c r="A675" s="53">
        <v>396931150104</v>
      </c>
      <c r="B675" s="54" t="s">
        <v>177</v>
      </c>
      <c r="C675" s="55" t="s">
        <v>2509</v>
      </c>
      <c r="D675" s="55" t="s">
        <v>2510</v>
      </c>
      <c r="E675" s="55" t="s">
        <v>440</v>
      </c>
      <c r="F675" s="54" t="s">
        <v>477</v>
      </c>
      <c r="G675" s="56">
        <v>270005</v>
      </c>
      <c r="H675" s="85">
        <f t="shared" si="10"/>
        <v>54.980197314165288</v>
      </c>
    </row>
    <row r="676" spans="1:8" x14ac:dyDescent="0.25">
      <c r="A676" s="53">
        <v>396990104353</v>
      </c>
      <c r="B676" s="54" t="s">
        <v>256</v>
      </c>
      <c r="C676" s="55" t="s">
        <v>2511</v>
      </c>
      <c r="D676" s="55" t="s">
        <v>2512</v>
      </c>
      <c r="E676" s="55" t="s">
        <v>440</v>
      </c>
      <c r="F676" s="54" t="s">
        <v>477</v>
      </c>
      <c r="G676" s="56">
        <v>270005</v>
      </c>
      <c r="H676" s="85">
        <f t="shared" si="10"/>
        <v>54.980197314165288</v>
      </c>
    </row>
    <row r="677" spans="1:8" x14ac:dyDescent="0.25">
      <c r="A677" s="53">
        <v>400121200404</v>
      </c>
      <c r="B677" s="54" t="s">
        <v>2513</v>
      </c>
      <c r="C677" s="55" t="s">
        <v>2514</v>
      </c>
      <c r="D677" s="55" t="s">
        <v>2515</v>
      </c>
      <c r="E677" s="55" t="s">
        <v>716</v>
      </c>
      <c r="F677" s="54" t="s">
        <v>441</v>
      </c>
      <c r="G677" s="56">
        <v>270005</v>
      </c>
      <c r="H677" s="85">
        <f t="shared" si="10"/>
        <v>54.980197314165288</v>
      </c>
    </row>
    <row r="678" spans="1:8" x14ac:dyDescent="0.25">
      <c r="A678" s="53">
        <v>390890700287</v>
      </c>
      <c r="B678" s="54" t="s">
        <v>2516</v>
      </c>
      <c r="C678" s="55" t="s">
        <v>1824</v>
      </c>
      <c r="D678" s="55" t="s">
        <v>2517</v>
      </c>
      <c r="E678" s="55" t="s">
        <v>1679</v>
      </c>
      <c r="F678" s="54" t="s">
        <v>477</v>
      </c>
      <c r="G678" s="56">
        <v>265104</v>
      </c>
      <c r="H678" s="85">
        <f t="shared" si="10"/>
        <v>53.982223398731406</v>
      </c>
    </row>
    <row r="679" spans="1:8" x14ac:dyDescent="0.25">
      <c r="A679" s="53">
        <v>390920900103</v>
      </c>
      <c r="B679" s="54" t="s">
        <v>2518</v>
      </c>
      <c r="C679" s="55" t="s">
        <v>2519</v>
      </c>
      <c r="D679" s="55" t="s">
        <v>2520</v>
      </c>
      <c r="E679" s="55" t="s">
        <v>1532</v>
      </c>
      <c r="F679" s="54" t="s">
        <v>441</v>
      </c>
      <c r="G679" s="56">
        <v>263238</v>
      </c>
      <c r="H679" s="85">
        <f t="shared" si="10"/>
        <v>53.602256182612329</v>
      </c>
    </row>
    <row r="680" spans="1:8" x14ac:dyDescent="0.25">
      <c r="A680" s="53">
        <v>408890200043</v>
      </c>
      <c r="B680" s="54" t="s">
        <v>2521</v>
      </c>
      <c r="C680" s="55" t="s">
        <v>2522</v>
      </c>
      <c r="D680" s="55" t="s">
        <v>2523</v>
      </c>
      <c r="E680" s="55" t="s">
        <v>732</v>
      </c>
      <c r="F680" s="54" t="s">
        <v>441</v>
      </c>
      <c r="G680" s="56">
        <v>263238</v>
      </c>
      <c r="H680" s="85">
        <f t="shared" si="10"/>
        <v>53.602256182612329</v>
      </c>
    </row>
    <row r="681" spans="1:8" x14ac:dyDescent="0.25">
      <c r="A681" s="53">
        <v>408941200086</v>
      </c>
      <c r="B681" s="54" t="s">
        <v>2524</v>
      </c>
      <c r="C681" s="55" t="s">
        <v>2525</v>
      </c>
      <c r="D681" s="55" t="s">
        <v>2526</v>
      </c>
      <c r="E681" s="55" t="s">
        <v>732</v>
      </c>
      <c r="F681" s="54" t="s">
        <v>441</v>
      </c>
      <c r="G681" s="56">
        <v>263238</v>
      </c>
      <c r="H681" s="85">
        <f t="shared" si="10"/>
        <v>53.602256182612329</v>
      </c>
    </row>
    <row r="682" spans="1:8" x14ac:dyDescent="0.25">
      <c r="A682" s="53">
        <v>390200400596</v>
      </c>
      <c r="B682" s="54" t="s">
        <v>2527</v>
      </c>
      <c r="C682" s="55" t="s">
        <v>2528</v>
      </c>
      <c r="D682" s="55" t="s">
        <v>2529</v>
      </c>
      <c r="E682" s="55" t="s">
        <v>1532</v>
      </c>
      <c r="F682" s="54" t="s">
        <v>441</v>
      </c>
      <c r="G682" s="56">
        <v>261398</v>
      </c>
      <c r="H682" s="85">
        <f t="shared" si="10"/>
        <v>53.227583257821806</v>
      </c>
    </row>
    <row r="683" spans="1:8" x14ac:dyDescent="0.25">
      <c r="A683" s="53">
        <v>396921120592</v>
      </c>
      <c r="B683" s="54" t="s">
        <v>281</v>
      </c>
      <c r="C683" s="55" t="s">
        <v>2530</v>
      </c>
      <c r="D683" s="55" t="s">
        <v>2531</v>
      </c>
      <c r="E683" s="55" t="s">
        <v>440</v>
      </c>
      <c r="F683" s="54" t="s">
        <v>477</v>
      </c>
      <c r="G683" s="56">
        <v>260202</v>
      </c>
      <c r="H683" s="85">
        <f t="shared" si="10"/>
        <v>52.984045856707972</v>
      </c>
    </row>
    <row r="684" spans="1:8" x14ac:dyDescent="0.25">
      <c r="A684" s="53">
        <v>396970250540</v>
      </c>
      <c r="B684" s="54" t="s">
        <v>201</v>
      </c>
      <c r="C684" s="55" t="s">
        <v>2532</v>
      </c>
      <c r="D684" s="55" t="s">
        <v>2533</v>
      </c>
      <c r="E684" s="55" t="s">
        <v>440</v>
      </c>
      <c r="F684" s="54" t="s">
        <v>477</v>
      </c>
      <c r="G684" s="56">
        <v>257752</v>
      </c>
      <c r="H684" s="85">
        <f t="shared" si="10"/>
        <v>52.485160712285811</v>
      </c>
    </row>
    <row r="685" spans="1:8" x14ac:dyDescent="0.25">
      <c r="A685" s="53">
        <v>389860100015</v>
      </c>
      <c r="B685" s="54" t="s">
        <v>2534</v>
      </c>
      <c r="C685" s="55" t="s">
        <v>2535</v>
      </c>
      <c r="D685" s="55" t="s">
        <v>2536</v>
      </c>
      <c r="E685" s="55" t="s">
        <v>815</v>
      </c>
      <c r="F685" s="54" t="s">
        <v>477</v>
      </c>
      <c r="G685" s="56">
        <v>250400</v>
      </c>
      <c r="H685" s="85">
        <f t="shared" si="10"/>
        <v>50.988098025840216</v>
      </c>
    </row>
    <row r="686" spans="1:8" x14ac:dyDescent="0.25">
      <c r="A686" s="53">
        <v>390911001848</v>
      </c>
      <c r="B686" s="54" t="s">
        <v>2537</v>
      </c>
      <c r="C686" s="55" t="s">
        <v>2538</v>
      </c>
      <c r="D686" s="55" t="s">
        <v>2539</v>
      </c>
      <c r="E686" s="55" t="s">
        <v>1055</v>
      </c>
      <c r="F686" s="54" t="s">
        <v>441</v>
      </c>
      <c r="G686" s="56">
        <v>250400</v>
      </c>
      <c r="H686" s="85">
        <f t="shared" si="10"/>
        <v>50.988098025840216</v>
      </c>
    </row>
    <row r="687" spans="1:8" x14ac:dyDescent="0.25">
      <c r="A687" s="53">
        <v>391910300147</v>
      </c>
      <c r="B687" s="54" t="s">
        <v>2540</v>
      </c>
      <c r="C687" s="55" t="s">
        <v>2541</v>
      </c>
      <c r="D687" s="55" t="s">
        <v>2542</v>
      </c>
      <c r="E687" s="55" t="s">
        <v>1416</v>
      </c>
      <c r="F687" s="54" t="s">
        <v>441</v>
      </c>
      <c r="G687" s="56">
        <v>250400</v>
      </c>
      <c r="H687" s="85">
        <f t="shared" si="10"/>
        <v>50.988098025840216</v>
      </c>
    </row>
    <row r="688" spans="1:8" x14ac:dyDescent="0.25">
      <c r="A688" s="53">
        <v>397160700090</v>
      </c>
      <c r="B688" s="54" t="s">
        <v>2543</v>
      </c>
      <c r="C688" s="55" t="s">
        <v>2544</v>
      </c>
      <c r="D688" s="55" t="s">
        <v>2545</v>
      </c>
      <c r="E688" s="55" t="s">
        <v>743</v>
      </c>
      <c r="F688" s="54" t="s">
        <v>477</v>
      </c>
      <c r="G688" s="56">
        <v>250060</v>
      </c>
      <c r="H688" s="85">
        <f t="shared" si="10"/>
        <v>50.918864985389796</v>
      </c>
    </row>
    <row r="689" spans="1:8" x14ac:dyDescent="0.25">
      <c r="A689" s="53">
        <v>395001200342</v>
      </c>
      <c r="B689" s="54" t="s">
        <v>2546</v>
      </c>
      <c r="C689" s="55" t="s">
        <v>560</v>
      </c>
      <c r="D689" s="55" t="s">
        <v>2547</v>
      </c>
      <c r="E689" s="55" t="s">
        <v>743</v>
      </c>
      <c r="F689" s="54" t="s">
        <v>441</v>
      </c>
      <c r="G689" s="56">
        <v>247225</v>
      </c>
      <c r="H689" s="85">
        <f t="shared" si="10"/>
        <v>50.341583603987011</v>
      </c>
    </row>
    <row r="690" spans="1:8" x14ac:dyDescent="0.25">
      <c r="A690" s="53">
        <v>396990906603</v>
      </c>
      <c r="B690" s="54" t="s">
        <v>413</v>
      </c>
      <c r="C690" s="55" t="s">
        <v>2548</v>
      </c>
      <c r="D690" s="55" t="s">
        <v>2549</v>
      </c>
      <c r="E690" s="55" t="s">
        <v>440</v>
      </c>
      <c r="F690" s="54" t="s">
        <v>441</v>
      </c>
      <c r="G690" s="56">
        <v>247225</v>
      </c>
      <c r="H690" s="85">
        <f t="shared" si="10"/>
        <v>50.341583603987011</v>
      </c>
    </row>
    <row r="691" spans="1:8" x14ac:dyDescent="0.25">
      <c r="A691" s="53">
        <v>370960905280</v>
      </c>
      <c r="B691" s="54" t="s">
        <v>2550</v>
      </c>
      <c r="C691" s="55" t="s">
        <v>2551</v>
      </c>
      <c r="D691" s="55" t="s">
        <v>2552</v>
      </c>
      <c r="E691" s="55" t="s">
        <v>1409</v>
      </c>
      <c r="F691" s="54" t="s">
        <v>477</v>
      </c>
      <c r="G691" s="56">
        <v>245937</v>
      </c>
      <c r="H691" s="85">
        <f t="shared" si="10"/>
        <v>50.079312556633646</v>
      </c>
    </row>
    <row r="692" spans="1:8" x14ac:dyDescent="0.25">
      <c r="A692" s="53">
        <v>395000601084</v>
      </c>
      <c r="B692" s="54" t="s">
        <v>2553</v>
      </c>
      <c r="C692" s="55" t="s">
        <v>2554</v>
      </c>
      <c r="D692" s="55" t="s">
        <v>2555</v>
      </c>
      <c r="E692" s="55" t="s">
        <v>728</v>
      </c>
      <c r="F692" s="54" t="s">
        <v>441</v>
      </c>
      <c r="G692" s="56">
        <v>245937</v>
      </c>
      <c r="H692" s="85">
        <f t="shared" si="10"/>
        <v>50.079312556633646</v>
      </c>
    </row>
    <row r="693" spans="1:8" x14ac:dyDescent="0.25">
      <c r="A693" s="53">
        <v>395060500732</v>
      </c>
      <c r="B693" s="54" t="s">
        <v>2556</v>
      </c>
      <c r="C693" s="55" t="s">
        <v>2557</v>
      </c>
      <c r="D693" s="55" t="s">
        <v>2558</v>
      </c>
      <c r="E693" s="55" t="s">
        <v>743</v>
      </c>
      <c r="F693" s="54" t="s">
        <v>441</v>
      </c>
      <c r="G693" s="56">
        <v>245937</v>
      </c>
      <c r="H693" s="85">
        <f t="shared" si="10"/>
        <v>50.079312556633646</v>
      </c>
    </row>
    <row r="694" spans="1:8" x14ac:dyDescent="0.25">
      <c r="A694" s="53">
        <v>395750201363</v>
      </c>
      <c r="B694" s="54" t="s">
        <v>2559</v>
      </c>
      <c r="C694" s="55" t="s">
        <v>2494</v>
      </c>
      <c r="D694" s="55" t="s">
        <v>2560</v>
      </c>
      <c r="E694" s="55" t="s">
        <v>728</v>
      </c>
      <c r="F694" s="54" t="s">
        <v>477</v>
      </c>
      <c r="G694" s="56">
        <v>245937</v>
      </c>
      <c r="H694" s="85">
        <f t="shared" si="10"/>
        <v>50.079312556633646</v>
      </c>
    </row>
    <row r="695" spans="1:8" x14ac:dyDescent="0.25">
      <c r="A695" s="53">
        <v>395750301490</v>
      </c>
      <c r="B695" s="54" t="s">
        <v>2561</v>
      </c>
      <c r="C695" s="55" t="s">
        <v>2562</v>
      </c>
      <c r="D695" s="55" t="s">
        <v>2563</v>
      </c>
      <c r="E695" s="55" t="s">
        <v>743</v>
      </c>
      <c r="F695" s="54" t="s">
        <v>477</v>
      </c>
      <c r="G695" s="56">
        <v>245937</v>
      </c>
      <c r="H695" s="85">
        <f t="shared" si="10"/>
        <v>50.079312556633646</v>
      </c>
    </row>
    <row r="696" spans="1:8" x14ac:dyDescent="0.25">
      <c r="A696" s="53">
        <v>395990221311</v>
      </c>
      <c r="B696" s="54" t="s">
        <v>2564</v>
      </c>
      <c r="C696" s="55" t="s">
        <v>1817</v>
      </c>
      <c r="D696" s="55" t="s">
        <v>2565</v>
      </c>
      <c r="E696" s="55" t="s">
        <v>743</v>
      </c>
      <c r="F696" s="54" t="s">
        <v>441</v>
      </c>
      <c r="G696" s="56">
        <v>245937</v>
      </c>
      <c r="H696" s="85">
        <f t="shared" si="10"/>
        <v>50.079312556633646</v>
      </c>
    </row>
    <row r="697" spans="1:8" x14ac:dyDescent="0.25">
      <c r="A697" s="53">
        <v>395990752138</v>
      </c>
      <c r="B697" s="54" t="s">
        <v>2566</v>
      </c>
      <c r="C697" s="55" t="s">
        <v>2204</v>
      </c>
      <c r="D697" s="55" t="s">
        <v>2567</v>
      </c>
      <c r="E697" s="55" t="s">
        <v>728</v>
      </c>
      <c r="F697" s="54" t="s">
        <v>441</v>
      </c>
      <c r="G697" s="56">
        <v>245937</v>
      </c>
      <c r="H697" s="85">
        <f t="shared" si="10"/>
        <v>50.079312556633646</v>
      </c>
    </row>
    <row r="698" spans="1:8" x14ac:dyDescent="0.25">
      <c r="A698" s="53">
        <v>352180100397</v>
      </c>
      <c r="B698" s="54" t="s">
        <v>2568</v>
      </c>
      <c r="C698" s="55" t="s">
        <v>2569</v>
      </c>
      <c r="D698" s="55" t="s">
        <v>2570</v>
      </c>
      <c r="E698" s="55" t="s">
        <v>732</v>
      </c>
      <c r="F698" s="54" t="s">
        <v>441</v>
      </c>
      <c r="G698" s="56">
        <v>245499</v>
      </c>
      <c r="H698" s="85">
        <f t="shared" si="10"/>
        <v>49.990124110406342</v>
      </c>
    </row>
    <row r="699" spans="1:8" x14ac:dyDescent="0.25">
      <c r="A699" s="53">
        <v>371080200925</v>
      </c>
      <c r="B699" s="54" t="s">
        <v>2571</v>
      </c>
      <c r="C699" s="55" t="s">
        <v>2572</v>
      </c>
      <c r="D699" s="55" t="s">
        <v>2573</v>
      </c>
      <c r="E699" s="55" t="s">
        <v>1429</v>
      </c>
      <c r="F699" s="54" t="s">
        <v>441</v>
      </c>
      <c r="G699" s="56">
        <v>245499</v>
      </c>
      <c r="H699" s="85">
        <f t="shared" si="10"/>
        <v>49.990124110406342</v>
      </c>
    </row>
    <row r="700" spans="1:8" x14ac:dyDescent="0.25">
      <c r="A700" s="53">
        <v>371120102611</v>
      </c>
      <c r="B700" s="54" t="s">
        <v>2574</v>
      </c>
      <c r="C700" s="55" t="s">
        <v>2575</v>
      </c>
      <c r="D700" s="55" t="s">
        <v>2576</v>
      </c>
      <c r="E700" s="55" t="s">
        <v>1674</v>
      </c>
      <c r="F700" s="54" t="s">
        <v>441</v>
      </c>
      <c r="G700" s="56">
        <v>245499</v>
      </c>
      <c r="H700" s="85">
        <f t="shared" si="10"/>
        <v>49.990124110406342</v>
      </c>
    </row>
    <row r="701" spans="1:8" x14ac:dyDescent="0.25">
      <c r="A701" s="53">
        <v>371960400818</v>
      </c>
      <c r="B701" s="54" t="s">
        <v>2577</v>
      </c>
      <c r="C701" s="55" t="s">
        <v>2578</v>
      </c>
      <c r="D701" s="55" t="s">
        <v>2579</v>
      </c>
      <c r="E701" s="55" t="s">
        <v>1429</v>
      </c>
      <c r="F701" s="54" t="s">
        <v>441</v>
      </c>
      <c r="G701" s="56">
        <v>245499</v>
      </c>
      <c r="H701" s="85">
        <f t="shared" si="10"/>
        <v>49.990124110406342</v>
      </c>
    </row>
    <row r="702" spans="1:8" x14ac:dyDescent="0.25">
      <c r="A702" s="53">
        <v>371980601259</v>
      </c>
      <c r="B702" s="54" t="s">
        <v>2580</v>
      </c>
      <c r="C702" s="55" t="s">
        <v>2413</v>
      </c>
      <c r="D702" s="55" t="s">
        <v>2414</v>
      </c>
      <c r="E702" s="55" t="s">
        <v>716</v>
      </c>
      <c r="F702" s="54" t="s">
        <v>441</v>
      </c>
      <c r="G702" s="56">
        <v>245499</v>
      </c>
      <c r="H702" s="85">
        <f t="shared" si="10"/>
        <v>49.990124110406342</v>
      </c>
    </row>
    <row r="703" spans="1:8" x14ac:dyDescent="0.25">
      <c r="A703" s="53">
        <v>389900500402</v>
      </c>
      <c r="B703" s="54" t="s">
        <v>2581</v>
      </c>
      <c r="C703" s="55" t="s">
        <v>1653</v>
      </c>
      <c r="D703" s="55" t="s">
        <v>1654</v>
      </c>
      <c r="E703" s="55" t="s">
        <v>815</v>
      </c>
      <c r="F703" s="54" t="s">
        <v>441</v>
      </c>
      <c r="G703" s="56">
        <v>245499</v>
      </c>
      <c r="H703" s="85">
        <f t="shared" si="10"/>
        <v>49.990124110406342</v>
      </c>
    </row>
    <row r="704" spans="1:8" x14ac:dyDescent="0.25">
      <c r="A704" s="53">
        <v>390020800341</v>
      </c>
      <c r="B704" s="54" t="s">
        <v>2582</v>
      </c>
      <c r="C704" s="55" t="s">
        <v>2583</v>
      </c>
      <c r="D704" s="55" t="s">
        <v>2584</v>
      </c>
      <c r="E704" s="55" t="s">
        <v>1055</v>
      </c>
      <c r="F704" s="54" t="s">
        <v>477</v>
      </c>
      <c r="G704" s="56">
        <v>245499</v>
      </c>
      <c r="H704" s="85">
        <f t="shared" si="10"/>
        <v>49.990124110406342</v>
      </c>
    </row>
    <row r="705" spans="1:8" x14ac:dyDescent="0.25">
      <c r="A705" s="53">
        <v>390061000839</v>
      </c>
      <c r="B705" s="54" t="s">
        <v>2585</v>
      </c>
      <c r="C705" s="55" t="s">
        <v>2266</v>
      </c>
      <c r="D705" s="55" t="s">
        <v>2586</v>
      </c>
      <c r="E705" s="55" t="s">
        <v>1781</v>
      </c>
      <c r="F705" s="54" t="s">
        <v>477</v>
      </c>
      <c r="G705" s="56">
        <v>245499</v>
      </c>
      <c r="H705" s="85">
        <f t="shared" si="10"/>
        <v>49.990124110406342</v>
      </c>
    </row>
    <row r="706" spans="1:8" x14ac:dyDescent="0.25">
      <c r="A706" s="53">
        <v>390160600546</v>
      </c>
      <c r="B706" s="54" t="s">
        <v>2587</v>
      </c>
      <c r="C706" s="55" t="s">
        <v>2588</v>
      </c>
      <c r="D706" s="55" t="s">
        <v>2589</v>
      </c>
      <c r="E706" s="55" t="s">
        <v>1532</v>
      </c>
      <c r="F706" s="54" t="s">
        <v>441</v>
      </c>
      <c r="G706" s="56">
        <v>245499</v>
      </c>
      <c r="H706" s="85">
        <f t="shared" ref="H706:H769" si="11">G706/4910.95</f>
        <v>49.990124110406342</v>
      </c>
    </row>
    <row r="707" spans="1:8" x14ac:dyDescent="0.25">
      <c r="A707" s="53">
        <v>390800200264</v>
      </c>
      <c r="B707" s="54" t="s">
        <v>2590</v>
      </c>
      <c r="C707" s="55" t="s">
        <v>2591</v>
      </c>
      <c r="D707" s="55" t="s">
        <v>2592</v>
      </c>
      <c r="E707" s="55" t="s">
        <v>1215</v>
      </c>
      <c r="F707" s="54" t="s">
        <v>477</v>
      </c>
      <c r="G707" s="56">
        <v>245499</v>
      </c>
      <c r="H707" s="85">
        <f t="shared" si="11"/>
        <v>49.990124110406342</v>
      </c>
    </row>
    <row r="708" spans="1:8" x14ac:dyDescent="0.25">
      <c r="A708" s="53">
        <v>390851100639</v>
      </c>
      <c r="B708" s="54" t="s">
        <v>2593</v>
      </c>
      <c r="C708" s="55" t="s">
        <v>2594</v>
      </c>
      <c r="D708" s="55" t="s">
        <v>2595</v>
      </c>
      <c r="E708" s="55" t="s">
        <v>1532</v>
      </c>
      <c r="F708" s="54" t="s">
        <v>477</v>
      </c>
      <c r="G708" s="56">
        <v>245499</v>
      </c>
      <c r="H708" s="85">
        <f t="shared" si="11"/>
        <v>49.990124110406342</v>
      </c>
    </row>
    <row r="709" spans="1:8" x14ac:dyDescent="0.25">
      <c r="A709" s="53">
        <v>390871001211</v>
      </c>
      <c r="B709" s="54" t="s">
        <v>2596</v>
      </c>
      <c r="C709" s="55" t="s">
        <v>1393</v>
      </c>
      <c r="D709" s="55" t="s">
        <v>2597</v>
      </c>
      <c r="E709" s="55" t="s">
        <v>1532</v>
      </c>
      <c r="F709" s="54" t="s">
        <v>441</v>
      </c>
      <c r="G709" s="56">
        <v>245499</v>
      </c>
      <c r="H709" s="85">
        <f t="shared" si="11"/>
        <v>49.990124110406342</v>
      </c>
    </row>
    <row r="710" spans="1:8" x14ac:dyDescent="0.25">
      <c r="A710" s="53">
        <v>390900400031</v>
      </c>
      <c r="B710" s="54" t="s">
        <v>2598</v>
      </c>
      <c r="C710" s="55" t="s">
        <v>2599</v>
      </c>
      <c r="D710" s="55" t="s">
        <v>2600</v>
      </c>
      <c r="E710" s="55" t="s">
        <v>1215</v>
      </c>
      <c r="F710" s="54" t="s">
        <v>477</v>
      </c>
      <c r="G710" s="56">
        <v>245499</v>
      </c>
      <c r="H710" s="85">
        <f t="shared" si="11"/>
        <v>49.990124110406342</v>
      </c>
    </row>
    <row r="711" spans="1:8" x14ac:dyDescent="0.25">
      <c r="A711" s="53">
        <v>390901200761</v>
      </c>
      <c r="B711" s="54" t="s">
        <v>2601</v>
      </c>
      <c r="C711" s="55" t="s">
        <v>2602</v>
      </c>
      <c r="D711" s="55" t="s">
        <v>2603</v>
      </c>
      <c r="E711" s="55" t="s">
        <v>1525</v>
      </c>
      <c r="F711" s="54" t="s">
        <v>441</v>
      </c>
      <c r="G711" s="56">
        <v>245499</v>
      </c>
      <c r="H711" s="85">
        <f t="shared" si="11"/>
        <v>49.990124110406342</v>
      </c>
    </row>
    <row r="712" spans="1:8" x14ac:dyDescent="0.25">
      <c r="A712" s="53">
        <v>390991010834</v>
      </c>
      <c r="B712" s="54" t="s">
        <v>2604</v>
      </c>
      <c r="C712" s="55" t="s">
        <v>2266</v>
      </c>
      <c r="D712" s="55" t="s">
        <v>2605</v>
      </c>
      <c r="E712" s="55" t="s">
        <v>1781</v>
      </c>
      <c r="F712" s="54" t="s">
        <v>477</v>
      </c>
      <c r="G712" s="56">
        <v>245499</v>
      </c>
      <c r="H712" s="85">
        <f t="shared" si="11"/>
        <v>49.990124110406342</v>
      </c>
    </row>
    <row r="713" spans="1:8" x14ac:dyDescent="0.25">
      <c r="A713" s="53">
        <v>391111000165</v>
      </c>
      <c r="B713" s="54" t="s">
        <v>2606</v>
      </c>
      <c r="C713" s="55" t="s">
        <v>2607</v>
      </c>
      <c r="D713" s="55" t="s">
        <v>2608</v>
      </c>
      <c r="E713" s="55" t="s">
        <v>1788</v>
      </c>
      <c r="F713" s="54" t="s">
        <v>441</v>
      </c>
      <c r="G713" s="56">
        <v>245499</v>
      </c>
      <c r="H713" s="85">
        <f t="shared" si="11"/>
        <v>49.990124110406342</v>
      </c>
    </row>
    <row r="714" spans="1:8" x14ac:dyDescent="0.25">
      <c r="A714" s="53">
        <v>391930500177</v>
      </c>
      <c r="B714" s="54" t="s">
        <v>2609</v>
      </c>
      <c r="C714" s="55" t="s">
        <v>2610</v>
      </c>
      <c r="D714" s="55" t="s">
        <v>2611</v>
      </c>
      <c r="E714" s="55" t="s">
        <v>1416</v>
      </c>
      <c r="F714" s="54" t="s">
        <v>441</v>
      </c>
      <c r="G714" s="56">
        <v>245499</v>
      </c>
      <c r="H714" s="85">
        <f t="shared" si="11"/>
        <v>49.990124110406342</v>
      </c>
    </row>
    <row r="715" spans="1:8" x14ac:dyDescent="0.25">
      <c r="A715" s="53">
        <v>393130300148</v>
      </c>
      <c r="B715" s="54" t="s">
        <v>2612</v>
      </c>
      <c r="C715" s="55" t="s">
        <v>2299</v>
      </c>
      <c r="D715" s="55" t="s">
        <v>2613</v>
      </c>
      <c r="E715" s="55" t="s">
        <v>877</v>
      </c>
      <c r="F715" s="54" t="s">
        <v>441</v>
      </c>
      <c r="G715" s="56">
        <v>245499</v>
      </c>
      <c r="H715" s="85">
        <f t="shared" si="11"/>
        <v>49.990124110406342</v>
      </c>
    </row>
    <row r="716" spans="1:8" x14ac:dyDescent="0.25">
      <c r="A716" s="53">
        <v>393181000173</v>
      </c>
      <c r="B716" s="54" t="s">
        <v>2614</v>
      </c>
      <c r="C716" s="55" t="s">
        <v>2615</v>
      </c>
      <c r="D716" s="55" t="s">
        <v>2616</v>
      </c>
      <c r="E716" s="55" t="s">
        <v>1205</v>
      </c>
      <c r="F716" s="54" t="s">
        <v>477</v>
      </c>
      <c r="G716" s="56">
        <v>245499</v>
      </c>
      <c r="H716" s="85">
        <f t="shared" si="11"/>
        <v>49.990124110406342</v>
      </c>
    </row>
    <row r="717" spans="1:8" x14ac:dyDescent="0.25">
      <c r="A717" s="53">
        <v>393901200124</v>
      </c>
      <c r="B717" s="54" t="s">
        <v>2617</v>
      </c>
      <c r="C717" s="55" t="s">
        <v>2618</v>
      </c>
      <c r="D717" s="55" t="s">
        <v>2619</v>
      </c>
      <c r="E717" s="55" t="s">
        <v>2620</v>
      </c>
      <c r="F717" s="54" t="s">
        <v>477</v>
      </c>
      <c r="G717" s="56">
        <v>245499</v>
      </c>
      <c r="H717" s="85">
        <f t="shared" si="11"/>
        <v>49.990124110406342</v>
      </c>
    </row>
    <row r="718" spans="1:8" x14ac:dyDescent="0.25">
      <c r="A718" s="53">
        <v>395010900268</v>
      </c>
      <c r="B718" s="54" t="s">
        <v>2621</v>
      </c>
      <c r="C718" s="55" t="s">
        <v>2622</v>
      </c>
      <c r="D718" s="55" t="s">
        <v>2623</v>
      </c>
      <c r="E718" s="55" t="s">
        <v>728</v>
      </c>
      <c r="F718" s="54" t="s">
        <v>441</v>
      </c>
      <c r="G718" s="56">
        <v>245499</v>
      </c>
      <c r="H718" s="85">
        <f t="shared" si="11"/>
        <v>49.990124110406342</v>
      </c>
    </row>
    <row r="719" spans="1:8" x14ac:dyDescent="0.25">
      <c r="A719" s="53">
        <v>395040100797</v>
      </c>
      <c r="B719" s="54" t="s">
        <v>2624</v>
      </c>
      <c r="C719" s="55" t="s">
        <v>2625</v>
      </c>
      <c r="D719" s="55" t="s">
        <v>2626</v>
      </c>
      <c r="E719" s="55" t="s">
        <v>728</v>
      </c>
      <c r="F719" s="54" t="s">
        <v>477</v>
      </c>
      <c r="G719" s="56">
        <v>245499</v>
      </c>
      <c r="H719" s="85">
        <f t="shared" si="11"/>
        <v>49.990124110406342</v>
      </c>
    </row>
    <row r="720" spans="1:8" x14ac:dyDescent="0.25">
      <c r="A720" s="53">
        <v>395040101840</v>
      </c>
      <c r="B720" s="54" t="s">
        <v>2627</v>
      </c>
      <c r="C720" s="55" t="s">
        <v>2628</v>
      </c>
      <c r="D720" s="55" t="s">
        <v>2629</v>
      </c>
      <c r="E720" s="55" t="s">
        <v>728</v>
      </c>
      <c r="F720" s="54" t="s">
        <v>477</v>
      </c>
      <c r="G720" s="56">
        <v>245499</v>
      </c>
      <c r="H720" s="85">
        <f t="shared" si="11"/>
        <v>49.990124110406342</v>
      </c>
    </row>
    <row r="721" spans="1:8" x14ac:dyDescent="0.25">
      <c r="A721" s="53">
        <v>395040505061</v>
      </c>
      <c r="B721" s="54" t="s">
        <v>2630</v>
      </c>
      <c r="C721" s="55" t="s">
        <v>2631</v>
      </c>
      <c r="D721" s="55" t="s">
        <v>1682</v>
      </c>
      <c r="E721" s="55" t="s">
        <v>743</v>
      </c>
      <c r="F721" s="54" t="s">
        <v>477</v>
      </c>
      <c r="G721" s="56">
        <v>245499</v>
      </c>
      <c r="H721" s="85">
        <f t="shared" si="11"/>
        <v>49.990124110406342</v>
      </c>
    </row>
    <row r="722" spans="1:8" x14ac:dyDescent="0.25">
      <c r="A722" s="53">
        <v>395040505126</v>
      </c>
      <c r="B722" s="54" t="s">
        <v>2632</v>
      </c>
      <c r="C722" s="55" t="s">
        <v>2633</v>
      </c>
      <c r="D722" s="55" t="s">
        <v>1682</v>
      </c>
      <c r="E722" s="55" t="s">
        <v>743</v>
      </c>
      <c r="F722" s="54" t="s">
        <v>477</v>
      </c>
      <c r="G722" s="56">
        <v>245499</v>
      </c>
      <c r="H722" s="85">
        <f t="shared" si="11"/>
        <v>49.990124110406342</v>
      </c>
    </row>
    <row r="723" spans="1:8" x14ac:dyDescent="0.25">
      <c r="A723" s="53">
        <v>395050101562</v>
      </c>
      <c r="B723" s="54" t="s">
        <v>2634</v>
      </c>
      <c r="C723" s="55" t="s">
        <v>2635</v>
      </c>
      <c r="D723" s="55" t="s">
        <v>1576</v>
      </c>
      <c r="E723" s="55" t="s">
        <v>743</v>
      </c>
      <c r="F723" s="54" t="s">
        <v>477</v>
      </c>
      <c r="G723" s="56">
        <v>245499</v>
      </c>
      <c r="H723" s="85">
        <f t="shared" si="11"/>
        <v>49.990124110406342</v>
      </c>
    </row>
    <row r="724" spans="1:8" x14ac:dyDescent="0.25">
      <c r="A724" s="53">
        <v>395051201960</v>
      </c>
      <c r="B724" s="54" t="s">
        <v>2636</v>
      </c>
      <c r="C724" s="55" t="s">
        <v>2637</v>
      </c>
      <c r="D724" s="55" t="s">
        <v>2638</v>
      </c>
      <c r="E724" s="55" t="s">
        <v>728</v>
      </c>
      <c r="F724" s="54" t="s">
        <v>441</v>
      </c>
      <c r="G724" s="56">
        <v>245499</v>
      </c>
      <c r="H724" s="85">
        <f t="shared" si="11"/>
        <v>49.990124110406342</v>
      </c>
    </row>
    <row r="725" spans="1:8" x14ac:dyDescent="0.25">
      <c r="A725" s="53">
        <v>395060300113</v>
      </c>
      <c r="B725" s="54" t="s">
        <v>2639</v>
      </c>
      <c r="C725" s="55" t="s">
        <v>2640</v>
      </c>
      <c r="D725" s="55" t="s">
        <v>2641</v>
      </c>
      <c r="E725" s="55" t="s">
        <v>743</v>
      </c>
      <c r="F725" s="54" t="s">
        <v>477</v>
      </c>
      <c r="G725" s="56">
        <v>245499</v>
      </c>
      <c r="H725" s="85">
        <f t="shared" si="11"/>
        <v>49.990124110406342</v>
      </c>
    </row>
    <row r="726" spans="1:8" x14ac:dyDescent="0.25">
      <c r="A726" s="53">
        <v>395070200982</v>
      </c>
      <c r="B726" s="54" t="s">
        <v>2642</v>
      </c>
      <c r="C726" s="55" t="s">
        <v>2643</v>
      </c>
      <c r="D726" s="55" t="s">
        <v>2644</v>
      </c>
      <c r="E726" s="55" t="s">
        <v>728</v>
      </c>
      <c r="F726" s="54" t="s">
        <v>441</v>
      </c>
      <c r="G726" s="56">
        <v>245499</v>
      </c>
      <c r="H726" s="85">
        <f t="shared" si="11"/>
        <v>49.990124110406342</v>
      </c>
    </row>
    <row r="727" spans="1:8" x14ac:dyDescent="0.25">
      <c r="A727" s="53">
        <v>395080901130</v>
      </c>
      <c r="B727" s="54" t="s">
        <v>2645</v>
      </c>
      <c r="C727" s="55" t="s">
        <v>2562</v>
      </c>
      <c r="D727" s="55" t="s">
        <v>2646</v>
      </c>
      <c r="E727" s="55" t="s">
        <v>728</v>
      </c>
      <c r="F727" s="54" t="s">
        <v>441</v>
      </c>
      <c r="G727" s="56">
        <v>245499</v>
      </c>
      <c r="H727" s="85">
        <f t="shared" si="11"/>
        <v>49.990124110406342</v>
      </c>
    </row>
    <row r="728" spans="1:8" x14ac:dyDescent="0.25">
      <c r="A728" s="53">
        <v>395091201547</v>
      </c>
      <c r="B728" s="54" t="s">
        <v>2647</v>
      </c>
      <c r="C728" s="55" t="s">
        <v>2648</v>
      </c>
      <c r="D728" s="55" t="s">
        <v>2649</v>
      </c>
      <c r="E728" s="55" t="s">
        <v>728</v>
      </c>
      <c r="F728" s="54" t="s">
        <v>441</v>
      </c>
      <c r="G728" s="56">
        <v>245499</v>
      </c>
      <c r="H728" s="85">
        <f t="shared" si="11"/>
        <v>49.990124110406342</v>
      </c>
    </row>
    <row r="729" spans="1:8" x14ac:dyDescent="0.25">
      <c r="A729" s="53">
        <v>395110700070</v>
      </c>
      <c r="B729" s="54" t="s">
        <v>2650</v>
      </c>
      <c r="C729" s="55" t="s">
        <v>2651</v>
      </c>
      <c r="D729" s="55" t="s">
        <v>1658</v>
      </c>
      <c r="E729" s="55" t="s">
        <v>743</v>
      </c>
      <c r="F729" s="54" t="s">
        <v>441</v>
      </c>
      <c r="G729" s="56">
        <v>245499</v>
      </c>
      <c r="H729" s="85">
        <f t="shared" si="11"/>
        <v>49.990124110406342</v>
      </c>
    </row>
    <row r="730" spans="1:8" x14ac:dyDescent="0.25">
      <c r="A730" s="53">
        <v>395120300771</v>
      </c>
      <c r="B730" s="54" t="s">
        <v>2652</v>
      </c>
      <c r="C730" s="55" t="s">
        <v>1992</v>
      </c>
      <c r="D730" s="55" t="s">
        <v>1485</v>
      </c>
      <c r="E730" s="55" t="s">
        <v>728</v>
      </c>
      <c r="F730" s="54" t="s">
        <v>477</v>
      </c>
      <c r="G730" s="56">
        <v>245499</v>
      </c>
      <c r="H730" s="85">
        <f t="shared" si="11"/>
        <v>49.990124110406342</v>
      </c>
    </row>
    <row r="731" spans="1:8" x14ac:dyDescent="0.25">
      <c r="A731" s="53">
        <v>395120300797</v>
      </c>
      <c r="B731" s="54" t="s">
        <v>2653</v>
      </c>
      <c r="C731" s="55" t="s">
        <v>1992</v>
      </c>
      <c r="D731" s="55" t="s">
        <v>1485</v>
      </c>
      <c r="E731" s="55" t="s">
        <v>728</v>
      </c>
      <c r="F731" s="54" t="s">
        <v>477</v>
      </c>
      <c r="G731" s="56">
        <v>245499</v>
      </c>
      <c r="H731" s="85">
        <f t="shared" si="11"/>
        <v>49.990124110406342</v>
      </c>
    </row>
    <row r="732" spans="1:8" x14ac:dyDescent="0.25">
      <c r="A732" s="53">
        <v>395130500514</v>
      </c>
      <c r="B732" s="54" t="s">
        <v>2654</v>
      </c>
      <c r="C732" s="55" t="s">
        <v>2655</v>
      </c>
      <c r="D732" s="55" t="s">
        <v>2656</v>
      </c>
      <c r="E732" s="55" t="s">
        <v>743</v>
      </c>
      <c r="F732" s="54" t="s">
        <v>441</v>
      </c>
      <c r="G732" s="56">
        <v>245499</v>
      </c>
      <c r="H732" s="85">
        <f t="shared" si="11"/>
        <v>49.990124110406342</v>
      </c>
    </row>
    <row r="733" spans="1:8" x14ac:dyDescent="0.25">
      <c r="A733" s="53">
        <v>395150400443</v>
      </c>
      <c r="B733" s="54" t="s">
        <v>2657</v>
      </c>
      <c r="C733" s="55" t="s">
        <v>2658</v>
      </c>
      <c r="D733" s="55" t="s">
        <v>2659</v>
      </c>
      <c r="E733" s="55" t="s">
        <v>728</v>
      </c>
      <c r="F733" s="54" t="s">
        <v>441</v>
      </c>
      <c r="G733" s="56">
        <v>245499</v>
      </c>
      <c r="H733" s="85">
        <f t="shared" si="11"/>
        <v>49.990124110406342</v>
      </c>
    </row>
    <row r="734" spans="1:8" x14ac:dyDescent="0.25">
      <c r="A734" s="53">
        <v>395150400672</v>
      </c>
      <c r="B734" s="54" t="s">
        <v>2660</v>
      </c>
      <c r="C734" s="55" t="s">
        <v>2661</v>
      </c>
      <c r="D734" s="55" t="s">
        <v>2662</v>
      </c>
      <c r="E734" s="55" t="s">
        <v>728</v>
      </c>
      <c r="F734" s="54" t="s">
        <v>441</v>
      </c>
      <c r="G734" s="56">
        <v>245499</v>
      </c>
      <c r="H734" s="85">
        <f t="shared" si="11"/>
        <v>49.990124110406342</v>
      </c>
    </row>
    <row r="735" spans="1:8" x14ac:dyDescent="0.25">
      <c r="A735" s="53">
        <v>395160800369</v>
      </c>
      <c r="B735" s="54" t="s">
        <v>2663</v>
      </c>
      <c r="C735" s="55" t="s">
        <v>2664</v>
      </c>
      <c r="D735" s="55" t="s">
        <v>2665</v>
      </c>
      <c r="E735" s="55" t="s">
        <v>743</v>
      </c>
      <c r="F735" s="54" t="s">
        <v>477</v>
      </c>
      <c r="G735" s="56">
        <v>245499</v>
      </c>
      <c r="H735" s="85">
        <f t="shared" si="11"/>
        <v>49.990124110406342</v>
      </c>
    </row>
    <row r="736" spans="1:8" x14ac:dyDescent="0.25">
      <c r="A736" s="53">
        <v>395161000421</v>
      </c>
      <c r="B736" s="54" t="s">
        <v>2666</v>
      </c>
      <c r="C736" s="55" t="s">
        <v>2651</v>
      </c>
      <c r="D736" s="55" t="s">
        <v>2667</v>
      </c>
      <c r="E736" s="55" t="s">
        <v>728</v>
      </c>
      <c r="F736" s="54" t="s">
        <v>441</v>
      </c>
      <c r="G736" s="56">
        <v>245499</v>
      </c>
      <c r="H736" s="85">
        <f t="shared" si="11"/>
        <v>49.990124110406342</v>
      </c>
    </row>
    <row r="737" spans="1:8" x14ac:dyDescent="0.25">
      <c r="A737" s="53">
        <v>395161000439</v>
      </c>
      <c r="B737" s="54" t="s">
        <v>2668</v>
      </c>
      <c r="C737" s="55" t="s">
        <v>2562</v>
      </c>
      <c r="D737" s="55" t="s">
        <v>2669</v>
      </c>
      <c r="E737" s="55" t="s">
        <v>728</v>
      </c>
      <c r="F737" s="54" t="s">
        <v>441</v>
      </c>
      <c r="G737" s="56">
        <v>245499</v>
      </c>
      <c r="H737" s="85">
        <f t="shared" si="11"/>
        <v>49.990124110406342</v>
      </c>
    </row>
    <row r="738" spans="1:8" x14ac:dyDescent="0.25">
      <c r="A738" s="53">
        <v>395171100253</v>
      </c>
      <c r="B738" s="54" t="s">
        <v>2670</v>
      </c>
      <c r="C738" s="55" t="s">
        <v>2651</v>
      </c>
      <c r="D738" s="55" t="s">
        <v>2671</v>
      </c>
      <c r="E738" s="55" t="s">
        <v>728</v>
      </c>
      <c r="F738" s="54" t="s">
        <v>477</v>
      </c>
      <c r="G738" s="56">
        <v>245499</v>
      </c>
      <c r="H738" s="85">
        <f t="shared" si="11"/>
        <v>49.990124110406342</v>
      </c>
    </row>
    <row r="739" spans="1:8" x14ac:dyDescent="0.25">
      <c r="A739" s="53">
        <v>395190900112</v>
      </c>
      <c r="B739" s="54" t="s">
        <v>2672</v>
      </c>
      <c r="C739" s="55" t="s">
        <v>2673</v>
      </c>
      <c r="D739" s="55" t="s">
        <v>2674</v>
      </c>
      <c r="E739" s="55" t="s">
        <v>728</v>
      </c>
      <c r="F739" s="54" t="s">
        <v>441</v>
      </c>
      <c r="G739" s="56">
        <v>245499</v>
      </c>
      <c r="H739" s="85">
        <f t="shared" si="11"/>
        <v>49.990124110406342</v>
      </c>
    </row>
    <row r="740" spans="1:8" x14ac:dyDescent="0.25">
      <c r="A740" s="53">
        <v>395191200033</v>
      </c>
      <c r="B740" s="54" t="s">
        <v>2675</v>
      </c>
      <c r="C740" s="55" t="s">
        <v>2676</v>
      </c>
      <c r="D740" s="55" t="s">
        <v>2677</v>
      </c>
      <c r="E740" s="55" t="s">
        <v>728</v>
      </c>
      <c r="F740" s="54" t="s">
        <v>441</v>
      </c>
      <c r="G740" s="56">
        <v>245499</v>
      </c>
      <c r="H740" s="85">
        <f t="shared" si="11"/>
        <v>49.990124110406342</v>
      </c>
    </row>
    <row r="741" spans="1:8" x14ac:dyDescent="0.25">
      <c r="A741" s="53">
        <v>395750201088</v>
      </c>
      <c r="B741" s="54" t="s">
        <v>2678</v>
      </c>
      <c r="C741" s="55" t="s">
        <v>2679</v>
      </c>
      <c r="D741" s="55" t="s">
        <v>2384</v>
      </c>
      <c r="E741" s="55" t="s">
        <v>728</v>
      </c>
      <c r="F741" s="54" t="s">
        <v>441</v>
      </c>
      <c r="G741" s="56">
        <v>245499</v>
      </c>
      <c r="H741" s="85">
        <f t="shared" si="11"/>
        <v>49.990124110406342</v>
      </c>
    </row>
    <row r="742" spans="1:8" x14ac:dyDescent="0.25">
      <c r="A742" s="53">
        <v>395750201207</v>
      </c>
      <c r="B742" s="54" t="s">
        <v>2680</v>
      </c>
      <c r="C742" s="55" t="s">
        <v>2681</v>
      </c>
      <c r="D742" s="55" t="s">
        <v>2682</v>
      </c>
      <c r="E742" s="55" t="s">
        <v>728</v>
      </c>
      <c r="F742" s="54" t="s">
        <v>441</v>
      </c>
      <c r="G742" s="56">
        <v>245499</v>
      </c>
      <c r="H742" s="85">
        <f t="shared" si="11"/>
        <v>49.990124110406342</v>
      </c>
    </row>
    <row r="743" spans="1:8" x14ac:dyDescent="0.25">
      <c r="A743" s="53">
        <v>395750300078</v>
      </c>
      <c r="B743" s="54" t="s">
        <v>2683</v>
      </c>
      <c r="C743" s="55" t="s">
        <v>2684</v>
      </c>
      <c r="D743" s="55" t="s">
        <v>2685</v>
      </c>
      <c r="E743" s="55" t="s">
        <v>728</v>
      </c>
      <c r="F743" s="54" t="s">
        <v>441</v>
      </c>
      <c r="G743" s="56">
        <v>245499</v>
      </c>
      <c r="H743" s="85">
        <f t="shared" si="11"/>
        <v>49.990124110406342</v>
      </c>
    </row>
    <row r="744" spans="1:8" x14ac:dyDescent="0.25">
      <c r="A744" s="53">
        <v>395750300167</v>
      </c>
      <c r="B744" s="54" t="s">
        <v>2686</v>
      </c>
      <c r="C744" s="55" t="s">
        <v>2687</v>
      </c>
      <c r="D744" s="55" t="s">
        <v>2688</v>
      </c>
      <c r="E744" s="55" t="s">
        <v>728</v>
      </c>
      <c r="F744" s="54" t="s">
        <v>441</v>
      </c>
      <c r="G744" s="56">
        <v>245499</v>
      </c>
      <c r="H744" s="85">
        <f t="shared" si="11"/>
        <v>49.990124110406342</v>
      </c>
    </row>
    <row r="745" spans="1:8" x14ac:dyDescent="0.25">
      <c r="A745" s="53">
        <v>395750300353</v>
      </c>
      <c r="B745" s="54" t="s">
        <v>2689</v>
      </c>
      <c r="C745" s="55" t="s">
        <v>2371</v>
      </c>
      <c r="D745" s="55" t="s">
        <v>2690</v>
      </c>
      <c r="E745" s="55" t="s">
        <v>743</v>
      </c>
      <c r="F745" s="54" t="s">
        <v>477</v>
      </c>
      <c r="G745" s="56">
        <v>245499</v>
      </c>
      <c r="H745" s="85">
        <f t="shared" si="11"/>
        <v>49.990124110406342</v>
      </c>
    </row>
    <row r="746" spans="1:8" x14ac:dyDescent="0.25">
      <c r="A746" s="53">
        <v>395750301830</v>
      </c>
      <c r="B746" s="54" t="s">
        <v>2691</v>
      </c>
      <c r="C746" s="55" t="s">
        <v>2692</v>
      </c>
      <c r="D746" s="55" t="s">
        <v>2693</v>
      </c>
      <c r="E746" s="55" t="s">
        <v>743</v>
      </c>
      <c r="F746" s="54" t="s">
        <v>441</v>
      </c>
      <c r="G746" s="56">
        <v>245499</v>
      </c>
      <c r="H746" s="85">
        <f t="shared" si="11"/>
        <v>49.990124110406342</v>
      </c>
    </row>
    <row r="747" spans="1:8" x14ac:dyDescent="0.25">
      <c r="A747" s="53">
        <v>395750301988</v>
      </c>
      <c r="B747" s="54" t="s">
        <v>2694</v>
      </c>
      <c r="C747" s="55" t="s">
        <v>2695</v>
      </c>
      <c r="D747" s="55" t="s">
        <v>2696</v>
      </c>
      <c r="E747" s="55" t="s">
        <v>743</v>
      </c>
      <c r="F747" s="54" t="s">
        <v>477</v>
      </c>
      <c r="G747" s="56">
        <v>245499</v>
      </c>
      <c r="H747" s="85">
        <f t="shared" si="11"/>
        <v>49.990124110406342</v>
      </c>
    </row>
    <row r="748" spans="1:8" x14ac:dyDescent="0.25">
      <c r="A748" s="53">
        <v>395941050845</v>
      </c>
      <c r="B748" s="54" t="s">
        <v>2697</v>
      </c>
      <c r="C748" s="55" t="s">
        <v>2698</v>
      </c>
      <c r="D748" s="55" t="s">
        <v>2699</v>
      </c>
      <c r="E748" s="55" t="s">
        <v>728</v>
      </c>
      <c r="F748" s="54" t="s">
        <v>441</v>
      </c>
      <c r="G748" s="56">
        <v>245499</v>
      </c>
      <c r="H748" s="85">
        <f t="shared" si="11"/>
        <v>49.990124110406342</v>
      </c>
    </row>
    <row r="749" spans="1:8" x14ac:dyDescent="0.25">
      <c r="A749" s="53">
        <v>395950210545</v>
      </c>
      <c r="B749" s="54" t="s">
        <v>2700</v>
      </c>
      <c r="C749" s="55" t="s">
        <v>2701</v>
      </c>
      <c r="D749" s="55" t="s">
        <v>2702</v>
      </c>
      <c r="E749" s="55" t="s">
        <v>728</v>
      </c>
      <c r="F749" s="54" t="s">
        <v>441</v>
      </c>
      <c r="G749" s="56">
        <v>245499</v>
      </c>
      <c r="H749" s="85">
        <f t="shared" si="11"/>
        <v>49.990124110406342</v>
      </c>
    </row>
    <row r="750" spans="1:8" x14ac:dyDescent="0.25">
      <c r="A750" s="53">
        <v>395961011625</v>
      </c>
      <c r="B750" s="54" t="s">
        <v>2703</v>
      </c>
      <c r="C750" s="55" t="s">
        <v>2704</v>
      </c>
      <c r="D750" s="55" t="s">
        <v>2705</v>
      </c>
      <c r="E750" s="55" t="s">
        <v>728</v>
      </c>
      <c r="F750" s="54" t="s">
        <v>477</v>
      </c>
      <c r="G750" s="56">
        <v>245499</v>
      </c>
      <c r="H750" s="85">
        <f t="shared" si="11"/>
        <v>49.990124110406342</v>
      </c>
    </row>
    <row r="751" spans="1:8" x14ac:dyDescent="0.25">
      <c r="A751" s="53">
        <v>395970110946</v>
      </c>
      <c r="B751" s="54" t="s">
        <v>2706</v>
      </c>
      <c r="C751" s="55" t="s">
        <v>2707</v>
      </c>
      <c r="D751" s="55" t="s">
        <v>2708</v>
      </c>
      <c r="E751" s="55" t="s">
        <v>728</v>
      </c>
      <c r="F751" s="54" t="s">
        <v>477</v>
      </c>
      <c r="G751" s="56">
        <v>245499</v>
      </c>
      <c r="H751" s="85">
        <f t="shared" si="11"/>
        <v>49.990124110406342</v>
      </c>
    </row>
    <row r="752" spans="1:8" x14ac:dyDescent="0.25">
      <c r="A752" s="53">
        <v>395991152258</v>
      </c>
      <c r="B752" s="54" t="s">
        <v>2709</v>
      </c>
      <c r="C752" s="55" t="s">
        <v>2710</v>
      </c>
      <c r="D752" s="55" t="s">
        <v>2711</v>
      </c>
      <c r="E752" s="55" t="s">
        <v>728</v>
      </c>
      <c r="F752" s="54" t="s">
        <v>441</v>
      </c>
      <c r="G752" s="56">
        <v>245499</v>
      </c>
      <c r="H752" s="85">
        <f t="shared" si="11"/>
        <v>49.990124110406342</v>
      </c>
    </row>
    <row r="753" spans="1:8" x14ac:dyDescent="0.25">
      <c r="A753" s="53">
        <v>396021001857</v>
      </c>
      <c r="B753" s="54" t="s">
        <v>331</v>
      </c>
      <c r="C753" s="55" t="s">
        <v>2712</v>
      </c>
      <c r="D753" s="55" t="s">
        <v>2713</v>
      </c>
      <c r="E753" s="55" t="s">
        <v>440</v>
      </c>
      <c r="F753" s="54" t="s">
        <v>477</v>
      </c>
      <c r="G753" s="56">
        <v>245499</v>
      </c>
      <c r="H753" s="85">
        <f t="shared" si="11"/>
        <v>49.990124110406342</v>
      </c>
    </row>
    <row r="754" spans="1:8" x14ac:dyDescent="0.25">
      <c r="A754" s="53">
        <v>396041001136</v>
      </c>
      <c r="B754" s="54" t="s">
        <v>79</v>
      </c>
      <c r="C754" s="55" t="s">
        <v>2714</v>
      </c>
      <c r="D754" s="55" t="s">
        <v>2715</v>
      </c>
      <c r="E754" s="55" t="s">
        <v>440</v>
      </c>
      <c r="F754" s="54" t="s">
        <v>477</v>
      </c>
      <c r="G754" s="56">
        <v>245499</v>
      </c>
      <c r="H754" s="85">
        <f t="shared" si="11"/>
        <v>49.990124110406342</v>
      </c>
    </row>
    <row r="755" spans="1:8" x14ac:dyDescent="0.25">
      <c r="A755" s="53">
        <v>396060500275</v>
      </c>
      <c r="B755" s="54" t="s">
        <v>371</v>
      </c>
      <c r="C755" s="55" t="s">
        <v>146</v>
      </c>
      <c r="D755" s="55" t="s">
        <v>2716</v>
      </c>
      <c r="E755" s="55" t="s">
        <v>440</v>
      </c>
      <c r="F755" s="54" t="s">
        <v>441</v>
      </c>
      <c r="G755" s="56">
        <v>245499</v>
      </c>
      <c r="H755" s="85">
        <f t="shared" si="11"/>
        <v>49.990124110406342</v>
      </c>
    </row>
    <row r="756" spans="1:8" x14ac:dyDescent="0.25">
      <c r="A756" s="53">
        <v>396141201442</v>
      </c>
      <c r="B756" s="54" t="s">
        <v>2717</v>
      </c>
      <c r="C756" s="55" t="s">
        <v>2028</v>
      </c>
      <c r="D756" s="55" t="s">
        <v>2718</v>
      </c>
      <c r="E756" s="55" t="s">
        <v>440</v>
      </c>
      <c r="F756" s="54" t="s">
        <v>477</v>
      </c>
      <c r="G756" s="56">
        <v>245499</v>
      </c>
      <c r="H756" s="85">
        <f t="shared" si="11"/>
        <v>49.990124110406342</v>
      </c>
    </row>
    <row r="757" spans="1:8" x14ac:dyDescent="0.25">
      <c r="A757" s="53">
        <v>396761203143</v>
      </c>
      <c r="B757" s="54" t="s">
        <v>54</v>
      </c>
      <c r="C757" s="55" t="s">
        <v>2719</v>
      </c>
      <c r="D757" s="55" t="s">
        <v>2720</v>
      </c>
      <c r="E757" s="55" t="s">
        <v>440</v>
      </c>
      <c r="F757" s="54" t="s">
        <v>477</v>
      </c>
      <c r="G757" s="56">
        <v>245499</v>
      </c>
      <c r="H757" s="85">
        <f t="shared" si="11"/>
        <v>49.990124110406342</v>
      </c>
    </row>
    <row r="758" spans="1:8" x14ac:dyDescent="0.25">
      <c r="A758" s="53">
        <v>396761203208</v>
      </c>
      <c r="B758" s="54" t="s">
        <v>56</v>
      </c>
      <c r="C758" s="55" t="s">
        <v>2721</v>
      </c>
      <c r="D758" s="55" t="s">
        <v>2722</v>
      </c>
      <c r="E758" s="55" t="s">
        <v>440</v>
      </c>
      <c r="F758" s="54" t="s">
        <v>477</v>
      </c>
      <c r="G758" s="56">
        <v>245499</v>
      </c>
      <c r="H758" s="85">
        <f t="shared" si="11"/>
        <v>49.990124110406342</v>
      </c>
    </row>
    <row r="759" spans="1:8" x14ac:dyDescent="0.25">
      <c r="A759" s="53">
        <v>396920520052</v>
      </c>
      <c r="B759" s="54" t="s">
        <v>255</v>
      </c>
      <c r="C759" s="55" t="s">
        <v>2723</v>
      </c>
      <c r="D759" s="55" t="s">
        <v>2724</v>
      </c>
      <c r="E759" s="55" t="s">
        <v>440</v>
      </c>
      <c r="F759" s="54" t="s">
        <v>441</v>
      </c>
      <c r="G759" s="56">
        <v>245499</v>
      </c>
      <c r="H759" s="85">
        <f t="shared" si="11"/>
        <v>49.990124110406342</v>
      </c>
    </row>
    <row r="760" spans="1:8" x14ac:dyDescent="0.25">
      <c r="A760" s="53">
        <v>396920720303</v>
      </c>
      <c r="B760" s="54" t="s">
        <v>526</v>
      </c>
      <c r="C760" s="55" t="s">
        <v>527</v>
      </c>
      <c r="D760" s="55" t="s">
        <v>528</v>
      </c>
      <c r="E760" s="55" t="s">
        <v>440</v>
      </c>
      <c r="F760" s="54" t="s">
        <v>441</v>
      </c>
      <c r="G760" s="56">
        <v>245499</v>
      </c>
      <c r="H760" s="85">
        <f t="shared" si="11"/>
        <v>49.990124110406342</v>
      </c>
    </row>
    <row r="761" spans="1:8" x14ac:dyDescent="0.25">
      <c r="A761" s="53">
        <v>396920920137</v>
      </c>
      <c r="B761" s="54" t="s">
        <v>358</v>
      </c>
      <c r="C761" s="55" t="s">
        <v>2725</v>
      </c>
      <c r="D761" s="55" t="s">
        <v>2726</v>
      </c>
      <c r="E761" s="55" t="s">
        <v>440</v>
      </c>
      <c r="F761" s="54" t="s">
        <v>477</v>
      </c>
      <c r="G761" s="56">
        <v>245499</v>
      </c>
      <c r="H761" s="85">
        <f t="shared" si="11"/>
        <v>49.990124110406342</v>
      </c>
    </row>
    <row r="762" spans="1:8" x14ac:dyDescent="0.25">
      <c r="A762" s="53">
        <v>396950350424</v>
      </c>
      <c r="B762" s="54" t="s">
        <v>239</v>
      </c>
      <c r="C762" s="55" t="s">
        <v>694</v>
      </c>
      <c r="D762" s="55" t="s">
        <v>695</v>
      </c>
      <c r="E762" s="55" t="s">
        <v>440</v>
      </c>
      <c r="F762" s="54" t="s">
        <v>477</v>
      </c>
      <c r="G762" s="56">
        <v>245499</v>
      </c>
      <c r="H762" s="85">
        <f t="shared" si="11"/>
        <v>49.990124110406342</v>
      </c>
    </row>
    <row r="763" spans="1:8" x14ac:dyDescent="0.25">
      <c r="A763" s="53">
        <v>398080300194</v>
      </c>
      <c r="B763" s="54" t="s">
        <v>2727</v>
      </c>
      <c r="C763" s="55" t="s">
        <v>2728</v>
      </c>
      <c r="D763" s="55" t="s">
        <v>2729</v>
      </c>
      <c r="E763" s="55" t="s">
        <v>2223</v>
      </c>
      <c r="F763" s="54" t="s">
        <v>477</v>
      </c>
      <c r="G763" s="56">
        <v>245499</v>
      </c>
      <c r="H763" s="85">
        <f t="shared" si="11"/>
        <v>49.990124110406342</v>
      </c>
    </row>
    <row r="764" spans="1:8" x14ac:dyDescent="0.25">
      <c r="A764" s="53">
        <v>398190701160</v>
      </c>
      <c r="B764" s="54" t="s">
        <v>2730</v>
      </c>
      <c r="C764" s="55" t="s">
        <v>2731</v>
      </c>
      <c r="D764" s="55" t="s">
        <v>2732</v>
      </c>
      <c r="E764" s="55" t="s">
        <v>2733</v>
      </c>
      <c r="F764" s="54" t="s">
        <v>441</v>
      </c>
      <c r="G764" s="56">
        <v>245499</v>
      </c>
      <c r="H764" s="85">
        <f t="shared" si="11"/>
        <v>49.990124110406342</v>
      </c>
    </row>
    <row r="765" spans="1:8" x14ac:dyDescent="0.25">
      <c r="A765" s="53">
        <v>398970210486</v>
      </c>
      <c r="B765" s="54" t="s">
        <v>2734</v>
      </c>
      <c r="C765" s="55" t="s">
        <v>2735</v>
      </c>
      <c r="D765" s="55" t="s">
        <v>2736</v>
      </c>
      <c r="E765" s="55" t="s">
        <v>1927</v>
      </c>
      <c r="F765" s="54" t="s">
        <v>441</v>
      </c>
      <c r="G765" s="56">
        <v>245499</v>
      </c>
      <c r="H765" s="85">
        <f t="shared" si="11"/>
        <v>49.990124110406342</v>
      </c>
    </row>
    <row r="766" spans="1:8" x14ac:dyDescent="0.25">
      <c r="A766" s="53">
        <v>399060100926</v>
      </c>
      <c r="B766" s="54" t="s">
        <v>2737</v>
      </c>
      <c r="C766" s="55" t="s">
        <v>2738</v>
      </c>
      <c r="D766" s="55" t="s">
        <v>2739</v>
      </c>
      <c r="E766" s="55" t="s">
        <v>829</v>
      </c>
      <c r="F766" s="54" t="s">
        <v>441</v>
      </c>
      <c r="G766" s="56">
        <v>245499</v>
      </c>
      <c r="H766" s="85">
        <f t="shared" si="11"/>
        <v>49.990124110406342</v>
      </c>
    </row>
    <row r="767" spans="1:8" x14ac:dyDescent="0.25">
      <c r="A767" s="53">
        <v>400000601827</v>
      </c>
      <c r="B767" s="54" t="s">
        <v>2740</v>
      </c>
      <c r="C767" s="55" t="s">
        <v>1867</v>
      </c>
      <c r="D767" s="55" t="s">
        <v>2741</v>
      </c>
      <c r="E767" s="55" t="s">
        <v>716</v>
      </c>
      <c r="F767" s="54" t="s">
        <v>477</v>
      </c>
      <c r="G767" s="56">
        <v>245499</v>
      </c>
      <c r="H767" s="85">
        <f t="shared" si="11"/>
        <v>49.990124110406342</v>
      </c>
    </row>
    <row r="768" spans="1:8" x14ac:dyDescent="0.25">
      <c r="A768" s="53">
        <v>400020103220</v>
      </c>
      <c r="B768" s="54" t="s">
        <v>2742</v>
      </c>
      <c r="C768" s="55" t="s">
        <v>2743</v>
      </c>
      <c r="D768" s="55" t="s">
        <v>2744</v>
      </c>
      <c r="E768" s="55" t="s">
        <v>716</v>
      </c>
      <c r="F768" s="54" t="s">
        <v>441</v>
      </c>
      <c r="G768" s="56">
        <v>245499</v>
      </c>
      <c r="H768" s="85">
        <f t="shared" si="11"/>
        <v>49.990124110406342</v>
      </c>
    </row>
    <row r="769" spans="1:8" x14ac:dyDescent="0.25">
      <c r="A769" s="53">
        <v>400100708751</v>
      </c>
      <c r="B769" s="54" t="s">
        <v>2745</v>
      </c>
      <c r="C769" s="55" t="s">
        <v>2746</v>
      </c>
      <c r="D769" s="55" t="s">
        <v>2747</v>
      </c>
      <c r="E769" s="55" t="s">
        <v>716</v>
      </c>
      <c r="F769" s="54" t="s">
        <v>441</v>
      </c>
      <c r="G769" s="56">
        <v>245499</v>
      </c>
      <c r="H769" s="85">
        <f t="shared" si="11"/>
        <v>49.990124110406342</v>
      </c>
    </row>
    <row r="770" spans="1:8" x14ac:dyDescent="0.25">
      <c r="A770" s="53">
        <v>400161001382</v>
      </c>
      <c r="B770" s="54" t="s">
        <v>2748</v>
      </c>
      <c r="C770" s="55" t="s">
        <v>2749</v>
      </c>
      <c r="D770" s="55" t="s">
        <v>2750</v>
      </c>
      <c r="E770" s="55" t="s">
        <v>716</v>
      </c>
      <c r="F770" s="54" t="s">
        <v>441</v>
      </c>
      <c r="G770" s="56">
        <v>245499</v>
      </c>
      <c r="H770" s="85">
        <f t="shared" ref="H770:H833" si="12">G770/4910.95</f>
        <v>49.990124110406342</v>
      </c>
    </row>
    <row r="771" spans="1:8" x14ac:dyDescent="0.25">
      <c r="A771" s="53">
        <v>400161001439</v>
      </c>
      <c r="B771" s="54" t="s">
        <v>2751</v>
      </c>
      <c r="C771" s="55" t="s">
        <v>2752</v>
      </c>
      <c r="D771" s="55" t="s">
        <v>2753</v>
      </c>
      <c r="E771" s="55" t="s">
        <v>716</v>
      </c>
      <c r="F771" s="54" t="s">
        <v>441</v>
      </c>
      <c r="G771" s="56">
        <v>245499</v>
      </c>
      <c r="H771" s="85">
        <f t="shared" si="12"/>
        <v>49.990124110406342</v>
      </c>
    </row>
    <row r="772" spans="1:8" x14ac:dyDescent="0.25">
      <c r="A772" s="53">
        <v>400180102891</v>
      </c>
      <c r="B772" s="54" t="s">
        <v>2754</v>
      </c>
      <c r="C772" s="55" t="s">
        <v>2755</v>
      </c>
      <c r="D772" s="55" t="s">
        <v>2756</v>
      </c>
      <c r="E772" s="55" t="s">
        <v>716</v>
      </c>
      <c r="F772" s="54" t="s">
        <v>441</v>
      </c>
      <c r="G772" s="56">
        <v>245499</v>
      </c>
      <c r="H772" s="85">
        <f t="shared" si="12"/>
        <v>49.990124110406342</v>
      </c>
    </row>
    <row r="773" spans="1:8" x14ac:dyDescent="0.25">
      <c r="A773" s="53">
        <v>400190810451</v>
      </c>
      <c r="B773" s="54" t="s">
        <v>2757</v>
      </c>
      <c r="C773" s="55" t="s">
        <v>2758</v>
      </c>
      <c r="D773" s="55" t="s">
        <v>2759</v>
      </c>
      <c r="E773" s="55" t="s">
        <v>716</v>
      </c>
      <c r="F773" s="54" t="s">
        <v>441</v>
      </c>
      <c r="G773" s="56">
        <v>245499</v>
      </c>
      <c r="H773" s="85">
        <f t="shared" si="12"/>
        <v>49.990124110406342</v>
      </c>
    </row>
    <row r="774" spans="1:8" x14ac:dyDescent="0.25">
      <c r="A774" s="53">
        <v>400190810494</v>
      </c>
      <c r="B774" s="54" t="s">
        <v>2760</v>
      </c>
      <c r="C774" s="55" t="s">
        <v>2758</v>
      </c>
      <c r="D774" s="55" t="s">
        <v>2761</v>
      </c>
      <c r="E774" s="55" t="s">
        <v>716</v>
      </c>
      <c r="F774" s="54" t="s">
        <v>441</v>
      </c>
      <c r="G774" s="56">
        <v>245499</v>
      </c>
      <c r="H774" s="85">
        <f t="shared" si="12"/>
        <v>49.990124110406342</v>
      </c>
    </row>
    <row r="775" spans="1:8" x14ac:dyDescent="0.25">
      <c r="A775" s="53">
        <v>400811200695</v>
      </c>
      <c r="B775" s="54" t="s">
        <v>2762</v>
      </c>
      <c r="C775" s="55" t="s">
        <v>2763</v>
      </c>
      <c r="D775" s="55" t="s">
        <v>2764</v>
      </c>
      <c r="E775" s="55" t="s">
        <v>716</v>
      </c>
      <c r="F775" s="54" t="s">
        <v>441</v>
      </c>
      <c r="G775" s="56">
        <v>245499</v>
      </c>
      <c r="H775" s="85">
        <f t="shared" si="12"/>
        <v>49.990124110406342</v>
      </c>
    </row>
    <row r="776" spans="1:8" x14ac:dyDescent="0.25">
      <c r="A776" s="53">
        <v>400910300928</v>
      </c>
      <c r="B776" s="54" t="s">
        <v>2765</v>
      </c>
      <c r="C776" s="55" t="s">
        <v>2410</v>
      </c>
      <c r="D776" s="55" t="s">
        <v>2766</v>
      </c>
      <c r="E776" s="55" t="s">
        <v>716</v>
      </c>
      <c r="F776" s="54" t="s">
        <v>477</v>
      </c>
      <c r="G776" s="56">
        <v>245499</v>
      </c>
      <c r="H776" s="85">
        <f t="shared" si="12"/>
        <v>49.990124110406342</v>
      </c>
    </row>
    <row r="777" spans="1:8" x14ac:dyDescent="0.25">
      <c r="A777" s="53">
        <v>400921101145</v>
      </c>
      <c r="B777" s="54" t="s">
        <v>2767</v>
      </c>
      <c r="C777" s="55" t="s">
        <v>2768</v>
      </c>
      <c r="D777" s="55" t="s">
        <v>2769</v>
      </c>
      <c r="E777" s="55" t="s">
        <v>716</v>
      </c>
      <c r="F777" s="54" t="s">
        <v>441</v>
      </c>
      <c r="G777" s="56">
        <v>245499</v>
      </c>
      <c r="H777" s="85">
        <f t="shared" si="12"/>
        <v>49.990124110406342</v>
      </c>
    </row>
    <row r="778" spans="1:8" x14ac:dyDescent="0.25">
      <c r="A778" s="53">
        <v>400980820279</v>
      </c>
      <c r="B778" s="54" t="s">
        <v>2770</v>
      </c>
      <c r="C778" s="55" t="s">
        <v>2771</v>
      </c>
      <c r="D778" s="55" t="s">
        <v>2772</v>
      </c>
      <c r="E778" s="55" t="s">
        <v>716</v>
      </c>
      <c r="F778" s="54" t="s">
        <v>441</v>
      </c>
      <c r="G778" s="56">
        <v>245499</v>
      </c>
      <c r="H778" s="85">
        <f t="shared" si="12"/>
        <v>49.990124110406342</v>
      </c>
    </row>
    <row r="779" spans="1:8" x14ac:dyDescent="0.25">
      <c r="A779" s="53">
        <v>400990120399</v>
      </c>
      <c r="B779" s="54" t="s">
        <v>2773</v>
      </c>
      <c r="C779" s="55" t="s">
        <v>2774</v>
      </c>
      <c r="D779" s="55" t="s">
        <v>2775</v>
      </c>
      <c r="E779" s="55" t="s">
        <v>716</v>
      </c>
      <c r="F779" s="54" t="s">
        <v>441</v>
      </c>
      <c r="G779" s="56">
        <v>245499</v>
      </c>
      <c r="H779" s="85">
        <f t="shared" si="12"/>
        <v>49.990124110406342</v>
      </c>
    </row>
    <row r="780" spans="1:8" x14ac:dyDescent="0.25">
      <c r="A780" s="53">
        <v>403720102207</v>
      </c>
      <c r="B780" s="54" t="s">
        <v>2776</v>
      </c>
      <c r="C780" s="55" t="s">
        <v>2777</v>
      </c>
      <c r="D780" s="55" t="s">
        <v>2778</v>
      </c>
      <c r="E780" s="55" t="s">
        <v>724</v>
      </c>
      <c r="F780" s="54" t="s">
        <v>477</v>
      </c>
      <c r="G780" s="56">
        <v>245499</v>
      </c>
      <c r="H780" s="85">
        <f t="shared" si="12"/>
        <v>49.990124110406342</v>
      </c>
    </row>
    <row r="781" spans="1:8" x14ac:dyDescent="0.25">
      <c r="A781" s="53">
        <v>403780301012</v>
      </c>
      <c r="B781" s="54" t="s">
        <v>2779</v>
      </c>
      <c r="C781" s="55" t="s">
        <v>1269</v>
      </c>
      <c r="D781" s="55" t="s">
        <v>2780</v>
      </c>
      <c r="E781" s="55" t="s">
        <v>724</v>
      </c>
      <c r="F781" s="54" t="s">
        <v>477</v>
      </c>
      <c r="G781" s="56">
        <v>245499</v>
      </c>
      <c r="H781" s="85">
        <f t="shared" si="12"/>
        <v>49.990124110406342</v>
      </c>
    </row>
    <row r="782" spans="1:8" x14ac:dyDescent="0.25">
      <c r="A782" s="53">
        <v>408070300019</v>
      </c>
      <c r="B782" s="54" t="s">
        <v>2781</v>
      </c>
      <c r="C782" s="55" t="s">
        <v>961</v>
      </c>
      <c r="D782" s="55" t="s">
        <v>2782</v>
      </c>
      <c r="E782" s="55" t="s">
        <v>732</v>
      </c>
      <c r="F782" s="54" t="s">
        <v>477</v>
      </c>
      <c r="G782" s="56">
        <v>245499</v>
      </c>
      <c r="H782" s="85">
        <f t="shared" si="12"/>
        <v>49.990124110406342</v>
      </c>
    </row>
    <row r="783" spans="1:8" x14ac:dyDescent="0.25">
      <c r="A783" s="53">
        <v>408170400118</v>
      </c>
      <c r="B783" s="54" t="s">
        <v>2783</v>
      </c>
      <c r="C783" s="55" t="s">
        <v>2784</v>
      </c>
      <c r="D783" s="55" t="s">
        <v>2785</v>
      </c>
      <c r="E783" s="55" t="s">
        <v>732</v>
      </c>
      <c r="F783" s="54" t="s">
        <v>441</v>
      </c>
      <c r="G783" s="56">
        <v>245499</v>
      </c>
      <c r="H783" s="85">
        <f t="shared" si="12"/>
        <v>49.990124110406342</v>
      </c>
    </row>
    <row r="784" spans="1:8" x14ac:dyDescent="0.25">
      <c r="A784" s="53">
        <v>408180400086</v>
      </c>
      <c r="B784" s="54" t="s">
        <v>2786</v>
      </c>
      <c r="C784" s="55" t="s">
        <v>2787</v>
      </c>
      <c r="D784" s="55" t="s">
        <v>2788</v>
      </c>
      <c r="E784" s="55" t="s">
        <v>732</v>
      </c>
      <c r="F784" s="54" t="s">
        <v>441</v>
      </c>
      <c r="G784" s="56">
        <v>245499</v>
      </c>
      <c r="H784" s="85">
        <f t="shared" si="12"/>
        <v>49.990124110406342</v>
      </c>
    </row>
    <row r="785" spans="1:8" x14ac:dyDescent="0.25">
      <c r="A785" s="53">
        <v>408180700071</v>
      </c>
      <c r="B785" s="54" t="s">
        <v>2789</v>
      </c>
      <c r="C785" s="55" t="s">
        <v>1182</v>
      </c>
      <c r="D785" s="55" t="s">
        <v>2790</v>
      </c>
      <c r="E785" s="55" t="s">
        <v>732</v>
      </c>
      <c r="F785" s="54" t="s">
        <v>441</v>
      </c>
      <c r="G785" s="56">
        <v>245499</v>
      </c>
      <c r="H785" s="85">
        <f t="shared" si="12"/>
        <v>49.990124110406342</v>
      </c>
    </row>
    <row r="786" spans="1:8" x14ac:dyDescent="0.25">
      <c r="A786" s="53">
        <v>408190600091</v>
      </c>
      <c r="B786" s="54" t="s">
        <v>2791</v>
      </c>
      <c r="C786" s="55" t="s">
        <v>1852</v>
      </c>
      <c r="D786" s="55" t="s">
        <v>2792</v>
      </c>
      <c r="E786" s="55" t="s">
        <v>732</v>
      </c>
      <c r="F786" s="54" t="s">
        <v>441</v>
      </c>
      <c r="G786" s="56">
        <v>245499</v>
      </c>
      <c r="H786" s="85">
        <f t="shared" si="12"/>
        <v>49.990124110406342</v>
      </c>
    </row>
    <row r="787" spans="1:8" x14ac:dyDescent="0.25">
      <c r="A787" s="53">
        <v>408691001473</v>
      </c>
      <c r="B787" s="54" t="s">
        <v>2793</v>
      </c>
      <c r="C787" s="55" t="s">
        <v>1185</v>
      </c>
      <c r="D787" s="55" t="s">
        <v>1186</v>
      </c>
      <c r="E787" s="55" t="s">
        <v>732</v>
      </c>
      <c r="F787" s="54" t="s">
        <v>441</v>
      </c>
      <c r="G787" s="56">
        <v>245499</v>
      </c>
      <c r="H787" s="85">
        <f t="shared" si="12"/>
        <v>49.990124110406342</v>
      </c>
    </row>
    <row r="788" spans="1:8" x14ac:dyDescent="0.25">
      <c r="A788" s="53">
        <v>408930300143</v>
      </c>
      <c r="B788" s="54" t="s">
        <v>2794</v>
      </c>
      <c r="C788" s="55" t="s">
        <v>1185</v>
      </c>
      <c r="D788" s="55" t="s">
        <v>1186</v>
      </c>
      <c r="E788" s="55" t="s">
        <v>732</v>
      </c>
      <c r="F788" s="54" t="s">
        <v>441</v>
      </c>
      <c r="G788" s="56">
        <v>245499</v>
      </c>
      <c r="H788" s="85">
        <f t="shared" si="12"/>
        <v>49.990124110406342</v>
      </c>
    </row>
    <row r="789" spans="1:8" x14ac:dyDescent="0.25">
      <c r="A789" s="53">
        <v>403050200229</v>
      </c>
      <c r="B789" s="54" t="s">
        <v>2795</v>
      </c>
      <c r="C789" s="55" t="s">
        <v>2796</v>
      </c>
      <c r="D789" s="55" t="s">
        <v>2797</v>
      </c>
      <c r="E789" s="55" t="s">
        <v>724</v>
      </c>
      <c r="F789" s="54" t="s">
        <v>477</v>
      </c>
      <c r="G789" s="56">
        <v>245489</v>
      </c>
      <c r="H789" s="85">
        <f t="shared" si="12"/>
        <v>49.988087844510737</v>
      </c>
    </row>
    <row r="790" spans="1:8" x14ac:dyDescent="0.25">
      <c r="A790" s="53">
        <v>393000710514</v>
      </c>
      <c r="B790" s="54" t="s">
        <v>2798</v>
      </c>
      <c r="C790" s="55" t="s">
        <v>2799</v>
      </c>
      <c r="D790" s="55" t="s">
        <v>2800</v>
      </c>
      <c r="E790" s="55" t="s">
        <v>1205</v>
      </c>
      <c r="F790" s="54" t="s">
        <v>441</v>
      </c>
      <c r="G790" s="56">
        <v>245280</v>
      </c>
      <c r="H790" s="85">
        <f t="shared" si="12"/>
        <v>49.945529887292686</v>
      </c>
    </row>
    <row r="791" spans="1:8" x14ac:dyDescent="0.25">
      <c r="A791" s="53">
        <v>393071010017</v>
      </c>
      <c r="B791" s="54" t="s">
        <v>2801</v>
      </c>
      <c r="C791" s="55" t="s">
        <v>2802</v>
      </c>
      <c r="D791" s="55" t="s">
        <v>2803</v>
      </c>
      <c r="E791" s="55" t="s">
        <v>877</v>
      </c>
      <c r="F791" s="54" t="s">
        <v>477</v>
      </c>
      <c r="G791" s="56">
        <v>245065</v>
      </c>
      <c r="H791" s="85">
        <f t="shared" si="12"/>
        <v>49.901750170537269</v>
      </c>
    </row>
    <row r="792" spans="1:8" x14ac:dyDescent="0.25">
      <c r="A792" s="53">
        <v>395061001519</v>
      </c>
      <c r="B792" s="54" t="s">
        <v>2804</v>
      </c>
      <c r="C792" s="55" t="s">
        <v>2805</v>
      </c>
      <c r="D792" s="55" t="s">
        <v>2806</v>
      </c>
      <c r="E792" s="55" t="s">
        <v>728</v>
      </c>
      <c r="F792" s="54" t="s">
        <v>477</v>
      </c>
      <c r="G792" s="56">
        <v>240775</v>
      </c>
      <c r="H792" s="85">
        <f t="shared" si="12"/>
        <v>49.028192101324592</v>
      </c>
    </row>
    <row r="793" spans="1:8" x14ac:dyDescent="0.25">
      <c r="A793" s="53">
        <v>396180301403</v>
      </c>
      <c r="B793" s="54" t="s">
        <v>706</v>
      </c>
      <c r="C793" s="55" t="s">
        <v>707</v>
      </c>
      <c r="D793" s="55" t="s">
        <v>708</v>
      </c>
      <c r="E793" s="55" t="s">
        <v>440</v>
      </c>
      <c r="F793" s="54" t="s">
        <v>477</v>
      </c>
      <c r="G793" s="56">
        <v>237078</v>
      </c>
      <c r="H793" s="85">
        <f t="shared" si="12"/>
        <v>48.275384599721036</v>
      </c>
    </row>
    <row r="794" spans="1:8" x14ac:dyDescent="0.25">
      <c r="A794" s="53">
        <v>370850102378</v>
      </c>
      <c r="B794" s="54" t="s">
        <v>2807</v>
      </c>
      <c r="C794" s="55" t="s">
        <v>2808</v>
      </c>
      <c r="D794" s="55" t="s">
        <v>2809</v>
      </c>
      <c r="E794" s="55" t="s">
        <v>1409</v>
      </c>
      <c r="F794" s="54" t="s">
        <v>441</v>
      </c>
      <c r="G794" s="56">
        <v>235697</v>
      </c>
      <c r="H794" s="85">
        <f t="shared" si="12"/>
        <v>47.994176279538586</v>
      </c>
    </row>
    <row r="795" spans="1:8" x14ac:dyDescent="0.25">
      <c r="A795" s="53">
        <v>390811000208</v>
      </c>
      <c r="B795" s="54" t="s">
        <v>2810</v>
      </c>
      <c r="C795" s="55" t="s">
        <v>2811</v>
      </c>
      <c r="D795" s="55" t="s">
        <v>2812</v>
      </c>
      <c r="E795" s="55" t="s">
        <v>1215</v>
      </c>
      <c r="F795" s="54" t="s">
        <v>441</v>
      </c>
      <c r="G795" s="56">
        <v>235697</v>
      </c>
      <c r="H795" s="85">
        <f t="shared" si="12"/>
        <v>47.994176279538586</v>
      </c>
    </row>
    <row r="796" spans="1:8" x14ac:dyDescent="0.25">
      <c r="A796" s="53">
        <v>390820600391</v>
      </c>
      <c r="B796" s="54" t="s">
        <v>2813</v>
      </c>
      <c r="C796" s="55" t="s">
        <v>2814</v>
      </c>
      <c r="D796" s="55" t="s">
        <v>2815</v>
      </c>
      <c r="E796" s="55" t="s">
        <v>2816</v>
      </c>
      <c r="F796" s="54" t="s">
        <v>441</v>
      </c>
      <c r="G796" s="56">
        <v>235697</v>
      </c>
      <c r="H796" s="85">
        <f t="shared" si="12"/>
        <v>47.994176279538586</v>
      </c>
    </row>
    <row r="797" spans="1:8" x14ac:dyDescent="0.25">
      <c r="A797" s="53">
        <v>390850800301</v>
      </c>
      <c r="B797" s="54" t="s">
        <v>2817</v>
      </c>
      <c r="C797" s="55" t="s">
        <v>2818</v>
      </c>
      <c r="D797" s="55" t="s">
        <v>2819</v>
      </c>
      <c r="E797" s="55" t="s">
        <v>1532</v>
      </c>
      <c r="F797" s="54" t="s">
        <v>477</v>
      </c>
      <c r="G797" s="56">
        <v>235697</v>
      </c>
      <c r="H797" s="85">
        <f t="shared" si="12"/>
        <v>47.994176279538586</v>
      </c>
    </row>
    <row r="798" spans="1:8" x14ac:dyDescent="0.25">
      <c r="A798" s="53">
        <v>390851100124</v>
      </c>
      <c r="B798" s="54" t="s">
        <v>2820</v>
      </c>
      <c r="C798" s="55" t="s">
        <v>2594</v>
      </c>
      <c r="D798" s="55" t="s">
        <v>2821</v>
      </c>
      <c r="E798" s="55" t="s">
        <v>1532</v>
      </c>
      <c r="F798" s="54" t="s">
        <v>441</v>
      </c>
      <c r="G798" s="56">
        <v>235697</v>
      </c>
      <c r="H798" s="85">
        <f t="shared" si="12"/>
        <v>47.994176279538586</v>
      </c>
    </row>
    <row r="799" spans="1:8" x14ac:dyDescent="0.25">
      <c r="A799" s="53">
        <v>390851100680</v>
      </c>
      <c r="B799" s="54" t="s">
        <v>2822</v>
      </c>
      <c r="C799" s="55" t="s">
        <v>2594</v>
      </c>
      <c r="D799" s="55" t="s">
        <v>2823</v>
      </c>
      <c r="E799" s="55" t="s">
        <v>1679</v>
      </c>
      <c r="F799" s="54" t="s">
        <v>441</v>
      </c>
      <c r="G799" s="56">
        <v>235697</v>
      </c>
      <c r="H799" s="85">
        <f t="shared" si="12"/>
        <v>47.994176279538586</v>
      </c>
    </row>
    <row r="800" spans="1:8" x14ac:dyDescent="0.25">
      <c r="A800" s="53">
        <v>390941060831</v>
      </c>
      <c r="B800" s="54" t="s">
        <v>2824</v>
      </c>
      <c r="C800" s="55" t="s">
        <v>975</v>
      </c>
      <c r="D800" s="55" t="s">
        <v>1558</v>
      </c>
      <c r="E800" s="55" t="s">
        <v>977</v>
      </c>
      <c r="F800" s="54" t="s">
        <v>477</v>
      </c>
      <c r="G800" s="56">
        <v>235697</v>
      </c>
      <c r="H800" s="85">
        <f t="shared" si="12"/>
        <v>47.994176279538586</v>
      </c>
    </row>
    <row r="801" spans="1:8" x14ac:dyDescent="0.25">
      <c r="A801" s="53">
        <v>395770800786</v>
      </c>
      <c r="B801" s="54" t="s">
        <v>2825</v>
      </c>
      <c r="C801" s="55" t="s">
        <v>2826</v>
      </c>
      <c r="D801" s="55" t="s">
        <v>2827</v>
      </c>
      <c r="E801" s="55" t="s">
        <v>728</v>
      </c>
      <c r="F801" s="54" t="s">
        <v>441</v>
      </c>
      <c r="G801" s="56">
        <v>235697</v>
      </c>
      <c r="H801" s="85">
        <f t="shared" si="12"/>
        <v>47.994176279538586</v>
      </c>
    </row>
    <row r="802" spans="1:8" x14ac:dyDescent="0.25">
      <c r="A802" s="53">
        <v>395960210900</v>
      </c>
      <c r="B802" s="54" t="s">
        <v>2828</v>
      </c>
      <c r="C802" s="55" t="s">
        <v>2829</v>
      </c>
      <c r="D802" s="55" t="s">
        <v>2830</v>
      </c>
      <c r="E802" s="55" t="s">
        <v>743</v>
      </c>
      <c r="F802" s="54" t="s">
        <v>441</v>
      </c>
      <c r="G802" s="56">
        <v>235697</v>
      </c>
      <c r="H802" s="85">
        <f t="shared" si="12"/>
        <v>47.994176279538586</v>
      </c>
    </row>
    <row r="803" spans="1:8" x14ac:dyDescent="0.25">
      <c r="A803" s="53">
        <v>395161000374</v>
      </c>
      <c r="B803" s="54" t="s">
        <v>2831</v>
      </c>
      <c r="C803" s="55" t="s">
        <v>2329</v>
      </c>
      <c r="D803" s="55" t="s">
        <v>2832</v>
      </c>
      <c r="E803" s="55" t="s">
        <v>728</v>
      </c>
      <c r="F803" s="54" t="s">
        <v>441</v>
      </c>
      <c r="G803" s="56">
        <v>234121</v>
      </c>
      <c r="H803" s="85">
        <f t="shared" si="12"/>
        <v>47.67326077439192</v>
      </c>
    </row>
    <row r="804" spans="1:8" x14ac:dyDescent="0.25">
      <c r="A804" s="53">
        <v>400100507623</v>
      </c>
      <c r="B804" s="54" t="s">
        <v>2833</v>
      </c>
      <c r="C804" s="55" t="s">
        <v>2834</v>
      </c>
      <c r="D804" s="55" t="s">
        <v>2835</v>
      </c>
      <c r="E804" s="55" t="s">
        <v>716</v>
      </c>
      <c r="F804" s="54" t="s">
        <v>441</v>
      </c>
      <c r="G804" s="56">
        <v>233246</v>
      </c>
      <c r="H804" s="85">
        <f t="shared" si="12"/>
        <v>47.495087508526865</v>
      </c>
    </row>
    <row r="805" spans="1:8" x14ac:dyDescent="0.25">
      <c r="A805" s="53">
        <v>350110604069</v>
      </c>
      <c r="B805" s="54" t="s">
        <v>2836</v>
      </c>
      <c r="C805" s="55" t="s">
        <v>892</v>
      </c>
      <c r="D805" s="55" t="s">
        <v>2837</v>
      </c>
      <c r="E805" s="55" t="s">
        <v>732</v>
      </c>
      <c r="F805" s="54" t="s">
        <v>441</v>
      </c>
      <c r="G805" s="56">
        <v>233245</v>
      </c>
      <c r="H805" s="85">
        <f t="shared" si="12"/>
        <v>47.494883881937305</v>
      </c>
    </row>
    <row r="806" spans="1:8" x14ac:dyDescent="0.25">
      <c r="A806" s="53">
        <v>396761202961</v>
      </c>
      <c r="B806" s="54" t="s">
        <v>332</v>
      </c>
      <c r="C806" s="55" t="s">
        <v>2838</v>
      </c>
      <c r="D806" s="55" t="s">
        <v>2839</v>
      </c>
      <c r="E806" s="55" t="s">
        <v>440</v>
      </c>
      <c r="F806" s="54" t="s">
        <v>477</v>
      </c>
      <c r="G806" s="56">
        <v>233245</v>
      </c>
      <c r="H806" s="85">
        <f t="shared" si="12"/>
        <v>47.494883881937305</v>
      </c>
    </row>
    <row r="807" spans="1:8" x14ac:dyDescent="0.25">
      <c r="A807" s="53">
        <v>400960721584</v>
      </c>
      <c r="B807" s="54" t="s">
        <v>2840</v>
      </c>
      <c r="C807" s="55" t="s">
        <v>2841</v>
      </c>
      <c r="D807" s="55" t="s">
        <v>2842</v>
      </c>
      <c r="E807" s="55" t="s">
        <v>716</v>
      </c>
      <c r="F807" s="54" t="s">
        <v>441</v>
      </c>
      <c r="G807" s="56">
        <v>230795</v>
      </c>
      <c r="H807" s="85">
        <f t="shared" si="12"/>
        <v>46.995998737515144</v>
      </c>
    </row>
    <row r="808" spans="1:8" x14ac:dyDescent="0.25">
      <c r="A808" s="53">
        <v>408740100393</v>
      </c>
      <c r="B808" s="54" t="s">
        <v>2843</v>
      </c>
      <c r="C808" s="55" t="s">
        <v>2189</v>
      </c>
      <c r="D808" s="55" t="s">
        <v>2190</v>
      </c>
      <c r="E808" s="55" t="s">
        <v>732</v>
      </c>
      <c r="F808" s="54" t="s">
        <v>441</v>
      </c>
      <c r="G808" s="56">
        <v>230388</v>
      </c>
      <c r="H808" s="85">
        <f t="shared" si="12"/>
        <v>46.913122715564199</v>
      </c>
    </row>
    <row r="809" spans="1:8" x14ac:dyDescent="0.25">
      <c r="A809" s="53">
        <v>408821000199</v>
      </c>
      <c r="B809" s="54" t="s">
        <v>2844</v>
      </c>
      <c r="C809" s="55" t="s">
        <v>2845</v>
      </c>
      <c r="D809" s="55" t="s">
        <v>2846</v>
      </c>
      <c r="E809" s="55" t="s">
        <v>732</v>
      </c>
      <c r="F809" s="54" t="s">
        <v>441</v>
      </c>
      <c r="G809" s="56">
        <v>230388</v>
      </c>
      <c r="H809" s="85">
        <f t="shared" si="12"/>
        <v>46.913122715564199</v>
      </c>
    </row>
    <row r="810" spans="1:8" x14ac:dyDescent="0.25">
      <c r="A810" s="53">
        <v>396030901038</v>
      </c>
      <c r="B810" s="54" t="s">
        <v>82</v>
      </c>
      <c r="C810" s="55" t="s">
        <v>2847</v>
      </c>
      <c r="D810" s="55" t="s">
        <v>2848</v>
      </c>
      <c r="E810" s="55" t="s">
        <v>440</v>
      </c>
      <c r="F810" s="54" t="s">
        <v>441</v>
      </c>
      <c r="G810" s="56">
        <v>225894</v>
      </c>
      <c r="H810" s="85">
        <f t="shared" si="12"/>
        <v>45.99802482208127</v>
      </c>
    </row>
    <row r="811" spans="1:8" x14ac:dyDescent="0.25">
      <c r="A811" s="53">
        <v>395040801060</v>
      </c>
      <c r="B811" s="54" t="s">
        <v>2849</v>
      </c>
      <c r="C811" s="55" t="s">
        <v>2850</v>
      </c>
      <c r="D811" s="55" t="s">
        <v>2851</v>
      </c>
      <c r="E811" s="55" t="s">
        <v>743</v>
      </c>
      <c r="F811" s="54" t="s">
        <v>441</v>
      </c>
      <c r="G811" s="56">
        <v>223818</v>
      </c>
      <c r="H811" s="85">
        <f t="shared" si="12"/>
        <v>45.575296022154575</v>
      </c>
    </row>
    <row r="812" spans="1:8" x14ac:dyDescent="0.25">
      <c r="A812" s="53">
        <v>395770800492</v>
      </c>
      <c r="B812" s="54" t="s">
        <v>2852</v>
      </c>
      <c r="C812" s="55" t="s">
        <v>2853</v>
      </c>
      <c r="D812" s="55" t="s">
        <v>2854</v>
      </c>
      <c r="E812" s="55" t="s">
        <v>728</v>
      </c>
      <c r="F812" s="54" t="s">
        <v>441</v>
      </c>
      <c r="G812" s="56">
        <v>221430</v>
      </c>
      <c r="H812" s="85">
        <f t="shared" si="12"/>
        <v>45.08903572628514</v>
      </c>
    </row>
    <row r="813" spans="1:8" x14ac:dyDescent="0.25">
      <c r="A813" s="53">
        <v>395770801308</v>
      </c>
      <c r="B813" s="54" t="s">
        <v>2855</v>
      </c>
      <c r="C813" s="55" t="s">
        <v>2856</v>
      </c>
      <c r="D813" s="55" t="s">
        <v>2857</v>
      </c>
      <c r="E813" s="55" t="s">
        <v>743</v>
      </c>
      <c r="F813" s="54" t="s">
        <v>441</v>
      </c>
      <c r="G813" s="56">
        <v>221430</v>
      </c>
      <c r="H813" s="85">
        <f t="shared" si="12"/>
        <v>45.08903572628514</v>
      </c>
    </row>
    <row r="814" spans="1:8" x14ac:dyDescent="0.25">
      <c r="A814" s="53">
        <v>395770801537</v>
      </c>
      <c r="B814" s="54" t="s">
        <v>2858</v>
      </c>
      <c r="C814" s="55" t="s">
        <v>2859</v>
      </c>
      <c r="D814" s="55" t="s">
        <v>2860</v>
      </c>
      <c r="E814" s="55" t="s">
        <v>743</v>
      </c>
      <c r="F814" s="54" t="s">
        <v>441</v>
      </c>
      <c r="G814" s="56">
        <v>221430</v>
      </c>
      <c r="H814" s="85">
        <f t="shared" si="12"/>
        <v>45.08903572628514</v>
      </c>
    </row>
    <row r="815" spans="1:8" x14ac:dyDescent="0.25">
      <c r="A815" s="53">
        <v>370850200639</v>
      </c>
      <c r="B815" s="54" t="s">
        <v>2861</v>
      </c>
      <c r="C815" s="55" t="s">
        <v>2862</v>
      </c>
      <c r="D815" s="55" t="s">
        <v>2863</v>
      </c>
      <c r="E815" s="55" t="s">
        <v>1409</v>
      </c>
      <c r="F815" s="54" t="s">
        <v>441</v>
      </c>
      <c r="G815" s="56">
        <v>220993</v>
      </c>
      <c r="H815" s="85">
        <f t="shared" si="12"/>
        <v>45.000050906647388</v>
      </c>
    </row>
    <row r="816" spans="1:8" x14ac:dyDescent="0.25">
      <c r="A816" s="53">
        <v>370850201520</v>
      </c>
      <c r="B816" s="54" t="s">
        <v>2864</v>
      </c>
      <c r="C816" s="55" t="s">
        <v>2865</v>
      </c>
      <c r="D816" s="55" t="s">
        <v>2866</v>
      </c>
      <c r="E816" s="55" t="s">
        <v>1409</v>
      </c>
      <c r="F816" s="54" t="s">
        <v>441</v>
      </c>
      <c r="G816" s="56">
        <v>220993</v>
      </c>
      <c r="H816" s="85">
        <f t="shared" si="12"/>
        <v>45.000050906647388</v>
      </c>
    </row>
    <row r="817" spans="1:8" x14ac:dyDescent="0.25">
      <c r="A817" s="53">
        <v>391000610185</v>
      </c>
      <c r="B817" s="54" t="s">
        <v>2867</v>
      </c>
      <c r="C817" s="55" t="s">
        <v>2868</v>
      </c>
      <c r="D817" s="55" t="s">
        <v>2869</v>
      </c>
      <c r="E817" s="55" t="s">
        <v>984</v>
      </c>
      <c r="F817" s="54" t="s">
        <v>441</v>
      </c>
      <c r="G817" s="56">
        <v>220993</v>
      </c>
      <c r="H817" s="85">
        <f t="shared" si="12"/>
        <v>45.000050906647388</v>
      </c>
    </row>
    <row r="818" spans="1:8" x14ac:dyDescent="0.25">
      <c r="A818" s="53">
        <v>391780200129</v>
      </c>
      <c r="B818" s="54" t="s">
        <v>2870</v>
      </c>
      <c r="C818" s="55" t="s">
        <v>2871</v>
      </c>
      <c r="D818" s="55" t="s">
        <v>2872</v>
      </c>
      <c r="E818" s="55" t="s">
        <v>1416</v>
      </c>
      <c r="F818" s="54" t="s">
        <v>441</v>
      </c>
      <c r="G818" s="56">
        <v>220993</v>
      </c>
      <c r="H818" s="85">
        <f t="shared" si="12"/>
        <v>45.000050906647388</v>
      </c>
    </row>
    <row r="819" spans="1:8" x14ac:dyDescent="0.25">
      <c r="A819" s="53">
        <v>391950910088</v>
      </c>
      <c r="B819" s="54" t="s">
        <v>2873</v>
      </c>
      <c r="C819" s="55" t="s">
        <v>2874</v>
      </c>
      <c r="D819" s="55" t="s">
        <v>2875</v>
      </c>
      <c r="E819" s="55" t="s">
        <v>984</v>
      </c>
      <c r="F819" s="54" t="s">
        <v>441</v>
      </c>
      <c r="G819" s="56">
        <v>220993</v>
      </c>
      <c r="H819" s="85">
        <f t="shared" si="12"/>
        <v>45.000050906647388</v>
      </c>
    </row>
    <row r="820" spans="1:8" x14ac:dyDescent="0.25">
      <c r="A820" s="53">
        <v>395020300412</v>
      </c>
      <c r="B820" s="54" t="s">
        <v>2876</v>
      </c>
      <c r="C820" s="55" t="s">
        <v>2877</v>
      </c>
      <c r="D820" s="55" t="s">
        <v>2878</v>
      </c>
      <c r="E820" s="55" t="s">
        <v>743</v>
      </c>
      <c r="F820" s="54" t="s">
        <v>477</v>
      </c>
      <c r="G820" s="56">
        <v>220993</v>
      </c>
      <c r="H820" s="85">
        <f t="shared" si="12"/>
        <v>45.000050906647388</v>
      </c>
    </row>
    <row r="821" spans="1:8" x14ac:dyDescent="0.25">
      <c r="A821" s="53">
        <v>395090100721</v>
      </c>
      <c r="B821" s="54" t="s">
        <v>2879</v>
      </c>
      <c r="C821" s="55" t="s">
        <v>2880</v>
      </c>
      <c r="D821" s="55" t="s">
        <v>2881</v>
      </c>
      <c r="E821" s="55" t="s">
        <v>728</v>
      </c>
      <c r="F821" s="54" t="s">
        <v>441</v>
      </c>
      <c r="G821" s="56">
        <v>220993</v>
      </c>
      <c r="H821" s="85">
        <f t="shared" si="12"/>
        <v>45.000050906647388</v>
      </c>
    </row>
    <row r="822" spans="1:8" x14ac:dyDescent="0.25">
      <c r="A822" s="53">
        <v>395940251359</v>
      </c>
      <c r="B822" s="54" t="s">
        <v>2882</v>
      </c>
      <c r="C822" s="55" t="s">
        <v>2883</v>
      </c>
      <c r="D822" s="55" t="s">
        <v>2884</v>
      </c>
      <c r="E822" s="55" t="s">
        <v>728</v>
      </c>
      <c r="F822" s="54" t="s">
        <v>441</v>
      </c>
      <c r="G822" s="56">
        <v>220993</v>
      </c>
      <c r="H822" s="85">
        <f t="shared" si="12"/>
        <v>45.000050906647388</v>
      </c>
    </row>
    <row r="823" spans="1:8" x14ac:dyDescent="0.25">
      <c r="A823" s="53">
        <v>395950911331</v>
      </c>
      <c r="B823" s="54" t="s">
        <v>2885</v>
      </c>
      <c r="C823" s="55" t="s">
        <v>2886</v>
      </c>
      <c r="D823" s="55" t="s">
        <v>2887</v>
      </c>
      <c r="E823" s="55" t="s">
        <v>743</v>
      </c>
      <c r="F823" s="54" t="s">
        <v>477</v>
      </c>
      <c r="G823" s="56">
        <v>220993</v>
      </c>
      <c r="H823" s="85">
        <f t="shared" si="12"/>
        <v>45.000050906647388</v>
      </c>
    </row>
    <row r="824" spans="1:8" x14ac:dyDescent="0.25">
      <c r="A824" s="53">
        <v>395990620495</v>
      </c>
      <c r="B824" s="54" t="s">
        <v>2888</v>
      </c>
      <c r="C824" s="55" t="s">
        <v>1817</v>
      </c>
      <c r="D824" s="55" t="s">
        <v>2889</v>
      </c>
      <c r="E824" s="55" t="s">
        <v>728</v>
      </c>
      <c r="F824" s="54" t="s">
        <v>477</v>
      </c>
      <c r="G824" s="56">
        <v>220993</v>
      </c>
      <c r="H824" s="85">
        <f t="shared" si="12"/>
        <v>45.000050906647388</v>
      </c>
    </row>
    <row r="825" spans="1:8" x14ac:dyDescent="0.25">
      <c r="A825" s="53">
        <v>395990620959</v>
      </c>
      <c r="B825" s="54" t="s">
        <v>2890</v>
      </c>
      <c r="C825" s="55" t="s">
        <v>2891</v>
      </c>
      <c r="D825" s="55" t="s">
        <v>2892</v>
      </c>
      <c r="E825" s="55" t="s">
        <v>743</v>
      </c>
      <c r="F825" s="54" t="s">
        <v>477</v>
      </c>
      <c r="G825" s="56">
        <v>220993</v>
      </c>
      <c r="H825" s="85">
        <f t="shared" si="12"/>
        <v>45.000050906647388</v>
      </c>
    </row>
    <row r="826" spans="1:8" x14ac:dyDescent="0.25">
      <c r="A826" s="53">
        <v>395990750666</v>
      </c>
      <c r="B826" s="54" t="s">
        <v>2893</v>
      </c>
      <c r="C826" s="55" t="s">
        <v>2894</v>
      </c>
      <c r="D826" s="55" t="s">
        <v>2895</v>
      </c>
      <c r="E826" s="55" t="s">
        <v>743</v>
      </c>
      <c r="F826" s="54" t="s">
        <v>441</v>
      </c>
      <c r="G826" s="56">
        <v>220993</v>
      </c>
      <c r="H826" s="85">
        <f t="shared" si="12"/>
        <v>45.000050906647388</v>
      </c>
    </row>
    <row r="827" spans="1:8" x14ac:dyDescent="0.25">
      <c r="A827" s="53">
        <v>396030400802</v>
      </c>
      <c r="B827" s="54" t="s">
        <v>143</v>
      </c>
      <c r="C827" s="55" t="s">
        <v>620</v>
      </c>
      <c r="D827" s="55" t="s">
        <v>621</v>
      </c>
      <c r="E827" s="55" t="s">
        <v>440</v>
      </c>
      <c r="F827" s="54" t="s">
        <v>441</v>
      </c>
      <c r="G827" s="56">
        <v>220993</v>
      </c>
      <c r="H827" s="85">
        <f t="shared" si="12"/>
        <v>45.000050906647388</v>
      </c>
    </row>
    <row r="828" spans="1:8" x14ac:dyDescent="0.25">
      <c r="A828" s="53">
        <v>398990210202</v>
      </c>
      <c r="B828" s="54" t="s">
        <v>2896</v>
      </c>
      <c r="C828" s="55" t="s">
        <v>2897</v>
      </c>
      <c r="D828" s="55" t="s">
        <v>2898</v>
      </c>
      <c r="E828" s="55" t="s">
        <v>2160</v>
      </c>
      <c r="F828" s="54" t="s">
        <v>441</v>
      </c>
      <c r="G828" s="56">
        <v>220993</v>
      </c>
      <c r="H828" s="85">
        <f t="shared" si="12"/>
        <v>45.000050906647388</v>
      </c>
    </row>
    <row r="829" spans="1:8" x14ac:dyDescent="0.25">
      <c r="A829" s="53">
        <v>399170700341</v>
      </c>
      <c r="B829" s="54" t="s">
        <v>2899</v>
      </c>
      <c r="C829" s="55" t="s">
        <v>2900</v>
      </c>
      <c r="D829" s="55" t="s">
        <v>2901</v>
      </c>
      <c r="E829" s="55" t="s">
        <v>825</v>
      </c>
      <c r="F829" s="54" t="s">
        <v>441</v>
      </c>
      <c r="G829" s="56">
        <v>220993</v>
      </c>
      <c r="H829" s="85">
        <f t="shared" si="12"/>
        <v>45.000050906647388</v>
      </c>
    </row>
    <row r="830" spans="1:8" x14ac:dyDescent="0.25">
      <c r="A830" s="53">
        <v>400000302889</v>
      </c>
      <c r="B830" s="54" t="s">
        <v>2902</v>
      </c>
      <c r="C830" s="55" t="s">
        <v>2903</v>
      </c>
      <c r="D830" s="55" t="s">
        <v>2904</v>
      </c>
      <c r="E830" s="55" t="s">
        <v>716</v>
      </c>
      <c r="F830" s="54" t="s">
        <v>441</v>
      </c>
      <c r="G830" s="56">
        <v>220993</v>
      </c>
      <c r="H830" s="85">
        <f t="shared" si="12"/>
        <v>45.000050906647388</v>
      </c>
    </row>
    <row r="831" spans="1:8" x14ac:dyDescent="0.25">
      <c r="A831" s="53">
        <v>371980601500</v>
      </c>
      <c r="B831" s="54" t="s">
        <v>2905</v>
      </c>
      <c r="C831" s="55" t="s">
        <v>2906</v>
      </c>
      <c r="D831" s="55" t="s">
        <v>2907</v>
      </c>
      <c r="E831" s="55" t="s">
        <v>2200</v>
      </c>
      <c r="F831" s="54" t="s">
        <v>441</v>
      </c>
      <c r="G831" s="56">
        <v>220992</v>
      </c>
      <c r="H831" s="85">
        <f t="shared" si="12"/>
        <v>44.999847280057828</v>
      </c>
    </row>
    <row r="832" spans="1:8" x14ac:dyDescent="0.25">
      <c r="A832" s="53">
        <v>371990100011</v>
      </c>
      <c r="B832" s="54" t="s">
        <v>2908</v>
      </c>
      <c r="C832" s="55" t="s">
        <v>2909</v>
      </c>
      <c r="D832" s="55" t="s">
        <v>2910</v>
      </c>
      <c r="E832" s="55" t="s">
        <v>2200</v>
      </c>
      <c r="F832" s="54" t="s">
        <v>441</v>
      </c>
      <c r="G832" s="56">
        <v>220992</v>
      </c>
      <c r="H832" s="85">
        <f t="shared" si="12"/>
        <v>44.999847280057828</v>
      </c>
    </row>
    <row r="833" spans="1:8" x14ac:dyDescent="0.25">
      <c r="A833" s="53">
        <v>390110801214</v>
      </c>
      <c r="B833" s="54" t="s">
        <v>2911</v>
      </c>
      <c r="C833" s="55" t="s">
        <v>2912</v>
      </c>
      <c r="D833" s="55" t="s">
        <v>2913</v>
      </c>
      <c r="E833" s="55" t="s">
        <v>2914</v>
      </c>
      <c r="F833" s="54" t="s">
        <v>477</v>
      </c>
      <c r="G833" s="56">
        <v>220992</v>
      </c>
      <c r="H833" s="85">
        <f t="shared" si="12"/>
        <v>44.999847280057828</v>
      </c>
    </row>
    <row r="834" spans="1:8" x14ac:dyDescent="0.25">
      <c r="A834" s="53">
        <v>395041101126</v>
      </c>
      <c r="B834" s="54" t="s">
        <v>2915</v>
      </c>
      <c r="C834" s="55" t="s">
        <v>2916</v>
      </c>
      <c r="D834" s="55" t="s">
        <v>2917</v>
      </c>
      <c r="E834" s="55" t="s">
        <v>728</v>
      </c>
      <c r="F834" s="54" t="s">
        <v>477</v>
      </c>
      <c r="G834" s="56">
        <v>220992</v>
      </c>
      <c r="H834" s="85">
        <f t="shared" ref="H834:H897" si="13">G834/4910.95</f>
        <v>44.999847280057828</v>
      </c>
    </row>
    <row r="835" spans="1:8" x14ac:dyDescent="0.25">
      <c r="A835" s="53">
        <v>395170301271</v>
      </c>
      <c r="B835" s="54" t="s">
        <v>2918</v>
      </c>
      <c r="C835" s="55" t="s">
        <v>2919</v>
      </c>
      <c r="D835" s="55" t="s">
        <v>2920</v>
      </c>
      <c r="E835" s="55" t="s">
        <v>728</v>
      </c>
      <c r="F835" s="54" t="s">
        <v>441</v>
      </c>
      <c r="G835" s="56">
        <v>220992</v>
      </c>
      <c r="H835" s="85">
        <f t="shared" si="13"/>
        <v>44.999847280057828</v>
      </c>
    </row>
    <row r="836" spans="1:8" x14ac:dyDescent="0.25">
      <c r="A836" s="53">
        <v>396160400693</v>
      </c>
      <c r="B836" s="54" t="s">
        <v>162</v>
      </c>
      <c r="C836" s="55" t="s">
        <v>2921</v>
      </c>
      <c r="D836" s="55" t="s">
        <v>2922</v>
      </c>
      <c r="E836" s="55" t="s">
        <v>440</v>
      </c>
      <c r="F836" s="54" t="s">
        <v>477</v>
      </c>
      <c r="G836" s="56">
        <v>220992</v>
      </c>
      <c r="H836" s="85">
        <f t="shared" si="13"/>
        <v>44.999847280057828</v>
      </c>
    </row>
    <row r="837" spans="1:8" x14ac:dyDescent="0.25">
      <c r="A837" s="53">
        <v>396200501412</v>
      </c>
      <c r="B837" s="54" t="s">
        <v>511</v>
      </c>
      <c r="C837" s="55" t="s">
        <v>2923</v>
      </c>
      <c r="D837" s="55" t="s">
        <v>2924</v>
      </c>
      <c r="E837" s="55" t="s">
        <v>440</v>
      </c>
      <c r="F837" s="54" t="s">
        <v>441</v>
      </c>
      <c r="G837" s="56">
        <v>220992</v>
      </c>
      <c r="H837" s="85">
        <f t="shared" si="13"/>
        <v>44.999847280057828</v>
      </c>
    </row>
    <row r="838" spans="1:8" x14ac:dyDescent="0.25">
      <c r="A838" s="53">
        <v>396740915062</v>
      </c>
      <c r="B838" s="54" t="s">
        <v>568</v>
      </c>
      <c r="C838" s="55" t="s">
        <v>569</v>
      </c>
      <c r="D838" s="55" t="s">
        <v>570</v>
      </c>
      <c r="E838" s="55" t="s">
        <v>440</v>
      </c>
      <c r="F838" s="54" t="s">
        <v>441</v>
      </c>
      <c r="G838" s="56">
        <v>220992</v>
      </c>
      <c r="H838" s="85">
        <f t="shared" si="13"/>
        <v>44.999847280057828</v>
      </c>
    </row>
    <row r="839" spans="1:8" x14ac:dyDescent="0.25">
      <c r="A839" s="53">
        <v>396750300791</v>
      </c>
      <c r="B839" s="54" t="s">
        <v>257</v>
      </c>
      <c r="C839" s="55" t="s">
        <v>2925</v>
      </c>
      <c r="D839" s="55" t="s">
        <v>2926</v>
      </c>
      <c r="E839" s="55" t="s">
        <v>440</v>
      </c>
      <c r="F839" s="54" t="s">
        <v>441</v>
      </c>
      <c r="G839" s="56">
        <v>220992</v>
      </c>
      <c r="H839" s="85">
        <f t="shared" si="13"/>
        <v>44.999847280057828</v>
      </c>
    </row>
    <row r="840" spans="1:8" x14ac:dyDescent="0.25">
      <c r="A840" s="53">
        <v>396750300881</v>
      </c>
      <c r="B840" s="54" t="s">
        <v>234</v>
      </c>
      <c r="C840" s="55" t="s">
        <v>2122</v>
      </c>
      <c r="D840" s="55" t="s">
        <v>2927</v>
      </c>
      <c r="E840" s="55" t="s">
        <v>440</v>
      </c>
      <c r="F840" s="54" t="s">
        <v>477</v>
      </c>
      <c r="G840" s="56">
        <v>220992</v>
      </c>
      <c r="H840" s="85">
        <f t="shared" si="13"/>
        <v>44.999847280057828</v>
      </c>
    </row>
    <row r="841" spans="1:8" x14ac:dyDescent="0.25">
      <c r="A841" s="53">
        <v>396750301828</v>
      </c>
      <c r="B841" s="54" t="s">
        <v>395</v>
      </c>
      <c r="C841" s="55" t="s">
        <v>509</v>
      </c>
      <c r="D841" s="55" t="s">
        <v>2928</v>
      </c>
      <c r="E841" s="55" t="s">
        <v>440</v>
      </c>
      <c r="F841" s="54" t="s">
        <v>477</v>
      </c>
      <c r="G841" s="56">
        <v>220992</v>
      </c>
      <c r="H841" s="85">
        <f t="shared" si="13"/>
        <v>44.999847280057828</v>
      </c>
    </row>
    <row r="842" spans="1:8" x14ac:dyDescent="0.25">
      <c r="A842" s="53">
        <v>396761203151</v>
      </c>
      <c r="B842" s="54" t="s">
        <v>38</v>
      </c>
      <c r="C842" s="55" t="s">
        <v>2929</v>
      </c>
      <c r="D842" s="55" t="s">
        <v>2930</v>
      </c>
      <c r="E842" s="55" t="s">
        <v>440</v>
      </c>
      <c r="F842" s="54" t="s">
        <v>477</v>
      </c>
      <c r="G842" s="56">
        <v>220992</v>
      </c>
      <c r="H842" s="85">
        <f t="shared" si="13"/>
        <v>44.999847280057828</v>
      </c>
    </row>
    <row r="843" spans="1:8" x14ac:dyDescent="0.25">
      <c r="A843" s="53">
        <v>396761203721</v>
      </c>
      <c r="B843" s="54" t="s">
        <v>285</v>
      </c>
      <c r="C843" s="55" t="s">
        <v>2931</v>
      </c>
      <c r="D843" s="55" t="s">
        <v>2932</v>
      </c>
      <c r="E843" s="55" t="s">
        <v>440</v>
      </c>
      <c r="F843" s="54" t="s">
        <v>477</v>
      </c>
      <c r="G843" s="56">
        <v>220992</v>
      </c>
      <c r="H843" s="85">
        <f t="shared" si="13"/>
        <v>44.999847280057828</v>
      </c>
    </row>
    <row r="844" spans="1:8" x14ac:dyDescent="0.25">
      <c r="A844" s="53">
        <v>396761203780</v>
      </c>
      <c r="B844" s="54" t="s">
        <v>254</v>
      </c>
      <c r="C844" s="55" t="s">
        <v>2933</v>
      </c>
      <c r="D844" s="55" t="s">
        <v>2934</v>
      </c>
      <c r="E844" s="55" t="s">
        <v>440</v>
      </c>
      <c r="F844" s="54" t="s">
        <v>441</v>
      </c>
      <c r="G844" s="56">
        <v>220992</v>
      </c>
      <c r="H844" s="85">
        <f t="shared" si="13"/>
        <v>44.999847280057828</v>
      </c>
    </row>
    <row r="845" spans="1:8" x14ac:dyDescent="0.25">
      <c r="A845" s="53">
        <v>396960650884</v>
      </c>
      <c r="B845" s="54" t="s">
        <v>26</v>
      </c>
      <c r="C845" s="55" t="s">
        <v>2721</v>
      </c>
      <c r="D845" s="55" t="s">
        <v>2935</v>
      </c>
      <c r="E845" s="55" t="s">
        <v>440</v>
      </c>
      <c r="F845" s="54" t="s">
        <v>477</v>
      </c>
      <c r="G845" s="56">
        <v>220992</v>
      </c>
      <c r="H845" s="85">
        <f t="shared" si="13"/>
        <v>44.999847280057828</v>
      </c>
    </row>
    <row r="846" spans="1:8" x14ac:dyDescent="0.25">
      <c r="A846" s="53">
        <v>398021201174</v>
      </c>
      <c r="B846" s="54" t="s">
        <v>2936</v>
      </c>
      <c r="C846" s="55" t="s">
        <v>2937</v>
      </c>
      <c r="D846" s="55" t="s">
        <v>2938</v>
      </c>
      <c r="E846" s="55" t="s">
        <v>743</v>
      </c>
      <c r="F846" s="54" t="s">
        <v>441</v>
      </c>
      <c r="G846" s="56">
        <v>220992</v>
      </c>
      <c r="H846" s="85">
        <f t="shared" si="13"/>
        <v>44.999847280057828</v>
      </c>
    </row>
    <row r="847" spans="1:8" x14ac:dyDescent="0.25">
      <c r="A847" s="53">
        <v>400020102011</v>
      </c>
      <c r="B847" s="54" t="s">
        <v>2939</v>
      </c>
      <c r="C847" s="55" t="s">
        <v>2422</v>
      </c>
      <c r="D847" s="55" t="s">
        <v>2940</v>
      </c>
      <c r="E847" s="55" t="s">
        <v>716</v>
      </c>
      <c r="F847" s="54" t="s">
        <v>441</v>
      </c>
      <c r="G847" s="56">
        <v>220992</v>
      </c>
      <c r="H847" s="85">
        <f t="shared" si="13"/>
        <v>44.999847280057828</v>
      </c>
    </row>
    <row r="848" spans="1:8" x14ac:dyDescent="0.25">
      <c r="A848" s="53">
        <v>400111004241</v>
      </c>
      <c r="B848" s="54" t="s">
        <v>2941</v>
      </c>
      <c r="C848" s="55" t="s">
        <v>2942</v>
      </c>
      <c r="D848" s="55" t="s">
        <v>2943</v>
      </c>
      <c r="E848" s="55" t="s">
        <v>716</v>
      </c>
      <c r="F848" s="54" t="s">
        <v>441</v>
      </c>
      <c r="G848" s="56">
        <v>220992</v>
      </c>
      <c r="H848" s="85">
        <f t="shared" si="13"/>
        <v>44.999847280057828</v>
      </c>
    </row>
    <row r="849" spans="1:8" x14ac:dyDescent="0.25">
      <c r="A849" s="53">
        <v>408811000590</v>
      </c>
      <c r="B849" s="54" t="s">
        <v>2944</v>
      </c>
      <c r="C849" s="55" t="s">
        <v>730</v>
      </c>
      <c r="D849" s="55" t="s">
        <v>1807</v>
      </c>
      <c r="E849" s="55" t="s">
        <v>732</v>
      </c>
      <c r="F849" s="54" t="s">
        <v>441</v>
      </c>
      <c r="G849" s="56">
        <v>217248</v>
      </c>
      <c r="H849" s="85">
        <f t="shared" si="13"/>
        <v>44.23746932874495</v>
      </c>
    </row>
    <row r="850" spans="1:8" x14ac:dyDescent="0.25">
      <c r="A850" s="53">
        <v>395770802461</v>
      </c>
      <c r="B850" s="54" t="s">
        <v>2945</v>
      </c>
      <c r="C850" s="55" t="s">
        <v>2946</v>
      </c>
      <c r="D850" s="55" t="s">
        <v>2947</v>
      </c>
      <c r="E850" s="55" t="s">
        <v>743</v>
      </c>
      <c r="F850" s="54" t="s">
        <v>441</v>
      </c>
      <c r="G850" s="56">
        <v>211190</v>
      </c>
      <c r="H850" s="85">
        <f t="shared" si="13"/>
        <v>43.003899449190079</v>
      </c>
    </row>
    <row r="851" spans="1:8" x14ac:dyDescent="0.25">
      <c r="A851" s="53">
        <v>396990103471</v>
      </c>
      <c r="B851" s="54" t="s">
        <v>231</v>
      </c>
      <c r="C851" s="55" t="s">
        <v>2948</v>
      </c>
      <c r="D851" s="55" t="s">
        <v>2949</v>
      </c>
      <c r="E851" s="55" t="s">
        <v>440</v>
      </c>
      <c r="F851" s="54" t="s">
        <v>441</v>
      </c>
      <c r="G851" s="56">
        <v>211190</v>
      </c>
      <c r="H851" s="85">
        <f t="shared" si="13"/>
        <v>43.003899449190079</v>
      </c>
    </row>
    <row r="852" spans="1:8" x14ac:dyDescent="0.25">
      <c r="A852" s="53">
        <v>400961132086</v>
      </c>
      <c r="B852" s="54" t="s">
        <v>2950</v>
      </c>
      <c r="C852" s="55" t="s">
        <v>2951</v>
      </c>
      <c r="D852" s="55" t="s">
        <v>2952</v>
      </c>
      <c r="E852" s="55" t="s">
        <v>716</v>
      </c>
      <c r="F852" s="54" t="s">
        <v>477</v>
      </c>
      <c r="G852" s="56">
        <v>211190</v>
      </c>
      <c r="H852" s="85">
        <f t="shared" si="13"/>
        <v>43.003899449190079</v>
      </c>
    </row>
    <row r="853" spans="1:8" x14ac:dyDescent="0.25">
      <c r="A853" s="53">
        <v>403870200347</v>
      </c>
      <c r="B853" s="54" t="s">
        <v>2953</v>
      </c>
      <c r="C853" s="55" t="s">
        <v>2954</v>
      </c>
      <c r="D853" s="55" t="s">
        <v>944</v>
      </c>
      <c r="E853" s="55" t="s">
        <v>724</v>
      </c>
      <c r="F853" s="54" t="s">
        <v>441</v>
      </c>
      <c r="G853" s="56">
        <v>211190</v>
      </c>
      <c r="H853" s="85">
        <f t="shared" si="13"/>
        <v>43.003899449190079</v>
      </c>
    </row>
    <row r="854" spans="1:8" x14ac:dyDescent="0.25">
      <c r="A854" s="53">
        <v>390870600316</v>
      </c>
      <c r="B854" s="54" t="s">
        <v>2955</v>
      </c>
      <c r="C854" s="55" t="s">
        <v>2257</v>
      </c>
      <c r="D854" s="55" t="s">
        <v>2956</v>
      </c>
      <c r="E854" s="55" t="s">
        <v>1532</v>
      </c>
      <c r="F854" s="54" t="s">
        <v>477</v>
      </c>
      <c r="G854" s="56">
        <v>206289</v>
      </c>
      <c r="H854" s="85">
        <f t="shared" si="13"/>
        <v>42.005925533756198</v>
      </c>
    </row>
    <row r="855" spans="1:8" x14ac:dyDescent="0.25">
      <c r="A855" s="53">
        <v>391930900132</v>
      </c>
      <c r="B855" s="54" t="s">
        <v>2957</v>
      </c>
      <c r="C855" s="55" t="s">
        <v>2958</v>
      </c>
      <c r="D855" s="55" t="s">
        <v>2959</v>
      </c>
      <c r="E855" s="55" t="s">
        <v>984</v>
      </c>
      <c r="F855" s="54" t="s">
        <v>441</v>
      </c>
      <c r="G855" s="56">
        <v>206289</v>
      </c>
      <c r="H855" s="85">
        <f t="shared" si="13"/>
        <v>42.005925533756198</v>
      </c>
    </row>
    <row r="856" spans="1:8" x14ac:dyDescent="0.25">
      <c r="A856" s="53">
        <v>392910600554</v>
      </c>
      <c r="B856" s="54" t="s">
        <v>2960</v>
      </c>
      <c r="C856" s="55" t="s">
        <v>2961</v>
      </c>
      <c r="D856" s="55" t="s">
        <v>2962</v>
      </c>
      <c r="E856" s="55" t="s">
        <v>2478</v>
      </c>
      <c r="F856" s="54" t="s">
        <v>441</v>
      </c>
      <c r="G856" s="56">
        <v>206289</v>
      </c>
      <c r="H856" s="85">
        <f t="shared" si="13"/>
        <v>42.005925533756198</v>
      </c>
    </row>
    <row r="857" spans="1:8" x14ac:dyDescent="0.25">
      <c r="A857" s="53">
        <v>408811000611</v>
      </c>
      <c r="B857" s="54" t="s">
        <v>2963</v>
      </c>
      <c r="C857" s="55" t="s">
        <v>2964</v>
      </c>
      <c r="D857" s="55" t="s">
        <v>2965</v>
      </c>
      <c r="E857" s="55" t="s">
        <v>732</v>
      </c>
      <c r="F857" s="54" t="s">
        <v>441</v>
      </c>
      <c r="G857" s="56">
        <v>205308</v>
      </c>
      <c r="H857" s="85">
        <f t="shared" si="13"/>
        <v>41.806167849397774</v>
      </c>
    </row>
    <row r="858" spans="1:8" x14ac:dyDescent="0.25">
      <c r="A858" s="53">
        <v>408821000326</v>
      </c>
      <c r="B858" s="54" t="s">
        <v>2966</v>
      </c>
      <c r="C858" s="55" t="s">
        <v>1736</v>
      </c>
      <c r="D858" s="55" t="s">
        <v>2967</v>
      </c>
      <c r="E858" s="55" t="s">
        <v>732</v>
      </c>
      <c r="F858" s="54" t="s">
        <v>441</v>
      </c>
      <c r="G858" s="56">
        <v>205308</v>
      </c>
      <c r="H858" s="85">
        <f t="shared" si="13"/>
        <v>41.806167849397774</v>
      </c>
    </row>
    <row r="859" spans="1:8" x14ac:dyDescent="0.25">
      <c r="A859" s="53">
        <v>390851100655</v>
      </c>
      <c r="B859" s="54" t="s">
        <v>2968</v>
      </c>
      <c r="C859" s="55" t="s">
        <v>2594</v>
      </c>
      <c r="D859" s="55" t="s">
        <v>2969</v>
      </c>
      <c r="E859" s="55" t="s">
        <v>1679</v>
      </c>
      <c r="F859" s="54" t="s">
        <v>441</v>
      </c>
      <c r="G859" s="56">
        <v>201388</v>
      </c>
      <c r="H859" s="85">
        <f t="shared" si="13"/>
        <v>41.007951618322323</v>
      </c>
    </row>
    <row r="860" spans="1:8" x14ac:dyDescent="0.25">
      <c r="A860" s="53">
        <v>390851100663</v>
      </c>
      <c r="B860" s="54" t="s">
        <v>2970</v>
      </c>
      <c r="C860" s="55" t="s">
        <v>2594</v>
      </c>
      <c r="D860" s="55" t="s">
        <v>2971</v>
      </c>
      <c r="E860" s="55" t="s">
        <v>1679</v>
      </c>
      <c r="F860" s="54" t="s">
        <v>441</v>
      </c>
      <c r="G860" s="56">
        <v>201388</v>
      </c>
      <c r="H860" s="85">
        <f t="shared" si="13"/>
        <v>41.007951618322323</v>
      </c>
    </row>
    <row r="861" spans="1:8" x14ac:dyDescent="0.25">
      <c r="A861" s="53">
        <v>390881000299</v>
      </c>
      <c r="B861" s="54" t="s">
        <v>2972</v>
      </c>
      <c r="C861" s="55" t="s">
        <v>2973</v>
      </c>
      <c r="D861" s="55" t="s">
        <v>2974</v>
      </c>
      <c r="E861" s="55" t="s">
        <v>1532</v>
      </c>
      <c r="F861" s="54" t="s">
        <v>477</v>
      </c>
      <c r="G861" s="56">
        <v>201388</v>
      </c>
      <c r="H861" s="85">
        <f t="shared" si="13"/>
        <v>41.007951618322323</v>
      </c>
    </row>
    <row r="862" spans="1:8" x14ac:dyDescent="0.25">
      <c r="A862" s="53">
        <v>390901000274</v>
      </c>
      <c r="B862" s="54" t="s">
        <v>2975</v>
      </c>
      <c r="C862" s="55" t="s">
        <v>2976</v>
      </c>
      <c r="D862" s="55" t="s">
        <v>2977</v>
      </c>
      <c r="E862" s="55" t="s">
        <v>1532</v>
      </c>
      <c r="F862" s="54" t="s">
        <v>441</v>
      </c>
      <c r="G862" s="56">
        <v>201388</v>
      </c>
      <c r="H862" s="85">
        <f t="shared" si="13"/>
        <v>41.007951618322323</v>
      </c>
    </row>
    <row r="863" spans="1:8" x14ac:dyDescent="0.25">
      <c r="A863" s="53">
        <v>390970210663</v>
      </c>
      <c r="B863" s="54" t="s">
        <v>2978</v>
      </c>
      <c r="C863" s="55" t="s">
        <v>1912</v>
      </c>
      <c r="D863" s="55" t="s">
        <v>2979</v>
      </c>
      <c r="E863" s="55" t="s">
        <v>1215</v>
      </c>
      <c r="F863" s="54" t="s">
        <v>477</v>
      </c>
      <c r="G863" s="56">
        <v>201388</v>
      </c>
      <c r="H863" s="85">
        <f t="shared" si="13"/>
        <v>41.007951618322323</v>
      </c>
    </row>
    <row r="864" spans="1:8" x14ac:dyDescent="0.25">
      <c r="A864" s="53">
        <v>391840800139</v>
      </c>
      <c r="B864" s="54" t="s">
        <v>2980</v>
      </c>
      <c r="C864" s="55" t="s">
        <v>2981</v>
      </c>
      <c r="D864" s="55" t="s">
        <v>2982</v>
      </c>
      <c r="E864" s="55" t="s">
        <v>984</v>
      </c>
      <c r="F864" s="54" t="s">
        <v>441</v>
      </c>
      <c r="G864" s="56">
        <v>201388</v>
      </c>
      <c r="H864" s="85">
        <f t="shared" si="13"/>
        <v>41.007951618322323</v>
      </c>
    </row>
    <row r="865" spans="1:8" x14ac:dyDescent="0.25">
      <c r="A865" s="53">
        <v>395161000323</v>
      </c>
      <c r="B865" s="54" t="s">
        <v>2983</v>
      </c>
      <c r="C865" s="55" t="s">
        <v>2984</v>
      </c>
      <c r="D865" s="55" t="s">
        <v>2985</v>
      </c>
      <c r="E865" s="55" t="s">
        <v>728</v>
      </c>
      <c r="F865" s="54" t="s">
        <v>441</v>
      </c>
      <c r="G865" s="56">
        <v>201388</v>
      </c>
      <c r="H865" s="85">
        <f t="shared" si="13"/>
        <v>41.007951618322323</v>
      </c>
    </row>
    <row r="866" spans="1:8" x14ac:dyDescent="0.25">
      <c r="A866" s="53">
        <v>395750201100</v>
      </c>
      <c r="B866" s="54" t="s">
        <v>2986</v>
      </c>
      <c r="C866" s="55" t="s">
        <v>2987</v>
      </c>
      <c r="D866" s="55" t="s">
        <v>2988</v>
      </c>
      <c r="E866" s="55" t="s">
        <v>728</v>
      </c>
      <c r="F866" s="54" t="s">
        <v>441</v>
      </c>
      <c r="G866" s="56">
        <v>201388</v>
      </c>
      <c r="H866" s="85">
        <f t="shared" si="13"/>
        <v>41.007951618322323</v>
      </c>
    </row>
    <row r="867" spans="1:8" x14ac:dyDescent="0.25">
      <c r="A867" s="53">
        <v>395750301511</v>
      </c>
      <c r="B867" s="54" t="s">
        <v>2989</v>
      </c>
      <c r="C867" s="55" t="s">
        <v>2990</v>
      </c>
      <c r="D867" s="55" t="s">
        <v>2991</v>
      </c>
      <c r="E867" s="55" t="s">
        <v>743</v>
      </c>
      <c r="F867" s="54" t="s">
        <v>441</v>
      </c>
      <c r="G867" s="56">
        <v>201388</v>
      </c>
      <c r="H867" s="85">
        <f t="shared" si="13"/>
        <v>41.007951618322323</v>
      </c>
    </row>
    <row r="868" spans="1:8" x14ac:dyDescent="0.25">
      <c r="A868" s="53">
        <v>395770801944</v>
      </c>
      <c r="B868" s="54" t="s">
        <v>2992</v>
      </c>
      <c r="C868" s="55" t="s">
        <v>2993</v>
      </c>
      <c r="D868" s="55" t="s">
        <v>2004</v>
      </c>
      <c r="E868" s="55" t="s">
        <v>743</v>
      </c>
      <c r="F868" s="54" t="s">
        <v>441</v>
      </c>
      <c r="G868" s="56">
        <v>201388</v>
      </c>
      <c r="H868" s="85">
        <f t="shared" si="13"/>
        <v>41.007951618322323</v>
      </c>
    </row>
    <row r="869" spans="1:8" x14ac:dyDescent="0.25">
      <c r="A869" s="53">
        <v>403890200068</v>
      </c>
      <c r="B869" s="54" t="s">
        <v>2994</v>
      </c>
      <c r="C869" s="55" t="s">
        <v>2995</v>
      </c>
      <c r="D869" s="55" t="s">
        <v>2996</v>
      </c>
      <c r="E869" s="55" t="s">
        <v>724</v>
      </c>
      <c r="F869" s="54" t="s">
        <v>441</v>
      </c>
      <c r="G869" s="56">
        <v>201388</v>
      </c>
      <c r="H869" s="85">
        <f t="shared" si="13"/>
        <v>41.007951618322323</v>
      </c>
    </row>
    <row r="870" spans="1:8" x14ac:dyDescent="0.25">
      <c r="A870" s="53">
        <v>371030200215</v>
      </c>
      <c r="B870" s="54" t="s">
        <v>2997</v>
      </c>
      <c r="C870" s="55" t="s">
        <v>2998</v>
      </c>
      <c r="D870" s="55" t="s">
        <v>2999</v>
      </c>
      <c r="E870" s="55" t="s">
        <v>2200</v>
      </c>
      <c r="F870" s="54" t="s">
        <v>441</v>
      </c>
      <c r="G870" s="56">
        <v>197538</v>
      </c>
      <c r="H870" s="85">
        <f t="shared" si="13"/>
        <v>40.223989248516069</v>
      </c>
    </row>
    <row r="871" spans="1:8" x14ac:dyDescent="0.25">
      <c r="A871" s="53">
        <v>395030700885</v>
      </c>
      <c r="B871" s="54" t="s">
        <v>3000</v>
      </c>
      <c r="C871" s="55" t="s">
        <v>3001</v>
      </c>
      <c r="D871" s="55" t="s">
        <v>3002</v>
      </c>
      <c r="E871" s="55" t="s">
        <v>728</v>
      </c>
      <c r="F871" s="54" t="s">
        <v>441</v>
      </c>
      <c r="G871" s="56">
        <v>197538</v>
      </c>
      <c r="H871" s="85">
        <f t="shared" si="13"/>
        <v>40.223989248516069</v>
      </c>
    </row>
    <row r="872" spans="1:8" x14ac:dyDescent="0.25">
      <c r="A872" s="53">
        <v>396050600085</v>
      </c>
      <c r="B872" s="54" t="s">
        <v>416</v>
      </c>
      <c r="C872" s="55" t="s">
        <v>3003</v>
      </c>
      <c r="D872" s="55" t="s">
        <v>3004</v>
      </c>
      <c r="E872" s="55" t="s">
        <v>440</v>
      </c>
      <c r="F872" s="54" t="s">
        <v>477</v>
      </c>
      <c r="G872" s="56">
        <v>197538</v>
      </c>
      <c r="H872" s="85">
        <f t="shared" si="13"/>
        <v>40.223989248516069</v>
      </c>
    </row>
    <row r="873" spans="1:8" x14ac:dyDescent="0.25">
      <c r="A873" s="53">
        <v>408880300058</v>
      </c>
      <c r="B873" s="54" t="s">
        <v>3005</v>
      </c>
      <c r="C873" s="55" t="s">
        <v>3006</v>
      </c>
      <c r="D873" s="55" t="s">
        <v>3007</v>
      </c>
      <c r="E873" s="55" t="s">
        <v>732</v>
      </c>
      <c r="F873" s="54" t="s">
        <v>441</v>
      </c>
      <c r="G873" s="56">
        <v>197538</v>
      </c>
      <c r="H873" s="85">
        <f t="shared" si="13"/>
        <v>40.223989248516069</v>
      </c>
    </row>
    <row r="874" spans="1:8" x14ac:dyDescent="0.25">
      <c r="A874" s="53">
        <v>411050204260</v>
      </c>
      <c r="B874" s="54" t="s">
        <v>3008</v>
      </c>
      <c r="C874" s="55" t="s">
        <v>3009</v>
      </c>
      <c r="D874" s="55" t="s">
        <v>3010</v>
      </c>
      <c r="E874" s="55" t="s">
        <v>1674</v>
      </c>
      <c r="F874" s="54" t="s">
        <v>441</v>
      </c>
      <c r="G874" s="56">
        <v>197538</v>
      </c>
      <c r="H874" s="85">
        <f t="shared" si="13"/>
        <v>40.223989248516069</v>
      </c>
    </row>
    <row r="875" spans="1:8" x14ac:dyDescent="0.25">
      <c r="A875" s="53">
        <v>372791203150</v>
      </c>
      <c r="B875" s="54" t="s">
        <v>3011</v>
      </c>
      <c r="C875" s="55" t="s">
        <v>3012</v>
      </c>
      <c r="D875" s="55" t="s">
        <v>3013</v>
      </c>
      <c r="E875" s="55" t="s">
        <v>3014</v>
      </c>
      <c r="F875" s="54" t="s">
        <v>441</v>
      </c>
      <c r="G875" s="56">
        <v>196924</v>
      </c>
      <c r="H875" s="85">
        <f t="shared" si="13"/>
        <v>40.098962522526193</v>
      </c>
    </row>
    <row r="876" spans="1:8" x14ac:dyDescent="0.25">
      <c r="A876" s="53">
        <v>395080601233</v>
      </c>
      <c r="B876" s="54" t="s">
        <v>3015</v>
      </c>
      <c r="C876" s="55" t="s">
        <v>3016</v>
      </c>
      <c r="D876" s="55" t="s">
        <v>3017</v>
      </c>
      <c r="E876" s="55" t="s">
        <v>728</v>
      </c>
      <c r="F876" s="54" t="s">
        <v>477</v>
      </c>
      <c r="G876" s="56">
        <v>196924</v>
      </c>
      <c r="H876" s="85">
        <f t="shared" si="13"/>
        <v>40.098962522526193</v>
      </c>
    </row>
    <row r="877" spans="1:8" x14ac:dyDescent="0.25">
      <c r="A877" s="53">
        <v>395140200811</v>
      </c>
      <c r="B877" s="54" t="s">
        <v>3018</v>
      </c>
      <c r="C877" s="55" t="s">
        <v>3019</v>
      </c>
      <c r="D877" s="55" t="s">
        <v>3020</v>
      </c>
      <c r="E877" s="55" t="s">
        <v>728</v>
      </c>
      <c r="F877" s="54" t="s">
        <v>477</v>
      </c>
      <c r="G877" s="56">
        <v>196924</v>
      </c>
      <c r="H877" s="85">
        <f t="shared" si="13"/>
        <v>40.098962522526193</v>
      </c>
    </row>
    <row r="878" spans="1:8" x14ac:dyDescent="0.25">
      <c r="A878" s="53">
        <v>395750201070</v>
      </c>
      <c r="B878" s="54" t="s">
        <v>3021</v>
      </c>
      <c r="C878" s="55" t="s">
        <v>3022</v>
      </c>
      <c r="D878" s="55" t="s">
        <v>3023</v>
      </c>
      <c r="E878" s="55" t="s">
        <v>728</v>
      </c>
      <c r="F878" s="54" t="s">
        <v>441</v>
      </c>
      <c r="G878" s="56">
        <v>196924</v>
      </c>
      <c r="H878" s="85">
        <f t="shared" si="13"/>
        <v>40.098962522526193</v>
      </c>
    </row>
    <row r="879" spans="1:8" x14ac:dyDescent="0.25">
      <c r="A879" s="53">
        <v>395770801235</v>
      </c>
      <c r="B879" s="54" t="s">
        <v>3024</v>
      </c>
      <c r="C879" s="55" t="s">
        <v>3025</v>
      </c>
      <c r="D879" s="55" t="s">
        <v>3026</v>
      </c>
      <c r="E879" s="55" t="s">
        <v>728</v>
      </c>
      <c r="F879" s="54" t="s">
        <v>477</v>
      </c>
      <c r="G879" s="56">
        <v>196924</v>
      </c>
      <c r="H879" s="85">
        <f t="shared" si="13"/>
        <v>40.098962522526193</v>
      </c>
    </row>
    <row r="880" spans="1:8" x14ac:dyDescent="0.25">
      <c r="A880" s="53">
        <v>395931112591</v>
      </c>
      <c r="B880" s="54" t="s">
        <v>3027</v>
      </c>
      <c r="C880" s="55" t="s">
        <v>3028</v>
      </c>
      <c r="D880" s="55" t="s">
        <v>3029</v>
      </c>
      <c r="E880" s="55" t="s">
        <v>728</v>
      </c>
      <c r="F880" s="54" t="s">
        <v>441</v>
      </c>
      <c r="G880" s="56">
        <v>196924</v>
      </c>
      <c r="H880" s="85">
        <f t="shared" si="13"/>
        <v>40.098962522526193</v>
      </c>
    </row>
    <row r="881" spans="1:8" x14ac:dyDescent="0.25">
      <c r="A881" s="53">
        <v>395980920091</v>
      </c>
      <c r="B881" s="54" t="s">
        <v>3030</v>
      </c>
      <c r="C881" s="55" t="s">
        <v>3031</v>
      </c>
      <c r="D881" s="55" t="s">
        <v>3032</v>
      </c>
      <c r="E881" s="55" t="s">
        <v>728</v>
      </c>
      <c r="F881" s="54" t="s">
        <v>441</v>
      </c>
      <c r="G881" s="56">
        <v>196924</v>
      </c>
      <c r="H881" s="85">
        <f t="shared" si="13"/>
        <v>40.098962522526193</v>
      </c>
    </row>
    <row r="882" spans="1:8" x14ac:dyDescent="0.25">
      <c r="A882" s="53">
        <v>370981104953</v>
      </c>
      <c r="B882" s="54" t="s">
        <v>3033</v>
      </c>
      <c r="C882" s="55" t="s">
        <v>3034</v>
      </c>
      <c r="D882" s="55" t="s">
        <v>3035</v>
      </c>
      <c r="E882" s="55" t="s">
        <v>1409</v>
      </c>
      <c r="F882" s="54" t="s">
        <v>441</v>
      </c>
      <c r="G882" s="56">
        <v>196487</v>
      </c>
      <c r="H882" s="85">
        <f t="shared" si="13"/>
        <v>40.009977702888442</v>
      </c>
    </row>
    <row r="883" spans="1:8" x14ac:dyDescent="0.25">
      <c r="A883" s="53">
        <v>371960800867</v>
      </c>
      <c r="B883" s="54" t="s">
        <v>3036</v>
      </c>
      <c r="C883" s="55" t="s">
        <v>3037</v>
      </c>
      <c r="D883" s="55" t="s">
        <v>3038</v>
      </c>
      <c r="E883" s="55" t="s">
        <v>1429</v>
      </c>
      <c r="F883" s="54" t="s">
        <v>441</v>
      </c>
      <c r="G883" s="56">
        <v>196487</v>
      </c>
      <c r="H883" s="85">
        <f t="shared" si="13"/>
        <v>40.009977702888442</v>
      </c>
    </row>
    <row r="884" spans="1:8" x14ac:dyDescent="0.25">
      <c r="A884" s="53">
        <v>390821000672</v>
      </c>
      <c r="B884" s="54" t="s">
        <v>3039</v>
      </c>
      <c r="C884" s="55" t="s">
        <v>3040</v>
      </c>
      <c r="D884" s="55" t="s">
        <v>3041</v>
      </c>
      <c r="E884" s="55" t="s">
        <v>1215</v>
      </c>
      <c r="F884" s="54" t="s">
        <v>441</v>
      </c>
      <c r="G884" s="56">
        <v>196487</v>
      </c>
      <c r="H884" s="85">
        <f t="shared" si="13"/>
        <v>40.009977702888442</v>
      </c>
    </row>
    <row r="885" spans="1:8" x14ac:dyDescent="0.25">
      <c r="A885" s="53">
        <v>390821100758</v>
      </c>
      <c r="B885" s="54" t="s">
        <v>3042</v>
      </c>
      <c r="C885" s="55" t="s">
        <v>3043</v>
      </c>
      <c r="D885" s="55" t="s">
        <v>3044</v>
      </c>
      <c r="E885" s="55" t="s">
        <v>1532</v>
      </c>
      <c r="F885" s="54" t="s">
        <v>441</v>
      </c>
      <c r="G885" s="56">
        <v>196487</v>
      </c>
      <c r="H885" s="85">
        <f t="shared" si="13"/>
        <v>40.009977702888442</v>
      </c>
    </row>
    <row r="886" spans="1:8" x14ac:dyDescent="0.25">
      <c r="A886" s="53">
        <v>390831100641</v>
      </c>
      <c r="B886" s="54" t="s">
        <v>3045</v>
      </c>
      <c r="C886" s="55" t="s">
        <v>3046</v>
      </c>
      <c r="D886" s="55" t="s">
        <v>1887</v>
      </c>
      <c r="E886" s="55" t="s">
        <v>1525</v>
      </c>
      <c r="F886" s="54" t="s">
        <v>441</v>
      </c>
      <c r="G886" s="56">
        <v>196487</v>
      </c>
      <c r="H886" s="85">
        <f t="shared" si="13"/>
        <v>40.009977702888442</v>
      </c>
    </row>
    <row r="887" spans="1:8" x14ac:dyDescent="0.25">
      <c r="A887" s="53">
        <v>390831100659</v>
      </c>
      <c r="B887" s="54" t="s">
        <v>3047</v>
      </c>
      <c r="C887" s="55" t="s">
        <v>3046</v>
      </c>
      <c r="D887" s="55" t="s">
        <v>1887</v>
      </c>
      <c r="E887" s="55" t="s">
        <v>1525</v>
      </c>
      <c r="F887" s="54" t="s">
        <v>441</v>
      </c>
      <c r="G887" s="56">
        <v>196487</v>
      </c>
      <c r="H887" s="85">
        <f t="shared" si="13"/>
        <v>40.009977702888442</v>
      </c>
    </row>
    <row r="888" spans="1:8" x14ac:dyDescent="0.25">
      <c r="A888" s="53">
        <v>390831100667</v>
      </c>
      <c r="B888" s="54" t="s">
        <v>3048</v>
      </c>
      <c r="C888" s="55" t="s">
        <v>3046</v>
      </c>
      <c r="D888" s="55" t="s">
        <v>1887</v>
      </c>
      <c r="E888" s="55" t="s">
        <v>1525</v>
      </c>
      <c r="F888" s="54" t="s">
        <v>441</v>
      </c>
      <c r="G888" s="56">
        <v>196487</v>
      </c>
      <c r="H888" s="85">
        <f t="shared" si="13"/>
        <v>40.009977702888442</v>
      </c>
    </row>
    <row r="889" spans="1:8" x14ac:dyDescent="0.25">
      <c r="A889" s="53">
        <v>390831100675</v>
      </c>
      <c r="B889" s="54" t="s">
        <v>3049</v>
      </c>
      <c r="C889" s="55" t="s">
        <v>3046</v>
      </c>
      <c r="D889" s="55" t="s">
        <v>1887</v>
      </c>
      <c r="E889" s="55" t="s">
        <v>1525</v>
      </c>
      <c r="F889" s="54" t="s">
        <v>441</v>
      </c>
      <c r="G889" s="56">
        <v>196487</v>
      </c>
      <c r="H889" s="85">
        <f t="shared" si="13"/>
        <v>40.009977702888442</v>
      </c>
    </row>
    <row r="890" spans="1:8" x14ac:dyDescent="0.25">
      <c r="A890" s="53">
        <v>390850500269</v>
      </c>
      <c r="B890" s="54" t="s">
        <v>3050</v>
      </c>
      <c r="C890" s="55" t="s">
        <v>3051</v>
      </c>
      <c r="D890" s="55" t="s">
        <v>3052</v>
      </c>
      <c r="E890" s="55" t="s">
        <v>1532</v>
      </c>
      <c r="F890" s="54" t="s">
        <v>441</v>
      </c>
      <c r="G890" s="56">
        <v>196487</v>
      </c>
      <c r="H890" s="85">
        <f t="shared" si="13"/>
        <v>40.009977702888442</v>
      </c>
    </row>
    <row r="891" spans="1:8" x14ac:dyDescent="0.25">
      <c r="A891" s="53">
        <v>390851000324</v>
      </c>
      <c r="B891" s="54" t="s">
        <v>3053</v>
      </c>
      <c r="C891" s="55" t="s">
        <v>3054</v>
      </c>
      <c r="D891" s="55" t="s">
        <v>3055</v>
      </c>
      <c r="E891" s="55" t="s">
        <v>1532</v>
      </c>
      <c r="F891" s="54" t="s">
        <v>477</v>
      </c>
      <c r="G891" s="56">
        <v>196487</v>
      </c>
      <c r="H891" s="85">
        <f t="shared" si="13"/>
        <v>40.009977702888442</v>
      </c>
    </row>
    <row r="892" spans="1:8" x14ac:dyDescent="0.25">
      <c r="A892" s="53">
        <v>390910900636</v>
      </c>
      <c r="B892" s="54" t="s">
        <v>3056</v>
      </c>
      <c r="C892" s="55" t="s">
        <v>3057</v>
      </c>
      <c r="D892" s="55" t="s">
        <v>3058</v>
      </c>
      <c r="E892" s="55" t="s">
        <v>1532</v>
      </c>
      <c r="F892" s="54" t="s">
        <v>441</v>
      </c>
      <c r="G892" s="56">
        <v>196487</v>
      </c>
      <c r="H892" s="85">
        <f t="shared" si="13"/>
        <v>40.009977702888442</v>
      </c>
    </row>
    <row r="893" spans="1:8" x14ac:dyDescent="0.25">
      <c r="A893" s="53">
        <v>391780300018</v>
      </c>
      <c r="B893" s="54" t="s">
        <v>3059</v>
      </c>
      <c r="C893" s="55" t="s">
        <v>3060</v>
      </c>
      <c r="D893" s="55" t="s">
        <v>3061</v>
      </c>
      <c r="E893" s="55" t="s">
        <v>1416</v>
      </c>
      <c r="F893" s="54" t="s">
        <v>441</v>
      </c>
      <c r="G893" s="56">
        <v>196487</v>
      </c>
      <c r="H893" s="85">
        <f t="shared" si="13"/>
        <v>40.009977702888442</v>
      </c>
    </row>
    <row r="894" spans="1:8" x14ac:dyDescent="0.25">
      <c r="A894" s="53">
        <v>391880500057</v>
      </c>
      <c r="B894" s="54" t="s">
        <v>3062</v>
      </c>
      <c r="C894" s="55" t="s">
        <v>3063</v>
      </c>
      <c r="D894" s="55" t="s">
        <v>3064</v>
      </c>
      <c r="E894" s="55" t="s">
        <v>1416</v>
      </c>
      <c r="F894" s="54" t="s">
        <v>441</v>
      </c>
      <c r="G894" s="56">
        <v>196487</v>
      </c>
      <c r="H894" s="85">
        <f t="shared" si="13"/>
        <v>40.009977702888442</v>
      </c>
    </row>
    <row r="895" spans="1:8" x14ac:dyDescent="0.25">
      <c r="A895" s="53">
        <v>395140601378</v>
      </c>
      <c r="B895" s="54" t="s">
        <v>3065</v>
      </c>
      <c r="C895" s="55" t="s">
        <v>3066</v>
      </c>
      <c r="D895" s="55" t="s">
        <v>3067</v>
      </c>
      <c r="E895" s="55" t="s">
        <v>743</v>
      </c>
      <c r="F895" s="54" t="s">
        <v>441</v>
      </c>
      <c r="G895" s="56">
        <v>196487</v>
      </c>
      <c r="H895" s="85">
        <f t="shared" si="13"/>
        <v>40.009977702888442</v>
      </c>
    </row>
    <row r="896" spans="1:8" x14ac:dyDescent="0.25">
      <c r="A896" s="53">
        <v>395750201321</v>
      </c>
      <c r="B896" s="54" t="s">
        <v>3068</v>
      </c>
      <c r="C896" s="55" t="s">
        <v>3069</v>
      </c>
      <c r="D896" s="55" t="s">
        <v>3070</v>
      </c>
      <c r="E896" s="55" t="s">
        <v>728</v>
      </c>
      <c r="F896" s="54" t="s">
        <v>441</v>
      </c>
      <c r="G896" s="56">
        <v>196487</v>
      </c>
      <c r="H896" s="85">
        <f t="shared" si="13"/>
        <v>40.009977702888442</v>
      </c>
    </row>
    <row r="897" spans="1:8" x14ac:dyDescent="0.25">
      <c r="A897" s="53">
        <v>395750300141</v>
      </c>
      <c r="B897" s="54" t="s">
        <v>3071</v>
      </c>
      <c r="C897" s="55" t="s">
        <v>3072</v>
      </c>
      <c r="D897" s="55" t="s">
        <v>3073</v>
      </c>
      <c r="E897" s="55" t="s">
        <v>728</v>
      </c>
      <c r="F897" s="54" t="s">
        <v>441</v>
      </c>
      <c r="G897" s="56">
        <v>196487</v>
      </c>
      <c r="H897" s="85">
        <f t="shared" si="13"/>
        <v>40.009977702888442</v>
      </c>
    </row>
    <row r="898" spans="1:8" x14ac:dyDescent="0.25">
      <c r="A898" s="53">
        <v>395911205810</v>
      </c>
      <c r="B898" s="54" t="s">
        <v>3074</v>
      </c>
      <c r="C898" s="55" t="s">
        <v>3075</v>
      </c>
      <c r="D898" s="55" t="s">
        <v>3076</v>
      </c>
      <c r="E898" s="55" t="s">
        <v>728</v>
      </c>
      <c r="F898" s="54" t="s">
        <v>441</v>
      </c>
      <c r="G898" s="56">
        <v>196487</v>
      </c>
      <c r="H898" s="85">
        <f t="shared" ref="H898:H961" si="14">G898/4910.95</f>
        <v>40.009977702888442</v>
      </c>
    </row>
    <row r="899" spans="1:8" x14ac:dyDescent="0.25">
      <c r="A899" s="53">
        <v>395931211085</v>
      </c>
      <c r="B899" s="54" t="s">
        <v>3077</v>
      </c>
      <c r="C899" s="55" t="s">
        <v>3078</v>
      </c>
      <c r="D899" s="55" t="s">
        <v>3079</v>
      </c>
      <c r="E899" s="55" t="s">
        <v>743</v>
      </c>
      <c r="F899" s="54" t="s">
        <v>477</v>
      </c>
      <c r="G899" s="56">
        <v>196487</v>
      </c>
      <c r="H899" s="85">
        <f t="shared" si="14"/>
        <v>40.009977702888442</v>
      </c>
    </row>
    <row r="900" spans="1:8" x14ac:dyDescent="0.25">
      <c r="A900" s="53">
        <v>395940251413</v>
      </c>
      <c r="B900" s="54" t="s">
        <v>3080</v>
      </c>
      <c r="C900" s="55" t="s">
        <v>1663</v>
      </c>
      <c r="D900" s="55" t="s">
        <v>3081</v>
      </c>
      <c r="E900" s="55" t="s">
        <v>728</v>
      </c>
      <c r="F900" s="54" t="s">
        <v>441</v>
      </c>
      <c r="G900" s="56">
        <v>196487</v>
      </c>
      <c r="H900" s="85">
        <f t="shared" si="14"/>
        <v>40.009977702888442</v>
      </c>
    </row>
    <row r="901" spans="1:8" x14ac:dyDescent="0.25">
      <c r="A901" s="53">
        <v>395940550640</v>
      </c>
      <c r="B901" s="54" t="s">
        <v>3082</v>
      </c>
      <c r="C901" s="55" t="s">
        <v>2701</v>
      </c>
      <c r="D901" s="55" t="s">
        <v>1573</v>
      </c>
      <c r="E901" s="55" t="s">
        <v>743</v>
      </c>
      <c r="F901" s="54" t="s">
        <v>441</v>
      </c>
      <c r="G901" s="56">
        <v>196487</v>
      </c>
      <c r="H901" s="85">
        <f t="shared" si="14"/>
        <v>40.009977702888442</v>
      </c>
    </row>
    <row r="902" spans="1:8" x14ac:dyDescent="0.25">
      <c r="A902" s="53">
        <v>395961112278</v>
      </c>
      <c r="B902" s="54" t="s">
        <v>3083</v>
      </c>
      <c r="C902" s="55" t="s">
        <v>1663</v>
      </c>
      <c r="D902" s="55" t="s">
        <v>3084</v>
      </c>
      <c r="E902" s="55" t="s">
        <v>728</v>
      </c>
      <c r="F902" s="54" t="s">
        <v>441</v>
      </c>
      <c r="G902" s="56">
        <v>196487</v>
      </c>
      <c r="H902" s="85">
        <f t="shared" si="14"/>
        <v>40.009977702888442</v>
      </c>
    </row>
    <row r="903" spans="1:8" x14ac:dyDescent="0.25">
      <c r="A903" s="53">
        <v>396000200892</v>
      </c>
      <c r="B903" s="54" t="s">
        <v>216</v>
      </c>
      <c r="C903" s="55" t="s">
        <v>2509</v>
      </c>
      <c r="D903" s="55" t="s">
        <v>3085</v>
      </c>
      <c r="E903" s="55" t="s">
        <v>440</v>
      </c>
      <c r="F903" s="54" t="s">
        <v>477</v>
      </c>
      <c r="G903" s="56">
        <v>196487</v>
      </c>
      <c r="H903" s="85">
        <f t="shared" si="14"/>
        <v>40.009977702888442</v>
      </c>
    </row>
    <row r="904" spans="1:8" x14ac:dyDescent="0.25">
      <c r="A904" s="53">
        <v>396050100694</v>
      </c>
      <c r="B904" s="54" t="s">
        <v>224</v>
      </c>
      <c r="C904" s="55" t="s">
        <v>1008</v>
      </c>
      <c r="D904" s="55" t="s">
        <v>665</v>
      </c>
      <c r="E904" s="55" t="s">
        <v>440</v>
      </c>
      <c r="F904" s="54" t="s">
        <v>477</v>
      </c>
      <c r="G904" s="56">
        <v>196487</v>
      </c>
      <c r="H904" s="85">
        <f t="shared" si="14"/>
        <v>40.009977702888442</v>
      </c>
    </row>
    <row r="905" spans="1:8" x14ac:dyDescent="0.25">
      <c r="A905" s="53">
        <v>396161000184</v>
      </c>
      <c r="B905" s="54" t="s">
        <v>460</v>
      </c>
      <c r="C905" s="55" t="s">
        <v>461</v>
      </c>
      <c r="D905" s="55" t="s">
        <v>462</v>
      </c>
      <c r="E905" s="55" t="s">
        <v>440</v>
      </c>
      <c r="F905" s="54" t="s">
        <v>441</v>
      </c>
      <c r="G905" s="56">
        <v>196487</v>
      </c>
      <c r="H905" s="85">
        <f t="shared" si="14"/>
        <v>40.009977702888442</v>
      </c>
    </row>
    <row r="906" spans="1:8" x14ac:dyDescent="0.25">
      <c r="A906" s="53">
        <v>396740915259</v>
      </c>
      <c r="B906" s="54" t="s">
        <v>22</v>
      </c>
      <c r="C906" s="55" t="s">
        <v>3086</v>
      </c>
      <c r="D906" s="55" t="s">
        <v>3087</v>
      </c>
      <c r="E906" s="55" t="s">
        <v>440</v>
      </c>
      <c r="F906" s="54" t="s">
        <v>441</v>
      </c>
      <c r="G906" s="56">
        <v>196487</v>
      </c>
      <c r="H906" s="85">
        <f t="shared" si="14"/>
        <v>40.009977702888442</v>
      </c>
    </row>
    <row r="907" spans="1:8" x14ac:dyDescent="0.25">
      <c r="A907" s="53">
        <v>396761202945</v>
      </c>
      <c r="B907" s="54" t="s">
        <v>361</v>
      </c>
      <c r="C907" s="55" t="s">
        <v>461</v>
      </c>
      <c r="D907" s="55" t="s">
        <v>3088</v>
      </c>
      <c r="E907" s="55" t="s">
        <v>440</v>
      </c>
      <c r="F907" s="54" t="s">
        <v>441</v>
      </c>
      <c r="G907" s="56">
        <v>196487</v>
      </c>
      <c r="H907" s="85">
        <f t="shared" si="14"/>
        <v>40.009977702888442</v>
      </c>
    </row>
    <row r="908" spans="1:8" x14ac:dyDescent="0.25">
      <c r="A908" s="53">
        <v>400020503244</v>
      </c>
      <c r="B908" s="54" t="s">
        <v>3089</v>
      </c>
      <c r="C908" s="55" t="s">
        <v>3090</v>
      </c>
      <c r="D908" s="55" t="s">
        <v>3091</v>
      </c>
      <c r="E908" s="55" t="s">
        <v>1051</v>
      </c>
      <c r="F908" s="54" t="s">
        <v>441</v>
      </c>
      <c r="G908" s="56">
        <v>196487</v>
      </c>
      <c r="H908" s="85">
        <f t="shared" si="14"/>
        <v>40.009977702888442</v>
      </c>
    </row>
    <row r="909" spans="1:8" x14ac:dyDescent="0.25">
      <c r="A909" s="53">
        <v>403010250231</v>
      </c>
      <c r="B909" s="54" t="s">
        <v>3092</v>
      </c>
      <c r="C909" s="55" t="s">
        <v>3093</v>
      </c>
      <c r="D909" s="55" t="s">
        <v>3094</v>
      </c>
      <c r="E909" s="55" t="s">
        <v>724</v>
      </c>
      <c r="F909" s="54" t="s">
        <v>477</v>
      </c>
      <c r="G909" s="56">
        <v>196487</v>
      </c>
      <c r="H909" s="85">
        <f t="shared" si="14"/>
        <v>40.009977702888442</v>
      </c>
    </row>
    <row r="910" spans="1:8" x14ac:dyDescent="0.25">
      <c r="A910" s="53">
        <v>371190706131</v>
      </c>
      <c r="B910" s="54" t="s">
        <v>3095</v>
      </c>
      <c r="C910" s="55" t="s">
        <v>3096</v>
      </c>
      <c r="D910" s="55" t="s">
        <v>3097</v>
      </c>
      <c r="E910" s="55" t="s">
        <v>1429</v>
      </c>
      <c r="F910" s="54" t="s">
        <v>441</v>
      </c>
      <c r="G910" s="56">
        <v>196486</v>
      </c>
      <c r="H910" s="85">
        <f t="shared" si="14"/>
        <v>40.009774076298882</v>
      </c>
    </row>
    <row r="911" spans="1:8" x14ac:dyDescent="0.25">
      <c r="A911" s="53">
        <v>371930200423</v>
      </c>
      <c r="B911" s="54" t="s">
        <v>3098</v>
      </c>
      <c r="C911" s="55" t="s">
        <v>3099</v>
      </c>
      <c r="D911" s="55" t="s">
        <v>3100</v>
      </c>
      <c r="E911" s="55" t="s">
        <v>3101</v>
      </c>
      <c r="F911" s="54" t="s">
        <v>441</v>
      </c>
      <c r="G911" s="56">
        <v>196486</v>
      </c>
      <c r="H911" s="85">
        <f t="shared" si="14"/>
        <v>40.009774076298882</v>
      </c>
    </row>
    <row r="912" spans="1:8" x14ac:dyDescent="0.25">
      <c r="A912" s="53">
        <v>389011010444</v>
      </c>
      <c r="B912" s="54" t="s">
        <v>3102</v>
      </c>
      <c r="C912" s="55" t="s">
        <v>3103</v>
      </c>
      <c r="D912" s="55" t="s">
        <v>3104</v>
      </c>
      <c r="E912" s="55" t="s">
        <v>3105</v>
      </c>
      <c r="F912" s="54" t="s">
        <v>441</v>
      </c>
      <c r="G912" s="56">
        <v>196486</v>
      </c>
      <c r="H912" s="85">
        <f t="shared" si="14"/>
        <v>40.009774076298882</v>
      </c>
    </row>
    <row r="913" spans="1:8" x14ac:dyDescent="0.25">
      <c r="A913" s="53">
        <v>389170400105</v>
      </c>
      <c r="B913" s="54" t="s">
        <v>3106</v>
      </c>
      <c r="C913" s="55" t="s">
        <v>3107</v>
      </c>
      <c r="D913" s="55" t="s">
        <v>3108</v>
      </c>
      <c r="E913" s="55" t="s">
        <v>3109</v>
      </c>
      <c r="F913" s="54" t="s">
        <v>441</v>
      </c>
      <c r="G913" s="56">
        <v>196486</v>
      </c>
      <c r="H913" s="85">
        <f t="shared" si="14"/>
        <v>40.009774076298882</v>
      </c>
    </row>
    <row r="914" spans="1:8" x14ac:dyDescent="0.25">
      <c r="A914" s="53">
        <v>390030910560</v>
      </c>
      <c r="B914" s="54" t="s">
        <v>3110</v>
      </c>
      <c r="C914" s="55" t="s">
        <v>3111</v>
      </c>
      <c r="D914" s="55" t="s">
        <v>3112</v>
      </c>
      <c r="E914" s="55" t="s">
        <v>1215</v>
      </c>
      <c r="F914" s="54" t="s">
        <v>477</v>
      </c>
      <c r="G914" s="56">
        <v>196486</v>
      </c>
      <c r="H914" s="85">
        <f t="shared" si="14"/>
        <v>40.009774076298882</v>
      </c>
    </row>
    <row r="915" spans="1:8" x14ac:dyDescent="0.25">
      <c r="A915" s="53">
        <v>390050500848</v>
      </c>
      <c r="B915" s="54" t="s">
        <v>3113</v>
      </c>
      <c r="C915" s="55" t="s">
        <v>1776</v>
      </c>
      <c r="D915" s="55" t="s">
        <v>3114</v>
      </c>
      <c r="E915" s="55" t="s">
        <v>1719</v>
      </c>
      <c r="F915" s="54" t="s">
        <v>441</v>
      </c>
      <c r="G915" s="56">
        <v>196486</v>
      </c>
      <c r="H915" s="85">
        <f t="shared" si="14"/>
        <v>40.009774076298882</v>
      </c>
    </row>
    <row r="916" spans="1:8" x14ac:dyDescent="0.25">
      <c r="A916" s="53">
        <v>390120301163</v>
      </c>
      <c r="B916" s="54" t="s">
        <v>3115</v>
      </c>
      <c r="C916" s="55" t="s">
        <v>3116</v>
      </c>
      <c r="D916" s="55" t="s">
        <v>3117</v>
      </c>
      <c r="E916" s="55" t="s">
        <v>1679</v>
      </c>
      <c r="F916" s="54" t="s">
        <v>441</v>
      </c>
      <c r="G916" s="56">
        <v>196486</v>
      </c>
      <c r="H916" s="85">
        <f t="shared" si="14"/>
        <v>40.009774076298882</v>
      </c>
    </row>
    <row r="917" spans="1:8" x14ac:dyDescent="0.25">
      <c r="A917" s="53">
        <v>390130600673</v>
      </c>
      <c r="B917" s="54" t="s">
        <v>3118</v>
      </c>
      <c r="C917" s="55" t="s">
        <v>3119</v>
      </c>
      <c r="D917" s="55" t="s">
        <v>3120</v>
      </c>
      <c r="E917" s="55" t="s">
        <v>1532</v>
      </c>
      <c r="F917" s="54" t="s">
        <v>441</v>
      </c>
      <c r="G917" s="56">
        <v>196486</v>
      </c>
      <c r="H917" s="85">
        <f t="shared" si="14"/>
        <v>40.009774076298882</v>
      </c>
    </row>
    <row r="918" spans="1:8" x14ac:dyDescent="0.25">
      <c r="A918" s="53">
        <v>390140100750</v>
      </c>
      <c r="B918" s="54" t="s">
        <v>3121</v>
      </c>
      <c r="C918" s="55" t="s">
        <v>3122</v>
      </c>
      <c r="D918" s="55" t="s">
        <v>3123</v>
      </c>
      <c r="E918" s="55" t="s">
        <v>977</v>
      </c>
      <c r="F918" s="54" t="s">
        <v>477</v>
      </c>
      <c r="G918" s="56">
        <v>196486</v>
      </c>
      <c r="H918" s="85">
        <f t="shared" si="14"/>
        <v>40.009774076298882</v>
      </c>
    </row>
    <row r="919" spans="1:8" x14ac:dyDescent="0.25">
      <c r="A919" s="53">
        <v>390170900041</v>
      </c>
      <c r="B919" s="54" t="s">
        <v>3124</v>
      </c>
      <c r="C919" s="55" t="s">
        <v>3125</v>
      </c>
      <c r="D919" s="55" t="s">
        <v>3126</v>
      </c>
      <c r="E919" s="55" t="s">
        <v>2816</v>
      </c>
      <c r="F919" s="54" t="s">
        <v>477</v>
      </c>
      <c r="G919" s="56">
        <v>196486</v>
      </c>
      <c r="H919" s="85">
        <f t="shared" si="14"/>
        <v>40.009774076298882</v>
      </c>
    </row>
    <row r="920" spans="1:8" x14ac:dyDescent="0.25">
      <c r="A920" s="53">
        <v>390180600291</v>
      </c>
      <c r="B920" s="54" t="s">
        <v>3127</v>
      </c>
      <c r="C920" s="55" t="s">
        <v>3128</v>
      </c>
      <c r="D920" s="55" t="s">
        <v>3129</v>
      </c>
      <c r="E920" s="55" t="s">
        <v>1532</v>
      </c>
      <c r="F920" s="54" t="s">
        <v>441</v>
      </c>
      <c r="G920" s="56">
        <v>196486</v>
      </c>
      <c r="H920" s="85">
        <f t="shared" si="14"/>
        <v>40.009774076298882</v>
      </c>
    </row>
    <row r="921" spans="1:8" x14ac:dyDescent="0.25">
      <c r="A921" s="53">
        <v>390881100587</v>
      </c>
      <c r="B921" s="54" t="s">
        <v>3130</v>
      </c>
      <c r="C921" s="55" t="s">
        <v>3131</v>
      </c>
      <c r="D921" s="55" t="s">
        <v>3132</v>
      </c>
      <c r="E921" s="55" t="s">
        <v>1532</v>
      </c>
      <c r="F921" s="54" t="s">
        <v>477</v>
      </c>
      <c r="G921" s="56">
        <v>196486</v>
      </c>
      <c r="H921" s="85">
        <f t="shared" si="14"/>
        <v>40.009774076298882</v>
      </c>
    </row>
    <row r="922" spans="1:8" x14ac:dyDescent="0.25">
      <c r="A922" s="53">
        <v>390891000688</v>
      </c>
      <c r="B922" s="54" t="s">
        <v>3133</v>
      </c>
      <c r="C922" s="55" t="s">
        <v>3134</v>
      </c>
      <c r="D922" s="55" t="s">
        <v>3135</v>
      </c>
      <c r="E922" s="55" t="s">
        <v>1525</v>
      </c>
      <c r="F922" s="54" t="s">
        <v>477</v>
      </c>
      <c r="G922" s="56">
        <v>196486</v>
      </c>
      <c r="H922" s="85">
        <f t="shared" si="14"/>
        <v>40.009774076298882</v>
      </c>
    </row>
    <row r="923" spans="1:8" x14ac:dyDescent="0.25">
      <c r="A923" s="53">
        <v>390900900379</v>
      </c>
      <c r="B923" s="54" t="s">
        <v>3136</v>
      </c>
      <c r="C923" s="55" t="s">
        <v>3131</v>
      </c>
      <c r="D923" s="55" t="s">
        <v>3137</v>
      </c>
      <c r="E923" s="55" t="s">
        <v>1532</v>
      </c>
      <c r="F923" s="54" t="s">
        <v>477</v>
      </c>
      <c r="G923" s="56">
        <v>196486</v>
      </c>
      <c r="H923" s="85">
        <f t="shared" si="14"/>
        <v>40.009774076298882</v>
      </c>
    </row>
    <row r="924" spans="1:8" x14ac:dyDescent="0.25">
      <c r="A924" s="53">
        <v>390940720811</v>
      </c>
      <c r="B924" s="54" t="s">
        <v>3138</v>
      </c>
      <c r="C924" s="55" t="s">
        <v>3131</v>
      </c>
      <c r="D924" s="55" t="s">
        <v>3139</v>
      </c>
      <c r="E924" s="55" t="s">
        <v>1532</v>
      </c>
      <c r="F924" s="54" t="s">
        <v>477</v>
      </c>
      <c r="G924" s="56">
        <v>196486</v>
      </c>
      <c r="H924" s="85">
        <f t="shared" si="14"/>
        <v>40.009774076298882</v>
      </c>
    </row>
    <row r="925" spans="1:8" x14ac:dyDescent="0.25">
      <c r="A925" s="53">
        <v>391020400195</v>
      </c>
      <c r="B925" s="54" t="s">
        <v>3140</v>
      </c>
      <c r="C925" s="55" t="s">
        <v>3141</v>
      </c>
      <c r="D925" s="55" t="s">
        <v>3142</v>
      </c>
      <c r="E925" s="55" t="s">
        <v>984</v>
      </c>
      <c r="F925" s="54" t="s">
        <v>477</v>
      </c>
      <c r="G925" s="56">
        <v>196486</v>
      </c>
      <c r="H925" s="85">
        <f t="shared" si="14"/>
        <v>40.009774076298882</v>
      </c>
    </row>
    <row r="926" spans="1:8" x14ac:dyDescent="0.25">
      <c r="A926" s="53">
        <v>392070410201</v>
      </c>
      <c r="B926" s="54" t="s">
        <v>3143</v>
      </c>
      <c r="C926" s="55" t="s">
        <v>3144</v>
      </c>
      <c r="D926" s="55" t="s">
        <v>3145</v>
      </c>
      <c r="E926" s="55" t="s">
        <v>3146</v>
      </c>
      <c r="F926" s="54" t="s">
        <v>441</v>
      </c>
      <c r="G926" s="56">
        <v>196486</v>
      </c>
      <c r="H926" s="85">
        <f t="shared" si="14"/>
        <v>40.009774076298882</v>
      </c>
    </row>
    <row r="927" spans="1:8" x14ac:dyDescent="0.25">
      <c r="A927" s="53">
        <v>392170900362</v>
      </c>
      <c r="B927" s="54" t="s">
        <v>3147</v>
      </c>
      <c r="C927" s="55" t="s">
        <v>3148</v>
      </c>
      <c r="D927" s="55" t="s">
        <v>3149</v>
      </c>
      <c r="E927" s="55" t="s">
        <v>2478</v>
      </c>
      <c r="F927" s="54" t="s">
        <v>441</v>
      </c>
      <c r="G927" s="56">
        <v>196486</v>
      </c>
      <c r="H927" s="85">
        <f t="shared" si="14"/>
        <v>40.009774076298882</v>
      </c>
    </row>
    <row r="928" spans="1:8" x14ac:dyDescent="0.25">
      <c r="A928" s="53">
        <v>393061200217</v>
      </c>
      <c r="B928" s="54" t="s">
        <v>3150</v>
      </c>
      <c r="C928" s="55" t="s">
        <v>3151</v>
      </c>
      <c r="D928" s="55" t="s">
        <v>3152</v>
      </c>
      <c r="E928" s="55" t="s">
        <v>3153</v>
      </c>
      <c r="F928" s="54" t="s">
        <v>477</v>
      </c>
      <c r="G928" s="56">
        <v>196486</v>
      </c>
      <c r="H928" s="85">
        <f t="shared" si="14"/>
        <v>40.009774076298882</v>
      </c>
    </row>
    <row r="929" spans="1:8" x14ac:dyDescent="0.25">
      <c r="A929" s="53">
        <v>393061200225</v>
      </c>
      <c r="B929" s="54" t="s">
        <v>3154</v>
      </c>
      <c r="C929" s="55" t="s">
        <v>3155</v>
      </c>
      <c r="D929" s="55" t="s">
        <v>3156</v>
      </c>
      <c r="E929" s="55" t="s">
        <v>3153</v>
      </c>
      <c r="F929" s="54" t="s">
        <v>477</v>
      </c>
      <c r="G929" s="56">
        <v>196486</v>
      </c>
      <c r="H929" s="85">
        <f t="shared" si="14"/>
        <v>40.009774076298882</v>
      </c>
    </row>
    <row r="930" spans="1:8" x14ac:dyDescent="0.25">
      <c r="A930" s="53">
        <v>393061200233</v>
      </c>
      <c r="B930" s="54" t="s">
        <v>3157</v>
      </c>
      <c r="C930" s="55" t="s">
        <v>3158</v>
      </c>
      <c r="D930" s="55" t="s">
        <v>3159</v>
      </c>
      <c r="E930" s="55" t="s">
        <v>3153</v>
      </c>
      <c r="F930" s="54" t="s">
        <v>477</v>
      </c>
      <c r="G930" s="56">
        <v>196486</v>
      </c>
      <c r="H930" s="85">
        <f t="shared" si="14"/>
        <v>40.009774076298882</v>
      </c>
    </row>
    <row r="931" spans="1:8" x14ac:dyDescent="0.25">
      <c r="A931" s="53">
        <v>395000201221</v>
      </c>
      <c r="B931" s="54" t="s">
        <v>3160</v>
      </c>
      <c r="C931" s="55" t="s">
        <v>3161</v>
      </c>
      <c r="D931" s="55" t="s">
        <v>3162</v>
      </c>
      <c r="E931" s="55" t="s">
        <v>728</v>
      </c>
      <c r="F931" s="54" t="s">
        <v>477</v>
      </c>
      <c r="G931" s="56">
        <v>196486</v>
      </c>
      <c r="H931" s="85">
        <f t="shared" si="14"/>
        <v>40.009774076298882</v>
      </c>
    </row>
    <row r="932" spans="1:8" x14ac:dyDescent="0.25">
      <c r="A932" s="53">
        <v>395010100504</v>
      </c>
      <c r="B932" s="54" t="s">
        <v>3163</v>
      </c>
      <c r="C932" s="55" t="s">
        <v>3164</v>
      </c>
      <c r="D932" s="55" t="s">
        <v>3165</v>
      </c>
      <c r="E932" s="55" t="s">
        <v>728</v>
      </c>
      <c r="F932" s="54" t="s">
        <v>441</v>
      </c>
      <c r="G932" s="56">
        <v>196486</v>
      </c>
      <c r="H932" s="85">
        <f t="shared" si="14"/>
        <v>40.009774076298882</v>
      </c>
    </row>
    <row r="933" spans="1:8" x14ac:dyDescent="0.25">
      <c r="A933" s="53">
        <v>395010800867</v>
      </c>
      <c r="B933" s="54" t="s">
        <v>3166</v>
      </c>
      <c r="C933" s="55" t="s">
        <v>3167</v>
      </c>
      <c r="D933" s="55" t="s">
        <v>3168</v>
      </c>
      <c r="E933" s="55" t="s">
        <v>728</v>
      </c>
      <c r="F933" s="54" t="s">
        <v>441</v>
      </c>
      <c r="G933" s="56">
        <v>196486</v>
      </c>
      <c r="H933" s="85">
        <f t="shared" si="14"/>
        <v>40.009774076298882</v>
      </c>
    </row>
    <row r="934" spans="1:8" x14ac:dyDescent="0.25">
      <c r="A934" s="53">
        <v>395030701482</v>
      </c>
      <c r="B934" s="54" t="s">
        <v>3169</v>
      </c>
      <c r="C934" s="55" t="s">
        <v>3170</v>
      </c>
      <c r="D934" s="55" t="s">
        <v>3171</v>
      </c>
      <c r="E934" s="55" t="s">
        <v>728</v>
      </c>
      <c r="F934" s="54" t="s">
        <v>441</v>
      </c>
      <c r="G934" s="56">
        <v>196486</v>
      </c>
      <c r="H934" s="85">
        <f t="shared" si="14"/>
        <v>40.009774076298882</v>
      </c>
    </row>
    <row r="935" spans="1:8" x14ac:dyDescent="0.25">
      <c r="A935" s="53">
        <v>395050100051</v>
      </c>
      <c r="B935" s="54" t="s">
        <v>3172</v>
      </c>
      <c r="C935" s="55" t="s">
        <v>3173</v>
      </c>
      <c r="D935" s="55" t="s">
        <v>1567</v>
      </c>
      <c r="E935" s="55" t="s">
        <v>728</v>
      </c>
      <c r="F935" s="54" t="s">
        <v>477</v>
      </c>
      <c r="G935" s="56">
        <v>196486</v>
      </c>
      <c r="H935" s="85">
        <f t="shared" si="14"/>
        <v>40.009774076298882</v>
      </c>
    </row>
    <row r="936" spans="1:8" x14ac:dyDescent="0.25">
      <c r="A936" s="53">
        <v>395060200844</v>
      </c>
      <c r="B936" s="54" t="s">
        <v>3174</v>
      </c>
      <c r="C936" s="55" t="s">
        <v>3175</v>
      </c>
      <c r="D936" s="55" t="s">
        <v>3176</v>
      </c>
      <c r="E936" s="55" t="s">
        <v>728</v>
      </c>
      <c r="F936" s="54" t="s">
        <v>477</v>
      </c>
      <c r="G936" s="56">
        <v>196486</v>
      </c>
      <c r="H936" s="85">
        <f t="shared" si="14"/>
        <v>40.009774076298882</v>
      </c>
    </row>
    <row r="937" spans="1:8" x14ac:dyDescent="0.25">
      <c r="A937" s="53">
        <v>395060302167</v>
      </c>
      <c r="B937" s="54" t="s">
        <v>3177</v>
      </c>
      <c r="C937" s="55" t="s">
        <v>3178</v>
      </c>
      <c r="D937" s="55" t="s">
        <v>3179</v>
      </c>
      <c r="E937" s="55" t="s">
        <v>728</v>
      </c>
      <c r="F937" s="54" t="s">
        <v>477</v>
      </c>
      <c r="G937" s="56">
        <v>196486</v>
      </c>
      <c r="H937" s="85">
        <f t="shared" si="14"/>
        <v>40.009774076298882</v>
      </c>
    </row>
    <row r="938" spans="1:8" x14ac:dyDescent="0.25">
      <c r="A938" s="53">
        <v>395061201208</v>
      </c>
      <c r="B938" s="54" t="s">
        <v>3180</v>
      </c>
      <c r="C938" s="55" t="s">
        <v>3181</v>
      </c>
      <c r="D938" s="55" t="s">
        <v>3182</v>
      </c>
      <c r="E938" s="55" t="s">
        <v>728</v>
      </c>
      <c r="F938" s="54" t="s">
        <v>477</v>
      </c>
      <c r="G938" s="56">
        <v>196486</v>
      </c>
      <c r="H938" s="85">
        <f t="shared" si="14"/>
        <v>40.009774076298882</v>
      </c>
    </row>
    <row r="939" spans="1:8" x14ac:dyDescent="0.25">
      <c r="A939" s="53">
        <v>395090300894</v>
      </c>
      <c r="B939" s="54" t="s">
        <v>3183</v>
      </c>
      <c r="C939" s="55" t="s">
        <v>2651</v>
      </c>
      <c r="D939" s="55" t="s">
        <v>3184</v>
      </c>
      <c r="E939" s="55" t="s">
        <v>728</v>
      </c>
      <c r="F939" s="54" t="s">
        <v>477</v>
      </c>
      <c r="G939" s="56">
        <v>196486</v>
      </c>
      <c r="H939" s="85">
        <f t="shared" si="14"/>
        <v>40.009774076298882</v>
      </c>
    </row>
    <row r="940" spans="1:8" x14ac:dyDescent="0.25">
      <c r="A940" s="53">
        <v>395100501745</v>
      </c>
      <c r="B940" s="54" t="s">
        <v>3185</v>
      </c>
      <c r="C940" s="55" t="s">
        <v>3186</v>
      </c>
      <c r="D940" s="55" t="s">
        <v>3187</v>
      </c>
      <c r="E940" s="55" t="s">
        <v>743</v>
      </c>
      <c r="F940" s="54" t="s">
        <v>477</v>
      </c>
      <c r="G940" s="56">
        <v>196486</v>
      </c>
      <c r="H940" s="85">
        <f t="shared" si="14"/>
        <v>40.009774076298882</v>
      </c>
    </row>
    <row r="941" spans="1:8" x14ac:dyDescent="0.25">
      <c r="A941" s="53">
        <v>395110301671</v>
      </c>
      <c r="B941" s="54" t="s">
        <v>3188</v>
      </c>
      <c r="C941" s="55" t="s">
        <v>2651</v>
      </c>
      <c r="D941" s="55" t="s">
        <v>1658</v>
      </c>
      <c r="E941" s="55" t="s">
        <v>728</v>
      </c>
      <c r="F941" s="54" t="s">
        <v>441</v>
      </c>
      <c r="G941" s="56">
        <v>196486</v>
      </c>
      <c r="H941" s="85">
        <f t="shared" si="14"/>
        <v>40.009774076298882</v>
      </c>
    </row>
    <row r="942" spans="1:8" x14ac:dyDescent="0.25">
      <c r="A942" s="53">
        <v>395121100546</v>
      </c>
      <c r="B942" s="54" t="s">
        <v>3189</v>
      </c>
      <c r="C942" s="55" t="s">
        <v>3190</v>
      </c>
      <c r="D942" s="55" t="s">
        <v>3191</v>
      </c>
      <c r="E942" s="55" t="s">
        <v>728</v>
      </c>
      <c r="F942" s="54" t="s">
        <v>441</v>
      </c>
      <c r="G942" s="56">
        <v>196486</v>
      </c>
      <c r="H942" s="85">
        <f t="shared" si="14"/>
        <v>40.009774076298882</v>
      </c>
    </row>
    <row r="943" spans="1:8" x14ac:dyDescent="0.25">
      <c r="A943" s="53">
        <v>395130301295</v>
      </c>
      <c r="B943" s="54" t="s">
        <v>3192</v>
      </c>
      <c r="C943" s="55" t="s">
        <v>3193</v>
      </c>
      <c r="D943" s="55" t="s">
        <v>3194</v>
      </c>
      <c r="E943" s="55" t="s">
        <v>728</v>
      </c>
      <c r="F943" s="54" t="s">
        <v>477</v>
      </c>
      <c r="G943" s="56">
        <v>196486</v>
      </c>
      <c r="H943" s="85">
        <f t="shared" si="14"/>
        <v>40.009774076298882</v>
      </c>
    </row>
    <row r="944" spans="1:8" x14ac:dyDescent="0.25">
      <c r="A944" s="53">
        <v>395130601345</v>
      </c>
      <c r="B944" s="54" t="s">
        <v>3195</v>
      </c>
      <c r="C944" s="55" t="s">
        <v>3196</v>
      </c>
      <c r="D944" s="55" t="s">
        <v>3197</v>
      </c>
      <c r="E944" s="55" t="s">
        <v>728</v>
      </c>
      <c r="F944" s="54" t="s">
        <v>441</v>
      </c>
      <c r="G944" s="56">
        <v>196486</v>
      </c>
      <c r="H944" s="85">
        <f t="shared" si="14"/>
        <v>40.009774076298882</v>
      </c>
    </row>
    <row r="945" spans="1:8" x14ac:dyDescent="0.25">
      <c r="A945" s="53">
        <v>395130601604</v>
      </c>
      <c r="B945" s="54" t="s">
        <v>3198</v>
      </c>
      <c r="C945" s="55" t="s">
        <v>3199</v>
      </c>
      <c r="D945" s="55" t="s">
        <v>3200</v>
      </c>
      <c r="E945" s="55" t="s">
        <v>743</v>
      </c>
      <c r="F945" s="54" t="s">
        <v>477</v>
      </c>
      <c r="G945" s="56">
        <v>196486</v>
      </c>
      <c r="H945" s="85">
        <f t="shared" si="14"/>
        <v>40.009774076298882</v>
      </c>
    </row>
    <row r="946" spans="1:8" x14ac:dyDescent="0.25">
      <c r="A946" s="53">
        <v>395130700769</v>
      </c>
      <c r="B946" s="54" t="s">
        <v>3201</v>
      </c>
      <c r="C946" s="55" t="s">
        <v>2655</v>
      </c>
      <c r="D946" s="55" t="s">
        <v>3202</v>
      </c>
      <c r="E946" s="55" t="s">
        <v>743</v>
      </c>
      <c r="F946" s="54" t="s">
        <v>477</v>
      </c>
      <c r="G946" s="56">
        <v>196486</v>
      </c>
      <c r="H946" s="85">
        <f t="shared" si="14"/>
        <v>40.009774076298882</v>
      </c>
    </row>
    <row r="947" spans="1:8" x14ac:dyDescent="0.25">
      <c r="A947" s="53">
        <v>395131001554</v>
      </c>
      <c r="B947" s="54" t="s">
        <v>3203</v>
      </c>
      <c r="C947" s="55" t="s">
        <v>3204</v>
      </c>
      <c r="D947" s="55" t="s">
        <v>3205</v>
      </c>
      <c r="E947" s="55" t="s">
        <v>728</v>
      </c>
      <c r="F947" s="54" t="s">
        <v>441</v>
      </c>
      <c r="G947" s="56">
        <v>196486</v>
      </c>
      <c r="H947" s="85">
        <f t="shared" si="14"/>
        <v>40.009774076298882</v>
      </c>
    </row>
    <row r="948" spans="1:8" x14ac:dyDescent="0.25">
      <c r="A948" s="53">
        <v>395131100200</v>
      </c>
      <c r="B948" s="54" t="s">
        <v>3206</v>
      </c>
      <c r="C948" s="55" t="s">
        <v>3207</v>
      </c>
      <c r="D948" s="55" t="s">
        <v>3208</v>
      </c>
      <c r="E948" s="55" t="s">
        <v>743</v>
      </c>
      <c r="F948" s="54" t="s">
        <v>441</v>
      </c>
      <c r="G948" s="56">
        <v>196486</v>
      </c>
      <c r="H948" s="85">
        <f t="shared" si="14"/>
        <v>40.009774076298882</v>
      </c>
    </row>
    <row r="949" spans="1:8" x14ac:dyDescent="0.25">
      <c r="A949" s="53">
        <v>395131100536</v>
      </c>
      <c r="B949" s="54" t="s">
        <v>3209</v>
      </c>
      <c r="C949" s="55" t="s">
        <v>2655</v>
      </c>
      <c r="D949" s="55" t="s">
        <v>3210</v>
      </c>
      <c r="E949" s="55" t="s">
        <v>743</v>
      </c>
      <c r="F949" s="54" t="s">
        <v>441</v>
      </c>
      <c r="G949" s="56">
        <v>196486</v>
      </c>
      <c r="H949" s="85">
        <f t="shared" si="14"/>
        <v>40.009774076298882</v>
      </c>
    </row>
    <row r="950" spans="1:8" x14ac:dyDescent="0.25">
      <c r="A950" s="53">
        <v>395140301161</v>
      </c>
      <c r="B950" s="54" t="s">
        <v>3211</v>
      </c>
      <c r="C950" s="55" t="s">
        <v>3212</v>
      </c>
      <c r="D950" s="55" t="s">
        <v>3213</v>
      </c>
      <c r="E950" s="55" t="s">
        <v>728</v>
      </c>
      <c r="F950" s="54" t="s">
        <v>441</v>
      </c>
      <c r="G950" s="56">
        <v>196486</v>
      </c>
      <c r="H950" s="85">
        <f t="shared" si="14"/>
        <v>40.009774076298882</v>
      </c>
    </row>
    <row r="951" spans="1:8" x14ac:dyDescent="0.25">
      <c r="A951" s="53">
        <v>395150501177</v>
      </c>
      <c r="B951" s="54" t="s">
        <v>426</v>
      </c>
      <c r="C951" s="55" t="s">
        <v>3214</v>
      </c>
      <c r="D951" s="55" t="s">
        <v>3215</v>
      </c>
      <c r="E951" s="55" t="s">
        <v>728</v>
      </c>
      <c r="F951" s="54" t="s">
        <v>441</v>
      </c>
      <c r="G951" s="56">
        <v>196486</v>
      </c>
      <c r="H951" s="85">
        <f t="shared" si="14"/>
        <v>40.009774076298882</v>
      </c>
    </row>
    <row r="952" spans="1:8" x14ac:dyDescent="0.25">
      <c r="A952" s="53">
        <v>395161000218</v>
      </c>
      <c r="B952" s="54" t="s">
        <v>3216</v>
      </c>
      <c r="C952" s="55" t="s">
        <v>3217</v>
      </c>
      <c r="D952" s="55" t="s">
        <v>3218</v>
      </c>
      <c r="E952" s="55" t="s">
        <v>743</v>
      </c>
      <c r="F952" s="54" t="s">
        <v>441</v>
      </c>
      <c r="G952" s="56">
        <v>196486</v>
      </c>
      <c r="H952" s="85">
        <f t="shared" si="14"/>
        <v>40.009774076298882</v>
      </c>
    </row>
    <row r="953" spans="1:8" x14ac:dyDescent="0.25">
      <c r="A953" s="53">
        <v>395161000277</v>
      </c>
      <c r="B953" s="54" t="s">
        <v>3219</v>
      </c>
      <c r="C953" s="55" t="s">
        <v>3220</v>
      </c>
      <c r="D953" s="55" t="s">
        <v>3221</v>
      </c>
      <c r="E953" s="55" t="s">
        <v>728</v>
      </c>
      <c r="F953" s="54" t="s">
        <v>441</v>
      </c>
      <c r="G953" s="56">
        <v>196486</v>
      </c>
      <c r="H953" s="85">
        <f t="shared" si="14"/>
        <v>40.009774076298882</v>
      </c>
    </row>
    <row r="954" spans="1:8" x14ac:dyDescent="0.25">
      <c r="A954" s="53">
        <v>395161000293</v>
      </c>
      <c r="B954" s="54" t="s">
        <v>3222</v>
      </c>
      <c r="C954" s="55" t="s">
        <v>3223</v>
      </c>
      <c r="D954" s="55" t="s">
        <v>3224</v>
      </c>
      <c r="E954" s="55" t="s">
        <v>743</v>
      </c>
      <c r="F954" s="54" t="s">
        <v>441</v>
      </c>
      <c r="G954" s="56">
        <v>196486</v>
      </c>
      <c r="H954" s="85">
        <f t="shared" si="14"/>
        <v>40.009774076298882</v>
      </c>
    </row>
    <row r="955" spans="1:8" x14ac:dyDescent="0.25">
      <c r="A955" s="53">
        <v>395161000340</v>
      </c>
      <c r="B955" s="54" t="s">
        <v>3225</v>
      </c>
      <c r="C955" s="55" t="s">
        <v>3226</v>
      </c>
      <c r="D955" s="55" t="s">
        <v>3227</v>
      </c>
      <c r="E955" s="55" t="s">
        <v>743</v>
      </c>
      <c r="F955" s="54" t="s">
        <v>441</v>
      </c>
      <c r="G955" s="56">
        <v>196486</v>
      </c>
      <c r="H955" s="85">
        <f t="shared" si="14"/>
        <v>40.009774076298882</v>
      </c>
    </row>
    <row r="956" spans="1:8" x14ac:dyDescent="0.25">
      <c r="A956" s="53">
        <v>395161000463</v>
      </c>
      <c r="B956" s="54" t="s">
        <v>3228</v>
      </c>
      <c r="C956" s="55" t="s">
        <v>3229</v>
      </c>
      <c r="D956" s="55" t="s">
        <v>3230</v>
      </c>
      <c r="E956" s="55" t="s">
        <v>743</v>
      </c>
      <c r="F956" s="54" t="s">
        <v>441</v>
      </c>
      <c r="G956" s="56">
        <v>196486</v>
      </c>
      <c r="H956" s="85">
        <f t="shared" si="14"/>
        <v>40.009774076298882</v>
      </c>
    </row>
    <row r="957" spans="1:8" x14ac:dyDescent="0.25">
      <c r="A957" s="53">
        <v>395170700354</v>
      </c>
      <c r="B957" s="54" t="s">
        <v>3231</v>
      </c>
      <c r="C957" s="55" t="s">
        <v>3232</v>
      </c>
      <c r="D957" s="55" t="s">
        <v>3233</v>
      </c>
      <c r="E957" s="55" t="s">
        <v>728</v>
      </c>
      <c r="F957" s="54" t="s">
        <v>441</v>
      </c>
      <c r="G957" s="56">
        <v>196486</v>
      </c>
      <c r="H957" s="85">
        <f t="shared" si="14"/>
        <v>40.009774076298882</v>
      </c>
    </row>
    <row r="958" spans="1:8" x14ac:dyDescent="0.25">
      <c r="A958" s="53">
        <v>395170700362</v>
      </c>
      <c r="B958" s="54" t="s">
        <v>3234</v>
      </c>
      <c r="C958" s="55" t="s">
        <v>3232</v>
      </c>
      <c r="D958" s="55" t="s">
        <v>3233</v>
      </c>
      <c r="E958" s="55" t="s">
        <v>728</v>
      </c>
      <c r="F958" s="54" t="s">
        <v>441</v>
      </c>
      <c r="G958" s="56">
        <v>196486</v>
      </c>
      <c r="H958" s="85">
        <f t="shared" si="14"/>
        <v>40.009774076298882</v>
      </c>
    </row>
    <row r="959" spans="1:8" x14ac:dyDescent="0.25">
      <c r="A959" s="53">
        <v>395170701288</v>
      </c>
      <c r="B959" s="54" t="s">
        <v>3235</v>
      </c>
      <c r="C959" s="55" t="s">
        <v>3236</v>
      </c>
      <c r="D959" s="55" t="s">
        <v>3237</v>
      </c>
      <c r="E959" s="55" t="s">
        <v>743</v>
      </c>
      <c r="F959" s="54" t="s">
        <v>441</v>
      </c>
      <c r="G959" s="56">
        <v>196486</v>
      </c>
      <c r="H959" s="85">
        <f t="shared" si="14"/>
        <v>40.009774076298882</v>
      </c>
    </row>
    <row r="960" spans="1:8" x14ac:dyDescent="0.25">
      <c r="A960" s="53">
        <v>395171200665</v>
      </c>
      <c r="B960" s="54" t="s">
        <v>3238</v>
      </c>
      <c r="C960" s="55" t="s">
        <v>3239</v>
      </c>
      <c r="D960" s="55" t="s">
        <v>3240</v>
      </c>
      <c r="E960" s="55" t="s">
        <v>728</v>
      </c>
      <c r="F960" s="54" t="s">
        <v>441</v>
      </c>
      <c r="G960" s="56">
        <v>196486</v>
      </c>
      <c r="H960" s="85">
        <f t="shared" si="14"/>
        <v>40.009774076298882</v>
      </c>
    </row>
    <row r="961" spans="1:8" x14ac:dyDescent="0.25">
      <c r="A961" s="53">
        <v>395180400987</v>
      </c>
      <c r="B961" s="54" t="s">
        <v>3241</v>
      </c>
      <c r="C961" s="55" t="s">
        <v>3242</v>
      </c>
      <c r="D961" s="55" t="s">
        <v>3243</v>
      </c>
      <c r="E961" s="55" t="s">
        <v>728</v>
      </c>
      <c r="F961" s="54" t="s">
        <v>441</v>
      </c>
      <c r="G961" s="56">
        <v>196486</v>
      </c>
      <c r="H961" s="85">
        <f t="shared" si="14"/>
        <v>40.009774076298882</v>
      </c>
    </row>
    <row r="962" spans="1:8" x14ac:dyDescent="0.25">
      <c r="A962" s="53">
        <v>395750201193</v>
      </c>
      <c r="B962" s="54" t="s">
        <v>3244</v>
      </c>
      <c r="C962" s="55" t="s">
        <v>3245</v>
      </c>
      <c r="D962" s="55" t="s">
        <v>3246</v>
      </c>
      <c r="E962" s="55" t="s">
        <v>728</v>
      </c>
      <c r="F962" s="54" t="s">
        <v>441</v>
      </c>
      <c r="G962" s="56">
        <v>196486</v>
      </c>
      <c r="H962" s="85">
        <f t="shared" ref="H962:H1025" si="15">G962/4910.95</f>
        <v>40.009774076298882</v>
      </c>
    </row>
    <row r="963" spans="1:8" x14ac:dyDescent="0.25">
      <c r="A963" s="53">
        <v>395750201380</v>
      </c>
      <c r="B963" s="54" t="s">
        <v>3247</v>
      </c>
      <c r="C963" s="55" t="s">
        <v>3248</v>
      </c>
      <c r="D963" s="55" t="s">
        <v>3249</v>
      </c>
      <c r="E963" s="55" t="s">
        <v>728</v>
      </c>
      <c r="F963" s="54" t="s">
        <v>441</v>
      </c>
      <c r="G963" s="56">
        <v>196486</v>
      </c>
      <c r="H963" s="85">
        <f t="shared" si="15"/>
        <v>40.009774076298882</v>
      </c>
    </row>
    <row r="964" spans="1:8" x14ac:dyDescent="0.25">
      <c r="A964" s="53">
        <v>395750201410</v>
      </c>
      <c r="B964" s="54" t="s">
        <v>3250</v>
      </c>
      <c r="C964" s="55" t="s">
        <v>3251</v>
      </c>
      <c r="D964" s="55" t="s">
        <v>3252</v>
      </c>
      <c r="E964" s="55" t="s">
        <v>728</v>
      </c>
      <c r="F964" s="54" t="s">
        <v>441</v>
      </c>
      <c r="G964" s="56">
        <v>196486</v>
      </c>
      <c r="H964" s="85">
        <f t="shared" si="15"/>
        <v>40.009774076298882</v>
      </c>
    </row>
    <row r="965" spans="1:8" x14ac:dyDescent="0.25">
      <c r="A965" s="53">
        <v>395750201584</v>
      </c>
      <c r="B965" s="54" t="s">
        <v>3253</v>
      </c>
      <c r="C965" s="55" t="s">
        <v>3254</v>
      </c>
      <c r="D965" s="55" t="s">
        <v>3255</v>
      </c>
      <c r="E965" s="55" t="s">
        <v>728</v>
      </c>
      <c r="F965" s="54" t="s">
        <v>441</v>
      </c>
      <c r="G965" s="56">
        <v>196486</v>
      </c>
      <c r="H965" s="85">
        <f t="shared" si="15"/>
        <v>40.009774076298882</v>
      </c>
    </row>
    <row r="966" spans="1:8" x14ac:dyDescent="0.25">
      <c r="A966" s="53">
        <v>395750300035</v>
      </c>
      <c r="B966" s="54" t="s">
        <v>3256</v>
      </c>
      <c r="C966" s="55" t="s">
        <v>1448</v>
      </c>
      <c r="D966" s="55" t="s">
        <v>1658</v>
      </c>
      <c r="E966" s="55" t="s">
        <v>728</v>
      </c>
      <c r="F966" s="54" t="s">
        <v>477</v>
      </c>
      <c r="G966" s="56">
        <v>196486</v>
      </c>
      <c r="H966" s="85">
        <f t="shared" si="15"/>
        <v>40.009774076298882</v>
      </c>
    </row>
    <row r="967" spans="1:8" x14ac:dyDescent="0.25">
      <c r="A967" s="53">
        <v>395750300124</v>
      </c>
      <c r="B967" s="54" t="s">
        <v>3257</v>
      </c>
      <c r="C967" s="55" t="s">
        <v>3258</v>
      </c>
      <c r="D967" s="55" t="s">
        <v>1567</v>
      </c>
      <c r="E967" s="55" t="s">
        <v>728</v>
      </c>
      <c r="F967" s="54" t="s">
        <v>441</v>
      </c>
      <c r="G967" s="56">
        <v>196486</v>
      </c>
      <c r="H967" s="85">
        <f t="shared" si="15"/>
        <v>40.009774076298882</v>
      </c>
    </row>
    <row r="968" spans="1:8" x14ac:dyDescent="0.25">
      <c r="A968" s="53">
        <v>395750300230</v>
      </c>
      <c r="B968" s="54" t="s">
        <v>3259</v>
      </c>
      <c r="C968" s="55" t="s">
        <v>1496</v>
      </c>
      <c r="D968" s="55" t="s">
        <v>3260</v>
      </c>
      <c r="E968" s="55" t="s">
        <v>728</v>
      </c>
      <c r="F968" s="54" t="s">
        <v>441</v>
      </c>
      <c r="G968" s="56">
        <v>196486</v>
      </c>
      <c r="H968" s="85">
        <f t="shared" si="15"/>
        <v>40.009774076298882</v>
      </c>
    </row>
    <row r="969" spans="1:8" x14ac:dyDescent="0.25">
      <c r="A969" s="53">
        <v>395750301481</v>
      </c>
      <c r="B969" s="54" t="s">
        <v>3261</v>
      </c>
      <c r="C969" s="55" t="s">
        <v>3262</v>
      </c>
      <c r="D969" s="55" t="s">
        <v>3263</v>
      </c>
      <c r="E969" s="55" t="s">
        <v>743</v>
      </c>
      <c r="F969" s="54" t="s">
        <v>441</v>
      </c>
      <c r="G969" s="56">
        <v>196486</v>
      </c>
      <c r="H969" s="85">
        <f t="shared" si="15"/>
        <v>40.009774076298882</v>
      </c>
    </row>
    <row r="970" spans="1:8" x14ac:dyDescent="0.25">
      <c r="A970" s="53">
        <v>395770800433</v>
      </c>
      <c r="B970" s="54" t="s">
        <v>3264</v>
      </c>
      <c r="C970" s="55" t="s">
        <v>3265</v>
      </c>
      <c r="D970" s="55" t="s">
        <v>3266</v>
      </c>
      <c r="E970" s="55" t="s">
        <v>728</v>
      </c>
      <c r="F970" s="54" t="s">
        <v>441</v>
      </c>
      <c r="G970" s="56">
        <v>196486</v>
      </c>
      <c r="H970" s="85">
        <f t="shared" si="15"/>
        <v>40.009774076298882</v>
      </c>
    </row>
    <row r="971" spans="1:8" x14ac:dyDescent="0.25">
      <c r="A971" s="53">
        <v>395770800476</v>
      </c>
      <c r="B971" s="54" t="s">
        <v>3267</v>
      </c>
      <c r="C971" s="55" t="s">
        <v>3268</v>
      </c>
      <c r="D971" s="55" t="s">
        <v>3269</v>
      </c>
      <c r="E971" s="55" t="s">
        <v>728</v>
      </c>
      <c r="F971" s="54" t="s">
        <v>441</v>
      </c>
      <c r="G971" s="56">
        <v>196486</v>
      </c>
      <c r="H971" s="85">
        <f t="shared" si="15"/>
        <v>40.009774076298882</v>
      </c>
    </row>
    <row r="972" spans="1:8" x14ac:dyDescent="0.25">
      <c r="A972" s="53">
        <v>395770802100</v>
      </c>
      <c r="B972" s="54" t="s">
        <v>3270</v>
      </c>
      <c r="C972" s="55" t="s">
        <v>3271</v>
      </c>
      <c r="D972" s="55" t="s">
        <v>3272</v>
      </c>
      <c r="E972" s="55" t="s">
        <v>743</v>
      </c>
      <c r="F972" s="54" t="s">
        <v>441</v>
      </c>
      <c r="G972" s="56">
        <v>196486</v>
      </c>
      <c r="H972" s="85">
        <f t="shared" si="15"/>
        <v>40.009774076298882</v>
      </c>
    </row>
    <row r="973" spans="1:8" x14ac:dyDescent="0.25">
      <c r="A973" s="53">
        <v>395910211034</v>
      </c>
      <c r="B973" s="54" t="s">
        <v>3273</v>
      </c>
      <c r="C973" s="55" t="s">
        <v>3274</v>
      </c>
      <c r="D973" s="55" t="s">
        <v>3275</v>
      </c>
      <c r="E973" s="55" t="s">
        <v>743</v>
      </c>
      <c r="F973" s="54" t="s">
        <v>477</v>
      </c>
      <c r="G973" s="56">
        <v>196486</v>
      </c>
      <c r="H973" s="85">
        <f t="shared" si="15"/>
        <v>40.009774076298882</v>
      </c>
    </row>
    <row r="974" spans="1:8" x14ac:dyDescent="0.25">
      <c r="A974" s="53">
        <v>395920710179</v>
      </c>
      <c r="B974" s="54" t="s">
        <v>3276</v>
      </c>
      <c r="C974" s="55" t="s">
        <v>3277</v>
      </c>
      <c r="D974" s="55" t="s">
        <v>3278</v>
      </c>
      <c r="E974" s="55" t="s">
        <v>743</v>
      </c>
      <c r="F974" s="54" t="s">
        <v>477</v>
      </c>
      <c r="G974" s="56">
        <v>196486</v>
      </c>
      <c r="H974" s="85">
        <f t="shared" si="15"/>
        <v>40.009774076298882</v>
      </c>
    </row>
    <row r="975" spans="1:8" x14ac:dyDescent="0.25">
      <c r="A975" s="53">
        <v>395930410441</v>
      </c>
      <c r="B975" s="54" t="s">
        <v>3279</v>
      </c>
      <c r="C975" s="55" t="s">
        <v>3280</v>
      </c>
      <c r="D975" s="55" t="s">
        <v>3281</v>
      </c>
      <c r="E975" s="55" t="s">
        <v>728</v>
      </c>
      <c r="F975" s="54" t="s">
        <v>441</v>
      </c>
      <c r="G975" s="56">
        <v>196486</v>
      </c>
      <c r="H975" s="85">
        <f t="shared" si="15"/>
        <v>40.009774076298882</v>
      </c>
    </row>
    <row r="976" spans="1:8" x14ac:dyDescent="0.25">
      <c r="A976" s="53">
        <v>395930913213</v>
      </c>
      <c r="B976" s="54" t="s">
        <v>3282</v>
      </c>
      <c r="C976" s="55" t="s">
        <v>3283</v>
      </c>
      <c r="D976" s="55" t="s">
        <v>3284</v>
      </c>
      <c r="E976" s="55" t="s">
        <v>743</v>
      </c>
      <c r="F976" s="54" t="s">
        <v>441</v>
      </c>
      <c r="G976" s="56">
        <v>196486</v>
      </c>
      <c r="H976" s="85">
        <f t="shared" si="15"/>
        <v>40.009774076298882</v>
      </c>
    </row>
    <row r="977" spans="1:8" x14ac:dyDescent="0.25">
      <c r="A977" s="53">
        <v>395941050837</v>
      </c>
      <c r="B977" s="54" t="s">
        <v>3285</v>
      </c>
      <c r="C977" s="55" t="s">
        <v>3072</v>
      </c>
      <c r="D977" s="55" t="s">
        <v>3084</v>
      </c>
      <c r="E977" s="55" t="s">
        <v>728</v>
      </c>
      <c r="F977" s="54" t="s">
        <v>441</v>
      </c>
      <c r="G977" s="56">
        <v>196486</v>
      </c>
      <c r="H977" s="85">
        <f t="shared" si="15"/>
        <v>40.009774076298882</v>
      </c>
    </row>
    <row r="978" spans="1:8" x14ac:dyDescent="0.25">
      <c r="A978" s="53">
        <v>395941251395</v>
      </c>
      <c r="B978" s="54" t="s">
        <v>3286</v>
      </c>
      <c r="C978" s="55" t="s">
        <v>3287</v>
      </c>
      <c r="D978" s="55" t="s">
        <v>3288</v>
      </c>
      <c r="E978" s="55" t="s">
        <v>728</v>
      </c>
      <c r="F978" s="54" t="s">
        <v>477</v>
      </c>
      <c r="G978" s="56">
        <v>196486</v>
      </c>
      <c r="H978" s="85">
        <f t="shared" si="15"/>
        <v>40.009774076298882</v>
      </c>
    </row>
    <row r="979" spans="1:8" x14ac:dyDescent="0.25">
      <c r="A979" s="53">
        <v>395960710163</v>
      </c>
      <c r="B979" s="54" t="s">
        <v>3289</v>
      </c>
      <c r="C979" s="55" t="s">
        <v>3290</v>
      </c>
      <c r="D979" s="55" t="s">
        <v>1658</v>
      </c>
      <c r="E979" s="55" t="s">
        <v>728</v>
      </c>
      <c r="F979" s="54" t="s">
        <v>477</v>
      </c>
      <c r="G979" s="56">
        <v>196486</v>
      </c>
      <c r="H979" s="85">
        <f t="shared" si="15"/>
        <v>40.009774076298882</v>
      </c>
    </row>
    <row r="980" spans="1:8" x14ac:dyDescent="0.25">
      <c r="A980" s="53">
        <v>395960711771</v>
      </c>
      <c r="B980" s="54" t="s">
        <v>3291</v>
      </c>
      <c r="C980" s="55" t="s">
        <v>3292</v>
      </c>
      <c r="D980" s="55" t="s">
        <v>3293</v>
      </c>
      <c r="E980" s="55" t="s">
        <v>728</v>
      </c>
      <c r="F980" s="54" t="s">
        <v>441</v>
      </c>
      <c r="G980" s="56">
        <v>196486</v>
      </c>
      <c r="H980" s="85">
        <f t="shared" si="15"/>
        <v>40.009774076298882</v>
      </c>
    </row>
    <row r="981" spans="1:8" x14ac:dyDescent="0.25">
      <c r="A981" s="53">
        <v>395961011650</v>
      </c>
      <c r="B981" s="54" t="s">
        <v>3294</v>
      </c>
      <c r="C981" s="55" t="s">
        <v>3295</v>
      </c>
      <c r="D981" s="55" t="s">
        <v>3296</v>
      </c>
      <c r="E981" s="55" t="s">
        <v>728</v>
      </c>
      <c r="F981" s="54" t="s">
        <v>441</v>
      </c>
      <c r="G981" s="56">
        <v>196486</v>
      </c>
      <c r="H981" s="85">
        <f t="shared" si="15"/>
        <v>40.009774076298882</v>
      </c>
    </row>
    <row r="982" spans="1:8" x14ac:dyDescent="0.25">
      <c r="A982" s="53">
        <v>395970352354</v>
      </c>
      <c r="B982" s="54" t="s">
        <v>3297</v>
      </c>
      <c r="C982" s="55" t="s">
        <v>3298</v>
      </c>
      <c r="D982" s="55" t="s">
        <v>3299</v>
      </c>
      <c r="E982" s="55" t="s">
        <v>743</v>
      </c>
      <c r="F982" s="54" t="s">
        <v>477</v>
      </c>
      <c r="G982" s="56">
        <v>196486</v>
      </c>
      <c r="H982" s="85">
        <f t="shared" si="15"/>
        <v>40.009774076298882</v>
      </c>
    </row>
    <row r="983" spans="1:8" x14ac:dyDescent="0.25">
      <c r="A983" s="53">
        <v>395970750619</v>
      </c>
      <c r="B983" s="54" t="s">
        <v>3300</v>
      </c>
      <c r="C983" s="55" t="s">
        <v>1699</v>
      </c>
      <c r="D983" s="55" t="s">
        <v>3301</v>
      </c>
      <c r="E983" s="55" t="s">
        <v>743</v>
      </c>
      <c r="F983" s="54" t="s">
        <v>441</v>
      </c>
      <c r="G983" s="56">
        <v>196486</v>
      </c>
      <c r="H983" s="85">
        <f t="shared" si="15"/>
        <v>40.009774076298882</v>
      </c>
    </row>
    <row r="984" spans="1:8" x14ac:dyDescent="0.25">
      <c r="A984" s="53">
        <v>395990851578</v>
      </c>
      <c r="B984" s="54" t="s">
        <v>3302</v>
      </c>
      <c r="C984" s="55" t="s">
        <v>3303</v>
      </c>
      <c r="D984" s="55" t="s">
        <v>1890</v>
      </c>
      <c r="E984" s="55" t="s">
        <v>743</v>
      </c>
      <c r="F984" s="54" t="s">
        <v>441</v>
      </c>
      <c r="G984" s="56">
        <v>196486</v>
      </c>
      <c r="H984" s="85">
        <f t="shared" si="15"/>
        <v>40.009774076298882</v>
      </c>
    </row>
    <row r="985" spans="1:8" x14ac:dyDescent="0.25">
      <c r="A985" s="53">
        <v>395991252571</v>
      </c>
      <c r="B985" s="54" t="s">
        <v>3304</v>
      </c>
      <c r="C985" s="55" t="s">
        <v>2651</v>
      </c>
      <c r="D985" s="55" t="s">
        <v>3249</v>
      </c>
      <c r="E985" s="55" t="s">
        <v>728</v>
      </c>
      <c r="F985" s="54" t="s">
        <v>477</v>
      </c>
      <c r="G985" s="56">
        <v>196486</v>
      </c>
      <c r="H985" s="85">
        <f t="shared" si="15"/>
        <v>40.009774076298882</v>
      </c>
    </row>
    <row r="986" spans="1:8" x14ac:dyDescent="0.25">
      <c r="A986" s="53">
        <v>396021201244</v>
      </c>
      <c r="B986" s="54" t="s">
        <v>47</v>
      </c>
      <c r="C986" s="55" t="s">
        <v>3305</v>
      </c>
      <c r="D986" s="55" t="s">
        <v>3306</v>
      </c>
      <c r="E986" s="55" t="s">
        <v>440</v>
      </c>
      <c r="F986" s="54" t="s">
        <v>441</v>
      </c>
      <c r="G986" s="56">
        <v>196486</v>
      </c>
      <c r="H986" s="85">
        <f t="shared" si="15"/>
        <v>40.009774076298882</v>
      </c>
    </row>
    <row r="987" spans="1:8" x14ac:dyDescent="0.25">
      <c r="A987" s="53">
        <v>396030600135</v>
      </c>
      <c r="B987" s="54" t="s">
        <v>141</v>
      </c>
      <c r="C987" s="55" t="s">
        <v>1840</v>
      </c>
      <c r="D987" s="55" t="s">
        <v>3307</v>
      </c>
      <c r="E987" s="55" t="s">
        <v>440</v>
      </c>
      <c r="F987" s="54" t="s">
        <v>441</v>
      </c>
      <c r="G987" s="56">
        <v>196486</v>
      </c>
      <c r="H987" s="85">
        <f t="shared" si="15"/>
        <v>40.009774076298882</v>
      </c>
    </row>
    <row r="988" spans="1:8" x14ac:dyDescent="0.25">
      <c r="A988" s="53">
        <v>396070400376</v>
      </c>
      <c r="B988" s="54" t="s">
        <v>159</v>
      </c>
      <c r="C988" s="55" t="s">
        <v>3308</v>
      </c>
      <c r="D988" s="55" t="s">
        <v>3309</v>
      </c>
      <c r="E988" s="55" t="s">
        <v>440</v>
      </c>
      <c r="F988" s="54" t="s">
        <v>441</v>
      </c>
      <c r="G988" s="56">
        <v>196486</v>
      </c>
      <c r="H988" s="85">
        <f t="shared" si="15"/>
        <v>40.009774076298882</v>
      </c>
    </row>
    <row r="989" spans="1:8" x14ac:dyDescent="0.25">
      <c r="A989" s="53">
        <v>396090200454</v>
      </c>
      <c r="B989" s="54" t="s">
        <v>68</v>
      </c>
      <c r="C989" s="55" t="s">
        <v>3310</v>
      </c>
      <c r="D989" s="55" t="s">
        <v>3311</v>
      </c>
      <c r="E989" s="55" t="s">
        <v>440</v>
      </c>
      <c r="F989" s="54" t="s">
        <v>477</v>
      </c>
      <c r="G989" s="56">
        <v>196486</v>
      </c>
      <c r="H989" s="85">
        <f t="shared" si="15"/>
        <v>40.009774076298882</v>
      </c>
    </row>
    <row r="990" spans="1:8" x14ac:dyDescent="0.25">
      <c r="A990" s="53">
        <v>396090500539</v>
      </c>
      <c r="B990" s="54" t="s">
        <v>168</v>
      </c>
      <c r="C990" s="55" t="s">
        <v>3312</v>
      </c>
      <c r="D990" s="55" t="s">
        <v>3313</v>
      </c>
      <c r="E990" s="55" t="s">
        <v>440</v>
      </c>
      <c r="F990" s="54" t="s">
        <v>477</v>
      </c>
      <c r="G990" s="56">
        <v>196486</v>
      </c>
      <c r="H990" s="85">
        <f t="shared" si="15"/>
        <v>40.009774076298882</v>
      </c>
    </row>
    <row r="991" spans="1:8" x14ac:dyDescent="0.25">
      <c r="A991" s="53">
        <v>396100400813</v>
      </c>
      <c r="B991" s="54" t="s">
        <v>311</v>
      </c>
      <c r="C991" s="55" t="s">
        <v>3314</v>
      </c>
      <c r="D991" s="55" t="s">
        <v>3315</v>
      </c>
      <c r="E991" s="55" t="s">
        <v>440</v>
      </c>
      <c r="F991" s="54" t="s">
        <v>477</v>
      </c>
      <c r="G991" s="56">
        <v>196486</v>
      </c>
      <c r="H991" s="85">
        <f t="shared" si="15"/>
        <v>40.009774076298882</v>
      </c>
    </row>
    <row r="992" spans="1:8" x14ac:dyDescent="0.25">
      <c r="A992" s="53">
        <v>396120700520</v>
      </c>
      <c r="B992" s="54" t="s">
        <v>336</v>
      </c>
      <c r="C992" s="55" t="s">
        <v>3316</v>
      </c>
      <c r="D992" s="55" t="s">
        <v>3317</v>
      </c>
      <c r="E992" s="55" t="s">
        <v>440</v>
      </c>
      <c r="F992" s="54" t="s">
        <v>477</v>
      </c>
      <c r="G992" s="56">
        <v>196486</v>
      </c>
      <c r="H992" s="85">
        <f t="shared" si="15"/>
        <v>40.009774076298882</v>
      </c>
    </row>
    <row r="993" spans="1:8" x14ac:dyDescent="0.25">
      <c r="A993" s="53">
        <v>396140300251</v>
      </c>
      <c r="B993" s="54" t="s">
        <v>493</v>
      </c>
      <c r="C993" s="55" t="s">
        <v>494</v>
      </c>
      <c r="D993" s="55" t="s">
        <v>495</v>
      </c>
      <c r="E993" s="55" t="s">
        <v>440</v>
      </c>
      <c r="F993" s="54" t="s">
        <v>441</v>
      </c>
      <c r="G993" s="56">
        <v>196486</v>
      </c>
      <c r="H993" s="85">
        <f t="shared" si="15"/>
        <v>40.009774076298882</v>
      </c>
    </row>
    <row r="994" spans="1:8" x14ac:dyDescent="0.25">
      <c r="A994" s="53">
        <v>396140301192</v>
      </c>
      <c r="B994" s="54" t="s">
        <v>153</v>
      </c>
      <c r="C994" s="55" t="s">
        <v>3318</v>
      </c>
      <c r="D994" s="55" t="s">
        <v>3319</v>
      </c>
      <c r="E994" s="55" t="s">
        <v>440</v>
      </c>
      <c r="F994" s="54" t="s">
        <v>441</v>
      </c>
      <c r="G994" s="56">
        <v>196486</v>
      </c>
      <c r="H994" s="85">
        <f t="shared" si="15"/>
        <v>40.009774076298882</v>
      </c>
    </row>
    <row r="995" spans="1:8" x14ac:dyDescent="0.25">
      <c r="A995" s="53">
        <v>396170600453</v>
      </c>
      <c r="B995" s="54" t="s">
        <v>419</v>
      </c>
      <c r="C995" s="55" t="s">
        <v>3320</v>
      </c>
      <c r="D995" s="55" t="s">
        <v>3321</v>
      </c>
      <c r="E995" s="55" t="s">
        <v>440</v>
      </c>
      <c r="F995" s="54" t="s">
        <v>477</v>
      </c>
      <c r="G995" s="56">
        <v>196486</v>
      </c>
      <c r="H995" s="85">
        <f t="shared" si="15"/>
        <v>40.009774076298882</v>
      </c>
    </row>
    <row r="996" spans="1:8" x14ac:dyDescent="0.25">
      <c r="A996" s="53">
        <v>396750300562</v>
      </c>
      <c r="B996" s="54" t="s">
        <v>349</v>
      </c>
      <c r="C996" s="55" t="s">
        <v>3322</v>
      </c>
      <c r="D996" s="55" t="s">
        <v>3323</v>
      </c>
      <c r="E996" s="55" t="s">
        <v>440</v>
      </c>
      <c r="F996" s="54" t="s">
        <v>477</v>
      </c>
      <c r="G996" s="56">
        <v>196486</v>
      </c>
      <c r="H996" s="85">
        <f t="shared" si="15"/>
        <v>40.009774076298882</v>
      </c>
    </row>
    <row r="997" spans="1:8" x14ac:dyDescent="0.25">
      <c r="A997" s="53">
        <v>396750300571</v>
      </c>
      <c r="B997" s="54" t="s">
        <v>250</v>
      </c>
      <c r="C997" s="55" t="s">
        <v>554</v>
      </c>
      <c r="D997" s="55" t="s">
        <v>3324</v>
      </c>
      <c r="E997" s="55" t="s">
        <v>440</v>
      </c>
      <c r="F997" s="54" t="s">
        <v>477</v>
      </c>
      <c r="G997" s="56">
        <v>196486</v>
      </c>
      <c r="H997" s="85">
        <f t="shared" si="15"/>
        <v>40.009774076298882</v>
      </c>
    </row>
    <row r="998" spans="1:8" x14ac:dyDescent="0.25">
      <c r="A998" s="53">
        <v>396761203275</v>
      </c>
      <c r="B998" s="54" t="s">
        <v>40</v>
      </c>
      <c r="C998" s="55" t="s">
        <v>3325</v>
      </c>
      <c r="D998" s="55" t="s">
        <v>3326</v>
      </c>
      <c r="E998" s="55" t="s">
        <v>440</v>
      </c>
      <c r="F998" s="54" t="s">
        <v>477</v>
      </c>
      <c r="G998" s="56">
        <v>196486</v>
      </c>
      <c r="H998" s="85">
        <f t="shared" si="15"/>
        <v>40.009774076298882</v>
      </c>
    </row>
    <row r="999" spans="1:8" x14ac:dyDescent="0.25">
      <c r="A999" s="53">
        <v>396950950057</v>
      </c>
      <c r="B999" s="54" t="s">
        <v>391</v>
      </c>
      <c r="C999" s="55" t="s">
        <v>3327</v>
      </c>
      <c r="D999" s="55" t="s">
        <v>3328</v>
      </c>
      <c r="E999" s="55" t="s">
        <v>440</v>
      </c>
      <c r="F999" s="54" t="s">
        <v>441</v>
      </c>
      <c r="G999" s="56">
        <v>196486</v>
      </c>
      <c r="H999" s="85">
        <f t="shared" si="15"/>
        <v>40.009774076298882</v>
      </c>
    </row>
    <row r="1000" spans="1:8" x14ac:dyDescent="0.25">
      <c r="A1000" s="53">
        <v>396980450334</v>
      </c>
      <c r="B1000" s="54" t="s">
        <v>148</v>
      </c>
      <c r="C1000" s="55" t="s">
        <v>3329</v>
      </c>
      <c r="D1000" s="55" t="s">
        <v>3330</v>
      </c>
      <c r="E1000" s="55" t="s">
        <v>440</v>
      </c>
      <c r="F1000" s="54" t="s">
        <v>477</v>
      </c>
      <c r="G1000" s="56">
        <v>196486</v>
      </c>
      <c r="H1000" s="85">
        <f t="shared" si="15"/>
        <v>40.009774076298882</v>
      </c>
    </row>
    <row r="1001" spans="1:8" x14ac:dyDescent="0.25">
      <c r="A1001" s="53">
        <v>396980650911</v>
      </c>
      <c r="B1001" s="54" t="s">
        <v>249</v>
      </c>
      <c r="C1001" s="55" t="s">
        <v>554</v>
      </c>
      <c r="D1001" s="55" t="s">
        <v>3331</v>
      </c>
      <c r="E1001" s="55" t="s">
        <v>440</v>
      </c>
      <c r="F1001" s="54" t="s">
        <v>477</v>
      </c>
      <c r="G1001" s="56">
        <v>196486</v>
      </c>
      <c r="H1001" s="85">
        <f t="shared" si="15"/>
        <v>40.009774076298882</v>
      </c>
    </row>
    <row r="1002" spans="1:8" x14ac:dyDescent="0.25">
      <c r="A1002" s="53">
        <v>396980651305</v>
      </c>
      <c r="B1002" s="54" t="s">
        <v>64</v>
      </c>
      <c r="C1002" s="55" t="s">
        <v>3332</v>
      </c>
      <c r="D1002" s="55" t="s">
        <v>3333</v>
      </c>
      <c r="E1002" s="55" t="s">
        <v>440</v>
      </c>
      <c r="F1002" s="54" t="s">
        <v>441</v>
      </c>
      <c r="G1002" s="56">
        <v>196486</v>
      </c>
      <c r="H1002" s="85">
        <f t="shared" si="15"/>
        <v>40.009774076298882</v>
      </c>
    </row>
    <row r="1003" spans="1:8" x14ac:dyDescent="0.25">
      <c r="A1003" s="53">
        <v>397161000130</v>
      </c>
      <c r="B1003" s="54" t="s">
        <v>65</v>
      </c>
      <c r="C1003" s="55" t="s">
        <v>610</v>
      </c>
      <c r="D1003" s="55" t="s">
        <v>611</v>
      </c>
      <c r="E1003" s="55" t="s">
        <v>440</v>
      </c>
      <c r="F1003" s="54" t="s">
        <v>441</v>
      </c>
      <c r="G1003" s="56">
        <v>196486</v>
      </c>
      <c r="H1003" s="85">
        <f t="shared" si="15"/>
        <v>40.009774076298882</v>
      </c>
    </row>
    <row r="1004" spans="1:8" x14ac:dyDescent="0.25">
      <c r="A1004" s="53">
        <v>398060900501</v>
      </c>
      <c r="B1004" s="54" t="s">
        <v>3334</v>
      </c>
      <c r="C1004" s="55" t="s">
        <v>3335</v>
      </c>
      <c r="D1004" s="55" t="s">
        <v>3336</v>
      </c>
      <c r="E1004" s="55" t="s">
        <v>2733</v>
      </c>
      <c r="F1004" s="54" t="s">
        <v>477</v>
      </c>
      <c r="G1004" s="56">
        <v>196486</v>
      </c>
      <c r="H1004" s="85">
        <f t="shared" si="15"/>
        <v>40.009774076298882</v>
      </c>
    </row>
    <row r="1005" spans="1:8" x14ac:dyDescent="0.25">
      <c r="A1005" s="53">
        <v>398770100180</v>
      </c>
      <c r="B1005" s="54" t="s">
        <v>3337</v>
      </c>
      <c r="C1005" s="55" t="s">
        <v>3338</v>
      </c>
      <c r="D1005" s="55" t="s">
        <v>3339</v>
      </c>
      <c r="E1005" s="55" t="s">
        <v>1927</v>
      </c>
      <c r="F1005" s="54" t="s">
        <v>441</v>
      </c>
      <c r="G1005" s="56">
        <v>196486</v>
      </c>
      <c r="H1005" s="85">
        <f t="shared" si="15"/>
        <v>40.009774076298882</v>
      </c>
    </row>
    <row r="1006" spans="1:8" x14ac:dyDescent="0.25">
      <c r="A1006" s="53">
        <v>398940320767</v>
      </c>
      <c r="B1006" s="54" t="s">
        <v>3340</v>
      </c>
      <c r="C1006" s="55" t="s">
        <v>3341</v>
      </c>
      <c r="D1006" s="55" t="s">
        <v>3342</v>
      </c>
      <c r="E1006" s="55" t="s">
        <v>2227</v>
      </c>
      <c r="F1006" s="54" t="s">
        <v>441</v>
      </c>
      <c r="G1006" s="56">
        <v>196486</v>
      </c>
      <c r="H1006" s="85">
        <f t="shared" si="15"/>
        <v>40.009774076298882</v>
      </c>
    </row>
    <row r="1007" spans="1:8" x14ac:dyDescent="0.25">
      <c r="A1007" s="53">
        <v>399160600063</v>
      </c>
      <c r="B1007" s="54" t="s">
        <v>3343</v>
      </c>
      <c r="C1007" s="55" t="s">
        <v>3344</v>
      </c>
      <c r="D1007" s="55" t="s">
        <v>829</v>
      </c>
      <c r="E1007" s="55" t="s">
        <v>829</v>
      </c>
      <c r="F1007" s="54" t="s">
        <v>441</v>
      </c>
      <c r="G1007" s="56">
        <v>196486</v>
      </c>
      <c r="H1007" s="85">
        <f t="shared" si="15"/>
        <v>40.009774076298882</v>
      </c>
    </row>
    <row r="1008" spans="1:8" x14ac:dyDescent="0.25">
      <c r="A1008" s="53">
        <v>399161000060</v>
      </c>
      <c r="B1008" s="54" t="s">
        <v>3345</v>
      </c>
      <c r="C1008" s="55" t="s">
        <v>3346</v>
      </c>
      <c r="D1008" s="55" t="s">
        <v>3347</v>
      </c>
      <c r="E1008" s="55" t="s">
        <v>829</v>
      </c>
      <c r="F1008" s="54" t="s">
        <v>441</v>
      </c>
      <c r="G1008" s="56">
        <v>196486</v>
      </c>
      <c r="H1008" s="85">
        <f t="shared" si="15"/>
        <v>40.009774076298882</v>
      </c>
    </row>
    <row r="1009" spans="1:8" x14ac:dyDescent="0.25">
      <c r="A1009" s="53">
        <v>400120206115</v>
      </c>
      <c r="B1009" s="54" t="s">
        <v>3348</v>
      </c>
      <c r="C1009" s="55" t="s">
        <v>3349</v>
      </c>
      <c r="D1009" s="55" t="s">
        <v>3350</v>
      </c>
      <c r="E1009" s="55" t="s">
        <v>716</v>
      </c>
      <c r="F1009" s="54" t="s">
        <v>441</v>
      </c>
      <c r="G1009" s="56">
        <v>196486</v>
      </c>
      <c r="H1009" s="85">
        <f t="shared" si="15"/>
        <v>40.009774076298882</v>
      </c>
    </row>
    <row r="1010" spans="1:8" x14ac:dyDescent="0.25">
      <c r="A1010" s="53">
        <v>400161001455</v>
      </c>
      <c r="B1010" s="54" t="s">
        <v>3351</v>
      </c>
      <c r="C1010" s="55" t="s">
        <v>3352</v>
      </c>
      <c r="D1010" s="55" t="s">
        <v>3353</v>
      </c>
      <c r="E1010" s="55" t="s">
        <v>716</v>
      </c>
      <c r="F1010" s="54" t="s">
        <v>441</v>
      </c>
      <c r="G1010" s="56">
        <v>196486</v>
      </c>
      <c r="H1010" s="85">
        <f t="shared" si="15"/>
        <v>40.009774076298882</v>
      </c>
    </row>
    <row r="1011" spans="1:8" x14ac:dyDescent="0.25">
      <c r="A1011" s="53">
        <v>400170202366</v>
      </c>
      <c r="B1011" s="54" t="s">
        <v>3354</v>
      </c>
      <c r="C1011" s="55" t="s">
        <v>3355</v>
      </c>
      <c r="D1011" s="55" t="s">
        <v>3356</v>
      </c>
      <c r="E1011" s="55" t="s">
        <v>716</v>
      </c>
      <c r="F1011" s="54" t="s">
        <v>441</v>
      </c>
      <c r="G1011" s="56">
        <v>196486</v>
      </c>
      <c r="H1011" s="85">
        <f t="shared" si="15"/>
        <v>40.009774076298882</v>
      </c>
    </row>
    <row r="1012" spans="1:8" x14ac:dyDescent="0.25">
      <c r="A1012" s="53">
        <v>400190704503</v>
      </c>
      <c r="B1012" s="54" t="s">
        <v>3357</v>
      </c>
      <c r="C1012" s="55" t="s">
        <v>3358</v>
      </c>
      <c r="D1012" s="55" t="s">
        <v>3359</v>
      </c>
      <c r="E1012" s="55" t="s">
        <v>716</v>
      </c>
      <c r="F1012" s="54" t="s">
        <v>441</v>
      </c>
      <c r="G1012" s="56">
        <v>196486</v>
      </c>
      <c r="H1012" s="85">
        <f t="shared" si="15"/>
        <v>40.009774076298882</v>
      </c>
    </row>
    <row r="1013" spans="1:8" x14ac:dyDescent="0.25">
      <c r="A1013" s="53">
        <v>400790700315</v>
      </c>
      <c r="B1013" s="54" t="s">
        <v>3360</v>
      </c>
      <c r="C1013" s="55" t="s">
        <v>3361</v>
      </c>
      <c r="D1013" s="55" t="s">
        <v>3362</v>
      </c>
      <c r="E1013" s="55" t="s">
        <v>2127</v>
      </c>
      <c r="F1013" s="54" t="s">
        <v>477</v>
      </c>
      <c r="G1013" s="56">
        <v>196486</v>
      </c>
      <c r="H1013" s="85">
        <f t="shared" si="15"/>
        <v>40.009774076298882</v>
      </c>
    </row>
    <row r="1014" spans="1:8" x14ac:dyDescent="0.25">
      <c r="A1014" s="53">
        <v>400830900274</v>
      </c>
      <c r="B1014" s="54" t="s">
        <v>3363</v>
      </c>
      <c r="C1014" s="55" t="s">
        <v>3364</v>
      </c>
      <c r="D1014" s="55" t="s">
        <v>3365</v>
      </c>
      <c r="E1014" s="55" t="s">
        <v>716</v>
      </c>
      <c r="F1014" s="54" t="s">
        <v>441</v>
      </c>
      <c r="G1014" s="56">
        <v>196486</v>
      </c>
      <c r="H1014" s="85">
        <f t="shared" si="15"/>
        <v>40.009774076298882</v>
      </c>
    </row>
    <row r="1015" spans="1:8" x14ac:dyDescent="0.25">
      <c r="A1015" s="53">
        <v>400960721576</v>
      </c>
      <c r="B1015" s="54" t="s">
        <v>3366</v>
      </c>
      <c r="C1015" s="55" t="s">
        <v>3367</v>
      </c>
      <c r="D1015" s="55" t="s">
        <v>3368</v>
      </c>
      <c r="E1015" s="55" t="s">
        <v>716</v>
      </c>
      <c r="F1015" s="54" t="s">
        <v>441</v>
      </c>
      <c r="G1015" s="56">
        <v>196486</v>
      </c>
      <c r="H1015" s="85">
        <f t="shared" si="15"/>
        <v>40.009774076298882</v>
      </c>
    </row>
    <row r="1016" spans="1:8" x14ac:dyDescent="0.25">
      <c r="A1016" s="53">
        <v>400961030381</v>
      </c>
      <c r="B1016" s="54" t="s">
        <v>3369</v>
      </c>
      <c r="C1016" s="55" t="s">
        <v>3370</v>
      </c>
      <c r="D1016" s="55" t="s">
        <v>3371</v>
      </c>
      <c r="E1016" s="55" t="s">
        <v>716</v>
      </c>
      <c r="F1016" s="54" t="s">
        <v>441</v>
      </c>
      <c r="G1016" s="56">
        <v>196486</v>
      </c>
      <c r="H1016" s="85">
        <f t="shared" si="15"/>
        <v>40.009774076298882</v>
      </c>
    </row>
    <row r="1017" spans="1:8" x14ac:dyDescent="0.25">
      <c r="A1017" s="53">
        <v>400970331687</v>
      </c>
      <c r="B1017" s="54" t="s">
        <v>3372</v>
      </c>
      <c r="C1017" s="55" t="s">
        <v>3373</v>
      </c>
      <c r="D1017" s="55" t="s">
        <v>3374</v>
      </c>
      <c r="E1017" s="55" t="s">
        <v>716</v>
      </c>
      <c r="F1017" s="54" t="s">
        <v>441</v>
      </c>
      <c r="G1017" s="56">
        <v>196486</v>
      </c>
      <c r="H1017" s="85">
        <f t="shared" si="15"/>
        <v>40.009774076298882</v>
      </c>
    </row>
    <row r="1018" spans="1:8" x14ac:dyDescent="0.25">
      <c r="A1018" s="53">
        <v>400980722587</v>
      </c>
      <c r="B1018" s="54" t="s">
        <v>3375</v>
      </c>
      <c r="C1018" s="55" t="s">
        <v>3370</v>
      </c>
      <c r="D1018" s="55" t="s">
        <v>3376</v>
      </c>
      <c r="E1018" s="55" t="s">
        <v>716</v>
      </c>
      <c r="F1018" s="54" t="s">
        <v>441</v>
      </c>
      <c r="G1018" s="56">
        <v>196486</v>
      </c>
      <c r="H1018" s="85">
        <f t="shared" si="15"/>
        <v>40.009774076298882</v>
      </c>
    </row>
    <row r="1019" spans="1:8" x14ac:dyDescent="0.25">
      <c r="A1019" s="53">
        <v>403791000952</v>
      </c>
      <c r="B1019" s="54" t="s">
        <v>3377</v>
      </c>
      <c r="C1019" s="55" t="s">
        <v>3378</v>
      </c>
      <c r="D1019" s="55" t="s">
        <v>944</v>
      </c>
      <c r="E1019" s="55" t="s">
        <v>724</v>
      </c>
      <c r="F1019" s="54" t="s">
        <v>477</v>
      </c>
      <c r="G1019" s="56">
        <v>196486</v>
      </c>
      <c r="H1019" s="85">
        <f t="shared" si="15"/>
        <v>40.009774076298882</v>
      </c>
    </row>
    <row r="1020" spans="1:8" x14ac:dyDescent="0.25">
      <c r="A1020" s="53">
        <v>408091200049</v>
      </c>
      <c r="B1020" s="54" t="s">
        <v>3379</v>
      </c>
      <c r="C1020" s="55" t="s">
        <v>3380</v>
      </c>
      <c r="D1020" s="55" t="s">
        <v>3381</v>
      </c>
      <c r="E1020" s="55" t="s">
        <v>732</v>
      </c>
      <c r="F1020" s="54" t="s">
        <v>441</v>
      </c>
      <c r="G1020" s="56">
        <v>196486</v>
      </c>
      <c r="H1020" s="85">
        <f t="shared" si="15"/>
        <v>40.009774076298882</v>
      </c>
    </row>
    <row r="1021" spans="1:8" x14ac:dyDescent="0.25">
      <c r="A1021" s="53">
        <v>408110200284</v>
      </c>
      <c r="B1021" s="54" t="s">
        <v>3382</v>
      </c>
      <c r="C1021" s="55" t="s">
        <v>3383</v>
      </c>
      <c r="D1021" s="55" t="s">
        <v>3384</v>
      </c>
      <c r="E1021" s="55" t="s">
        <v>732</v>
      </c>
      <c r="F1021" s="54" t="s">
        <v>441</v>
      </c>
      <c r="G1021" s="56">
        <v>196486</v>
      </c>
      <c r="H1021" s="85">
        <f t="shared" si="15"/>
        <v>40.009774076298882</v>
      </c>
    </row>
    <row r="1022" spans="1:8" x14ac:dyDescent="0.25">
      <c r="A1022" s="53">
        <v>408151200132</v>
      </c>
      <c r="B1022" s="54" t="s">
        <v>3385</v>
      </c>
      <c r="C1022" s="55" t="s">
        <v>3386</v>
      </c>
      <c r="D1022" s="55" t="s">
        <v>3387</v>
      </c>
      <c r="E1022" s="55" t="s">
        <v>732</v>
      </c>
      <c r="F1022" s="54" t="s">
        <v>441</v>
      </c>
      <c r="G1022" s="56">
        <v>196486</v>
      </c>
      <c r="H1022" s="85">
        <f t="shared" si="15"/>
        <v>40.009774076298882</v>
      </c>
    </row>
    <row r="1023" spans="1:8" x14ac:dyDescent="0.25">
      <c r="A1023" s="53">
        <v>408190400025</v>
      </c>
      <c r="B1023" s="54" t="s">
        <v>3388</v>
      </c>
      <c r="C1023" s="55" t="s">
        <v>3389</v>
      </c>
      <c r="D1023" s="55" t="s">
        <v>3390</v>
      </c>
      <c r="E1023" s="55" t="s">
        <v>732</v>
      </c>
      <c r="F1023" s="54" t="s">
        <v>441</v>
      </c>
      <c r="G1023" s="56">
        <v>196486</v>
      </c>
      <c r="H1023" s="85">
        <f t="shared" si="15"/>
        <v>40.009774076298882</v>
      </c>
    </row>
    <row r="1024" spans="1:8" x14ac:dyDescent="0.25">
      <c r="A1024" s="53">
        <v>408701000322</v>
      </c>
      <c r="B1024" s="54" t="s">
        <v>3391</v>
      </c>
      <c r="C1024" s="55" t="s">
        <v>3392</v>
      </c>
      <c r="D1024" s="55" t="s">
        <v>3393</v>
      </c>
      <c r="E1024" s="55" t="s">
        <v>732</v>
      </c>
      <c r="F1024" s="54" t="s">
        <v>441</v>
      </c>
      <c r="G1024" s="56">
        <v>196486</v>
      </c>
      <c r="H1024" s="85">
        <f t="shared" si="15"/>
        <v>40.009774076298882</v>
      </c>
    </row>
    <row r="1025" spans="1:8" x14ac:dyDescent="0.25">
      <c r="A1025" s="53">
        <v>408821000121</v>
      </c>
      <c r="B1025" s="54" t="s">
        <v>3394</v>
      </c>
      <c r="C1025" s="55" t="s">
        <v>3395</v>
      </c>
      <c r="D1025" s="55" t="s">
        <v>3396</v>
      </c>
      <c r="E1025" s="55" t="s">
        <v>732</v>
      </c>
      <c r="F1025" s="54" t="s">
        <v>441</v>
      </c>
      <c r="G1025" s="56">
        <v>196486</v>
      </c>
      <c r="H1025" s="85">
        <f t="shared" si="15"/>
        <v>40.009774076298882</v>
      </c>
    </row>
    <row r="1026" spans="1:8" x14ac:dyDescent="0.25">
      <c r="A1026" s="53">
        <v>414090409670</v>
      </c>
      <c r="B1026" s="54" t="s">
        <v>3397</v>
      </c>
      <c r="C1026" s="55" t="s">
        <v>3398</v>
      </c>
      <c r="D1026" s="55" t="s">
        <v>3399</v>
      </c>
      <c r="E1026" s="55" t="s">
        <v>2174</v>
      </c>
      <c r="F1026" s="54" t="s">
        <v>441</v>
      </c>
      <c r="G1026" s="56">
        <v>196486</v>
      </c>
      <c r="H1026" s="85">
        <f t="shared" ref="H1026:H1089" si="16">G1026/4910.95</f>
        <v>40.009774076298882</v>
      </c>
    </row>
    <row r="1027" spans="1:8" x14ac:dyDescent="0.25">
      <c r="A1027" s="53">
        <v>396110100770</v>
      </c>
      <c r="B1027" s="54" t="s">
        <v>312</v>
      </c>
      <c r="C1027" s="55" t="s">
        <v>3400</v>
      </c>
      <c r="D1027" s="55" t="s">
        <v>3401</v>
      </c>
      <c r="E1027" s="55" t="s">
        <v>440</v>
      </c>
      <c r="F1027" s="54" t="s">
        <v>441</v>
      </c>
      <c r="G1027" s="56">
        <v>196468</v>
      </c>
      <c r="H1027" s="85">
        <f t="shared" si="16"/>
        <v>40.006108797686807</v>
      </c>
    </row>
    <row r="1028" spans="1:8" x14ac:dyDescent="0.25">
      <c r="A1028" s="53">
        <v>390901200770</v>
      </c>
      <c r="B1028" s="54" t="s">
        <v>3402</v>
      </c>
      <c r="C1028" s="55" t="s">
        <v>3403</v>
      </c>
      <c r="D1028" s="55" t="s">
        <v>3404</v>
      </c>
      <c r="E1028" s="55" t="s">
        <v>1719</v>
      </c>
      <c r="F1028" s="54" t="s">
        <v>477</v>
      </c>
      <c r="G1028" s="56">
        <v>196456</v>
      </c>
      <c r="H1028" s="85">
        <f t="shared" si="16"/>
        <v>40.003665278612083</v>
      </c>
    </row>
    <row r="1029" spans="1:8" x14ac:dyDescent="0.25">
      <c r="A1029" s="53">
        <v>400160904702</v>
      </c>
      <c r="B1029" s="54" t="s">
        <v>3405</v>
      </c>
      <c r="C1029" s="55" t="s">
        <v>3406</v>
      </c>
      <c r="D1029" s="55" t="s">
        <v>3407</v>
      </c>
      <c r="E1029" s="55" t="s">
        <v>716</v>
      </c>
      <c r="F1029" s="54" t="s">
        <v>441</v>
      </c>
      <c r="G1029" s="56">
        <v>196448</v>
      </c>
      <c r="H1029" s="85">
        <f t="shared" si="16"/>
        <v>40.002036265895605</v>
      </c>
    </row>
    <row r="1030" spans="1:8" x14ac:dyDescent="0.25">
      <c r="A1030" s="53">
        <v>408171000016</v>
      </c>
      <c r="B1030" s="54" t="s">
        <v>3408</v>
      </c>
      <c r="C1030" s="55" t="s">
        <v>3409</v>
      </c>
      <c r="D1030" s="55" t="s">
        <v>3410</v>
      </c>
      <c r="E1030" s="55" t="s">
        <v>732</v>
      </c>
      <c r="F1030" s="54" t="s">
        <v>477</v>
      </c>
      <c r="G1030" s="56">
        <v>196435</v>
      </c>
      <c r="H1030" s="85">
        <f t="shared" si="16"/>
        <v>39.999389120231321</v>
      </c>
    </row>
    <row r="1031" spans="1:8" x14ac:dyDescent="0.25">
      <c r="A1031" s="53">
        <v>390060600379</v>
      </c>
      <c r="B1031" s="54" t="s">
        <v>3411</v>
      </c>
      <c r="C1031" s="55" t="s">
        <v>3412</v>
      </c>
      <c r="D1031" s="55" t="s">
        <v>3413</v>
      </c>
      <c r="E1031" s="55" t="s">
        <v>977</v>
      </c>
      <c r="F1031" s="54" t="s">
        <v>441</v>
      </c>
      <c r="G1031" s="56">
        <v>196267</v>
      </c>
      <c r="H1031" s="85">
        <f t="shared" si="16"/>
        <v>39.965179853185234</v>
      </c>
    </row>
    <row r="1032" spans="1:8" x14ac:dyDescent="0.25">
      <c r="A1032" s="53">
        <v>390060700071</v>
      </c>
      <c r="B1032" s="54" t="s">
        <v>3414</v>
      </c>
      <c r="C1032" s="55" t="s">
        <v>3412</v>
      </c>
      <c r="D1032" s="55" t="s">
        <v>3413</v>
      </c>
      <c r="E1032" s="55" t="s">
        <v>977</v>
      </c>
      <c r="F1032" s="54" t="s">
        <v>441</v>
      </c>
      <c r="G1032" s="56">
        <v>196267</v>
      </c>
      <c r="H1032" s="85">
        <f t="shared" si="16"/>
        <v>39.965179853185234</v>
      </c>
    </row>
    <row r="1033" spans="1:8" x14ac:dyDescent="0.25">
      <c r="A1033" s="53">
        <v>389080100111</v>
      </c>
      <c r="B1033" s="54" t="s">
        <v>3415</v>
      </c>
      <c r="C1033" s="55" t="s">
        <v>3416</v>
      </c>
      <c r="D1033" s="55" t="s">
        <v>3417</v>
      </c>
      <c r="E1033" s="55" t="s">
        <v>3153</v>
      </c>
      <c r="F1033" s="54" t="s">
        <v>477</v>
      </c>
      <c r="G1033" s="56">
        <v>196053</v>
      </c>
      <c r="H1033" s="85">
        <f t="shared" si="16"/>
        <v>39.921603763019377</v>
      </c>
    </row>
    <row r="1034" spans="1:8" x14ac:dyDescent="0.25">
      <c r="A1034" s="53">
        <v>393041110149</v>
      </c>
      <c r="B1034" s="54" t="s">
        <v>3418</v>
      </c>
      <c r="C1034" s="55" t="s">
        <v>3419</v>
      </c>
      <c r="D1034" s="55" t="s">
        <v>3420</v>
      </c>
      <c r="E1034" s="55" t="s">
        <v>3421</v>
      </c>
      <c r="F1034" s="54" t="s">
        <v>477</v>
      </c>
      <c r="G1034" s="56">
        <v>194310</v>
      </c>
      <c r="H1034" s="85">
        <f t="shared" si="16"/>
        <v>39.566682617416184</v>
      </c>
    </row>
    <row r="1035" spans="1:8" x14ac:dyDescent="0.25">
      <c r="A1035" s="53">
        <v>395131000515</v>
      </c>
      <c r="B1035" s="54" t="s">
        <v>3422</v>
      </c>
      <c r="C1035" s="55" t="s">
        <v>3423</v>
      </c>
      <c r="D1035" s="55" t="s">
        <v>3424</v>
      </c>
      <c r="E1035" s="55" t="s">
        <v>728</v>
      </c>
      <c r="F1035" s="54" t="s">
        <v>477</v>
      </c>
      <c r="G1035" s="56">
        <v>194310</v>
      </c>
      <c r="H1035" s="85">
        <f t="shared" si="16"/>
        <v>39.566682617416184</v>
      </c>
    </row>
    <row r="1036" spans="1:8" x14ac:dyDescent="0.25">
      <c r="A1036" s="53">
        <v>390060800971</v>
      </c>
      <c r="B1036" s="54" t="s">
        <v>3425</v>
      </c>
      <c r="C1036" s="55" t="s">
        <v>3426</v>
      </c>
      <c r="D1036" s="55" t="s">
        <v>3427</v>
      </c>
      <c r="E1036" s="55" t="s">
        <v>1215</v>
      </c>
      <c r="F1036" s="54" t="s">
        <v>477</v>
      </c>
      <c r="G1036" s="56">
        <v>194248</v>
      </c>
      <c r="H1036" s="85">
        <f t="shared" si="16"/>
        <v>39.554057768863458</v>
      </c>
    </row>
    <row r="1037" spans="1:8" x14ac:dyDescent="0.25">
      <c r="A1037" s="53">
        <v>395750201274</v>
      </c>
      <c r="B1037" s="54" t="s">
        <v>3428</v>
      </c>
      <c r="C1037" s="55" t="s">
        <v>3429</v>
      </c>
      <c r="D1037" s="55" t="s">
        <v>3430</v>
      </c>
      <c r="E1037" s="55" t="s">
        <v>728</v>
      </c>
      <c r="F1037" s="54" t="s">
        <v>441</v>
      </c>
      <c r="G1037" s="56">
        <v>191586</v>
      </c>
      <c r="H1037" s="85">
        <f t="shared" si="16"/>
        <v>39.012003787454567</v>
      </c>
    </row>
    <row r="1038" spans="1:8" x14ac:dyDescent="0.25">
      <c r="A1038" s="53">
        <v>408980600024</v>
      </c>
      <c r="B1038" s="54" t="s">
        <v>3431</v>
      </c>
      <c r="C1038" s="55" t="s">
        <v>823</v>
      </c>
      <c r="D1038" s="55" t="s">
        <v>804</v>
      </c>
      <c r="E1038" s="55" t="s">
        <v>732</v>
      </c>
      <c r="F1038" s="54" t="s">
        <v>441</v>
      </c>
      <c r="G1038" s="56">
        <v>190438</v>
      </c>
      <c r="H1038" s="85">
        <f t="shared" si="16"/>
        <v>38.778240462639616</v>
      </c>
    </row>
    <row r="1039" spans="1:8" x14ac:dyDescent="0.25">
      <c r="A1039" s="53">
        <v>395110100781</v>
      </c>
      <c r="B1039" s="54" t="s">
        <v>3432</v>
      </c>
      <c r="C1039" s="55" t="s">
        <v>3433</v>
      </c>
      <c r="D1039" s="55" t="s">
        <v>3434</v>
      </c>
      <c r="E1039" s="55" t="s">
        <v>728</v>
      </c>
      <c r="F1039" s="54" t="s">
        <v>441</v>
      </c>
      <c r="G1039" s="56">
        <v>188874</v>
      </c>
      <c r="H1039" s="85">
        <f t="shared" si="16"/>
        <v>38.459768476567675</v>
      </c>
    </row>
    <row r="1040" spans="1:8" x14ac:dyDescent="0.25">
      <c r="A1040" s="53">
        <v>389960710147</v>
      </c>
      <c r="B1040" s="54" t="s">
        <v>3435</v>
      </c>
      <c r="C1040" s="55" t="s">
        <v>3436</v>
      </c>
      <c r="D1040" s="55" t="s">
        <v>3437</v>
      </c>
      <c r="E1040" s="55" t="s">
        <v>815</v>
      </c>
      <c r="F1040" s="54" t="s">
        <v>441</v>
      </c>
      <c r="G1040" s="56">
        <v>186684</v>
      </c>
      <c r="H1040" s="85">
        <f t="shared" si="16"/>
        <v>38.013826245431133</v>
      </c>
    </row>
    <row r="1041" spans="1:8" x14ac:dyDescent="0.25">
      <c r="A1041" s="53">
        <v>395770801936</v>
      </c>
      <c r="B1041" s="54" t="s">
        <v>3438</v>
      </c>
      <c r="C1041" s="55" t="s">
        <v>3439</v>
      </c>
      <c r="D1041" s="55" t="s">
        <v>2004</v>
      </c>
      <c r="E1041" s="55" t="s">
        <v>743</v>
      </c>
      <c r="F1041" s="54" t="s">
        <v>441</v>
      </c>
      <c r="G1041" s="56">
        <v>186684</v>
      </c>
      <c r="H1041" s="85">
        <f t="shared" si="16"/>
        <v>38.013826245431133</v>
      </c>
    </row>
    <row r="1042" spans="1:8" x14ac:dyDescent="0.25">
      <c r="A1042" s="53">
        <v>400871200945</v>
      </c>
      <c r="B1042" s="54" t="s">
        <v>3440</v>
      </c>
      <c r="C1042" s="55" t="s">
        <v>3441</v>
      </c>
      <c r="D1042" s="55" t="s">
        <v>3442</v>
      </c>
      <c r="E1042" s="55" t="s">
        <v>716</v>
      </c>
      <c r="F1042" s="54" t="s">
        <v>441</v>
      </c>
      <c r="G1042" s="56">
        <v>186684</v>
      </c>
      <c r="H1042" s="85">
        <f t="shared" si="16"/>
        <v>38.013826245431133</v>
      </c>
    </row>
    <row r="1043" spans="1:8" x14ac:dyDescent="0.25">
      <c r="A1043" s="53">
        <v>395101001142</v>
      </c>
      <c r="B1043" s="54" t="s">
        <v>3443</v>
      </c>
      <c r="C1043" s="55" t="s">
        <v>3444</v>
      </c>
      <c r="D1043" s="55" t="s">
        <v>3445</v>
      </c>
      <c r="E1043" s="55" t="s">
        <v>743</v>
      </c>
      <c r="F1043" s="54" t="s">
        <v>441</v>
      </c>
      <c r="G1043" s="56">
        <v>184671</v>
      </c>
      <c r="H1043" s="85">
        <f t="shared" si="16"/>
        <v>37.603925920646716</v>
      </c>
    </row>
    <row r="1044" spans="1:8" x14ac:dyDescent="0.25">
      <c r="A1044" s="53">
        <v>395091001271</v>
      </c>
      <c r="B1044" s="54" t="s">
        <v>3446</v>
      </c>
      <c r="C1044" s="55" t="s">
        <v>3447</v>
      </c>
      <c r="D1044" s="55" t="s">
        <v>3448</v>
      </c>
      <c r="E1044" s="55" t="s">
        <v>743</v>
      </c>
      <c r="F1044" s="54" t="s">
        <v>441</v>
      </c>
      <c r="G1044" s="56">
        <v>183097</v>
      </c>
      <c r="H1044" s="85">
        <f t="shared" si="16"/>
        <v>37.283417668679178</v>
      </c>
    </row>
    <row r="1045" spans="1:8" x14ac:dyDescent="0.25">
      <c r="A1045" s="53">
        <v>400930600138</v>
      </c>
      <c r="B1045" s="54" t="s">
        <v>3449</v>
      </c>
      <c r="C1045" s="55" t="s">
        <v>3450</v>
      </c>
      <c r="D1045" s="55" t="s">
        <v>3451</v>
      </c>
      <c r="E1045" s="55" t="s">
        <v>2127</v>
      </c>
      <c r="F1045" s="54" t="s">
        <v>441</v>
      </c>
      <c r="G1045" s="56">
        <v>181783</v>
      </c>
      <c r="H1045" s="85">
        <f t="shared" si="16"/>
        <v>37.015852329997252</v>
      </c>
    </row>
    <row r="1046" spans="1:8" x14ac:dyDescent="0.25">
      <c r="A1046" s="53">
        <v>390900700485</v>
      </c>
      <c r="B1046" s="54" t="s">
        <v>3452</v>
      </c>
      <c r="C1046" s="55" t="s">
        <v>3453</v>
      </c>
      <c r="D1046" s="55" t="s">
        <v>3454</v>
      </c>
      <c r="E1046" s="55" t="s">
        <v>1679</v>
      </c>
      <c r="F1046" s="54" t="s">
        <v>477</v>
      </c>
      <c r="G1046" s="56">
        <v>176882</v>
      </c>
      <c r="H1046" s="85">
        <f t="shared" si="16"/>
        <v>36.017878414563377</v>
      </c>
    </row>
    <row r="1047" spans="1:8" x14ac:dyDescent="0.25">
      <c r="A1047" s="53">
        <v>390901200818</v>
      </c>
      <c r="B1047" s="54" t="s">
        <v>3455</v>
      </c>
      <c r="C1047" s="55" t="s">
        <v>1257</v>
      </c>
      <c r="D1047" s="55" t="s">
        <v>1258</v>
      </c>
      <c r="E1047" s="55" t="s">
        <v>977</v>
      </c>
      <c r="F1047" s="54" t="s">
        <v>477</v>
      </c>
      <c r="G1047" s="56">
        <v>176882</v>
      </c>
      <c r="H1047" s="85">
        <f t="shared" si="16"/>
        <v>36.017878414563377</v>
      </c>
    </row>
    <row r="1048" spans="1:8" x14ac:dyDescent="0.25">
      <c r="A1048" s="53">
        <v>390950210314</v>
      </c>
      <c r="B1048" s="54" t="s">
        <v>3456</v>
      </c>
      <c r="C1048" s="55" t="s">
        <v>3457</v>
      </c>
      <c r="D1048" s="55" t="s">
        <v>976</v>
      </c>
      <c r="E1048" s="55" t="s">
        <v>977</v>
      </c>
      <c r="F1048" s="54" t="s">
        <v>441</v>
      </c>
      <c r="G1048" s="56">
        <v>176882</v>
      </c>
      <c r="H1048" s="85">
        <f t="shared" si="16"/>
        <v>36.017878414563377</v>
      </c>
    </row>
    <row r="1049" spans="1:8" x14ac:dyDescent="0.25">
      <c r="A1049" s="53">
        <v>395060200143</v>
      </c>
      <c r="B1049" s="54" t="s">
        <v>3458</v>
      </c>
      <c r="C1049" s="55" t="s">
        <v>3459</v>
      </c>
      <c r="D1049" s="55" t="s">
        <v>3460</v>
      </c>
      <c r="E1049" s="55" t="s">
        <v>728</v>
      </c>
      <c r="F1049" s="54" t="s">
        <v>477</v>
      </c>
      <c r="G1049" s="56">
        <v>172857</v>
      </c>
      <c r="H1049" s="85">
        <f t="shared" si="16"/>
        <v>35.198281391584118</v>
      </c>
    </row>
    <row r="1050" spans="1:8" x14ac:dyDescent="0.25">
      <c r="A1050" s="53">
        <v>395010300929</v>
      </c>
      <c r="B1050" s="54" t="s">
        <v>3461</v>
      </c>
      <c r="C1050" s="55" t="s">
        <v>2554</v>
      </c>
      <c r="D1050" s="55" t="s">
        <v>2555</v>
      </c>
      <c r="E1050" s="55" t="s">
        <v>728</v>
      </c>
      <c r="F1050" s="54" t="s">
        <v>441</v>
      </c>
      <c r="G1050" s="56">
        <v>172418</v>
      </c>
      <c r="H1050" s="85">
        <f t="shared" si="16"/>
        <v>35.108889318767247</v>
      </c>
    </row>
    <row r="1051" spans="1:8" x14ac:dyDescent="0.25">
      <c r="A1051" s="53">
        <v>395090101255</v>
      </c>
      <c r="B1051" s="54" t="s">
        <v>3462</v>
      </c>
      <c r="C1051" s="55" t="s">
        <v>3463</v>
      </c>
      <c r="D1051" s="55" t="s">
        <v>3464</v>
      </c>
      <c r="E1051" s="55" t="s">
        <v>743</v>
      </c>
      <c r="F1051" s="54" t="s">
        <v>477</v>
      </c>
      <c r="G1051" s="56">
        <v>172418</v>
      </c>
      <c r="H1051" s="85">
        <f t="shared" si="16"/>
        <v>35.108889318767247</v>
      </c>
    </row>
    <row r="1052" spans="1:8" x14ac:dyDescent="0.25">
      <c r="A1052" s="53">
        <v>395920411040</v>
      </c>
      <c r="B1052" s="54" t="s">
        <v>3465</v>
      </c>
      <c r="C1052" s="55" t="s">
        <v>560</v>
      </c>
      <c r="D1052" s="55" t="s">
        <v>3466</v>
      </c>
      <c r="E1052" s="55" t="s">
        <v>743</v>
      </c>
      <c r="F1052" s="54" t="s">
        <v>477</v>
      </c>
      <c r="G1052" s="56">
        <v>172418</v>
      </c>
      <c r="H1052" s="85">
        <f t="shared" si="16"/>
        <v>35.108889318767247</v>
      </c>
    </row>
    <row r="1053" spans="1:8" x14ac:dyDescent="0.25">
      <c r="A1053" s="53">
        <v>396950350131</v>
      </c>
      <c r="B1053" s="54" t="s">
        <v>48</v>
      </c>
      <c r="C1053" s="55" t="s">
        <v>3467</v>
      </c>
      <c r="D1053" s="55" t="s">
        <v>3468</v>
      </c>
      <c r="E1053" s="55" t="s">
        <v>440</v>
      </c>
      <c r="F1053" s="54" t="s">
        <v>441</v>
      </c>
      <c r="G1053" s="56">
        <v>172280</v>
      </c>
      <c r="H1053" s="85">
        <f t="shared" si="16"/>
        <v>35.080788849407959</v>
      </c>
    </row>
    <row r="1054" spans="1:8" x14ac:dyDescent="0.25">
      <c r="A1054" s="53">
        <v>371960700374</v>
      </c>
      <c r="B1054" s="54" t="s">
        <v>3469</v>
      </c>
      <c r="C1054" s="55" t="s">
        <v>3470</v>
      </c>
      <c r="D1054" s="55" t="s">
        <v>3471</v>
      </c>
      <c r="E1054" s="55" t="s">
        <v>3101</v>
      </c>
      <c r="F1054" s="54" t="s">
        <v>441</v>
      </c>
      <c r="G1054" s="56">
        <v>171981</v>
      </c>
      <c r="H1054" s="85">
        <f t="shared" si="16"/>
        <v>35.019904499129495</v>
      </c>
    </row>
    <row r="1055" spans="1:8" x14ac:dyDescent="0.25">
      <c r="A1055" s="53">
        <v>390161000101</v>
      </c>
      <c r="B1055" s="54" t="s">
        <v>3472</v>
      </c>
      <c r="C1055" s="55" t="s">
        <v>3473</v>
      </c>
      <c r="D1055" s="55" t="s">
        <v>3474</v>
      </c>
      <c r="E1055" s="55" t="s">
        <v>1215</v>
      </c>
      <c r="F1055" s="54" t="s">
        <v>441</v>
      </c>
      <c r="G1055" s="56">
        <v>171981</v>
      </c>
      <c r="H1055" s="85">
        <f t="shared" si="16"/>
        <v>35.019904499129495</v>
      </c>
    </row>
    <row r="1056" spans="1:8" x14ac:dyDescent="0.25">
      <c r="A1056" s="53">
        <v>398980711319</v>
      </c>
      <c r="B1056" s="54" t="s">
        <v>3475</v>
      </c>
      <c r="C1056" s="55" t="s">
        <v>3476</v>
      </c>
      <c r="D1056" s="55" t="s">
        <v>3477</v>
      </c>
      <c r="E1056" s="55" t="s">
        <v>1845</v>
      </c>
      <c r="F1056" s="54" t="s">
        <v>441</v>
      </c>
      <c r="G1056" s="56">
        <v>171981</v>
      </c>
      <c r="H1056" s="85">
        <f t="shared" si="16"/>
        <v>35.019904499129495</v>
      </c>
    </row>
    <row r="1057" spans="1:8" x14ac:dyDescent="0.25">
      <c r="A1057" s="53">
        <v>390710900470</v>
      </c>
      <c r="B1057" s="54" t="s">
        <v>3478</v>
      </c>
      <c r="C1057" s="55" t="s">
        <v>3479</v>
      </c>
      <c r="D1057" s="55" t="s">
        <v>3120</v>
      </c>
      <c r="E1057" s="55" t="s">
        <v>1532</v>
      </c>
      <c r="F1057" s="54" t="s">
        <v>441</v>
      </c>
      <c r="G1057" s="56">
        <v>171980</v>
      </c>
      <c r="H1057" s="85">
        <f t="shared" si="16"/>
        <v>35.019700872539936</v>
      </c>
    </row>
    <row r="1058" spans="1:8" x14ac:dyDescent="0.25">
      <c r="A1058" s="53">
        <v>395101100698</v>
      </c>
      <c r="B1058" s="54" t="s">
        <v>3480</v>
      </c>
      <c r="C1058" s="55" t="s">
        <v>3481</v>
      </c>
      <c r="D1058" s="55" t="s">
        <v>3482</v>
      </c>
      <c r="E1058" s="55" t="s">
        <v>743</v>
      </c>
      <c r="F1058" s="54" t="s">
        <v>441</v>
      </c>
      <c r="G1058" s="56">
        <v>171980</v>
      </c>
      <c r="H1058" s="85">
        <f t="shared" si="16"/>
        <v>35.019700872539936</v>
      </c>
    </row>
    <row r="1059" spans="1:8" x14ac:dyDescent="0.25">
      <c r="A1059" s="53">
        <v>395120300801</v>
      </c>
      <c r="B1059" s="54" t="s">
        <v>3483</v>
      </c>
      <c r="C1059" s="55" t="s">
        <v>1992</v>
      </c>
      <c r="D1059" s="55" t="s">
        <v>3484</v>
      </c>
      <c r="E1059" s="55" t="s">
        <v>728</v>
      </c>
      <c r="F1059" s="54" t="s">
        <v>477</v>
      </c>
      <c r="G1059" s="56">
        <v>171980</v>
      </c>
      <c r="H1059" s="85">
        <f t="shared" si="16"/>
        <v>35.019700872539936</v>
      </c>
    </row>
    <row r="1060" spans="1:8" x14ac:dyDescent="0.25">
      <c r="A1060" s="53">
        <v>395120300819</v>
      </c>
      <c r="B1060" s="54" t="s">
        <v>3485</v>
      </c>
      <c r="C1060" s="55" t="s">
        <v>1992</v>
      </c>
      <c r="D1060" s="55" t="s">
        <v>3486</v>
      </c>
      <c r="E1060" s="55" t="s">
        <v>728</v>
      </c>
      <c r="F1060" s="54" t="s">
        <v>477</v>
      </c>
      <c r="G1060" s="56">
        <v>171980</v>
      </c>
      <c r="H1060" s="85">
        <f t="shared" si="16"/>
        <v>35.019700872539936</v>
      </c>
    </row>
    <row r="1061" spans="1:8" x14ac:dyDescent="0.25">
      <c r="A1061" s="53">
        <v>395180901561</v>
      </c>
      <c r="B1061" s="54" t="s">
        <v>427</v>
      </c>
      <c r="C1061" s="55" t="s">
        <v>3487</v>
      </c>
      <c r="D1061" s="55" t="s">
        <v>3488</v>
      </c>
      <c r="E1061" s="55" t="s">
        <v>728</v>
      </c>
      <c r="F1061" s="54" t="s">
        <v>441</v>
      </c>
      <c r="G1061" s="56">
        <v>171980</v>
      </c>
      <c r="H1061" s="85">
        <f t="shared" si="16"/>
        <v>35.019700872539936</v>
      </c>
    </row>
    <row r="1062" spans="1:8" x14ac:dyDescent="0.25">
      <c r="A1062" s="53">
        <v>395770802649</v>
      </c>
      <c r="B1062" s="54" t="s">
        <v>3489</v>
      </c>
      <c r="C1062" s="55" t="s">
        <v>3490</v>
      </c>
      <c r="D1062" s="55" t="s">
        <v>3491</v>
      </c>
      <c r="E1062" s="55" t="s">
        <v>743</v>
      </c>
      <c r="F1062" s="54" t="s">
        <v>477</v>
      </c>
      <c r="G1062" s="56">
        <v>171980</v>
      </c>
      <c r="H1062" s="85">
        <f t="shared" si="16"/>
        <v>35.019700872539936</v>
      </c>
    </row>
    <row r="1063" spans="1:8" x14ac:dyDescent="0.25">
      <c r="A1063" s="53">
        <v>396010600830</v>
      </c>
      <c r="B1063" s="54" t="s">
        <v>213</v>
      </c>
      <c r="C1063" s="55" t="s">
        <v>2509</v>
      </c>
      <c r="D1063" s="55" t="s">
        <v>2123</v>
      </c>
      <c r="E1063" s="55" t="s">
        <v>440</v>
      </c>
      <c r="F1063" s="54" t="s">
        <v>477</v>
      </c>
      <c r="G1063" s="56">
        <v>171980</v>
      </c>
      <c r="H1063" s="85">
        <f t="shared" si="16"/>
        <v>35.019700872539936</v>
      </c>
    </row>
    <row r="1064" spans="1:8" x14ac:dyDescent="0.25">
      <c r="A1064" s="53">
        <v>396040101285</v>
      </c>
      <c r="B1064" s="54" t="s">
        <v>356</v>
      </c>
      <c r="C1064" s="55" t="s">
        <v>3492</v>
      </c>
      <c r="D1064" s="55" t="s">
        <v>3493</v>
      </c>
      <c r="E1064" s="55" t="s">
        <v>440</v>
      </c>
      <c r="F1064" s="54" t="s">
        <v>477</v>
      </c>
      <c r="G1064" s="56">
        <v>171980</v>
      </c>
      <c r="H1064" s="85">
        <f t="shared" si="16"/>
        <v>35.019700872539936</v>
      </c>
    </row>
    <row r="1065" spans="1:8" x14ac:dyDescent="0.25">
      <c r="A1065" s="53">
        <v>396130400877</v>
      </c>
      <c r="B1065" s="54" t="s">
        <v>387</v>
      </c>
      <c r="C1065" s="55" t="s">
        <v>1448</v>
      </c>
      <c r="D1065" s="55" t="s">
        <v>3494</v>
      </c>
      <c r="E1065" s="55" t="s">
        <v>440</v>
      </c>
      <c r="F1065" s="54" t="s">
        <v>441</v>
      </c>
      <c r="G1065" s="56">
        <v>171980</v>
      </c>
      <c r="H1065" s="85">
        <f t="shared" si="16"/>
        <v>35.019700872539936</v>
      </c>
    </row>
    <row r="1066" spans="1:8" x14ac:dyDescent="0.25">
      <c r="A1066" s="53">
        <v>400060502143</v>
      </c>
      <c r="B1066" s="54" t="s">
        <v>3495</v>
      </c>
      <c r="C1066" s="55" t="s">
        <v>3496</v>
      </c>
      <c r="D1066" s="55" t="s">
        <v>3497</v>
      </c>
      <c r="E1066" s="55" t="s">
        <v>716</v>
      </c>
      <c r="F1066" s="54" t="s">
        <v>441</v>
      </c>
      <c r="G1066" s="56">
        <v>171980</v>
      </c>
      <c r="H1066" s="85">
        <f t="shared" si="16"/>
        <v>35.019700872539936</v>
      </c>
    </row>
    <row r="1067" spans="1:8" x14ac:dyDescent="0.25">
      <c r="A1067" s="53">
        <v>400070403861</v>
      </c>
      <c r="B1067" s="54" t="s">
        <v>3498</v>
      </c>
      <c r="C1067" s="55" t="s">
        <v>2743</v>
      </c>
      <c r="D1067" s="55" t="s">
        <v>3499</v>
      </c>
      <c r="E1067" s="55" t="s">
        <v>716</v>
      </c>
      <c r="F1067" s="54" t="s">
        <v>441</v>
      </c>
      <c r="G1067" s="56">
        <v>171980</v>
      </c>
      <c r="H1067" s="85">
        <f t="shared" si="16"/>
        <v>35.019700872539936</v>
      </c>
    </row>
    <row r="1068" spans="1:8" x14ac:dyDescent="0.25">
      <c r="A1068" s="53">
        <v>400120302874</v>
      </c>
      <c r="B1068" s="54" t="s">
        <v>3500</v>
      </c>
      <c r="C1068" s="55" t="s">
        <v>3501</v>
      </c>
      <c r="D1068" s="55" t="s">
        <v>3502</v>
      </c>
      <c r="E1068" s="55" t="s">
        <v>716</v>
      </c>
      <c r="F1068" s="54" t="s">
        <v>441</v>
      </c>
      <c r="G1068" s="56">
        <v>171980</v>
      </c>
      <c r="H1068" s="85">
        <f t="shared" si="16"/>
        <v>35.019700872539936</v>
      </c>
    </row>
    <row r="1069" spans="1:8" x14ac:dyDescent="0.25">
      <c r="A1069" s="53">
        <v>400130707066</v>
      </c>
      <c r="B1069" s="54" t="s">
        <v>3503</v>
      </c>
      <c r="C1069" s="55" t="s">
        <v>3504</v>
      </c>
      <c r="D1069" s="55" t="s">
        <v>3505</v>
      </c>
      <c r="E1069" s="55" t="s">
        <v>716</v>
      </c>
      <c r="F1069" s="54" t="s">
        <v>441</v>
      </c>
      <c r="G1069" s="56">
        <v>171980</v>
      </c>
      <c r="H1069" s="85">
        <f t="shared" si="16"/>
        <v>35.019700872539936</v>
      </c>
    </row>
    <row r="1070" spans="1:8" x14ac:dyDescent="0.25">
      <c r="A1070" s="53">
        <v>400161001498</v>
      </c>
      <c r="B1070" s="54" t="s">
        <v>3506</v>
      </c>
      <c r="C1070" s="55" t="s">
        <v>3507</v>
      </c>
      <c r="D1070" s="55" t="s">
        <v>3508</v>
      </c>
      <c r="E1070" s="55" t="s">
        <v>716</v>
      </c>
      <c r="F1070" s="54" t="s">
        <v>441</v>
      </c>
      <c r="G1070" s="56">
        <v>171980</v>
      </c>
      <c r="H1070" s="85">
        <f t="shared" si="16"/>
        <v>35.019700872539936</v>
      </c>
    </row>
    <row r="1071" spans="1:8" x14ac:dyDescent="0.25">
      <c r="A1071" s="53">
        <v>400161001501</v>
      </c>
      <c r="B1071" s="54" t="s">
        <v>3509</v>
      </c>
      <c r="C1071" s="55" t="s">
        <v>3496</v>
      </c>
      <c r="D1071" s="55" t="s">
        <v>3497</v>
      </c>
      <c r="E1071" s="55" t="s">
        <v>716</v>
      </c>
      <c r="F1071" s="54" t="s">
        <v>441</v>
      </c>
      <c r="G1071" s="56">
        <v>171980</v>
      </c>
      <c r="H1071" s="85">
        <f t="shared" si="16"/>
        <v>35.019700872539936</v>
      </c>
    </row>
    <row r="1072" spans="1:8" x14ac:dyDescent="0.25">
      <c r="A1072" s="53">
        <v>400180405869</v>
      </c>
      <c r="B1072" s="54" t="s">
        <v>3510</v>
      </c>
      <c r="C1072" s="55" t="s">
        <v>3511</v>
      </c>
      <c r="D1072" s="55" t="s">
        <v>3512</v>
      </c>
      <c r="E1072" s="55" t="s">
        <v>716</v>
      </c>
      <c r="F1072" s="54" t="s">
        <v>441</v>
      </c>
      <c r="G1072" s="56">
        <v>171980</v>
      </c>
      <c r="H1072" s="85">
        <f t="shared" si="16"/>
        <v>35.019700872539936</v>
      </c>
    </row>
    <row r="1073" spans="1:8" x14ac:dyDescent="0.25">
      <c r="A1073" s="53">
        <v>400830600343</v>
      </c>
      <c r="B1073" s="54" t="s">
        <v>3513</v>
      </c>
      <c r="C1073" s="55" t="s">
        <v>3514</v>
      </c>
      <c r="D1073" s="55" t="s">
        <v>3515</v>
      </c>
      <c r="E1073" s="55" t="s">
        <v>716</v>
      </c>
      <c r="F1073" s="54" t="s">
        <v>441</v>
      </c>
      <c r="G1073" s="56">
        <v>171980</v>
      </c>
      <c r="H1073" s="85">
        <f t="shared" si="16"/>
        <v>35.019700872539936</v>
      </c>
    </row>
    <row r="1074" spans="1:8" x14ac:dyDescent="0.25">
      <c r="A1074" s="53">
        <v>400980920931</v>
      </c>
      <c r="B1074" s="54" t="s">
        <v>3516</v>
      </c>
      <c r="C1074" s="55" t="s">
        <v>3507</v>
      </c>
      <c r="D1074" s="55" t="s">
        <v>3517</v>
      </c>
      <c r="E1074" s="55" t="s">
        <v>716</v>
      </c>
      <c r="F1074" s="54" t="s">
        <v>441</v>
      </c>
      <c r="G1074" s="56">
        <v>171980</v>
      </c>
      <c r="H1074" s="85">
        <f t="shared" si="16"/>
        <v>35.019700872539936</v>
      </c>
    </row>
    <row r="1075" spans="1:8" x14ac:dyDescent="0.25">
      <c r="A1075" s="53">
        <v>408770100029</v>
      </c>
      <c r="B1075" s="54" t="s">
        <v>3518</v>
      </c>
      <c r="C1075" s="55" t="s">
        <v>2189</v>
      </c>
      <c r="D1075" s="55" t="s">
        <v>3519</v>
      </c>
      <c r="E1075" s="55" t="s">
        <v>732</v>
      </c>
      <c r="F1075" s="54" t="s">
        <v>477</v>
      </c>
      <c r="G1075" s="56">
        <v>171258</v>
      </c>
      <c r="H1075" s="85">
        <f t="shared" si="16"/>
        <v>34.872682474877571</v>
      </c>
    </row>
    <row r="1076" spans="1:8" x14ac:dyDescent="0.25">
      <c r="A1076" s="53">
        <v>371981101187</v>
      </c>
      <c r="B1076" s="54" t="s">
        <v>3520</v>
      </c>
      <c r="C1076" s="55" t="s">
        <v>3521</v>
      </c>
      <c r="D1076" s="55" t="s">
        <v>3522</v>
      </c>
      <c r="E1076" s="55" t="s">
        <v>2200</v>
      </c>
      <c r="F1076" s="54" t="s">
        <v>441</v>
      </c>
      <c r="G1076" s="56">
        <v>167079</v>
      </c>
      <c r="H1076" s="85">
        <f t="shared" si="16"/>
        <v>34.021726957106061</v>
      </c>
    </row>
    <row r="1077" spans="1:8" x14ac:dyDescent="0.25">
      <c r="A1077" s="53">
        <v>391880600094</v>
      </c>
      <c r="B1077" s="54" t="s">
        <v>3523</v>
      </c>
      <c r="C1077" s="55" t="s">
        <v>3524</v>
      </c>
      <c r="D1077" s="55" t="s">
        <v>3525</v>
      </c>
      <c r="E1077" s="55" t="s">
        <v>984</v>
      </c>
      <c r="F1077" s="54" t="s">
        <v>441</v>
      </c>
      <c r="G1077" s="56">
        <v>167079</v>
      </c>
      <c r="H1077" s="85">
        <f t="shared" si="16"/>
        <v>34.021726957106061</v>
      </c>
    </row>
    <row r="1078" spans="1:8" x14ac:dyDescent="0.25">
      <c r="A1078" s="53">
        <v>395930510267</v>
      </c>
      <c r="B1078" s="54" t="s">
        <v>3526</v>
      </c>
      <c r="C1078" s="55" t="s">
        <v>3527</v>
      </c>
      <c r="D1078" s="55" t="s">
        <v>3528</v>
      </c>
      <c r="E1078" s="55" t="s">
        <v>743</v>
      </c>
      <c r="F1078" s="54" t="s">
        <v>477</v>
      </c>
      <c r="G1078" s="56">
        <v>167079</v>
      </c>
      <c r="H1078" s="85">
        <f t="shared" si="16"/>
        <v>34.021726957106061</v>
      </c>
    </row>
    <row r="1079" spans="1:8" x14ac:dyDescent="0.25">
      <c r="A1079" s="53">
        <v>396761202988</v>
      </c>
      <c r="B1079" s="54" t="s">
        <v>353</v>
      </c>
      <c r="C1079" s="55" t="s">
        <v>2507</v>
      </c>
      <c r="D1079" s="55" t="s">
        <v>3529</v>
      </c>
      <c r="E1079" s="55" t="s">
        <v>440</v>
      </c>
      <c r="F1079" s="54" t="s">
        <v>477</v>
      </c>
      <c r="G1079" s="56">
        <v>167079</v>
      </c>
      <c r="H1079" s="85">
        <f t="shared" si="16"/>
        <v>34.021726957106061</v>
      </c>
    </row>
    <row r="1080" spans="1:8" x14ac:dyDescent="0.25">
      <c r="A1080" s="53">
        <v>371891214543</v>
      </c>
      <c r="B1080" s="54" t="s">
        <v>3530</v>
      </c>
      <c r="C1080" s="55" t="s">
        <v>3531</v>
      </c>
      <c r="D1080" s="55" t="s">
        <v>3532</v>
      </c>
      <c r="E1080" s="55" t="s">
        <v>2200</v>
      </c>
      <c r="F1080" s="54" t="s">
        <v>441</v>
      </c>
      <c r="G1080" s="56">
        <v>164688</v>
      </c>
      <c r="H1080" s="85">
        <f t="shared" si="16"/>
        <v>33.534855781467947</v>
      </c>
    </row>
    <row r="1081" spans="1:8" x14ac:dyDescent="0.25">
      <c r="A1081" s="53">
        <v>390751100101</v>
      </c>
      <c r="B1081" s="54" t="s">
        <v>3533</v>
      </c>
      <c r="C1081" s="55" t="s">
        <v>3534</v>
      </c>
      <c r="D1081" s="55" t="s">
        <v>3535</v>
      </c>
      <c r="E1081" s="55" t="s">
        <v>1679</v>
      </c>
      <c r="F1081" s="54" t="s">
        <v>477</v>
      </c>
      <c r="G1081" s="56">
        <v>164688</v>
      </c>
      <c r="H1081" s="85">
        <f t="shared" si="16"/>
        <v>33.534855781467947</v>
      </c>
    </row>
    <row r="1082" spans="1:8" x14ac:dyDescent="0.25">
      <c r="A1082" s="53">
        <v>395030801428</v>
      </c>
      <c r="B1082" s="54" t="s">
        <v>3536</v>
      </c>
      <c r="C1082" s="55" t="s">
        <v>3537</v>
      </c>
      <c r="D1082" s="55" t="s">
        <v>3538</v>
      </c>
      <c r="E1082" s="55" t="s">
        <v>743</v>
      </c>
      <c r="F1082" s="54" t="s">
        <v>441</v>
      </c>
      <c r="G1082" s="56">
        <v>164688</v>
      </c>
      <c r="H1082" s="85">
        <f t="shared" si="16"/>
        <v>33.534855781467947</v>
      </c>
    </row>
    <row r="1083" spans="1:8" x14ac:dyDescent="0.25">
      <c r="A1083" s="53">
        <v>395161000196</v>
      </c>
      <c r="B1083" s="54" t="s">
        <v>3539</v>
      </c>
      <c r="C1083" s="55" t="s">
        <v>3540</v>
      </c>
      <c r="D1083" s="55" t="s">
        <v>3541</v>
      </c>
      <c r="E1083" s="55" t="s">
        <v>728</v>
      </c>
      <c r="F1083" s="54" t="s">
        <v>441</v>
      </c>
      <c r="G1083" s="56">
        <v>164688</v>
      </c>
      <c r="H1083" s="85">
        <f t="shared" si="16"/>
        <v>33.534855781467947</v>
      </c>
    </row>
    <row r="1084" spans="1:8" x14ac:dyDescent="0.25">
      <c r="A1084" s="53">
        <v>396000702171</v>
      </c>
      <c r="B1084" s="54" t="s">
        <v>474</v>
      </c>
      <c r="C1084" s="55" t="s">
        <v>475</v>
      </c>
      <c r="D1084" s="55" t="s">
        <v>476</v>
      </c>
      <c r="E1084" s="55" t="s">
        <v>440</v>
      </c>
      <c r="F1084" s="54" t="s">
        <v>477</v>
      </c>
      <c r="G1084" s="56">
        <v>164688</v>
      </c>
      <c r="H1084" s="85">
        <f t="shared" si="16"/>
        <v>33.534855781467947</v>
      </c>
    </row>
    <row r="1085" spans="1:8" x14ac:dyDescent="0.25">
      <c r="A1085" s="53">
        <v>408900800079</v>
      </c>
      <c r="B1085" s="54" t="s">
        <v>3542</v>
      </c>
      <c r="C1085" s="55" t="s">
        <v>2189</v>
      </c>
      <c r="D1085" s="55" t="s">
        <v>3543</v>
      </c>
      <c r="E1085" s="55" t="s">
        <v>732</v>
      </c>
      <c r="F1085" s="54" t="s">
        <v>477</v>
      </c>
      <c r="G1085" s="56">
        <v>164688</v>
      </c>
      <c r="H1085" s="85">
        <f t="shared" si="16"/>
        <v>33.534855781467947</v>
      </c>
    </row>
    <row r="1086" spans="1:8" x14ac:dyDescent="0.25">
      <c r="A1086" s="53">
        <v>390700500112</v>
      </c>
      <c r="B1086" s="54" t="s">
        <v>3544</v>
      </c>
      <c r="C1086" s="55" t="s">
        <v>3545</v>
      </c>
      <c r="D1086" s="55" t="s">
        <v>3546</v>
      </c>
      <c r="E1086" s="55" t="s">
        <v>2816</v>
      </c>
      <c r="F1086" s="54" t="s">
        <v>441</v>
      </c>
      <c r="G1086" s="56">
        <v>162178</v>
      </c>
      <c r="H1086" s="85">
        <f t="shared" si="16"/>
        <v>33.02375304167218</v>
      </c>
    </row>
    <row r="1087" spans="1:8" x14ac:dyDescent="0.25">
      <c r="A1087" s="53">
        <v>390721000772</v>
      </c>
      <c r="B1087" s="54" t="s">
        <v>3547</v>
      </c>
      <c r="C1087" s="55" t="s">
        <v>3548</v>
      </c>
      <c r="D1087" s="55" t="s">
        <v>3549</v>
      </c>
      <c r="E1087" s="55" t="s">
        <v>1532</v>
      </c>
      <c r="F1087" s="54" t="s">
        <v>441</v>
      </c>
      <c r="G1087" s="56">
        <v>162178</v>
      </c>
      <c r="H1087" s="85">
        <f t="shared" si="16"/>
        <v>33.02375304167218</v>
      </c>
    </row>
    <row r="1088" spans="1:8" x14ac:dyDescent="0.25">
      <c r="A1088" s="53">
        <v>390730200016</v>
      </c>
      <c r="B1088" s="54" t="s">
        <v>3550</v>
      </c>
      <c r="C1088" s="55" t="s">
        <v>3551</v>
      </c>
      <c r="D1088" s="55" t="s">
        <v>2812</v>
      </c>
      <c r="E1088" s="55" t="s">
        <v>1215</v>
      </c>
      <c r="F1088" s="54" t="s">
        <v>441</v>
      </c>
      <c r="G1088" s="56">
        <v>162178</v>
      </c>
      <c r="H1088" s="85">
        <f t="shared" si="16"/>
        <v>33.02375304167218</v>
      </c>
    </row>
    <row r="1089" spans="1:8" x14ac:dyDescent="0.25">
      <c r="A1089" s="53">
        <v>390821000681</v>
      </c>
      <c r="B1089" s="54" t="s">
        <v>3552</v>
      </c>
      <c r="C1089" s="55" t="s">
        <v>3553</v>
      </c>
      <c r="D1089" s="55" t="s">
        <v>3554</v>
      </c>
      <c r="E1089" s="55" t="s">
        <v>3555</v>
      </c>
      <c r="F1089" s="54" t="s">
        <v>441</v>
      </c>
      <c r="G1089" s="56">
        <v>162178</v>
      </c>
      <c r="H1089" s="85">
        <f t="shared" si="16"/>
        <v>33.02375304167218</v>
      </c>
    </row>
    <row r="1090" spans="1:8" x14ac:dyDescent="0.25">
      <c r="A1090" s="53">
        <v>390860900346</v>
      </c>
      <c r="B1090" s="54" t="s">
        <v>3556</v>
      </c>
      <c r="C1090" s="55" t="s">
        <v>3557</v>
      </c>
      <c r="D1090" s="55" t="s">
        <v>3558</v>
      </c>
      <c r="E1090" s="55" t="s">
        <v>1215</v>
      </c>
      <c r="F1090" s="54" t="s">
        <v>441</v>
      </c>
      <c r="G1090" s="56">
        <v>162178</v>
      </c>
      <c r="H1090" s="85">
        <f t="shared" ref="H1090:H1153" si="17">G1090/4910.95</f>
        <v>33.02375304167218</v>
      </c>
    </row>
    <row r="1091" spans="1:8" x14ac:dyDescent="0.25">
      <c r="A1091" s="53">
        <v>390890400348</v>
      </c>
      <c r="B1091" s="54" t="s">
        <v>3559</v>
      </c>
      <c r="C1091" s="55" t="s">
        <v>3560</v>
      </c>
      <c r="D1091" s="55" t="s">
        <v>3561</v>
      </c>
      <c r="E1091" s="55" t="s">
        <v>1525</v>
      </c>
      <c r="F1091" s="54" t="s">
        <v>441</v>
      </c>
      <c r="G1091" s="56">
        <v>162178</v>
      </c>
      <c r="H1091" s="85">
        <f t="shared" si="17"/>
        <v>33.02375304167218</v>
      </c>
    </row>
    <row r="1092" spans="1:8" x14ac:dyDescent="0.25">
      <c r="A1092" s="53">
        <v>395000101057</v>
      </c>
      <c r="B1092" s="54" t="s">
        <v>3562</v>
      </c>
      <c r="C1092" s="55" t="s">
        <v>2637</v>
      </c>
      <c r="D1092" s="55" t="s">
        <v>3563</v>
      </c>
      <c r="E1092" s="55" t="s">
        <v>728</v>
      </c>
      <c r="F1092" s="54" t="s">
        <v>441</v>
      </c>
      <c r="G1092" s="56">
        <v>162178</v>
      </c>
      <c r="H1092" s="85">
        <f t="shared" si="17"/>
        <v>33.02375304167218</v>
      </c>
    </row>
    <row r="1093" spans="1:8" x14ac:dyDescent="0.25">
      <c r="A1093" s="53">
        <v>395770800760</v>
      </c>
      <c r="B1093" s="54" t="s">
        <v>3564</v>
      </c>
      <c r="C1093" s="55" t="s">
        <v>3565</v>
      </c>
      <c r="D1093" s="55" t="s">
        <v>3566</v>
      </c>
      <c r="E1093" s="55" t="s">
        <v>728</v>
      </c>
      <c r="F1093" s="54" t="s">
        <v>441</v>
      </c>
      <c r="G1093" s="56">
        <v>162178</v>
      </c>
      <c r="H1093" s="85">
        <f t="shared" si="17"/>
        <v>33.02375304167218</v>
      </c>
    </row>
    <row r="1094" spans="1:8" x14ac:dyDescent="0.25">
      <c r="A1094" s="53">
        <v>395961210016</v>
      </c>
      <c r="B1094" s="54" t="s">
        <v>3567</v>
      </c>
      <c r="C1094" s="55" t="s">
        <v>3568</v>
      </c>
      <c r="D1094" s="55" t="s">
        <v>3569</v>
      </c>
      <c r="E1094" s="55" t="s">
        <v>728</v>
      </c>
      <c r="F1094" s="54" t="s">
        <v>441</v>
      </c>
      <c r="G1094" s="56">
        <v>162178</v>
      </c>
      <c r="H1094" s="85">
        <f t="shared" si="17"/>
        <v>33.02375304167218</v>
      </c>
    </row>
    <row r="1095" spans="1:8" x14ac:dyDescent="0.25">
      <c r="A1095" s="53">
        <v>395980721587</v>
      </c>
      <c r="B1095" s="54" t="s">
        <v>3570</v>
      </c>
      <c r="C1095" s="55" t="s">
        <v>3571</v>
      </c>
      <c r="D1095" s="55" t="s">
        <v>3424</v>
      </c>
      <c r="E1095" s="55" t="s">
        <v>728</v>
      </c>
      <c r="F1095" s="54" t="s">
        <v>441</v>
      </c>
      <c r="G1095" s="56">
        <v>162178</v>
      </c>
      <c r="H1095" s="85">
        <f t="shared" si="17"/>
        <v>33.02375304167218</v>
      </c>
    </row>
    <row r="1096" spans="1:8" x14ac:dyDescent="0.25">
      <c r="A1096" s="53">
        <v>396970750330</v>
      </c>
      <c r="B1096" s="54" t="s">
        <v>211</v>
      </c>
      <c r="C1096" s="55" t="s">
        <v>2390</v>
      </c>
      <c r="D1096" s="55" t="s">
        <v>3572</v>
      </c>
      <c r="E1096" s="55" t="s">
        <v>440</v>
      </c>
      <c r="F1096" s="54" t="s">
        <v>477</v>
      </c>
      <c r="G1096" s="56">
        <v>162178</v>
      </c>
      <c r="H1096" s="85">
        <f t="shared" si="17"/>
        <v>33.02375304167218</v>
      </c>
    </row>
    <row r="1097" spans="1:8" x14ac:dyDescent="0.25">
      <c r="A1097" s="53">
        <v>399920600158</v>
      </c>
      <c r="B1097" s="54" t="s">
        <v>3573</v>
      </c>
      <c r="C1097" s="55" t="s">
        <v>3574</v>
      </c>
      <c r="D1097" s="55" t="s">
        <v>3575</v>
      </c>
      <c r="E1097" s="55" t="s">
        <v>783</v>
      </c>
      <c r="F1097" s="54" t="s">
        <v>441</v>
      </c>
      <c r="G1097" s="56">
        <v>162178</v>
      </c>
      <c r="H1097" s="85">
        <f t="shared" si="17"/>
        <v>33.02375304167218</v>
      </c>
    </row>
    <row r="1098" spans="1:8" x14ac:dyDescent="0.25">
      <c r="A1098" s="53">
        <v>400161001421</v>
      </c>
      <c r="B1098" s="54" t="s">
        <v>3576</v>
      </c>
      <c r="C1098" s="55" t="s">
        <v>3577</v>
      </c>
      <c r="D1098" s="55" t="s">
        <v>3578</v>
      </c>
      <c r="E1098" s="55" t="s">
        <v>716</v>
      </c>
      <c r="F1098" s="54" t="s">
        <v>477</v>
      </c>
      <c r="G1098" s="56">
        <v>162178</v>
      </c>
      <c r="H1098" s="85">
        <f t="shared" si="17"/>
        <v>33.02375304167218</v>
      </c>
    </row>
    <row r="1099" spans="1:8" x14ac:dyDescent="0.25">
      <c r="A1099" s="53">
        <v>400841102035</v>
      </c>
      <c r="B1099" s="54" t="s">
        <v>3579</v>
      </c>
      <c r="C1099" s="55" t="s">
        <v>3580</v>
      </c>
      <c r="D1099" s="55" t="s">
        <v>3581</v>
      </c>
      <c r="E1099" s="55" t="s">
        <v>716</v>
      </c>
      <c r="F1099" s="54" t="s">
        <v>441</v>
      </c>
      <c r="G1099" s="56">
        <v>162178</v>
      </c>
      <c r="H1099" s="85">
        <f t="shared" si="17"/>
        <v>33.02375304167218</v>
      </c>
    </row>
    <row r="1100" spans="1:8" x14ac:dyDescent="0.25">
      <c r="A1100" s="53">
        <v>400940741872</v>
      </c>
      <c r="B1100" s="54" t="s">
        <v>3582</v>
      </c>
      <c r="C1100" s="55" t="s">
        <v>3583</v>
      </c>
      <c r="D1100" s="55" t="s">
        <v>3584</v>
      </c>
      <c r="E1100" s="55" t="s">
        <v>1051</v>
      </c>
      <c r="F1100" s="54" t="s">
        <v>441</v>
      </c>
      <c r="G1100" s="56">
        <v>162178</v>
      </c>
      <c r="H1100" s="85">
        <f t="shared" si="17"/>
        <v>33.02375304167218</v>
      </c>
    </row>
    <row r="1101" spans="1:8" x14ac:dyDescent="0.25">
      <c r="A1101" s="53">
        <v>408711000061</v>
      </c>
      <c r="B1101" s="54" t="s">
        <v>3585</v>
      </c>
      <c r="C1101" s="55" t="s">
        <v>2444</v>
      </c>
      <c r="D1101" s="55" t="s">
        <v>3586</v>
      </c>
      <c r="E1101" s="55" t="s">
        <v>732</v>
      </c>
      <c r="F1101" s="54" t="s">
        <v>441</v>
      </c>
      <c r="G1101" s="56">
        <v>162178</v>
      </c>
      <c r="H1101" s="85">
        <f t="shared" si="17"/>
        <v>33.02375304167218</v>
      </c>
    </row>
    <row r="1102" spans="1:8" x14ac:dyDescent="0.25">
      <c r="A1102" s="53">
        <v>390850500111</v>
      </c>
      <c r="B1102" s="54" t="s">
        <v>3587</v>
      </c>
      <c r="C1102" s="55" t="s">
        <v>3588</v>
      </c>
      <c r="D1102" s="55" t="s">
        <v>3589</v>
      </c>
      <c r="E1102" s="55" t="s">
        <v>1532</v>
      </c>
      <c r="F1102" s="54" t="s">
        <v>441</v>
      </c>
      <c r="G1102" s="56">
        <v>159727</v>
      </c>
      <c r="H1102" s="85">
        <f t="shared" si="17"/>
        <v>32.524664270660466</v>
      </c>
    </row>
    <row r="1103" spans="1:8" x14ac:dyDescent="0.25">
      <c r="A1103" s="53">
        <v>396040301039</v>
      </c>
      <c r="B1103" s="54" t="s">
        <v>196</v>
      </c>
      <c r="C1103" s="55" t="s">
        <v>3590</v>
      </c>
      <c r="D1103" s="55" t="s">
        <v>2705</v>
      </c>
      <c r="E1103" s="55" t="s">
        <v>440</v>
      </c>
      <c r="F1103" s="54" t="s">
        <v>477</v>
      </c>
      <c r="G1103" s="56">
        <v>159727</v>
      </c>
      <c r="H1103" s="85">
        <f t="shared" si="17"/>
        <v>32.524664270660466</v>
      </c>
    </row>
    <row r="1104" spans="1:8" x14ac:dyDescent="0.25">
      <c r="A1104" s="53">
        <v>372050500441</v>
      </c>
      <c r="B1104" s="54" t="s">
        <v>3591</v>
      </c>
      <c r="C1104" s="55" t="s">
        <v>3592</v>
      </c>
      <c r="D1104" s="55" t="s">
        <v>3593</v>
      </c>
      <c r="E1104" s="55" t="s">
        <v>3594</v>
      </c>
      <c r="F1104" s="54" t="s">
        <v>441</v>
      </c>
      <c r="G1104" s="56">
        <v>158118</v>
      </c>
      <c r="H1104" s="85">
        <f t="shared" si="17"/>
        <v>32.197029088058322</v>
      </c>
    </row>
    <row r="1105" spans="1:8" x14ac:dyDescent="0.25">
      <c r="A1105" s="53">
        <v>390901000169</v>
      </c>
      <c r="B1105" s="54" t="s">
        <v>3595</v>
      </c>
      <c r="C1105" s="55" t="s">
        <v>3534</v>
      </c>
      <c r="D1105" s="55" t="s">
        <v>3596</v>
      </c>
      <c r="E1105" s="55" t="s">
        <v>1679</v>
      </c>
      <c r="F1105" s="54" t="s">
        <v>477</v>
      </c>
      <c r="G1105" s="56">
        <v>158118</v>
      </c>
      <c r="H1105" s="85">
        <f t="shared" si="17"/>
        <v>32.197029088058322</v>
      </c>
    </row>
    <row r="1106" spans="1:8" x14ac:dyDescent="0.25">
      <c r="A1106" s="53">
        <v>391750100073</v>
      </c>
      <c r="B1106" s="54" t="s">
        <v>3597</v>
      </c>
      <c r="C1106" s="55" t="s">
        <v>3598</v>
      </c>
      <c r="D1106" s="55" t="s">
        <v>3599</v>
      </c>
      <c r="E1106" s="55" t="s">
        <v>1416</v>
      </c>
      <c r="F1106" s="54" t="s">
        <v>441</v>
      </c>
      <c r="G1106" s="56">
        <v>157277</v>
      </c>
      <c r="H1106" s="85">
        <f t="shared" si="17"/>
        <v>32.025779126238305</v>
      </c>
    </row>
    <row r="1107" spans="1:8" x14ac:dyDescent="0.25">
      <c r="A1107" s="53">
        <v>398840700139</v>
      </c>
      <c r="B1107" s="54" t="s">
        <v>3600</v>
      </c>
      <c r="C1107" s="55" t="s">
        <v>2155</v>
      </c>
      <c r="D1107" s="55" t="s">
        <v>3601</v>
      </c>
      <c r="E1107" s="55" t="s">
        <v>2733</v>
      </c>
      <c r="F1107" s="54" t="s">
        <v>441</v>
      </c>
      <c r="G1107" s="56">
        <v>157277</v>
      </c>
      <c r="H1107" s="85">
        <f t="shared" si="17"/>
        <v>32.025779126238305</v>
      </c>
    </row>
    <row r="1108" spans="1:8" x14ac:dyDescent="0.25">
      <c r="A1108" s="53">
        <v>398900600236</v>
      </c>
      <c r="B1108" s="54" t="s">
        <v>3602</v>
      </c>
      <c r="C1108" s="55" t="s">
        <v>3603</v>
      </c>
      <c r="D1108" s="55" t="s">
        <v>3604</v>
      </c>
      <c r="E1108" s="55" t="s">
        <v>2227</v>
      </c>
      <c r="F1108" s="54" t="s">
        <v>441</v>
      </c>
      <c r="G1108" s="56">
        <v>154833</v>
      </c>
      <c r="H1108" s="85">
        <f t="shared" si="17"/>
        <v>31.528115741353506</v>
      </c>
    </row>
    <row r="1109" spans="1:8" x14ac:dyDescent="0.25">
      <c r="A1109" s="53">
        <v>390960910519</v>
      </c>
      <c r="B1109" s="54" t="s">
        <v>3605</v>
      </c>
      <c r="C1109" s="55" t="s">
        <v>3606</v>
      </c>
      <c r="D1109" s="55" t="s">
        <v>3607</v>
      </c>
      <c r="E1109" s="55" t="s">
        <v>1532</v>
      </c>
      <c r="F1109" s="54" t="s">
        <v>441</v>
      </c>
      <c r="G1109" s="56">
        <v>152376</v>
      </c>
      <c r="H1109" s="85">
        <f t="shared" si="17"/>
        <v>31.027805210804427</v>
      </c>
    </row>
    <row r="1110" spans="1:8" x14ac:dyDescent="0.25">
      <c r="A1110" s="53">
        <v>400120806953</v>
      </c>
      <c r="B1110" s="54" t="s">
        <v>3608</v>
      </c>
      <c r="C1110" s="55" t="s">
        <v>3609</v>
      </c>
      <c r="D1110" s="55" t="s">
        <v>3610</v>
      </c>
      <c r="E1110" s="55" t="s">
        <v>2127</v>
      </c>
      <c r="F1110" s="54" t="s">
        <v>441</v>
      </c>
      <c r="G1110" s="56">
        <v>152376</v>
      </c>
      <c r="H1110" s="85">
        <f t="shared" si="17"/>
        <v>31.027805210804427</v>
      </c>
    </row>
    <row r="1111" spans="1:8" x14ac:dyDescent="0.25">
      <c r="A1111" s="53">
        <v>408941200132</v>
      </c>
      <c r="B1111" s="54" t="s">
        <v>3611</v>
      </c>
      <c r="C1111" s="55" t="s">
        <v>1234</v>
      </c>
      <c r="D1111" s="55" t="s">
        <v>1235</v>
      </c>
      <c r="E1111" s="55" t="s">
        <v>732</v>
      </c>
      <c r="F1111" s="54" t="s">
        <v>441</v>
      </c>
      <c r="G1111" s="56">
        <v>151548</v>
      </c>
      <c r="H1111" s="85">
        <f t="shared" si="17"/>
        <v>30.859202394648694</v>
      </c>
    </row>
    <row r="1112" spans="1:8" x14ac:dyDescent="0.25">
      <c r="A1112" s="53">
        <v>414040607977</v>
      </c>
      <c r="B1112" s="54" t="s">
        <v>3612</v>
      </c>
      <c r="C1112" s="55" t="s">
        <v>3613</v>
      </c>
      <c r="D1112" s="55" t="s">
        <v>3614</v>
      </c>
      <c r="E1112" s="55" t="s">
        <v>2174</v>
      </c>
      <c r="F1112" s="54" t="s">
        <v>441</v>
      </c>
      <c r="G1112" s="56">
        <v>151548</v>
      </c>
      <c r="H1112" s="85">
        <f t="shared" si="17"/>
        <v>30.859202394648694</v>
      </c>
    </row>
    <row r="1113" spans="1:8" x14ac:dyDescent="0.25">
      <c r="A1113" s="53">
        <v>390100501051</v>
      </c>
      <c r="B1113" s="54" t="s">
        <v>3615</v>
      </c>
      <c r="C1113" s="55" t="s">
        <v>3616</v>
      </c>
      <c r="D1113" s="55" t="s">
        <v>3617</v>
      </c>
      <c r="E1113" s="55" t="s">
        <v>1679</v>
      </c>
      <c r="F1113" s="54" t="s">
        <v>441</v>
      </c>
      <c r="G1113" s="56">
        <v>149925</v>
      </c>
      <c r="H1113" s="85">
        <f t="shared" si="17"/>
        <v>30.52871643979271</v>
      </c>
    </row>
    <row r="1114" spans="1:8" x14ac:dyDescent="0.25">
      <c r="A1114" s="53">
        <v>371161000769</v>
      </c>
      <c r="B1114" s="54" t="s">
        <v>3618</v>
      </c>
      <c r="C1114" s="55" t="s">
        <v>3619</v>
      </c>
      <c r="D1114" s="55" t="s">
        <v>3620</v>
      </c>
      <c r="E1114" s="55" t="s">
        <v>2200</v>
      </c>
      <c r="F1114" s="54" t="s">
        <v>441</v>
      </c>
      <c r="G1114" s="56">
        <v>148350</v>
      </c>
      <c r="H1114" s="85">
        <f t="shared" si="17"/>
        <v>30.208004561235608</v>
      </c>
    </row>
    <row r="1115" spans="1:8" x14ac:dyDescent="0.25">
      <c r="A1115" s="53">
        <v>395100600085</v>
      </c>
      <c r="B1115" s="54" t="s">
        <v>3621</v>
      </c>
      <c r="C1115" s="55" t="s">
        <v>3622</v>
      </c>
      <c r="D1115" s="55" t="s">
        <v>3623</v>
      </c>
      <c r="E1115" s="55" t="s">
        <v>743</v>
      </c>
      <c r="F1115" s="54" t="s">
        <v>441</v>
      </c>
      <c r="G1115" s="56">
        <v>148350</v>
      </c>
      <c r="H1115" s="85">
        <f t="shared" si="17"/>
        <v>30.208004561235608</v>
      </c>
    </row>
    <row r="1116" spans="1:8" x14ac:dyDescent="0.25">
      <c r="A1116" s="53">
        <v>395131201324</v>
      </c>
      <c r="B1116" s="54" t="s">
        <v>3624</v>
      </c>
      <c r="C1116" s="55" t="s">
        <v>3625</v>
      </c>
      <c r="D1116" s="55" t="s">
        <v>3626</v>
      </c>
      <c r="E1116" s="55" t="s">
        <v>728</v>
      </c>
      <c r="F1116" s="54" t="s">
        <v>477</v>
      </c>
      <c r="G1116" s="56">
        <v>148350</v>
      </c>
      <c r="H1116" s="85">
        <f t="shared" si="17"/>
        <v>30.208004561235608</v>
      </c>
    </row>
    <row r="1117" spans="1:8" x14ac:dyDescent="0.25">
      <c r="A1117" s="53">
        <v>395150600850</v>
      </c>
      <c r="B1117" s="54" t="s">
        <v>3627</v>
      </c>
      <c r="C1117" s="55" t="s">
        <v>3628</v>
      </c>
      <c r="D1117" s="55" t="s">
        <v>3629</v>
      </c>
      <c r="E1117" s="55" t="s">
        <v>743</v>
      </c>
      <c r="F1117" s="54" t="s">
        <v>441</v>
      </c>
      <c r="G1117" s="56">
        <v>148350</v>
      </c>
      <c r="H1117" s="85">
        <f t="shared" si="17"/>
        <v>30.208004561235608</v>
      </c>
    </row>
    <row r="1118" spans="1:8" x14ac:dyDescent="0.25">
      <c r="A1118" s="53">
        <v>395170500916</v>
      </c>
      <c r="B1118" s="54" t="s">
        <v>3630</v>
      </c>
      <c r="C1118" s="55" t="s">
        <v>3631</v>
      </c>
      <c r="D1118" s="55" t="s">
        <v>3632</v>
      </c>
      <c r="E1118" s="55" t="s">
        <v>743</v>
      </c>
      <c r="F1118" s="54" t="s">
        <v>441</v>
      </c>
      <c r="G1118" s="56">
        <v>148350</v>
      </c>
      <c r="H1118" s="85">
        <f t="shared" si="17"/>
        <v>30.208004561235608</v>
      </c>
    </row>
    <row r="1119" spans="1:8" x14ac:dyDescent="0.25">
      <c r="A1119" s="53">
        <v>395171001204</v>
      </c>
      <c r="B1119" s="54" t="s">
        <v>3633</v>
      </c>
      <c r="C1119" s="55" t="s">
        <v>3634</v>
      </c>
      <c r="D1119" s="55" t="s">
        <v>3635</v>
      </c>
      <c r="E1119" s="55" t="s">
        <v>728</v>
      </c>
      <c r="F1119" s="54" t="s">
        <v>441</v>
      </c>
      <c r="G1119" s="56">
        <v>148350</v>
      </c>
      <c r="H1119" s="85">
        <f t="shared" si="17"/>
        <v>30.208004561235608</v>
      </c>
    </row>
    <row r="1120" spans="1:8" x14ac:dyDescent="0.25">
      <c r="A1120" s="53">
        <v>395191001308</v>
      </c>
      <c r="B1120" s="54" t="s">
        <v>3636</v>
      </c>
      <c r="C1120" s="55" t="s">
        <v>3637</v>
      </c>
      <c r="D1120" s="55" t="s">
        <v>3638</v>
      </c>
      <c r="E1120" s="55" t="s">
        <v>743</v>
      </c>
      <c r="F1120" s="54" t="s">
        <v>477</v>
      </c>
      <c r="G1120" s="56">
        <v>148350</v>
      </c>
      <c r="H1120" s="85">
        <f t="shared" si="17"/>
        <v>30.208004561235608</v>
      </c>
    </row>
    <row r="1121" spans="1:8" x14ac:dyDescent="0.25">
      <c r="A1121" s="53">
        <v>395191001553</v>
      </c>
      <c r="B1121" s="54" t="s">
        <v>3639</v>
      </c>
      <c r="C1121" s="55" t="s">
        <v>3640</v>
      </c>
      <c r="D1121" s="55" t="s">
        <v>3641</v>
      </c>
      <c r="E1121" s="55" t="s">
        <v>728</v>
      </c>
      <c r="F1121" s="54" t="s">
        <v>441</v>
      </c>
      <c r="G1121" s="56">
        <v>148350</v>
      </c>
      <c r="H1121" s="85">
        <f t="shared" si="17"/>
        <v>30.208004561235608</v>
      </c>
    </row>
    <row r="1122" spans="1:8" x14ac:dyDescent="0.25">
      <c r="A1122" s="53">
        <v>395770800361</v>
      </c>
      <c r="B1122" s="54" t="s">
        <v>3642</v>
      </c>
      <c r="C1122" s="55" t="s">
        <v>3643</v>
      </c>
      <c r="D1122" s="55" t="s">
        <v>2013</v>
      </c>
      <c r="E1122" s="55" t="s">
        <v>728</v>
      </c>
      <c r="F1122" s="54" t="s">
        <v>477</v>
      </c>
      <c r="G1122" s="56">
        <v>148350</v>
      </c>
      <c r="H1122" s="85">
        <f t="shared" si="17"/>
        <v>30.208004561235608</v>
      </c>
    </row>
    <row r="1123" spans="1:8" x14ac:dyDescent="0.25">
      <c r="A1123" s="53">
        <v>395951010922</v>
      </c>
      <c r="B1123" s="54" t="s">
        <v>3644</v>
      </c>
      <c r="C1123" s="55" t="s">
        <v>3645</v>
      </c>
      <c r="D1123" s="55" t="s">
        <v>3278</v>
      </c>
      <c r="E1123" s="55" t="s">
        <v>743</v>
      </c>
      <c r="F1123" s="54" t="s">
        <v>441</v>
      </c>
      <c r="G1123" s="56">
        <v>148350</v>
      </c>
      <c r="H1123" s="85">
        <f t="shared" si="17"/>
        <v>30.208004561235608</v>
      </c>
    </row>
    <row r="1124" spans="1:8" x14ac:dyDescent="0.25">
      <c r="A1124" s="53">
        <v>396170900015</v>
      </c>
      <c r="B1124" s="54" t="s">
        <v>155</v>
      </c>
      <c r="C1124" s="55" t="s">
        <v>3646</v>
      </c>
      <c r="D1124" s="55" t="s">
        <v>3647</v>
      </c>
      <c r="E1124" s="55" t="s">
        <v>440</v>
      </c>
      <c r="F1124" s="54" t="s">
        <v>441</v>
      </c>
      <c r="G1124" s="56">
        <v>148350</v>
      </c>
      <c r="H1124" s="85">
        <f t="shared" si="17"/>
        <v>30.208004561235608</v>
      </c>
    </row>
    <row r="1125" spans="1:8" x14ac:dyDescent="0.25">
      <c r="A1125" s="53">
        <v>398000705083</v>
      </c>
      <c r="B1125" s="54" t="s">
        <v>3648</v>
      </c>
      <c r="C1125" s="55" t="s">
        <v>3649</v>
      </c>
      <c r="D1125" s="55" t="s">
        <v>3650</v>
      </c>
      <c r="E1125" s="55" t="s">
        <v>1845</v>
      </c>
      <c r="F1125" s="54" t="s">
        <v>477</v>
      </c>
      <c r="G1125" s="56">
        <v>148350</v>
      </c>
      <c r="H1125" s="85">
        <f t="shared" si="17"/>
        <v>30.208004561235608</v>
      </c>
    </row>
    <row r="1126" spans="1:8" x14ac:dyDescent="0.25">
      <c r="A1126" s="53">
        <v>398191001188</v>
      </c>
      <c r="B1126" s="54" t="s">
        <v>3651</v>
      </c>
      <c r="C1126" s="55" t="s">
        <v>3652</v>
      </c>
      <c r="D1126" s="55" t="s">
        <v>3653</v>
      </c>
      <c r="E1126" s="55" t="s">
        <v>2227</v>
      </c>
      <c r="F1126" s="54" t="s">
        <v>441</v>
      </c>
      <c r="G1126" s="56">
        <v>148350</v>
      </c>
      <c r="H1126" s="85">
        <f t="shared" si="17"/>
        <v>30.208004561235608</v>
      </c>
    </row>
    <row r="1127" spans="1:8" x14ac:dyDescent="0.25">
      <c r="A1127" s="53">
        <v>390190401122</v>
      </c>
      <c r="B1127" s="54" t="s">
        <v>3654</v>
      </c>
      <c r="C1127" s="55" t="s">
        <v>3655</v>
      </c>
      <c r="D1127" s="55" t="s">
        <v>3656</v>
      </c>
      <c r="E1127" s="55" t="s">
        <v>1679</v>
      </c>
      <c r="F1127" s="54" t="s">
        <v>477</v>
      </c>
      <c r="G1127" s="56">
        <v>147912</v>
      </c>
      <c r="H1127" s="85">
        <f t="shared" si="17"/>
        <v>30.1188161150083</v>
      </c>
    </row>
    <row r="1128" spans="1:8" x14ac:dyDescent="0.25">
      <c r="A1128" s="53">
        <v>395101101911</v>
      </c>
      <c r="B1128" s="54" t="s">
        <v>3657</v>
      </c>
      <c r="C1128" s="55" t="s">
        <v>3658</v>
      </c>
      <c r="D1128" s="55" t="s">
        <v>3659</v>
      </c>
      <c r="E1128" s="55" t="s">
        <v>728</v>
      </c>
      <c r="F1128" s="54" t="s">
        <v>477</v>
      </c>
      <c r="G1128" s="56">
        <v>147912</v>
      </c>
      <c r="H1128" s="85">
        <f t="shared" si="17"/>
        <v>30.1188161150083</v>
      </c>
    </row>
    <row r="1129" spans="1:8" x14ac:dyDescent="0.25">
      <c r="A1129" s="53">
        <v>395130500638</v>
      </c>
      <c r="B1129" s="54" t="s">
        <v>3660</v>
      </c>
      <c r="C1129" s="55" t="s">
        <v>3661</v>
      </c>
      <c r="D1129" s="55" t="s">
        <v>3662</v>
      </c>
      <c r="E1129" s="55" t="s">
        <v>743</v>
      </c>
      <c r="F1129" s="54" t="s">
        <v>477</v>
      </c>
      <c r="G1129" s="56">
        <v>147912</v>
      </c>
      <c r="H1129" s="85">
        <f t="shared" si="17"/>
        <v>30.1188161150083</v>
      </c>
    </row>
    <row r="1130" spans="1:8" x14ac:dyDescent="0.25">
      <c r="A1130" s="53">
        <v>395950611086</v>
      </c>
      <c r="B1130" s="54" t="s">
        <v>3663</v>
      </c>
      <c r="C1130" s="55" t="s">
        <v>1663</v>
      </c>
      <c r="D1130" s="55" t="s">
        <v>1664</v>
      </c>
      <c r="E1130" s="55" t="s">
        <v>728</v>
      </c>
      <c r="F1130" s="54" t="s">
        <v>441</v>
      </c>
      <c r="G1130" s="56">
        <v>147912</v>
      </c>
      <c r="H1130" s="85">
        <f t="shared" si="17"/>
        <v>30.1188161150083</v>
      </c>
    </row>
    <row r="1131" spans="1:8" x14ac:dyDescent="0.25">
      <c r="A1131" s="53">
        <v>396750300058</v>
      </c>
      <c r="B1131" s="54" t="s">
        <v>414</v>
      </c>
      <c r="C1131" s="55" t="s">
        <v>3664</v>
      </c>
      <c r="D1131" s="55" t="s">
        <v>3665</v>
      </c>
      <c r="E1131" s="55" t="s">
        <v>440</v>
      </c>
      <c r="F1131" s="54" t="s">
        <v>441</v>
      </c>
      <c r="G1131" s="56">
        <v>147912</v>
      </c>
      <c r="H1131" s="85">
        <f t="shared" si="17"/>
        <v>30.1188161150083</v>
      </c>
    </row>
    <row r="1132" spans="1:8" x14ac:dyDescent="0.25">
      <c r="A1132" s="53">
        <v>396980650295</v>
      </c>
      <c r="B1132" s="54" t="s">
        <v>672</v>
      </c>
      <c r="C1132" s="55" t="s">
        <v>670</v>
      </c>
      <c r="D1132" s="55" t="s">
        <v>673</v>
      </c>
      <c r="E1132" s="55" t="s">
        <v>440</v>
      </c>
      <c r="F1132" s="54" t="s">
        <v>441</v>
      </c>
      <c r="G1132" s="56">
        <v>147912</v>
      </c>
      <c r="H1132" s="85">
        <f t="shared" si="17"/>
        <v>30.1188161150083</v>
      </c>
    </row>
    <row r="1133" spans="1:8" x14ac:dyDescent="0.25">
      <c r="A1133" s="53">
        <v>400190302278</v>
      </c>
      <c r="B1133" s="54" t="s">
        <v>3666</v>
      </c>
      <c r="C1133" s="55" t="s">
        <v>3667</v>
      </c>
      <c r="D1133" s="55" t="s">
        <v>3668</v>
      </c>
      <c r="E1133" s="55" t="s">
        <v>716</v>
      </c>
      <c r="F1133" s="54" t="s">
        <v>441</v>
      </c>
      <c r="G1133" s="56">
        <v>147912</v>
      </c>
      <c r="H1133" s="85">
        <f t="shared" si="17"/>
        <v>30.1188161150083</v>
      </c>
    </row>
    <row r="1134" spans="1:8" x14ac:dyDescent="0.25">
      <c r="A1134" s="53">
        <v>400181007875</v>
      </c>
      <c r="B1134" s="54" t="s">
        <v>3669</v>
      </c>
      <c r="C1134" s="55" t="s">
        <v>3670</v>
      </c>
      <c r="D1134" s="55" t="s">
        <v>3671</v>
      </c>
      <c r="E1134" s="55" t="s">
        <v>716</v>
      </c>
      <c r="F1134" s="54" t="s">
        <v>441</v>
      </c>
      <c r="G1134" s="56">
        <v>147774</v>
      </c>
      <c r="H1134" s="85">
        <f t="shared" si="17"/>
        <v>30.090715645649009</v>
      </c>
    </row>
    <row r="1135" spans="1:8" x14ac:dyDescent="0.25">
      <c r="A1135" s="53">
        <v>390130800508</v>
      </c>
      <c r="B1135" s="54" t="s">
        <v>3672</v>
      </c>
      <c r="C1135" s="55" t="s">
        <v>3673</v>
      </c>
      <c r="D1135" s="55" t="s">
        <v>3674</v>
      </c>
      <c r="E1135" s="55" t="s">
        <v>977</v>
      </c>
      <c r="F1135" s="54" t="s">
        <v>477</v>
      </c>
      <c r="G1135" s="56">
        <v>147476</v>
      </c>
      <c r="H1135" s="85">
        <f t="shared" si="17"/>
        <v>30.030034921960112</v>
      </c>
    </row>
    <row r="1136" spans="1:8" x14ac:dyDescent="0.25">
      <c r="A1136" s="53">
        <v>400170504303</v>
      </c>
      <c r="B1136" s="54" t="s">
        <v>3675</v>
      </c>
      <c r="C1136" s="55" t="s">
        <v>3676</v>
      </c>
      <c r="D1136" s="55" t="s">
        <v>3677</v>
      </c>
      <c r="E1136" s="55" t="s">
        <v>716</v>
      </c>
      <c r="F1136" s="54" t="s">
        <v>441</v>
      </c>
      <c r="G1136" s="56">
        <v>147476</v>
      </c>
      <c r="H1136" s="85">
        <f t="shared" si="17"/>
        <v>30.030034921960112</v>
      </c>
    </row>
    <row r="1137" spans="1:8" x14ac:dyDescent="0.25">
      <c r="A1137" s="53">
        <v>371921200542</v>
      </c>
      <c r="B1137" s="54" t="s">
        <v>3678</v>
      </c>
      <c r="C1137" s="55" t="s">
        <v>3679</v>
      </c>
      <c r="D1137" s="55" t="s">
        <v>3680</v>
      </c>
      <c r="E1137" s="55" t="s">
        <v>2200</v>
      </c>
      <c r="F1137" s="54" t="s">
        <v>441</v>
      </c>
      <c r="G1137" s="56">
        <v>147475</v>
      </c>
      <c r="H1137" s="85">
        <f t="shared" si="17"/>
        <v>30.029831295370549</v>
      </c>
    </row>
    <row r="1138" spans="1:8" x14ac:dyDescent="0.25">
      <c r="A1138" s="53">
        <v>371960200711</v>
      </c>
      <c r="B1138" s="54" t="s">
        <v>3681</v>
      </c>
      <c r="C1138" s="55" t="s">
        <v>3682</v>
      </c>
      <c r="D1138" s="55" t="s">
        <v>3683</v>
      </c>
      <c r="E1138" s="55" t="s">
        <v>2200</v>
      </c>
      <c r="F1138" s="54" t="s">
        <v>441</v>
      </c>
      <c r="G1138" s="56">
        <v>147475</v>
      </c>
      <c r="H1138" s="85">
        <f t="shared" si="17"/>
        <v>30.029831295370549</v>
      </c>
    </row>
    <row r="1139" spans="1:8" x14ac:dyDescent="0.25">
      <c r="A1139" s="53">
        <v>389011210109</v>
      </c>
      <c r="B1139" s="54" t="s">
        <v>3684</v>
      </c>
      <c r="C1139" s="55" t="s">
        <v>1653</v>
      </c>
      <c r="D1139" s="55" t="s">
        <v>3685</v>
      </c>
      <c r="E1139" s="55" t="s">
        <v>815</v>
      </c>
      <c r="F1139" s="54" t="s">
        <v>477</v>
      </c>
      <c r="G1139" s="56">
        <v>147475</v>
      </c>
      <c r="H1139" s="85">
        <f t="shared" si="17"/>
        <v>30.029831295370549</v>
      </c>
    </row>
    <row r="1140" spans="1:8" x14ac:dyDescent="0.25">
      <c r="A1140" s="53">
        <v>390030310511</v>
      </c>
      <c r="B1140" s="54" t="s">
        <v>3686</v>
      </c>
      <c r="C1140" s="55" t="s">
        <v>3687</v>
      </c>
      <c r="D1140" s="55" t="s">
        <v>3688</v>
      </c>
      <c r="E1140" s="55" t="s">
        <v>1525</v>
      </c>
      <c r="F1140" s="54" t="s">
        <v>477</v>
      </c>
      <c r="G1140" s="56">
        <v>147475</v>
      </c>
      <c r="H1140" s="85">
        <f t="shared" si="17"/>
        <v>30.029831295370549</v>
      </c>
    </row>
    <row r="1141" spans="1:8" x14ac:dyDescent="0.25">
      <c r="A1141" s="53">
        <v>390930700081</v>
      </c>
      <c r="B1141" s="54" t="s">
        <v>3689</v>
      </c>
      <c r="C1141" s="55" t="s">
        <v>3690</v>
      </c>
      <c r="D1141" s="55" t="s">
        <v>3691</v>
      </c>
      <c r="E1141" s="55" t="s">
        <v>1215</v>
      </c>
      <c r="F1141" s="54" t="s">
        <v>441</v>
      </c>
      <c r="G1141" s="56">
        <v>147475</v>
      </c>
      <c r="H1141" s="85">
        <f t="shared" si="17"/>
        <v>30.029831295370549</v>
      </c>
    </row>
    <row r="1142" spans="1:8" x14ac:dyDescent="0.25">
      <c r="A1142" s="53">
        <v>391930900141</v>
      </c>
      <c r="B1142" s="54" t="s">
        <v>3692</v>
      </c>
      <c r="C1142" s="55" t="s">
        <v>3693</v>
      </c>
      <c r="D1142" s="55" t="s">
        <v>3694</v>
      </c>
      <c r="E1142" s="55" t="s">
        <v>1416</v>
      </c>
      <c r="F1142" s="54" t="s">
        <v>441</v>
      </c>
      <c r="G1142" s="56">
        <v>147475</v>
      </c>
      <c r="H1142" s="85">
        <f t="shared" si="17"/>
        <v>30.029831295370549</v>
      </c>
    </row>
    <row r="1143" spans="1:8" x14ac:dyDescent="0.25">
      <c r="A1143" s="53">
        <v>391950200226</v>
      </c>
      <c r="B1143" s="54" t="s">
        <v>3695</v>
      </c>
      <c r="C1143" s="55" t="s">
        <v>3696</v>
      </c>
      <c r="D1143" s="55" t="s">
        <v>3697</v>
      </c>
      <c r="E1143" s="55" t="s">
        <v>984</v>
      </c>
      <c r="F1143" s="54" t="s">
        <v>441</v>
      </c>
      <c r="G1143" s="56">
        <v>147475</v>
      </c>
      <c r="H1143" s="85">
        <f t="shared" si="17"/>
        <v>30.029831295370549</v>
      </c>
    </row>
    <row r="1144" spans="1:8" x14ac:dyDescent="0.25">
      <c r="A1144" s="53">
        <v>395000803361</v>
      </c>
      <c r="B1144" s="54" t="s">
        <v>3698</v>
      </c>
      <c r="C1144" s="55" t="s">
        <v>3699</v>
      </c>
      <c r="D1144" s="55" t="s">
        <v>3700</v>
      </c>
      <c r="E1144" s="55" t="s">
        <v>728</v>
      </c>
      <c r="F1144" s="54" t="s">
        <v>441</v>
      </c>
      <c r="G1144" s="56">
        <v>147475</v>
      </c>
      <c r="H1144" s="85">
        <f t="shared" si="17"/>
        <v>30.029831295370549</v>
      </c>
    </row>
    <row r="1145" spans="1:8" x14ac:dyDescent="0.25">
      <c r="A1145" s="53">
        <v>395010301968</v>
      </c>
      <c r="B1145" s="54" t="s">
        <v>3701</v>
      </c>
      <c r="C1145" s="55" t="s">
        <v>3702</v>
      </c>
      <c r="D1145" s="55" t="s">
        <v>2309</v>
      </c>
      <c r="E1145" s="55" t="s">
        <v>743</v>
      </c>
      <c r="F1145" s="54" t="s">
        <v>477</v>
      </c>
      <c r="G1145" s="56">
        <v>147475</v>
      </c>
      <c r="H1145" s="85">
        <f t="shared" si="17"/>
        <v>30.029831295370549</v>
      </c>
    </row>
    <row r="1146" spans="1:8" x14ac:dyDescent="0.25">
      <c r="A1146" s="53">
        <v>395060900153</v>
      </c>
      <c r="B1146" s="54" t="s">
        <v>3703</v>
      </c>
      <c r="C1146" s="55" t="s">
        <v>3704</v>
      </c>
      <c r="D1146" s="55" t="s">
        <v>3705</v>
      </c>
      <c r="E1146" s="55" t="s">
        <v>743</v>
      </c>
      <c r="F1146" s="54" t="s">
        <v>477</v>
      </c>
      <c r="G1146" s="56">
        <v>147475</v>
      </c>
      <c r="H1146" s="85">
        <f t="shared" si="17"/>
        <v>30.029831295370549</v>
      </c>
    </row>
    <row r="1147" spans="1:8" x14ac:dyDescent="0.25">
      <c r="A1147" s="53">
        <v>395770800336</v>
      </c>
      <c r="B1147" s="54" t="s">
        <v>3706</v>
      </c>
      <c r="C1147" s="55" t="s">
        <v>3707</v>
      </c>
      <c r="D1147" s="55" t="s">
        <v>3708</v>
      </c>
      <c r="E1147" s="55" t="s">
        <v>728</v>
      </c>
      <c r="F1147" s="54" t="s">
        <v>441</v>
      </c>
      <c r="G1147" s="56">
        <v>147475</v>
      </c>
      <c r="H1147" s="85">
        <f t="shared" si="17"/>
        <v>30.029831295370549</v>
      </c>
    </row>
    <row r="1148" spans="1:8" x14ac:dyDescent="0.25">
      <c r="A1148" s="53">
        <v>395770801642</v>
      </c>
      <c r="B1148" s="54" t="s">
        <v>3709</v>
      </c>
      <c r="C1148" s="55" t="s">
        <v>1699</v>
      </c>
      <c r="D1148" s="55" t="s">
        <v>2688</v>
      </c>
      <c r="E1148" s="55" t="s">
        <v>743</v>
      </c>
      <c r="F1148" s="54" t="s">
        <v>441</v>
      </c>
      <c r="G1148" s="56">
        <v>147475</v>
      </c>
      <c r="H1148" s="85">
        <f t="shared" si="17"/>
        <v>30.029831295370549</v>
      </c>
    </row>
    <row r="1149" spans="1:8" x14ac:dyDescent="0.25">
      <c r="A1149" s="53">
        <v>395990420542</v>
      </c>
      <c r="B1149" s="54" t="s">
        <v>3710</v>
      </c>
      <c r="C1149" s="55" t="s">
        <v>3711</v>
      </c>
      <c r="D1149" s="55" t="s">
        <v>3712</v>
      </c>
      <c r="E1149" s="55" t="s">
        <v>728</v>
      </c>
      <c r="F1149" s="54" t="s">
        <v>441</v>
      </c>
      <c r="G1149" s="56">
        <v>147475</v>
      </c>
      <c r="H1149" s="85">
        <f t="shared" si="17"/>
        <v>30.029831295370549</v>
      </c>
    </row>
    <row r="1150" spans="1:8" x14ac:dyDescent="0.25">
      <c r="A1150" s="53">
        <v>395990952102</v>
      </c>
      <c r="B1150" s="54" t="s">
        <v>3713</v>
      </c>
      <c r="C1150" s="55" t="s">
        <v>3714</v>
      </c>
      <c r="D1150" s="55" t="s">
        <v>3715</v>
      </c>
      <c r="E1150" s="55" t="s">
        <v>743</v>
      </c>
      <c r="F1150" s="54" t="s">
        <v>441</v>
      </c>
      <c r="G1150" s="56">
        <v>147475</v>
      </c>
      <c r="H1150" s="85">
        <f t="shared" si="17"/>
        <v>30.029831295370549</v>
      </c>
    </row>
    <row r="1151" spans="1:8" x14ac:dyDescent="0.25">
      <c r="A1151" s="53">
        <v>396010901937</v>
      </c>
      <c r="B1151" s="54" t="s">
        <v>221</v>
      </c>
      <c r="C1151" s="55" t="s">
        <v>2507</v>
      </c>
      <c r="D1151" s="55" t="s">
        <v>3716</v>
      </c>
      <c r="E1151" s="55" t="s">
        <v>440</v>
      </c>
      <c r="F1151" s="54" t="s">
        <v>477</v>
      </c>
      <c r="G1151" s="56">
        <v>147475</v>
      </c>
      <c r="H1151" s="85">
        <f t="shared" si="17"/>
        <v>30.029831295370549</v>
      </c>
    </row>
    <row r="1152" spans="1:8" x14ac:dyDescent="0.25">
      <c r="A1152" s="53">
        <v>396011203320</v>
      </c>
      <c r="B1152" s="54" t="s">
        <v>205</v>
      </c>
      <c r="C1152" s="55" t="s">
        <v>3717</v>
      </c>
      <c r="D1152" s="55" t="s">
        <v>3718</v>
      </c>
      <c r="E1152" s="55" t="s">
        <v>440</v>
      </c>
      <c r="F1152" s="54" t="s">
        <v>477</v>
      </c>
      <c r="G1152" s="56">
        <v>147475</v>
      </c>
      <c r="H1152" s="85">
        <f t="shared" si="17"/>
        <v>30.029831295370549</v>
      </c>
    </row>
    <row r="1153" spans="1:8" x14ac:dyDescent="0.25">
      <c r="A1153" s="53">
        <v>396021201414</v>
      </c>
      <c r="B1153" s="54" t="s">
        <v>222</v>
      </c>
      <c r="C1153" s="55" t="s">
        <v>2507</v>
      </c>
      <c r="D1153" s="55" t="s">
        <v>2533</v>
      </c>
      <c r="E1153" s="55" t="s">
        <v>440</v>
      </c>
      <c r="F1153" s="54" t="s">
        <v>477</v>
      </c>
      <c r="G1153" s="56">
        <v>147475</v>
      </c>
      <c r="H1153" s="85">
        <f t="shared" si="17"/>
        <v>30.029831295370549</v>
      </c>
    </row>
    <row r="1154" spans="1:8" x14ac:dyDescent="0.25">
      <c r="A1154" s="53">
        <v>396051001118</v>
      </c>
      <c r="B1154" s="54" t="s">
        <v>209</v>
      </c>
      <c r="C1154" s="55" t="s">
        <v>3719</v>
      </c>
      <c r="D1154" s="55" t="s">
        <v>3720</v>
      </c>
      <c r="E1154" s="55" t="s">
        <v>440</v>
      </c>
      <c r="F1154" s="54" t="s">
        <v>441</v>
      </c>
      <c r="G1154" s="56">
        <v>147475</v>
      </c>
      <c r="H1154" s="85">
        <f t="shared" ref="H1154:H1217" si="18">G1154/4910.95</f>
        <v>30.029831295370549</v>
      </c>
    </row>
    <row r="1155" spans="1:8" x14ac:dyDescent="0.25">
      <c r="A1155" s="53">
        <v>396161000249</v>
      </c>
      <c r="B1155" s="54" t="s">
        <v>622</v>
      </c>
      <c r="C1155" s="55" t="s">
        <v>623</v>
      </c>
      <c r="D1155" s="55" t="s">
        <v>624</v>
      </c>
      <c r="E1155" s="55" t="s">
        <v>440</v>
      </c>
      <c r="F1155" s="54" t="s">
        <v>441</v>
      </c>
      <c r="G1155" s="56">
        <v>147475</v>
      </c>
      <c r="H1155" s="85">
        <f t="shared" si="18"/>
        <v>30.029831295370549</v>
      </c>
    </row>
    <row r="1156" spans="1:8" x14ac:dyDescent="0.25">
      <c r="A1156" s="53">
        <v>396740915267</v>
      </c>
      <c r="B1156" s="54" t="s">
        <v>24</v>
      </c>
      <c r="C1156" s="55" t="s">
        <v>3721</v>
      </c>
      <c r="D1156" s="55" t="s">
        <v>3722</v>
      </c>
      <c r="E1156" s="55" t="s">
        <v>440</v>
      </c>
      <c r="F1156" s="54" t="s">
        <v>441</v>
      </c>
      <c r="G1156" s="56">
        <v>147475</v>
      </c>
      <c r="H1156" s="85">
        <f t="shared" si="18"/>
        <v>30.029831295370549</v>
      </c>
    </row>
    <row r="1157" spans="1:8" x14ac:dyDescent="0.25">
      <c r="A1157" s="53">
        <v>400960930183</v>
      </c>
      <c r="B1157" s="54" t="s">
        <v>3723</v>
      </c>
      <c r="C1157" s="55" t="s">
        <v>3724</v>
      </c>
      <c r="D1157" s="55" t="s">
        <v>3725</v>
      </c>
      <c r="E1157" s="55" t="s">
        <v>716</v>
      </c>
      <c r="F1157" s="54" t="s">
        <v>441</v>
      </c>
      <c r="G1157" s="56">
        <v>147475</v>
      </c>
      <c r="H1157" s="85">
        <f t="shared" si="18"/>
        <v>30.029831295370549</v>
      </c>
    </row>
    <row r="1158" spans="1:8" x14ac:dyDescent="0.25">
      <c r="A1158" s="53">
        <v>350161100413</v>
      </c>
      <c r="B1158" s="54" t="s">
        <v>3726</v>
      </c>
      <c r="C1158" s="55" t="s">
        <v>800</v>
      </c>
      <c r="D1158" s="55" t="s">
        <v>3727</v>
      </c>
      <c r="E1158" s="55" t="s">
        <v>732</v>
      </c>
      <c r="F1158" s="54" t="s">
        <v>441</v>
      </c>
      <c r="G1158" s="56">
        <v>147474</v>
      </c>
      <c r="H1158" s="85">
        <f t="shared" si="18"/>
        <v>30.029627668780989</v>
      </c>
    </row>
    <row r="1159" spans="1:8" x14ac:dyDescent="0.25">
      <c r="A1159" s="53">
        <v>370850100073</v>
      </c>
      <c r="B1159" s="54" t="s">
        <v>3728</v>
      </c>
      <c r="C1159" s="55" t="s">
        <v>3729</v>
      </c>
      <c r="D1159" s="55" t="s">
        <v>3730</v>
      </c>
      <c r="E1159" s="55" t="s">
        <v>1409</v>
      </c>
      <c r="F1159" s="54" t="s">
        <v>441</v>
      </c>
      <c r="G1159" s="56">
        <v>147474</v>
      </c>
      <c r="H1159" s="85">
        <f t="shared" si="18"/>
        <v>30.029627668780989</v>
      </c>
    </row>
    <row r="1160" spans="1:8" x14ac:dyDescent="0.25">
      <c r="A1160" s="53">
        <v>371850204061</v>
      </c>
      <c r="B1160" s="54" t="s">
        <v>3731</v>
      </c>
      <c r="C1160" s="55" t="s">
        <v>3732</v>
      </c>
      <c r="D1160" s="55" t="s">
        <v>3733</v>
      </c>
      <c r="E1160" s="55" t="s">
        <v>2174</v>
      </c>
      <c r="F1160" s="54" t="s">
        <v>441</v>
      </c>
      <c r="G1160" s="56">
        <v>147474</v>
      </c>
      <c r="H1160" s="85">
        <f t="shared" si="18"/>
        <v>30.029627668780989</v>
      </c>
    </row>
    <row r="1161" spans="1:8" x14ac:dyDescent="0.25">
      <c r="A1161" s="53">
        <v>389120600553</v>
      </c>
      <c r="B1161" s="54" t="s">
        <v>3734</v>
      </c>
      <c r="C1161" s="55" t="s">
        <v>2535</v>
      </c>
      <c r="D1161" s="55" t="s">
        <v>3735</v>
      </c>
      <c r="E1161" s="55" t="s">
        <v>815</v>
      </c>
      <c r="F1161" s="54" t="s">
        <v>477</v>
      </c>
      <c r="G1161" s="56">
        <v>147474</v>
      </c>
      <c r="H1161" s="85">
        <f t="shared" si="18"/>
        <v>30.029627668780989</v>
      </c>
    </row>
    <row r="1162" spans="1:8" x14ac:dyDescent="0.25">
      <c r="A1162" s="53">
        <v>389960510598</v>
      </c>
      <c r="B1162" s="54" t="s">
        <v>3736</v>
      </c>
      <c r="C1162" s="55" t="s">
        <v>3737</v>
      </c>
      <c r="D1162" s="55" t="s">
        <v>3738</v>
      </c>
      <c r="E1162" s="55" t="s">
        <v>1446</v>
      </c>
      <c r="F1162" s="54" t="s">
        <v>441</v>
      </c>
      <c r="G1162" s="56">
        <v>147474</v>
      </c>
      <c r="H1162" s="85">
        <f t="shared" si="18"/>
        <v>30.029627668780989</v>
      </c>
    </row>
    <row r="1163" spans="1:8" x14ac:dyDescent="0.25">
      <c r="A1163" s="53">
        <v>390020401314</v>
      </c>
      <c r="B1163" s="54" t="s">
        <v>3739</v>
      </c>
      <c r="C1163" s="55" t="s">
        <v>3740</v>
      </c>
      <c r="D1163" s="55" t="s">
        <v>3741</v>
      </c>
      <c r="E1163" s="55" t="s">
        <v>1679</v>
      </c>
      <c r="F1163" s="54" t="s">
        <v>477</v>
      </c>
      <c r="G1163" s="56">
        <v>147474</v>
      </c>
      <c r="H1163" s="85">
        <f t="shared" si="18"/>
        <v>30.029627668780989</v>
      </c>
    </row>
    <row r="1164" spans="1:8" x14ac:dyDescent="0.25">
      <c r="A1164" s="53">
        <v>390061100973</v>
      </c>
      <c r="B1164" s="54" t="s">
        <v>3742</v>
      </c>
      <c r="C1164" s="55" t="s">
        <v>1824</v>
      </c>
      <c r="D1164" s="55" t="s">
        <v>2267</v>
      </c>
      <c r="E1164" s="55" t="s">
        <v>1781</v>
      </c>
      <c r="F1164" s="54" t="s">
        <v>477</v>
      </c>
      <c r="G1164" s="56">
        <v>147474</v>
      </c>
      <c r="H1164" s="85">
        <f t="shared" si="18"/>
        <v>30.029627668780989</v>
      </c>
    </row>
    <row r="1165" spans="1:8" x14ac:dyDescent="0.25">
      <c r="A1165" s="53">
        <v>390080900352</v>
      </c>
      <c r="B1165" s="54" t="s">
        <v>3743</v>
      </c>
      <c r="C1165" s="55" t="s">
        <v>2266</v>
      </c>
      <c r="D1165" s="55" t="s">
        <v>3744</v>
      </c>
      <c r="E1165" s="55" t="s">
        <v>1781</v>
      </c>
      <c r="F1165" s="54" t="s">
        <v>477</v>
      </c>
      <c r="G1165" s="56">
        <v>147474</v>
      </c>
      <c r="H1165" s="85">
        <f t="shared" si="18"/>
        <v>30.029627668780989</v>
      </c>
    </row>
    <row r="1166" spans="1:8" x14ac:dyDescent="0.25">
      <c r="A1166" s="53">
        <v>390100300781</v>
      </c>
      <c r="B1166" s="54" t="s">
        <v>3745</v>
      </c>
      <c r="C1166" s="55" t="s">
        <v>3746</v>
      </c>
      <c r="D1166" s="55" t="s">
        <v>3747</v>
      </c>
      <c r="E1166" s="55" t="s">
        <v>2816</v>
      </c>
      <c r="F1166" s="54" t="s">
        <v>477</v>
      </c>
      <c r="G1166" s="56">
        <v>147474</v>
      </c>
      <c r="H1166" s="85">
        <f t="shared" si="18"/>
        <v>30.029627668780989</v>
      </c>
    </row>
    <row r="1167" spans="1:8" x14ac:dyDescent="0.25">
      <c r="A1167" s="53">
        <v>390101200712</v>
      </c>
      <c r="B1167" s="54" t="s">
        <v>3748</v>
      </c>
      <c r="C1167" s="55" t="s">
        <v>3116</v>
      </c>
      <c r="D1167" s="55" t="s">
        <v>3749</v>
      </c>
      <c r="E1167" s="55" t="s">
        <v>1679</v>
      </c>
      <c r="F1167" s="54" t="s">
        <v>477</v>
      </c>
      <c r="G1167" s="56">
        <v>147474</v>
      </c>
      <c r="H1167" s="85">
        <f t="shared" si="18"/>
        <v>30.029627668780989</v>
      </c>
    </row>
    <row r="1168" spans="1:8" x14ac:dyDescent="0.25">
      <c r="A1168" s="53">
        <v>390120500409</v>
      </c>
      <c r="B1168" s="54" t="s">
        <v>3750</v>
      </c>
      <c r="C1168" s="55" t="s">
        <v>2263</v>
      </c>
      <c r="D1168" s="55" t="s">
        <v>3751</v>
      </c>
      <c r="E1168" s="55" t="s">
        <v>977</v>
      </c>
      <c r="F1168" s="54" t="s">
        <v>441</v>
      </c>
      <c r="G1168" s="56">
        <v>147474</v>
      </c>
      <c r="H1168" s="85">
        <f t="shared" si="18"/>
        <v>30.029627668780989</v>
      </c>
    </row>
    <row r="1169" spans="1:8" x14ac:dyDescent="0.25">
      <c r="A1169" s="53">
        <v>390120600136</v>
      </c>
      <c r="B1169" s="54" t="s">
        <v>3752</v>
      </c>
      <c r="C1169" s="55" t="s">
        <v>3753</v>
      </c>
      <c r="D1169" s="55" t="s">
        <v>3754</v>
      </c>
      <c r="E1169" s="55" t="s">
        <v>1532</v>
      </c>
      <c r="F1169" s="54" t="s">
        <v>477</v>
      </c>
      <c r="G1169" s="56">
        <v>147474</v>
      </c>
      <c r="H1169" s="85">
        <f t="shared" si="18"/>
        <v>30.029627668780989</v>
      </c>
    </row>
    <row r="1170" spans="1:8" x14ac:dyDescent="0.25">
      <c r="A1170" s="53">
        <v>390170300320</v>
      </c>
      <c r="B1170" s="54" t="s">
        <v>3755</v>
      </c>
      <c r="C1170" s="55" t="s">
        <v>3753</v>
      </c>
      <c r="D1170" s="55" t="s">
        <v>3756</v>
      </c>
      <c r="E1170" s="55" t="s">
        <v>1719</v>
      </c>
      <c r="F1170" s="54" t="s">
        <v>477</v>
      </c>
      <c r="G1170" s="56">
        <v>147474</v>
      </c>
      <c r="H1170" s="85">
        <f t="shared" si="18"/>
        <v>30.029627668780989</v>
      </c>
    </row>
    <row r="1171" spans="1:8" x14ac:dyDescent="0.25">
      <c r="A1171" s="53">
        <v>390170301890</v>
      </c>
      <c r="B1171" s="54" t="s">
        <v>3757</v>
      </c>
      <c r="C1171" s="55" t="s">
        <v>3758</v>
      </c>
      <c r="D1171" s="55" t="s">
        <v>3759</v>
      </c>
      <c r="E1171" s="55" t="s">
        <v>1055</v>
      </c>
      <c r="F1171" s="54" t="s">
        <v>441</v>
      </c>
      <c r="G1171" s="56">
        <v>147474</v>
      </c>
      <c r="H1171" s="85">
        <f t="shared" si="18"/>
        <v>30.029627668780989</v>
      </c>
    </row>
    <row r="1172" spans="1:8" x14ac:dyDescent="0.25">
      <c r="A1172" s="53">
        <v>390190700707</v>
      </c>
      <c r="B1172" s="54" t="s">
        <v>3760</v>
      </c>
      <c r="C1172" s="55" t="s">
        <v>3761</v>
      </c>
      <c r="D1172" s="55" t="s">
        <v>3762</v>
      </c>
      <c r="E1172" s="55" t="s">
        <v>1679</v>
      </c>
      <c r="F1172" s="54" t="s">
        <v>441</v>
      </c>
      <c r="G1172" s="56">
        <v>147474</v>
      </c>
      <c r="H1172" s="85">
        <f t="shared" si="18"/>
        <v>30.029627668780989</v>
      </c>
    </row>
    <row r="1173" spans="1:8" x14ac:dyDescent="0.25">
      <c r="A1173" s="53">
        <v>390191000156</v>
      </c>
      <c r="B1173" s="54" t="s">
        <v>3763</v>
      </c>
      <c r="C1173" s="55" t="s">
        <v>3764</v>
      </c>
      <c r="D1173" s="55" t="s">
        <v>3765</v>
      </c>
      <c r="E1173" s="55" t="s">
        <v>1525</v>
      </c>
      <c r="F1173" s="54" t="s">
        <v>441</v>
      </c>
      <c r="G1173" s="56">
        <v>147474</v>
      </c>
      <c r="H1173" s="85">
        <f t="shared" si="18"/>
        <v>30.029627668780989</v>
      </c>
    </row>
    <row r="1174" spans="1:8" x14ac:dyDescent="0.25">
      <c r="A1174" s="53">
        <v>390200100665</v>
      </c>
      <c r="B1174" s="54" t="s">
        <v>3766</v>
      </c>
      <c r="C1174" s="55" t="s">
        <v>3767</v>
      </c>
      <c r="D1174" s="55" t="s">
        <v>3768</v>
      </c>
      <c r="E1174" s="55" t="s">
        <v>1532</v>
      </c>
      <c r="F1174" s="54" t="s">
        <v>441</v>
      </c>
      <c r="G1174" s="56">
        <v>147474</v>
      </c>
      <c r="H1174" s="85">
        <f t="shared" si="18"/>
        <v>30.029627668780989</v>
      </c>
    </row>
    <row r="1175" spans="1:8" x14ac:dyDescent="0.25">
      <c r="A1175" s="53">
        <v>390680600042</v>
      </c>
      <c r="B1175" s="54" t="s">
        <v>3769</v>
      </c>
      <c r="C1175" s="55" t="s">
        <v>3770</v>
      </c>
      <c r="D1175" s="55" t="s">
        <v>3771</v>
      </c>
      <c r="E1175" s="55" t="s">
        <v>1532</v>
      </c>
      <c r="F1175" s="54" t="s">
        <v>441</v>
      </c>
      <c r="G1175" s="56">
        <v>147474</v>
      </c>
      <c r="H1175" s="85">
        <f t="shared" si="18"/>
        <v>30.029627668780989</v>
      </c>
    </row>
    <row r="1176" spans="1:8" x14ac:dyDescent="0.25">
      <c r="A1176" s="53">
        <v>390690300047</v>
      </c>
      <c r="B1176" s="54" t="s">
        <v>3772</v>
      </c>
      <c r="C1176" s="55" t="s">
        <v>3773</v>
      </c>
      <c r="D1176" s="55" t="s">
        <v>2815</v>
      </c>
      <c r="E1176" s="55" t="s">
        <v>2816</v>
      </c>
      <c r="F1176" s="54" t="s">
        <v>477</v>
      </c>
      <c r="G1176" s="56">
        <v>147474</v>
      </c>
      <c r="H1176" s="85">
        <f t="shared" si="18"/>
        <v>30.029627668780989</v>
      </c>
    </row>
    <row r="1177" spans="1:8" x14ac:dyDescent="0.25">
      <c r="A1177" s="53">
        <v>390820600072</v>
      </c>
      <c r="B1177" s="54" t="s">
        <v>3774</v>
      </c>
      <c r="C1177" s="55" t="s">
        <v>3690</v>
      </c>
      <c r="D1177" s="55" t="s">
        <v>3775</v>
      </c>
      <c r="E1177" s="55" t="s">
        <v>1532</v>
      </c>
      <c r="F1177" s="54" t="s">
        <v>441</v>
      </c>
      <c r="G1177" s="56">
        <v>147474</v>
      </c>
      <c r="H1177" s="85">
        <f t="shared" si="18"/>
        <v>30.029627668780989</v>
      </c>
    </row>
    <row r="1178" spans="1:8" x14ac:dyDescent="0.25">
      <c r="A1178" s="53">
        <v>390860200018</v>
      </c>
      <c r="B1178" s="54" t="s">
        <v>3776</v>
      </c>
      <c r="C1178" s="55" t="s">
        <v>3777</v>
      </c>
      <c r="D1178" s="55" t="s">
        <v>3778</v>
      </c>
      <c r="E1178" s="55" t="s">
        <v>1215</v>
      </c>
      <c r="F1178" s="54" t="s">
        <v>477</v>
      </c>
      <c r="G1178" s="56">
        <v>147474</v>
      </c>
      <c r="H1178" s="85">
        <f t="shared" si="18"/>
        <v>30.029627668780989</v>
      </c>
    </row>
    <row r="1179" spans="1:8" x14ac:dyDescent="0.25">
      <c r="A1179" s="53">
        <v>391060900026</v>
      </c>
      <c r="B1179" s="54" t="s">
        <v>3779</v>
      </c>
      <c r="C1179" s="55" t="s">
        <v>3780</v>
      </c>
      <c r="D1179" s="55" t="s">
        <v>3781</v>
      </c>
      <c r="E1179" s="55" t="s">
        <v>1788</v>
      </c>
      <c r="F1179" s="54" t="s">
        <v>441</v>
      </c>
      <c r="G1179" s="56">
        <v>147474</v>
      </c>
      <c r="H1179" s="85">
        <f t="shared" si="18"/>
        <v>30.029627668780989</v>
      </c>
    </row>
    <row r="1180" spans="1:8" x14ac:dyDescent="0.25">
      <c r="A1180" s="53">
        <v>391730100336</v>
      </c>
      <c r="B1180" s="54" t="s">
        <v>3782</v>
      </c>
      <c r="C1180" s="55" t="s">
        <v>3783</v>
      </c>
      <c r="D1180" s="55" t="s">
        <v>3784</v>
      </c>
      <c r="E1180" s="55" t="s">
        <v>1416</v>
      </c>
      <c r="F1180" s="54" t="s">
        <v>441</v>
      </c>
      <c r="G1180" s="56">
        <v>147474</v>
      </c>
      <c r="H1180" s="85">
        <f t="shared" si="18"/>
        <v>30.029627668780989</v>
      </c>
    </row>
    <row r="1181" spans="1:8" x14ac:dyDescent="0.25">
      <c r="A1181" s="53">
        <v>391811000905</v>
      </c>
      <c r="B1181" s="54" t="s">
        <v>3785</v>
      </c>
      <c r="C1181" s="55" t="s">
        <v>3786</v>
      </c>
      <c r="D1181" s="55" t="s">
        <v>3787</v>
      </c>
      <c r="E1181" s="55" t="s">
        <v>3788</v>
      </c>
      <c r="F1181" s="54" t="s">
        <v>441</v>
      </c>
      <c r="G1181" s="56">
        <v>147474</v>
      </c>
      <c r="H1181" s="85">
        <f t="shared" si="18"/>
        <v>30.029627668780989</v>
      </c>
    </row>
    <row r="1182" spans="1:8" x14ac:dyDescent="0.25">
      <c r="A1182" s="53">
        <v>392070310151</v>
      </c>
      <c r="B1182" s="54" t="s">
        <v>3789</v>
      </c>
      <c r="C1182" s="55" t="s">
        <v>3790</v>
      </c>
      <c r="D1182" s="55" t="s">
        <v>3791</v>
      </c>
      <c r="E1182" s="55" t="s">
        <v>938</v>
      </c>
      <c r="F1182" s="54" t="s">
        <v>441</v>
      </c>
      <c r="G1182" s="56">
        <v>147474</v>
      </c>
      <c r="H1182" s="85">
        <f t="shared" si="18"/>
        <v>30.029627668780989</v>
      </c>
    </row>
    <row r="1183" spans="1:8" x14ac:dyDescent="0.25">
      <c r="A1183" s="53">
        <v>392140500262</v>
      </c>
      <c r="B1183" s="54" t="s">
        <v>3792</v>
      </c>
      <c r="C1183" s="55" t="s">
        <v>3793</v>
      </c>
      <c r="D1183" s="55" t="s">
        <v>3794</v>
      </c>
      <c r="E1183" s="55" t="s">
        <v>2478</v>
      </c>
      <c r="F1183" s="54" t="s">
        <v>441</v>
      </c>
      <c r="G1183" s="56">
        <v>147474</v>
      </c>
      <c r="H1183" s="85">
        <f t="shared" si="18"/>
        <v>30.029627668780989</v>
      </c>
    </row>
    <row r="1184" spans="1:8" x14ac:dyDescent="0.25">
      <c r="A1184" s="53">
        <v>393010610151</v>
      </c>
      <c r="B1184" s="54" t="s">
        <v>3795</v>
      </c>
      <c r="C1184" s="55" t="s">
        <v>3796</v>
      </c>
      <c r="D1184" s="55" t="s">
        <v>3797</v>
      </c>
      <c r="E1184" s="55" t="s">
        <v>3798</v>
      </c>
      <c r="F1184" s="54" t="s">
        <v>477</v>
      </c>
      <c r="G1184" s="56">
        <v>147474</v>
      </c>
      <c r="H1184" s="85">
        <f t="shared" si="18"/>
        <v>30.029627668780989</v>
      </c>
    </row>
    <row r="1185" spans="1:8" x14ac:dyDescent="0.25">
      <c r="A1185" s="53">
        <v>393060300226</v>
      </c>
      <c r="B1185" s="54" t="s">
        <v>3799</v>
      </c>
      <c r="C1185" s="55" t="s">
        <v>3800</v>
      </c>
      <c r="D1185" s="55" t="s">
        <v>3801</v>
      </c>
      <c r="E1185" s="55" t="s">
        <v>1205</v>
      </c>
      <c r="F1185" s="54" t="s">
        <v>441</v>
      </c>
      <c r="G1185" s="56">
        <v>147474</v>
      </c>
      <c r="H1185" s="85">
        <f t="shared" si="18"/>
        <v>30.029627668780989</v>
      </c>
    </row>
    <row r="1186" spans="1:8" x14ac:dyDescent="0.25">
      <c r="A1186" s="53">
        <v>393061200144</v>
      </c>
      <c r="B1186" s="54" t="s">
        <v>3802</v>
      </c>
      <c r="C1186" s="55" t="s">
        <v>3803</v>
      </c>
      <c r="D1186" s="55" t="s">
        <v>3159</v>
      </c>
      <c r="E1186" s="55" t="s">
        <v>3153</v>
      </c>
      <c r="F1186" s="54" t="s">
        <v>477</v>
      </c>
      <c r="G1186" s="56">
        <v>147474</v>
      </c>
      <c r="H1186" s="85">
        <f t="shared" si="18"/>
        <v>30.029627668780989</v>
      </c>
    </row>
    <row r="1187" spans="1:8" x14ac:dyDescent="0.25">
      <c r="A1187" s="53">
        <v>393080200252</v>
      </c>
      <c r="B1187" s="54" t="s">
        <v>3804</v>
      </c>
      <c r="C1187" s="55" t="s">
        <v>3805</v>
      </c>
      <c r="D1187" s="55" t="s">
        <v>3806</v>
      </c>
      <c r="E1187" s="55" t="s">
        <v>1205</v>
      </c>
      <c r="F1187" s="54" t="s">
        <v>441</v>
      </c>
      <c r="G1187" s="56">
        <v>147474</v>
      </c>
      <c r="H1187" s="85">
        <f t="shared" si="18"/>
        <v>30.029627668780989</v>
      </c>
    </row>
    <row r="1188" spans="1:8" x14ac:dyDescent="0.25">
      <c r="A1188" s="53">
        <v>393910600127</v>
      </c>
      <c r="B1188" s="54" t="s">
        <v>3807</v>
      </c>
      <c r="C1188" s="55" t="s">
        <v>3808</v>
      </c>
      <c r="D1188" s="55" t="s">
        <v>3809</v>
      </c>
      <c r="E1188" s="55" t="s">
        <v>1205</v>
      </c>
      <c r="F1188" s="54" t="s">
        <v>441</v>
      </c>
      <c r="G1188" s="56">
        <v>147474</v>
      </c>
      <c r="H1188" s="85">
        <f t="shared" si="18"/>
        <v>30.029627668780989</v>
      </c>
    </row>
    <row r="1189" spans="1:8" x14ac:dyDescent="0.25">
      <c r="A1189" s="53">
        <v>393940900109</v>
      </c>
      <c r="B1189" s="54" t="s">
        <v>3810</v>
      </c>
      <c r="C1189" s="55" t="s">
        <v>3811</v>
      </c>
      <c r="D1189" s="55" t="s">
        <v>3812</v>
      </c>
      <c r="E1189" s="55" t="s">
        <v>3813</v>
      </c>
      <c r="F1189" s="54" t="s">
        <v>441</v>
      </c>
      <c r="G1189" s="56">
        <v>147474</v>
      </c>
      <c r="H1189" s="85">
        <f t="shared" si="18"/>
        <v>30.029627668780989</v>
      </c>
    </row>
    <row r="1190" spans="1:8" x14ac:dyDescent="0.25">
      <c r="A1190" s="53">
        <v>395010102311</v>
      </c>
      <c r="B1190" s="54" t="s">
        <v>3814</v>
      </c>
      <c r="C1190" s="55" t="s">
        <v>3815</v>
      </c>
      <c r="D1190" s="55" t="s">
        <v>3816</v>
      </c>
      <c r="E1190" s="55" t="s">
        <v>728</v>
      </c>
      <c r="F1190" s="54" t="s">
        <v>441</v>
      </c>
      <c r="G1190" s="56">
        <v>147474</v>
      </c>
      <c r="H1190" s="85">
        <f t="shared" si="18"/>
        <v>30.029627668780989</v>
      </c>
    </row>
    <row r="1191" spans="1:8" x14ac:dyDescent="0.25">
      <c r="A1191" s="53">
        <v>395010601619</v>
      </c>
      <c r="B1191" s="54" t="s">
        <v>3817</v>
      </c>
      <c r="C1191" s="55" t="s">
        <v>3818</v>
      </c>
      <c r="D1191" s="55" t="s">
        <v>3819</v>
      </c>
      <c r="E1191" s="55" t="s">
        <v>743</v>
      </c>
      <c r="F1191" s="54" t="s">
        <v>441</v>
      </c>
      <c r="G1191" s="56">
        <v>147474</v>
      </c>
      <c r="H1191" s="85">
        <f t="shared" si="18"/>
        <v>30.029627668780989</v>
      </c>
    </row>
    <row r="1192" spans="1:8" x14ac:dyDescent="0.25">
      <c r="A1192" s="53">
        <v>395020201040</v>
      </c>
      <c r="B1192" s="54" t="s">
        <v>3820</v>
      </c>
      <c r="C1192" s="55" t="s">
        <v>3821</v>
      </c>
      <c r="D1192" s="55" t="s">
        <v>3822</v>
      </c>
      <c r="E1192" s="55" t="s">
        <v>743</v>
      </c>
      <c r="F1192" s="54" t="s">
        <v>477</v>
      </c>
      <c r="G1192" s="56">
        <v>147474</v>
      </c>
      <c r="H1192" s="85">
        <f t="shared" si="18"/>
        <v>30.029627668780989</v>
      </c>
    </row>
    <row r="1193" spans="1:8" x14ac:dyDescent="0.25">
      <c r="A1193" s="53">
        <v>395020602249</v>
      </c>
      <c r="B1193" s="54" t="s">
        <v>3823</v>
      </c>
      <c r="C1193" s="55" t="s">
        <v>3824</v>
      </c>
      <c r="D1193" s="55" t="s">
        <v>3825</v>
      </c>
      <c r="E1193" s="55" t="s">
        <v>743</v>
      </c>
      <c r="F1193" s="54" t="s">
        <v>441</v>
      </c>
      <c r="G1193" s="56">
        <v>147474</v>
      </c>
      <c r="H1193" s="85">
        <f t="shared" si="18"/>
        <v>30.029627668780989</v>
      </c>
    </row>
    <row r="1194" spans="1:8" x14ac:dyDescent="0.25">
      <c r="A1194" s="53">
        <v>395020800032</v>
      </c>
      <c r="B1194" s="54" t="s">
        <v>3826</v>
      </c>
      <c r="C1194" s="55" t="s">
        <v>3827</v>
      </c>
      <c r="D1194" s="55" t="s">
        <v>3828</v>
      </c>
      <c r="E1194" s="55" t="s">
        <v>743</v>
      </c>
      <c r="F1194" s="54" t="s">
        <v>441</v>
      </c>
      <c r="G1194" s="56">
        <v>147474</v>
      </c>
      <c r="H1194" s="85">
        <f t="shared" si="18"/>
        <v>30.029627668780989</v>
      </c>
    </row>
    <row r="1195" spans="1:8" x14ac:dyDescent="0.25">
      <c r="A1195" s="53">
        <v>395021002369</v>
      </c>
      <c r="B1195" s="54" t="s">
        <v>3829</v>
      </c>
      <c r="C1195" s="55" t="s">
        <v>3830</v>
      </c>
      <c r="D1195" s="55" t="s">
        <v>3831</v>
      </c>
      <c r="E1195" s="55" t="s">
        <v>728</v>
      </c>
      <c r="F1195" s="54" t="s">
        <v>441</v>
      </c>
      <c r="G1195" s="56">
        <v>147474</v>
      </c>
      <c r="H1195" s="85">
        <f t="shared" si="18"/>
        <v>30.029627668780989</v>
      </c>
    </row>
    <row r="1196" spans="1:8" x14ac:dyDescent="0.25">
      <c r="A1196" s="53">
        <v>395021103424</v>
      </c>
      <c r="B1196" s="54" t="s">
        <v>3832</v>
      </c>
      <c r="C1196" s="55" t="s">
        <v>3833</v>
      </c>
      <c r="D1196" s="55" t="s">
        <v>3834</v>
      </c>
      <c r="E1196" s="55" t="s">
        <v>743</v>
      </c>
      <c r="F1196" s="54" t="s">
        <v>441</v>
      </c>
      <c r="G1196" s="56">
        <v>147474</v>
      </c>
      <c r="H1196" s="85">
        <f t="shared" si="18"/>
        <v>30.029627668780989</v>
      </c>
    </row>
    <row r="1197" spans="1:8" x14ac:dyDescent="0.25">
      <c r="A1197" s="53">
        <v>395040800721</v>
      </c>
      <c r="B1197" s="54" t="s">
        <v>3835</v>
      </c>
      <c r="C1197" s="55" t="s">
        <v>3178</v>
      </c>
      <c r="D1197" s="55" t="s">
        <v>3836</v>
      </c>
      <c r="E1197" s="55" t="s">
        <v>728</v>
      </c>
      <c r="F1197" s="54" t="s">
        <v>477</v>
      </c>
      <c r="G1197" s="56">
        <v>147474</v>
      </c>
      <c r="H1197" s="85">
        <f t="shared" si="18"/>
        <v>30.029627668780989</v>
      </c>
    </row>
    <row r="1198" spans="1:8" x14ac:dyDescent="0.25">
      <c r="A1198" s="53">
        <v>395050101597</v>
      </c>
      <c r="B1198" s="54" t="s">
        <v>3837</v>
      </c>
      <c r="C1198" s="55" t="s">
        <v>3838</v>
      </c>
      <c r="D1198" s="55" t="s">
        <v>3839</v>
      </c>
      <c r="E1198" s="55" t="s">
        <v>728</v>
      </c>
      <c r="F1198" s="54" t="s">
        <v>477</v>
      </c>
      <c r="G1198" s="56">
        <v>147474</v>
      </c>
      <c r="H1198" s="85">
        <f t="shared" si="18"/>
        <v>30.029627668780989</v>
      </c>
    </row>
    <row r="1199" spans="1:8" x14ac:dyDescent="0.25">
      <c r="A1199" s="53">
        <v>395060702475</v>
      </c>
      <c r="B1199" s="54" t="s">
        <v>3840</v>
      </c>
      <c r="C1199" s="55" t="s">
        <v>3841</v>
      </c>
      <c r="D1199" s="55" t="s">
        <v>3842</v>
      </c>
      <c r="E1199" s="55" t="s">
        <v>728</v>
      </c>
      <c r="F1199" s="54" t="s">
        <v>441</v>
      </c>
      <c r="G1199" s="56">
        <v>147474</v>
      </c>
      <c r="H1199" s="85">
        <f t="shared" si="18"/>
        <v>30.029627668780989</v>
      </c>
    </row>
    <row r="1200" spans="1:8" x14ac:dyDescent="0.25">
      <c r="A1200" s="53">
        <v>395070701566</v>
      </c>
      <c r="B1200" s="54" t="s">
        <v>3843</v>
      </c>
      <c r="C1200" s="55" t="s">
        <v>3844</v>
      </c>
      <c r="D1200" s="55" t="s">
        <v>3845</v>
      </c>
      <c r="E1200" s="55" t="s">
        <v>743</v>
      </c>
      <c r="F1200" s="54" t="s">
        <v>477</v>
      </c>
      <c r="G1200" s="56">
        <v>147474</v>
      </c>
      <c r="H1200" s="85">
        <f t="shared" si="18"/>
        <v>30.029627668780989</v>
      </c>
    </row>
    <row r="1201" spans="1:8" x14ac:dyDescent="0.25">
      <c r="A1201" s="53">
        <v>395090101409</v>
      </c>
      <c r="B1201" s="54" t="s">
        <v>3846</v>
      </c>
      <c r="C1201" s="55" t="s">
        <v>3847</v>
      </c>
      <c r="D1201" s="55" t="s">
        <v>3848</v>
      </c>
      <c r="E1201" s="55" t="s">
        <v>728</v>
      </c>
      <c r="F1201" s="54" t="s">
        <v>441</v>
      </c>
      <c r="G1201" s="56">
        <v>147474</v>
      </c>
      <c r="H1201" s="85">
        <f t="shared" si="18"/>
        <v>30.029627668780989</v>
      </c>
    </row>
    <row r="1202" spans="1:8" x14ac:dyDescent="0.25">
      <c r="A1202" s="53">
        <v>395090800536</v>
      </c>
      <c r="B1202" s="54" t="s">
        <v>3849</v>
      </c>
      <c r="C1202" s="55" t="s">
        <v>3850</v>
      </c>
      <c r="D1202" s="55" t="s">
        <v>3851</v>
      </c>
      <c r="E1202" s="55" t="s">
        <v>728</v>
      </c>
      <c r="F1202" s="54" t="s">
        <v>477</v>
      </c>
      <c r="G1202" s="56">
        <v>147474</v>
      </c>
      <c r="H1202" s="85">
        <f t="shared" si="18"/>
        <v>30.029627668780989</v>
      </c>
    </row>
    <row r="1203" spans="1:8" x14ac:dyDescent="0.25">
      <c r="A1203" s="53">
        <v>395110301655</v>
      </c>
      <c r="B1203" s="54" t="s">
        <v>3852</v>
      </c>
      <c r="C1203" s="55" t="s">
        <v>2651</v>
      </c>
      <c r="D1203" s="55" t="s">
        <v>1658</v>
      </c>
      <c r="E1203" s="55" t="s">
        <v>728</v>
      </c>
      <c r="F1203" s="54" t="s">
        <v>441</v>
      </c>
      <c r="G1203" s="56">
        <v>147474</v>
      </c>
      <c r="H1203" s="85">
        <f t="shared" si="18"/>
        <v>30.029627668780989</v>
      </c>
    </row>
    <row r="1204" spans="1:8" x14ac:dyDescent="0.25">
      <c r="A1204" s="53">
        <v>395110800651</v>
      </c>
      <c r="B1204" s="54" t="s">
        <v>3853</v>
      </c>
      <c r="C1204" s="55" t="s">
        <v>3854</v>
      </c>
      <c r="D1204" s="55" t="s">
        <v>3855</v>
      </c>
      <c r="E1204" s="55" t="s">
        <v>728</v>
      </c>
      <c r="F1204" s="54" t="s">
        <v>441</v>
      </c>
      <c r="G1204" s="56">
        <v>147474</v>
      </c>
      <c r="H1204" s="85">
        <f t="shared" si="18"/>
        <v>30.029627668780989</v>
      </c>
    </row>
    <row r="1205" spans="1:8" x14ac:dyDescent="0.25">
      <c r="A1205" s="53">
        <v>395120401551</v>
      </c>
      <c r="B1205" s="54" t="s">
        <v>3856</v>
      </c>
      <c r="C1205" s="55" t="s">
        <v>3857</v>
      </c>
      <c r="D1205" s="55" t="s">
        <v>3858</v>
      </c>
      <c r="E1205" s="55" t="s">
        <v>728</v>
      </c>
      <c r="F1205" s="54" t="s">
        <v>441</v>
      </c>
      <c r="G1205" s="56">
        <v>147474</v>
      </c>
      <c r="H1205" s="85">
        <f t="shared" si="18"/>
        <v>30.029627668780989</v>
      </c>
    </row>
    <row r="1206" spans="1:8" x14ac:dyDescent="0.25">
      <c r="A1206" s="53">
        <v>395120500303</v>
      </c>
      <c r="B1206" s="54" t="s">
        <v>3859</v>
      </c>
      <c r="C1206" s="55" t="s">
        <v>3860</v>
      </c>
      <c r="D1206" s="55" t="s">
        <v>3861</v>
      </c>
      <c r="E1206" s="55" t="s">
        <v>728</v>
      </c>
      <c r="F1206" s="54" t="s">
        <v>477</v>
      </c>
      <c r="G1206" s="56">
        <v>147474</v>
      </c>
      <c r="H1206" s="85">
        <f t="shared" si="18"/>
        <v>30.029627668780989</v>
      </c>
    </row>
    <row r="1207" spans="1:8" x14ac:dyDescent="0.25">
      <c r="A1207" s="53">
        <v>395120900191</v>
      </c>
      <c r="B1207" s="54" t="s">
        <v>3862</v>
      </c>
      <c r="C1207" s="55" t="s">
        <v>3863</v>
      </c>
      <c r="D1207" s="55" t="s">
        <v>3864</v>
      </c>
      <c r="E1207" s="55" t="s">
        <v>743</v>
      </c>
      <c r="F1207" s="54" t="s">
        <v>441</v>
      </c>
      <c r="G1207" s="56">
        <v>147474</v>
      </c>
      <c r="H1207" s="85">
        <f t="shared" si="18"/>
        <v>30.029627668780989</v>
      </c>
    </row>
    <row r="1208" spans="1:8" x14ac:dyDescent="0.25">
      <c r="A1208" s="53">
        <v>395130300582</v>
      </c>
      <c r="B1208" s="54" t="s">
        <v>3865</v>
      </c>
      <c r="C1208" s="55" t="s">
        <v>2216</v>
      </c>
      <c r="D1208" s="55" t="s">
        <v>2217</v>
      </c>
      <c r="E1208" s="55" t="s">
        <v>743</v>
      </c>
      <c r="F1208" s="54" t="s">
        <v>441</v>
      </c>
      <c r="G1208" s="56">
        <v>147474</v>
      </c>
      <c r="H1208" s="85">
        <f t="shared" si="18"/>
        <v>30.029627668780989</v>
      </c>
    </row>
    <row r="1209" spans="1:8" x14ac:dyDescent="0.25">
      <c r="A1209" s="53">
        <v>395130500816</v>
      </c>
      <c r="B1209" s="54" t="s">
        <v>3866</v>
      </c>
      <c r="C1209" s="55" t="s">
        <v>2655</v>
      </c>
      <c r="D1209" s="55" t="s">
        <v>3867</v>
      </c>
      <c r="E1209" s="55" t="s">
        <v>743</v>
      </c>
      <c r="F1209" s="54" t="s">
        <v>441</v>
      </c>
      <c r="G1209" s="56">
        <v>147474</v>
      </c>
      <c r="H1209" s="85">
        <f t="shared" si="18"/>
        <v>30.029627668780989</v>
      </c>
    </row>
    <row r="1210" spans="1:8" x14ac:dyDescent="0.25">
      <c r="A1210" s="53">
        <v>395130601337</v>
      </c>
      <c r="B1210" s="54" t="s">
        <v>3868</v>
      </c>
      <c r="C1210" s="55" t="s">
        <v>3869</v>
      </c>
      <c r="D1210" s="55" t="s">
        <v>3870</v>
      </c>
      <c r="E1210" s="55" t="s">
        <v>728</v>
      </c>
      <c r="F1210" s="54" t="s">
        <v>441</v>
      </c>
      <c r="G1210" s="56">
        <v>147474</v>
      </c>
      <c r="H1210" s="85">
        <f t="shared" si="18"/>
        <v>30.029627668780989</v>
      </c>
    </row>
    <row r="1211" spans="1:8" x14ac:dyDescent="0.25">
      <c r="A1211" s="53">
        <v>395130601809</v>
      </c>
      <c r="B1211" s="54" t="s">
        <v>3871</v>
      </c>
      <c r="C1211" s="55" t="s">
        <v>3872</v>
      </c>
      <c r="D1211" s="55" t="s">
        <v>3873</v>
      </c>
      <c r="E1211" s="55" t="s">
        <v>728</v>
      </c>
      <c r="F1211" s="54" t="s">
        <v>441</v>
      </c>
      <c r="G1211" s="56">
        <v>147474</v>
      </c>
      <c r="H1211" s="85">
        <f t="shared" si="18"/>
        <v>30.029627668780989</v>
      </c>
    </row>
    <row r="1212" spans="1:8" x14ac:dyDescent="0.25">
      <c r="A1212" s="53">
        <v>395130700432</v>
      </c>
      <c r="B1212" s="54" t="s">
        <v>3874</v>
      </c>
      <c r="C1212" s="55" t="s">
        <v>3631</v>
      </c>
      <c r="D1212" s="55" t="s">
        <v>3875</v>
      </c>
      <c r="E1212" s="55" t="s">
        <v>743</v>
      </c>
      <c r="F1212" s="54" t="s">
        <v>477</v>
      </c>
      <c r="G1212" s="56">
        <v>147474</v>
      </c>
      <c r="H1212" s="85">
        <f t="shared" si="18"/>
        <v>30.029627668780989</v>
      </c>
    </row>
    <row r="1213" spans="1:8" x14ac:dyDescent="0.25">
      <c r="A1213" s="53">
        <v>395131101346</v>
      </c>
      <c r="B1213" s="54" t="s">
        <v>3876</v>
      </c>
      <c r="C1213" s="55" t="s">
        <v>3877</v>
      </c>
      <c r="D1213" s="55" t="s">
        <v>3878</v>
      </c>
      <c r="E1213" s="55" t="s">
        <v>728</v>
      </c>
      <c r="F1213" s="54" t="s">
        <v>441</v>
      </c>
      <c r="G1213" s="56">
        <v>147474</v>
      </c>
      <c r="H1213" s="85">
        <f t="shared" si="18"/>
        <v>30.029627668780989</v>
      </c>
    </row>
    <row r="1214" spans="1:8" x14ac:dyDescent="0.25">
      <c r="A1214" s="53">
        <v>395131200476</v>
      </c>
      <c r="B1214" s="54" t="s">
        <v>3879</v>
      </c>
      <c r="C1214" s="55" t="s">
        <v>3880</v>
      </c>
      <c r="D1214" s="55" t="s">
        <v>3881</v>
      </c>
      <c r="E1214" s="55" t="s">
        <v>743</v>
      </c>
      <c r="F1214" s="54" t="s">
        <v>441</v>
      </c>
      <c r="G1214" s="56">
        <v>147474</v>
      </c>
      <c r="H1214" s="85">
        <f t="shared" si="18"/>
        <v>30.029627668780989</v>
      </c>
    </row>
    <row r="1215" spans="1:8" x14ac:dyDescent="0.25">
      <c r="A1215" s="53">
        <v>395131200484</v>
      </c>
      <c r="B1215" s="54" t="s">
        <v>3882</v>
      </c>
      <c r="C1215" s="55" t="s">
        <v>3880</v>
      </c>
      <c r="D1215" s="55" t="s">
        <v>3883</v>
      </c>
      <c r="E1215" s="55" t="s">
        <v>743</v>
      </c>
      <c r="F1215" s="54" t="s">
        <v>441</v>
      </c>
      <c r="G1215" s="56">
        <v>147474</v>
      </c>
      <c r="H1215" s="85">
        <f t="shared" si="18"/>
        <v>30.029627668780989</v>
      </c>
    </row>
    <row r="1216" spans="1:8" x14ac:dyDescent="0.25">
      <c r="A1216" s="53">
        <v>395140701488</v>
      </c>
      <c r="B1216" s="54" t="s">
        <v>3884</v>
      </c>
      <c r="C1216" s="55" t="s">
        <v>3631</v>
      </c>
      <c r="D1216" s="55" t="s">
        <v>3885</v>
      </c>
      <c r="E1216" s="55" t="s">
        <v>743</v>
      </c>
      <c r="F1216" s="54" t="s">
        <v>477</v>
      </c>
      <c r="G1216" s="56">
        <v>147474</v>
      </c>
      <c r="H1216" s="85">
        <f t="shared" si="18"/>
        <v>30.029627668780989</v>
      </c>
    </row>
    <row r="1217" spans="1:8" x14ac:dyDescent="0.25">
      <c r="A1217" s="53">
        <v>395150800441</v>
      </c>
      <c r="B1217" s="54" t="s">
        <v>3886</v>
      </c>
      <c r="C1217" s="55" t="s">
        <v>3887</v>
      </c>
      <c r="D1217" s="55" t="s">
        <v>3888</v>
      </c>
      <c r="E1217" s="55" t="s">
        <v>728</v>
      </c>
      <c r="F1217" s="54" t="s">
        <v>441</v>
      </c>
      <c r="G1217" s="56">
        <v>147474</v>
      </c>
      <c r="H1217" s="85">
        <f t="shared" si="18"/>
        <v>30.029627668780989</v>
      </c>
    </row>
    <row r="1218" spans="1:8" x14ac:dyDescent="0.25">
      <c r="A1218" s="53">
        <v>395150801332</v>
      </c>
      <c r="B1218" s="54" t="s">
        <v>3889</v>
      </c>
      <c r="C1218" s="55" t="s">
        <v>3890</v>
      </c>
      <c r="D1218" s="55" t="s">
        <v>1556</v>
      </c>
      <c r="E1218" s="55" t="s">
        <v>743</v>
      </c>
      <c r="F1218" s="54" t="s">
        <v>441</v>
      </c>
      <c r="G1218" s="56">
        <v>147474</v>
      </c>
      <c r="H1218" s="85">
        <f t="shared" ref="H1218:H1281" si="19">G1218/4910.95</f>
        <v>30.029627668780989</v>
      </c>
    </row>
    <row r="1219" spans="1:8" x14ac:dyDescent="0.25">
      <c r="A1219" s="53">
        <v>395161000242</v>
      </c>
      <c r="B1219" s="54" t="s">
        <v>3891</v>
      </c>
      <c r="C1219" s="55" t="s">
        <v>3877</v>
      </c>
      <c r="D1219" s="55" t="s">
        <v>3892</v>
      </c>
      <c r="E1219" s="55" t="s">
        <v>728</v>
      </c>
      <c r="F1219" s="54" t="s">
        <v>441</v>
      </c>
      <c r="G1219" s="56">
        <v>147474</v>
      </c>
      <c r="H1219" s="85">
        <f t="shared" si="19"/>
        <v>30.029627668780989</v>
      </c>
    </row>
    <row r="1220" spans="1:8" x14ac:dyDescent="0.25">
      <c r="A1220" s="53">
        <v>395161000315</v>
      </c>
      <c r="B1220" s="54" t="s">
        <v>3893</v>
      </c>
      <c r="C1220" s="55" t="s">
        <v>3894</v>
      </c>
      <c r="D1220" s="55" t="s">
        <v>3895</v>
      </c>
      <c r="E1220" s="55" t="s">
        <v>728</v>
      </c>
      <c r="F1220" s="54" t="s">
        <v>441</v>
      </c>
      <c r="G1220" s="56">
        <v>147474</v>
      </c>
      <c r="H1220" s="85">
        <f t="shared" si="19"/>
        <v>30.029627668780989</v>
      </c>
    </row>
    <row r="1221" spans="1:8" x14ac:dyDescent="0.25">
      <c r="A1221" s="53">
        <v>395161000382</v>
      </c>
      <c r="B1221" s="54" t="s">
        <v>3896</v>
      </c>
      <c r="C1221" s="55" t="s">
        <v>3897</v>
      </c>
      <c r="D1221" s="55" t="s">
        <v>3898</v>
      </c>
      <c r="E1221" s="55" t="s">
        <v>728</v>
      </c>
      <c r="F1221" s="54" t="s">
        <v>441</v>
      </c>
      <c r="G1221" s="56">
        <v>147474</v>
      </c>
      <c r="H1221" s="85">
        <f t="shared" si="19"/>
        <v>30.029627668780989</v>
      </c>
    </row>
    <row r="1222" spans="1:8" x14ac:dyDescent="0.25">
      <c r="A1222" s="53">
        <v>395161000391</v>
      </c>
      <c r="B1222" s="54" t="s">
        <v>3899</v>
      </c>
      <c r="C1222" s="55" t="s">
        <v>3900</v>
      </c>
      <c r="D1222" s="55" t="s">
        <v>3901</v>
      </c>
      <c r="E1222" s="55" t="s">
        <v>728</v>
      </c>
      <c r="F1222" s="54" t="s">
        <v>441</v>
      </c>
      <c r="G1222" s="56">
        <v>147474</v>
      </c>
      <c r="H1222" s="85">
        <f t="shared" si="19"/>
        <v>30.029627668780989</v>
      </c>
    </row>
    <row r="1223" spans="1:8" x14ac:dyDescent="0.25">
      <c r="A1223" s="53">
        <v>395161000404</v>
      </c>
      <c r="B1223" s="54" t="s">
        <v>3902</v>
      </c>
      <c r="C1223" s="55" t="s">
        <v>3903</v>
      </c>
      <c r="D1223" s="55" t="s">
        <v>3901</v>
      </c>
      <c r="E1223" s="55" t="s">
        <v>728</v>
      </c>
      <c r="F1223" s="54" t="s">
        <v>441</v>
      </c>
      <c r="G1223" s="56">
        <v>147474</v>
      </c>
      <c r="H1223" s="85">
        <f t="shared" si="19"/>
        <v>30.029627668780989</v>
      </c>
    </row>
    <row r="1224" spans="1:8" x14ac:dyDescent="0.25">
      <c r="A1224" s="53">
        <v>395170100861</v>
      </c>
      <c r="B1224" s="54" t="s">
        <v>3904</v>
      </c>
      <c r="C1224" s="55" t="s">
        <v>3905</v>
      </c>
      <c r="D1224" s="55" t="s">
        <v>3906</v>
      </c>
      <c r="E1224" s="55" t="s">
        <v>743</v>
      </c>
      <c r="F1224" s="54" t="s">
        <v>441</v>
      </c>
      <c r="G1224" s="56">
        <v>147474</v>
      </c>
      <c r="H1224" s="85">
        <f t="shared" si="19"/>
        <v>30.029627668780989</v>
      </c>
    </row>
    <row r="1225" spans="1:8" x14ac:dyDescent="0.25">
      <c r="A1225" s="53">
        <v>395170201005</v>
      </c>
      <c r="B1225" s="54" t="s">
        <v>3907</v>
      </c>
      <c r="C1225" s="55" t="s">
        <v>547</v>
      </c>
      <c r="D1225" s="55" t="s">
        <v>3908</v>
      </c>
      <c r="E1225" s="55" t="s">
        <v>743</v>
      </c>
      <c r="F1225" s="54" t="s">
        <v>441</v>
      </c>
      <c r="G1225" s="56">
        <v>147474</v>
      </c>
      <c r="H1225" s="85">
        <f t="shared" si="19"/>
        <v>30.029627668780989</v>
      </c>
    </row>
    <row r="1226" spans="1:8" x14ac:dyDescent="0.25">
      <c r="A1226" s="53">
        <v>395170301883</v>
      </c>
      <c r="B1226" s="54" t="s">
        <v>3909</v>
      </c>
      <c r="C1226" s="55" t="s">
        <v>547</v>
      </c>
      <c r="D1226" s="55" t="s">
        <v>3910</v>
      </c>
      <c r="E1226" s="55" t="s">
        <v>743</v>
      </c>
      <c r="F1226" s="54" t="s">
        <v>441</v>
      </c>
      <c r="G1226" s="56">
        <v>147474</v>
      </c>
      <c r="H1226" s="85">
        <f t="shared" si="19"/>
        <v>30.029627668780989</v>
      </c>
    </row>
    <row r="1227" spans="1:8" x14ac:dyDescent="0.25">
      <c r="A1227" s="53">
        <v>395170600988</v>
      </c>
      <c r="B1227" s="54" t="s">
        <v>3911</v>
      </c>
      <c r="C1227" s="55" t="s">
        <v>3912</v>
      </c>
      <c r="D1227" s="55" t="s">
        <v>3913</v>
      </c>
      <c r="E1227" s="55" t="s">
        <v>728</v>
      </c>
      <c r="F1227" s="54" t="s">
        <v>441</v>
      </c>
      <c r="G1227" s="56">
        <v>147474</v>
      </c>
      <c r="H1227" s="85">
        <f t="shared" si="19"/>
        <v>30.029627668780989</v>
      </c>
    </row>
    <row r="1228" spans="1:8" x14ac:dyDescent="0.25">
      <c r="A1228" s="53">
        <v>395170701130</v>
      </c>
      <c r="B1228" s="54" t="s">
        <v>3914</v>
      </c>
      <c r="C1228" s="55" t="s">
        <v>3915</v>
      </c>
      <c r="D1228" s="55" t="s">
        <v>3916</v>
      </c>
      <c r="E1228" s="55" t="s">
        <v>743</v>
      </c>
      <c r="F1228" s="54" t="s">
        <v>441</v>
      </c>
      <c r="G1228" s="56">
        <v>147474</v>
      </c>
      <c r="H1228" s="85">
        <f t="shared" si="19"/>
        <v>30.029627668780989</v>
      </c>
    </row>
    <row r="1229" spans="1:8" x14ac:dyDescent="0.25">
      <c r="A1229" s="53">
        <v>395171200941</v>
      </c>
      <c r="B1229" s="54" t="s">
        <v>3917</v>
      </c>
      <c r="C1229" s="55" t="s">
        <v>3918</v>
      </c>
      <c r="D1229" s="55" t="s">
        <v>3919</v>
      </c>
      <c r="E1229" s="55" t="s">
        <v>728</v>
      </c>
      <c r="F1229" s="54" t="s">
        <v>441</v>
      </c>
      <c r="G1229" s="56">
        <v>147474</v>
      </c>
      <c r="H1229" s="85">
        <f t="shared" si="19"/>
        <v>30.029627668780989</v>
      </c>
    </row>
    <row r="1230" spans="1:8" x14ac:dyDescent="0.25">
      <c r="A1230" s="53">
        <v>395180201704</v>
      </c>
      <c r="B1230" s="54" t="s">
        <v>3920</v>
      </c>
      <c r="C1230" s="55" t="s">
        <v>3921</v>
      </c>
      <c r="D1230" s="55" t="s">
        <v>3922</v>
      </c>
      <c r="E1230" s="55" t="s">
        <v>728</v>
      </c>
      <c r="F1230" s="54" t="s">
        <v>477</v>
      </c>
      <c r="G1230" s="56">
        <v>147474</v>
      </c>
      <c r="H1230" s="85">
        <f t="shared" si="19"/>
        <v>30.029627668780989</v>
      </c>
    </row>
    <row r="1231" spans="1:8" x14ac:dyDescent="0.25">
      <c r="A1231" s="53">
        <v>395181001105</v>
      </c>
      <c r="B1231" s="54" t="s">
        <v>3923</v>
      </c>
      <c r="C1231" s="55" t="s">
        <v>3924</v>
      </c>
      <c r="D1231" s="55" t="s">
        <v>3925</v>
      </c>
      <c r="E1231" s="55" t="s">
        <v>728</v>
      </c>
      <c r="F1231" s="54" t="s">
        <v>441</v>
      </c>
      <c r="G1231" s="56">
        <v>147474</v>
      </c>
      <c r="H1231" s="85">
        <f t="shared" si="19"/>
        <v>30.029627668780989</v>
      </c>
    </row>
    <row r="1232" spans="1:8" x14ac:dyDescent="0.25">
      <c r="A1232" s="53">
        <v>395190100477</v>
      </c>
      <c r="B1232" s="54" t="s">
        <v>3926</v>
      </c>
      <c r="C1232" s="55" t="s">
        <v>3927</v>
      </c>
      <c r="D1232" s="55" t="s">
        <v>3928</v>
      </c>
      <c r="E1232" s="55" t="s">
        <v>743</v>
      </c>
      <c r="F1232" s="54" t="s">
        <v>441</v>
      </c>
      <c r="G1232" s="56">
        <v>147474</v>
      </c>
      <c r="H1232" s="85">
        <f t="shared" si="19"/>
        <v>30.029627668780989</v>
      </c>
    </row>
    <row r="1233" spans="1:8" x14ac:dyDescent="0.25">
      <c r="A1233" s="53">
        <v>395190901062</v>
      </c>
      <c r="B1233" s="54" t="s">
        <v>3929</v>
      </c>
      <c r="C1233" s="55" t="s">
        <v>3930</v>
      </c>
      <c r="D1233" s="55" t="s">
        <v>3931</v>
      </c>
      <c r="E1233" s="55" t="s">
        <v>728</v>
      </c>
      <c r="F1233" s="54" t="s">
        <v>441</v>
      </c>
      <c r="G1233" s="56">
        <v>147474</v>
      </c>
      <c r="H1233" s="85">
        <f t="shared" si="19"/>
        <v>30.029627668780989</v>
      </c>
    </row>
    <row r="1234" spans="1:8" x14ac:dyDescent="0.25">
      <c r="A1234" s="53">
        <v>395191000298</v>
      </c>
      <c r="B1234" s="54" t="s">
        <v>3932</v>
      </c>
      <c r="C1234" s="55" t="s">
        <v>3933</v>
      </c>
      <c r="D1234" s="55" t="s">
        <v>3934</v>
      </c>
      <c r="E1234" s="55" t="s">
        <v>743</v>
      </c>
      <c r="F1234" s="54" t="s">
        <v>441</v>
      </c>
      <c r="G1234" s="56">
        <v>147474</v>
      </c>
      <c r="H1234" s="85">
        <f t="shared" si="19"/>
        <v>30.029627668780989</v>
      </c>
    </row>
    <row r="1235" spans="1:8" x14ac:dyDescent="0.25">
      <c r="A1235" s="53">
        <v>395191100225</v>
      </c>
      <c r="B1235" s="54" t="s">
        <v>3935</v>
      </c>
      <c r="C1235" s="55" t="s">
        <v>3936</v>
      </c>
      <c r="D1235" s="55" t="s">
        <v>3937</v>
      </c>
      <c r="E1235" s="55" t="s">
        <v>728</v>
      </c>
      <c r="F1235" s="54" t="s">
        <v>441</v>
      </c>
      <c r="G1235" s="56">
        <v>147474</v>
      </c>
      <c r="H1235" s="85">
        <f t="shared" si="19"/>
        <v>30.029627668780989</v>
      </c>
    </row>
    <row r="1236" spans="1:8" x14ac:dyDescent="0.25">
      <c r="A1236" s="53">
        <v>395750201096</v>
      </c>
      <c r="B1236" s="54" t="s">
        <v>3938</v>
      </c>
      <c r="C1236" s="55" t="s">
        <v>3939</v>
      </c>
      <c r="D1236" s="55" t="s">
        <v>3940</v>
      </c>
      <c r="E1236" s="55" t="s">
        <v>728</v>
      </c>
      <c r="F1236" s="54" t="s">
        <v>441</v>
      </c>
      <c r="G1236" s="56">
        <v>147474</v>
      </c>
      <c r="H1236" s="85">
        <f t="shared" si="19"/>
        <v>30.029627668780989</v>
      </c>
    </row>
    <row r="1237" spans="1:8" x14ac:dyDescent="0.25">
      <c r="A1237" s="53">
        <v>395750201142</v>
      </c>
      <c r="B1237" s="54" t="s">
        <v>3941</v>
      </c>
      <c r="C1237" s="55" t="s">
        <v>3942</v>
      </c>
      <c r="D1237" s="55" t="s">
        <v>2013</v>
      </c>
      <c r="E1237" s="55" t="s">
        <v>728</v>
      </c>
      <c r="F1237" s="54" t="s">
        <v>441</v>
      </c>
      <c r="G1237" s="56">
        <v>147474</v>
      </c>
      <c r="H1237" s="85">
        <f t="shared" si="19"/>
        <v>30.029627668780989</v>
      </c>
    </row>
    <row r="1238" spans="1:8" x14ac:dyDescent="0.25">
      <c r="A1238" s="53">
        <v>395750300132</v>
      </c>
      <c r="B1238" s="54" t="s">
        <v>3943</v>
      </c>
      <c r="C1238" s="55" t="s">
        <v>3072</v>
      </c>
      <c r="D1238" s="55" t="s">
        <v>2688</v>
      </c>
      <c r="E1238" s="55" t="s">
        <v>728</v>
      </c>
      <c r="F1238" s="54" t="s">
        <v>441</v>
      </c>
      <c r="G1238" s="56">
        <v>147474</v>
      </c>
      <c r="H1238" s="85">
        <f t="shared" si="19"/>
        <v>30.029627668780989</v>
      </c>
    </row>
    <row r="1239" spans="1:8" x14ac:dyDescent="0.25">
      <c r="A1239" s="53">
        <v>395770800484</v>
      </c>
      <c r="B1239" s="54" t="s">
        <v>3944</v>
      </c>
      <c r="C1239" s="55" t="s">
        <v>3945</v>
      </c>
      <c r="D1239" s="55" t="s">
        <v>3269</v>
      </c>
      <c r="E1239" s="55" t="s">
        <v>728</v>
      </c>
      <c r="F1239" s="54" t="s">
        <v>441</v>
      </c>
      <c r="G1239" s="56">
        <v>147474</v>
      </c>
      <c r="H1239" s="85">
        <f t="shared" si="19"/>
        <v>30.029627668780989</v>
      </c>
    </row>
    <row r="1240" spans="1:8" x14ac:dyDescent="0.25">
      <c r="A1240" s="53">
        <v>395770800506</v>
      </c>
      <c r="B1240" s="54" t="s">
        <v>3946</v>
      </c>
      <c r="C1240" s="55" t="s">
        <v>3947</v>
      </c>
      <c r="D1240" s="55" t="s">
        <v>3266</v>
      </c>
      <c r="E1240" s="55" t="s">
        <v>728</v>
      </c>
      <c r="F1240" s="54" t="s">
        <v>441</v>
      </c>
      <c r="G1240" s="56">
        <v>147474</v>
      </c>
      <c r="H1240" s="85">
        <f t="shared" si="19"/>
        <v>30.029627668780989</v>
      </c>
    </row>
    <row r="1241" spans="1:8" x14ac:dyDescent="0.25">
      <c r="A1241" s="53">
        <v>395770800514</v>
      </c>
      <c r="B1241" s="54" t="s">
        <v>3948</v>
      </c>
      <c r="C1241" s="55" t="s">
        <v>1078</v>
      </c>
      <c r="D1241" s="55" t="s">
        <v>3949</v>
      </c>
      <c r="E1241" s="55" t="s">
        <v>728</v>
      </c>
      <c r="F1241" s="54" t="s">
        <v>441</v>
      </c>
      <c r="G1241" s="56">
        <v>147474</v>
      </c>
      <c r="H1241" s="85">
        <f t="shared" si="19"/>
        <v>30.029627668780989</v>
      </c>
    </row>
    <row r="1242" spans="1:8" x14ac:dyDescent="0.25">
      <c r="A1242" s="53">
        <v>395770800701</v>
      </c>
      <c r="B1242" s="54" t="s">
        <v>3950</v>
      </c>
      <c r="C1242" s="55" t="s">
        <v>2009</v>
      </c>
      <c r="D1242" s="55" t="s">
        <v>3171</v>
      </c>
      <c r="E1242" s="55" t="s">
        <v>728</v>
      </c>
      <c r="F1242" s="54" t="s">
        <v>441</v>
      </c>
      <c r="G1242" s="56">
        <v>147474</v>
      </c>
      <c r="H1242" s="85">
        <f t="shared" si="19"/>
        <v>30.029627668780989</v>
      </c>
    </row>
    <row r="1243" spans="1:8" x14ac:dyDescent="0.25">
      <c r="A1243" s="53">
        <v>395770802355</v>
      </c>
      <c r="B1243" s="54" t="s">
        <v>3951</v>
      </c>
      <c r="C1243" s="55" t="s">
        <v>3298</v>
      </c>
      <c r="D1243" s="55" t="s">
        <v>3952</v>
      </c>
      <c r="E1243" s="55" t="s">
        <v>743</v>
      </c>
      <c r="F1243" s="54" t="s">
        <v>477</v>
      </c>
      <c r="G1243" s="56">
        <v>147474</v>
      </c>
      <c r="H1243" s="85">
        <f t="shared" si="19"/>
        <v>30.029627668780989</v>
      </c>
    </row>
    <row r="1244" spans="1:8" x14ac:dyDescent="0.25">
      <c r="A1244" s="53">
        <v>395770803220</v>
      </c>
      <c r="B1244" s="54" t="s">
        <v>3953</v>
      </c>
      <c r="C1244" s="55" t="s">
        <v>3704</v>
      </c>
      <c r="D1244" s="55" t="s">
        <v>3705</v>
      </c>
      <c r="E1244" s="55" t="s">
        <v>743</v>
      </c>
      <c r="F1244" s="54" t="s">
        <v>477</v>
      </c>
      <c r="G1244" s="56">
        <v>147474</v>
      </c>
      <c r="H1244" s="85">
        <f t="shared" si="19"/>
        <v>30.029627668780989</v>
      </c>
    </row>
    <row r="1245" spans="1:8" x14ac:dyDescent="0.25">
      <c r="A1245" s="53">
        <v>395931112826</v>
      </c>
      <c r="B1245" s="54" t="s">
        <v>3954</v>
      </c>
      <c r="C1245" s="55" t="s">
        <v>3955</v>
      </c>
      <c r="D1245" s="55" t="s">
        <v>3956</v>
      </c>
      <c r="E1245" s="55" t="s">
        <v>743</v>
      </c>
      <c r="F1245" s="54" t="s">
        <v>441</v>
      </c>
      <c r="G1245" s="56">
        <v>147474</v>
      </c>
      <c r="H1245" s="85">
        <f t="shared" si="19"/>
        <v>30.029627668780989</v>
      </c>
    </row>
    <row r="1246" spans="1:8" x14ac:dyDescent="0.25">
      <c r="A1246" s="53">
        <v>395940251383</v>
      </c>
      <c r="B1246" s="54" t="s">
        <v>3957</v>
      </c>
      <c r="C1246" s="55" t="s">
        <v>3958</v>
      </c>
      <c r="D1246" s="55" t="s">
        <v>3959</v>
      </c>
      <c r="E1246" s="55" t="s">
        <v>743</v>
      </c>
      <c r="F1246" s="54" t="s">
        <v>477</v>
      </c>
      <c r="G1246" s="56">
        <v>147474</v>
      </c>
      <c r="H1246" s="85">
        <f t="shared" si="19"/>
        <v>30.029627668780989</v>
      </c>
    </row>
    <row r="1247" spans="1:8" x14ac:dyDescent="0.25">
      <c r="A1247" s="53">
        <v>395960211434</v>
      </c>
      <c r="B1247" s="54" t="s">
        <v>3960</v>
      </c>
      <c r="C1247" s="55" t="s">
        <v>3961</v>
      </c>
      <c r="D1247" s="55" t="s">
        <v>3962</v>
      </c>
      <c r="E1247" s="55" t="s">
        <v>728</v>
      </c>
      <c r="F1247" s="54" t="s">
        <v>441</v>
      </c>
      <c r="G1247" s="56">
        <v>147474</v>
      </c>
      <c r="H1247" s="85">
        <f t="shared" si="19"/>
        <v>30.029627668780989</v>
      </c>
    </row>
    <row r="1248" spans="1:8" x14ac:dyDescent="0.25">
      <c r="A1248" s="53">
        <v>395960910294</v>
      </c>
      <c r="B1248" s="54" t="s">
        <v>3963</v>
      </c>
      <c r="C1248" s="55" t="s">
        <v>3964</v>
      </c>
      <c r="D1248" s="55" t="s">
        <v>3965</v>
      </c>
      <c r="E1248" s="55" t="s">
        <v>743</v>
      </c>
      <c r="F1248" s="54" t="s">
        <v>477</v>
      </c>
      <c r="G1248" s="56">
        <v>147474</v>
      </c>
      <c r="H1248" s="85">
        <f t="shared" si="19"/>
        <v>30.029627668780989</v>
      </c>
    </row>
    <row r="1249" spans="1:8" x14ac:dyDescent="0.25">
      <c r="A1249" s="53">
        <v>395961210083</v>
      </c>
      <c r="B1249" s="54" t="s">
        <v>3966</v>
      </c>
      <c r="C1249" s="55" t="s">
        <v>3967</v>
      </c>
      <c r="D1249" s="55" t="s">
        <v>2682</v>
      </c>
      <c r="E1249" s="55" t="s">
        <v>728</v>
      </c>
      <c r="F1249" s="54" t="s">
        <v>441</v>
      </c>
      <c r="G1249" s="56">
        <v>147474</v>
      </c>
      <c r="H1249" s="85">
        <f t="shared" si="19"/>
        <v>30.029627668780989</v>
      </c>
    </row>
    <row r="1250" spans="1:8" x14ac:dyDescent="0.25">
      <c r="A1250" s="53">
        <v>395980520174</v>
      </c>
      <c r="B1250" s="54" t="s">
        <v>3968</v>
      </c>
      <c r="C1250" s="55" t="s">
        <v>3905</v>
      </c>
      <c r="D1250" s="55" t="s">
        <v>3969</v>
      </c>
      <c r="E1250" s="55" t="s">
        <v>743</v>
      </c>
      <c r="F1250" s="54" t="s">
        <v>441</v>
      </c>
      <c r="G1250" s="56">
        <v>147474</v>
      </c>
      <c r="H1250" s="85">
        <f t="shared" si="19"/>
        <v>30.029627668780989</v>
      </c>
    </row>
    <row r="1251" spans="1:8" x14ac:dyDescent="0.25">
      <c r="A1251" s="53">
        <v>395990422006</v>
      </c>
      <c r="B1251" s="54" t="s">
        <v>3970</v>
      </c>
      <c r="C1251" s="55" t="s">
        <v>3971</v>
      </c>
      <c r="D1251" s="55" t="s">
        <v>3972</v>
      </c>
      <c r="E1251" s="55" t="s">
        <v>743</v>
      </c>
      <c r="F1251" s="54" t="s">
        <v>477</v>
      </c>
      <c r="G1251" s="56">
        <v>147474</v>
      </c>
      <c r="H1251" s="85">
        <f t="shared" si="19"/>
        <v>30.029627668780989</v>
      </c>
    </row>
    <row r="1252" spans="1:8" x14ac:dyDescent="0.25">
      <c r="A1252" s="53">
        <v>396000900762</v>
      </c>
      <c r="B1252" s="54" t="s">
        <v>359</v>
      </c>
      <c r="C1252" s="55" t="s">
        <v>3973</v>
      </c>
      <c r="D1252" s="55" t="s">
        <v>3974</v>
      </c>
      <c r="E1252" s="55" t="s">
        <v>440</v>
      </c>
      <c r="F1252" s="54" t="s">
        <v>441</v>
      </c>
      <c r="G1252" s="56">
        <v>147474</v>
      </c>
      <c r="H1252" s="85">
        <f t="shared" si="19"/>
        <v>30.029627668780989</v>
      </c>
    </row>
    <row r="1253" spans="1:8" x14ac:dyDescent="0.25">
      <c r="A1253" s="53">
        <v>396060702803</v>
      </c>
      <c r="B1253" s="54" t="s">
        <v>263</v>
      </c>
      <c r="C1253" s="55" t="s">
        <v>3975</v>
      </c>
      <c r="D1253" s="55" t="s">
        <v>3976</v>
      </c>
      <c r="E1253" s="55" t="s">
        <v>440</v>
      </c>
      <c r="F1253" s="54" t="s">
        <v>441</v>
      </c>
      <c r="G1253" s="56">
        <v>147474</v>
      </c>
      <c r="H1253" s="85">
        <f t="shared" si="19"/>
        <v>30.029627668780989</v>
      </c>
    </row>
    <row r="1254" spans="1:8" x14ac:dyDescent="0.25">
      <c r="A1254" s="53">
        <v>396080200855</v>
      </c>
      <c r="B1254" s="54" t="s">
        <v>253</v>
      </c>
      <c r="C1254" s="55" t="s">
        <v>3977</v>
      </c>
      <c r="D1254" s="55" t="s">
        <v>3978</v>
      </c>
      <c r="E1254" s="55" t="s">
        <v>440</v>
      </c>
      <c r="F1254" s="54" t="s">
        <v>477</v>
      </c>
      <c r="G1254" s="56">
        <v>147474</v>
      </c>
      <c r="H1254" s="85">
        <f t="shared" si="19"/>
        <v>30.029627668780989</v>
      </c>
    </row>
    <row r="1255" spans="1:8" x14ac:dyDescent="0.25">
      <c r="A1255" s="53">
        <v>396080501316</v>
      </c>
      <c r="B1255" s="54" t="s">
        <v>348</v>
      </c>
      <c r="C1255" s="55" t="s">
        <v>3979</v>
      </c>
      <c r="D1255" s="55" t="s">
        <v>3980</v>
      </c>
      <c r="E1255" s="55" t="s">
        <v>440</v>
      </c>
      <c r="F1255" s="54" t="s">
        <v>477</v>
      </c>
      <c r="G1255" s="56">
        <v>147474</v>
      </c>
      <c r="H1255" s="85">
        <f t="shared" si="19"/>
        <v>30.029627668780989</v>
      </c>
    </row>
    <row r="1256" spans="1:8" x14ac:dyDescent="0.25">
      <c r="A1256" s="53">
        <v>396090801385</v>
      </c>
      <c r="B1256" s="54" t="s">
        <v>333</v>
      </c>
      <c r="C1256" s="55" t="s">
        <v>3981</v>
      </c>
      <c r="D1256" s="55" t="s">
        <v>3315</v>
      </c>
      <c r="E1256" s="55" t="s">
        <v>440</v>
      </c>
      <c r="F1256" s="54" t="s">
        <v>441</v>
      </c>
      <c r="G1256" s="56">
        <v>147474</v>
      </c>
      <c r="H1256" s="85">
        <f t="shared" si="19"/>
        <v>30.029627668780989</v>
      </c>
    </row>
    <row r="1257" spans="1:8" x14ac:dyDescent="0.25">
      <c r="A1257" s="53">
        <v>396100900166</v>
      </c>
      <c r="B1257" s="54" t="s">
        <v>299</v>
      </c>
      <c r="C1257" s="55" t="s">
        <v>3982</v>
      </c>
      <c r="D1257" s="55" t="s">
        <v>3983</v>
      </c>
      <c r="E1257" s="55" t="s">
        <v>440</v>
      </c>
      <c r="F1257" s="54" t="s">
        <v>477</v>
      </c>
      <c r="G1257" s="56">
        <v>147474</v>
      </c>
      <c r="H1257" s="85">
        <f t="shared" si="19"/>
        <v>30.029627668780989</v>
      </c>
    </row>
    <row r="1258" spans="1:8" x14ac:dyDescent="0.25">
      <c r="A1258" s="53">
        <v>396110101725</v>
      </c>
      <c r="B1258" s="54" t="s">
        <v>422</v>
      </c>
      <c r="C1258" s="55" t="s">
        <v>3984</v>
      </c>
      <c r="D1258" s="55" t="s">
        <v>3985</v>
      </c>
      <c r="E1258" s="55" t="s">
        <v>3986</v>
      </c>
      <c r="F1258" s="54" t="s">
        <v>477</v>
      </c>
      <c r="G1258" s="56">
        <v>147474</v>
      </c>
      <c r="H1258" s="85">
        <f t="shared" si="19"/>
        <v>30.029627668780989</v>
      </c>
    </row>
    <row r="1259" spans="1:8" x14ac:dyDescent="0.25">
      <c r="A1259" s="53">
        <v>396130400869</v>
      </c>
      <c r="B1259" s="54" t="s">
        <v>386</v>
      </c>
      <c r="C1259" s="55" t="s">
        <v>1448</v>
      </c>
      <c r="D1259" s="55" t="s">
        <v>3494</v>
      </c>
      <c r="E1259" s="55" t="s">
        <v>440</v>
      </c>
      <c r="F1259" s="54" t="s">
        <v>441</v>
      </c>
      <c r="G1259" s="56">
        <v>147474</v>
      </c>
      <c r="H1259" s="85">
        <f t="shared" si="19"/>
        <v>30.029627668780989</v>
      </c>
    </row>
    <row r="1260" spans="1:8" x14ac:dyDescent="0.25">
      <c r="A1260" s="53">
        <v>396140701409</v>
      </c>
      <c r="B1260" s="54" t="s">
        <v>329</v>
      </c>
      <c r="C1260" s="55" t="s">
        <v>3987</v>
      </c>
      <c r="D1260" s="55" t="s">
        <v>3988</v>
      </c>
      <c r="E1260" s="55" t="s">
        <v>440</v>
      </c>
      <c r="F1260" s="54" t="s">
        <v>477</v>
      </c>
      <c r="G1260" s="56">
        <v>147474</v>
      </c>
      <c r="H1260" s="85">
        <f t="shared" si="19"/>
        <v>30.029627668780989</v>
      </c>
    </row>
    <row r="1261" spans="1:8" x14ac:dyDescent="0.25">
      <c r="A1261" s="53">
        <v>396140800776</v>
      </c>
      <c r="B1261" s="54" t="s">
        <v>399</v>
      </c>
      <c r="C1261" s="55" t="s">
        <v>3989</v>
      </c>
      <c r="D1261" s="55" t="s">
        <v>3990</v>
      </c>
      <c r="E1261" s="55" t="s">
        <v>440</v>
      </c>
      <c r="F1261" s="54" t="s">
        <v>441</v>
      </c>
      <c r="G1261" s="56">
        <v>147474</v>
      </c>
      <c r="H1261" s="85">
        <f t="shared" si="19"/>
        <v>30.029627668780989</v>
      </c>
    </row>
    <row r="1262" spans="1:8" x14ac:dyDescent="0.25">
      <c r="A1262" s="53">
        <v>396150301671</v>
      </c>
      <c r="B1262" s="54" t="s">
        <v>402</v>
      </c>
      <c r="C1262" s="55" t="s">
        <v>3991</v>
      </c>
      <c r="D1262" s="55" t="s">
        <v>3992</v>
      </c>
      <c r="E1262" s="55" t="s">
        <v>440</v>
      </c>
      <c r="F1262" s="54" t="s">
        <v>441</v>
      </c>
      <c r="G1262" s="56">
        <v>147474</v>
      </c>
      <c r="H1262" s="85">
        <f t="shared" si="19"/>
        <v>30.029627668780989</v>
      </c>
    </row>
    <row r="1263" spans="1:8" x14ac:dyDescent="0.25">
      <c r="A1263" s="53">
        <v>396160200899</v>
      </c>
      <c r="B1263" s="54" t="s">
        <v>612</v>
      </c>
      <c r="C1263" s="55" t="s">
        <v>154</v>
      </c>
      <c r="D1263" s="55" t="s">
        <v>613</v>
      </c>
      <c r="E1263" s="55" t="s">
        <v>440</v>
      </c>
      <c r="F1263" s="54" t="s">
        <v>441</v>
      </c>
      <c r="G1263" s="56">
        <v>147474</v>
      </c>
      <c r="H1263" s="85">
        <f t="shared" si="19"/>
        <v>30.029627668780989</v>
      </c>
    </row>
    <row r="1264" spans="1:8" x14ac:dyDescent="0.25">
      <c r="A1264" s="53">
        <v>396161000206</v>
      </c>
      <c r="B1264" s="54" t="s">
        <v>136</v>
      </c>
      <c r="C1264" s="55" t="s">
        <v>512</v>
      </c>
      <c r="D1264" s="55" t="s">
        <v>513</v>
      </c>
      <c r="E1264" s="55" t="s">
        <v>440</v>
      </c>
      <c r="F1264" s="54" t="s">
        <v>441</v>
      </c>
      <c r="G1264" s="56">
        <v>147474</v>
      </c>
      <c r="H1264" s="85">
        <f t="shared" si="19"/>
        <v>30.029627668780989</v>
      </c>
    </row>
    <row r="1265" spans="1:8" x14ac:dyDescent="0.25">
      <c r="A1265" s="53">
        <v>396161000524</v>
      </c>
      <c r="B1265" s="54" t="s">
        <v>17</v>
      </c>
      <c r="C1265" s="55" t="s">
        <v>3993</v>
      </c>
      <c r="D1265" s="55" t="s">
        <v>3994</v>
      </c>
      <c r="E1265" s="55" t="s">
        <v>440</v>
      </c>
      <c r="F1265" s="54" t="s">
        <v>441</v>
      </c>
      <c r="G1265" s="56">
        <v>147474</v>
      </c>
      <c r="H1265" s="85">
        <f t="shared" si="19"/>
        <v>30.029627668780989</v>
      </c>
    </row>
    <row r="1266" spans="1:8" x14ac:dyDescent="0.25">
      <c r="A1266" s="53">
        <v>396191000316</v>
      </c>
      <c r="B1266" s="54" t="s">
        <v>549</v>
      </c>
      <c r="C1266" s="55" t="s">
        <v>547</v>
      </c>
      <c r="D1266" s="55" t="s">
        <v>548</v>
      </c>
      <c r="E1266" s="55" t="s">
        <v>440</v>
      </c>
      <c r="F1266" s="54" t="s">
        <v>441</v>
      </c>
      <c r="G1266" s="56">
        <v>147474</v>
      </c>
      <c r="H1266" s="85">
        <f t="shared" si="19"/>
        <v>30.029627668780989</v>
      </c>
    </row>
    <row r="1267" spans="1:8" x14ac:dyDescent="0.25">
      <c r="A1267" s="53">
        <v>396740914104</v>
      </c>
      <c r="B1267" s="54" t="s">
        <v>138</v>
      </c>
      <c r="C1267" s="55" t="s">
        <v>3995</v>
      </c>
      <c r="D1267" s="55" t="s">
        <v>3996</v>
      </c>
      <c r="E1267" s="55" t="s">
        <v>440</v>
      </c>
      <c r="F1267" s="54" t="s">
        <v>441</v>
      </c>
      <c r="G1267" s="56">
        <v>147474</v>
      </c>
      <c r="H1267" s="85">
        <f t="shared" si="19"/>
        <v>30.029627668780989</v>
      </c>
    </row>
    <row r="1268" spans="1:8" x14ac:dyDescent="0.25">
      <c r="A1268" s="53">
        <v>396740914783</v>
      </c>
      <c r="B1268" s="54" t="s">
        <v>252</v>
      </c>
      <c r="C1268" s="55" t="s">
        <v>3997</v>
      </c>
      <c r="D1268" s="55" t="s">
        <v>3998</v>
      </c>
      <c r="E1268" s="55" t="s">
        <v>440</v>
      </c>
      <c r="F1268" s="54" t="s">
        <v>441</v>
      </c>
      <c r="G1268" s="56">
        <v>147474</v>
      </c>
      <c r="H1268" s="85">
        <f t="shared" si="19"/>
        <v>30.029627668780989</v>
      </c>
    </row>
    <row r="1269" spans="1:8" x14ac:dyDescent="0.25">
      <c r="A1269" s="53">
        <v>396750300830</v>
      </c>
      <c r="B1269" s="54" t="s">
        <v>258</v>
      </c>
      <c r="C1269" s="55" t="s">
        <v>3999</v>
      </c>
      <c r="D1269" s="55" t="s">
        <v>4000</v>
      </c>
      <c r="E1269" s="55" t="s">
        <v>440</v>
      </c>
      <c r="F1269" s="54" t="s">
        <v>441</v>
      </c>
      <c r="G1269" s="56">
        <v>147474</v>
      </c>
      <c r="H1269" s="85">
        <f t="shared" si="19"/>
        <v>30.029627668780989</v>
      </c>
    </row>
    <row r="1270" spans="1:8" x14ac:dyDescent="0.25">
      <c r="A1270" s="53">
        <v>396750301372</v>
      </c>
      <c r="B1270" s="54" t="s">
        <v>345</v>
      </c>
      <c r="C1270" s="55" t="s">
        <v>4001</v>
      </c>
      <c r="D1270" s="55" t="s">
        <v>4002</v>
      </c>
      <c r="E1270" s="55" t="s">
        <v>440</v>
      </c>
      <c r="F1270" s="54" t="s">
        <v>477</v>
      </c>
      <c r="G1270" s="56">
        <v>147474</v>
      </c>
      <c r="H1270" s="85">
        <f t="shared" si="19"/>
        <v>30.029627668780989</v>
      </c>
    </row>
    <row r="1271" spans="1:8" x14ac:dyDescent="0.25">
      <c r="A1271" s="53">
        <v>396761202813</v>
      </c>
      <c r="B1271" s="54" t="s">
        <v>59</v>
      </c>
      <c r="C1271" s="55" t="s">
        <v>4003</v>
      </c>
      <c r="D1271" s="55" t="s">
        <v>2926</v>
      </c>
      <c r="E1271" s="55" t="s">
        <v>440</v>
      </c>
      <c r="F1271" s="54" t="s">
        <v>441</v>
      </c>
      <c r="G1271" s="56">
        <v>147474</v>
      </c>
      <c r="H1271" s="85">
        <f t="shared" si="19"/>
        <v>30.029627668780989</v>
      </c>
    </row>
    <row r="1272" spans="1:8" x14ac:dyDescent="0.25">
      <c r="A1272" s="53">
        <v>396761203771</v>
      </c>
      <c r="B1272" s="54" t="s">
        <v>58</v>
      </c>
      <c r="C1272" s="55" t="s">
        <v>2933</v>
      </c>
      <c r="D1272" s="55" t="s">
        <v>2934</v>
      </c>
      <c r="E1272" s="55" t="s">
        <v>440</v>
      </c>
      <c r="F1272" s="54" t="s">
        <v>441</v>
      </c>
      <c r="G1272" s="56">
        <v>147474</v>
      </c>
      <c r="H1272" s="85">
        <f t="shared" si="19"/>
        <v>30.029627668780989</v>
      </c>
    </row>
    <row r="1273" spans="1:8" x14ac:dyDescent="0.25">
      <c r="A1273" s="53">
        <v>396920520401</v>
      </c>
      <c r="B1273" s="54" t="s">
        <v>208</v>
      </c>
      <c r="C1273" s="55" t="s">
        <v>4004</v>
      </c>
      <c r="D1273" s="55" t="s">
        <v>4005</v>
      </c>
      <c r="E1273" s="55" t="s">
        <v>440</v>
      </c>
      <c r="F1273" s="54" t="s">
        <v>441</v>
      </c>
      <c r="G1273" s="56">
        <v>147474</v>
      </c>
      <c r="H1273" s="85">
        <f t="shared" si="19"/>
        <v>30.029627668780989</v>
      </c>
    </row>
    <row r="1274" spans="1:8" x14ac:dyDescent="0.25">
      <c r="A1274" s="53">
        <v>396960450079</v>
      </c>
      <c r="B1274" s="54" t="s">
        <v>294</v>
      </c>
      <c r="C1274" s="55" t="s">
        <v>4006</v>
      </c>
      <c r="D1274" s="55" t="s">
        <v>4007</v>
      </c>
      <c r="E1274" s="55" t="s">
        <v>440</v>
      </c>
      <c r="F1274" s="54" t="s">
        <v>477</v>
      </c>
      <c r="G1274" s="56">
        <v>147474</v>
      </c>
      <c r="H1274" s="85">
        <f t="shared" si="19"/>
        <v>30.029627668780989</v>
      </c>
    </row>
    <row r="1275" spans="1:8" x14ac:dyDescent="0.25">
      <c r="A1275" s="53">
        <v>396971151359</v>
      </c>
      <c r="B1275" s="54" t="s">
        <v>171</v>
      </c>
      <c r="C1275" s="55" t="s">
        <v>154</v>
      </c>
      <c r="D1275" s="55" t="s">
        <v>4008</v>
      </c>
      <c r="E1275" s="55" t="s">
        <v>440</v>
      </c>
      <c r="F1275" s="54" t="s">
        <v>441</v>
      </c>
      <c r="G1275" s="56">
        <v>147474</v>
      </c>
      <c r="H1275" s="85">
        <f t="shared" si="19"/>
        <v>30.029627668780989</v>
      </c>
    </row>
    <row r="1276" spans="1:8" x14ac:dyDescent="0.25">
      <c r="A1276" s="53">
        <v>396980351379</v>
      </c>
      <c r="B1276" s="54" t="s">
        <v>346</v>
      </c>
      <c r="C1276" s="55" t="s">
        <v>4009</v>
      </c>
      <c r="D1276" s="55" t="s">
        <v>4010</v>
      </c>
      <c r="E1276" s="55" t="s">
        <v>440</v>
      </c>
      <c r="F1276" s="54" t="s">
        <v>441</v>
      </c>
      <c r="G1276" s="56">
        <v>147474</v>
      </c>
      <c r="H1276" s="85">
        <f t="shared" si="19"/>
        <v>30.029627668780989</v>
      </c>
    </row>
    <row r="1277" spans="1:8" x14ac:dyDescent="0.25">
      <c r="A1277" s="53">
        <v>396990204781</v>
      </c>
      <c r="B1277" s="54" t="s">
        <v>139</v>
      </c>
      <c r="C1277" s="55" t="s">
        <v>4011</v>
      </c>
      <c r="D1277" s="55" t="s">
        <v>4012</v>
      </c>
      <c r="E1277" s="55" t="s">
        <v>440</v>
      </c>
      <c r="F1277" s="54" t="s">
        <v>441</v>
      </c>
      <c r="G1277" s="56">
        <v>147474</v>
      </c>
      <c r="H1277" s="85">
        <f t="shared" si="19"/>
        <v>30.029627668780989</v>
      </c>
    </row>
    <row r="1278" spans="1:8" x14ac:dyDescent="0.25">
      <c r="A1278" s="53">
        <v>396991006185</v>
      </c>
      <c r="B1278" s="54" t="s">
        <v>287</v>
      </c>
      <c r="C1278" s="55" t="s">
        <v>4013</v>
      </c>
      <c r="D1278" s="55" t="s">
        <v>4014</v>
      </c>
      <c r="E1278" s="55" t="s">
        <v>440</v>
      </c>
      <c r="F1278" s="54" t="s">
        <v>441</v>
      </c>
      <c r="G1278" s="56">
        <v>147474</v>
      </c>
      <c r="H1278" s="85">
        <f t="shared" si="19"/>
        <v>30.029627668780989</v>
      </c>
    </row>
    <row r="1279" spans="1:8" x14ac:dyDescent="0.25">
      <c r="A1279" s="53">
        <v>398000805908</v>
      </c>
      <c r="B1279" s="54" t="s">
        <v>4015</v>
      </c>
      <c r="C1279" s="55" t="s">
        <v>4016</v>
      </c>
      <c r="D1279" s="55" t="s">
        <v>4017</v>
      </c>
      <c r="E1279" s="55" t="s">
        <v>4018</v>
      </c>
      <c r="F1279" s="54" t="s">
        <v>441</v>
      </c>
      <c r="G1279" s="56">
        <v>147474</v>
      </c>
      <c r="H1279" s="85">
        <f t="shared" si="19"/>
        <v>30.029627668780989</v>
      </c>
    </row>
    <row r="1280" spans="1:8" x14ac:dyDescent="0.25">
      <c r="A1280" s="53">
        <v>398021201191</v>
      </c>
      <c r="B1280" s="54" t="s">
        <v>4019</v>
      </c>
      <c r="C1280" s="55" t="s">
        <v>2937</v>
      </c>
      <c r="D1280" s="55" t="s">
        <v>2938</v>
      </c>
      <c r="E1280" s="55" t="s">
        <v>743</v>
      </c>
      <c r="F1280" s="54" t="s">
        <v>441</v>
      </c>
      <c r="G1280" s="56">
        <v>147474</v>
      </c>
      <c r="H1280" s="85">
        <f t="shared" si="19"/>
        <v>30.029627668780989</v>
      </c>
    </row>
    <row r="1281" spans="1:8" x14ac:dyDescent="0.25">
      <c r="A1281" s="53">
        <v>398060200801</v>
      </c>
      <c r="B1281" s="54" t="s">
        <v>4020</v>
      </c>
      <c r="C1281" s="55" t="s">
        <v>4021</v>
      </c>
      <c r="D1281" s="55" t="s">
        <v>4022</v>
      </c>
      <c r="E1281" s="55" t="s">
        <v>2037</v>
      </c>
      <c r="F1281" s="54" t="s">
        <v>441</v>
      </c>
      <c r="G1281" s="56">
        <v>147474</v>
      </c>
      <c r="H1281" s="85">
        <f t="shared" si="19"/>
        <v>30.029627668780989</v>
      </c>
    </row>
    <row r="1282" spans="1:8" x14ac:dyDescent="0.25">
      <c r="A1282" s="53">
        <v>398111200665</v>
      </c>
      <c r="B1282" s="54" t="s">
        <v>4023</v>
      </c>
      <c r="C1282" s="55" t="s">
        <v>4024</v>
      </c>
      <c r="D1282" s="55" t="s">
        <v>4025</v>
      </c>
      <c r="E1282" s="55" t="s">
        <v>2223</v>
      </c>
      <c r="F1282" s="54" t="s">
        <v>441</v>
      </c>
      <c r="G1282" s="56">
        <v>147474</v>
      </c>
      <c r="H1282" s="85">
        <f t="shared" ref="H1282:H1345" si="20">G1282/4910.95</f>
        <v>30.029627668780989</v>
      </c>
    </row>
    <row r="1283" spans="1:8" x14ac:dyDescent="0.25">
      <c r="A1283" s="53">
        <v>398141100266</v>
      </c>
      <c r="B1283" s="54" t="s">
        <v>4026</v>
      </c>
      <c r="C1283" s="55" t="s">
        <v>4027</v>
      </c>
      <c r="D1283" s="55" t="s">
        <v>4028</v>
      </c>
      <c r="E1283" s="55" t="s">
        <v>2223</v>
      </c>
      <c r="F1283" s="54" t="s">
        <v>441</v>
      </c>
      <c r="G1283" s="56">
        <v>147474</v>
      </c>
      <c r="H1283" s="85">
        <f t="shared" si="20"/>
        <v>30.029627668780989</v>
      </c>
    </row>
    <row r="1284" spans="1:8" x14ac:dyDescent="0.25">
      <c r="A1284" s="53">
        <v>398150700535</v>
      </c>
      <c r="B1284" s="54" t="s">
        <v>4029</v>
      </c>
      <c r="C1284" s="55" t="s">
        <v>2664</v>
      </c>
      <c r="D1284" s="55" t="s">
        <v>4030</v>
      </c>
      <c r="E1284" s="55" t="s">
        <v>743</v>
      </c>
      <c r="F1284" s="54" t="s">
        <v>441</v>
      </c>
      <c r="G1284" s="56">
        <v>147474</v>
      </c>
      <c r="H1284" s="85">
        <f t="shared" si="20"/>
        <v>30.029627668780989</v>
      </c>
    </row>
    <row r="1285" spans="1:8" x14ac:dyDescent="0.25">
      <c r="A1285" s="53">
        <v>398170501407</v>
      </c>
      <c r="B1285" s="54" t="s">
        <v>4031</v>
      </c>
      <c r="C1285" s="55" t="s">
        <v>4032</v>
      </c>
      <c r="D1285" s="55" t="s">
        <v>4033</v>
      </c>
      <c r="E1285" s="55" t="s">
        <v>2816</v>
      </c>
      <c r="F1285" s="54" t="s">
        <v>441</v>
      </c>
      <c r="G1285" s="56">
        <v>147474</v>
      </c>
      <c r="H1285" s="85">
        <f t="shared" si="20"/>
        <v>30.029627668780989</v>
      </c>
    </row>
    <row r="1286" spans="1:8" x14ac:dyDescent="0.25">
      <c r="A1286" s="53">
        <v>398180300612</v>
      </c>
      <c r="B1286" s="54" t="s">
        <v>4034</v>
      </c>
      <c r="C1286" s="55" t="s">
        <v>4035</v>
      </c>
      <c r="D1286" s="55" t="s">
        <v>4036</v>
      </c>
      <c r="E1286" s="55" t="s">
        <v>2733</v>
      </c>
      <c r="F1286" s="54" t="s">
        <v>477</v>
      </c>
      <c r="G1286" s="56">
        <v>147474</v>
      </c>
      <c r="H1286" s="85">
        <f t="shared" si="20"/>
        <v>30.029627668780989</v>
      </c>
    </row>
    <row r="1287" spans="1:8" x14ac:dyDescent="0.25">
      <c r="A1287" s="53">
        <v>398921000476</v>
      </c>
      <c r="B1287" s="54" t="s">
        <v>4037</v>
      </c>
      <c r="C1287" s="55" t="s">
        <v>4038</v>
      </c>
      <c r="D1287" s="55" t="s">
        <v>4039</v>
      </c>
      <c r="E1287" s="55" t="s">
        <v>743</v>
      </c>
      <c r="F1287" s="54" t="s">
        <v>441</v>
      </c>
      <c r="G1287" s="56">
        <v>147474</v>
      </c>
      <c r="H1287" s="85">
        <f t="shared" si="20"/>
        <v>30.029627668780989</v>
      </c>
    </row>
    <row r="1288" spans="1:8" x14ac:dyDescent="0.25">
      <c r="A1288" s="53">
        <v>398981010993</v>
      </c>
      <c r="B1288" s="54" t="s">
        <v>4040</v>
      </c>
      <c r="C1288" s="55" t="s">
        <v>4041</v>
      </c>
      <c r="D1288" s="55" t="s">
        <v>4042</v>
      </c>
      <c r="E1288" s="55" t="s">
        <v>2227</v>
      </c>
      <c r="F1288" s="54" t="s">
        <v>441</v>
      </c>
      <c r="G1288" s="56">
        <v>147474</v>
      </c>
      <c r="H1288" s="85">
        <f t="shared" si="20"/>
        <v>30.029627668780989</v>
      </c>
    </row>
    <row r="1289" spans="1:8" x14ac:dyDescent="0.25">
      <c r="A1289" s="53">
        <v>398990310801</v>
      </c>
      <c r="B1289" s="54" t="s">
        <v>4043</v>
      </c>
      <c r="C1289" s="55" t="s">
        <v>4044</v>
      </c>
      <c r="D1289" s="55" t="s">
        <v>4045</v>
      </c>
      <c r="E1289" s="55" t="s">
        <v>2227</v>
      </c>
      <c r="F1289" s="54" t="s">
        <v>441</v>
      </c>
      <c r="G1289" s="56">
        <v>147474</v>
      </c>
      <c r="H1289" s="85">
        <f t="shared" si="20"/>
        <v>30.029627668780989</v>
      </c>
    </row>
    <row r="1290" spans="1:8" x14ac:dyDescent="0.25">
      <c r="A1290" s="53">
        <v>398991210397</v>
      </c>
      <c r="B1290" s="54" t="s">
        <v>423</v>
      </c>
      <c r="C1290" s="55" t="s">
        <v>4046</v>
      </c>
      <c r="D1290" s="55" t="s">
        <v>4047</v>
      </c>
      <c r="E1290" s="55" t="s">
        <v>743</v>
      </c>
      <c r="F1290" s="54" t="s">
        <v>477</v>
      </c>
      <c r="G1290" s="56">
        <v>147474</v>
      </c>
      <c r="H1290" s="85">
        <f t="shared" si="20"/>
        <v>30.029627668780989</v>
      </c>
    </row>
    <row r="1291" spans="1:8" x14ac:dyDescent="0.25">
      <c r="A1291" s="53">
        <v>399170300271</v>
      </c>
      <c r="B1291" s="54" t="s">
        <v>4048</v>
      </c>
      <c r="C1291" s="55" t="s">
        <v>4049</v>
      </c>
      <c r="D1291" s="55" t="s">
        <v>4050</v>
      </c>
      <c r="E1291" s="55" t="s">
        <v>825</v>
      </c>
      <c r="F1291" s="54" t="s">
        <v>441</v>
      </c>
      <c r="G1291" s="56">
        <v>147474</v>
      </c>
      <c r="H1291" s="85">
        <f t="shared" si="20"/>
        <v>30.029627668780989</v>
      </c>
    </row>
    <row r="1292" spans="1:8" x14ac:dyDescent="0.25">
      <c r="A1292" s="53">
        <v>399170600169</v>
      </c>
      <c r="B1292" s="54" t="s">
        <v>4051</v>
      </c>
      <c r="C1292" s="55" t="s">
        <v>4052</v>
      </c>
      <c r="D1292" s="55" t="s">
        <v>4053</v>
      </c>
      <c r="E1292" s="55" t="s">
        <v>783</v>
      </c>
      <c r="F1292" s="54" t="s">
        <v>477</v>
      </c>
      <c r="G1292" s="56">
        <v>147474</v>
      </c>
      <c r="H1292" s="85">
        <f t="shared" si="20"/>
        <v>30.029627668780989</v>
      </c>
    </row>
    <row r="1293" spans="1:8" x14ac:dyDescent="0.25">
      <c r="A1293" s="53">
        <v>399180500456</v>
      </c>
      <c r="B1293" s="54" t="s">
        <v>4054</v>
      </c>
      <c r="C1293" s="55" t="s">
        <v>1324</v>
      </c>
      <c r="D1293" s="55" t="s">
        <v>4055</v>
      </c>
      <c r="E1293" s="55" t="s">
        <v>783</v>
      </c>
      <c r="F1293" s="54" t="s">
        <v>441</v>
      </c>
      <c r="G1293" s="56">
        <v>147474</v>
      </c>
      <c r="H1293" s="85">
        <f t="shared" si="20"/>
        <v>30.029627668780989</v>
      </c>
    </row>
    <row r="1294" spans="1:8" x14ac:dyDescent="0.25">
      <c r="A1294" s="53">
        <v>399190700283</v>
      </c>
      <c r="B1294" s="54" t="s">
        <v>4056</v>
      </c>
      <c r="C1294" s="55" t="s">
        <v>4057</v>
      </c>
      <c r="D1294" s="55" t="s">
        <v>4058</v>
      </c>
      <c r="E1294" s="55" t="s">
        <v>783</v>
      </c>
      <c r="F1294" s="54" t="s">
        <v>441</v>
      </c>
      <c r="G1294" s="56">
        <v>147474</v>
      </c>
      <c r="H1294" s="85">
        <f t="shared" si="20"/>
        <v>30.029627668780989</v>
      </c>
    </row>
    <row r="1295" spans="1:8" x14ac:dyDescent="0.25">
      <c r="A1295" s="53">
        <v>399950810033</v>
      </c>
      <c r="B1295" s="54" t="s">
        <v>4059</v>
      </c>
      <c r="C1295" s="55" t="s">
        <v>4060</v>
      </c>
      <c r="D1295" s="55" t="s">
        <v>4061</v>
      </c>
      <c r="E1295" s="55" t="s">
        <v>783</v>
      </c>
      <c r="F1295" s="54" t="s">
        <v>477</v>
      </c>
      <c r="G1295" s="56">
        <v>147474</v>
      </c>
      <c r="H1295" s="85">
        <f t="shared" si="20"/>
        <v>30.029627668780989</v>
      </c>
    </row>
    <row r="1296" spans="1:8" x14ac:dyDescent="0.25">
      <c r="A1296" s="53">
        <v>400090206620</v>
      </c>
      <c r="B1296" s="54" t="s">
        <v>4062</v>
      </c>
      <c r="C1296" s="55" t="s">
        <v>4063</v>
      </c>
      <c r="D1296" s="55" t="s">
        <v>4064</v>
      </c>
      <c r="E1296" s="55" t="s">
        <v>716</v>
      </c>
      <c r="F1296" s="54" t="s">
        <v>441</v>
      </c>
      <c r="G1296" s="56">
        <v>147474</v>
      </c>
      <c r="H1296" s="85">
        <f t="shared" si="20"/>
        <v>30.029627668780989</v>
      </c>
    </row>
    <row r="1297" spans="1:8" x14ac:dyDescent="0.25">
      <c r="A1297" s="53">
        <v>400100206551</v>
      </c>
      <c r="B1297" s="54" t="s">
        <v>4065</v>
      </c>
      <c r="C1297" s="55" t="s">
        <v>4066</v>
      </c>
      <c r="D1297" s="55" t="s">
        <v>4067</v>
      </c>
      <c r="E1297" s="55" t="s">
        <v>716</v>
      </c>
      <c r="F1297" s="54" t="s">
        <v>441</v>
      </c>
      <c r="G1297" s="56">
        <v>147474</v>
      </c>
      <c r="H1297" s="85">
        <f t="shared" si="20"/>
        <v>30.029627668780989</v>
      </c>
    </row>
    <row r="1298" spans="1:8" x14ac:dyDescent="0.25">
      <c r="A1298" s="53">
        <v>400120900097</v>
      </c>
      <c r="B1298" s="54" t="s">
        <v>4068</v>
      </c>
      <c r="C1298" s="55" t="s">
        <v>4069</v>
      </c>
      <c r="D1298" s="55" t="s">
        <v>4070</v>
      </c>
      <c r="E1298" s="55" t="s">
        <v>716</v>
      </c>
      <c r="F1298" s="54" t="s">
        <v>441</v>
      </c>
      <c r="G1298" s="56">
        <v>147474</v>
      </c>
      <c r="H1298" s="85">
        <f t="shared" si="20"/>
        <v>30.029627668780989</v>
      </c>
    </row>
    <row r="1299" spans="1:8" x14ac:dyDescent="0.25">
      <c r="A1299" s="53">
        <v>400130302881</v>
      </c>
      <c r="B1299" s="54" t="s">
        <v>4071</v>
      </c>
      <c r="C1299" s="55" t="s">
        <v>4072</v>
      </c>
      <c r="D1299" s="55" t="s">
        <v>4073</v>
      </c>
      <c r="E1299" s="55" t="s">
        <v>716</v>
      </c>
      <c r="F1299" s="54" t="s">
        <v>441</v>
      </c>
      <c r="G1299" s="56">
        <v>147474</v>
      </c>
      <c r="H1299" s="85">
        <f t="shared" si="20"/>
        <v>30.029627668780989</v>
      </c>
    </row>
    <row r="1300" spans="1:8" x14ac:dyDescent="0.25">
      <c r="A1300" s="53">
        <v>400130304034</v>
      </c>
      <c r="B1300" s="54" t="s">
        <v>4074</v>
      </c>
      <c r="C1300" s="55" t="s">
        <v>4075</v>
      </c>
      <c r="D1300" s="55" t="s">
        <v>4076</v>
      </c>
      <c r="E1300" s="55" t="s">
        <v>716</v>
      </c>
      <c r="F1300" s="54" t="s">
        <v>441</v>
      </c>
      <c r="G1300" s="56">
        <v>147474</v>
      </c>
      <c r="H1300" s="85">
        <f t="shared" si="20"/>
        <v>30.029627668780989</v>
      </c>
    </row>
    <row r="1301" spans="1:8" x14ac:dyDescent="0.25">
      <c r="A1301" s="53">
        <v>400150201100</v>
      </c>
      <c r="B1301" s="54" t="s">
        <v>4077</v>
      </c>
      <c r="C1301" s="55" t="s">
        <v>4078</v>
      </c>
      <c r="D1301" s="55" t="s">
        <v>4079</v>
      </c>
      <c r="E1301" s="55" t="s">
        <v>716</v>
      </c>
      <c r="F1301" s="54" t="s">
        <v>441</v>
      </c>
      <c r="G1301" s="56">
        <v>147474</v>
      </c>
      <c r="H1301" s="85">
        <f t="shared" si="20"/>
        <v>30.029627668780989</v>
      </c>
    </row>
    <row r="1302" spans="1:8" x14ac:dyDescent="0.25">
      <c r="A1302" s="53">
        <v>400150803819</v>
      </c>
      <c r="B1302" s="54" t="s">
        <v>4080</v>
      </c>
      <c r="C1302" s="55" t="s">
        <v>4081</v>
      </c>
      <c r="D1302" s="55" t="s">
        <v>4082</v>
      </c>
      <c r="E1302" s="55" t="s">
        <v>716</v>
      </c>
      <c r="F1302" s="54" t="s">
        <v>441</v>
      </c>
      <c r="G1302" s="56">
        <v>147474</v>
      </c>
      <c r="H1302" s="85">
        <f t="shared" si="20"/>
        <v>30.029627668780989</v>
      </c>
    </row>
    <row r="1303" spans="1:8" x14ac:dyDescent="0.25">
      <c r="A1303" s="53">
        <v>400151105783</v>
      </c>
      <c r="B1303" s="54" t="s">
        <v>4083</v>
      </c>
      <c r="C1303" s="55" t="s">
        <v>4084</v>
      </c>
      <c r="D1303" s="55" t="s">
        <v>4085</v>
      </c>
      <c r="E1303" s="55" t="s">
        <v>716</v>
      </c>
      <c r="F1303" s="54" t="s">
        <v>441</v>
      </c>
      <c r="G1303" s="56">
        <v>147474</v>
      </c>
      <c r="H1303" s="85">
        <f t="shared" si="20"/>
        <v>30.029627668780989</v>
      </c>
    </row>
    <row r="1304" spans="1:8" x14ac:dyDescent="0.25">
      <c r="A1304" s="53">
        <v>400160107772</v>
      </c>
      <c r="B1304" s="54" t="s">
        <v>4086</v>
      </c>
      <c r="C1304" s="55" t="s">
        <v>4087</v>
      </c>
      <c r="D1304" s="55" t="s">
        <v>4088</v>
      </c>
      <c r="E1304" s="55" t="s">
        <v>716</v>
      </c>
      <c r="F1304" s="54" t="s">
        <v>441</v>
      </c>
      <c r="G1304" s="56">
        <v>147474</v>
      </c>
      <c r="H1304" s="85">
        <f t="shared" si="20"/>
        <v>30.029627668780989</v>
      </c>
    </row>
    <row r="1305" spans="1:8" x14ac:dyDescent="0.25">
      <c r="A1305" s="53">
        <v>400160109104</v>
      </c>
      <c r="B1305" s="54" t="s">
        <v>4089</v>
      </c>
      <c r="C1305" s="55" t="s">
        <v>4090</v>
      </c>
      <c r="D1305" s="55" t="s">
        <v>4091</v>
      </c>
      <c r="E1305" s="55" t="s">
        <v>716</v>
      </c>
      <c r="F1305" s="54" t="s">
        <v>441</v>
      </c>
      <c r="G1305" s="56">
        <v>147474</v>
      </c>
      <c r="H1305" s="85">
        <f t="shared" si="20"/>
        <v>30.029627668780989</v>
      </c>
    </row>
    <row r="1306" spans="1:8" x14ac:dyDescent="0.25">
      <c r="A1306" s="53">
        <v>400160800729</v>
      </c>
      <c r="B1306" s="54" t="s">
        <v>4092</v>
      </c>
      <c r="C1306" s="55" t="s">
        <v>4093</v>
      </c>
      <c r="D1306" s="55" t="s">
        <v>4094</v>
      </c>
      <c r="E1306" s="55" t="s">
        <v>716</v>
      </c>
      <c r="F1306" s="54" t="s">
        <v>441</v>
      </c>
      <c r="G1306" s="56">
        <v>147474</v>
      </c>
      <c r="H1306" s="85">
        <f t="shared" si="20"/>
        <v>30.029627668780989</v>
      </c>
    </row>
    <row r="1307" spans="1:8" x14ac:dyDescent="0.25">
      <c r="A1307" s="53">
        <v>400161103797</v>
      </c>
      <c r="B1307" s="54" t="s">
        <v>4095</v>
      </c>
      <c r="C1307" s="55" t="s">
        <v>4096</v>
      </c>
      <c r="D1307" s="55" t="s">
        <v>4097</v>
      </c>
      <c r="E1307" s="55" t="s">
        <v>716</v>
      </c>
      <c r="F1307" s="54" t="s">
        <v>441</v>
      </c>
      <c r="G1307" s="56">
        <v>147474</v>
      </c>
      <c r="H1307" s="85">
        <f t="shared" si="20"/>
        <v>30.029627668780989</v>
      </c>
    </row>
    <row r="1308" spans="1:8" x14ac:dyDescent="0.25">
      <c r="A1308" s="53">
        <v>400170303511</v>
      </c>
      <c r="B1308" s="54" t="s">
        <v>4098</v>
      </c>
      <c r="C1308" s="55" t="s">
        <v>2422</v>
      </c>
      <c r="D1308" s="55" t="s">
        <v>4099</v>
      </c>
      <c r="E1308" s="55" t="s">
        <v>716</v>
      </c>
      <c r="F1308" s="54" t="s">
        <v>441</v>
      </c>
      <c r="G1308" s="56">
        <v>147474</v>
      </c>
      <c r="H1308" s="85">
        <f t="shared" si="20"/>
        <v>30.029627668780989</v>
      </c>
    </row>
    <row r="1309" spans="1:8" x14ac:dyDescent="0.25">
      <c r="A1309" s="53">
        <v>400170600051</v>
      </c>
      <c r="B1309" s="54" t="s">
        <v>4100</v>
      </c>
      <c r="C1309" s="55" t="s">
        <v>4101</v>
      </c>
      <c r="D1309" s="55" t="s">
        <v>4102</v>
      </c>
      <c r="E1309" s="55" t="s">
        <v>716</v>
      </c>
      <c r="F1309" s="54" t="s">
        <v>441</v>
      </c>
      <c r="G1309" s="56">
        <v>147474</v>
      </c>
      <c r="H1309" s="85">
        <f t="shared" si="20"/>
        <v>30.029627668780989</v>
      </c>
    </row>
    <row r="1310" spans="1:8" x14ac:dyDescent="0.25">
      <c r="A1310" s="53">
        <v>400170701761</v>
      </c>
      <c r="B1310" s="54" t="s">
        <v>4103</v>
      </c>
      <c r="C1310" s="55" t="s">
        <v>4104</v>
      </c>
      <c r="D1310" s="55" t="s">
        <v>4105</v>
      </c>
      <c r="E1310" s="55" t="s">
        <v>716</v>
      </c>
      <c r="F1310" s="54" t="s">
        <v>441</v>
      </c>
      <c r="G1310" s="56">
        <v>147474</v>
      </c>
      <c r="H1310" s="85">
        <f t="shared" si="20"/>
        <v>30.029627668780989</v>
      </c>
    </row>
    <row r="1311" spans="1:8" x14ac:dyDescent="0.25">
      <c r="A1311" s="53">
        <v>400170708782</v>
      </c>
      <c r="B1311" s="54" t="s">
        <v>4106</v>
      </c>
      <c r="C1311" s="55" t="s">
        <v>4107</v>
      </c>
      <c r="D1311" s="55" t="s">
        <v>4108</v>
      </c>
      <c r="E1311" s="55" t="s">
        <v>716</v>
      </c>
      <c r="F1311" s="54" t="s">
        <v>441</v>
      </c>
      <c r="G1311" s="56">
        <v>147474</v>
      </c>
      <c r="H1311" s="85">
        <f t="shared" si="20"/>
        <v>30.029627668780989</v>
      </c>
    </row>
    <row r="1312" spans="1:8" x14ac:dyDescent="0.25">
      <c r="A1312" s="53">
        <v>400170802134</v>
      </c>
      <c r="B1312" s="54" t="s">
        <v>4109</v>
      </c>
      <c r="C1312" s="55" t="s">
        <v>4110</v>
      </c>
      <c r="D1312" s="55" t="s">
        <v>4111</v>
      </c>
      <c r="E1312" s="55" t="s">
        <v>716</v>
      </c>
      <c r="F1312" s="54" t="s">
        <v>441</v>
      </c>
      <c r="G1312" s="56">
        <v>147474</v>
      </c>
      <c r="H1312" s="85">
        <f t="shared" si="20"/>
        <v>30.029627668780989</v>
      </c>
    </row>
    <row r="1313" spans="1:8" x14ac:dyDescent="0.25">
      <c r="A1313" s="53">
        <v>400170814264</v>
      </c>
      <c r="B1313" s="54" t="s">
        <v>4112</v>
      </c>
      <c r="C1313" s="55" t="s">
        <v>4113</v>
      </c>
      <c r="D1313" s="55" t="s">
        <v>4114</v>
      </c>
      <c r="E1313" s="55" t="s">
        <v>716</v>
      </c>
      <c r="F1313" s="54" t="s">
        <v>441</v>
      </c>
      <c r="G1313" s="56">
        <v>147474</v>
      </c>
      <c r="H1313" s="85">
        <f t="shared" si="20"/>
        <v>30.029627668780989</v>
      </c>
    </row>
    <row r="1314" spans="1:8" x14ac:dyDescent="0.25">
      <c r="A1314" s="53">
        <v>400171003707</v>
      </c>
      <c r="B1314" s="54" t="s">
        <v>4115</v>
      </c>
      <c r="C1314" s="55" t="s">
        <v>4116</v>
      </c>
      <c r="D1314" s="55" t="s">
        <v>4117</v>
      </c>
      <c r="E1314" s="55" t="s">
        <v>716</v>
      </c>
      <c r="F1314" s="54" t="s">
        <v>441</v>
      </c>
      <c r="G1314" s="56">
        <v>147474</v>
      </c>
      <c r="H1314" s="85">
        <f t="shared" si="20"/>
        <v>30.029627668780989</v>
      </c>
    </row>
    <row r="1315" spans="1:8" x14ac:dyDescent="0.25">
      <c r="A1315" s="53">
        <v>400171100443</v>
      </c>
      <c r="B1315" s="54" t="s">
        <v>4118</v>
      </c>
      <c r="C1315" s="55" t="s">
        <v>4119</v>
      </c>
      <c r="D1315" s="55" t="s">
        <v>4120</v>
      </c>
      <c r="E1315" s="55" t="s">
        <v>716</v>
      </c>
      <c r="F1315" s="54" t="s">
        <v>441</v>
      </c>
      <c r="G1315" s="56">
        <v>147474</v>
      </c>
      <c r="H1315" s="85">
        <f t="shared" si="20"/>
        <v>30.029627668780989</v>
      </c>
    </row>
    <row r="1316" spans="1:8" x14ac:dyDescent="0.25">
      <c r="A1316" s="53">
        <v>400171110741</v>
      </c>
      <c r="B1316" s="54" t="s">
        <v>4121</v>
      </c>
      <c r="C1316" s="55" t="s">
        <v>4110</v>
      </c>
      <c r="D1316" s="55" t="s">
        <v>4122</v>
      </c>
      <c r="E1316" s="55" t="s">
        <v>716</v>
      </c>
      <c r="F1316" s="54" t="s">
        <v>441</v>
      </c>
      <c r="G1316" s="56">
        <v>147474</v>
      </c>
      <c r="H1316" s="85">
        <f t="shared" si="20"/>
        <v>30.029627668780989</v>
      </c>
    </row>
    <row r="1317" spans="1:8" x14ac:dyDescent="0.25">
      <c r="A1317" s="53">
        <v>400190810508</v>
      </c>
      <c r="B1317" s="54" t="s">
        <v>4123</v>
      </c>
      <c r="C1317" s="55" t="s">
        <v>2758</v>
      </c>
      <c r="D1317" s="55" t="s">
        <v>4124</v>
      </c>
      <c r="E1317" s="55" t="s">
        <v>716</v>
      </c>
      <c r="F1317" s="54" t="s">
        <v>441</v>
      </c>
      <c r="G1317" s="56">
        <v>147474</v>
      </c>
      <c r="H1317" s="85">
        <f t="shared" si="20"/>
        <v>30.029627668780989</v>
      </c>
    </row>
    <row r="1318" spans="1:8" x14ac:dyDescent="0.25">
      <c r="A1318" s="53">
        <v>400200107312</v>
      </c>
      <c r="B1318" s="54" t="s">
        <v>4125</v>
      </c>
      <c r="C1318" s="55" t="s">
        <v>4126</v>
      </c>
      <c r="D1318" s="55" t="s">
        <v>4127</v>
      </c>
      <c r="E1318" s="55" t="s">
        <v>716</v>
      </c>
      <c r="F1318" s="54" t="s">
        <v>441</v>
      </c>
      <c r="G1318" s="56">
        <v>147474</v>
      </c>
      <c r="H1318" s="85">
        <f t="shared" si="20"/>
        <v>30.029627668780989</v>
      </c>
    </row>
    <row r="1319" spans="1:8" x14ac:dyDescent="0.25">
      <c r="A1319" s="53">
        <v>400850400456</v>
      </c>
      <c r="B1319" s="54" t="s">
        <v>4128</v>
      </c>
      <c r="C1319" s="55" t="s">
        <v>4129</v>
      </c>
      <c r="D1319" s="55" t="s">
        <v>4130</v>
      </c>
      <c r="E1319" s="55" t="s">
        <v>716</v>
      </c>
      <c r="F1319" s="54" t="s">
        <v>441</v>
      </c>
      <c r="G1319" s="56">
        <v>147474</v>
      </c>
      <c r="H1319" s="85">
        <f t="shared" si="20"/>
        <v>30.029627668780989</v>
      </c>
    </row>
    <row r="1320" spans="1:8" x14ac:dyDescent="0.25">
      <c r="A1320" s="53">
        <v>400910300561</v>
      </c>
      <c r="B1320" s="54" t="s">
        <v>4131</v>
      </c>
      <c r="C1320" s="55" t="s">
        <v>4132</v>
      </c>
      <c r="D1320" s="55" t="s">
        <v>2940</v>
      </c>
      <c r="E1320" s="55" t="s">
        <v>716</v>
      </c>
      <c r="F1320" s="54" t="s">
        <v>441</v>
      </c>
      <c r="G1320" s="56">
        <v>147474</v>
      </c>
      <c r="H1320" s="85">
        <f t="shared" si="20"/>
        <v>30.029627668780989</v>
      </c>
    </row>
    <row r="1321" spans="1:8" x14ac:dyDescent="0.25">
      <c r="A1321" s="53">
        <v>400940740132</v>
      </c>
      <c r="B1321" s="54" t="s">
        <v>4133</v>
      </c>
      <c r="C1321" s="55" t="s">
        <v>4134</v>
      </c>
      <c r="D1321" s="55" t="s">
        <v>3497</v>
      </c>
      <c r="E1321" s="55" t="s">
        <v>716</v>
      </c>
      <c r="F1321" s="54" t="s">
        <v>441</v>
      </c>
      <c r="G1321" s="56">
        <v>147474</v>
      </c>
      <c r="H1321" s="85">
        <f t="shared" si="20"/>
        <v>30.029627668780989</v>
      </c>
    </row>
    <row r="1322" spans="1:8" x14ac:dyDescent="0.25">
      <c r="A1322" s="53">
        <v>403110300155</v>
      </c>
      <c r="B1322" s="54" t="s">
        <v>4135</v>
      </c>
      <c r="C1322" s="55" t="s">
        <v>4136</v>
      </c>
      <c r="D1322" s="55" t="s">
        <v>4137</v>
      </c>
      <c r="E1322" s="55" t="s">
        <v>724</v>
      </c>
      <c r="F1322" s="54" t="s">
        <v>477</v>
      </c>
      <c r="G1322" s="56">
        <v>147474</v>
      </c>
      <c r="H1322" s="85">
        <f t="shared" si="20"/>
        <v>30.029627668780989</v>
      </c>
    </row>
    <row r="1323" spans="1:8" x14ac:dyDescent="0.25">
      <c r="A1323" s="53">
        <v>408080600037</v>
      </c>
      <c r="B1323" s="54" t="s">
        <v>4138</v>
      </c>
      <c r="C1323" s="55" t="s">
        <v>1360</v>
      </c>
      <c r="D1323" s="55" t="s">
        <v>4139</v>
      </c>
      <c r="E1323" s="55" t="s">
        <v>732</v>
      </c>
      <c r="F1323" s="54" t="s">
        <v>441</v>
      </c>
      <c r="G1323" s="56">
        <v>147474</v>
      </c>
      <c r="H1323" s="85">
        <f t="shared" si="20"/>
        <v>30.029627668780989</v>
      </c>
    </row>
    <row r="1324" spans="1:8" x14ac:dyDescent="0.25">
      <c r="A1324" s="53">
        <v>408170500279</v>
      </c>
      <c r="B1324" s="54" t="s">
        <v>4140</v>
      </c>
      <c r="C1324" s="55" t="s">
        <v>4141</v>
      </c>
      <c r="D1324" s="55" t="s">
        <v>4142</v>
      </c>
      <c r="E1324" s="55" t="s">
        <v>732</v>
      </c>
      <c r="F1324" s="54" t="s">
        <v>441</v>
      </c>
      <c r="G1324" s="56">
        <v>147474</v>
      </c>
      <c r="H1324" s="85">
        <f t="shared" si="20"/>
        <v>30.029627668780989</v>
      </c>
    </row>
    <row r="1325" spans="1:8" x14ac:dyDescent="0.25">
      <c r="A1325" s="53">
        <v>408921000081</v>
      </c>
      <c r="B1325" s="54" t="s">
        <v>4143</v>
      </c>
      <c r="C1325" s="55" t="s">
        <v>4144</v>
      </c>
      <c r="D1325" s="55" t="s">
        <v>4145</v>
      </c>
      <c r="E1325" s="55" t="s">
        <v>732</v>
      </c>
      <c r="F1325" s="54" t="s">
        <v>441</v>
      </c>
      <c r="G1325" s="56">
        <v>147474</v>
      </c>
      <c r="H1325" s="85">
        <f t="shared" si="20"/>
        <v>30.029627668780989</v>
      </c>
    </row>
    <row r="1326" spans="1:8" x14ac:dyDescent="0.25">
      <c r="A1326" s="53">
        <v>408921000099</v>
      </c>
      <c r="B1326" s="54" t="s">
        <v>4146</v>
      </c>
      <c r="C1326" s="55" t="s">
        <v>4144</v>
      </c>
      <c r="D1326" s="55" t="s">
        <v>4147</v>
      </c>
      <c r="E1326" s="55" t="s">
        <v>732</v>
      </c>
      <c r="F1326" s="54" t="s">
        <v>441</v>
      </c>
      <c r="G1326" s="56">
        <v>147474</v>
      </c>
      <c r="H1326" s="85">
        <f t="shared" si="20"/>
        <v>30.029627668780989</v>
      </c>
    </row>
    <row r="1327" spans="1:8" x14ac:dyDescent="0.25">
      <c r="A1327" s="53">
        <v>408980500097</v>
      </c>
      <c r="B1327" s="54" t="s">
        <v>4148</v>
      </c>
      <c r="C1327" s="55" t="s">
        <v>4149</v>
      </c>
      <c r="D1327" s="55" t="s">
        <v>4150</v>
      </c>
      <c r="E1327" s="55" t="s">
        <v>732</v>
      </c>
      <c r="F1327" s="54" t="s">
        <v>441</v>
      </c>
      <c r="G1327" s="56">
        <v>147474</v>
      </c>
      <c r="H1327" s="85">
        <f t="shared" si="20"/>
        <v>30.029627668780989</v>
      </c>
    </row>
    <row r="1328" spans="1:8" x14ac:dyDescent="0.25">
      <c r="A1328" s="53">
        <v>399160700556</v>
      </c>
      <c r="B1328" s="54" t="s">
        <v>4151</v>
      </c>
      <c r="C1328" s="55" t="s">
        <v>4152</v>
      </c>
      <c r="D1328" s="55" t="s">
        <v>2402</v>
      </c>
      <c r="E1328" s="55" t="s">
        <v>829</v>
      </c>
      <c r="F1328" s="54" t="s">
        <v>441</v>
      </c>
      <c r="G1328" s="56">
        <v>147255</v>
      </c>
      <c r="H1328" s="85">
        <f t="shared" si="20"/>
        <v>29.985033445667337</v>
      </c>
    </row>
    <row r="1329" spans="1:8" x14ac:dyDescent="0.25">
      <c r="A1329" s="53">
        <v>371000800439</v>
      </c>
      <c r="B1329" s="54" t="s">
        <v>4153</v>
      </c>
      <c r="C1329" s="55" t="s">
        <v>4154</v>
      </c>
      <c r="D1329" s="55" t="s">
        <v>4155</v>
      </c>
      <c r="E1329" s="55" t="s">
        <v>4156</v>
      </c>
      <c r="F1329" s="54" t="s">
        <v>441</v>
      </c>
      <c r="G1329" s="56">
        <v>145120</v>
      </c>
      <c r="H1329" s="85">
        <f t="shared" si="20"/>
        <v>29.5502906769566</v>
      </c>
    </row>
    <row r="1330" spans="1:8" x14ac:dyDescent="0.25">
      <c r="A1330" s="53">
        <v>396031001103</v>
      </c>
      <c r="B1330" s="54" t="s">
        <v>657</v>
      </c>
      <c r="C1330" s="55" t="s">
        <v>658</v>
      </c>
      <c r="D1330" s="55" t="s">
        <v>659</v>
      </c>
      <c r="E1330" s="55" t="s">
        <v>440</v>
      </c>
      <c r="F1330" s="54" t="s">
        <v>441</v>
      </c>
      <c r="G1330" s="56">
        <v>144978</v>
      </c>
      <c r="H1330" s="85">
        <f t="shared" si="20"/>
        <v>29.521375701239069</v>
      </c>
    </row>
    <row r="1331" spans="1:8" x14ac:dyDescent="0.25">
      <c r="A1331" s="53">
        <v>390080500281</v>
      </c>
      <c r="B1331" s="54" t="s">
        <v>4157</v>
      </c>
      <c r="C1331" s="55" t="s">
        <v>4158</v>
      </c>
      <c r="D1331" s="55" t="s">
        <v>4159</v>
      </c>
      <c r="E1331" s="55" t="s">
        <v>1532</v>
      </c>
      <c r="F1331" s="54" t="s">
        <v>477</v>
      </c>
      <c r="G1331" s="56">
        <v>143449</v>
      </c>
      <c r="H1331" s="85">
        <f t="shared" si="20"/>
        <v>29.21003064580173</v>
      </c>
    </row>
    <row r="1332" spans="1:8" x14ac:dyDescent="0.25">
      <c r="A1332" s="53">
        <v>395000101782</v>
      </c>
      <c r="B1332" s="54" t="s">
        <v>4160</v>
      </c>
      <c r="C1332" s="55" t="s">
        <v>4161</v>
      </c>
      <c r="D1332" s="55" t="s">
        <v>4162</v>
      </c>
      <c r="E1332" s="55" t="s">
        <v>4163</v>
      </c>
      <c r="F1332" s="54" t="s">
        <v>477</v>
      </c>
      <c r="G1332" s="56">
        <v>139424</v>
      </c>
      <c r="H1332" s="85">
        <f t="shared" si="20"/>
        <v>28.390433622822471</v>
      </c>
    </row>
    <row r="1333" spans="1:8" x14ac:dyDescent="0.25">
      <c r="A1333" s="53">
        <v>370930801170</v>
      </c>
      <c r="B1333" s="54" t="s">
        <v>4164</v>
      </c>
      <c r="C1333" s="55" t="s">
        <v>4165</v>
      </c>
      <c r="D1333" s="55" t="s">
        <v>4166</v>
      </c>
      <c r="E1333" s="55" t="s">
        <v>1409</v>
      </c>
      <c r="F1333" s="54" t="s">
        <v>441</v>
      </c>
      <c r="G1333" s="56">
        <v>137672</v>
      </c>
      <c r="H1333" s="85">
        <f t="shared" si="20"/>
        <v>28.033679837913237</v>
      </c>
    </row>
    <row r="1334" spans="1:8" x14ac:dyDescent="0.25">
      <c r="A1334" s="53">
        <v>395990520831</v>
      </c>
      <c r="B1334" s="54" t="s">
        <v>4167</v>
      </c>
      <c r="C1334" s="55" t="s">
        <v>1817</v>
      </c>
      <c r="D1334" s="55" t="s">
        <v>2219</v>
      </c>
      <c r="E1334" s="55" t="s">
        <v>743</v>
      </c>
      <c r="F1334" s="54" t="s">
        <v>441</v>
      </c>
      <c r="G1334" s="56">
        <v>137672</v>
      </c>
      <c r="H1334" s="85">
        <f t="shared" si="20"/>
        <v>28.033679837913237</v>
      </c>
    </row>
    <row r="1335" spans="1:8" x14ac:dyDescent="0.25">
      <c r="A1335" s="53">
        <v>395960611394</v>
      </c>
      <c r="B1335" s="54" t="s">
        <v>4168</v>
      </c>
      <c r="C1335" s="55" t="s">
        <v>4169</v>
      </c>
      <c r="D1335" s="55" t="s">
        <v>4170</v>
      </c>
      <c r="E1335" s="55" t="s">
        <v>743</v>
      </c>
      <c r="F1335" s="54" t="s">
        <v>441</v>
      </c>
      <c r="G1335" s="56">
        <v>135221</v>
      </c>
      <c r="H1335" s="85">
        <f t="shared" si="20"/>
        <v>27.534591066901516</v>
      </c>
    </row>
    <row r="1336" spans="1:8" x14ac:dyDescent="0.25">
      <c r="A1336" s="53">
        <v>395990850334</v>
      </c>
      <c r="B1336" s="54" t="s">
        <v>4171</v>
      </c>
      <c r="C1336" s="55" t="s">
        <v>4172</v>
      </c>
      <c r="D1336" s="55" t="s">
        <v>4173</v>
      </c>
      <c r="E1336" s="55" t="s">
        <v>743</v>
      </c>
      <c r="F1336" s="54" t="s">
        <v>477</v>
      </c>
      <c r="G1336" s="56">
        <v>135221</v>
      </c>
      <c r="H1336" s="85">
        <f t="shared" si="20"/>
        <v>27.534591066901516</v>
      </c>
    </row>
    <row r="1337" spans="1:8" x14ac:dyDescent="0.25">
      <c r="A1337" s="53">
        <v>398161000233</v>
      </c>
      <c r="B1337" s="54" t="s">
        <v>4174</v>
      </c>
      <c r="C1337" s="55" t="s">
        <v>4175</v>
      </c>
      <c r="D1337" s="55" t="s">
        <v>4176</v>
      </c>
      <c r="E1337" s="55" t="s">
        <v>1845</v>
      </c>
      <c r="F1337" s="54" t="s">
        <v>441</v>
      </c>
      <c r="G1337" s="56">
        <v>135221</v>
      </c>
      <c r="H1337" s="85">
        <f t="shared" si="20"/>
        <v>27.534591066901516</v>
      </c>
    </row>
    <row r="1338" spans="1:8" x14ac:dyDescent="0.25">
      <c r="A1338" s="53">
        <v>395991150379</v>
      </c>
      <c r="B1338" s="54" t="s">
        <v>4177</v>
      </c>
      <c r="C1338" s="55" t="s">
        <v>4178</v>
      </c>
      <c r="D1338" s="55" t="s">
        <v>4179</v>
      </c>
      <c r="E1338" s="55" t="s">
        <v>728</v>
      </c>
      <c r="F1338" s="54" t="s">
        <v>477</v>
      </c>
      <c r="G1338" s="56">
        <v>134084</v>
      </c>
      <c r="H1338" s="85">
        <f t="shared" si="20"/>
        <v>27.303067634571722</v>
      </c>
    </row>
    <row r="1339" spans="1:8" x14ac:dyDescent="0.25">
      <c r="A1339" s="53">
        <v>370980609822</v>
      </c>
      <c r="B1339" s="54" t="s">
        <v>4180</v>
      </c>
      <c r="C1339" s="55" t="s">
        <v>4181</v>
      </c>
      <c r="D1339" s="55" t="s">
        <v>4182</v>
      </c>
      <c r="E1339" s="55" t="s">
        <v>1409</v>
      </c>
      <c r="F1339" s="54" t="s">
        <v>441</v>
      </c>
      <c r="G1339" s="56">
        <v>132771</v>
      </c>
      <c r="H1339" s="85">
        <f t="shared" si="20"/>
        <v>27.035705922479359</v>
      </c>
    </row>
    <row r="1340" spans="1:8" x14ac:dyDescent="0.25">
      <c r="A1340" s="53">
        <v>371981001247</v>
      </c>
      <c r="B1340" s="54" t="s">
        <v>4183</v>
      </c>
      <c r="C1340" s="55" t="s">
        <v>4184</v>
      </c>
      <c r="D1340" s="55" t="s">
        <v>4185</v>
      </c>
      <c r="E1340" s="55" t="s">
        <v>1429</v>
      </c>
      <c r="F1340" s="54" t="s">
        <v>441</v>
      </c>
      <c r="G1340" s="56">
        <v>132771</v>
      </c>
      <c r="H1340" s="85">
        <f t="shared" si="20"/>
        <v>27.035705922479359</v>
      </c>
    </row>
    <row r="1341" spans="1:8" x14ac:dyDescent="0.25">
      <c r="A1341" s="53">
        <v>400000300517</v>
      </c>
      <c r="B1341" s="54" t="s">
        <v>4186</v>
      </c>
      <c r="C1341" s="55" t="s">
        <v>2602</v>
      </c>
      <c r="D1341" s="55" t="s">
        <v>4187</v>
      </c>
      <c r="E1341" s="55" t="s">
        <v>716</v>
      </c>
      <c r="F1341" s="54" t="s">
        <v>441</v>
      </c>
      <c r="G1341" s="56">
        <v>132771</v>
      </c>
      <c r="H1341" s="85">
        <f t="shared" si="20"/>
        <v>27.035705922479359</v>
      </c>
    </row>
    <row r="1342" spans="1:8" x14ac:dyDescent="0.25">
      <c r="A1342" s="53">
        <v>393040310349</v>
      </c>
      <c r="B1342" s="54" t="s">
        <v>4188</v>
      </c>
      <c r="C1342" s="55" t="s">
        <v>4189</v>
      </c>
      <c r="D1342" s="55" t="s">
        <v>4190</v>
      </c>
      <c r="E1342" s="55" t="s">
        <v>1205</v>
      </c>
      <c r="F1342" s="54" t="s">
        <v>441</v>
      </c>
      <c r="G1342" s="56">
        <v>131838</v>
      </c>
      <c r="H1342" s="85">
        <f t="shared" si="20"/>
        <v>26.845722314419817</v>
      </c>
    </row>
    <row r="1343" spans="1:8" x14ac:dyDescent="0.25">
      <c r="A1343" s="53">
        <v>400780600231</v>
      </c>
      <c r="B1343" s="54" t="s">
        <v>4191</v>
      </c>
      <c r="C1343" s="55" t="s">
        <v>3501</v>
      </c>
      <c r="D1343" s="55" t="s">
        <v>4192</v>
      </c>
      <c r="E1343" s="55" t="s">
        <v>716</v>
      </c>
      <c r="F1343" s="54" t="s">
        <v>441</v>
      </c>
      <c r="G1343" s="56">
        <v>130320</v>
      </c>
      <c r="H1343" s="85">
        <f t="shared" si="20"/>
        <v>26.536617151467638</v>
      </c>
    </row>
    <row r="1344" spans="1:8" x14ac:dyDescent="0.25">
      <c r="A1344" s="53">
        <v>396091200067</v>
      </c>
      <c r="B1344" s="54" t="s">
        <v>292</v>
      </c>
      <c r="C1344" s="55" t="s">
        <v>578</v>
      </c>
      <c r="D1344" s="55" t="s">
        <v>4193</v>
      </c>
      <c r="E1344" s="55" t="s">
        <v>440</v>
      </c>
      <c r="F1344" s="54" t="s">
        <v>477</v>
      </c>
      <c r="G1344" s="56">
        <v>129968</v>
      </c>
      <c r="H1344" s="85">
        <f t="shared" si="20"/>
        <v>26.464940591942497</v>
      </c>
    </row>
    <row r="1345" spans="1:8" x14ac:dyDescent="0.25">
      <c r="A1345" s="53">
        <v>389890700033</v>
      </c>
      <c r="B1345" s="54" t="s">
        <v>4194</v>
      </c>
      <c r="C1345" s="55" t="s">
        <v>4195</v>
      </c>
      <c r="D1345" s="55" t="s">
        <v>4196</v>
      </c>
      <c r="E1345" s="55" t="s">
        <v>3105</v>
      </c>
      <c r="F1345" s="54" t="s">
        <v>441</v>
      </c>
      <c r="G1345" s="56">
        <v>127870</v>
      </c>
      <c r="H1345" s="85">
        <f t="shared" si="20"/>
        <v>26.037732007045481</v>
      </c>
    </row>
    <row r="1346" spans="1:8" x14ac:dyDescent="0.25">
      <c r="A1346" s="53">
        <v>390670200011</v>
      </c>
      <c r="B1346" s="54" t="s">
        <v>4197</v>
      </c>
      <c r="C1346" s="55" t="s">
        <v>4198</v>
      </c>
      <c r="D1346" s="55" t="s">
        <v>4199</v>
      </c>
      <c r="E1346" s="55" t="s">
        <v>1719</v>
      </c>
      <c r="F1346" s="54" t="s">
        <v>441</v>
      </c>
      <c r="G1346" s="56">
        <v>127870</v>
      </c>
      <c r="H1346" s="85">
        <f t="shared" ref="H1346:H1409" si="21">G1346/4910.95</f>
        <v>26.037732007045481</v>
      </c>
    </row>
    <row r="1347" spans="1:8" x14ac:dyDescent="0.25">
      <c r="A1347" s="53">
        <v>390731100015</v>
      </c>
      <c r="B1347" s="54" t="s">
        <v>4200</v>
      </c>
      <c r="C1347" s="55" t="s">
        <v>3557</v>
      </c>
      <c r="D1347" s="55" t="s">
        <v>4201</v>
      </c>
      <c r="E1347" s="55" t="s">
        <v>1215</v>
      </c>
      <c r="F1347" s="54" t="s">
        <v>441</v>
      </c>
      <c r="G1347" s="56">
        <v>127870</v>
      </c>
      <c r="H1347" s="85">
        <f t="shared" si="21"/>
        <v>26.037732007045481</v>
      </c>
    </row>
    <row r="1348" spans="1:8" x14ac:dyDescent="0.25">
      <c r="A1348" s="53">
        <v>395770802088</v>
      </c>
      <c r="B1348" s="54" t="s">
        <v>4202</v>
      </c>
      <c r="C1348" s="55" t="s">
        <v>4203</v>
      </c>
      <c r="D1348" s="55" t="s">
        <v>1658</v>
      </c>
      <c r="E1348" s="55" t="s">
        <v>743</v>
      </c>
      <c r="F1348" s="54" t="s">
        <v>441</v>
      </c>
      <c r="G1348" s="56">
        <v>127870</v>
      </c>
      <c r="H1348" s="85">
        <f t="shared" si="21"/>
        <v>26.037732007045481</v>
      </c>
    </row>
    <row r="1349" spans="1:8" x14ac:dyDescent="0.25">
      <c r="A1349" s="53">
        <v>395770802274</v>
      </c>
      <c r="B1349" s="54" t="s">
        <v>4204</v>
      </c>
      <c r="C1349" s="55" t="s">
        <v>4205</v>
      </c>
      <c r="D1349" s="55" t="s">
        <v>4206</v>
      </c>
      <c r="E1349" s="55" t="s">
        <v>743</v>
      </c>
      <c r="F1349" s="54" t="s">
        <v>477</v>
      </c>
      <c r="G1349" s="56">
        <v>127870</v>
      </c>
      <c r="H1349" s="85">
        <f t="shared" si="21"/>
        <v>26.037732007045481</v>
      </c>
    </row>
    <row r="1350" spans="1:8" x14ac:dyDescent="0.25">
      <c r="A1350" s="53">
        <v>395770803181</v>
      </c>
      <c r="B1350" s="54" t="s">
        <v>4207</v>
      </c>
      <c r="C1350" s="55" t="s">
        <v>2891</v>
      </c>
      <c r="D1350" s="55" t="s">
        <v>2892</v>
      </c>
      <c r="E1350" s="55" t="s">
        <v>743</v>
      </c>
      <c r="F1350" s="54" t="s">
        <v>477</v>
      </c>
      <c r="G1350" s="56">
        <v>127870</v>
      </c>
      <c r="H1350" s="85">
        <f t="shared" si="21"/>
        <v>26.037732007045481</v>
      </c>
    </row>
    <row r="1351" spans="1:8" x14ac:dyDescent="0.25">
      <c r="A1351" s="53">
        <v>400970120163</v>
      </c>
      <c r="B1351" s="54" t="s">
        <v>4208</v>
      </c>
      <c r="C1351" s="55" t="s">
        <v>4209</v>
      </c>
      <c r="D1351" s="55" t="s">
        <v>4210</v>
      </c>
      <c r="E1351" s="55" t="s">
        <v>716</v>
      </c>
      <c r="F1351" s="54" t="s">
        <v>441</v>
      </c>
      <c r="G1351" s="56">
        <v>127870</v>
      </c>
      <c r="H1351" s="85">
        <f t="shared" si="21"/>
        <v>26.037732007045481</v>
      </c>
    </row>
    <row r="1352" spans="1:8" x14ac:dyDescent="0.25">
      <c r="A1352" s="53">
        <v>395030501513</v>
      </c>
      <c r="B1352" s="54" t="s">
        <v>4211</v>
      </c>
      <c r="C1352" s="55" t="s">
        <v>4212</v>
      </c>
      <c r="D1352" s="55" t="s">
        <v>4213</v>
      </c>
      <c r="E1352" s="55" t="s">
        <v>728</v>
      </c>
      <c r="F1352" s="54" t="s">
        <v>441</v>
      </c>
      <c r="G1352" s="56">
        <v>123844</v>
      </c>
      <c r="H1352" s="85">
        <f t="shared" si="21"/>
        <v>25.217931357476662</v>
      </c>
    </row>
    <row r="1353" spans="1:8" x14ac:dyDescent="0.25">
      <c r="A1353" s="53">
        <v>408151100081</v>
      </c>
      <c r="B1353" s="54" t="s">
        <v>4214</v>
      </c>
      <c r="C1353" s="55" t="s">
        <v>3229</v>
      </c>
      <c r="D1353" s="55" t="s">
        <v>4215</v>
      </c>
      <c r="E1353" s="55" t="s">
        <v>732</v>
      </c>
      <c r="F1353" s="54" t="s">
        <v>441</v>
      </c>
      <c r="G1353" s="56">
        <v>123523</v>
      </c>
      <c r="H1353" s="85">
        <f t="shared" si="21"/>
        <v>25.15256722222788</v>
      </c>
    </row>
    <row r="1354" spans="1:8" x14ac:dyDescent="0.25">
      <c r="A1354" s="53">
        <v>395031101675</v>
      </c>
      <c r="B1354" s="54" t="s">
        <v>4216</v>
      </c>
      <c r="C1354" s="55" t="s">
        <v>4217</v>
      </c>
      <c r="D1354" s="55" t="s">
        <v>4218</v>
      </c>
      <c r="E1354" s="55" t="s">
        <v>728</v>
      </c>
      <c r="F1354" s="54" t="s">
        <v>477</v>
      </c>
      <c r="G1354" s="56">
        <v>123406</v>
      </c>
      <c r="H1354" s="85">
        <f t="shared" si="21"/>
        <v>25.128742911249351</v>
      </c>
    </row>
    <row r="1355" spans="1:8" x14ac:dyDescent="0.25">
      <c r="A1355" s="53">
        <v>395050600372</v>
      </c>
      <c r="B1355" s="54" t="s">
        <v>4219</v>
      </c>
      <c r="C1355" s="55" t="s">
        <v>4220</v>
      </c>
      <c r="D1355" s="55" t="s">
        <v>4221</v>
      </c>
      <c r="E1355" s="55" t="s">
        <v>728</v>
      </c>
      <c r="F1355" s="54" t="s">
        <v>441</v>
      </c>
      <c r="G1355" s="56">
        <v>123406</v>
      </c>
      <c r="H1355" s="85">
        <f t="shared" si="21"/>
        <v>25.128742911249351</v>
      </c>
    </row>
    <row r="1356" spans="1:8" x14ac:dyDescent="0.25">
      <c r="A1356" s="53">
        <v>395120800617</v>
      </c>
      <c r="B1356" s="54" t="s">
        <v>4222</v>
      </c>
      <c r="C1356" s="55" t="s">
        <v>4223</v>
      </c>
      <c r="D1356" s="55" t="s">
        <v>4224</v>
      </c>
      <c r="E1356" s="55" t="s">
        <v>728</v>
      </c>
      <c r="F1356" s="54" t="s">
        <v>477</v>
      </c>
      <c r="G1356" s="56">
        <v>123406</v>
      </c>
      <c r="H1356" s="85">
        <f t="shared" si="21"/>
        <v>25.128742911249351</v>
      </c>
    </row>
    <row r="1357" spans="1:8" x14ac:dyDescent="0.25">
      <c r="A1357" s="53">
        <v>395130601922</v>
      </c>
      <c r="B1357" s="54" t="s">
        <v>4225</v>
      </c>
      <c r="C1357" s="55" t="s">
        <v>4226</v>
      </c>
      <c r="D1357" s="55" t="s">
        <v>4227</v>
      </c>
      <c r="E1357" s="55" t="s">
        <v>728</v>
      </c>
      <c r="F1357" s="54" t="s">
        <v>477</v>
      </c>
      <c r="G1357" s="56">
        <v>123406</v>
      </c>
      <c r="H1357" s="85">
        <f t="shared" si="21"/>
        <v>25.128742911249351</v>
      </c>
    </row>
    <row r="1358" spans="1:8" x14ac:dyDescent="0.25">
      <c r="A1358" s="53">
        <v>395140301242</v>
      </c>
      <c r="B1358" s="54" t="s">
        <v>4228</v>
      </c>
      <c r="C1358" s="55" t="s">
        <v>4229</v>
      </c>
      <c r="D1358" s="55" t="s">
        <v>4230</v>
      </c>
      <c r="E1358" s="55" t="s">
        <v>728</v>
      </c>
      <c r="F1358" s="54" t="s">
        <v>441</v>
      </c>
      <c r="G1358" s="56">
        <v>123406</v>
      </c>
      <c r="H1358" s="85">
        <f t="shared" si="21"/>
        <v>25.128742911249351</v>
      </c>
    </row>
    <row r="1359" spans="1:8" x14ac:dyDescent="0.25">
      <c r="A1359" s="53">
        <v>395770802185</v>
      </c>
      <c r="B1359" s="54" t="s">
        <v>4231</v>
      </c>
      <c r="C1359" s="55" t="s">
        <v>4232</v>
      </c>
      <c r="D1359" s="55" t="s">
        <v>4233</v>
      </c>
      <c r="E1359" s="55" t="s">
        <v>743</v>
      </c>
      <c r="F1359" s="54" t="s">
        <v>441</v>
      </c>
      <c r="G1359" s="56">
        <v>123406</v>
      </c>
      <c r="H1359" s="85">
        <f t="shared" si="21"/>
        <v>25.128742911249351</v>
      </c>
    </row>
    <row r="1360" spans="1:8" x14ac:dyDescent="0.25">
      <c r="A1360" s="53">
        <v>395770800549</v>
      </c>
      <c r="B1360" s="54" t="s">
        <v>4234</v>
      </c>
      <c r="C1360" s="55" t="s">
        <v>2009</v>
      </c>
      <c r="D1360" s="55" t="s">
        <v>4235</v>
      </c>
      <c r="E1360" s="55" t="s">
        <v>728</v>
      </c>
      <c r="F1360" s="54" t="s">
        <v>477</v>
      </c>
      <c r="G1360" s="56">
        <v>123405</v>
      </c>
      <c r="H1360" s="85">
        <f t="shared" si="21"/>
        <v>25.128539284659791</v>
      </c>
    </row>
    <row r="1361" spans="1:8" x14ac:dyDescent="0.25">
      <c r="A1361" s="53">
        <v>370980712305</v>
      </c>
      <c r="B1361" s="54" t="s">
        <v>4236</v>
      </c>
      <c r="C1361" s="55" t="s">
        <v>4237</v>
      </c>
      <c r="D1361" s="55" t="s">
        <v>4238</v>
      </c>
      <c r="E1361" s="55" t="s">
        <v>1409</v>
      </c>
      <c r="F1361" s="54" t="s">
        <v>441</v>
      </c>
      <c r="G1361" s="56">
        <v>122969</v>
      </c>
      <c r="H1361" s="85">
        <f t="shared" si="21"/>
        <v>25.039758091611603</v>
      </c>
    </row>
    <row r="1362" spans="1:8" x14ac:dyDescent="0.25">
      <c r="A1362" s="53">
        <v>371970701425</v>
      </c>
      <c r="B1362" s="54" t="s">
        <v>4239</v>
      </c>
      <c r="C1362" s="55" t="s">
        <v>4240</v>
      </c>
      <c r="D1362" s="55" t="s">
        <v>4241</v>
      </c>
      <c r="E1362" s="55" t="s">
        <v>1429</v>
      </c>
      <c r="F1362" s="54" t="s">
        <v>441</v>
      </c>
      <c r="G1362" s="56">
        <v>122969</v>
      </c>
      <c r="H1362" s="85">
        <f t="shared" si="21"/>
        <v>25.039758091611603</v>
      </c>
    </row>
    <row r="1363" spans="1:8" x14ac:dyDescent="0.25">
      <c r="A1363" s="53">
        <v>372020101053</v>
      </c>
      <c r="B1363" s="54" t="s">
        <v>4242</v>
      </c>
      <c r="C1363" s="55" t="s">
        <v>4243</v>
      </c>
      <c r="D1363" s="55" t="s">
        <v>4244</v>
      </c>
      <c r="E1363" s="55" t="s">
        <v>3594</v>
      </c>
      <c r="F1363" s="54" t="s">
        <v>441</v>
      </c>
      <c r="G1363" s="56">
        <v>122969</v>
      </c>
      <c r="H1363" s="85">
        <f t="shared" si="21"/>
        <v>25.039758091611603</v>
      </c>
    </row>
    <row r="1364" spans="1:8" x14ac:dyDescent="0.25">
      <c r="A1364" s="53">
        <v>372710107135</v>
      </c>
      <c r="B1364" s="54" t="s">
        <v>4245</v>
      </c>
      <c r="C1364" s="55" t="s">
        <v>4246</v>
      </c>
      <c r="D1364" s="55" t="s">
        <v>4247</v>
      </c>
      <c r="E1364" s="55" t="s">
        <v>3594</v>
      </c>
      <c r="F1364" s="54" t="s">
        <v>441</v>
      </c>
      <c r="G1364" s="56">
        <v>122969</v>
      </c>
      <c r="H1364" s="85">
        <f t="shared" si="21"/>
        <v>25.039758091611603</v>
      </c>
    </row>
    <row r="1365" spans="1:8" x14ac:dyDescent="0.25">
      <c r="A1365" s="53">
        <v>372791205624</v>
      </c>
      <c r="B1365" s="54" t="s">
        <v>4248</v>
      </c>
      <c r="C1365" s="55" t="s">
        <v>4249</v>
      </c>
      <c r="D1365" s="55" t="s">
        <v>4250</v>
      </c>
      <c r="E1365" s="55" t="s">
        <v>3594</v>
      </c>
      <c r="F1365" s="54" t="s">
        <v>441</v>
      </c>
      <c r="G1365" s="56">
        <v>122969</v>
      </c>
      <c r="H1365" s="85">
        <f t="shared" si="21"/>
        <v>25.039758091611603</v>
      </c>
    </row>
    <row r="1366" spans="1:8" x14ac:dyDescent="0.25">
      <c r="A1366" s="53">
        <v>389880500061</v>
      </c>
      <c r="B1366" s="54" t="s">
        <v>4251</v>
      </c>
      <c r="C1366" s="55" t="s">
        <v>1653</v>
      </c>
      <c r="D1366" s="55" t="s">
        <v>1654</v>
      </c>
      <c r="E1366" s="55" t="s">
        <v>815</v>
      </c>
      <c r="F1366" s="54" t="s">
        <v>441</v>
      </c>
      <c r="G1366" s="56">
        <v>122969</v>
      </c>
      <c r="H1366" s="85">
        <f t="shared" si="21"/>
        <v>25.039758091611603</v>
      </c>
    </row>
    <row r="1367" spans="1:8" x14ac:dyDescent="0.25">
      <c r="A1367" s="53">
        <v>390680700128</v>
      </c>
      <c r="B1367" s="54" t="s">
        <v>4252</v>
      </c>
      <c r="C1367" s="55" t="s">
        <v>4253</v>
      </c>
      <c r="D1367" s="55" t="s">
        <v>3120</v>
      </c>
      <c r="E1367" s="55" t="s">
        <v>1532</v>
      </c>
      <c r="F1367" s="54" t="s">
        <v>441</v>
      </c>
      <c r="G1367" s="56">
        <v>122969</v>
      </c>
      <c r="H1367" s="85">
        <f t="shared" si="21"/>
        <v>25.039758091611603</v>
      </c>
    </row>
    <row r="1368" spans="1:8" x14ac:dyDescent="0.25">
      <c r="A1368" s="53">
        <v>390750200047</v>
      </c>
      <c r="B1368" s="54" t="s">
        <v>4254</v>
      </c>
      <c r="C1368" s="55" t="s">
        <v>4255</v>
      </c>
      <c r="D1368" s="55" t="s">
        <v>4256</v>
      </c>
      <c r="E1368" s="55" t="s">
        <v>1532</v>
      </c>
      <c r="F1368" s="54" t="s">
        <v>441</v>
      </c>
      <c r="G1368" s="56">
        <v>122969</v>
      </c>
      <c r="H1368" s="85">
        <f t="shared" si="21"/>
        <v>25.039758091611603</v>
      </c>
    </row>
    <row r="1369" spans="1:8" x14ac:dyDescent="0.25">
      <c r="A1369" s="53">
        <v>390781200037</v>
      </c>
      <c r="B1369" s="54" t="s">
        <v>4257</v>
      </c>
      <c r="C1369" s="55" t="s">
        <v>4258</v>
      </c>
      <c r="D1369" s="55" t="s">
        <v>4259</v>
      </c>
      <c r="E1369" s="55" t="s">
        <v>1215</v>
      </c>
      <c r="F1369" s="54" t="s">
        <v>441</v>
      </c>
      <c r="G1369" s="56">
        <v>122969</v>
      </c>
      <c r="H1369" s="85">
        <f t="shared" si="21"/>
        <v>25.039758091611603</v>
      </c>
    </row>
    <row r="1370" spans="1:8" x14ac:dyDescent="0.25">
      <c r="A1370" s="53">
        <v>390790200023</v>
      </c>
      <c r="B1370" s="54" t="s">
        <v>4260</v>
      </c>
      <c r="C1370" s="55" t="s">
        <v>4261</v>
      </c>
      <c r="D1370" s="55" t="s">
        <v>2815</v>
      </c>
      <c r="E1370" s="55" t="s">
        <v>2816</v>
      </c>
      <c r="F1370" s="54" t="s">
        <v>441</v>
      </c>
      <c r="G1370" s="56">
        <v>122969</v>
      </c>
      <c r="H1370" s="85">
        <f t="shared" si="21"/>
        <v>25.039758091611603</v>
      </c>
    </row>
    <row r="1371" spans="1:8" x14ac:dyDescent="0.25">
      <c r="A1371" s="53">
        <v>390800100677</v>
      </c>
      <c r="B1371" s="54" t="s">
        <v>4262</v>
      </c>
      <c r="C1371" s="55" t="s">
        <v>4263</v>
      </c>
      <c r="D1371" s="55" t="s">
        <v>4264</v>
      </c>
      <c r="E1371" s="55" t="s">
        <v>1532</v>
      </c>
      <c r="F1371" s="54" t="s">
        <v>441</v>
      </c>
      <c r="G1371" s="56">
        <v>122969</v>
      </c>
      <c r="H1371" s="85">
        <f t="shared" si="21"/>
        <v>25.039758091611603</v>
      </c>
    </row>
    <row r="1372" spans="1:8" x14ac:dyDescent="0.25">
      <c r="A1372" s="53">
        <v>390820600048</v>
      </c>
      <c r="B1372" s="54" t="s">
        <v>4265</v>
      </c>
      <c r="C1372" s="55" t="s">
        <v>4266</v>
      </c>
      <c r="D1372" s="55" t="s">
        <v>4267</v>
      </c>
      <c r="E1372" s="55" t="s">
        <v>1532</v>
      </c>
      <c r="F1372" s="54" t="s">
        <v>441</v>
      </c>
      <c r="G1372" s="56">
        <v>122969</v>
      </c>
      <c r="H1372" s="85">
        <f t="shared" si="21"/>
        <v>25.039758091611603</v>
      </c>
    </row>
    <row r="1373" spans="1:8" x14ac:dyDescent="0.25">
      <c r="A1373" s="53">
        <v>390890900146</v>
      </c>
      <c r="B1373" s="54" t="s">
        <v>4268</v>
      </c>
      <c r="C1373" s="55" t="s">
        <v>4269</v>
      </c>
      <c r="D1373" s="55" t="s">
        <v>4270</v>
      </c>
      <c r="E1373" s="55" t="s">
        <v>1532</v>
      </c>
      <c r="F1373" s="54" t="s">
        <v>477</v>
      </c>
      <c r="G1373" s="56">
        <v>122969</v>
      </c>
      <c r="H1373" s="85">
        <f t="shared" si="21"/>
        <v>25.039758091611603</v>
      </c>
    </row>
    <row r="1374" spans="1:8" x14ac:dyDescent="0.25">
      <c r="A1374" s="53">
        <v>390950410119</v>
      </c>
      <c r="B1374" s="54" t="s">
        <v>4271</v>
      </c>
      <c r="C1374" s="55" t="s">
        <v>4272</v>
      </c>
      <c r="D1374" s="55" t="s">
        <v>4273</v>
      </c>
      <c r="E1374" s="55" t="s">
        <v>1532</v>
      </c>
      <c r="F1374" s="54" t="s">
        <v>441</v>
      </c>
      <c r="G1374" s="56">
        <v>122969</v>
      </c>
      <c r="H1374" s="85">
        <f t="shared" si="21"/>
        <v>25.039758091611603</v>
      </c>
    </row>
    <row r="1375" spans="1:8" x14ac:dyDescent="0.25">
      <c r="A1375" s="53">
        <v>391830400019</v>
      </c>
      <c r="B1375" s="54" t="s">
        <v>4274</v>
      </c>
      <c r="C1375" s="55" t="s">
        <v>1414</v>
      </c>
      <c r="D1375" s="55" t="s">
        <v>1415</v>
      </c>
      <c r="E1375" s="55" t="s">
        <v>1416</v>
      </c>
      <c r="F1375" s="54" t="s">
        <v>441</v>
      </c>
      <c r="G1375" s="56">
        <v>122969</v>
      </c>
      <c r="H1375" s="85">
        <f t="shared" si="21"/>
        <v>25.039758091611603</v>
      </c>
    </row>
    <row r="1376" spans="1:8" x14ac:dyDescent="0.25">
      <c r="A1376" s="53">
        <v>395000101227</v>
      </c>
      <c r="B1376" s="54" t="s">
        <v>4275</v>
      </c>
      <c r="C1376" s="55" t="s">
        <v>4276</v>
      </c>
      <c r="D1376" s="55" t="s">
        <v>3171</v>
      </c>
      <c r="E1376" s="55" t="s">
        <v>728</v>
      </c>
      <c r="F1376" s="54" t="s">
        <v>477</v>
      </c>
      <c r="G1376" s="56">
        <v>122969</v>
      </c>
      <c r="H1376" s="85">
        <f t="shared" si="21"/>
        <v>25.039758091611603</v>
      </c>
    </row>
    <row r="1377" spans="1:8" x14ac:dyDescent="0.25">
      <c r="A1377" s="53">
        <v>395001103576</v>
      </c>
      <c r="B1377" s="54" t="s">
        <v>4277</v>
      </c>
      <c r="C1377" s="55" t="s">
        <v>4278</v>
      </c>
      <c r="D1377" s="55" t="s">
        <v>4279</v>
      </c>
      <c r="E1377" s="55" t="s">
        <v>743</v>
      </c>
      <c r="F1377" s="54" t="s">
        <v>441</v>
      </c>
      <c r="G1377" s="56">
        <v>122969</v>
      </c>
      <c r="H1377" s="85">
        <f t="shared" si="21"/>
        <v>25.039758091611603</v>
      </c>
    </row>
    <row r="1378" spans="1:8" x14ac:dyDescent="0.25">
      <c r="A1378" s="53">
        <v>395010102426</v>
      </c>
      <c r="B1378" s="54" t="s">
        <v>4280</v>
      </c>
      <c r="C1378" s="55" t="s">
        <v>4281</v>
      </c>
      <c r="D1378" s="55" t="s">
        <v>3249</v>
      </c>
      <c r="E1378" s="55" t="s">
        <v>728</v>
      </c>
      <c r="F1378" s="54" t="s">
        <v>441</v>
      </c>
      <c r="G1378" s="56">
        <v>122969</v>
      </c>
      <c r="H1378" s="85">
        <f t="shared" si="21"/>
        <v>25.039758091611603</v>
      </c>
    </row>
    <row r="1379" spans="1:8" x14ac:dyDescent="0.25">
      <c r="A1379" s="53">
        <v>395010703314</v>
      </c>
      <c r="B1379" s="54" t="s">
        <v>4282</v>
      </c>
      <c r="C1379" s="55" t="s">
        <v>4283</v>
      </c>
      <c r="D1379" s="55" t="s">
        <v>4284</v>
      </c>
      <c r="E1379" s="55" t="s">
        <v>728</v>
      </c>
      <c r="F1379" s="54" t="s">
        <v>441</v>
      </c>
      <c r="G1379" s="56">
        <v>122969</v>
      </c>
      <c r="H1379" s="85">
        <f t="shared" si="21"/>
        <v>25.039758091611603</v>
      </c>
    </row>
    <row r="1380" spans="1:8" x14ac:dyDescent="0.25">
      <c r="A1380" s="53">
        <v>395021202139</v>
      </c>
      <c r="B1380" s="54" t="s">
        <v>4285</v>
      </c>
      <c r="C1380" s="55" t="s">
        <v>3905</v>
      </c>
      <c r="D1380" s="55" t="s">
        <v>4286</v>
      </c>
      <c r="E1380" s="55" t="s">
        <v>743</v>
      </c>
      <c r="F1380" s="54" t="s">
        <v>441</v>
      </c>
      <c r="G1380" s="56">
        <v>122969</v>
      </c>
      <c r="H1380" s="85">
        <f t="shared" si="21"/>
        <v>25.039758091611603</v>
      </c>
    </row>
    <row r="1381" spans="1:8" x14ac:dyDescent="0.25">
      <c r="A1381" s="53">
        <v>395050901097</v>
      </c>
      <c r="B1381" s="54" t="s">
        <v>4287</v>
      </c>
      <c r="C1381" s="55" t="s">
        <v>4288</v>
      </c>
      <c r="D1381" s="55" t="s">
        <v>4289</v>
      </c>
      <c r="E1381" s="55" t="s">
        <v>728</v>
      </c>
      <c r="F1381" s="54" t="s">
        <v>441</v>
      </c>
      <c r="G1381" s="56">
        <v>122969</v>
      </c>
      <c r="H1381" s="85">
        <f t="shared" si="21"/>
        <v>25.039758091611603</v>
      </c>
    </row>
    <row r="1382" spans="1:8" x14ac:dyDescent="0.25">
      <c r="A1382" s="53">
        <v>395750201185</v>
      </c>
      <c r="B1382" s="54" t="s">
        <v>4290</v>
      </c>
      <c r="C1382" s="55" t="s">
        <v>4291</v>
      </c>
      <c r="D1382" s="55" t="s">
        <v>3266</v>
      </c>
      <c r="E1382" s="55" t="s">
        <v>728</v>
      </c>
      <c r="F1382" s="54" t="s">
        <v>441</v>
      </c>
      <c r="G1382" s="56">
        <v>122969</v>
      </c>
      <c r="H1382" s="85">
        <f t="shared" si="21"/>
        <v>25.039758091611603</v>
      </c>
    </row>
    <row r="1383" spans="1:8" x14ac:dyDescent="0.25">
      <c r="A1383" s="53">
        <v>395750300418</v>
      </c>
      <c r="B1383" s="54" t="s">
        <v>4292</v>
      </c>
      <c r="C1383" s="55" t="s">
        <v>2883</v>
      </c>
      <c r="D1383" s="55" t="s">
        <v>4293</v>
      </c>
      <c r="E1383" s="55" t="s">
        <v>728</v>
      </c>
      <c r="F1383" s="54" t="s">
        <v>441</v>
      </c>
      <c r="G1383" s="56">
        <v>122969</v>
      </c>
      <c r="H1383" s="85">
        <f t="shared" si="21"/>
        <v>25.039758091611603</v>
      </c>
    </row>
    <row r="1384" spans="1:8" x14ac:dyDescent="0.25">
      <c r="A1384" s="53">
        <v>395750300965</v>
      </c>
      <c r="B1384" s="54" t="s">
        <v>4294</v>
      </c>
      <c r="C1384" s="55" t="s">
        <v>4295</v>
      </c>
      <c r="D1384" s="55" t="s">
        <v>2148</v>
      </c>
      <c r="E1384" s="55" t="s">
        <v>743</v>
      </c>
      <c r="F1384" s="54" t="s">
        <v>441</v>
      </c>
      <c r="G1384" s="56">
        <v>122969</v>
      </c>
      <c r="H1384" s="85">
        <f t="shared" si="21"/>
        <v>25.039758091611603</v>
      </c>
    </row>
    <row r="1385" spans="1:8" x14ac:dyDescent="0.25">
      <c r="A1385" s="53">
        <v>395770800891</v>
      </c>
      <c r="B1385" s="54" t="s">
        <v>4296</v>
      </c>
      <c r="C1385" s="55" t="s">
        <v>4297</v>
      </c>
      <c r="D1385" s="55" t="s">
        <v>4298</v>
      </c>
      <c r="E1385" s="55" t="s">
        <v>728</v>
      </c>
      <c r="F1385" s="54" t="s">
        <v>441</v>
      </c>
      <c r="G1385" s="56">
        <v>122969</v>
      </c>
      <c r="H1385" s="85">
        <f t="shared" si="21"/>
        <v>25.039758091611603</v>
      </c>
    </row>
    <row r="1386" spans="1:8" x14ac:dyDescent="0.25">
      <c r="A1386" s="53">
        <v>395770800905</v>
      </c>
      <c r="B1386" s="54" t="s">
        <v>4299</v>
      </c>
      <c r="C1386" s="55" t="s">
        <v>4300</v>
      </c>
      <c r="D1386" s="55" t="s">
        <v>4301</v>
      </c>
      <c r="E1386" s="55" t="s">
        <v>728</v>
      </c>
      <c r="F1386" s="54" t="s">
        <v>441</v>
      </c>
      <c r="G1386" s="56">
        <v>122969</v>
      </c>
      <c r="H1386" s="85">
        <f t="shared" si="21"/>
        <v>25.039758091611603</v>
      </c>
    </row>
    <row r="1387" spans="1:8" x14ac:dyDescent="0.25">
      <c r="A1387" s="53">
        <v>395770801375</v>
      </c>
      <c r="B1387" s="54" t="s">
        <v>4302</v>
      </c>
      <c r="C1387" s="55" t="s">
        <v>3199</v>
      </c>
      <c r="D1387" s="55" t="s">
        <v>4303</v>
      </c>
      <c r="E1387" s="55" t="s">
        <v>743</v>
      </c>
      <c r="F1387" s="54" t="s">
        <v>477</v>
      </c>
      <c r="G1387" s="56">
        <v>122969</v>
      </c>
      <c r="H1387" s="85">
        <f t="shared" si="21"/>
        <v>25.039758091611603</v>
      </c>
    </row>
    <row r="1388" spans="1:8" x14ac:dyDescent="0.25">
      <c r="A1388" s="53">
        <v>395770801707</v>
      </c>
      <c r="B1388" s="54" t="s">
        <v>4304</v>
      </c>
      <c r="C1388" s="55" t="s">
        <v>1663</v>
      </c>
      <c r="D1388" s="55" t="s">
        <v>3081</v>
      </c>
      <c r="E1388" s="55" t="s">
        <v>743</v>
      </c>
      <c r="F1388" s="54" t="s">
        <v>441</v>
      </c>
      <c r="G1388" s="56">
        <v>122969</v>
      </c>
      <c r="H1388" s="85">
        <f t="shared" si="21"/>
        <v>25.039758091611603</v>
      </c>
    </row>
    <row r="1389" spans="1:8" x14ac:dyDescent="0.25">
      <c r="A1389" s="53">
        <v>395930411382</v>
      </c>
      <c r="B1389" s="54" t="s">
        <v>4305</v>
      </c>
      <c r="C1389" s="55" t="s">
        <v>4306</v>
      </c>
      <c r="D1389" s="55" t="s">
        <v>4307</v>
      </c>
      <c r="E1389" s="55" t="s">
        <v>728</v>
      </c>
      <c r="F1389" s="54" t="s">
        <v>441</v>
      </c>
      <c r="G1389" s="56">
        <v>122969</v>
      </c>
      <c r="H1389" s="85">
        <f t="shared" si="21"/>
        <v>25.039758091611603</v>
      </c>
    </row>
    <row r="1390" spans="1:8" x14ac:dyDescent="0.25">
      <c r="A1390" s="53">
        <v>395940951814</v>
      </c>
      <c r="B1390" s="54" t="s">
        <v>4308</v>
      </c>
      <c r="C1390" s="55" t="s">
        <v>560</v>
      </c>
      <c r="D1390" s="55" t="s">
        <v>4309</v>
      </c>
      <c r="E1390" s="55" t="s">
        <v>743</v>
      </c>
      <c r="F1390" s="54" t="s">
        <v>441</v>
      </c>
      <c r="G1390" s="56">
        <v>122969</v>
      </c>
      <c r="H1390" s="85">
        <f t="shared" si="21"/>
        <v>25.039758091611603</v>
      </c>
    </row>
    <row r="1391" spans="1:8" x14ac:dyDescent="0.25">
      <c r="A1391" s="53">
        <v>395960610231</v>
      </c>
      <c r="B1391" s="54" t="s">
        <v>4310</v>
      </c>
      <c r="C1391" s="55" t="s">
        <v>4311</v>
      </c>
      <c r="D1391" s="55" t="s">
        <v>4312</v>
      </c>
      <c r="E1391" s="55" t="s">
        <v>4312</v>
      </c>
      <c r="F1391" s="54" t="s">
        <v>477</v>
      </c>
      <c r="G1391" s="56">
        <v>122969</v>
      </c>
      <c r="H1391" s="85">
        <f t="shared" si="21"/>
        <v>25.039758091611603</v>
      </c>
    </row>
    <row r="1392" spans="1:8" x14ac:dyDescent="0.25">
      <c r="A1392" s="53">
        <v>395960811172</v>
      </c>
      <c r="B1392" s="54" t="s">
        <v>4313</v>
      </c>
      <c r="C1392" s="55" t="s">
        <v>4314</v>
      </c>
      <c r="D1392" s="55" t="s">
        <v>2214</v>
      </c>
      <c r="E1392" s="55" t="s">
        <v>728</v>
      </c>
      <c r="F1392" s="54" t="s">
        <v>441</v>
      </c>
      <c r="G1392" s="56">
        <v>122969</v>
      </c>
      <c r="H1392" s="85">
        <f t="shared" si="21"/>
        <v>25.039758091611603</v>
      </c>
    </row>
    <row r="1393" spans="1:8" x14ac:dyDescent="0.25">
      <c r="A1393" s="53">
        <v>395961210261</v>
      </c>
      <c r="B1393" s="54" t="s">
        <v>4315</v>
      </c>
      <c r="C1393" s="55" t="s">
        <v>4316</v>
      </c>
      <c r="D1393" s="55" t="s">
        <v>4317</v>
      </c>
      <c r="E1393" s="55" t="s">
        <v>728</v>
      </c>
      <c r="F1393" s="54" t="s">
        <v>441</v>
      </c>
      <c r="G1393" s="56">
        <v>122969</v>
      </c>
      <c r="H1393" s="85">
        <f t="shared" si="21"/>
        <v>25.039758091611603</v>
      </c>
    </row>
    <row r="1394" spans="1:8" x14ac:dyDescent="0.25">
      <c r="A1394" s="53">
        <v>395961210709</v>
      </c>
      <c r="B1394" s="54" t="s">
        <v>4318</v>
      </c>
      <c r="C1394" s="55" t="s">
        <v>4319</v>
      </c>
      <c r="D1394" s="55" t="s">
        <v>3266</v>
      </c>
      <c r="E1394" s="55" t="s">
        <v>728</v>
      </c>
      <c r="F1394" s="54" t="s">
        <v>441</v>
      </c>
      <c r="G1394" s="56">
        <v>122969</v>
      </c>
      <c r="H1394" s="85">
        <f t="shared" si="21"/>
        <v>25.039758091611603</v>
      </c>
    </row>
    <row r="1395" spans="1:8" x14ac:dyDescent="0.25">
      <c r="A1395" s="53">
        <v>395980250029</v>
      </c>
      <c r="B1395" s="54" t="s">
        <v>4320</v>
      </c>
      <c r="C1395" s="55" t="s">
        <v>4321</v>
      </c>
      <c r="D1395" s="55" t="s">
        <v>4322</v>
      </c>
      <c r="E1395" s="55" t="s">
        <v>728</v>
      </c>
      <c r="F1395" s="54" t="s">
        <v>441</v>
      </c>
      <c r="G1395" s="56">
        <v>122969</v>
      </c>
      <c r="H1395" s="85">
        <f t="shared" si="21"/>
        <v>25.039758091611603</v>
      </c>
    </row>
    <row r="1396" spans="1:8" x14ac:dyDescent="0.25">
      <c r="A1396" s="53">
        <v>395980620161</v>
      </c>
      <c r="B1396" s="54" t="s">
        <v>4323</v>
      </c>
      <c r="C1396" s="55" t="s">
        <v>4324</v>
      </c>
      <c r="D1396" s="55" t="s">
        <v>4325</v>
      </c>
      <c r="E1396" s="55" t="s">
        <v>728</v>
      </c>
      <c r="F1396" s="54" t="s">
        <v>441</v>
      </c>
      <c r="G1396" s="56">
        <v>122969</v>
      </c>
      <c r="H1396" s="85">
        <f t="shared" si="21"/>
        <v>25.039758091611603</v>
      </c>
    </row>
    <row r="1397" spans="1:8" x14ac:dyDescent="0.25">
      <c r="A1397" s="53">
        <v>395980720068</v>
      </c>
      <c r="B1397" s="54" t="s">
        <v>4326</v>
      </c>
      <c r="C1397" s="55" t="s">
        <v>4327</v>
      </c>
      <c r="D1397" s="55" t="s">
        <v>4328</v>
      </c>
      <c r="E1397" s="55" t="s">
        <v>728</v>
      </c>
      <c r="F1397" s="54" t="s">
        <v>441</v>
      </c>
      <c r="G1397" s="56">
        <v>122969</v>
      </c>
      <c r="H1397" s="85">
        <f t="shared" si="21"/>
        <v>25.039758091611603</v>
      </c>
    </row>
    <row r="1398" spans="1:8" x14ac:dyDescent="0.25">
      <c r="A1398" s="53">
        <v>395981120889</v>
      </c>
      <c r="B1398" s="54" t="s">
        <v>4329</v>
      </c>
      <c r="C1398" s="55" t="s">
        <v>4330</v>
      </c>
      <c r="D1398" s="55" t="s">
        <v>3266</v>
      </c>
      <c r="E1398" s="55" t="s">
        <v>728</v>
      </c>
      <c r="F1398" s="54" t="s">
        <v>441</v>
      </c>
      <c r="G1398" s="56">
        <v>122969</v>
      </c>
      <c r="H1398" s="85">
        <f t="shared" si="21"/>
        <v>25.039758091611603</v>
      </c>
    </row>
    <row r="1399" spans="1:8" x14ac:dyDescent="0.25">
      <c r="A1399" s="53">
        <v>395990850181</v>
      </c>
      <c r="B1399" s="54" t="s">
        <v>4331</v>
      </c>
      <c r="C1399" s="55" t="s">
        <v>4332</v>
      </c>
      <c r="D1399" s="55" t="s">
        <v>4333</v>
      </c>
      <c r="E1399" s="55" t="s">
        <v>728</v>
      </c>
      <c r="F1399" s="54" t="s">
        <v>441</v>
      </c>
      <c r="G1399" s="56">
        <v>122969</v>
      </c>
      <c r="H1399" s="85">
        <f t="shared" si="21"/>
        <v>25.039758091611603</v>
      </c>
    </row>
    <row r="1400" spans="1:8" x14ac:dyDescent="0.25">
      <c r="A1400" s="53">
        <v>396030103051</v>
      </c>
      <c r="B1400" s="54" t="s">
        <v>532</v>
      </c>
      <c r="C1400" s="55" t="s">
        <v>533</v>
      </c>
      <c r="D1400" s="55" t="s">
        <v>534</v>
      </c>
      <c r="E1400" s="55" t="s">
        <v>440</v>
      </c>
      <c r="F1400" s="54" t="s">
        <v>441</v>
      </c>
      <c r="G1400" s="56">
        <v>122969</v>
      </c>
      <c r="H1400" s="85">
        <f t="shared" si="21"/>
        <v>25.039758091611603</v>
      </c>
    </row>
    <row r="1401" spans="1:8" x14ac:dyDescent="0.25">
      <c r="A1401" s="53">
        <v>396030302819</v>
      </c>
      <c r="B1401" s="54" t="s">
        <v>455</v>
      </c>
      <c r="C1401" s="55" t="s">
        <v>456</v>
      </c>
      <c r="D1401" s="55" t="s">
        <v>454</v>
      </c>
      <c r="E1401" s="55" t="s">
        <v>440</v>
      </c>
      <c r="F1401" s="54" t="s">
        <v>441</v>
      </c>
      <c r="G1401" s="56">
        <v>122969</v>
      </c>
      <c r="H1401" s="85">
        <f t="shared" si="21"/>
        <v>25.039758091611603</v>
      </c>
    </row>
    <row r="1402" spans="1:8" x14ac:dyDescent="0.25">
      <c r="A1402" s="53">
        <v>398000305506</v>
      </c>
      <c r="B1402" s="54" t="s">
        <v>4334</v>
      </c>
      <c r="C1402" s="55" t="s">
        <v>4335</v>
      </c>
      <c r="D1402" s="55" t="s">
        <v>4336</v>
      </c>
      <c r="E1402" s="55" t="s">
        <v>2223</v>
      </c>
      <c r="F1402" s="54" t="s">
        <v>441</v>
      </c>
      <c r="G1402" s="56">
        <v>122969</v>
      </c>
      <c r="H1402" s="85">
        <f t="shared" si="21"/>
        <v>25.039758091611603</v>
      </c>
    </row>
    <row r="1403" spans="1:8" x14ac:dyDescent="0.25">
      <c r="A1403" s="53">
        <v>398990510851</v>
      </c>
      <c r="B1403" s="54" t="s">
        <v>4337</v>
      </c>
      <c r="C1403" s="55" t="s">
        <v>4338</v>
      </c>
      <c r="D1403" s="55" t="s">
        <v>4339</v>
      </c>
      <c r="E1403" s="55" t="s">
        <v>2223</v>
      </c>
      <c r="F1403" s="54" t="s">
        <v>477</v>
      </c>
      <c r="G1403" s="56">
        <v>122969</v>
      </c>
      <c r="H1403" s="85">
        <f t="shared" si="21"/>
        <v>25.039758091611603</v>
      </c>
    </row>
    <row r="1404" spans="1:8" x14ac:dyDescent="0.25">
      <c r="A1404" s="53">
        <v>398990710981</v>
      </c>
      <c r="B1404" s="54" t="s">
        <v>4340</v>
      </c>
      <c r="C1404" s="55" t="s">
        <v>3341</v>
      </c>
      <c r="D1404" s="55" t="s">
        <v>4341</v>
      </c>
      <c r="E1404" s="55" t="s">
        <v>1845</v>
      </c>
      <c r="F1404" s="54" t="s">
        <v>441</v>
      </c>
      <c r="G1404" s="56">
        <v>122969</v>
      </c>
      <c r="H1404" s="85">
        <f t="shared" si="21"/>
        <v>25.039758091611603</v>
      </c>
    </row>
    <row r="1405" spans="1:8" x14ac:dyDescent="0.25">
      <c r="A1405" s="53">
        <v>400000801401</v>
      </c>
      <c r="B1405" s="54" t="s">
        <v>4342</v>
      </c>
      <c r="C1405" s="55" t="s">
        <v>4066</v>
      </c>
      <c r="D1405" s="55" t="s">
        <v>4343</v>
      </c>
      <c r="E1405" s="55" t="s">
        <v>716</v>
      </c>
      <c r="F1405" s="54" t="s">
        <v>441</v>
      </c>
      <c r="G1405" s="56">
        <v>122969</v>
      </c>
      <c r="H1405" s="85">
        <f t="shared" si="21"/>
        <v>25.039758091611603</v>
      </c>
    </row>
    <row r="1406" spans="1:8" x14ac:dyDescent="0.25">
      <c r="A1406" s="53">
        <v>400851100341</v>
      </c>
      <c r="B1406" s="54" t="s">
        <v>4344</v>
      </c>
      <c r="C1406" s="55" t="s">
        <v>4345</v>
      </c>
      <c r="D1406" s="55" t="s">
        <v>4346</v>
      </c>
      <c r="E1406" s="55" t="s">
        <v>1051</v>
      </c>
      <c r="F1406" s="54" t="s">
        <v>441</v>
      </c>
      <c r="G1406" s="56">
        <v>122969</v>
      </c>
      <c r="H1406" s="85">
        <f t="shared" si="21"/>
        <v>25.039758091611603</v>
      </c>
    </row>
    <row r="1407" spans="1:8" x14ac:dyDescent="0.25">
      <c r="A1407" s="53">
        <v>400910500111</v>
      </c>
      <c r="B1407" s="54" t="s">
        <v>4347</v>
      </c>
      <c r="C1407" s="55" t="s">
        <v>4348</v>
      </c>
      <c r="D1407" s="55" t="s">
        <v>4349</v>
      </c>
      <c r="E1407" s="55" t="s">
        <v>2127</v>
      </c>
      <c r="F1407" s="54" t="s">
        <v>441</v>
      </c>
      <c r="G1407" s="56">
        <v>122969</v>
      </c>
      <c r="H1407" s="85">
        <f t="shared" si="21"/>
        <v>25.039758091611603</v>
      </c>
    </row>
    <row r="1408" spans="1:8" x14ac:dyDescent="0.25">
      <c r="A1408" s="53">
        <v>371010702311</v>
      </c>
      <c r="B1408" s="54" t="s">
        <v>4350</v>
      </c>
      <c r="C1408" s="55" t="s">
        <v>4351</v>
      </c>
      <c r="D1408" s="55" t="s">
        <v>4352</v>
      </c>
      <c r="E1408" s="55" t="s">
        <v>2200</v>
      </c>
      <c r="F1408" s="54" t="s">
        <v>441</v>
      </c>
      <c r="G1408" s="56">
        <v>122968</v>
      </c>
      <c r="H1408" s="85">
        <f t="shared" si="21"/>
        <v>25.039554465022043</v>
      </c>
    </row>
    <row r="1409" spans="1:8" x14ac:dyDescent="0.25">
      <c r="A1409" s="53">
        <v>371010900083</v>
      </c>
      <c r="B1409" s="54" t="s">
        <v>4353</v>
      </c>
      <c r="C1409" s="55" t="s">
        <v>3398</v>
      </c>
      <c r="D1409" s="55" t="s">
        <v>3399</v>
      </c>
      <c r="E1409" s="55" t="s">
        <v>2174</v>
      </c>
      <c r="F1409" s="54" t="s">
        <v>441</v>
      </c>
      <c r="G1409" s="56">
        <v>122968</v>
      </c>
      <c r="H1409" s="85">
        <f t="shared" si="21"/>
        <v>25.039554465022043</v>
      </c>
    </row>
    <row r="1410" spans="1:8" x14ac:dyDescent="0.25">
      <c r="A1410" s="53">
        <v>371010901241</v>
      </c>
      <c r="B1410" s="54" t="s">
        <v>4354</v>
      </c>
      <c r="C1410" s="55" t="s">
        <v>3398</v>
      </c>
      <c r="D1410" s="55" t="s">
        <v>3733</v>
      </c>
      <c r="E1410" s="55" t="s">
        <v>2174</v>
      </c>
      <c r="F1410" s="54" t="s">
        <v>441</v>
      </c>
      <c r="G1410" s="56">
        <v>122968</v>
      </c>
      <c r="H1410" s="85">
        <f t="shared" ref="H1410:H1473" si="22">G1410/4910.95</f>
        <v>25.039554465022043</v>
      </c>
    </row>
    <row r="1411" spans="1:8" x14ac:dyDescent="0.25">
      <c r="A1411" s="53">
        <v>371781111374</v>
      </c>
      <c r="B1411" s="54" t="s">
        <v>4355</v>
      </c>
      <c r="C1411" s="55" t="s">
        <v>4356</v>
      </c>
      <c r="D1411" s="55" t="s">
        <v>4357</v>
      </c>
      <c r="E1411" s="55" t="s">
        <v>2200</v>
      </c>
      <c r="F1411" s="54" t="s">
        <v>441</v>
      </c>
      <c r="G1411" s="56">
        <v>122968</v>
      </c>
      <c r="H1411" s="85">
        <f t="shared" si="22"/>
        <v>25.039554465022043</v>
      </c>
    </row>
    <row r="1412" spans="1:8" x14ac:dyDescent="0.25">
      <c r="A1412" s="53">
        <v>371970801136</v>
      </c>
      <c r="B1412" s="54" t="s">
        <v>4358</v>
      </c>
      <c r="C1412" s="55" t="s">
        <v>4359</v>
      </c>
      <c r="D1412" s="55" t="s">
        <v>4360</v>
      </c>
      <c r="E1412" s="55" t="s">
        <v>2200</v>
      </c>
      <c r="F1412" s="54" t="s">
        <v>441</v>
      </c>
      <c r="G1412" s="56">
        <v>122968</v>
      </c>
      <c r="H1412" s="85">
        <f t="shared" si="22"/>
        <v>25.039554465022043</v>
      </c>
    </row>
    <row r="1413" spans="1:8" x14ac:dyDescent="0.25">
      <c r="A1413" s="53">
        <v>372001101182</v>
      </c>
      <c r="B1413" s="54" t="s">
        <v>4361</v>
      </c>
      <c r="C1413" s="55" t="s">
        <v>4362</v>
      </c>
      <c r="D1413" s="55" t="s">
        <v>4363</v>
      </c>
      <c r="E1413" s="55" t="s">
        <v>3594</v>
      </c>
      <c r="F1413" s="54" t="s">
        <v>441</v>
      </c>
      <c r="G1413" s="56">
        <v>122968</v>
      </c>
      <c r="H1413" s="85">
        <f t="shared" si="22"/>
        <v>25.039554465022043</v>
      </c>
    </row>
    <row r="1414" spans="1:8" x14ac:dyDescent="0.25">
      <c r="A1414" s="53">
        <v>373121100577</v>
      </c>
      <c r="B1414" s="54" t="s">
        <v>4364</v>
      </c>
      <c r="C1414" s="55" t="s">
        <v>4365</v>
      </c>
      <c r="D1414" s="55" t="s">
        <v>4366</v>
      </c>
      <c r="E1414" s="55" t="s">
        <v>1409</v>
      </c>
      <c r="F1414" s="54" t="s">
        <v>477</v>
      </c>
      <c r="G1414" s="56">
        <v>122968</v>
      </c>
      <c r="H1414" s="85">
        <f t="shared" si="22"/>
        <v>25.039554465022043</v>
      </c>
    </row>
    <row r="1415" spans="1:8" x14ac:dyDescent="0.25">
      <c r="A1415" s="53">
        <v>389120700345</v>
      </c>
      <c r="B1415" s="54" t="s">
        <v>4367</v>
      </c>
      <c r="C1415" s="55" t="s">
        <v>2244</v>
      </c>
      <c r="D1415" s="55" t="s">
        <v>4368</v>
      </c>
      <c r="E1415" s="55" t="s">
        <v>815</v>
      </c>
      <c r="F1415" s="54" t="s">
        <v>477</v>
      </c>
      <c r="G1415" s="56">
        <v>122968</v>
      </c>
      <c r="H1415" s="85">
        <f t="shared" si="22"/>
        <v>25.039554465022043</v>
      </c>
    </row>
    <row r="1416" spans="1:8" x14ac:dyDescent="0.25">
      <c r="A1416" s="53">
        <v>389140900138</v>
      </c>
      <c r="B1416" s="54" t="s">
        <v>4369</v>
      </c>
      <c r="C1416" s="55" t="s">
        <v>4370</v>
      </c>
      <c r="D1416" s="55" t="s">
        <v>4371</v>
      </c>
      <c r="E1416" s="55" t="s">
        <v>1489</v>
      </c>
      <c r="F1416" s="54" t="s">
        <v>441</v>
      </c>
      <c r="G1416" s="56">
        <v>122968</v>
      </c>
      <c r="H1416" s="85">
        <f t="shared" si="22"/>
        <v>25.039554465022043</v>
      </c>
    </row>
    <row r="1417" spans="1:8" x14ac:dyDescent="0.25">
      <c r="A1417" s="53">
        <v>390000110208</v>
      </c>
      <c r="B1417" s="54" t="s">
        <v>4372</v>
      </c>
      <c r="C1417" s="55" t="s">
        <v>4373</v>
      </c>
      <c r="D1417" s="55" t="s">
        <v>3741</v>
      </c>
      <c r="E1417" s="55" t="s">
        <v>1679</v>
      </c>
      <c r="F1417" s="54" t="s">
        <v>477</v>
      </c>
      <c r="G1417" s="56">
        <v>122968</v>
      </c>
      <c r="H1417" s="85">
        <f t="shared" si="22"/>
        <v>25.039554465022043</v>
      </c>
    </row>
    <row r="1418" spans="1:8" x14ac:dyDescent="0.25">
      <c r="A1418" s="53">
        <v>390110300266</v>
      </c>
      <c r="B1418" s="54" t="s">
        <v>4374</v>
      </c>
      <c r="C1418" s="55" t="s">
        <v>2263</v>
      </c>
      <c r="D1418" s="55" t="s">
        <v>4375</v>
      </c>
      <c r="E1418" s="55" t="s">
        <v>977</v>
      </c>
      <c r="F1418" s="54" t="s">
        <v>477</v>
      </c>
      <c r="G1418" s="56">
        <v>122968</v>
      </c>
      <c r="H1418" s="85">
        <f t="shared" si="22"/>
        <v>25.039554465022043</v>
      </c>
    </row>
    <row r="1419" spans="1:8" x14ac:dyDescent="0.25">
      <c r="A1419" s="53">
        <v>390110500869</v>
      </c>
      <c r="B1419" s="54" t="s">
        <v>4376</v>
      </c>
      <c r="C1419" s="55" t="s">
        <v>2607</v>
      </c>
      <c r="D1419" s="55" t="s">
        <v>4377</v>
      </c>
      <c r="E1419" s="55" t="s">
        <v>1788</v>
      </c>
      <c r="F1419" s="54" t="s">
        <v>441</v>
      </c>
      <c r="G1419" s="56">
        <v>122968</v>
      </c>
      <c r="H1419" s="85">
        <f t="shared" si="22"/>
        <v>25.039554465022043</v>
      </c>
    </row>
    <row r="1420" spans="1:8" x14ac:dyDescent="0.25">
      <c r="A1420" s="53">
        <v>390110500877</v>
      </c>
      <c r="B1420" s="54" t="s">
        <v>4378</v>
      </c>
      <c r="C1420" s="55" t="s">
        <v>2607</v>
      </c>
      <c r="D1420" s="55" t="s">
        <v>2608</v>
      </c>
      <c r="E1420" s="55" t="s">
        <v>1788</v>
      </c>
      <c r="F1420" s="54" t="s">
        <v>441</v>
      </c>
      <c r="G1420" s="56">
        <v>122968</v>
      </c>
      <c r="H1420" s="85">
        <f t="shared" si="22"/>
        <v>25.039554465022043</v>
      </c>
    </row>
    <row r="1421" spans="1:8" x14ac:dyDescent="0.25">
      <c r="A1421" s="53">
        <v>390110500885</v>
      </c>
      <c r="B1421" s="54" t="s">
        <v>4379</v>
      </c>
      <c r="C1421" s="55" t="s">
        <v>2607</v>
      </c>
      <c r="D1421" s="55" t="s">
        <v>2608</v>
      </c>
      <c r="E1421" s="55" t="s">
        <v>1788</v>
      </c>
      <c r="F1421" s="54" t="s">
        <v>441</v>
      </c>
      <c r="G1421" s="56">
        <v>122968</v>
      </c>
      <c r="H1421" s="85">
        <f t="shared" si="22"/>
        <v>25.039554465022043</v>
      </c>
    </row>
    <row r="1422" spans="1:8" x14ac:dyDescent="0.25">
      <c r="A1422" s="53">
        <v>390751100119</v>
      </c>
      <c r="B1422" s="54" t="s">
        <v>4380</v>
      </c>
      <c r="C1422" s="55" t="s">
        <v>4381</v>
      </c>
      <c r="D1422" s="55" t="s">
        <v>3771</v>
      </c>
      <c r="E1422" s="55" t="s">
        <v>1532</v>
      </c>
      <c r="F1422" s="54" t="s">
        <v>441</v>
      </c>
      <c r="G1422" s="56">
        <v>122968</v>
      </c>
      <c r="H1422" s="85">
        <f t="shared" si="22"/>
        <v>25.039554465022043</v>
      </c>
    </row>
    <row r="1423" spans="1:8" x14ac:dyDescent="0.25">
      <c r="A1423" s="53">
        <v>390780300011</v>
      </c>
      <c r="B1423" s="54" t="s">
        <v>4382</v>
      </c>
      <c r="C1423" s="55" t="s">
        <v>3687</v>
      </c>
      <c r="D1423" s="55" t="s">
        <v>3688</v>
      </c>
      <c r="E1423" s="55" t="s">
        <v>1525</v>
      </c>
      <c r="F1423" s="54" t="s">
        <v>477</v>
      </c>
      <c r="G1423" s="56">
        <v>122968</v>
      </c>
      <c r="H1423" s="85">
        <f t="shared" si="22"/>
        <v>25.039554465022043</v>
      </c>
    </row>
    <row r="1424" spans="1:8" x14ac:dyDescent="0.25">
      <c r="A1424" s="53">
        <v>390810300011</v>
      </c>
      <c r="B1424" s="54" t="s">
        <v>4383</v>
      </c>
      <c r="C1424" s="55" t="s">
        <v>4384</v>
      </c>
      <c r="D1424" s="55" t="s">
        <v>4385</v>
      </c>
      <c r="E1424" s="55" t="s">
        <v>1532</v>
      </c>
      <c r="F1424" s="54" t="s">
        <v>441</v>
      </c>
      <c r="G1424" s="56">
        <v>122968</v>
      </c>
      <c r="H1424" s="85">
        <f t="shared" si="22"/>
        <v>25.039554465022043</v>
      </c>
    </row>
    <row r="1425" spans="1:8" x14ac:dyDescent="0.25">
      <c r="A1425" s="53">
        <v>390880100010</v>
      </c>
      <c r="B1425" s="54" t="s">
        <v>4386</v>
      </c>
      <c r="C1425" s="55" t="s">
        <v>3687</v>
      </c>
      <c r="D1425" s="55" t="s">
        <v>4387</v>
      </c>
      <c r="E1425" s="55" t="s">
        <v>1532</v>
      </c>
      <c r="F1425" s="54" t="s">
        <v>441</v>
      </c>
      <c r="G1425" s="56">
        <v>122968</v>
      </c>
      <c r="H1425" s="85">
        <f t="shared" si="22"/>
        <v>25.039554465022043</v>
      </c>
    </row>
    <row r="1426" spans="1:8" x14ac:dyDescent="0.25">
      <c r="A1426" s="53">
        <v>390981110521</v>
      </c>
      <c r="B1426" s="54" t="s">
        <v>4388</v>
      </c>
      <c r="C1426" s="55" t="s">
        <v>4389</v>
      </c>
      <c r="D1426" s="55" t="s">
        <v>4390</v>
      </c>
      <c r="E1426" s="55" t="s">
        <v>1532</v>
      </c>
      <c r="F1426" s="54" t="s">
        <v>441</v>
      </c>
      <c r="G1426" s="56">
        <v>122968</v>
      </c>
      <c r="H1426" s="85">
        <f t="shared" si="22"/>
        <v>25.039554465022043</v>
      </c>
    </row>
    <row r="1427" spans="1:8" x14ac:dyDescent="0.25">
      <c r="A1427" s="53">
        <v>391161000051</v>
      </c>
      <c r="B1427" s="54" t="s">
        <v>4391</v>
      </c>
      <c r="C1427" s="55" t="s">
        <v>4392</v>
      </c>
      <c r="D1427" s="55" t="s">
        <v>4393</v>
      </c>
      <c r="E1427" s="55" t="s">
        <v>984</v>
      </c>
      <c r="F1427" s="54" t="s">
        <v>441</v>
      </c>
      <c r="G1427" s="56">
        <v>122968</v>
      </c>
      <c r="H1427" s="85">
        <f t="shared" si="22"/>
        <v>25.039554465022043</v>
      </c>
    </row>
    <row r="1428" spans="1:8" x14ac:dyDescent="0.25">
      <c r="A1428" s="53">
        <v>391180300073</v>
      </c>
      <c r="B1428" s="54" t="s">
        <v>4394</v>
      </c>
      <c r="C1428" s="55" t="s">
        <v>2607</v>
      </c>
      <c r="D1428" s="55" t="s">
        <v>4395</v>
      </c>
      <c r="E1428" s="55" t="s">
        <v>1788</v>
      </c>
      <c r="F1428" s="54" t="s">
        <v>441</v>
      </c>
      <c r="G1428" s="56">
        <v>122968</v>
      </c>
      <c r="H1428" s="85">
        <f t="shared" si="22"/>
        <v>25.039554465022043</v>
      </c>
    </row>
    <row r="1429" spans="1:8" x14ac:dyDescent="0.25">
      <c r="A1429" s="53">
        <v>393141100019</v>
      </c>
      <c r="B1429" s="54" t="s">
        <v>4396</v>
      </c>
      <c r="C1429" s="55" t="s">
        <v>4397</v>
      </c>
      <c r="D1429" s="55" t="s">
        <v>4398</v>
      </c>
      <c r="E1429" s="55" t="s">
        <v>1205</v>
      </c>
      <c r="F1429" s="54" t="s">
        <v>477</v>
      </c>
      <c r="G1429" s="56">
        <v>122968</v>
      </c>
      <c r="H1429" s="85">
        <f t="shared" si="22"/>
        <v>25.039554465022043</v>
      </c>
    </row>
    <row r="1430" spans="1:8" x14ac:dyDescent="0.25">
      <c r="A1430" s="53">
        <v>393971210241</v>
      </c>
      <c r="B1430" s="54" t="s">
        <v>4399</v>
      </c>
      <c r="C1430" s="55" t="s">
        <v>4400</v>
      </c>
      <c r="D1430" s="55" t="s">
        <v>4401</v>
      </c>
      <c r="E1430" s="55" t="s">
        <v>1205</v>
      </c>
      <c r="F1430" s="54" t="s">
        <v>477</v>
      </c>
      <c r="G1430" s="56">
        <v>122968</v>
      </c>
      <c r="H1430" s="85">
        <f t="shared" si="22"/>
        <v>25.039554465022043</v>
      </c>
    </row>
    <row r="1431" spans="1:8" x14ac:dyDescent="0.25">
      <c r="A1431" s="53">
        <v>395020500560</v>
      </c>
      <c r="B1431" s="54" t="s">
        <v>4402</v>
      </c>
      <c r="C1431" s="55" t="s">
        <v>4403</v>
      </c>
      <c r="D1431" s="55" t="s">
        <v>4404</v>
      </c>
      <c r="E1431" s="55" t="s">
        <v>728</v>
      </c>
      <c r="F1431" s="54" t="s">
        <v>441</v>
      </c>
      <c r="G1431" s="56">
        <v>122968</v>
      </c>
      <c r="H1431" s="85">
        <f t="shared" si="22"/>
        <v>25.039554465022043</v>
      </c>
    </row>
    <row r="1432" spans="1:8" x14ac:dyDescent="0.25">
      <c r="A1432" s="53">
        <v>395030402752</v>
      </c>
      <c r="B1432" s="54" t="s">
        <v>4405</v>
      </c>
      <c r="C1432" s="55" t="s">
        <v>2358</v>
      </c>
      <c r="D1432" s="55" t="s">
        <v>4406</v>
      </c>
      <c r="E1432" s="55" t="s">
        <v>728</v>
      </c>
      <c r="F1432" s="54" t="s">
        <v>477</v>
      </c>
      <c r="G1432" s="56">
        <v>122968</v>
      </c>
      <c r="H1432" s="85">
        <f t="shared" si="22"/>
        <v>25.039554465022043</v>
      </c>
    </row>
    <row r="1433" spans="1:8" x14ac:dyDescent="0.25">
      <c r="A1433" s="53">
        <v>395031101683</v>
      </c>
      <c r="B1433" s="54" t="s">
        <v>4407</v>
      </c>
      <c r="C1433" s="55" t="s">
        <v>4408</v>
      </c>
      <c r="D1433" s="55" t="s">
        <v>4218</v>
      </c>
      <c r="E1433" s="55" t="s">
        <v>728</v>
      </c>
      <c r="F1433" s="54" t="s">
        <v>477</v>
      </c>
      <c r="G1433" s="56">
        <v>122968</v>
      </c>
      <c r="H1433" s="85">
        <f t="shared" si="22"/>
        <v>25.039554465022043</v>
      </c>
    </row>
    <row r="1434" spans="1:8" x14ac:dyDescent="0.25">
      <c r="A1434" s="53">
        <v>395050800509</v>
      </c>
      <c r="B1434" s="54" t="s">
        <v>4409</v>
      </c>
      <c r="C1434" s="55" t="s">
        <v>4410</v>
      </c>
      <c r="D1434" s="55" t="s">
        <v>4411</v>
      </c>
      <c r="E1434" s="55" t="s">
        <v>743</v>
      </c>
      <c r="F1434" s="54" t="s">
        <v>441</v>
      </c>
      <c r="G1434" s="56">
        <v>122968</v>
      </c>
      <c r="H1434" s="85">
        <f t="shared" si="22"/>
        <v>25.039554465022043</v>
      </c>
    </row>
    <row r="1435" spans="1:8" x14ac:dyDescent="0.25">
      <c r="A1435" s="53">
        <v>395080600351</v>
      </c>
      <c r="B1435" s="54" t="s">
        <v>4412</v>
      </c>
      <c r="C1435" s="55" t="s">
        <v>4413</v>
      </c>
      <c r="D1435" s="55" t="s">
        <v>4414</v>
      </c>
      <c r="E1435" s="55" t="s">
        <v>728</v>
      </c>
      <c r="F1435" s="54" t="s">
        <v>441</v>
      </c>
      <c r="G1435" s="56">
        <v>122968</v>
      </c>
      <c r="H1435" s="85">
        <f t="shared" si="22"/>
        <v>25.039554465022043</v>
      </c>
    </row>
    <row r="1436" spans="1:8" x14ac:dyDescent="0.25">
      <c r="A1436" s="53">
        <v>395080601667</v>
      </c>
      <c r="B1436" s="54" t="s">
        <v>4415</v>
      </c>
      <c r="C1436" s="55" t="s">
        <v>4416</v>
      </c>
      <c r="D1436" s="55" t="s">
        <v>4417</v>
      </c>
      <c r="E1436" s="55" t="s">
        <v>728</v>
      </c>
      <c r="F1436" s="54" t="s">
        <v>441</v>
      </c>
      <c r="G1436" s="56">
        <v>122968</v>
      </c>
      <c r="H1436" s="85">
        <f t="shared" si="22"/>
        <v>25.039554465022043</v>
      </c>
    </row>
    <row r="1437" spans="1:8" x14ac:dyDescent="0.25">
      <c r="A1437" s="53">
        <v>395090300495</v>
      </c>
      <c r="B1437" s="54" t="s">
        <v>4418</v>
      </c>
      <c r="C1437" s="55" t="s">
        <v>4419</v>
      </c>
      <c r="D1437" s="55" t="s">
        <v>4420</v>
      </c>
      <c r="E1437" s="55" t="s">
        <v>728</v>
      </c>
      <c r="F1437" s="54" t="s">
        <v>441</v>
      </c>
      <c r="G1437" s="56">
        <v>122968</v>
      </c>
      <c r="H1437" s="85">
        <f t="shared" si="22"/>
        <v>25.039554465022043</v>
      </c>
    </row>
    <row r="1438" spans="1:8" x14ac:dyDescent="0.25">
      <c r="A1438" s="53">
        <v>395090301114</v>
      </c>
      <c r="B1438" s="54" t="s">
        <v>4421</v>
      </c>
      <c r="C1438" s="55" t="s">
        <v>4422</v>
      </c>
      <c r="D1438" s="55" t="s">
        <v>4423</v>
      </c>
      <c r="E1438" s="55" t="s">
        <v>728</v>
      </c>
      <c r="F1438" s="54" t="s">
        <v>477</v>
      </c>
      <c r="G1438" s="56">
        <v>122968</v>
      </c>
      <c r="H1438" s="85">
        <f t="shared" si="22"/>
        <v>25.039554465022043</v>
      </c>
    </row>
    <row r="1439" spans="1:8" x14ac:dyDescent="0.25">
      <c r="A1439" s="53">
        <v>395090700361</v>
      </c>
      <c r="B1439" s="54" t="s">
        <v>4424</v>
      </c>
      <c r="C1439" s="55" t="s">
        <v>4425</v>
      </c>
      <c r="D1439" s="55" t="s">
        <v>4414</v>
      </c>
      <c r="E1439" s="55" t="s">
        <v>728</v>
      </c>
      <c r="F1439" s="54" t="s">
        <v>441</v>
      </c>
      <c r="G1439" s="56">
        <v>122968</v>
      </c>
      <c r="H1439" s="85">
        <f t="shared" si="22"/>
        <v>25.039554465022043</v>
      </c>
    </row>
    <row r="1440" spans="1:8" x14ac:dyDescent="0.25">
      <c r="A1440" s="53">
        <v>395100501141</v>
      </c>
      <c r="B1440" s="54" t="s">
        <v>4426</v>
      </c>
      <c r="C1440" s="55" t="s">
        <v>4427</v>
      </c>
      <c r="D1440" s="55" t="s">
        <v>4428</v>
      </c>
      <c r="E1440" s="55" t="s">
        <v>728</v>
      </c>
      <c r="F1440" s="54" t="s">
        <v>441</v>
      </c>
      <c r="G1440" s="56">
        <v>122968</v>
      </c>
      <c r="H1440" s="85">
        <f t="shared" si="22"/>
        <v>25.039554465022043</v>
      </c>
    </row>
    <row r="1441" spans="1:8" x14ac:dyDescent="0.25">
      <c r="A1441" s="53">
        <v>395100501150</v>
      </c>
      <c r="B1441" s="54" t="s">
        <v>4429</v>
      </c>
      <c r="C1441" s="55" t="s">
        <v>4427</v>
      </c>
      <c r="D1441" s="55" t="s">
        <v>4428</v>
      </c>
      <c r="E1441" s="55" t="s">
        <v>728</v>
      </c>
      <c r="F1441" s="54" t="s">
        <v>441</v>
      </c>
      <c r="G1441" s="56">
        <v>122968</v>
      </c>
      <c r="H1441" s="85">
        <f t="shared" si="22"/>
        <v>25.039554465022043</v>
      </c>
    </row>
    <row r="1442" spans="1:8" x14ac:dyDescent="0.25">
      <c r="A1442" s="53">
        <v>395110500232</v>
      </c>
      <c r="B1442" s="54" t="s">
        <v>4430</v>
      </c>
      <c r="C1442" s="55" t="s">
        <v>4431</v>
      </c>
      <c r="D1442" s="55" t="s">
        <v>4432</v>
      </c>
      <c r="E1442" s="55" t="s">
        <v>728</v>
      </c>
      <c r="F1442" s="54" t="s">
        <v>441</v>
      </c>
      <c r="G1442" s="56">
        <v>122968</v>
      </c>
      <c r="H1442" s="85">
        <f t="shared" si="22"/>
        <v>25.039554465022043</v>
      </c>
    </row>
    <row r="1443" spans="1:8" x14ac:dyDescent="0.25">
      <c r="A1443" s="53">
        <v>395120200580</v>
      </c>
      <c r="B1443" s="54" t="s">
        <v>4433</v>
      </c>
      <c r="C1443" s="55" t="s">
        <v>4434</v>
      </c>
      <c r="D1443" s="55" t="s">
        <v>4435</v>
      </c>
      <c r="E1443" s="55" t="s">
        <v>743</v>
      </c>
      <c r="F1443" s="54" t="s">
        <v>441</v>
      </c>
      <c r="G1443" s="56">
        <v>122968</v>
      </c>
      <c r="H1443" s="85">
        <f t="shared" si="22"/>
        <v>25.039554465022043</v>
      </c>
    </row>
    <row r="1444" spans="1:8" x14ac:dyDescent="0.25">
      <c r="A1444" s="53">
        <v>395120300789</v>
      </c>
      <c r="B1444" s="54" t="s">
        <v>4436</v>
      </c>
      <c r="C1444" s="55" t="s">
        <v>1992</v>
      </c>
      <c r="D1444" s="55" t="s">
        <v>1485</v>
      </c>
      <c r="E1444" s="55" t="s">
        <v>728</v>
      </c>
      <c r="F1444" s="54" t="s">
        <v>477</v>
      </c>
      <c r="G1444" s="56">
        <v>122968</v>
      </c>
      <c r="H1444" s="85">
        <f t="shared" si="22"/>
        <v>25.039554465022043</v>
      </c>
    </row>
    <row r="1445" spans="1:8" x14ac:dyDescent="0.25">
      <c r="A1445" s="53">
        <v>395120301327</v>
      </c>
      <c r="B1445" s="54" t="s">
        <v>4437</v>
      </c>
      <c r="C1445" s="55" t="s">
        <v>2337</v>
      </c>
      <c r="D1445" s="55" t="s">
        <v>4438</v>
      </c>
      <c r="E1445" s="55" t="s">
        <v>743</v>
      </c>
      <c r="F1445" s="54" t="s">
        <v>441</v>
      </c>
      <c r="G1445" s="56">
        <v>122968</v>
      </c>
      <c r="H1445" s="85">
        <f t="shared" si="22"/>
        <v>25.039554465022043</v>
      </c>
    </row>
    <row r="1446" spans="1:8" x14ac:dyDescent="0.25">
      <c r="A1446" s="53">
        <v>395120301335</v>
      </c>
      <c r="B1446" s="54" t="s">
        <v>4439</v>
      </c>
      <c r="C1446" s="55" t="s">
        <v>4440</v>
      </c>
      <c r="D1446" s="55" t="s">
        <v>4438</v>
      </c>
      <c r="E1446" s="55" t="s">
        <v>743</v>
      </c>
      <c r="F1446" s="54" t="s">
        <v>441</v>
      </c>
      <c r="G1446" s="56">
        <v>122968</v>
      </c>
      <c r="H1446" s="85">
        <f t="shared" si="22"/>
        <v>25.039554465022043</v>
      </c>
    </row>
    <row r="1447" spans="1:8" x14ac:dyDescent="0.25">
      <c r="A1447" s="53">
        <v>395140500351</v>
      </c>
      <c r="B1447" s="54" t="s">
        <v>4441</v>
      </c>
      <c r="C1447" s="55" t="s">
        <v>4442</v>
      </c>
      <c r="D1447" s="55" t="s">
        <v>4443</v>
      </c>
      <c r="E1447" s="55" t="s">
        <v>743</v>
      </c>
      <c r="F1447" s="54" t="s">
        <v>477</v>
      </c>
      <c r="G1447" s="56">
        <v>122968</v>
      </c>
      <c r="H1447" s="85">
        <f t="shared" si="22"/>
        <v>25.039554465022043</v>
      </c>
    </row>
    <row r="1448" spans="1:8" x14ac:dyDescent="0.25">
      <c r="A1448" s="53">
        <v>395160201309</v>
      </c>
      <c r="B1448" s="54" t="s">
        <v>4444</v>
      </c>
      <c r="C1448" s="55" t="s">
        <v>4445</v>
      </c>
      <c r="D1448" s="55" t="s">
        <v>4446</v>
      </c>
      <c r="E1448" s="55" t="s">
        <v>728</v>
      </c>
      <c r="F1448" s="54" t="s">
        <v>477</v>
      </c>
      <c r="G1448" s="56">
        <v>122968</v>
      </c>
      <c r="H1448" s="85">
        <f t="shared" si="22"/>
        <v>25.039554465022043</v>
      </c>
    </row>
    <row r="1449" spans="1:8" x14ac:dyDescent="0.25">
      <c r="A1449" s="53">
        <v>395160401430</v>
      </c>
      <c r="B1449" s="54" t="s">
        <v>4447</v>
      </c>
      <c r="C1449" s="55" t="s">
        <v>4448</v>
      </c>
      <c r="D1449" s="55" t="s">
        <v>4449</v>
      </c>
      <c r="E1449" s="55" t="s">
        <v>728</v>
      </c>
      <c r="F1449" s="54" t="s">
        <v>477</v>
      </c>
      <c r="G1449" s="56">
        <v>122968</v>
      </c>
      <c r="H1449" s="85">
        <f t="shared" si="22"/>
        <v>25.039554465022043</v>
      </c>
    </row>
    <row r="1450" spans="1:8" x14ac:dyDescent="0.25">
      <c r="A1450" s="53">
        <v>395160600475</v>
      </c>
      <c r="B1450" s="54" t="s">
        <v>4450</v>
      </c>
      <c r="C1450" s="55" t="s">
        <v>4451</v>
      </c>
      <c r="D1450" s="55" t="s">
        <v>4452</v>
      </c>
      <c r="E1450" s="55" t="s">
        <v>728</v>
      </c>
      <c r="F1450" s="54" t="s">
        <v>477</v>
      </c>
      <c r="G1450" s="56">
        <v>122968</v>
      </c>
      <c r="H1450" s="85">
        <f t="shared" si="22"/>
        <v>25.039554465022043</v>
      </c>
    </row>
    <row r="1451" spans="1:8" x14ac:dyDescent="0.25">
      <c r="A1451" s="53">
        <v>395161000447</v>
      </c>
      <c r="B1451" s="54" t="s">
        <v>4453</v>
      </c>
      <c r="C1451" s="55" t="s">
        <v>4454</v>
      </c>
      <c r="D1451" s="55" t="s">
        <v>4455</v>
      </c>
      <c r="E1451" s="55" t="s">
        <v>743</v>
      </c>
      <c r="F1451" s="54" t="s">
        <v>441</v>
      </c>
      <c r="G1451" s="56">
        <v>122968</v>
      </c>
      <c r="H1451" s="85">
        <f t="shared" si="22"/>
        <v>25.039554465022043</v>
      </c>
    </row>
    <row r="1452" spans="1:8" x14ac:dyDescent="0.25">
      <c r="A1452" s="53">
        <v>395170200246</v>
      </c>
      <c r="B1452" s="54" t="s">
        <v>4456</v>
      </c>
      <c r="C1452" s="55" t="s">
        <v>4457</v>
      </c>
      <c r="D1452" s="55" t="s">
        <v>4458</v>
      </c>
      <c r="E1452" s="55" t="s">
        <v>728</v>
      </c>
      <c r="F1452" s="54" t="s">
        <v>441</v>
      </c>
      <c r="G1452" s="56">
        <v>122968</v>
      </c>
      <c r="H1452" s="85">
        <f t="shared" si="22"/>
        <v>25.039554465022043</v>
      </c>
    </row>
    <row r="1453" spans="1:8" x14ac:dyDescent="0.25">
      <c r="A1453" s="53">
        <v>395170601208</v>
      </c>
      <c r="B1453" s="54" t="s">
        <v>4459</v>
      </c>
      <c r="C1453" s="55" t="s">
        <v>4460</v>
      </c>
      <c r="D1453" s="55" t="s">
        <v>4461</v>
      </c>
      <c r="E1453" s="55" t="s">
        <v>743</v>
      </c>
      <c r="F1453" s="54" t="s">
        <v>477</v>
      </c>
      <c r="G1453" s="56">
        <v>122968</v>
      </c>
      <c r="H1453" s="85">
        <f t="shared" si="22"/>
        <v>25.039554465022043</v>
      </c>
    </row>
    <row r="1454" spans="1:8" x14ac:dyDescent="0.25">
      <c r="A1454" s="53">
        <v>395171200673</v>
      </c>
      <c r="B1454" s="54" t="s">
        <v>4462</v>
      </c>
      <c r="C1454" s="55" t="s">
        <v>4463</v>
      </c>
      <c r="D1454" s="55" t="s">
        <v>4464</v>
      </c>
      <c r="E1454" s="55" t="s">
        <v>728</v>
      </c>
      <c r="F1454" s="54" t="s">
        <v>441</v>
      </c>
      <c r="G1454" s="56">
        <v>122968</v>
      </c>
      <c r="H1454" s="85">
        <f t="shared" si="22"/>
        <v>25.039554465022043</v>
      </c>
    </row>
    <row r="1455" spans="1:8" x14ac:dyDescent="0.25">
      <c r="A1455" s="53">
        <v>395171201335</v>
      </c>
      <c r="B1455" s="54" t="s">
        <v>4465</v>
      </c>
      <c r="C1455" s="55" t="s">
        <v>4466</v>
      </c>
      <c r="D1455" s="55" t="s">
        <v>4467</v>
      </c>
      <c r="E1455" s="55" t="s">
        <v>728</v>
      </c>
      <c r="F1455" s="54" t="s">
        <v>441</v>
      </c>
      <c r="G1455" s="56">
        <v>122968</v>
      </c>
      <c r="H1455" s="85">
        <f t="shared" si="22"/>
        <v>25.039554465022043</v>
      </c>
    </row>
    <row r="1456" spans="1:8" x14ac:dyDescent="0.25">
      <c r="A1456" s="53">
        <v>395180401509</v>
      </c>
      <c r="B1456" s="54" t="s">
        <v>4468</v>
      </c>
      <c r="C1456" s="55" t="s">
        <v>4469</v>
      </c>
      <c r="D1456" s="55" t="s">
        <v>4470</v>
      </c>
      <c r="E1456" s="55" t="s">
        <v>728</v>
      </c>
      <c r="F1456" s="54" t="s">
        <v>441</v>
      </c>
      <c r="G1456" s="56">
        <v>122968</v>
      </c>
      <c r="H1456" s="85">
        <f t="shared" si="22"/>
        <v>25.039554465022043</v>
      </c>
    </row>
    <row r="1457" spans="1:8" x14ac:dyDescent="0.25">
      <c r="A1457" s="53">
        <v>395180600820</v>
      </c>
      <c r="B1457" s="54" t="s">
        <v>4471</v>
      </c>
      <c r="C1457" s="55" t="s">
        <v>2554</v>
      </c>
      <c r="D1457" s="55" t="s">
        <v>4472</v>
      </c>
      <c r="E1457" s="55" t="s">
        <v>728</v>
      </c>
      <c r="F1457" s="54" t="s">
        <v>441</v>
      </c>
      <c r="G1457" s="56">
        <v>122968</v>
      </c>
      <c r="H1457" s="85">
        <f t="shared" si="22"/>
        <v>25.039554465022043</v>
      </c>
    </row>
    <row r="1458" spans="1:8" x14ac:dyDescent="0.25">
      <c r="A1458" s="53">
        <v>395190601727</v>
      </c>
      <c r="B1458" s="54" t="s">
        <v>4473</v>
      </c>
      <c r="C1458" s="55" t="s">
        <v>4474</v>
      </c>
      <c r="D1458" s="55" t="s">
        <v>4475</v>
      </c>
      <c r="E1458" s="55" t="s">
        <v>728</v>
      </c>
      <c r="F1458" s="54" t="s">
        <v>441</v>
      </c>
      <c r="G1458" s="56">
        <v>122968</v>
      </c>
      <c r="H1458" s="85">
        <f t="shared" si="22"/>
        <v>25.039554465022043</v>
      </c>
    </row>
    <row r="1459" spans="1:8" x14ac:dyDescent="0.25">
      <c r="A1459" s="53">
        <v>395190700512</v>
      </c>
      <c r="B1459" s="54" t="s">
        <v>4476</v>
      </c>
      <c r="C1459" s="55" t="s">
        <v>4477</v>
      </c>
      <c r="D1459" s="55" t="s">
        <v>4478</v>
      </c>
      <c r="E1459" s="55" t="s">
        <v>743</v>
      </c>
      <c r="F1459" s="54" t="s">
        <v>441</v>
      </c>
      <c r="G1459" s="56">
        <v>122968</v>
      </c>
      <c r="H1459" s="85">
        <f t="shared" si="22"/>
        <v>25.039554465022043</v>
      </c>
    </row>
    <row r="1460" spans="1:8" x14ac:dyDescent="0.25">
      <c r="A1460" s="53">
        <v>395190901267</v>
      </c>
      <c r="B1460" s="54" t="s">
        <v>4479</v>
      </c>
      <c r="C1460" s="55" t="s">
        <v>4480</v>
      </c>
      <c r="D1460" s="55" t="s">
        <v>4481</v>
      </c>
      <c r="E1460" s="55" t="s">
        <v>728</v>
      </c>
      <c r="F1460" s="54" t="s">
        <v>441</v>
      </c>
      <c r="G1460" s="56">
        <v>122968</v>
      </c>
      <c r="H1460" s="85">
        <f t="shared" si="22"/>
        <v>25.039554465022043</v>
      </c>
    </row>
    <row r="1461" spans="1:8" x14ac:dyDescent="0.25">
      <c r="A1461" s="53">
        <v>395191101281</v>
      </c>
      <c r="B1461" s="54" t="s">
        <v>4482</v>
      </c>
      <c r="C1461" s="55" t="s">
        <v>4483</v>
      </c>
      <c r="D1461" s="55" t="s">
        <v>4484</v>
      </c>
      <c r="E1461" s="55" t="s">
        <v>743</v>
      </c>
      <c r="F1461" s="54" t="s">
        <v>441</v>
      </c>
      <c r="G1461" s="56">
        <v>122968</v>
      </c>
      <c r="H1461" s="85">
        <f t="shared" si="22"/>
        <v>25.039554465022043</v>
      </c>
    </row>
    <row r="1462" spans="1:8" x14ac:dyDescent="0.25">
      <c r="A1462" s="53">
        <v>395750201169</v>
      </c>
      <c r="B1462" s="54" t="s">
        <v>4485</v>
      </c>
      <c r="C1462" s="55" t="s">
        <v>4486</v>
      </c>
      <c r="D1462" s="55" t="s">
        <v>1731</v>
      </c>
      <c r="E1462" s="55" t="s">
        <v>728</v>
      </c>
      <c r="F1462" s="54" t="s">
        <v>441</v>
      </c>
      <c r="G1462" s="56">
        <v>122968</v>
      </c>
      <c r="H1462" s="85">
        <f t="shared" si="22"/>
        <v>25.039554465022043</v>
      </c>
    </row>
    <row r="1463" spans="1:8" x14ac:dyDescent="0.25">
      <c r="A1463" s="53">
        <v>395750201592</v>
      </c>
      <c r="B1463" s="54" t="s">
        <v>4487</v>
      </c>
      <c r="C1463" s="55" t="s">
        <v>4488</v>
      </c>
      <c r="D1463" s="55" t="s">
        <v>4489</v>
      </c>
      <c r="E1463" s="55" t="s">
        <v>728</v>
      </c>
      <c r="F1463" s="54" t="s">
        <v>441</v>
      </c>
      <c r="G1463" s="56">
        <v>122968</v>
      </c>
      <c r="H1463" s="85">
        <f t="shared" si="22"/>
        <v>25.039554465022043</v>
      </c>
    </row>
    <row r="1464" spans="1:8" x14ac:dyDescent="0.25">
      <c r="A1464" s="53">
        <v>395750300370</v>
      </c>
      <c r="B1464" s="54" t="s">
        <v>4490</v>
      </c>
      <c r="C1464" s="55" t="s">
        <v>4491</v>
      </c>
      <c r="D1464" s="55" t="s">
        <v>4492</v>
      </c>
      <c r="E1464" s="55" t="s">
        <v>743</v>
      </c>
      <c r="F1464" s="54" t="s">
        <v>441</v>
      </c>
      <c r="G1464" s="56">
        <v>122968</v>
      </c>
      <c r="H1464" s="85">
        <f t="shared" si="22"/>
        <v>25.039554465022043</v>
      </c>
    </row>
    <row r="1465" spans="1:8" x14ac:dyDescent="0.25">
      <c r="A1465" s="53">
        <v>395750301627</v>
      </c>
      <c r="B1465" s="54" t="s">
        <v>4493</v>
      </c>
      <c r="C1465" s="55" t="s">
        <v>2365</v>
      </c>
      <c r="D1465" s="55" t="s">
        <v>2366</v>
      </c>
      <c r="E1465" s="55" t="s">
        <v>743</v>
      </c>
      <c r="F1465" s="54" t="s">
        <v>477</v>
      </c>
      <c r="G1465" s="56">
        <v>122968</v>
      </c>
      <c r="H1465" s="85">
        <f t="shared" si="22"/>
        <v>25.039554465022043</v>
      </c>
    </row>
    <row r="1466" spans="1:8" x14ac:dyDescent="0.25">
      <c r="A1466" s="53">
        <v>395750301821</v>
      </c>
      <c r="B1466" s="54" t="s">
        <v>4494</v>
      </c>
      <c r="C1466" s="55" t="s">
        <v>2891</v>
      </c>
      <c r="D1466" s="55" t="s">
        <v>2892</v>
      </c>
      <c r="E1466" s="55" t="s">
        <v>743</v>
      </c>
      <c r="F1466" s="54" t="s">
        <v>441</v>
      </c>
      <c r="G1466" s="56">
        <v>122968</v>
      </c>
      <c r="H1466" s="85">
        <f t="shared" si="22"/>
        <v>25.039554465022043</v>
      </c>
    </row>
    <row r="1467" spans="1:8" x14ac:dyDescent="0.25">
      <c r="A1467" s="53">
        <v>395770800719</v>
      </c>
      <c r="B1467" s="54" t="s">
        <v>4495</v>
      </c>
      <c r="C1467" s="55" t="s">
        <v>4496</v>
      </c>
      <c r="D1467" s="55" t="s">
        <v>4497</v>
      </c>
      <c r="E1467" s="55" t="s">
        <v>728</v>
      </c>
      <c r="F1467" s="54" t="s">
        <v>441</v>
      </c>
      <c r="G1467" s="56">
        <v>122968</v>
      </c>
      <c r="H1467" s="85">
        <f t="shared" si="22"/>
        <v>25.039554465022043</v>
      </c>
    </row>
    <row r="1468" spans="1:8" x14ac:dyDescent="0.25">
      <c r="A1468" s="53">
        <v>395770801103</v>
      </c>
      <c r="B1468" s="54" t="s">
        <v>4498</v>
      </c>
      <c r="C1468" s="55" t="s">
        <v>4499</v>
      </c>
      <c r="D1468" s="55" t="s">
        <v>4500</v>
      </c>
      <c r="E1468" s="55" t="s">
        <v>728</v>
      </c>
      <c r="F1468" s="54" t="s">
        <v>441</v>
      </c>
      <c r="G1468" s="56">
        <v>122968</v>
      </c>
      <c r="H1468" s="85">
        <f t="shared" si="22"/>
        <v>25.039554465022043</v>
      </c>
    </row>
    <row r="1469" spans="1:8" x14ac:dyDescent="0.25">
      <c r="A1469" s="53">
        <v>395770801499</v>
      </c>
      <c r="B1469" s="54" t="s">
        <v>4501</v>
      </c>
      <c r="C1469" s="55" t="s">
        <v>4502</v>
      </c>
      <c r="D1469" s="55" t="s">
        <v>4503</v>
      </c>
      <c r="E1469" s="55" t="s">
        <v>743</v>
      </c>
      <c r="F1469" s="54" t="s">
        <v>477</v>
      </c>
      <c r="G1469" s="56">
        <v>122968</v>
      </c>
      <c r="H1469" s="85">
        <f t="shared" si="22"/>
        <v>25.039554465022043</v>
      </c>
    </row>
    <row r="1470" spans="1:8" x14ac:dyDescent="0.25">
      <c r="A1470" s="53">
        <v>395910624738</v>
      </c>
      <c r="B1470" s="54" t="s">
        <v>4504</v>
      </c>
      <c r="C1470" s="55" t="s">
        <v>4505</v>
      </c>
      <c r="D1470" s="55" t="s">
        <v>4506</v>
      </c>
      <c r="E1470" s="55" t="s">
        <v>743</v>
      </c>
      <c r="F1470" s="54" t="s">
        <v>477</v>
      </c>
      <c r="G1470" s="56">
        <v>122968</v>
      </c>
      <c r="H1470" s="85">
        <f t="shared" si="22"/>
        <v>25.039554465022043</v>
      </c>
    </row>
    <row r="1471" spans="1:8" x14ac:dyDescent="0.25">
      <c r="A1471" s="53">
        <v>395930111231</v>
      </c>
      <c r="B1471" s="54" t="s">
        <v>4507</v>
      </c>
      <c r="C1471" s="55" t="s">
        <v>1477</v>
      </c>
      <c r="D1471" s="55" t="s">
        <v>4508</v>
      </c>
      <c r="E1471" s="55" t="s">
        <v>728</v>
      </c>
      <c r="F1471" s="54" t="s">
        <v>441</v>
      </c>
      <c r="G1471" s="56">
        <v>122968</v>
      </c>
      <c r="H1471" s="85">
        <f t="shared" si="22"/>
        <v>25.039554465022043</v>
      </c>
    </row>
    <row r="1472" spans="1:8" x14ac:dyDescent="0.25">
      <c r="A1472" s="53">
        <v>395940650504</v>
      </c>
      <c r="B1472" s="54" t="s">
        <v>4509</v>
      </c>
      <c r="C1472" s="55" t="s">
        <v>4510</v>
      </c>
      <c r="D1472" s="55" t="s">
        <v>4511</v>
      </c>
      <c r="E1472" s="55" t="s">
        <v>728</v>
      </c>
      <c r="F1472" s="54" t="s">
        <v>441</v>
      </c>
      <c r="G1472" s="56">
        <v>122968</v>
      </c>
      <c r="H1472" s="85">
        <f t="shared" si="22"/>
        <v>25.039554465022043</v>
      </c>
    </row>
    <row r="1473" spans="1:8" x14ac:dyDescent="0.25">
      <c r="A1473" s="53">
        <v>395970450305</v>
      </c>
      <c r="B1473" s="54" t="s">
        <v>4512</v>
      </c>
      <c r="C1473" s="55" t="s">
        <v>4513</v>
      </c>
      <c r="D1473" s="55" t="s">
        <v>2696</v>
      </c>
      <c r="E1473" s="55" t="s">
        <v>743</v>
      </c>
      <c r="F1473" s="54" t="s">
        <v>441</v>
      </c>
      <c r="G1473" s="56">
        <v>122968</v>
      </c>
      <c r="H1473" s="85">
        <f t="shared" si="22"/>
        <v>25.039554465022043</v>
      </c>
    </row>
    <row r="1474" spans="1:8" x14ac:dyDescent="0.25">
      <c r="A1474" s="53">
        <v>395970451271</v>
      </c>
      <c r="B1474" s="54" t="s">
        <v>316</v>
      </c>
      <c r="C1474" s="55" t="s">
        <v>4514</v>
      </c>
      <c r="D1474" s="55" t="s">
        <v>4515</v>
      </c>
      <c r="E1474" s="55" t="s">
        <v>440</v>
      </c>
      <c r="F1474" s="54" t="s">
        <v>441</v>
      </c>
      <c r="G1474" s="56">
        <v>122968</v>
      </c>
      <c r="H1474" s="85">
        <f t="shared" ref="H1474:H1537" si="23">G1474/4910.95</f>
        <v>25.039554465022043</v>
      </c>
    </row>
    <row r="1475" spans="1:8" x14ac:dyDescent="0.25">
      <c r="A1475" s="53">
        <v>395980250941</v>
      </c>
      <c r="B1475" s="54" t="s">
        <v>4516</v>
      </c>
      <c r="C1475" s="55" t="s">
        <v>4517</v>
      </c>
      <c r="D1475" s="55" t="s">
        <v>4518</v>
      </c>
      <c r="E1475" s="55" t="s">
        <v>728</v>
      </c>
      <c r="F1475" s="54" t="s">
        <v>441</v>
      </c>
      <c r="G1475" s="56">
        <v>122968</v>
      </c>
      <c r="H1475" s="85">
        <f t="shared" si="23"/>
        <v>25.039554465022043</v>
      </c>
    </row>
    <row r="1476" spans="1:8" x14ac:dyDescent="0.25">
      <c r="A1476" s="53">
        <v>395981020027</v>
      </c>
      <c r="B1476" s="54" t="s">
        <v>4519</v>
      </c>
      <c r="C1476" s="55" t="s">
        <v>4520</v>
      </c>
      <c r="D1476" s="55" t="s">
        <v>2699</v>
      </c>
      <c r="E1476" s="55" t="s">
        <v>728</v>
      </c>
      <c r="F1476" s="54" t="s">
        <v>441</v>
      </c>
      <c r="G1476" s="56">
        <v>122968</v>
      </c>
      <c r="H1476" s="85">
        <f t="shared" si="23"/>
        <v>25.039554465022043</v>
      </c>
    </row>
    <row r="1477" spans="1:8" x14ac:dyDescent="0.25">
      <c r="A1477" s="53">
        <v>396000400212</v>
      </c>
      <c r="B1477" s="54" t="s">
        <v>228</v>
      </c>
      <c r="C1477" s="55" t="s">
        <v>4521</v>
      </c>
      <c r="D1477" s="55" t="s">
        <v>4522</v>
      </c>
      <c r="E1477" s="55" t="s">
        <v>440</v>
      </c>
      <c r="F1477" s="54" t="s">
        <v>477</v>
      </c>
      <c r="G1477" s="56">
        <v>122968</v>
      </c>
      <c r="H1477" s="85">
        <f t="shared" si="23"/>
        <v>25.039554465022043</v>
      </c>
    </row>
    <row r="1478" spans="1:8" x14ac:dyDescent="0.25">
      <c r="A1478" s="53">
        <v>396010301816</v>
      </c>
      <c r="B1478" s="54" t="s">
        <v>76</v>
      </c>
      <c r="C1478" s="55" t="s">
        <v>4523</v>
      </c>
      <c r="D1478" s="55" t="s">
        <v>4524</v>
      </c>
      <c r="E1478" s="55" t="s">
        <v>440</v>
      </c>
      <c r="F1478" s="54" t="s">
        <v>441</v>
      </c>
      <c r="G1478" s="56">
        <v>122968</v>
      </c>
      <c r="H1478" s="85">
        <f t="shared" si="23"/>
        <v>25.039554465022043</v>
      </c>
    </row>
    <row r="1479" spans="1:8" x14ac:dyDescent="0.25">
      <c r="A1479" s="53">
        <v>396011000241</v>
      </c>
      <c r="B1479" s="54" t="s">
        <v>381</v>
      </c>
      <c r="C1479" s="55" t="s">
        <v>4525</v>
      </c>
      <c r="D1479" s="55" t="s">
        <v>4526</v>
      </c>
      <c r="E1479" s="55" t="s">
        <v>440</v>
      </c>
      <c r="F1479" s="54" t="s">
        <v>441</v>
      </c>
      <c r="G1479" s="56">
        <v>122968</v>
      </c>
      <c r="H1479" s="85">
        <f t="shared" si="23"/>
        <v>25.039554465022043</v>
      </c>
    </row>
    <row r="1480" spans="1:8" x14ac:dyDescent="0.25">
      <c r="A1480" s="53">
        <v>396011001336</v>
      </c>
      <c r="B1480" s="54" t="s">
        <v>325</v>
      </c>
      <c r="C1480" s="55" t="s">
        <v>4527</v>
      </c>
      <c r="D1480" s="55" t="s">
        <v>4528</v>
      </c>
      <c r="E1480" s="55" t="s">
        <v>440</v>
      </c>
      <c r="F1480" s="54" t="s">
        <v>477</v>
      </c>
      <c r="G1480" s="56">
        <v>122968</v>
      </c>
      <c r="H1480" s="85">
        <f t="shared" si="23"/>
        <v>25.039554465022043</v>
      </c>
    </row>
    <row r="1481" spans="1:8" x14ac:dyDescent="0.25">
      <c r="A1481" s="53">
        <v>396011002731</v>
      </c>
      <c r="B1481" s="54" t="s">
        <v>389</v>
      </c>
      <c r="C1481" s="55" t="s">
        <v>4529</v>
      </c>
      <c r="D1481" s="55" t="s">
        <v>4515</v>
      </c>
      <c r="E1481" s="55" t="s">
        <v>440</v>
      </c>
      <c r="F1481" s="54" t="s">
        <v>441</v>
      </c>
      <c r="G1481" s="56">
        <v>122968</v>
      </c>
      <c r="H1481" s="85">
        <f t="shared" si="23"/>
        <v>25.039554465022043</v>
      </c>
    </row>
    <row r="1482" spans="1:8" x14ac:dyDescent="0.25">
      <c r="A1482" s="53">
        <v>396011203303</v>
      </c>
      <c r="B1482" s="54" t="s">
        <v>206</v>
      </c>
      <c r="C1482" s="55" t="s">
        <v>3717</v>
      </c>
      <c r="D1482" s="55" t="s">
        <v>4530</v>
      </c>
      <c r="E1482" s="55" t="s">
        <v>440</v>
      </c>
      <c r="F1482" s="54" t="s">
        <v>441</v>
      </c>
      <c r="G1482" s="56">
        <v>122968</v>
      </c>
      <c r="H1482" s="85">
        <f t="shared" si="23"/>
        <v>25.039554465022043</v>
      </c>
    </row>
    <row r="1483" spans="1:8" x14ac:dyDescent="0.25">
      <c r="A1483" s="53">
        <v>396071001521</v>
      </c>
      <c r="B1483" s="54" t="s">
        <v>355</v>
      </c>
      <c r="C1483" s="55" t="s">
        <v>4531</v>
      </c>
      <c r="D1483" s="55" t="s">
        <v>3466</v>
      </c>
      <c r="E1483" s="55" t="s">
        <v>440</v>
      </c>
      <c r="F1483" s="54" t="s">
        <v>477</v>
      </c>
      <c r="G1483" s="56">
        <v>122968</v>
      </c>
      <c r="H1483" s="85">
        <f t="shared" si="23"/>
        <v>25.039554465022043</v>
      </c>
    </row>
    <row r="1484" spans="1:8" x14ac:dyDescent="0.25">
      <c r="A1484" s="53">
        <v>396090602676</v>
      </c>
      <c r="B1484" s="54" t="s">
        <v>409</v>
      </c>
      <c r="C1484" s="55" t="s">
        <v>4532</v>
      </c>
      <c r="D1484" s="55" t="s">
        <v>4533</v>
      </c>
      <c r="E1484" s="55" t="s">
        <v>440</v>
      </c>
      <c r="F1484" s="54" t="s">
        <v>477</v>
      </c>
      <c r="G1484" s="56">
        <v>122968</v>
      </c>
      <c r="H1484" s="85">
        <f t="shared" si="23"/>
        <v>25.039554465022043</v>
      </c>
    </row>
    <row r="1485" spans="1:8" x14ac:dyDescent="0.25">
      <c r="A1485" s="53">
        <v>396090801407</v>
      </c>
      <c r="B1485" s="54" t="s">
        <v>420</v>
      </c>
      <c r="C1485" s="55" t="s">
        <v>4534</v>
      </c>
      <c r="D1485" s="55" t="s">
        <v>3315</v>
      </c>
      <c r="E1485" s="55" t="s">
        <v>440</v>
      </c>
      <c r="F1485" s="54" t="s">
        <v>477</v>
      </c>
      <c r="G1485" s="56">
        <v>122968</v>
      </c>
      <c r="H1485" s="85">
        <f t="shared" si="23"/>
        <v>25.039554465022043</v>
      </c>
    </row>
    <row r="1486" spans="1:8" x14ac:dyDescent="0.25">
      <c r="A1486" s="53">
        <v>396090901096</v>
      </c>
      <c r="B1486" s="54" t="s">
        <v>342</v>
      </c>
      <c r="C1486" s="55" t="s">
        <v>4535</v>
      </c>
      <c r="D1486" s="55" t="s">
        <v>4536</v>
      </c>
      <c r="E1486" s="55" t="s">
        <v>440</v>
      </c>
      <c r="F1486" s="54" t="s">
        <v>477</v>
      </c>
      <c r="G1486" s="56">
        <v>122968</v>
      </c>
      <c r="H1486" s="85">
        <f t="shared" si="23"/>
        <v>25.039554465022043</v>
      </c>
    </row>
    <row r="1487" spans="1:8" x14ac:dyDescent="0.25">
      <c r="A1487" s="53">
        <v>396110301210</v>
      </c>
      <c r="B1487" s="54" t="s">
        <v>313</v>
      </c>
      <c r="C1487" s="55" t="s">
        <v>4537</v>
      </c>
      <c r="D1487" s="55" t="s">
        <v>4538</v>
      </c>
      <c r="E1487" s="55" t="s">
        <v>440</v>
      </c>
      <c r="F1487" s="54" t="s">
        <v>441</v>
      </c>
      <c r="G1487" s="56">
        <v>122968</v>
      </c>
      <c r="H1487" s="85">
        <f t="shared" si="23"/>
        <v>25.039554465022043</v>
      </c>
    </row>
    <row r="1488" spans="1:8" x14ac:dyDescent="0.25">
      <c r="A1488" s="53">
        <v>396110801000</v>
      </c>
      <c r="B1488" s="54" t="s">
        <v>86</v>
      </c>
      <c r="C1488" s="55" t="s">
        <v>4539</v>
      </c>
      <c r="D1488" s="55" t="s">
        <v>4540</v>
      </c>
      <c r="E1488" s="55" t="s">
        <v>440</v>
      </c>
      <c r="F1488" s="54" t="s">
        <v>477</v>
      </c>
      <c r="G1488" s="56">
        <v>122968</v>
      </c>
      <c r="H1488" s="85">
        <f t="shared" si="23"/>
        <v>25.039554465022043</v>
      </c>
    </row>
    <row r="1489" spans="1:8" x14ac:dyDescent="0.25">
      <c r="A1489" s="53">
        <v>396111201260</v>
      </c>
      <c r="B1489" s="54" t="s">
        <v>327</v>
      </c>
      <c r="C1489" s="55" t="s">
        <v>4541</v>
      </c>
      <c r="D1489" s="55" t="s">
        <v>4542</v>
      </c>
      <c r="E1489" s="55" t="s">
        <v>440</v>
      </c>
      <c r="F1489" s="54" t="s">
        <v>441</v>
      </c>
      <c r="G1489" s="56">
        <v>122968</v>
      </c>
      <c r="H1489" s="85">
        <f t="shared" si="23"/>
        <v>25.039554465022043</v>
      </c>
    </row>
    <row r="1490" spans="1:8" x14ac:dyDescent="0.25">
      <c r="A1490" s="53">
        <v>396120500130</v>
      </c>
      <c r="B1490" s="54" t="s">
        <v>577</v>
      </c>
      <c r="C1490" s="55" t="s">
        <v>578</v>
      </c>
      <c r="D1490" s="55" t="s">
        <v>579</v>
      </c>
      <c r="E1490" s="55" t="s">
        <v>440</v>
      </c>
      <c r="F1490" s="54" t="s">
        <v>477</v>
      </c>
      <c r="G1490" s="56">
        <v>122968</v>
      </c>
      <c r="H1490" s="85">
        <f t="shared" si="23"/>
        <v>25.039554465022043</v>
      </c>
    </row>
    <row r="1491" spans="1:8" x14ac:dyDescent="0.25">
      <c r="A1491" s="53">
        <v>396120901118</v>
      </c>
      <c r="B1491" s="54" t="s">
        <v>351</v>
      </c>
      <c r="C1491" s="55" t="s">
        <v>2026</v>
      </c>
      <c r="D1491" s="55" t="s">
        <v>4543</v>
      </c>
      <c r="E1491" s="55" t="s">
        <v>440</v>
      </c>
      <c r="F1491" s="54" t="s">
        <v>441</v>
      </c>
      <c r="G1491" s="56">
        <v>122968</v>
      </c>
      <c r="H1491" s="85">
        <f t="shared" si="23"/>
        <v>25.039554465022043</v>
      </c>
    </row>
    <row r="1492" spans="1:8" x14ac:dyDescent="0.25">
      <c r="A1492" s="53">
        <v>396130301097</v>
      </c>
      <c r="B1492" s="54" t="s">
        <v>398</v>
      </c>
      <c r="C1492" s="55" t="s">
        <v>4544</v>
      </c>
      <c r="D1492" s="55" t="s">
        <v>4545</v>
      </c>
      <c r="E1492" s="55" t="s">
        <v>440</v>
      </c>
      <c r="F1492" s="54" t="s">
        <v>441</v>
      </c>
      <c r="G1492" s="56">
        <v>122968</v>
      </c>
      <c r="H1492" s="85">
        <f t="shared" si="23"/>
        <v>25.039554465022043</v>
      </c>
    </row>
    <row r="1493" spans="1:8" x14ac:dyDescent="0.25">
      <c r="A1493" s="53">
        <v>396140600289</v>
      </c>
      <c r="B1493" s="54" t="s">
        <v>401</v>
      </c>
      <c r="C1493" s="55" t="s">
        <v>4546</v>
      </c>
      <c r="D1493" s="55" t="s">
        <v>4547</v>
      </c>
      <c r="E1493" s="55" t="s">
        <v>440</v>
      </c>
      <c r="F1493" s="54" t="s">
        <v>441</v>
      </c>
      <c r="G1493" s="56">
        <v>122968</v>
      </c>
      <c r="H1493" s="85">
        <f t="shared" si="23"/>
        <v>25.039554465022043</v>
      </c>
    </row>
    <row r="1494" spans="1:8" x14ac:dyDescent="0.25">
      <c r="A1494" s="53">
        <v>396161000737</v>
      </c>
      <c r="B1494" s="54" t="s">
        <v>438</v>
      </c>
      <c r="C1494" s="55" t="s">
        <v>4548</v>
      </c>
      <c r="D1494" s="55" t="s">
        <v>439</v>
      </c>
      <c r="E1494" s="55" t="s">
        <v>440</v>
      </c>
      <c r="F1494" s="54" t="s">
        <v>441</v>
      </c>
      <c r="G1494" s="56">
        <v>122968</v>
      </c>
      <c r="H1494" s="85">
        <f t="shared" si="23"/>
        <v>25.039554465022043</v>
      </c>
    </row>
    <row r="1495" spans="1:8" x14ac:dyDescent="0.25">
      <c r="A1495" s="53">
        <v>396170701292</v>
      </c>
      <c r="B1495" s="54" t="s">
        <v>412</v>
      </c>
      <c r="C1495" s="55" t="s">
        <v>4549</v>
      </c>
      <c r="D1495" s="55" t="s">
        <v>4550</v>
      </c>
      <c r="E1495" s="55" t="s">
        <v>440</v>
      </c>
      <c r="F1495" s="54" t="s">
        <v>477</v>
      </c>
      <c r="G1495" s="56">
        <v>122968</v>
      </c>
      <c r="H1495" s="85">
        <f t="shared" si="23"/>
        <v>25.039554465022043</v>
      </c>
    </row>
    <row r="1496" spans="1:8" x14ac:dyDescent="0.25">
      <c r="A1496" s="53">
        <v>396740915038</v>
      </c>
      <c r="B1496" s="54" t="s">
        <v>144</v>
      </c>
      <c r="C1496" s="55" t="s">
        <v>4551</v>
      </c>
      <c r="D1496" s="55" t="s">
        <v>4552</v>
      </c>
      <c r="E1496" s="55" t="s">
        <v>440</v>
      </c>
      <c r="F1496" s="54" t="s">
        <v>441</v>
      </c>
      <c r="G1496" s="56">
        <v>122968</v>
      </c>
      <c r="H1496" s="85">
        <f t="shared" si="23"/>
        <v>25.039554465022043</v>
      </c>
    </row>
    <row r="1497" spans="1:8" x14ac:dyDescent="0.25">
      <c r="A1497" s="53">
        <v>396740915160</v>
      </c>
      <c r="B1497" s="54" t="s">
        <v>50</v>
      </c>
      <c r="C1497" s="55" t="s">
        <v>4553</v>
      </c>
      <c r="D1497" s="55" t="s">
        <v>4554</v>
      </c>
      <c r="E1497" s="55" t="s">
        <v>440</v>
      </c>
      <c r="F1497" s="54" t="s">
        <v>441</v>
      </c>
      <c r="G1497" s="56">
        <v>122968</v>
      </c>
      <c r="H1497" s="85">
        <f t="shared" si="23"/>
        <v>25.039554465022043</v>
      </c>
    </row>
    <row r="1498" spans="1:8" x14ac:dyDescent="0.25">
      <c r="A1498" s="53">
        <v>396740915330</v>
      </c>
      <c r="B1498" s="54" t="s">
        <v>382</v>
      </c>
      <c r="C1498" s="55" t="s">
        <v>4555</v>
      </c>
      <c r="D1498" s="55" t="s">
        <v>4556</v>
      </c>
      <c r="E1498" s="55" t="s">
        <v>440</v>
      </c>
      <c r="F1498" s="54" t="s">
        <v>441</v>
      </c>
      <c r="G1498" s="56">
        <v>122968</v>
      </c>
      <c r="H1498" s="85">
        <f t="shared" si="23"/>
        <v>25.039554465022043</v>
      </c>
    </row>
    <row r="1499" spans="1:8" x14ac:dyDescent="0.25">
      <c r="A1499" s="53">
        <v>396750301348</v>
      </c>
      <c r="B1499" s="54" t="s">
        <v>377</v>
      </c>
      <c r="C1499" s="55" t="s">
        <v>4548</v>
      </c>
      <c r="D1499" s="55" t="s">
        <v>4557</v>
      </c>
      <c r="E1499" s="55" t="s">
        <v>440</v>
      </c>
      <c r="F1499" s="54" t="s">
        <v>441</v>
      </c>
      <c r="G1499" s="56">
        <v>122968</v>
      </c>
      <c r="H1499" s="85">
        <f t="shared" si="23"/>
        <v>25.039554465022043</v>
      </c>
    </row>
    <row r="1500" spans="1:8" x14ac:dyDescent="0.25">
      <c r="A1500" s="53">
        <v>396761202864</v>
      </c>
      <c r="B1500" s="54" t="s">
        <v>341</v>
      </c>
      <c r="C1500" s="55" t="s">
        <v>4558</v>
      </c>
      <c r="D1500" s="55" t="s">
        <v>4559</v>
      </c>
      <c r="E1500" s="55" t="s">
        <v>440</v>
      </c>
      <c r="F1500" s="54" t="s">
        <v>441</v>
      </c>
      <c r="G1500" s="56">
        <v>122968</v>
      </c>
      <c r="H1500" s="85">
        <f t="shared" si="23"/>
        <v>25.039554465022043</v>
      </c>
    </row>
    <row r="1501" spans="1:8" x14ac:dyDescent="0.25">
      <c r="A1501" s="53">
        <v>396761203607</v>
      </c>
      <c r="B1501" s="54" t="s">
        <v>354</v>
      </c>
      <c r="C1501" s="55" t="s">
        <v>4531</v>
      </c>
      <c r="D1501" s="55" t="s">
        <v>3466</v>
      </c>
      <c r="E1501" s="55" t="s">
        <v>440</v>
      </c>
      <c r="F1501" s="54" t="s">
        <v>477</v>
      </c>
      <c r="G1501" s="56">
        <v>122968</v>
      </c>
      <c r="H1501" s="85">
        <f t="shared" si="23"/>
        <v>25.039554465022043</v>
      </c>
    </row>
    <row r="1502" spans="1:8" x14ac:dyDescent="0.25">
      <c r="A1502" s="53">
        <v>396761203810</v>
      </c>
      <c r="B1502" s="54" t="s">
        <v>374</v>
      </c>
      <c r="C1502" s="55" t="s">
        <v>4560</v>
      </c>
      <c r="D1502" s="55" t="s">
        <v>4561</v>
      </c>
      <c r="E1502" s="55" t="s">
        <v>440</v>
      </c>
      <c r="F1502" s="54" t="s">
        <v>441</v>
      </c>
      <c r="G1502" s="56">
        <v>122968</v>
      </c>
      <c r="H1502" s="85">
        <f t="shared" si="23"/>
        <v>25.039554465022043</v>
      </c>
    </row>
    <row r="1503" spans="1:8" x14ac:dyDescent="0.25">
      <c r="A1503" s="53">
        <v>396941230700</v>
      </c>
      <c r="B1503" s="54" t="s">
        <v>376</v>
      </c>
      <c r="C1503" s="55" t="s">
        <v>4548</v>
      </c>
      <c r="D1503" s="55" t="s">
        <v>4562</v>
      </c>
      <c r="E1503" s="55" t="s">
        <v>440</v>
      </c>
      <c r="F1503" s="54" t="s">
        <v>441</v>
      </c>
      <c r="G1503" s="56">
        <v>122968</v>
      </c>
      <c r="H1503" s="85">
        <f t="shared" si="23"/>
        <v>25.039554465022043</v>
      </c>
    </row>
    <row r="1504" spans="1:8" x14ac:dyDescent="0.25">
      <c r="A1504" s="53">
        <v>396950550920</v>
      </c>
      <c r="B1504" s="54" t="s">
        <v>394</v>
      </c>
      <c r="C1504" s="55" t="s">
        <v>4563</v>
      </c>
      <c r="D1504" s="55" t="s">
        <v>4564</v>
      </c>
      <c r="E1504" s="55" t="s">
        <v>440</v>
      </c>
      <c r="F1504" s="54" t="s">
        <v>441</v>
      </c>
      <c r="G1504" s="56">
        <v>122968</v>
      </c>
      <c r="H1504" s="85">
        <f t="shared" si="23"/>
        <v>25.039554465022043</v>
      </c>
    </row>
    <row r="1505" spans="1:8" x14ac:dyDescent="0.25">
      <c r="A1505" s="53">
        <v>396960551711</v>
      </c>
      <c r="B1505" s="54" t="s">
        <v>357</v>
      </c>
      <c r="C1505" s="55" t="s">
        <v>4565</v>
      </c>
      <c r="D1505" s="55" t="s">
        <v>4566</v>
      </c>
      <c r="E1505" s="55" t="s">
        <v>440</v>
      </c>
      <c r="F1505" s="54" t="s">
        <v>441</v>
      </c>
      <c r="G1505" s="56">
        <v>122968</v>
      </c>
      <c r="H1505" s="85">
        <f t="shared" si="23"/>
        <v>25.039554465022043</v>
      </c>
    </row>
    <row r="1506" spans="1:8" x14ac:dyDescent="0.25">
      <c r="A1506" s="53">
        <v>396960750781</v>
      </c>
      <c r="B1506" s="54" t="s">
        <v>339</v>
      </c>
      <c r="C1506" s="55" t="s">
        <v>4548</v>
      </c>
      <c r="D1506" s="55" t="s">
        <v>4567</v>
      </c>
      <c r="E1506" s="55" t="s">
        <v>440</v>
      </c>
      <c r="F1506" s="54" t="s">
        <v>441</v>
      </c>
      <c r="G1506" s="56">
        <v>122968</v>
      </c>
      <c r="H1506" s="85">
        <f t="shared" si="23"/>
        <v>25.039554465022043</v>
      </c>
    </row>
    <row r="1507" spans="1:8" x14ac:dyDescent="0.25">
      <c r="A1507" s="53">
        <v>396970450280</v>
      </c>
      <c r="B1507" s="54" t="s">
        <v>674</v>
      </c>
      <c r="C1507" s="55" t="s">
        <v>675</v>
      </c>
      <c r="D1507" s="55" t="s">
        <v>676</v>
      </c>
      <c r="E1507" s="55" t="s">
        <v>440</v>
      </c>
      <c r="F1507" s="54" t="s">
        <v>441</v>
      </c>
      <c r="G1507" s="56">
        <v>122968</v>
      </c>
      <c r="H1507" s="85">
        <f t="shared" si="23"/>
        <v>25.039554465022043</v>
      </c>
    </row>
    <row r="1508" spans="1:8" x14ac:dyDescent="0.25">
      <c r="A1508" s="53">
        <v>396980951627</v>
      </c>
      <c r="B1508" s="54" t="s">
        <v>380</v>
      </c>
      <c r="C1508" s="55" t="s">
        <v>149</v>
      </c>
      <c r="D1508" s="55" t="s">
        <v>4568</v>
      </c>
      <c r="E1508" s="55" t="s">
        <v>440</v>
      </c>
      <c r="F1508" s="54" t="s">
        <v>441</v>
      </c>
      <c r="G1508" s="56">
        <v>122968</v>
      </c>
      <c r="H1508" s="85">
        <f t="shared" si="23"/>
        <v>25.039554465022043</v>
      </c>
    </row>
    <row r="1509" spans="1:8" x14ac:dyDescent="0.25">
      <c r="A1509" s="53">
        <v>396990104051</v>
      </c>
      <c r="B1509" s="54" t="s">
        <v>55</v>
      </c>
      <c r="C1509" s="55" t="s">
        <v>4569</v>
      </c>
      <c r="D1509" s="55" t="s">
        <v>4570</v>
      </c>
      <c r="E1509" s="55" t="s">
        <v>440</v>
      </c>
      <c r="F1509" s="54" t="s">
        <v>477</v>
      </c>
      <c r="G1509" s="56">
        <v>122968</v>
      </c>
      <c r="H1509" s="85">
        <f t="shared" si="23"/>
        <v>25.039554465022043</v>
      </c>
    </row>
    <row r="1510" spans="1:8" x14ac:dyDescent="0.25">
      <c r="A1510" s="53">
        <v>396990905194</v>
      </c>
      <c r="B1510" s="54" t="s">
        <v>324</v>
      </c>
      <c r="C1510" s="55" t="s">
        <v>4571</v>
      </c>
      <c r="D1510" s="55" t="s">
        <v>4572</v>
      </c>
      <c r="E1510" s="55" t="s">
        <v>440</v>
      </c>
      <c r="F1510" s="54" t="s">
        <v>477</v>
      </c>
      <c r="G1510" s="56">
        <v>122968</v>
      </c>
      <c r="H1510" s="85">
        <f t="shared" si="23"/>
        <v>25.039554465022043</v>
      </c>
    </row>
    <row r="1511" spans="1:8" x14ac:dyDescent="0.25">
      <c r="A1511" s="53">
        <v>396990906573</v>
      </c>
      <c r="B1511" s="54" t="s">
        <v>151</v>
      </c>
      <c r="C1511" s="55" t="s">
        <v>544</v>
      </c>
      <c r="D1511" s="55" t="s">
        <v>545</v>
      </c>
      <c r="E1511" s="55" t="s">
        <v>440</v>
      </c>
      <c r="F1511" s="54" t="s">
        <v>441</v>
      </c>
      <c r="G1511" s="56">
        <v>122968</v>
      </c>
      <c r="H1511" s="85">
        <f t="shared" si="23"/>
        <v>25.039554465022043</v>
      </c>
    </row>
    <row r="1512" spans="1:8" x14ac:dyDescent="0.25">
      <c r="A1512" s="53">
        <v>398051000564</v>
      </c>
      <c r="B1512" s="54" t="s">
        <v>4573</v>
      </c>
      <c r="C1512" s="55" t="s">
        <v>4574</v>
      </c>
      <c r="D1512" s="55" t="s">
        <v>4575</v>
      </c>
      <c r="E1512" s="55" t="s">
        <v>716</v>
      </c>
      <c r="F1512" s="54" t="s">
        <v>441</v>
      </c>
      <c r="G1512" s="56">
        <v>122968</v>
      </c>
      <c r="H1512" s="85">
        <f t="shared" si="23"/>
        <v>25.039554465022043</v>
      </c>
    </row>
    <row r="1513" spans="1:8" x14ac:dyDescent="0.25">
      <c r="A1513" s="53">
        <v>398120500345</v>
      </c>
      <c r="B1513" s="54" t="s">
        <v>4576</v>
      </c>
      <c r="C1513" s="55" t="s">
        <v>4577</v>
      </c>
      <c r="D1513" s="55" t="s">
        <v>4578</v>
      </c>
      <c r="E1513" s="55" t="s">
        <v>2227</v>
      </c>
      <c r="F1513" s="54" t="s">
        <v>441</v>
      </c>
      <c r="G1513" s="56">
        <v>122968</v>
      </c>
      <c r="H1513" s="85">
        <f t="shared" si="23"/>
        <v>25.039554465022043</v>
      </c>
    </row>
    <row r="1514" spans="1:8" x14ac:dyDescent="0.25">
      <c r="A1514" s="53">
        <v>398121000532</v>
      </c>
      <c r="B1514" s="54" t="s">
        <v>4579</v>
      </c>
      <c r="C1514" s="55" t="s">
        <v>4580</v>
      </c>
      <c r="D1514" s="55" t="s">
        <v>4581</v>
      </c>
      <c r="E1514" s="55" t="s">
        <v>1845</v>
      </c>
      <c r="F1514" s="54" t="s">
        <v>441</v>
      </c>
      <c r="G1514" s="56">
        <v>122968</v>
      </c>
      <c r="H1514" s="85">
        <f t="shared" si="23"/>
        <v>25.039554465022043</v>
      </c>
    </row>
    <row r="1515" spans="1:8" x14ac:dyDescent="0.25">
      <c r="A1515" s="53">
        <v>398151100230</v>
      </c>
      <c r="B1515" s="54" t="s">
        <v>4582</v>
      </c>
      <c r="C1515" s="55" t="s">
        <v>4583</v>
      </c>
      <c r="D1515" s="55" t="s">
        <v>4584</v>
      </c>
      <c r="E1515" s="55" t="s">
        <v>2160</v>
      </c>
      <c r="F1515" s="54" t="s">
        <v>441</v>
      </c>
      <c r="G1515" s="56">
        <v>122968</v>
      </c>
      <c r="H1515" s="85">
        <f t="shared" si="23"/>
        <v>25.039554465022043</v>
      </c>
    </row>
    <row r="1516" spans="1:8" x14ac:dyDescent="0.25">
      <c r="A1516" s="53">
        <v>398801200021</v>
      </c>
      <c r="B1516" s="54" t="s">
        <v>4585</v>
      </c>
      <c r="C1516" s="55" t="s">
        <v>4586</v>
      </c>
      <c r="D1516" s="55" t="s">
        <v>4587</v>
      </c>
      <c r="E1516" s="55" t="s">
        <v>2227</v>
      </c>
      <c r="F1516" s="54" t="s">
        <v>441</v>
      </c>
      <c r="G1516" s="56">
        <v>122968</v>
      </c>
      <c r="H1516" s="85">
        <f t="shared" si="23"/>
        <v>25.039554465022043</v>
      </c>
    </row>
    <row r="1517" spans="1:8" x14ac:dyDescent="0.25">
      <c r="A1517" s="53">
        <v>398960105048</v>
      </c>
      <c r="B1517" s="54" t="s">
        <v>4588</v>
      </c>
      <c r="C1517" s="55" t="s">
        <v>2221</v>
      </c>
      <c r="D1517" s="55" t="s">
        <v>4336</v>
      </c>
      <c r="E1517" s="55" t="s">
        <v>2223</v>
      </c>
      <c r="F1517" s="54" t="s">
        <v>477</v>
      </c>
      <c r="G1517" s="56">
        <v>122968</v>
      </c>
      <c r="H1517" s="85">
        <f t="shared" si="23"/>
        <v>25.039554465022043</v>
      </c>
    </row>
    <row r="1518" spans="1:8" x14ac:dyDescent="0.25">
      <c r="A1518" s="53">
        <v>400010700092</v>
      </c>
      <c r="B1518" s="54" t="s">
        <v>4589</v>
      </c>
      <c r="C1518" s="55" t="s">
        <v>4590</v>
      </c>
      <c r="D1518" s="55" t="s">
        <v>4591</v>
      </c>
      <c r="E1518" s="55" t="s">
        <v>716</v>
      </c>
      <c r="F1518" s="54" t="s">
        <v>441</v>
      </c>
      <c r="G1518" s="56">
        <v>122968</v>
      </c>
      <c r="H1518" s="85">
        <f t="shared" si="23"/>
        <v>25.039554465022043</v>
      </c>
    </row>
    <row r="1519" spans="1:8" x14ac:dyDescent="0.25">
      <c r="A1519" s="53">
        <v>400011103535</v>
      </c>
      <c r="B1519" s="54" t="s">
        <v>4592</v>
      </c>
      <c r="C1519" s="55" t="s">
        <v>4593</v>
      </c>
      <c r="D1519" s="55" t="s">
        <v>4187</v>
      </c>
      <c r="E1519" s="55" t="s">
        <v>716</v>
      </c>
      <c r="F1519" s="54" t="s">
        <v>441</v>
      </c>
      <c r="G1519" s="56">
        <v>122968</v>
      </c>
      <c r="H1519" s="85">
        <f t="shared" si="23"/>
        <v>25.039554465022043</v>
      </c>
    </row>
    <row r="1520" spans="1:8" x14ac:dyDescent="0.25">
      <c r="A1520" s="53">
        <v>400030503391</v>
      </c>
      <c r="B1520" s="54" t="s">
        <v>4594</v>
      </c>
      <c r="C1520" s="55" t="s">
        <v>4595</v>
      </c>
      <c r="D1520" s="55" t="s">
        <v>4596</v>
      </c>
      <c r="E1520" s="55" t="s">
        <v>716</v>
      </c>
      <c r="F1520" s="54" t="s">
        <v>441</v>
      </c>
      <c r="G1520" s="56">
        <v>122968</v>
      </c>
      <c r="H1520" s="85">
        <f t="shared" si="23"/>
        <v>25.039554465022043</v>
      </c>
    </row>
    <row r="1521" spans="1:8" x14ac:dyDescent="0.25">
      <c r="A1521" s="53">
        <v>400030507698</v>
      </c>
      <c r="B1521" s="54" t="s">
        <v>4597</v>
      </c>
      <c r="C1521" s="55" t="s">
        <v>4598</v>
      </c>
      <c r="D1521" s="55" t="s">
        <v>4599</v>
      </c>
      <c r="E1521" s="55" t="s">
        <v>716</v>
      </c>
      <c r="F1521" s="54" t="s">
        <v>441</v>
      </c>
      <c r="G1521" s="56">
        <v>122968</v>
      </c>
      <c r="H1521" s="85">
        <f t="shared" si="23"/>
        <v>25.039554465022043</v>
      </c>
    </row>
    <row r="1522" spans="1:8" x14ac:dyDescent="0.25">
      <c r="A1522" s="53">
        <v>400070300999</v>
      </c>
      <c r="B1522" s="54" t="s">
        <v>4600</v>
      </c>
      <c r="C1522" s="55" t="s">
        <v>4601</v>
      </c>
      <c r="D1522" s="55" t="s">
        <v>4602</v>
      </c>
      <c r="E1522" s="55" t="s">
        <v>716</v>
      </c>
      <c r="F1522" s="54" t="s">
        <v>441</v>
      </c>
      <c r="G1522" s="56">
        <v>122968</v>
      </c>
      <c r="H1522" s="85">
        <f t="shared" si="23"/>
        <v>25.039554465022043</v>
      </c>
    </row>
    <row r="1523" spans="1:8" x14ac:dyDescent="0.25">
      <c r="A1523" s="53">
        <v>400070301821</v>
      </c>
      <c r="B1523" s="54" t="s">
        <v>4603</v>
      </c>
      <c r="C1523" s="55" t="s">
        <v>4604</v>
      </c>
      <c r="D1523" s="55" t="s">
        <v>4605</v>
      </c>
      <c r="E1523" s="55" t="s">
        <v>716</v>
      </c>
      <c r="F1523" s="54" t="s">
        <v>441</v>
      </c>
      <c r="G1523" s="56">
        <v>122968</v>
      </c>
      <c r="H1523" s="85">
        <f t="shared" si="23"/>
        <v>25.039554465022043</v>
      </c>
    </row>
    <row r="1524" spans="1:8" x14ac:dyDescent="0.25">
      <c r="A1524" s="53">
        <v>400090805051</v>
      </c>
      <c r="B1524" s="54" t="s">
        <v>4606</v>
      </c>
      <c r="C1524" s="55" t="s">
        <v>3501</v>
      </c>
      <c r="D1524" s="55" t="s">
        <v>4607</v>
      </c>
      <c r="E1524" s="55" t="s">
        <v>716</v>
      </c>
      <c r="F1524" s="54" t="s">
        <v>441</v>
      </c>
      <c r="G1524" s="56">
        <v>122968</v>
      </c>
      <c r="H1524" s="85">
        <f t="shared" si="23"/>
        <v>25.039554465022043</v>
      </c>
    </row>
    <row r="1525" spans="1:8" x14ac:dyDescent="0.25">
      <c r="A1525" s="53">
        <v>400110503707</v>
      </c>
      <c r="B1525" s="54" t="s">
        <v>4608</v>
      </c>
      <c r="C1525" s="55" t="s">
        <v>4609</v>
      </c>
      <c r="D1525" s="55" t="s">
        <v>4610</v>
      </c>
      <c r="E1525" s="55" t="s">
        <v>716</v>
      </c>
      <c r="F1525" s="54" t="s">
        <v>441</v>
      </c>
      <c r="G1525" s="56">
        <v>122968</v>
      </c>
      <c r="H1525" s="85">
        <f t="shared" si="23"/>
        <v>25.039554465022043</v>
      </c>
    </row>
    <row r="1526" spans="1:8" x14ac:dyDescent="0.25">
      <c r="A1526" s="53">
        <v>400111200341</v>
      </c>
      <c r="B1526" s="54" t="s">
        <v>4611</v>
      </c>
      <c r="C1526" s="55" t="s">
        <v>4612</v>
      </c>
      <c r="D1526" s="55" t="s">
        <v>3497</v>
      </c>
      <c r="E1526" s="55" t="s">
        <v>716</v>
      </c>
      <c r="F1526" s="54" t="s">
        <v>441</v>
      </c>
      <c r="G1526" s="56">
        <v>122968</v>
      </c>
      <c r="H1526" s="85">
        <f t="shared" si="23"/>
        <v>25.039554465022043</v>
      </c>
    </row>
    <row r="1527" spans="1:8" x14ac:dyDescent="0.25">
      <c r="A1527" s="53">
        <v>400130200069</v>
      </c>
      <c r="B1527" s="54" t="s">
        <v>4613</v>
      </c>
      <c r="C1527" s="55" t="s">
        <v>4614</v>
      </c>
      <c r="D1527" s="55" t="s">
        <v>4615</v>
      </c>
      <c r="E1527" s="55" t="s">
        <v>716</v>
      </c>
      <c r="F1527" s="54" t="s">
        <v>441</v>
      </c>
      <c r="G1527" s="56">
        <v>122968</v>
      </c>
      <c r="H1527" s="85">
        <f t="shared" si="23"/>
        <v>25.039554465022043</v>
      </c>
    </row>
    <row r="1528" spans="1:8" x14ac:dyDescent="0.25">
      <c r="A1528" s="53">
        <v>400140800994</v>
      </c>
      <c r="B1528" s="54" t="s">
        <v>4616</v>
      </c>
      <c r="C1528" s="55" t="s">
        <v>4617</v>
      </c>
      <c r="D1528" s="55" t="s">
        <v>4618</v>
      </c>
      <c r="E1528" s="55" t="s">
        <v>716</v>
      </c>
      <c r="F1528" s="54" t="s">
        <v>441</v>
      </c>
      <c r="G1528" s="56">
        <v>122968</v>
      </c>
      <c r="H1528" s="85">
        <f t="shared" si="23"/>
        <v>25.039554465022043</v>
      </c>
    </row>
    <row r="1529" spans="1:8" x14ac:dyDescent="0.25">
      <c r="A1529" s="53">
        <v>400151107395</v>
      </c>
      <c r="B1529" s="54" t="s">
        <v>4619</v>
      </c>
      <c r="C1529" s="55" t="s">
        <v>4620</v>
      </c>
      <c r="D1529" s="55" t="s">
        <v>4621</v>
      </c>
      <c r="E1529" s="55" t="s">
        <v>716</v>
      </c>
      <c r="F1529" s="54" t="s">
        <v>441</v>
      </c>
      <c r="G1529" s="56">
        <v>122968</v>
      </c>
      <c r="H1529" s="85">
        <f t="shared" si="23"/>
        <v>25.039554465022043</v>
      </c>
    </row>
    <row r="1530" spans="1:8" x14ac:dyDescent="0.25">
      <c r="A1530" s="53">
        <v>400160301382</v>
      </c>
      <c r="B1530" s="54" t="s">
        <v>4622</v>
      </c>
      <c r="C1530" s="55" t="s">
        <v>4623</v>
      </c>
      <c r="D1530" s="55" t="s">
        <v>4624</v>
      </c>
      <c r="E1530" s="55" t="s">
        <v>2127</v>
      </c>
      <c r="F1530" s="54" t="s">
        <v>441</v>
      </c>
      <c r="G1530" s="56">
        <v>122968</v>
      </c>
      <c r="H1530" s="85">
        <f t="shared" si="23"/>
        <v>25.039554465022043</v>
      </c>
    </row>
    <row r="1531" spans="1:8" x14ac:dyDescent="0.25">
      <c r="A1531" s="53">
        <v>400161001510</v>
      </c>
      <c r="B1531" s="54" t="s">
        <v>4625</v>
      </c>
      <c r="C1531" s="55" t="s">
        <v>4209</v>
      </c>
      <c r="D1531" s="55" t="s">
        <v>4626</v>
      </c>
      <c r="E1531" s="55" t="s">
        <v>716</v>
      </c>
      <c r="F1531" s="54" t="s">
        <v>441</v>
      </c>
      <c r="G1531" s="56">
        <v>122968</v>
      </c>
      <c r="H1531" s="85">
        <f t="shared" si="23"/>
        <v>25.039554465022043</v>
      </c>
    </row>
    <row r="1532" spans="1:8" x14ac:dyDescent="0.25">
      <c r="A1532" s="53">
        <v>400170309730</v>
      </c>
      <c r="B1532" s="54" t="s">
        <v>4627</v>
      </c>
      <c r="C1532" s="55" t="s">
        <v>4628</v>
      </c>
      <c r="D1532" s="55" t="s">
        <v>4629</v>
      </c>
      <c r="E1532" s="55" t="s">
        <v>716</v>
      </c>
      <c r="F1532" s="54" t="s">
        <v>477</v>
      </c>
      <c r="G1532" s="56">
        <v>122968</v>
      </c>
      <c r="H1532" s="85">
        <f t="shared" si="23"/>
        <v>25.039554465022043</v>
      </c>
    </row>
    <row r="1533" spans="1:8" x14ac:dyDescent="0.25">
      <c r="A1533" s="53">
        <v>400170508929</v>
      </c>
      <c r="B1533" s="54" t="s">
        <v>4630</v>
      </c>
      <c r="C1533" s="55" t="s">
        <v>4631</v>
      </c>
      <c r="D1533" s="55" t="s">
        <v>4632</v>
      </c>
      <c r="E1533" s="55" t="s">
        <v>716</v>
      </c>
      <c r="F1533" s="54" t="s">
        <v>441</v>
      </c>
      <c r="G1533" s="56">
        <v>122968</v>
      </c>
      <c r="H1533" s="85">
        <f t="shared" si="23"/>
        <v>25.039554465022043</v>
      </c>
    </row>
    <row r="1534" spans="1:8" x14ac:dyDescent="0.25">
      <c r="A1534" s="53">
        <v>400170600078</v>
      </c>
      <c r="B1534" s="54" t="s">
        <v>4633</v>
      </c>
      <c r="C1534" s="55" t="s">
        <v>4634</v>
      </c>
      <c r="D1534" s="55" t="s">
        <v>4635</v>
      </c>
      <c r="E1534" s="55" t="s">
        <v>716</v>
      </c>
      <c r="F1534" s="54" t="s">
        <v>441</v>
      </c>
      <c r="G1534" s="56">
        <v>122968</v>
      </c>
      <c r="H1534" s="85">
        <f t="shared" si="23"/>
        <v>25.039554465022043</v>
      </c>
    </row>
    <row r="1535" spans="1:8" x14ac:dyDescent="0.25">
      <c r="A1535" s="53">
        <v>400180102475</v>
      </c>
      <c r="B1535" s="54" t="s">
        <v>4636</v>
      </c>
      <c r="C1535" s="55" t="s">
        <v>4637</v>
      </c>
      <c r="D1535" s="55" t="s">
        <v>2756</v>
      </c>
      <c r="E1535" s="55" t="s">
        <v>716</v>
      </c>
      <c r="F1535" s="54" t="s">
        <v>441</v>
      </c>
      <c r="G1535" s="56">
        <v>122968</v>
      </c>
      <c r="H1535" s="85">
        <f t="shared" si="23"/>
        <v>25.039554465022043</v>
      </c>
    </row>
    <row r="1536" spans="1:8" x14ac:dyDescent="0.25">
      <c r="A1536" s="53">
        <v>400180401120</v>
      </c>
      <c r="B1536" s="54" t="s">
        <v>4638</v>
      </c>
      <c r="C1536" s="55" t="s">
        <v>4639</v>
      </c>
      <c r="D1536" s="55" t="s">
        <v>4640</v>
      </c>
      <c r="E1536" s="55" t="s">
        <v>716</v>
      </c>
      <c r="F1536" s="54" t="s">
        <v>441</v>
      </c>
      <c r="G1536" s="56">
        <v>122968</v>
      </c>
      <c r="H1536" s="85">
        <f t="shared" si="23"/>
        <v>25.039554465022043</v>
      </c>
    </row>
    <row r="1537" spans="1:8" x14ac:dyDescent="0.25">
      <c r="A1537" s="53">
        <v>400180401880</v>
      </c>
      <c r="B1537" s="54" t="s">
        <v>4641</v>
      </c>
      <c r="C1537" s="55" t="s">
        <v>4642</v>
      </c>
      <c r="D1537" s="55" t="s">
        <v>4643</v>
      </c>
      <c r="E1537" s="55" t="s">
        <v>716</v>
      </c>
      <c r="F1537" s="54" t="s">
        <v>441</v>
      </c>
      <c r="G1537" s="56">
        <v>122968</v>
      </c>
      <c r="H1537" s="85">
        <f t="shared" si="23"/>
        <v>25.039554465022043</v>
      </c>
    </row>
    <row r="1538" spans="1:8" x14ac:dyDescent="0.25">
      <c r="A1538" s="53">
        <v>400180710793</v>
      </c>
      <c r="B1538" s="54" t="s">
        <v>4644</v>
      </c>
      <c r="C1538" s="55" t="s">
        <v>4116</v>
      </c>
      <c r="D1538" s="55" t="s">
        <v>4645</v>
      </c>
      <c r="E1538" s="55" t="s">
        <v>716</v>
      </c>
      <c r="F1538" s="54" t="s">
        <v>441</v>
      </c>
      <c r="G1538" s="56">
        <v>122968</v>
      </c>
      <c r="H1538" s="85">
        <f t="shared" ref="H1538:H1601" si="24">G1538/4910.95</f>
        <v>25.039554465022043</v>
      </c>
    </row>
    <row r="1539" spans="1:8" x14ac:dyDescent="0.25">
      <c r="A1539" s="53">
        <v>400190302235</v>
      </c>
      <c r="B1539" s="54" t="s">
        <v>4646</v>
      </c>
      <c r="C1539" s="55" t="s">
        <v>3667</v>
      </c>
      <c r="D1539" s="55" t="s">
        <v>4647</v>
      </c>
      <c r="E1539" s="55" t="s">
        <v>716</v>
      </c>
      <c r="F1539" s="54" t="s">
        <v>441</v>
      </c>
      <c r="G1539" s="56">
        <v>122968</v>
      </c>
      <c r="H1539" s="85">
        <f t="shared" si="24"/>
        <v>25.039554465022043</v>
      </c>
    </row>
    <row r="1540" spans="1:8" x14ac:dyDescent="0.25">
      <c r="A1540" s="53">
        <v>400790200428</v>
      </c>
      <c r="B1540" s="54" t="s">
        <v>4648</v>
      </c>
      <c r="C1540" s="55" t="s">
        <v>2942</v>
      </c>
      <c r="D1540" s="55" t="s">
        <v>4649</v>
      </c>
      <c r="E1540" s="55" t="s">
        <v>716</v>
      </c>
      <c r="F1540" s="54" t="s">
        <v>441</v>
      </c>
      <c r="G1540" s="56">
        <v>122968</v>
      </c>
      <c r="H1540" s="85">
        <f t="shared" si="24"/>
        <v>25.039554465022043</v>
      </c>
    </row>
    <row r="1541" spans="1:8" x14ac:dyDescent="0.25">
      <c r="A1541" s="53">
        <v>400830300251</v>
      </c>
      <c r="B1541" s="54" t="s">
        <v>4650</v>
      </c>
      <c r="C1541" s="55" t="s">
        <v>4651</v>
      </c>
      <c r="D1541" s="55" t="s">
        <v>4652</v>
      </c>
      <c r="E1541" s="55" t="s">
        <v>2127</v>
      </c>
      <c r="F1541" s="54" t="s">
        <v>441</v>
      </c>
      <c r="G1541" s="56">
        <v>122968</v>
      </c>
      <c r="H1541" s="85">
        <f t="shared" si="24"/>
        <v>25.039554465022043</v>
      </c>
    </row>
    <row r="1542" spans="1:8" x14ac:dyDescent="0.25">
      <c r="A1542" s="53">
        <v>400831001605</v>
      </c>
      <c r="B1542" s="54" t="s">
        <v>4653</v>
      </c>
      <c r="C1542" s="55" t="s">
        <v>4654</v>
      </c>
      <c r="D1542" s="55" t="s">
        <v>4655</v>
      </c>
      <c r="E1542" s="55" t="s">
        <v>716</v>
      </c>
      <c r="F1542" s="54" t="s">
        <v>441</v>
      </c>
      <c r="G1542" s="56">
        <v>122968</v>
      </c>
      <c r="H1542" s="85">
        <f t="shared" si="24"/>
        <v>25.039554465022043</v>
      </c>
    </row>
    <row r="1543" spans="1:8" x14ac:dyDescent="0.25">
      <c r="A1543" s="53">
        <v>400890300772</v>
      </c>
      <c r="B1543" s="54" t="s">
        <v>4656</v>
      </c>
      <c r="C1543" s="55" t="s">
        <v>4657</v>
      </c>
      <c r="D1543" s="55" t="s">
        <v>2620</v>
      </c>
      <c r="E1543" s="55" t="s">
        <v>2127</v>
      </c>
      <c r="F1543" s="54" t="s">
        <v>441</v>
      </c>
      <c r="G1543" s="56">
        <v>122968</v>
      </c>
      <c r="H1543" s="85">
        <f t="shared" si="24"/>
        <v>25.039554465022043</v>
      </c>
    </row>
    <row r="1544" spans="1:8" x14ac:dyDescent="0.25">
      <c r="A1544" s="53">
        <v>400910200699</v>
      </c>
      <c r="B1544" s="54" t="s">
        <v>4658</v>
      </c>
      <c r="C1544" s="55" t="s">
        <v>4659</v>
      </c>
      <c r="D1544" s="55" t="s">
        <v>4660</v>
      </c>
      <c r="E1544" s="55" t="s">
        <v>716</v>
      </c>
      <c r="F1544" s="54" t="s">
        <v>441</v>
      </c>
      <c r="G1544" s="56">
        <v>122968</v>
      </c>
      <c r="H1544" s="85">
        <f t="shared" si="24"/>
        <v>25.039554465022043</v>
      </c>
    </row>
    <row r="1545" spans="1:8" x14ac:dyDescent="0.25">
      <c r="A1545" s="53">
        <v>400990420821</v>
      </c>
      <c r="B1545" s="54" t="s">
        <v>4661</v>
      </c>
      <c r="C1545" s="55" t="s">
        <v>4662</v>
      </c>
      <c r="D1545" s="55" t="s">
        <v>4663</v>
      </c>
      <c r="E1545" s="55" t="s">
        <v>716</v>
      </c>
      <c r="F1545" s="54" t="s">
        <v>441</v>
      </c>
      <c r="G1545" s="56">
        <v>122968</v>
      </c>
      <c r="H1545" s="85">
        <f t="shared" si="24"/>
        <v>25.039554465022043</v>
      </c>
    </row>
    <row r="1546" spans="1:8" x14ac:dyDescent="0.25">
      <c r="A1546" s="53">
        <v>403070800168</v>
      </c>
      <c r="B1546" s="54" t="s">
        <v>4664</v>
      </c>
      <c r="C1546" s="55" t="s">
        <v>4665</v>
      </c>
      <c r="D1546" s="55" t="s">
        <v>4137</v>
      </c>
      <c r="E1546" s="55" t="s">
        <v>724</v>
      </c>
      <c r="F1546" s="54" t="s">
        <v>477</v>
      </c>
      <c r="G1546" s="56">
        <v>122968</v>
      </c>
      <c r="H1546" s="85">
        <f t="shared" si="24"/>
        <v>25.039554465022043</v>
      </c>
    </row>
    <row r="1547" spans="1:8" x14ac:dyDescent="0.25">
      <c r="A1547" s="53">
        <v>408070300027</v>
      </c>
      <c r="B1547" s="54" t="s">
        <v>4666</v>
      </c>
      <c r="C1547" s="55" t="s">
        <v>4667</v>
      </c>
      <c r="D1547" s="55" t="s">
        <v>4668</v>
      </c>
      <c r="E1547" s="55" t="s">
        <v>732</v>
      </c>
      <c r="F1547" s="54" t="s">
        <v>441</v>
      </c>
      <c r="G1547" s="56">
        <v>122968</v>
      </c>
      <c r="H1547" s="85">
        <f t="shared" si="24"/>
        <v>25.039554465022043</v>
      </c>
    </row>
    <row r="1548" spans="1:8" x14ac:dyDescent="0.25">
      <c r="A1548" s="53">
        <v>408170300016</v>
      </c>
      <c r="B1548" s="54" t="s">
        <v>4669</v>
      </c>
      <c r="C1548" s="55" t="s">
        <v>4670</v>
      </c>
      <c r="D1548" s="55" t="s">
        <v>4671</v>
      </c>
      <c r="E1548" s="55" t="s">
        <v>732</v>
      </c>
      <c r="F1548" s="54" t="s">
        <v>441</v>
      </c>
      <c r="G1548" s="56">
        <v>122968</v>
      </c>
      <c r="H1548" s="85">
        <f t="shared" si="24"/>
        <v>25.039554465022043</v>
      </c>
    </row>
    <row r="1549" spans="1:8" x14ac:dyDescent="0.25">
      <c r="A1549" s="53">
        <v>408200400061</v>
      </c>
      <c r="B1549" s="54" t="s">
        <v>4672</v>
      </c>
      <c r="C1549" s="55" t="s">
        <v>4673</v>
      </c>
      <c r="D1549" s="55" t="s">
        <v>4674</v>
      </c>
      <c r="E1549" s="55" t="s">
        <v>732</v>
      </c>
      <c r="F1549" s="54" t="s">
        <v>441</v>
      </c>
      <c r="G1549" s="56">
        <v>122968</v>
      </c>
      <c r="H1549" s="85">
        <f t="shared" si="24"/>
        <v>25.039554465022043</v>
      </c>
    </row>
    <row r="1550" spans="1:8" x14ac:dyDescent="0.25">
      <c r="A1550" s="53">
        <v>414090709355</v>
      </c>
      <c r="B1550" s="54" t="s">
        <v>4675</v>
      </c>
      <c r="C1550" s="55" t="s">
        <v>4676</v>
      </c>
      <c r="D1550" s="55" t="s">
        <v>4677</v>
      </c>
      <c r="E1550" s="55" t="s">
        <v>2174</v>
      </c>
      <c r="F1550" s="54" t="s">
        <v>441</v>
      </c>
      <c r="G1550" s="56">
        <v>122968</v>
      </c>
      <c r="H1550" s="85">
        <f t="shared" si="24"/>
        <v>25.039554465022043</v>
      </c>
    </row>
    <row r="1551" spans="1:8" x14ac:dyDescent="0.25">
      <c r="A1551" s="53">
        <v>400090406661</v>
      </c>
      <c r="B1551" s="54" t="s">
        <v>4678</v>
      </c>
      <c r="C1551" s="55" t="s">
        <v>4679</v>
      </c>
      <c r="D1551" s="55" t="s">
        <v>4680</v>
      </c>
      <c r="E1551" s="55" t="s">
        <v>716</v>
      </c>
      <c r="F1551" s="54" t="s">
        <v>441</v>
      </c>
      <c r="G1551" s="56">
        <v>122965</v>
      </c>
      <c r="H1551" s="85">
        <f t="shared" si="24"/>
        <v>25.038943585253364</v>
      </c>
    </row>
    <row r="1552" spans="1:8" x14ac:dyDescent="0.25">
      <c r="A1552" s="53">
        <v>400110706870</v>
      </c>
      <c r="B1552" s="54" t="s">
        <v>4681</v>
      </c>
      <c r="C1552" s="55" t="s">
        <v>4682</v>
      </c>
      <c r="D1552" s="55" t="s">
        <v>4683</v>
      </c>
      <c r="E1552" s="55" t="s">
        <v>716</v>
      </c>
      <c r="F1552" s="54" t="s">
        <v>441</v>
      </c>
      <c r="G1552" s="56">
        <v>122965</v>
      </c>
      <c r="H1552" s="85">
        <f t="shared" si="24"/>
        <v>25.038943585253364</v>
      </c>
    </row>
    <row r="1553" spans="1:8" x14ac:dyDescent="0.25">
      <c r="A1553" s="53">
        <v>400960830456</v>
      </c>
      <c r="B1553" s="54" t="s">
        <v>4684</v>
      </c>
      <c r="C1553" s="55" t="s">
        <v>4685</v>
      </c>
      <c r="D1553" s="55" t="s">
        <v>4686</v>
      </c>
      <c r="E1553" s="55" t="s">
        <v>716</v>
      </c>
      <c r="F1553" s="54" t="s">
        <v>441</v>
      </c>
      <c r="G1553" s="56">
        <v>122965</v>
      </c>
      <c r="H1553" s="85">
        <f t="shared" si="24"/>
        <v>25.038943585253364</v>
      </c>
    </row>
    <row r="1554" spans="1:8" x14ac:dyDescent="0.25">
      <c r="A1554" s="53">
        <v>396740915020</v>
      </c>
      <c r="B1554" s="54" t="s">
        <v>67</v>
      </c>
      <c r="C1554" s="55" t="s">
        <v>4532</v>
      </c>
      <c r="D1554" s="55" t="s">
        <v>4687</v>
      </c>
      <c r="E1554" s="55" t="s">
        <v>440</v>
      </c>
      <c r="F1554" s="54" t="s">
        <v>477</v>
      </c>
      <c r="G1554" s="56">
        <v>122958</v>
      </c>
      <c r="H1554" s="85">
        <f t="shared" si="24"/>
        <v>25.037518199126442</v>
      </c>
    </row>
    <row r="1555" spans="1:8" x14ac:dyDescent="0.25">
      <c r="A1555" s="53">
        <v>395770800646</v>
      </c>
      <c r="B1555" s="54" t="s">
        <v>4688</v>
      </c>
      <c r="C1555" s="55" t="s">
        <v>4689</v>
      </c>
      <c r="D1555" s="55" t="s">
        <v>4690</v>
      </c>
      <c r="E1555" s="55" t="s">
        <v>728</v>
      </c>
      <c r="F1555" s="54" t="s">
        <v>441</v>
      </c>
      <c r="G1555" s="56">
        <v>122924</v>
      </c>
      <c r="H1555" s="85">
        <f t="shared" si="24"/>
        <v>25.0305948950814</v>
      </c>
    </row>
    <row r="1556" spans="1:8" x14ac:dyDescent="0.25">
      <c r="A1556" s="53">
        <v>393080300109</v>
      </c>
      <c r="B1556" s="54" t="s">
        <v>4691</v>
      </c>
      <c r="C1556" s="55" t="s">
        <v>1096</v>
      </c>
      <c r="D1556" s="55" t="s">
        <v>1097</v>
      </c>
      <c r="E1556" s="55" t="s">
        <v>1098</v>
      </c>
      <c r="F1556" s="54" t="s">
        <v>441</v>
      </c>
      <c r="G1556" s="56">
        <v>122534</v>
      </c>
      <c r="H1556" s="85">
        <f t="shared" si="24"/>
        <v>24.951180525152974</v>
      </c>
    </row>
    <row r="1557" spans="1:8" x14ac:dyDescent="0.25">
      <c r="A1557" s="53">
        <v>400040804810</v>
      </c>
      <c r="B1557" s="54" t="s">
        <v>4692</v>
      </c>
      <c r="C1557" s="55" t="s">
        <v>4693</v>
      </c>
      <c r="D1557" s="55" t="s">
        <v>4694</v>
      </c>
      <c r="E1557" s="55" t="s">
        <v>716</v>
      </c>
      <c r="F1557" s="54" t="s">
        <v>441</v>
      </c>
      <c r="G1557" s="56">
        <v>122534</v>
      </c>
      <c r="H1557" s="85">
        <f t="shared" si="24"/>
        <v>24.951180525152974</v>
      </c>
    </row>
    <row r="1558" spans="1:8" x14ac:dyDescent="0.25">
      <c r="A1558" s="53">
        <v>400161001404</v>
      </c>
      <c r="B1558" s="54" t="s">
        <v>4695</v>
      </c>
      <c r="C1558" s="55" t="s">
        <v>4696</v>
      </c>
      <c r="D1558" s="55" t="s">
        <v>4697</v>
      </c>
      <c r="E1558" s="55" t="s">
        <v>716</v>
      </c>
      <c r="F1558" s="54" t="s">
        <v>441</v>
      </c>
      <c r="G1558" s="56">
        <v>122268</v>
      </c>
      <c r="H1558" s="85">
        <f t="shared" si="24"/>
        <v>24.897015852329996</v>
      </c>
    </row>
    <row r="1559" spans="1:8" x14ac:dyDescent="0.25">
      <c r="A1559" s="53">
        <v>408840400416</v>
      </c>
      <c r="B1559" s="54" t="s">
        <v>4698</v>
      </c>
      <c r="C1559" s="55" t="s">
        <v>1804</v>
      </c>
      <c r="D1559" s="55" t="s">
        <v>4699</v>
      </c>
      <c r="E1559" s="55" t="s">
        <v>732</v>
      </c>
      <c r="F1559" s="54" t="s">
        <v>477</v>
      </c>
      <c r="G1559" s="56">
        <v>120438</v>
      </c>
      <c r="H1559" s="85">
        <f t="shared" si="24"/>
        <v>24.524379193435081</v>
      </c>
    </row>
    <row r="1560" spans="1:8" x14ac:dyDescent="0.25">
      <c r="A1560" s="53">
        <v>370990310094</v>
      </c>
      <c r="B1560" s="54" t="s">
        <v>4700</v>
      </c>
      <c r="C1560" s="55" t="s">
        <v>4601</v>
      </c>
      <c r="D1560" s="55" t="s">
        <v>4701</v>
      </c>
      <c r="E1560" s="55" t="s">
        <v>1409</v>
      </c>
      <c r="F1560" s="54" t="s">
        <v>441</v>
      </c>
      <c r="G1560" s="56">
        <v>118067</v>
      </c>
      <c r="H1560" s="85">
        <f t="shared" si="24"/>
        <v>24.041580549588165</v>
      </c>
    </row>
    <row r="1561" spans="1:8" x14ac:dyDescent="0.25">
      <c r="A1561" s="53">
        <v>392960510190</v>
      </c>
      <c r="B1561" s="54" t="s">
        <v>4702</v>
      </c>
      <c r="C1561" s="55" t="s">
        <v>4703</v>
      </c>
      <c r="D1561" s="55" t="s">
        <v>4704</v>
      </c>
      <c r="E1561" s="55" t="s">
        <v>938</v>
      </c>
      <c r="F1561" s="54" t="s">
        <v>441</v>
      </c>
      <c r="G1561" s="56">
        <v>118067</v>
      </c>
      <c r="H1561" s="85">
        <f t="shared" si="24"/>
        <v>24.041580549588165</v>
      </c>
    </row>
    <row r="1562" spans="1:8" x14ac:dyDescent="0.25">
      <c r="A1562" s="53">
        <v>396761203267</v>
      </c>
      <c r="B1562" s="54" t="s">
        <v>41</v>
      </c>
      <c r="C1562" s="55" t="s">
        <v>3325</v>
      </c>
      <c r="D1562" s="55" t="s">
        <v>3326</v>
      </c>
      <c r="E1562" s="55" t="s">
        <v>440</v>
      </c>
      <c r="F1562" s="54" t="s">
        <v>477</v>
      </c>
      <c r="G1562" s="56">
        <v>118067</v>
      </c>
      <c r="H1562" s="85">
        <f t="shared" si="24"/>
        <v>24.041580549588165</v>
      </c>
    </row>
    <row r="1563" spans="1:8" x14ac:dyDescent="0.25">
      <c r="A1563" s="53">
        <v>398000605445</v>
      </c>
      <c r="B1563" s="54" t="s">
        <v>4705</v>
      </c>
      <c r="C1563" s="55" t="s">
        <v>4706</v>
      </c>
      <c r="D1563" s="55" t="s">
        <v>4707</v>
      </c>
      <c r="E1563" s="55" t="s">
        <v>2223</v>
      </c>
      <c r="F1563" s="54" t="s">
        <v>441</v>
      </c>
      <c r="G1563" s="56">
        <v>118067</v>
      </c>
      <c r="H1563" s="85">
        <f t="shared" si="24"/>
        <v>24.041580549588165</v>
      </c>
    </row>
    <row r="1564" spans="1:8" x14ac:dyDescent="0.25">
      <c r="A1564" s="53">
        <v>395970952033</v>
      </c>
      <c r="B1564" s="54" t="s">
        <v>4708</v>
      </c>
      <c r="C1564" s="55" t="s">
        <v>4709</v>
      </c>
      <c r="D1564" s="55" t="s">
        <v>4710</v>
      </c>
      <c r="E1564" s="55" t="s">
        <v>743</v>
      </c>
      <c r="F1564" s="54" t="s">
        <v>441</v>
      </c>
      <c r="G1564" s="56">
        <v>115675</v>
      </c>
      <c r="H1564" s="85">
        <f t="shared" si="24"/>
        <v>23.554505747360491</v>
      </c>
    </row>
    <row r="1565" spans="1:8" x14ac:dyDescent="0.25">
      <c r="A1565" s="53">
        <v>395130100982</v>
      </c>
      <c r="B1565" s="54" t="s">
        <v>4711</v>
      </c>
      <c r="C1565" s="55" t="s">
        <v>4483</v>
      </c>
      <c r="D1565" s="55" t="s">
        <v>4712</v>
      </c>
      <c r="E1565" s="55" t="s">
        <v>743</v>
      </c>
      <c r="F1565" s="54" t="s">
        <v>441</v>
      </c>
      <c r="G1565" s="56">
        <v>113179</v>
      </c>
      <c r="H1565" s="85">
        <f t="shared" si="24"/>
        <v>23.046253779818571</v>
      </c>
    </row>
    <row r="1566" spans="1:8" x14ac:dyDescent="0.25">
      <c r="A1566" s="53">
        <v>393161000037</v>
      </c>
      <c r="B1566" s="54" t="s">
        <v>4713</v>
      </c>
      <c r="C1566" s="55" t="s">
        <v>4714</v>
      </c>
      <c r="D1566" s="55" t="s">
        <v>4715</v>
      </c>
      <c r="E1566" s="55" t="s">
        <v>4716</v>
      </c>
      <c r="F1566" s="54" t="s">
        <v>441</v>
      </c>
      <c r="G1566" s="56">
        <v>113166</v>
      </c>
      <c r="H1566" s="85">
        <f t="shared" si="24"/>
        <v>23.04360663415429</v>
      </c>
    </row>
    <row r="1567" spans="1:8" x14ac:dyDescent="0.25">
      <c r="A1567" s="53">
        <v>395060500121</v>
      </c>
      <c r="B1567" s="54" t="s">
        <v>4717</v>
      </c>
      <c r="C1567" s="55" t="s">
        <v>4718</v>
      </c>
      <c r="D1567" s="55" t="s">
        <v>4719</v>
      </c>
      <c r="E1567" s="55" t="s">
        <v>728</v>
      </c>
      <c r="F1567" s="54" t="s">
        <v>477</v>
      </c>
      <c r="G1567" s="56">
        <v>113166</v>
      </c>
      <c r="H1567" s="85">
        <f t="shared" si="24"/>
        <v>23.04360663415429</v>
      </c>
    </row>
    <row r="1568" spans="1:8" x14ac:dyDescent="0.25">
      <c r="A1568" s="53">
        <v>395770800981</v>
      </c>
      <c r="B1568" s="54" t="s">
        <v>4720</v>
      </c>
      <c r="C1568" s="55" t="s">
        <v>4721</v>
      </c>
      <c r="D1568" s="55" t="s">
        <v>4722</v>
      </c>
      <c r="E1568" s="55" t="s">
        <v>728</v>
      </c>
      <c r="F1568" s="54" t="s">
        <v>441</v>
      </c>
      <c r="G1568" s="56">
        <v>113166</v>
      </c>
      <c r="H1568" s="85">
        <f t="shared" si="24"/>
        <v>23.04360663415429</v>
      </c>
    </row>
    <row r="1569" spans="1:8" x14ac:dyDescent="0.25">
      <c r="A1569" s="53">
        <v>400990320436</v>
      </c>
      <c r="B1569" s="54" t="s">
        <v>4723</v>
      </c>
      <c r="C1569" s="55" t="s">
        <v>4724</v>
      </c>
      <c r="D1569" s="55" t="s">
        <v>4725</v>
      </c>
      <c r="E1569" s="55" t="s">
        <v>716</v>
      </c>
      <c r="F1569" s="54" t="s">
        <v>441</v>
      </c>
      <c r="G1569" s="56">
        <v>112785</v>
      </c>
      <c r="H1569" s="85">
        <f t="shared" si="24"/>
        <v>22.966024903531903</v>
      </c>
    </row>
    <row r="1570" spans="1:8" x14ac:dyDescent="0.25">
      <c r="A1570" s="53">
        <v>395030900990</v>
      </c>
      <c r="B1570" s="54" t="s">
        <v>4726</v>
      </c>
      <c r="C1570" s="55" t="s">
        <v>4727</v>
      </c>
      <c r="D1570" s="55" t="s">
        <v>4728</v>
      </c>
      <c r="E1570" s="55" t="s">
        <v>743</v>
      </c>
      <c r="F1570" s="54" t="s">
        <v>441</v>
      </c>
      <c r="G1570" s="56">
        <v>112128</v>
      </c>
      <c r="H1570" s="85">
        <f t="shared" si="24"/>
        <v>22.832242234190943</v>
      </c>
    </row>
    <row r="1571" spans="1:8" x14ac:dyDescent="0.25">
      <c r="A1571" s="53">
        <v>395030100004</v>
      </c>
      <c r="B1571" s="54" t="s">
        <v>4729</v>
      </c>
      <c r="C1571" s="55" t="s">
        <v>4730</v>
      </c>
      <c r="D1571" s="55" t="s">
        <v>4731</v>
      </c>
      <c r="E1571" s="55" t="s">
        <v>728</v>
      </c>
      <c r="F1571" s="54" t="s">
        <v>441</v>
      </c>
      <c r="G1571" s="56">
        <v>112029</v>
      </c>
      <c r="H1571" s="85">
        <f t="shared" si="24"/>
        <v>22.812083201824496</v>
      </c>
    </row>
    <row r="1572" spans="1:8" x14ac:dyDescent="0.25">
      <c r="A1572" s="53">
        <v>395161000226</v>
      </c>
      <c r="B1572" s="54" t="s">
        <v>4732</v>
      </c>
      <c r="C1572" s="55" t="s">
        <v>4733</v>
      </c>
      <c r="D1572" s="55" t="s">
        <v>4734</v>
      </c>
      <c r="E1572" s="55" t="s">
        <v>728</v>
      </c>
      <c r="F1572" s="54" t="s">
        <v>441</v>
      </c>
      <c r="G1572" s="56">
        <v>112029</v>
      </c>
      <c r="H1572" s="85">
        <f t="shared" si="24"/>
        <v>22.812083201824496</v>
      </c>
    </row>
    <row r="1573" spans="1:8" x14ac:dyDescent="0.25">
      <c r="A1573" s="53">
        <v>395140400224</v>
      </c>
      <c r="B1573" s="54" t="s">
        <v>4735</v>
      </c>
      <c r="C1573" s="55" t="s">
        <v>3936</v>
      </c>
      <c r="D1573" s="55" t="s">
        <v>4736</v>
      </c>
      <c r="E1573" s="55" t="s">
        <v>728</v>
      </c>
      <c r="F1573" s="54" t="s">
        <v>477</v>
      </c>
      <c r="G1573" s="56">
        <v>111591</v>
      </c>
      <c r="H1573" s="85">
        <f t="shared" si="24"/>
        <v>22.722894755597185</v>
      </c>
    </row>
    <row r="1574" spans="1:8" x14ac:dyDescent="0.25">
      <c r="A1574" s="53">
        <v>395140400232</v>
      </c>
      <c r="B1574" s="54" t="s">
        <v>4737</v>
      </c>
      <c r="C1574" s="55" t="s">
        <v>3936</v>
      </c>
      <c r="D1574" s="55" t="s">
        <v>4738</v>
      </c>
      <c r="E1574" s="55" t="s">
        <v>728</v>
      </c>
      <c r="F1574" s="54" t="s">
        <v>477</v>
      </c>
      <c r="G1574" s="56">
        <v>111591</v>
      </c>
      <c r="H1574" s="85">
        <f t="shared" si="24"/>
        <v>22.722894755597185</v>
      </c>
    </row>
    <row r="1575" spans="1:8" x14ac:dyDescent="0.25">
      <c r="A1575" s="53">
        <v>395060601547</v>
      </c>
      <c r="B1575" s="54" t="s">
        <v>4739</v>
      </c>
      <c r="C1575" s="55" t="s">
        <v>4740</v>
      </c>
      <c r="D1575" s="55" t="s">
        <v>4741</v>
      </c>
      <c r="E1575" s="55" t="s">
        <v>728</v>
      </c>
      <c r="F1575" s="54" t="s">
        <v>441</v>
      </c>
      <c r="G1575" s="56">
        <v>111153</v>
      </c>
      <c r="H1575" s="85">
        <f t="shared" si="24"/>
        <v>22.633706309369877</v>
      </c>
    </row>
    <row r="1576" spans="1:8" x14ac:dyDescent="0.25">
      <c r="A1576" s="53">
        <v>395100500374</v>
      </c>
      <c r="B1576" s="54" t="s">
        <v>4742</v>
      </c>
      <c r="C1576" s="55" t="s">
        <v>4743</v>
      </c>
      <c r="D1576" s="55" t="s">
        <v>4744</v>
      </c>
      <c r="E1576" s="55" t="s">
        <v>728</v>
      </c>
      <c r="F1576" s="54" t="s">
        <v>477</v>
      </c>
      <c r="G1576" s="56">
        <v>111153</v>
      </c>
      <c r="H1576" s="85">
        <f t="shared" si="24"/>
        <v>22.633706309369877</v>
      </c>
    </row>
    <row r="1577" spans="1:8" x14ac:dyDescent="0.25">
      <c r="A1577" s="53">
        <v>395980520221</v>
      </c>
      <c r="B1577" s="54" t="s">
        <v>4745</v>
      </c>
      <c r="C1577" s="55" t="s">
        <v>4316</v>
      </c>
      <c r="D1577" s="55" t="s">
        <v>4746</v>
      </c>
      <c r="E1577" s="55" t="s">
        <v>728</v>
      </c>
      <c r="F1577" s="54" t="s">
        <v>441</v>
      </c>
      <c r="G1577" s="56">
        <v>111153</v>
      </c>
      <c r="H1577" s="85">
        <f t="shared" si="24"/>
        <v>22.633706309369877</v>
      </c>
    </row>
    <row r="1578" spans="1:8" x14ac:dyDescent="0.25">
      <c r="A1578" s="53">
        <v>395081100751</v>
      </c>
      <c r="B1578" s="54" t="s">
        <v>4747</v>
      </c>
      <c r="C1578" s="55" t="s">
        <v>4748</v>
      </c>
      <c r="D1578" s="55" t="s">
        <v>4749</v>
      </c>
      <c r="E1578" s="55" t="s">
        <v>743</v>
      </c>
      <c r="F1578" s="54" t="s">
        <v>441</v>
      </c>
      <c r="G1578" s="56">
        <v>110715</v>
      </c>
      <c r="H1578" s="85">
        <f t="shared" si="24"/>
        <v>22.54451786314257</v>
      </c>
    </row>
    <row r="1579" spans="1:8" x14ac:dyDescent="0.25">
      <c r="A1579" s="53">
        <v>395770802657</v>
      </c>
      <c r="B1579" s="54" t="s">
        <v>4750</v>
      </c>
      <c r="C1579" s="55" t="s">
        <v>4751</v>
      </c>
      <c r="D1579" s="55" t="s">
        <v>4752</v>
      </c>
      <c r="E1579" s="55" t="s">
        <v>743</v>
      </c>
      <c r="F1579" s="54" t="s">
        <v>441</v>
      </c>
      <c r="G1579" s="56">
        <v>110715</v>
      </c>
      <c r="H1579" s="85">
        <f t="shared" si="24"/>
        <v>22.54451786314257</v>
      </c>
    </row>
    <row r="1580" spans="1:8" x14ac:dyDescent="0.25">
      <c r="A1580" s="53">
        <v>396050200389</v>
      </c>
      <c r="B1580" s="54" t="s">
        <v>406</v>
      </c>
      <c r="C1580" s="55" t="s">
        <v>4753</v>
      </c>
      <c r="D1580" s="55" t="s">
        <v>4754</v>
      </c>
      <c r="E1580" s="55" t="s">
        <v>440</v>
      </c>
      <c r="F1580" s="54" t="s">
        <v>441</v>
      </c>
      <c r="G1580" s="56">
        <v>110715</v>
      </c>
      <c r="H1580" s="85">
        <f t="shared" si="24"/>
        <v>22.54451786314257</v>
      </c>
    </row>
    <row r="1581" spans="1:8" x14ac:dyDescent="0.25">
      <c r="A1581" s="53">
        <v>398090300052</v>
      </c>
      <c r="B1581" s="54" t="s">
        <v>4755</v>
      </c>
      <c r="C1581" s="55" t="s">
        <v>4756</v>
      </c>
      <c r="D1581" s="55" t="s">
        <v>4757</v>
      </c>
      <c r="E1581" s="55" t="s">
        <v>1845</v>
      </c>
      <c r="F1581" s="54" t="s">
        <v>477</v>
      </c>
      <c r="G1581" s="56">
        <v>110715</v>
      </c>
      <c r="H1581" s="85">
        <f t="shared" si="24"/>
        <v>22.54451786314257</v>
      </c>
    </row>
    <row r="1582" spans="1:8" x14ac:dyDescent="0.25">
      <c r="A1582" s="53">
        <v>398960205158</v>
      </c>
      <c r="B1582" s="54" t="s">
        <v>4758</v>
      </c>
      <c r="C1582" s="55" t="s">
        <v>4756</v>
      </c>
      <c r="D1582" s="55" t="s">
        <v>4759</v>
      </c>
      <c r="E1582" s="55" t="s">
        <v>2037</v>
      </c>
      <c r="F1582" s="54" t="s">
        <v>477</v>
      </c>
      <c r="G1582" s="56">
        <v>110715</v>
      </c>
      <c r="H1582" s="85">
        <f t="shared" si="24"/>
        <v>22.54451786314257</v>
      </c>
    </row>
    <row r="1583" spans="1:8" x14ac:dyDescent="0.25">
      <c r="A1583" s="53">
        <v>414850301271</v>
      </c>
      <c r="B1583" s="54" t="s">
        <v>4760</v>
      </c>
      <c r="C1583" s="55" t="s">
        <v>4761</v>
      </c>
      <c r="D1583" s="55" t="s">
        <v>4762</v>
      </c>
      <c r="E1583" s="55" t="s">
        <v>2174</v>
      </c>
      <c r="F1583" s="54" t="s">
        <v>477</v>
      </c>
      <c r="G1583" s="56">
        <v>109578</v>
      </c>
      <c r="H1583" s="85">
        <f t="shared" si="24"/>
        <v>22.312994430812775</v>
      </c>
    </row>
    <row r="1584" spans="1:8" x14ac:dyDescent="0.25">
      <c r="A1584" s="53">
        <v>395770801511</v>
      </c>
      <c r="B1584" s="54" t="s">
        <v>4763</v>
      </c>
      <c r="C1584" s="55" t="s">
        <v>4709</v>
      </c>
      <c r="D1584" s="55" t="s">
        <v>4710</v>
      </c>
      <c r="E1584" s="55" t="s">
        <v>743</v>
      </c>
      <c r="F1584" s="54" t="s">
        <v>441</v>
      </c>
      <c r="G1584" s="56">
        <v>108317</v>
      </c>
      <c r="H1584" s="85">
        <f t="shared" si="24"/>
        <v>22.056221301377533</v>
      </c>
    </row>
    <row r="1585" spans="1:8" x14ac:dyDescent="0.25">
      <c r="A1585" s="53">
        <v>371891214225</v>
      </c>
      <c r="B1585" s="54" t="s">
        <v>4764</v>
      </c>
      <c r="C1585" s="55" t="s">
        <v>1837</v>
      </c>
      <c r="D1585" s="55" t="s">
        <v>4765</v>
      </c>
      <c r="E1585" s="55" t="s">
        <v>3101</v>
      </c>
      <c r="F1585" s="54" t="s">
        <v>441</v>
      </c>
      <c r="G1585" s="56">
        <v>108265</v>
      </c>
      <c r="H1585" s="85">
        <f t="shared" si="24"/>
        <v>22.045632718720412</v>
      </c>
    </row>
    <row r="1586" spans="1:8" x14ac:dyDescent="0.25">
      <c r="A1586" s="53">
        <v>389720101208</v>
      </c>
      <c r="B1586" s="54" t="s">
        <v>4766</v>
      </c>
      <c r="C1586" s="55" t="s">
        <v>4767</v>
      </c>
      <c r="D1586" s="55" t="s">
        <v>1731</v>
      </c>
      <c r="E1586" s="55" t="s">
        <v>2914</v>
      </c>
      <c r="F1586" s="54" t="s">
        <v>441</v>
      </c>
      <c r="G1586" s="56">
        <v>108265</v>
      </c>
      <c r="H1586" s="85">
        <f t="shared" si="24"/>
        <v>22.045632718720412</v>
      </c>
    </row>
    <row r="1587" spans="1:8" x14ac:dyDescent="0.25">
      <c r="A1587" s="53">
        <v>390750900049</v>
      </c>
      <c r="B1587" s="54" t="s">
        <v>4768</v>
      </c>
      <c r="C1587" s="55" t="s">
        <v>4769</v>
      </c>
      <c r="D1587" s="55" t="s">
        <v>3535</v>
      </c>
      <c r="E1587" s="55" t="s">
        <v>1532</v>
      </c>
      <c r="F1587" s="54" t="s">
        <v>477</v>
      </c>
      <c r="G1587" s="56">
        <v>108265</v>
      </c>
      <c r="H1587" s="85">
        <f t="shared" si="24"/>
        <v>22.045632718720412</v>
      </c>
    </row>
    <row r="1588" spans="1:8" x14ac:dyDescent="0.25">
      <c r="A1588" s="53">
        <v>390790100088</v>
      </c>
      <c r="B1588" s="54" t="s">
        <v>4770</v>
      </c>
      <c r="C1588" s="55" t="s">
        <v>1779</v>
      </c>
      <c r="D1588" s="55" t="s">
        <v>4771</v>
      </c>
      <c r="E1588" s="55" t="s">
        <v>1781</v>
      </c>
      <c r="F1588" s="54" t="s">
        <v>441</v>
      </c>
      <c r="G1588" s="56">
        <v>108265</v>
      </c>
      <c r="H1588" s="85">
        <f t="shared" si="24"/>
        <v>22.045632718720412</v>
      </c>
    </row>
    <row r="1589" spans="1:8" x14ac:dyDescent="0.25">
      <c r="A1589" s="53">
        <v>390791000486</v>
      </c>
      <c r="B1589" s="54" t="s">
        <v>4772</v>
      </c>
      <c r="C1589" s="55" t="s">
        <v>4773</v>
      </c>
      <c r="D1589" s="55" t="s">
        <v>4774</v>
      </c>
      <c r="E1589" s="55" t="s">
        <v>1532</v>
      </c>
      <c r="F1589" s="54" t="s">
        <v>441</v>
      </c>
      <c r="G1589" s="56">
        <v>108265</v>
      </c>
      <c r="H1589" s="85">
        <f t="shared" si="24"/>
        <v>22.045632718720412</v>
      </c>
    </row>
    <row r="1590" spans="1:8" x14ac:dyDescent="0.25">
      <c r="A1590" s="53">
        <v>390800100511</v>
      </c>
      <c r="B1590" s="54" t="s">
        <v>4775</v>
      </c>
      <c r="C1590" s="55" t="s">
        <v>4776</v>
      </c>
      <c r="D1590" s="55" t="s">
        <v>4777</v>
      </c>
      <c r="E1590" s="55" t="s">
        <v>1532</v>
      </c>
      <c r="F1590" s="54" t="s">
        <v>441</v>
      </c>
      <c r="G1590" s="56">
        <v>108265</v>
      </c>
      <c r="H1590" s="85">
        <f t="shared" si="24"/>
        <v>22.045632718720412</v>
      </c>
    </row>
    <row r="1591" spans="1:8" x14ac:dyDescent="0.25">
      <c r="A1591" s="53">
        <v>390970911009</v>
      </c>
      <c r="B1591" s="54" t="s">
        <v>4778</v>
      </c>
      <c r="C1591" s="55" t="s">
        <v>4779</v>
      </c>
      <c r="D1591" s="55" t="s">
        <v>1887</v>
      </c>
      <c r="E1591" s="55" t="s">
        <v>1215</v>
      </c>
      <c r="F1591" s="54" t="s">
        <v>441</v>
      </c>
      <c r="G1591" s="56">
        <v>108265</v>
      </c>
      <c r="H1591" s="85">
        <f t="shared" si="24"/>
        <v>22.045632718720412</v>
      </c>
    </row>
    <row r="1592" spans="1:8" x14ac:dyDescent="0.25">
      <c r="A1592" s="53">
        <v>390980311131</v>
      </c>
      <c r="B1592" s="54" t="s">
        <v>4780</v>
      </c>
      <c r="C1592" s="55" t="s">
        <v>4781</v>
      </c>
      <c r="D1592" s="55" t="s">
        <v>1506</v>
      </c>
      <c r="E1592" s="55" t="s">
        <v>1781</v>
      </c>
      <c r="F1592" s="54" t="s">
        <v>441</v>
      </c>
      <c r="G1592" s="56">
        <v>108265</v>
      </c>
      <c r="H1592" s="85">
        <f t="shared" si="24"/>
        <v>22.045632718720412</v>
      </c>
    </row>
    <row r="1593" spans="1:8" x14ac:dyDescent="0.25">
      <c r="A1593" s="53">
        <v>391890400042</v>
      </c>
      <c r="B1593" s="54" t="s">
        <v>4782</v>
      </c>
      <c r="C1593" s="55" t="s">
        <v>4783</v>
      </c>
      <c r="D1593" s="55" t="s">
        <v>4784</v>
      </c>
      <c r="E1593" s="55" t="s">
        <v>1416</v>
      </c>
      <c r="F1593" s="54" t="s">
        <v>441</v>
      </c>
      <c r="G1593" s="56">
        <v>108265</v>
      </c>
      <c r="H1593" s="85">
        <f t="shared" si="24"/>
        <v>22.045632718720412</v>
      </c>
    </row>
    <row r="1594" spans="1:8" x14ac:dyDescent="0.25">
      <c r="A1594" s="53">
        <v>395770800581</v>
      </c>
      <c r="B1594" s="54" t="s">
        <v>4785</v>
      </c>
      <c r="C1594" s="55" t="s">
        <v>4786</v>
      </c>
      <c r="D1594" s="55" t="s">
        <v>3269</v>
      </c>
      <c r="E1594" s="55" t="s">
        <v>728</v>
      </c>
      <c r="F1594" s="54" t="s">
        <v>477</v>
      </c>
      <c r="G1594" s="56">
        <v>108265</v>
      </c>
      <c r="H1594" s="85">
        <f t="shared" si="24"/>
        <v>22.045632718720412</v>
      </c>
    </row>
    <row r="1595" spans="1:8" x14ac:dyDescent="0.25">
      <c r="A1595" s="53">
        <v>395930410459</v>
      </c>
      <c r="B1595" s="54" t="s">
        <v>4787</v>
      </c>
      <c r="C1595" s="55" t="s">
        <v>4788</v>
      </c>
      <c r="D1595" s="55" t="s">
        <v>4789</v>
      </c>
      <c r="E1595" s="55" t="s">
        <v>728</v>
      </c>
      <c r="F1595" s="54" t="s">
        <v>441</v>
      </c>
      <c r="G1595" s="56">
        <v>108265</v>
      </c>
      <c r="H1595" s="85">
        <f t="shared" si="24"/>
        <v>22.045632718720412</v>
      </c>
    </row>
    <row r="1596" spans="1:8" x14ac:dyDescent="0.25">
      <c r="A1596" s="53">
        <v>395980520310</v>
      </c>
      <c r="B1596" s="54" t="s">
        <v>4790</v>
      </c>
      <c r="C1596" s="55" t="s">
        <v>2562</v>
      </c>
      <c r="D1596" s="55" t="s">
        <v>4278</v>
      </c>
      <c r="E1596" s="55" t="s">
        <v>728</v>
      </c>
      <c r="F1596" s="54" t="s">
        <v>477</v>
      </c>
      <c r="G1596" s="56">
        <v>108265</v>
      </c>
      <c r="H1596" s="85">
        <f t="shared" si="24"/>
        <v>22.045632718720412</v>
      </c>
    </row>
    <row r="1597" spans="1:8" x14ac:dyDescent="0.25">
      <c r="A1597" s="53">
        <v>396740914597</v>
      </c>
      <c r="B1597" s="54" t="s">
        <v>677</v>
      </c>
      <c r="C1597" s="55" t="s">
        <v>678</v>
      </c>
      <c r="D1597" s="55" t="s">
        <v>679</v>
      </c>
      <c r="E1597" s="55" t="s">
        <v>440</v>
      </c>
      <c r="F1597" s="54" t="s">
        <v>477</v>
      </c>
      <c r="G1597" s="56">
        <v>108265</v>
      </c>
      <c r="H1597" s="85">
        <f t="shared" si="24"/>
        <v>22.045632718720412</v>
      </c>
    </row>
    <row r="1598" spans="1:8" x14ac:dyDescent="0.25">
      <c r="A1598" s="53">
        <v>398830100168</v>
      </c>
      <c r="B1598" s="54" t="s">
        <v>4791</v>
      </c>
      <c r="C1598" s="55" t="s">
        <v>4792</v>
      </c>
      <c r="D1598" s="55" t="s">
        <v>4793</v>
      </c>
      <c r="E1598" s="55" t="s">
        <v>2733</v>
      </c>
      <c r="F1598" s="54" t="s">
        <v>441</v>
      </c>
      <c r="G1598" s="56">
        <v>108265</v>
      </c>
      <c r="H1598" s="85">
        <f t="shared" si="24"/>
        <v>22.045632718720412</v>
      </c>
    </row>
    <row r="1599" spans="1:8" x14ac:dyDescent="0.25">
      <c r="A1599" s="53">
        <v>398940920241</v>
      </c>
      <c r="B1599" s="54" t="s">
        <v>4794</v>
      </c>
      <c r="C1599" s="55" t="s">
        <v>4795</v>
      </c>
      <c r="D1599" s="55" t="s">
        <v>4796</v>
      </c>
      <c r="E1599" s="55" t="s">
        <v>4797</v>
      </c>
      <c r="F1599" s="54" t="s">
        <v>441</v>
      </c>
      <c r="G1599" s="56">
        <v>108265</v>
      </c>
      <c r="H1599" s="85">
        <f t="shared" si="24"/>
        <v>22.045632718720412</v>
      </c>
    </row>
    <row r="1600" spans="1:8" x14ac:dyDescent="0.25">
      <c r="A1600" s="53">
        <v>400951030552</v>
      </c>
      <c r="B1600" s="54" t="s">
        <v>4798</v>
      </c>
      <c r="C1600" s="55" t="s">
        <v>4799</v>
      </c>
      <c r="D1600" s="55" t="s">
        <v>4800</v>
      </c>
      <c r="E1600" s="55" t="s">
        <v>716</v>
      </c>
      <c r="F1600" s="54" t="s">
        <v>441</v>
      </c>
      <c r="G1600" s="56">
        <v>108265</v>
      </c>
      <c r="H1600" s="85">
        <f t="shared" si="24"/>
        <v>22.045632718720412</v>
      </c>
    </row>
    <row r="1601" spans="1:8" x14ac:dyDescent="0.25">
      <c r="A1601" s="53">
        <v>400960831649</v>
      </c>
      <c r="B1601" s="54" t="s">
        <v>4801</v>
      </c>
      <c r="C1601" s="55" t="s">
        <v>4802</v>
      </c>
      <c r="D1601" s="55" t="s">
        <v>4803</v>
      </c>
      <c r="E1601" s="55" t="s">
        <v>716</v>
      </c>
      <c r="F1601" s="54" t="s">
        <v>441</v>
      </c>
      <c r="G1601" s="56">
        <v>108265</v>
      </c>
      <c r="H1601" s="85">
        <f t="shared" si="24"/>
        <v>22.045632718720412</v>
      </c>
    </row>
    <row r="1602" spans="1:8" x14ac:dyDescent="0.25">
      <c r="A1602" s="53">
        <v>396761203739</v>
      </c>
      <c r="B1602" s="54" t="s">
        <v>275</v>
      </c>
      <c r="C1602" s="55" t="s">
        <v>4804</v>
      </c>
      <c r="D1602" s="55" t="s">
        <v>4805</v>
      </c>
      <c r="E1602" s="55" t="s">
        <v>440</v>
      </c>
      <c r="F1602" s="54" t="s">
        <v>477</v>
      </c>
      <c r="G1602" s="56">
        <v>108264</v>
      </c>
      <c r="H1602" s="85">
        <f t="shared" ref="H1602:H1665" si="25">G1602/4910.95</f>
        <v>22.045429092130853</v>
      </c>
    </row>
    <row r="1603" spans="1:8" x14ac:dyDescent="0.25">
      <c r="A1603" s="53">
        <v>398080100314</v>
      </c>
      <c r="B1603" s="54" t="s">
        <v>4806</v>
      </c>
      <c r="C1603" s="55" t="s">
        <v>4807</v>
      </c>
      <c r="D1603" s="55" t="s">
        <v>4808</v>
      </c>
      <c r="E1603" s="55" t="s">
        <v>1051</v>
      </c>
      <c r="F1603" s="54" t="s">
        <v>441</v>
      </c>
      <c r="G1603" s="56">
        <v>108264</v>
      </c>
      <c r="H1603" s="85">
        <f t="shared" si="25"/>
        <v>22.045429092130853</v>
      </c>
    </row>
    <row r="1604" spans="1:8" x14ac:dyDescent="0.25">
      <c r="A1604" s="53">
        <v>400100104588</v>
      </c>
      <c r="B1604" s="54" t="s">
        <v>4809</v>
      </c>
      <c r="C1604" s="55" t="s">
        <v>4810</v>
      </c>
      <c r="D1604" s="55" t="s">
        <v>4079</v>
      </c>
      <c r="E1604" s="55" t="s">
        <v>716</v>
      </c>
      <c r="F1604" s="54" t="s">
        <v>441</v>
      </c>
      <c r="G1604" s="56">
        <v>108264</v>
      </c>
      <c r="H1604" s="85">
        <f t="shared" si="25"/>
        <v>22.045429092130853</v>
      </c>
    </row>
    <row r="1605" spans="1:8" x14ac:dyDescent="0.25">
      <c r="A1605" s="53">
        <v>371010301058</v>
      </c>
      <c r="B1605" s="54" t="s">
        <v>4811</v>
      </c>
      <c r="C1605" s="55" t="s">
        <v>4812</v>
      </c>
      <c r="D1605" s="55" t="s">
        <v>4813</v>
      </c>
      <c r="E1605" s="55" t="s">
        <v>4814</v>
      </c>
      <c r="F1605" s="54" t="s">
        <v>441</v>
      </c>
      <c r="G1605" s="56">
        <v>106252</v>
      </c>
      <c r="H1605" s="85">
        <f t="shared" si="25"/>
        <v>21.635732393935999</v>
      </c>
    </row>
    <row r="1606" spans="1:8" x14ac:dyDescent="0.25">
      <c r="A1606" s="53">
        <v>371930200725</v>
      </c>
      <c r="B1606" s="54" t="s">
        <v>4815</v>
      </c>
      <c r="C1606" s="55" t="s">
        <v>4816</v>
      </c>
      <c r="D1606" s="55" t="s">
        <v>4817</v>
      </c>
      <c r="E1606" s="55" t="s">
        <v>2200</v>
      </c>
      <c r="F1606" s="54" t="s">
        <v>441</v>
      </c>
      <c r="G1606" s="56">
        <v>106252</v>
      </c>
      <c r="H1606" s="85">
        <f t="shared" si="25"/>
        <v>21.635732393935999</v>
      </c>
    </row>
    <row r="1607" spans="1:8" x14ac:dyDescent="0.25">
      <c r="A1607" s="53">
        <v>400791200227</v>
      </c>
      <c r="B1607" s="54" t="s">
        <v>4818</v>
      </c>
      <c r="C1607" s="55" t="s">
        <v>4819</v>
      </c>
      <c r="D1607" s="55" t="s">
        <v>4820</v>
      </c>
      <c r="E1607" s="55" t="s">
        <v>716</v>
      </c>
      <c r="F1607" s="54" t="s">
        <v>441</v>
      </c>
      <c r="G1607" s="56">
        <v>105814</v>
      </c>
      <c r="H1607" s="85">
        <f t="shared" si="25"/>
        <v>21.546543947708692</v>
      </c>
    </row>
    <row r="1608" spans="1:8" x14ac:dyDescent="0.25">
      <c r="A1608" s="53">
        <v>408161000247</v>
      </c>
      <c r="B1608" s="54" t="s">
        <v>4821</v>
      </c>
      <c r="C1608" s="55" t="s">
        <v>1622</v>
      </c>
      <c r="D1608" s="55" t="s">
        <v>4822</v>
      </c>
      <c r="E1608" s="55" t="s">
        <v>732</v>
      </c>
      <c r="F1608" s="54" t="s">
        <v>441</v>
      </c>
      <c r="G1608" s="56">
        <v>105558</v>
      </c>
      <c r="H1608" s="85">
        <f t="shared" si="25"/>
        <v>21.494415540781315</v>
      </c>
    </row>
    <row r="1609" spans="1:8" x14ac:dyDescent="0.25">
      <c r="A1609" s="53">
        <v>371980501009</v>
      </c>
      <c r="B1609" s="54" t="s">
        <v>4823</v>
      </c>
      <c r="C1609" s="55" t="s">
        <v>4824</v>
      </c>
      <c r="D1609" s="55" t="s">
        <v>4825</v>
      </c>
      <c r="E1609" s="55" t="s">
        <v>1674</v>
      </c>
      <c r="F1609" s="54" t="s">
        <v>441</v>
      </c>
      <c r="G1609" s="56">
        <v>103364</v>
      </c>
      <c r="H1609" s="85">
        <f t="shared" si="25"/>
        <v>21.047658803286534</v>
      </c>
    </row>
    <row r="1610" spans="1:8" x14ac:dyDescent="0.25">
      <c r="A1610" s="53">
        <v>396740915232</v>
      </c>
      <c r="B1610" s="54" t="s">
        <v>53</v>
      </c>
      <c r="C1610" s="55" t="s">
        <v>4826</v>
      </c>
      <c r="D1610" s="55" t="s">
        <v>4827</v>
      </c>
      <c r="E1610" s="55" t="s">
        <v>440</v>
      </c>
      <c r="F1610" s="54" t="s">
        <v>441</v>
      </c>
      <c r="G1610" s="56">
        <v>100913</v>
      </c>
      <c r="H1610" s="85">
        <f t="shared" si="25"/>
        <v>20.548570032274814</v>
      </c>
    </row>
    <row r="1611" spans="1:8" x14ac:dyDescent="0.25">
      <c r="A1611" s="53">
        <v>371161000815</v>
      </c>
      <c r="B1611" s="54" t="s">
        <v>4828</v>
      </c>
      <c r="C1611" s="55" t="s">
        <v>4829</v>
      </c>
      <c r="D1611" s="55" t="s">
        <v>3471</v>
      </c>
      <c r="E1611" s="55" t="s">
        <v>3101</v>
      </c>
      <c r="F1611" s="54" t="s">
        <v>441</v>
      </c>
      <c r="G1611" s="56">
        <v>99338</v>
      </c>
      <c r="H1611" s="85">
        <f t="shared" si="25"/>
        <v>20.227858153717712</v>
      </c>
    </row>
    <row r="1612" spans="1:8" x14ac:dyDescent="0.25">
      <c r="A1612" s="53">
        <v>395750201550</v>
      </c>
      <c r="B1612" s="54" t="s">
        <v>4830</v>
      </c>
      <c r="C1612" s="55" t="s">
        <v>4831</v>
      </c>
      <c r="D1612" s="55" t="s">
        <v>4832</v>
      </c>
      <c r="E1612" s="55" t="s">
        <v>728</v>
      </c>
      <c r="F1612" s="54" t="s">
        <v>441</v>
      </c>
      <c r="G1612" s="56">
        <v>99338</v>
      </c>
      <c r="H1612" s="85">
        <f t="shared" si="25"/>
        <v>20.227858153717712</v>
      </c>
    </row>
    <row r="1613" spans="1:8" x14ac:dyDescent="0.25">
      <c r="A1613" s="53">
        <v>371040800920</v>
      </c>
      <c r="B1613" s="54" t="s">
        <v>4833</v>
      </c>
      <c r="C1613" s="55" t="s">
        <v>4834</v>
      </c>
      <c r="D1613" s="55" t="s">
        <v>4835</v>
      </c>
      <c r="E1613" s="55" t="s">
        <v>1674</v>
      </c>
      <c r="F1613" s="54" t="s">
        <v>441</v>
      </c>
      <c r="G1613" s="56">
        <v>98988</v>
      </c>
      <c r="H1613" s="85">
        <f t="shared" si="25"/>
        <v>20.15658884737169</v>
      </c>
    </row>
    <row r="1614" spans="1:8" x14ac:dyDescent="0.25">
      <c r="A1614" s="53">
        <v>372040700476</v>
      </c>
      <c r="B1614" s="54" t="s">
        <v>4836</v>
      </c>
      <c r="C1614" s="55" t="s">
        <v>4837</v>
      </c>
      <c r="D1614" s="55" t="s">
        <v>4838</v>
      </c>
      <c r="E1614" s="55" t="s">
        <v>3594</v>
      </c>
      <c r="F1614" s="54" t="s">
        <v>441</v>
      </c>
      <c r="G1614" s="56">
        <v>98988</v>
      </c>
      <c r="H1614" s="85">
        <f t="shared" si="25"/>
        <v>20.15658884737169</v>
      </c>
    </row>
    <row r="1615" spans="1:8" x14ac:dyDescent="0.25">
      <c r="A1615" s="53">
        <v>393110100096</v>
      </c>
      <c r="B1615" s="54" t="s">
        <v>4839</v>
      </c>
      <c r="C1615" s="55" t="s">
        <v>4840</v>
      </c>
      <c r="D1615" s="55" t="s">
        <v>4841</v>
      </c>
      <c r="E1615" s="55" t="s">
        <v>4842</v>
      </c>
      <c r="F1615" s="54" t="s">
        <v>477</v>
      </c>
      <c r="G1615" s="56">
        <v>98988</v>
      </c>
      <c r="H1615" s="85">
        <f t="shared" si="25"/>
        <v>20.15658884737169</v>
      </c>
    </row>
    <row r="1616" spans="1:8" x14ac:dyDescent="0.25">
      <c r="A1616" s="53">
        <v>395040101599</v>
      </c>
      <c r="B1616" s="54" t="s">
        <v>4843</v>
      </c>
      <c r="C1616" s="55" t="s">
        <v>4844</v>
      </c>
      <c r="D1616" s="55" t="s">
        <v>4845</v>
      </c>
      <c r="E1616" s="55" t="s">
        <v>743</v>
      </c>
      <c r="F1616" s="54" t="s">
        <v>441</v>
      </c>
      <c r="G1616" s="56">
        <v>98988</v>
      </c>
      <c r="H1616" s="85">
        <f t="shared" si="25"/>
        <v>20.15658884737169</v>
      </c>
    </row>
    <row r="1617" spans="1:8" x14ac:dyDescent="0.25">
      <c r="A1617" s="53">
        <v>398031100309</v>
      </c>
      <c r="B1617" s="54" t="s">
        <v>4846</v>
      </c>
      <c r="C1617" s="55" t="s">
        <v>4847</v>
      </c>
      <c r="D1617" s="55" t="s">
        <v>4848</v>
      </c>
      <c r="E1617" s="55" t="s">
        <v>2037</v>
      </c>
      <c r="F1617" s="54" t="s">
        <v>441</v>
      </c>
      <c r="G1617" s="56">
        <v>98988</v>
      </c>
      <c r="H1617" s="85">
        <f t="shared" si="25"/>
        <v>20.15658884737169</v>
      </c>
    </row>
    <row r="1618" spans="1:8" x14ac:dyDescent="0.25">
      <c r="A1618" s="53">
        <v>408030600061</v>
      </c>
      <c r="B1618" s="54" t="s">
        <v>4849</v>
      </c>
      <c r="C1618" s="55" t="s">
        <v>4850</v>
      </c>
      <c r="D1618" s="55" t="s">
        <v>4851</v>
      </c>
      <c r="E1618" s="55" t="s">
        <v>732</v>
      </c>
      <c r="F1618" s="54" t="s">
        <v>441</v>
      </c>
      <c r="G1618" s="56">
        <v>98988</v>
      </c>
      <c r="H1618" s="85">
        <f t="shared" si="25"/>
        <v>20.15658884737169</v>
      </c>
    </row>
    <row r="1619" spans="1:8" x14ac:dyDescent="0.25">
      <c r="A1619" s="53">
        <v>408910600086</v>
      </c>
      <c r="B1619" s="54" t="s">
        <v>4852</v>
      </c>
      <c r="C1619" s="55" t="s">
        <v>4853</v>
      </c>
      <c r="D1619" s="55" t="s">
        <v>4854</v>
      </c>
      <c r="E1619" s="55" t="s">
        <v>732</v>
      </c>
      <c r="F1619" s="54" t="s">
        <v>441</v>
      </c>
      <c r="G1619" s="56">
        <v>98988</v>
      </c>
      <c r="H1619" s="85">
        <f t="shared" si="25"/>
        <v>20.15658884737169</v>
      </c>
    </row>
    <row r="1620" spans="1:8" x14ac:dyDescent="0.25">
      <c r="A1620" s="53">
        <v>395030900272</v>
      </c>
      <c r="B1620" s="54" t="s">
        <v>4855</v>
      </c>
      <c r="C1620" s="55" t="s">
        <v>4856</v>
      </c>
      <c r="D1620" s="55" t="s">
        <v>4857</v>
      </c>
      <c r="E1620" s="55" t="s">
        <v>743</v>
      </c>
      <c r="F1620" s="54" t="s">
        <v>441</v>
      </c>
      <c r="G1620" s="56">
        <v>98900</v>
      </c>
      <c r="H1620" s="85">
        <f t="shared" si="25"/>
        <v>20.138669707490404</v>
      </c>
    </row>
    <row r="1621" spans="1:8" x14ac:dyDescent="0.25">
      <c r="A1621" s="53">
        <v>395040400171</v>
      </c>
      <c r="B1621" s="54" t="s">
        <v>4858</v>
      </c>
      <c r="C1621" s="55" t="s">
        <v>4859</v>
      </c>
      <c r="D1621" s="55" t="s">
        <v>4860</v>
      </c>
      <c r="E1621" s="55" t="s">
        <v>728</v>
      </c>
      <c r="F1621" s="54" t="s">
        <v>441</v>
      </c>
      <c r="G1621" s="56">
        <v>98900</v>
      </c>
      <c r="H1621" s="85">
        <f t="shared" si="25"/>
        <v>20.138669707490404</v>
      </c>
    </row>
    <row r="1622" spans="1:8" x14ac:dyDescent="0.25">
      <c r="A1622" s="53">
        <v>395080400696</v>
      </c>
      <c r="B1622" s="54" t="s">
        <v>4861</v>
      </c>
      <c r="C1622" s="55" t="s">
        <v>4862</v>
      </c>
      <c r="D1622" s="55" t="s">
        <v>4863</v>
      </c>
      <c r="E1622" s="55" t="s">
        <v>743</v>
      </c>
      <c r="F1622" s="54" t="s">
        <v>441</v>
      </c>
      <c r="G1622" s="56">
        <v>98900</v>
      </c>
      <c r="H1622" s="85">
        <f t="shared" si="25"/>
        <v>20.138669707490404</v>
      </c>
    </row>
    <row r="1623" spans="1:8" x14ac:dyDescent="0.25">
      <c r="A1623" s="53">
        <v>395080401501</v>
      </c>
      <c r="B1623" s="54" t="s">
        <v>4864</v>
      </c>
      <c r="C1623" s="55" t="s">
        <v>4865</v>
      </c>
      <c r="D1623" s="55" t="s">
        <v>4866</v>
      </c>
      <c r="E1623" s="55" t="s">
        <v>728</v>
      </c>
      <c r="F1623" s="54" t="s">
        <v>477</v>
      </c>
      <c r="G1623" s="56">
        <v>98900</v>
      </c>
      <c r="H1623" s="85">
        <f t="shared" si="25"/>
        <v>20.138669707490404</v>
      </c>
    </row>
    <row r="1624" spans="1:8" x14ac:dyDescent="0.25">
      <c r="A1624" s="53">
        <v>395140700937</v>
      </c>
      <c r="B1624" s="54" t="s">
        <v>4867</v>
      </c>
      <c r="C1624" s="55" t="s">
        <v>4868</v>
      </c>
      <c r="D1624" s="55" t="s">
        <v>4869</v>
      </c>
      <c r="E1624" s="55" t="s">
        <v>728</v>
      </c>
      <c r="F1624" s="54" t="s">
        <v>477</v>
      </c>
      <c r="G1624" s="56">
        <v>98900</v>
      </c>
      <c r="H1624" s="85">
        <f t="shared" si="25"/>
        <v>20.138669707490404</v>
      </c>
    </row>
    <row r="1625" spans="1:8" x14ac:dyDescent="0.25">
      <c r="A1625" s="53">
        <v>395161201116</v>
      </c>
      <c r="B1625" s="54" t="s">
        <v>4870</v>
      </c>
      <c r="C1625" s="55" t="s">
        <v>4871</v>
      </c>
      <c r="D1625" s="55" t="s">
        <v>4872</v>
      </c>
      <c r="E1625" s="55" t="s">
        <v>728</v>
      </c>
      <c r="F1625" s="54" t="s">
        <v>477</v>
      </c>
      <c r="G1625" s="56">
        <v>98900</v>
      </c>
      <c r="H1625" s="85">
        <f t="shared" si="25"/>
        <v>20.138669707490404</v>
      </c>
    </row>
    <row r="1626" spans="1:8" x14ac:dyDescent="0.25">
      <c r="A1626" s="53">
        <v>395940350764</v>
      </c>
      <c r="B1626" s="54" t="s">
        <v>4873</v>
      </c>
      <c r="C1626" s="55" t="s">
        <v>3232</v>
      </c>
      <c r="D1626" s="55" t="s">
        <v>4874</v>
      </c>
      <c r="E1626" s="55" t="s">
        <v>728</v>
      </c>
      <c r="F1626" s="54" t="s">
        <v>477</v>
      </c>
      <c r="G1626" s="56">
        <v>98900</v>
      </c>
      <c r="H1626" s="85">
        <f t="shared" si="25"/>
        <v>20.138669707490404</v>
      </c>
    </row>
    <row r="1627" spans="1:8" x14ac:dyDescent="0.25">
      <c r="A1627" s="53">
        <v>396161200981</v>
      </c>
      <c r="B1627" s="54" t="s">
        <v>415</v>
      </c>
      <c r="C1627" s="55" t="s">
        <v>4875</v>
      </c>
      <c r="D1627" s="55" t="s">
        <v>4876</v>
      </c>
      <c r="E1627" s="55" t="s">
        <v>440</v>
      </c>
      <c r="F1627" s="54" t="s">
        <v>441</v>
      </c>
      <c r="G1627" s="56">
        <v>98900</v>
      </c>
      <c r="H1627" s="85">
        <f t="shared" si="25"/>
        <v>20.138669707490404</v>
      </c>
    </row>
    <row r="1628" spans="1:8" x14ac:dyDescent="0.25">
      <c r="A1628" s="53">
        <v>396170700911</v>
      </c>
      <c r="B1628" s="54" t="s">
        <v>411</v>
      </c>
      <c r="C1628" s="55" t="s">
        <v>4877</v>
      </c>
      <c r="D1628" s="55" t="s">
        <v>4878</v>
      </c>
      <c r="E1628" s="55" t="s">
        <v>440</v>
      </c>
      <c r="F1628" s="54" t="s">
        <v>441</v>
      </c>
      <c r="G1628" s="56">
        <v>98900</v>
      </c>
      <c r="H1628" s="85">
        <f t="shared" si="25"/>
        <v>20.138669707490404</v>
      </c>
    </row>
    <row r="1629" spans="1:8" x14ac:dyDescent="0.25">
      <c r="A1629" s="53">
        <v>396740915411</v>
      </c>
      <c r="B1629" s="54" t="s">
        <v>51</v>
      </c>
      <c r="C1629" s="55" t="s">
        <v>4879</v>
      </c>
      <c r="D1629" s="55" t="s">
        <v>4880</v>
      </c>
      <c r="E1629" s="55" t="s">
        <v>440</v>
      </c>
      <c r="F1629" s="54" t="s">
        <v>441</v>
      </c>
      <c r="G1629" s="56">
        <v>98900</v>
      </c>
      <c r="H1629" s="85">
        <f t="shared" si="25"/>
        <v>20.138669707490404</v>
      </c>
    </row>
    <row r="1630" spans="1:8" x14ac:dyDescent="0.25">
      <c r="A1630" s="53">
        <v>396920721041</v>
      </c>
      <c r="B1630" s="54" t="s">
        <v>408</v>
      </c>
      <c r="C1630" s="55" t="s">
        <v>4881</v>
      </c>
      <c r="D1630" s="55" t="s">
        <v>4882</v>
      </c>
      <c r="E1630" s="55" t="s">
        <v>440</v>
      </c>
      <c r="F1630" s="54" t="s">
        <v>441</v>
      </c>
      <c r="G1630" s="56">
        <v>98900</v>
      </c>
      <c r="H1630" s="85">
        <f t="shared" si="25"/>
        <v>20.138669707490404</v>
      </c>
    </row>
    <row r="1631" spans="1:8" x14ac:dyDescent="0.25">
      <c r="A1631" s="53">
        <v>413130602528</v>
      </c>
      <c r="B1631" s="54" t="s">
        <v>4883</v>
      </c>
      <c r="C1631" s="55" t="s">
        <v>4884</v>
      </c>
      <c r="D1631" s="55" t="s">
        <v>4885</v>
      </c>
      <c r="E1631" s="55" t="s">
        <v>1280</v>
      </c>
      <c r="F1631" s="54" t="s">
        <v>441</v>
      </c>
      <c r="G1631" s="56">
        <v>98463</v>
      </c>
      <c r="H1631" s="85">
        <f t="shared" si="25"/>
        <v>20.049684887852656</v>
      </c>
    </row>
    <row r="1632" spans="1:8" x14ac:dyDescent="0.25">
      <c r="A1632" s="53">
        <v>370161001416</v>
      </c>
      <c r="B1632" s="54" t="s">
        <v>4886</v>
      </c>
      <c r="C1632" s="55" t="s">
        <v>4887</v>
      </c>
      <c r="D1632" s="55" t="s">
        <v>4888</v>
      </c>
      <c r="E1632" s="55" t="s">
        <v>1409</v>
      </c>
      <c r="F1632" s="54" t="s">
        <v>441</v>
      </c>
      <c r="G1632" s="56">
        <v>98462</v>
      </c>
      <c r="H1632" s="85">
        <f t="shared" si="25"/>
        <v>20.049481261263097</v>
      </c>
    </row>
    <row r="1633" spans="1:8" x14ac:dyDescent="0.25">
      <c r="A1633" s="53">
        <v>370850200655</v>
      </c>
      <c r="B1633" s="54" t="s">
        <v>4889</v>
      </c>
      <c r="C1633" s="55" t="s">
        <v>4890</v>
      </c>
      <c r="D1633" s="55" t="s">
        <v>4891</v>
      </c>
      <c r="E1633" s="55" t="s">
        <v>1409</v>
      </c>
      <c r="F1633" s="54" t="s">
        <v>441</v>
      </c>
      <c r="G1633" s="56">
        <v>98462</v>
      </c>
      <c r="H1633" s="85">
        <f t="shared" si="25"/>
        <v>20.049481261263097</v>
      </c>
    </row>
    <row r="1634" spans="1:8" x14ac:dyDescent="0.25">
      <c r="A1634" s="53">
        <v>370960514621</v>
      </c>
      <c r="B1634" s="54" t="s">
        <v>4892</v>
      </c>
      <c r="C1634" s="55" t="s">
        <v>4893</v>
      </c>
      <c r="D1634" s="55" t="s">
        <v>4894</v>
      </c>
      <c r="E1634" s="55" t="s">
        <v>1409</v>
      </c>
      <c r="F1634" s="54" t="s">
        <v>441</v>
      </c>
      <c r="G1634" s="56">
        <v>98462</v>
      </c>
      <c r="H1634" s="85">
        <f t="shared" si="25"/>
        <v>20.049481261263097</v>
      </c>
    </row>
    <row r="1635" spans="1:8" x14ac:dyDescent="0.25">
      <c r="A1635" s="53">
        <v>370980207465</v>
      </c>
      <c r="B1635" s="54" t="s">
        <v>4895</v>
      </c>
      <c r="C1635" s="55" t="s">
        <v>4896</v>
      </c>
      <c r="D1635" s="55" t="s">
        <v>4897</v>
      </c>
      <c r="E1635" s="55" t="s">
        <v>1409</v>
      </c>
      <c r="F1635" s="54" t="s">
        <v>441</v>
      </c>
      <c r="G1635" s="56">
        <v>98462</v>
      </c>
      <c r="H1635" s="85">
        <f t="shared" si="25"/>
        <v>20.049481261263097</v>
      </c>
    </row>
    <row r="1636" spans="1:8" x14ac:dyDescent="0.25">
      <c r="A1636" s="53">
        <v>371110300407</v>
      </c>
      <c r="B1636" s="54" t="s">
        <v>4898</v>
      </c>
      <c r="C1636" s="55" t="s">
        <v>4899</v>
      </c>
      <c r="D1636" s="55" t="s">
        <v>4900</v>
      </c>
      <c r="E1636" s="55" t="s">
        <v>1674</v>
      </c>
      <c r="F1636" s="54" t="s">
        <v>441</v>
      </c>
      <c r="G1636" s="56">
        <v>98462</v>
      </c>
      <c r="H1636" s="85">
        <f t="shared" si="25"/>
        <v>20.049481261263097</v>
      </c>
    </row>
    <row r="1637" spans="1:8" x14ac:dyDescent="0.25">
      <c r="A1637" s="53">
        <v>371161000751</v>
      </c>
      <c r="B1637" s="54" t="s">
        <v>4901</v>
      </c>
      <c r="C1637" s="55" t="s">
        <v>4902</v>
      </c>
      <c r="D1637" s="55" t="s">
        <v>4903</v>
      </c>
      <c r="E1637" s="55" t="s">
        <v>2200</v>
      </c>
      <c r="F1637" s="54" t="s">
        <v>441</v>
      </c>
      <c r="G1637" s="56">
        <v>98462</v>
      </c>
      <c r="H1637" s="85">
        <f t="shared" si="25"/>
        <v>20.049481261263097</v>
      </c>
    </row>
    <row r="1638" spans="1:8" x14ac:dyDescent="0.25">
      <c r="A1638" s="53">
        <v>371200401393</v>
      </c>
      <c r="B1638" s="54" t="s">
        <v>4904</v>
      </c>
      <c r="C1638" s="55" t="s">
        <v>4905</v>
      </c>
      <c r="D1638" s="55" t="s">
        <v>4906</v>
      </c>
      <c r="E1638" s="55" t="s">
        <v>2200</v>
      </c>
      <c r="F1638" s="54" t="s">
        <v>441</v>
      </c>
      <c r="G1638" s="56">
        <v>98462</v>
      </c>
      <c r="H1638" s="85">
        <f t="shared" si="25"/>
        <v>20.049481261263097</v>
      </c>
    </row>
    <row r="1639" spans="1:8" x14ac:dyDescent="0.25">
      <c r="A1639" s="53">
        <v>371850204096</v>
      </c>
      <c r="B1639" s="54" t="s">
        <v>4907</v>
      </c>
      <c r="C1639" s="55" t="s">
        <v>4908</v>
      </c>
      <c r="D1639" s="55" t="s">
        <v>4909</v>
      </c>
      <c r="E1639" s="55" t="s">
        <v>2174</v>
      </c>
      <c r="F1639" s="54" t="s">
        <v>441</v>
      </c>
      <c r="G1639" s="56">
        <v>98462</v>
      </c>
      <c r="H1639" s="85">
        <f t="shared" si="25"/>
        <v>20.049481261263097</v>
      </c>
    </row>
    <row r="1640" spans="1:8" x14ac:dyDescent="0.25">
      <c r="A1640" s="53">
        <v>371880309895</v>
      </c>
      <c r="B1640" s="54" t="s">
        <v>4910</v>
      </c>
      <c r="C1640" s="55" t="s">
        <v>3099</v>
      </c>
      <c r="D1640" s="55" t="s">
        <v>2239</v>
      </c>
      <c r="E1640" s="55" t="s">
        <v>3101</v>
      </c>
      <c r="F1640" s="54" t="s">
        <v>441</v>
      </c>
      <c r="G1640" s="56">
        <v>98462</v>
      </c>
      <c r="H1640" s="85">
        <f t="shared" si="25"/>
        <v>20.049481261263097</v>
      </c>
    </row>
    <row r="1641" spans="1:8" x14ac:dyDescent="0.25">
      <c r="A1641" s="53">
        <v>371891214365</v>
      </c>
      <c r="B1641" s="54" t="s">
        <v>4911</v>
      </c>
      <c r="C1641" s="55" t="s">
        <v>4912</v>
      </c>
      <c r="D1641" s="55" t="s">
        <v>4913</v>
      </c>
      <c r="E1641" s="55" t="s">
        <v>3101</v>
      </c>
      <c r="F1641" s="54" t="s">
        <v>441</v>
      </c>
      <c r="G1641" s="56">
        <v>98462</v>
      </c>
      <c r="H1641" s="85">
        <f t="shared" si="25"/>
        <v>20.049481261263097</v>
      </c>
    </row>
    <row r="1642" spans="1:8" x14ac:dyDescent="0.25">
      <c r="A1642" s="53">
        <v>371891214390</v>
      </c>
      <c r="B1642" s="54" t="s">
        <v>4914</v>
      </c>
      <c r="C1642" s="55" t="s">
        <v>4915</v>
      </c>
      <c r="D1642" s="55" t="s">
        <v>4916</v>
      </c>
      <c r="E1642" s="55" t="s">
        <v>3101</v>
      </c>
      <c r="F1642" s="54" t="s">
        <v>441</v>
      </c>
      <c r="G1642" s="56">
        <v>98462</v>
      </c>
      <c r="H1642" s="85">
        <f t="shared" si="25"/>
        <v>20.049481261263097</v>
      </c>
    </row>
    <row r="1643" spans="1:8" x14ac:dyDescent="0.25">
      <c r="A1643" s="53">
        <v>371960300899</v>
      </c>
      <c r="B1643" s="54" t="s">
        <v>4917</v>
      </c>
      <c r="C1643" s="55" t="s">
        <v>4918</v>
      </c>
      <c r="D1643" s="55" t="s">
        <v>4919</v>
      </c>
      <c r="E1643" s="55" t="s">
        <v>1429</v>
      </c>
      <c r="F1643" s="54" t="s">
        <v>441</v>
      </c>
      <c r="G1643" s="56">
        <v>98462</v>
      </c>
      <c r="H1643" s="85">
        <f t="shared" si="25"/>
        <v>20.049481261263097</v>
      </c>
    </row>
    <row r="1644" spans="1:8" x14ac:dyDescent="0.25">
      <c r="A1644" s="53">
        <v>371960800191</v>
      </c>
      <c r="B1644" s="54" t="s">
        <v>4920</v>
      </c>
      <c r="C1644" s="55" t="s">
        <v>4921</v>
      </c>
      <c r="D1644" s="55" t="s">
        <v>4922</v>
      </c>
      <c r="E1644" s="55" t="s">
        <v>2200</v>
      </c>
      <c r="F1644" s="54" t="s">
        <v>441</v>
      </c>
      <c r="G1644" s="56">
        <v>98462</v>
      </c>
      <c r="H1644" s="85">
        <f t="shared" si="25"/>
        <v>20.049481261263097</v>
      </c>
    </row>
    <row r="1645" spans="1:8" x14ac:dyDescent="0.25">
      <c r="A1645" s="53">
        <v>389071110367</v>
      </c>
      <c r="B1645" s="54" t="s">
        <v>4923</v>
      </c>
      <c r="C1645" s="55" t="s">
        <v>4924</v>
      </c>
      <c r="D1645" s="55" t="s">
        <v>4925</v>
      </c>
      <c r="E1645" s="55" t="s">
        <v>815</v>
      </c>
      <c r="F1645" s="54" t="s">
        <v>477</v>
      </c>
      <c r="G1645" s="56">
        <v>98462</v>
      </c>
      <c r="H1645" s="85">
        <f t="shared" si="25"/>
        <v>20.049481261263097</v>
      </c>
    </row>
    <row r="1646" spans="1:8" x14ac:dyDescent="0.25">
      <c r="A1646" s="53">
        <v>390050301136</v>
      </c>
      <c r="B1646" s="54" t="s">
        <v>4926</v>
      </c>
      <c r="C1646" s="55" t="s">
        <v>4927</v>
      </c>
      <c r="D1646" s="55" t="s">
        <v>4928</v>
      </c>
      <c r="E1646" s="55" t="s">
        <v>1215</v>
      </c>
      <c r="F1646" s="54" t="s">
        <v>477</v>
      </c>
      <c r="G1646" s="56">
        <v>98462</v>
      </c>
      <c r="H1646" s="85">
        <f t="shared" si="25"/>
        <v>20.049481261263097</v>
      </c>
    </row>
    <row r="1647" spans="1:8" x14ac:dyDescent="0.25">
      <c r="A1647" s="53">
        <v>390090601400</v>
      </c>
      <c r="B1647" s="54" t="s">
        <v>4929</v>
      </c>
      <c r="C1647" s="55" t="s">
        <v>4930</v>
      </c>
      <c r="D1647" s="55" t="s">
        <v>4931</v>
      </c>
      <c r="E1647" s="55" t="s">
        <v>2816</v>
      </c>
      <c r="F1647" s="54" t="s">
        <v>477</v>
      </c>
      <c r="G1647" s="56">
        <v>98462</v>
      </c>
      <c r="H1647" s="85">
        <f t="shared" si="25"/>
        <v>20.049481261263097</v>
      </c>
    </row>
    <row r="1648" spans="1:8" x14ac:dyDescent="0.25">
      <c r="A1648" s="53">
        <v>390120400579</v>
      </c>
      <c r="B1648" s="54" t="s">
        <v>4932</v>
      </c>
      <c r="C1648" s="55" t="s">
        <v>4769</v>
      </c>
      <c r="D1648" s="55" t="s">
        <v>4933</v>
      </c>
      <c r="E1648" s="55" t="s">
        <v>1679</v>
      </c>
      <c r="F1648" s="54" t="s">
        <v>477</v>
      </c>
      <c r="G1648" s="56">
        <v>98462</v>
      </c>
      <c r="H1648" s="85">
        <f t="shared" si="25"/>
        <v>20.049481261263097</v>
      </c>
    </row>
    <row r="1649" spans="1:8" x14ac:dyDescent="0.25">
      <c r="A1649" s="53">
        <v>390160600023</v>
      </c>
      <c r="B1649" s="54" t="s">
        <v>4934</v>
      </c>
      <c r="C1649" s="55" t="s">
        <v>4935</v>
      </c>
      <c r="D1649" s="55" t="s">
        <v>4774</v>
      </c>
      <c r="E1649" s="55" t="s">
        <v>1532</v>
      </c>
      <c r="F1649" s="54" t="s">
        <v>477</v>
      </c>
      <c r="G1649" s="56">
        <v>98462</v>
      </c>
      <c r="H1649" s="85">
        <f t="shared" si="25"/>
        <v>20.049481261263097</v>
      </c>
    </row>
    <row r="1650" spans="1:8" x14ac:dyDescent="0.25">
      <c r="A1650" s="53">
        <v>390160600554</v>
      </c>
      <c r="B1650" s="54" t="s">
        <v>4936</v>
      </c>
      <c r="C1650" s="55" t="s">
        <v>2588</v>
      </c>
      <c r="D1650" s="55" t="s">
        <v>2589</v>
      </c>
      <c r="E1650" s="55" t="s">
        <v>1532</v>
      </c>
      <c r="F1650" s="54" t="s">
        <v>441</v>
      </c>
      <c r="G1650" s="56">
        <v>98462</v>
      </c>
      <c r="H1650" s="85">
        <f t="shared" si="25"/>
        <v>20.049481261263097</v>
      </c>
    </row>
    <row r="1651" spans="1:8" x14ac:dyDescent="0.25">
      <c r="A1651" s="53">
        <v>390170400553</v>
      </c>
      <c r="B1651" s="54" t="s">
        <v>4937</v>
      </c>
      <c r="C1651" s="55" t="s">
        <v>4938</v>
      </c>
      <c r="D1651" s="55" t="s">
        <v>4939</v>
      </c>
      <c r="E1651" s="55" t="s">
        <v>1532</v>
      </c>
      <c r="F1651" s="54" t="s">
        <v>441</v>
      </c>
      <c r="G1651" s="56">
        <v>98462</v>
      </c>
      <c r="H1651" s="85">
        <f t="shared" si="25"/>
        <v>20.049481261263097</v>
      </c>
    </row>
    <row r="1652" spans="1:8" x14ac:dyDescent="0.25">
      <c r="A1652" s="53">
        <v>390691000535</v>
      </c>
      <c r="B1652" s="54" t="s">
        <v>4940</v>
      </c>
      <c r="C1652" s="55" t="s">
        <v>4941</v>
      </c>
      <c r="D1652" s="55" t="s">
        <v>4942</v>
      </c>
      <c r="E1652" s="55" t="s">
        <v>1532</v>
      </c>
      <c r="F1652" s="54" t="s">
        <v>441</v>
      </c>
      <c r="G1652" s="56">
        <v>98462</v>
      </c>
      <c r="H1652" s="85">
        <f t="shared" si="25"/>
        <v>20.049481261263097</v>
      </c>
    </row>
    <row r="1653" spans="1:8" x14ac:dyDescent="0.25">
      <c r="A1653" s="53">
        <v>390770200027</v>
      </c>
      <c r="B1653" s="54" t="s">
        <v>4943</v>
      </c>
      <c r="C1653" s="55" t="s">
        <v>4944</v>
      </c>
      <c r="D1653" s="55" t="s">
        <v>4945</v>
      </c>
      <c r="E1653" s="55" t="s">
        <v>1055</v>
      </c>
      <c r="F1653" s="54" t="s">
        <v>441</v>
      </c>
      <c r="G1653" s="56">
        <v>98462</v>
      </c>
      <c r="H1653" s="85">
        <f t="shared" si="25"/>
        <v>20.049481261263097</v>
      </c>
    </row>
    <row r="1654" spans="1:8" x14ac:dyDescent="0.25">
      <c r="A1654" s="53">
        <v>390800100367</v>
      </c>
      <c r="B1654" s="54" t="s">
        <v>4946</v>
      </c>
      <c r="C1654" s="55" t="s">
        <v>4947</v>
      </c>
      <c r="D1654" s="55" t="s">
        <v>4948</v>
      </c>
      <c r="E1654" s="55" t="s">
        <v>1532</v>
      </c>
      <c r="F1654" s="54" t="s">
        <v>441</v>
      </c>
      <c r="G1654" s="56">
        <v>98462</v>
      </c>
      <c r="H1654" s="85">
        <f t="shared" si="25"/>
        <v>20.049481261263097</v>
      </c>
    </row>
    <row r="1655" spans="1:8" x14ac:dyDescent="0.25">
      <c r="A1655" s="53">
        <v>390890300033</v>
      </c>
      <c r="B1655" s="54" t="s">
        <v>4949</v>
      </c>
      <c r="C1655" s="55" t="s">
        <v>4950</v>
      </c>
      <c r="D1655" s="55" t="s">
        <v>4951</v>
      </c>
      <c r="E1655" s="55" t="s">
        <v>1215</v>
      </c>
      <c r="F1655" s="54" t="s">
        <v>441</v>
      </c>
      <c r="G1655" s="56">
        <v>98462</v>
      </c>
      <c r="H1655" s="85">
        <f t="shared" si="25"/>
        <v>20.049481261263097</v>
      </c>
    </row>
    <row r="1656" spans="1:8" x14ac:dyDescent="0.25">
      <c r="A1656" s="53">
        <v>390891001218</v>
      </c>
      <c r="B1656" s="54" t="s">
        <v>4952</v>
      </c>
      <c r="C1656" s="55" t="s">
        <v>4953</v>
      </c>
      <c r="D1656" s="55" t="s">
        <v>4954</v>
      </c>
      <c r="E1656" s="55" t="s">
        <v>1215</v>
      </c>
      <c r="F1656" s="54" t="s">
        <v>441</v>
      </c>
      <c r="G1656" s="56">
        <v>98462</v>
      </c>
      <c r="H1656" s="85">
        <f t="shared" si="25"/>
        <v>20.049481261263097</v>
      </c>
    </row>
    <row r="1657" spans="1:8" x14ac:dyDescent="0.25">
      <c r="A1657" s="53">
        <v>390900600031</v>
      </c>
      <c r="B1657" s="54" t="s">
        <v>4955</v>
      </c>
      <c r="C1657" s="55" t="s">
        <v>4956</v>
      </c>
      <c r="D1657" s="55" t="s">
        <v>4957</v>
      </c>
      <c r="E1657" s="55" t="s">
        <v>1215</v>
      </c>
      <c r="F1657" s="54" t="s">
        <v>441</v>
      </c>
      <c r="G1657" s="56">
        <v>98462</v>
      </c>
      <c r="H1657" s="85">
        <f t="shared" si="25"/>
        <v>20.049481261263097</v>
      </c>
    </row>
    <row r="1658" spans="1:8" x14ac:dyDescent="0.25">
      <c r="A1658" s="53">
        <v>390970810792</v>
      </c>
      <c r="B1658" s="54" t="s">
        <v>4958</v>
      </c>
      <c r="C1658" s="55" t="s">
        <v>4959</v>
      </c>
      <c r="D1658" s="55" t="s">
        <v>4774</v>
      </c>
      <c r="E1658" s="55" t="s">
        <v>1532</v>
      </c>
      <c r="F1658" s="54" t="s">
        <v>441</v>
      </c>
      <c r="G1658" s="56">
        <v>98462</v>
      </c>
      <c r="H1658" s="85">
        <f t="shared" si="25"/>
        <v>20.049481261263097</v>
      </c>
    </row>
    <row r="1659" spans="1:8" x14ac:dyDescent="0.25">
      <c r="A1659" s="53">
        <v>390980710958</v>
      </c>
      <c r="B1659" s="54" t="s">
        <v>4960</v>
      </c>
      <c r="C1659" s="55" t="s">
        <v>4961</v>
      </c>
      <c r="D1659" s="55" t="s">
        <v>4962</v>
      </c>
      <c r="E1659" s="55" t="s">
        <v>1532</v>
      </c>
      <c r="F1659" s="54" t="s">
        <v>441</v>
      </c>
      <c r="G1659" s="56">
        <v>98462</v>
      </c>
      <c r="H1659" s="85">
        <f t="shared" si="25"/>
        <v>20.049481261263097</v>
      </c>
    </row>
    <row r="1660" spans="1:8" x14ac:dyDescent="0.25">
      <c r="A1660" s="53">
        <v>391090700269</v>
      </c>
      <c r="B1660" s="54" t="s">
        <v>4963</v>
      </c>
      <c r="C1660" s="55" t="s">
        <v>4964</v>
      </c>
      <c r="D1660" s="55" t="s">
        <v>4965</v>
      </c>
      <c r="E1660" s="55" t="s">
        <v>1416</v>
      </c>
      <c r="F1660" s="54" t="s">
        <v>477</v>
      </c>
      <c r="G1660" s="56">
        <v>98462</v>
      </c>
      <c r="H1660" s="85">
        <f t="shared" si="25"/>
        <v>20.049481261263097</v>
      </c>
    </row>
    <row r="1661" spans="1:8" x14ac:dyDescent="0.25">
      <c r="A1661" s="53">
        <v>391161000042</v>
      </c>
      <c r="B1661" s="54" t="s">
        <v>4966</v>
      </c>
      <c r="C1661" s="55" t="s">
        <v>4967</v>
      </c>
      <c r="D1661" s="55" t="s">
        <v>4968</v>
      </c>
      <c r="E1661" s="55" t="s">
        <v>1416</v>
      </c>
      <c r="F1661" s="54" t="s">
        <v>441</v>
      </c>
      <c r="G1661" s="56">
        <v>98462</v>
      </c>
      <c r="H1661" s="85">
        <f t="shared" si="25"/>
        <v>20.049481261263097</v>
      </c>
    </row>
    <row r="1662" spans="1:8" x14ac:dyDescent="0.25">
      <c r="A1662" s="53">
        <v>391900700104</v>
      </c>
      <c r="B1662" s="54" t="s">
        <v>4969</v>
      </c>
      <c r="C1662" s="55" t="s">
        <v>4970</v>
      </c>
      <c r="D1662" s="55" t="s">
        <v>4971</v>
      </c>
      <c r="E1662" s="55" t="s">
        <v>984</v>
      </c>
      <c r="F1662" s="54" t="s">
        <v>441</v>
      </c>
      <c r="G1662" s="56">
        <v>98462</v>
      </c>
      <c r="H1662" s="85">
        <f t="shared" si="25"/>
        <v>20.049481261263097</v>
      </c>
    </row>
    <row r="1663" spans="1:8" x14ac:dyDescent="0.25">
      <c r="A1663" s="53">
        <v>391980601233</v>
      </c>
      <c r="B1663" s="54" t="s">
        <v>4972</v>
      </c>
      <c r="C1663" s="55" t="s">
        <v>4973</v>
      </c>
      <c r="D1663" s="55" t="s">
        <v>4974</v>
      </c>
      <c r="E1663" s="55" t="s">
        <v>1416</v>
      </c>
      <c r="F1663" s="54" t="s">
        <v>441</v>
      </c>
      <c r="G1663" s="56">
        <v>98462</v>
      </c>
      <c r="H1663" s="85">
        <f t="shared" si="25"/>
        <v>20.049481261263097</v>
      </c>
    </row>
    <row r="1664" spans="1:8" x14ac:dyDescent="0.25">
      <c r="A1664" s="53">
        <v>392091200231</v>
      </c>
      <c r="B1664" s="54" t="s">
        <v>4975</v>
      </c>
      <c r="C1664" s="55" t="s">
        <v>4976</v>
      </c>
      <c r="D1664" s="55" t="s">
        <v>4977</v>
      </c>
      <c r="E1664" s="55" t="s">
        <v>938</v>
      </c>
      <c r="F1664" s="54" t="s">
        <v>477</v>
      </c>
      <c r="G1664" s="56">
        <v>98462</v>
      </c>
      <c r="H1664" s="85">
        <f t="shared" si="25"/>
        <v>20.049481261263097</v>
      </c>
    </row>
    <row r="1665" spans="1:8" x14ac:dyDescent="0.25">
      <c r="A1665" s="53">
        <v>392160200095</v>
      </c>
      <c r="B1665" s="54" t="s">
        <v>4978</v>
      </c>
      <c r="C1665" s="55" t="s">
        <v>4979</v>
      </c>
      <c r="D1665" s="55" t="s">
        <v>4980</v>
      </c>
      <c r="E1665" s="55" t="s">
        <v>2478</v>
      </c>
      <c r="F1665" s="54" t="s">
        <v>441</v>
      </c>
      <c r="G1665" s="56">
        <v>98462</v>
      </c>
      <c r="H1665" s="85">
        <f t="shared" si="25"/>
        <v>20.049481261263097</v>
      </c>
    </row>
    <row r="1666" spans="1:8" x14ac:dyDescent="0.25">
      <c r="A1666" s="53">
        <v>392161200226</v>
      </c>
      <c r="B1666" s="54" t="s">
        <v>4981</v>
      </c>
      <c r="C1666" s="55" t="s">
        <v>4982</v>
      </c>
      <c r="D1666" s="55" t="s">
        <v>4983</v>
      </c>
      <c r="E1666" s="55" t="s">
        <v>938</v>
      </c>
      <c r="F1666" s="54" t="s">
        <v>441</v>
      </c>
      <c r="G1666" s="56">
        <v>98462</v>
      </c>
      <c r="H1666" s="85">
        <f t="shared" ref="H1666:H1729" si="26">G1666/4910.95</f>
        <v>20.049481261263097</v>
      </c>
    </row>
    <row r="1667" spans="1:8" x14ac:dyDescent="0.25">
      <c r="A1667" s="53">
        <v>392841000281</v>
      </c>
      <c r="B1667" s="54" t="s">
        <v>4984</v>
      </c>
      <c r="C1667" s="55" t="s">
        <v>4985</v>
      </c>
      <c r="D1667" s="55" t="s">
        <v>4986</v>
      </c>
      <c r="E1667" s="55" t="s">
        <v>938</v>
      </c>
      <c r="F1667" s="54" t="s">
        <v>441</v>
      </c>
      <c r="G1667" s="56">
        <v>98462</v>
      </c>
      <c r="H1667" s="85">
        <f t="shared" si="26"/>
        <v>20.049481261263097</v>
      </c>
    </row>
    <row r="1668" spans="1:8" x14ac:dyDescent="0.25">
      <c r="A1668" s="53">
        <v>395000300017</v>
      </c>
      <c r="B1668" s="54" t="s">
        <v>4987</v>
      </c>
      <c r="C1668" s="55" t="s">
        <v>4988</v>
      </c>
      <c r="D1668" s="55" t="s">
        <v>4989</v>
      </c>
      <c r="E1668" s="55" t="s">
        <v>728</v>
      </c>
      <c r="F1668" s="54" t="s">
        <v>477</v>
      </c>
      <c r="G1668" s="56">
        <v>98462</v>
      </c>
      <c r="H1668" s="85">
        <f t="shared" si="26"/>
        <v>20.049481261263097</v>
      </c>
    </row>
    <row r="1669" spans="1:8" x14ac:dyDescent="0.25">
      <c r="A1669" s="53">
        <v>395000400089</v>
      </c>
      <c r="B1669" s="54" t="s">
        <v>4990</v>
      </c>
      <c r="C1669" s="55" t="s">
        <v>1549</v>
      </c>
      <c r="D1669" s="55" t="s">
        <v>1550</v>
      </c>
      <c r="E1669" s="55" t="s">
        <v>728</v>
      </c>
      <c r="F1669" s="54" t="s">
        <v>477</v>
      </c>
      <c r="G1669" s="56">
        <v>98462</v>
      </c>
      <c r="H1669" s="85">
        <f t="shared" si="26"/>
        <v>20.049481261263097</v>
      </c>
    </row>
    <row r="1670" spans="1:8" x14ac:dyDescent="0.25">
      <c r="A1670" s="53">
        <v>395000800397</v>
      </c>
      <c r="B1670" s="54" t="s">
        <v>4991</v>
      </c>
      <c r="C1670" s="55" t="s">
        <v>4992</v>
      </c>
      <c r="D1670" s="55" t="s">
        <v>2626</v>
      </c>
      <c r="E1670" s="55" t="s">
        <v>743</v>
      </c>
      <c r="F1670" s="54" t="s">
        <v>441</v>
      </c>
      <c r="G1670" s="56">
        <v>98462</v>
      </c>
      <c r="H1670" s="85">
        <f t="shared" si="26"/>
        <v>20.049481261263097</v>
      </c>
    </row>
    <row r="1671" spans="1:8" x14ac:dyDescent="0.25">
      <c r="A1671" s="53">
        <v>395001001803</v>
      </c>
      <c r="B1671" s="54" t="s">
        <v>4993</v>
      </c>
      <c r="C1671" s="55" t="s">
        <v>4994</v>
      </c>
      <c r="D1671" s="55" t="s">
        <v>3210</v>
      </c>
      <c r="E1671" s="55" t="s">
        <v>728</v>
      </c>
      <c r="F1671" s="54" t="s">
        <v>477</v>
      </c>
      <c r="G1671" s="56">
        <v>98462</v>
      </c>
      <c r="H1671" s="85">
        <f t="shared" si="26"/>
        <v>20.049481261263097</v>
      </c>
    </row>
    <row r="1672" spans="1:8" x14ac:dyDescent="0.25">
      <c r="A1672" s="53">
        <v>395001103568</v>
      </c>
      <c r="B1672" s="54" t="s">
        <v>4995</v>
      </c>
      <c r="C1672" s="55" t="s">
        <v>4483</v>
      </c>
      <c r="D1672" s="55" t="s">
        <v>3263</v>
      </c>
      <c r="E1672" s="55" t="s">
        <v>743</v>
      </c>
      <c r="F1672" s="54" t="s">
        <v>441</v>
      </c>
      <c r="G1672" s="56">
        <v>98462</v>
      </c>
      <c r="H1672" s="85">
        <f t="shared" si="26"/>
        <v>20.049481261263097</v>
      </c>
    </row>
    <row r="1673" spans="1:8" x14ac:dyDescent="0.25">
      <c r="A1673" s="53">
        <v>395010102302</v>
      </c>
      <c r="B1673" s="54" t="s">
        <v>4996</v>
      </c>
      <c r="C1673" s="55" t="s">
        <v>560</v>
      </c>
      <c r="D1673" s="55" t="s">
        <v>4997</v>
      </c>
      <c r="E1673" s="55" t="s">
        <v>743</v>
      </c>
      <c r="F1673" s="54" t="s">
        <v>441</v>
      </c>
      <c r="G1673" s="56">
        <v>98462</v>
      </c>
      <c r="H1673" s="85">
        <f t="shared" si="26"/>
        <v>20.049481261263097</v>
      </c>
    </row>
    <row r="1674" spans="1:8" x14ac:dyDescent="0.25">
      <c r="A1674" s="53">
        <v>395010702059</v>
      </c>
      <c r="B1674" s="54" t="s">
        <v>4998</v>
      </c>
      <c r="C1674" s="55" t="s">
        <v>4999</v>
      </c>
      <c r="D1674" s="55" t="s">
        <v>5000</v>
      </c>
      <c r="E1674" s="55" t="s">
        <v>728</v>
      </c>
      <c r="F1674" s="54" t="s">
        <v>441</v>
      </c>
      <c r="G1674" s="56">
        <v>98462</v>
      </c>
      <c r="H1674" s="85">
        <f t="shared" si="26"/>
        <v>20.049481261263097</v>
      </c>
    </row>
    <row r="1675" spans="1:8" x14ac:dyDescent="0.25">
      <c r="A1675" s="53">
        <v>395010803599</v>
      </c>
      <c r="B1675" s="54" t="s">
        <v>5001</v>
      </c>
      <c r="C1675" s="55" t="s">
        <v>5002</v>
      </c>
      <c r="D1675" s="55" t="s">
        <v>5003</v>
      </c>
      <c r="E1675" s="55" t="s">
        <v>743</v>
      </c>
      <c r="F1675" s="54" t="s">
        <v>441</v>
      </c>
      <c r="G1675" s="56">
        <v>98462</v>
      </c>
      <c r="H1675" s="85">
        <f t="shared" si="26"/>
        <v>20.049481261263097</v>
      </c>
    </row>
    <row r="1676" spans="1:8" x14ac:dyDescent="0.25">
      <c r="A1676" s="53">
        <v>395020600181</v>
      </c>
      <c r="B1676" s="54" t="s">
        <v>5004</v>
      </c>
      <c r="C1676" s="55" t="s">
        <v>5005</v>
      </c>
      <c r="D1676" s="55" t="s">
        <v>5006</v>
      </c>
      <c r="E1676" s="55" t="s">
        <v>728</v>
      </c>
      <c r="F1676" s="54" t="s">
        <v>441</v>
      </c>
      <c r="G1676" s="56">
        <v>98462</v>
      </c>
      <c r="H1676" s="85">
        <f t="shared" si="26"/>
        <v>20.049481261263097</v>
      </c>
    </row>
    <row r="1677" spans="1:8" x14ac:dyDescent="0.25">
      <c r="A1677" s="53">
        <v>395020701280</v>
      </c>
      <c r="B1677" s="54" t="s">
        <v>5007</v>
      </c>
      <c r="C1677" s="55" t="s">
        <v>5008</v>
      </c>
      <c r="D1677" s="55" t="s">
        <v>5009</v>
      </c>
      <c r="E1677" s="55" t="s">
        <v>743</v>
      </c>
      <c r="F1677" s="54" t="s">
        <v>441</v>
      </c>
      <c r="G1677" s="56">
        <v>98462</v>
      </c>
      <c r="H1677" s="85">
        <f t="shared" si="26"/>
        <v>20.049481261263097</v>
      </c>
    </row>
    <row r="1678" spans="1:8" x14ac:dyDescent="0.25">
      <c r="A1678" s="53">
        <v>395021002300</v>
      </c>
      <c r="B1678" s="54" t="s">
        <v>5010</v>
      </c>
      <c r="C1678" s="55" t="s">
        <v>2877</v>
      </c>
      <c r="D1678" s="55" t="s">
        <v>5011</v>
      </c>
      <c r="E1678" s="55" t="s">
        <v>743</v>
      </c>
      <c r="F1678" s="54" t="s">
        <v>477</v>
      </c>
      <c r="G1678" s="56">
        <v>98462</v>
      </c>
      <c r="H1678" s="85">
        <f t="shared" si="26"/>
        <v>20.049481261263097</v>
      </c>
    </row>
    <row r="1679" spans="1:8" x14ac:dyDescent="0.25">
      <c r="A1679" s="53">
        <v>395021103441</v>
      </c>
      <c r="B1679" s="54" t="s">
        <v>5012</v>
      </c>
      <c r="C1679" s="55" t="s">
        <v>3833</v>
      </c>
      <c r="D1679" s="55" t="s">
        <v>3834</v>
      </c>
      <c r="E1679" s="55" t="s">
        <v>743</v>
      </c>
      <c r="F1679" s="54" t="s">
        <v>441</v>
      </c>
      <c r="G1679" s="56">
        <v>98462</v>
      </c>
      <c r="H1679" s="85">
        <f t="shared" si="26"/>
        <v>20.049481261263097</v>
      </c>
    </row>
    <row r="1680" spans="1:8" x14ac:dyDescent="0.25">
      <c r="A1680" s="53">
        <v>395030100641</v>
      </c>
      <c r="B1680" s="54" t="s">
        <v>5013</v>
      </c>
      <c r="C1680" s="55" t="s">
        <v>5014</v>
      </c>
      <c r="D1680" s="55" t="s">
        <v>5015</v>
      </c>
      <c r="E1680" s="55" t="s">
        <v>728</v>
      </c>
      <c r="F1680" s="54" t="s">
        <v>441</v>
      </c>
      <c r="G1680" s="56">
        <v>98462</v>
      </c>
      <c r="H1680" s="85">
        <f t="shared" si="26"/>
        <v>20.049481261263097</v>
      </c>
    </row>
    <row r="1681" spans="1:8" x14ac:dyDescent="0.25">
      <c r="A1681" s="53">
        <v>395030203717</v>
      </c>
      <c r="B1681" s="54" t="s">
        <v>5016</v>
      </c>
      <c r="C1681" s="55" t="s">
        <v>2365</v>
      </c>
      <c r="D1681" s="55" t="s">
        <v>5017</v>
      </c>
      <c r="E1681" s="55" t="s">
        <v>743</v>
      </c>
      <c r="F1681" s="54" t="s">
        <v>477</v>
      </c>
      <c r="G1681" s="56">
        <v>98462</v>
      </c>
      <c r="H1681" s="85">
        <f t="shared" si="26"/>
        <v>20.049481261263097</v>
      </c>
    </row>
    <row r="1682" spans="1:8" x14ac:dyDescent="0.25">
      <c r="A1682" s="53">
        <v>395030203806</v>
      </c>
      <c r="B1682" s="54" t="s">
        <v>5018</v>
      </c>
      <c r="C1682" s="55" t="s">
        <v>5019</v>
      </c>
      <c r="D1682" s="55" t="s">
        <v>5020</v>
      </c>
      <c r="E1682" s="55" t="s">
        <v>728</v>
      </c>
      <c r="F1682" s="54" t="s">
        <v>441</v>
      </c>
      <c r="G1682" s="56">
        <v>98462</v>
      </c>
      <c r="H1682" s="85">
        <f t="shared" si="26"/>
        <v>20.049481261263097</v>
      </c>
    </row>
    <row r="1683" spans="1:8" x14ac:dyDescent="0.25">
      <c r="A1683" s="53">
        <v>395041201571</v>
      </c>
      <c r="B1683" s="54" t="s">
        <v>5021</v>
      </c>
      <c r="C1683" s="55" t="s">
        <v>5022</v>
      </c>
      <c r="D1683" s="55" t="s">
        <v>5023</v>
      </c>
      <c r="E1683" s="55" t="s">
        <v>743</v>
      </c>
      <c r="F1683" s="54" t="s">
        <v>441</v>
      </c>
      <c r="G1683" s="56">
        <v>98462</v>
      </c>
      <c r="H1683" s="85">
        <f t="shared" si="26"/>
        <v>20.049481261263097</v>
      </c>
    </row>
    <row r="1684" spans="1:8" x14ac:dyDescent="0.25">
      <c r="A1684" s="53">
        <v>395050101040</v>
      </c>
      <c r="B1684" s="54" t="s">
        <v>5024</v>
      </c>
      <c r="C1684" s="55" t="s">
        <v>5025</v>
      </c>
      <c r="D1684" s="55" t="s">
        <v>5026</v>
      </c>
      <c r="E1684" s="55" t="s">
        <v>728</v>
      </c>
      <c r="F1684" s="54" t="s">
        <v>441</v>
      </c>
      <c r="G1684" s="56">
        <v>98462</v>
      </c>
      <c r="H1684" s="85">
        <f t="shared" si="26"/>
        <v>20.049481261263097</v>
      </c>
    </row>
    <row r="1685" spans="1:8" x14ac:dyDescent="0.25">
      <c r="A1685" s="53">
        <v>395050101490</v>
      </c>
      <c r="B1685" s="54" t="s">
        <v>5027</v>
      </c>
      <c r="C1685" s="55" t="s">
        <v>4483</v>
      </c>
      <c r="D1685" s="55" t="s">
        <v>5028</v>
      </c>
      <c r="E1685" s="55" t="s">
        <v>743</v>
      </c>
      <c r="F1685" s="54" t="s">
        <v>441</v>
      </c>
      <c r="G1685" s="56">
        <v>98462</v>
      </c>
      <c r="H1685" s="85">
        <f t="shared" si="26"/>
        <v>20.049481261263097</v>
      </c>
    </row>
    <row r="1686" spans="1:8" x14ac:dyDescent="0.25">
      <c r="A1686" s="53">
        <v>395050301111</v>
      </c>
      <c r="B1686" s="54" t="s">
        <v>5029</v>
      </c>
      <c r="C1686" s="55" t="s">
        <v>2480</v>
      </c>
      <c r="D1686" s="55" t="s">
        <v>5030</v>
      </c>
      <c r="E1686" s="55" t="s">
        <v>728</v>
      </c>
      <c r="F1686" s="54" t="s">
        <v>477</v>
      </c>
      <c r="G1686" s="56">
        <v>98462</v>
      </c>
      <c r="H1686" s="85">
        <f t="shared" si="26"/>
        <v>20.049481261263097</v>
      </c>
    </row>
    <row r="1687" spans="1:8" x14ac:dyDescent="0.25">
      <c r="A1687" s="53">
        <v>395051201064</v>
      </c>
      <c r="B1687" s="54" t="s">
        <v>5031</v>
      </c>
      <c r="C1687" s="55" t="s">
        <v>5032</v>
      </c>
      <c r="D1687" s="55" t="s">
        <v>5033</v>
      </c>
      <c r="E1687" s="55" t="s">
        <v>728</v>
      </c>
      <c r="F1687" s="54" t="s">
        <v>477</v>
      </c>
      <c r="G1687" s="56">
        <v>98462</v>
      </c>
      <c r="H1687" s="85">
        <f t="shared" si="26"/>
        <v>20.049481261263097</v>
      </c>
    </row>
    <row r="1688" spans="1:8" x14ac:dyDescent="0.25">
      <c r="A1688" s="53">
        <v>395060801058</v>
      </c>
      <c r="B1688" s="54" t="s">
        <v>5034</v>
      </c>
      <c r="C1688" s="55" t="s">
        <v>3178</v>
      </c>
      <c r="D1688" s="55" t="s">
        <v>5035</v>
      </c>
      <c r="E1688" s="55" t="s">
        <v>728</v>
      </c>
      <c r="F1688" s="54" t="s">
        <v>477</v>
      </c>
      <c r="G1688" s="56">
        <v>98462</v>
      </c>
      <c r="H1688" s="85">
        <f t="shared" si="26"/>
        <v>20.049481261263097</v>
      </c>
    </row>
    <row r="1689" spans="1:8" x14ac:dyDescent="0.25">
      <c r="A1689" s="53">
        <v>395071201419</v>
      </c>
      <c r="B1689" s="54" t="s">
        <v>5036</v>
      </c>
      <c r="C1689" s="55" t="s">
        <v>5037</v>
      </c>
      <c r="D1689" s="55" t="s">
        <v>5038</v>
      </c>
      <c r="E1689" s="55" t="s">
        <v>728</v>
      </c>
      <c r="F1689" s="54" t="s">
        <v>441</v>
      </c>
      <c r="G1689" s="56">
        <v>98462</v>
      </c>
      <c r="H1689" s="85">
        <f t="shared" si="26"/>
        <v>20.049481261263097</v>
      </c>
    </row>
    <row r="1690" spans="1:8" x14ac:dyDescent="0.25">
      <c r="A1690" s="53">
        <v>395080100668</v>
      </c>
      <c r="B1690" s="54" t="s">
        <v>5039</v>
      </c>
      <c r="C1690" s="55" t="s">
        <v>5040</v>
      </c>
      <c r="D1690" s="55" t="s">
        <v>5003</v>
      </c>
      <c r="E1690" s="55" t="s">
        <v>743</v>
      </c>
      <c r="F1690" s="54" t="s">
        <v>441</v>
      </c>
      <c r="G1690" s="56">
        <v>98462</v>
      </c>
      <c r="H1690" s="85">
        <f t="shared" si="26"/>
        <v>20.049481261263097</v>
      </c>
    </row>
    <row r="1691" spans="1:8" x14ac:dyDescent="0.25">
      <c r="A1691" s="53">
        <v>395080401145</v>
      </c>
      <c r="B1691" s="54" t="s">
        <v>5041</v>
      </c>
      <c r="C1691" s="55" t="s">
        <v>5042</v>
      </c>
      <c r="D1691" s="55" t="s">
        <v>5043</v>
      </c>
      <c r="E1691" s="55" t="s">
        <v>728</v>
      </c>
      <c r="F1691" s="54" t="s">
        <v>441</v>
      </c>
      <c r="G1691" s="56">
        <v>98462</v>
      </c>
      <c r="H1691" s="85">
        <f t="shared" si="26"/>
        <v>20.049481261263097</v>
      </c>
    </row>
    <row r="1692" spans="1:8" x14ac:dyDescent="0.25">
      <c r="A1692" s="53">
        <v>395090801664</v>
      </c>
      <c r="B1692" s="54" t="s">
        <v>5044</v>
      </c>
      <c r="C1692" s="55" t="s">
        <v>3631</v>
      </c>
      <c r="D1692" s="55" t="s">
        <v>3424</v>
      </c>
      <c r="E1692" s="55" t="s">
        <v>728</v>
      </c>
      <c r="F1692" s="54" t="s">
        <v>477</v>
      </c>
      <c r="G1692" s="56">
        <v>98462</v>
      </c>
      <c r="H1692" s="85">
        <f t="shared" si="26"/>
        <v>20.049481261263097</v>
      </c>
    </row>
    <row r="1693" spans="1:8" x14ac:dyDescent="0.25">
      <c r="A1693" s="53">
        <v>395090801761</v>
      </c>
      <c r="B1693" s="54" t="s">
        <v>5045</v>
      </c>
      <c r="C1693" s="55" t="s">
        <v>3857</v>
      </c>
      <c r="D1693" s="55" t="s">
        <v>5046</v>
      </c>
      <c r="E1693" s="55" t="s">
        <v>728</v>
      </c>
      <c r="F1693" s="54" t="s">
        <v>441</v>
      </c>
      <c r="G1693" s="56">
        <v>98462</v>
      </c>
      <c r="H1693" s="85">
        <f t="shared" si="26"/>
        <v>20.049481261263097</v>
      </c>
    </row>
    <row r="1694" spans="1:8" x14ac:dyDescent="0.25">
      <c r="A1694" s="53">
        <v>395110400491</v>
      </c>
      <c r="B1694" s="54" t="s">
        <v>5047</v>
      </c>
      <c r="C1694" s="55" t="s">
        <v>5048</v>
      </c>
      <c r="D1694" s="55" t="s">
        <v>5049</v>
      </c>
      <c r="E1694" s="55" t="s">
        <v>743</v>
      </c>
      <c r="F1694" s="54" t="s">
        <v>441</v>
      </c>
      <c r="G1694" s="56">
        <v>98462</v>
      </c>
      <c r="H1694" s="85">
        <f t="shared" si="26"/>
        <v>20.049481261263097</v>
      </c>
    </row>
    <row r="1695" spans="1:8" x14ac:dyDescent="0.25">
      <c r="A1695" s="53">
        <v>395110500208</v>
      </c>
      <c r="B1695" s="54" t="s">
        <v>5050</v>
      </c>
      <c r="C1695" s="55" t="s">
        <v>4431</v>
      </c>
      <c r="D1695" s="55" t="s">
        <v>4432</v>
      </c>
      <c r="E1695" s="55" t="s">
        <v>728</v>
      </c>
      <c r="F1695" s="54" t="s">
        <v>441</v>
      </c>
      <c r="G1695" s="56">
        <v>98462</v>
      </c>
      <c r="H1695" s="85">
        <f t="shared" si="26"/>
        <v>20.049481261263097</v>
      </c>
    </row>
    <row r="1696" spans="1:8" x14ac:dyDescent="0.25">
      <c r="A1696" s="53">
        <v>395110501026</v>
      </c>
      <c r="B1696" s="54" t="s">
        <v>5051</v>
      </c>
      <c r="C1696" s="55" t="s">
        <v>5052</v>
      </c>
      <c r="D1696" s="55" t="s">
        <v>5053</v>
      </c>
      <c r="E1696" s="55" t="s">
        <v>728</v>
      </c>
      <c r="F1696" s="54" t="s">
        <v>441</v>
      </c>
      <c r="G1696" s="56">
        <v>98462</v>
      </c>
      <c r="H1696" s="85">
        <f t="shared" si="26"/>
        <v>20.049481261263097</v>
      </c>
    </row>
    <row r="1697" spans="1:8" x14ac:dyDescent="0.25">
      <c r="A1697" s="53">
        <v>395110502146</v>
      </c>
      <c r="B1697" s="54" t="s">
        <v>5054</v>
      </c>
      <c r="C1697" s="55" t="s">
        <v>2637</v>
      </c>
      <c r="D1697" s="55" t="s">
        <v>2001</v>
      </c>
      <c r="E1697" s="55" t="s">
        <v>728</v>
      </c>
      <c r="F1697" s="54" t="s">
        <v>441</v>
      </c>
      <c r="G1697" s="56">
        <v>98462</v>
      </c>
      <c r="H1697" s="85">
        <f t="shared" si="26"/>
        <v>20.049481261263097</v>
      </c>
    </row>
    <row r="1698" spans="1:8" x14ac:dyDescent="0.25">
      <c r="A1698" s="53">
        <v>395120201314</v>
      </c>
      <c r="B1698" s="54" t="s">
        <v>5055</v>
      </c>
      <c r="C1698" s="55" t="s">
        <v>4988</v>
      </c>
      <c r="D1698" s="55" t="s">
        <v>2356</v>
      </c>
      <c r="E1698" s="55" t="s">
        <v>728</v>
      </c>
      <c r="F1698" s="54" t="s">
        <v>477</v>
      </c>
      <c r="G1698" s="56">
        <v>98462</v>
      </c>
      <c r="H1698" s="85">
        <f t="shared" si="26"/>
        <v>20.049481261263097</v>
      </c>
    </row>
    <row r="1699" spans="1:8" x14ac:dyDescent="0.25">
      <c r="A1699" s="53">
        <v>395120501661</v>
      </c>
      <c r="B1699" s="54" t="s">
        <v>5056</v>
      </c>
      <c r="C1699" s="55" t="s">
        <v>5057</v>
      </c>
      <c r="D1699" s="55" t="s">
        <v>5058</v>
      </c>
      <c r="E1699" s="55" t="s">
        <v>728</v>
      </c>
      <c r="F1699" s="54" t="s">
        <v>441</v>
      </c>
      <c r="G1699" s="56">
        <v>98462</v>
      </c>
      <c r="H1699" s="85">
        <f t="shared" si="26"/>
        <v>20.049481261263097</v>
      </c>
    </row>
    <row r="1700" spans="1:8" x14ac:dyDescent="0.25">
      <c r="A1700" s="53">
        <v>395120701881</v>
      </c>
      <c r="B1700" s="54" t="s">
        <v>5059</v>
      </c>
      <c r="C1700" s="55" t="s">
        <v>5060</v>
      </c>
      <c r="D1700" s="55" t="s">
        <v>5061</v>
      </c>
      <c r="E1700" s="55" t="s">
        <v>743</v>
      </c>
      <c r="F1700" s="54" t="s">
        <v>441</v>
      </c>
      <c r="G1700" s="56">
        <v>98462</v>
      </c>
      <c r="H1700" s="85">
        <f t="shared" si="26"/>
        <v>20.049481261263097</v>
      </c>
    </row>
    <row r="1701" spans="1:8" x14ac:dyDescent="0.25">
      <c r="A1701" s="53">
        <v>395130700211</v>
      </c>
      <c r="B1701" s="54" t="s">
        <v>5062</v>
      </c>
      <c r="C1701" s="55" t="s">
        <v>3905</v>
      </c>
      <c r="D1701" s="55" t="s">
        <v>5063</v>
      </c>
      <c r="E1701" s="55" t="s">
        <v>743</v>
      </c>
      <c r="F1701" s="54" t="s">
        <v>441</v>
      </c>
      <c r="G1701" s="56">
        <v>98462</v>
      </c>
      <c r="H1701" s="85">
        <f t="shared" si="26"/>
        <v>20.049481261263097</v>
      </c>
    </row>
    <row r="1702" spans="1:8" x14ac:dyDescent="0.25">
      <c r="A1702" s="53">
        <v>395141001285</v>
      </c>
      <c r="B1702" s="54" t="s">
        <v>5064</v>
      </c>
      <c r="C1702" s="55" t="s">
        <v>5065</v>
      </c>
      <c r="D1702" s="55" t="s">
        <v>5066</v>
      </c>
      <c r="E1702" s="55" t="s">
        <v>743</v>
      </c>
      <c r="F1702" s="54" t="s">
        <v>441</v>
      </c>
      <c r="G1702" s="56">
        <v>98462</v>
      </c>
      <c r="H1702" s="85">
        <f t="shared" si="26"/>
        <v>20.049481261263097</v>
      </c>
    </row>
    <row r="1703" spans="1:8" x14ac:dyDescent="0.25">
      <c r="A1703" s="53">
        <v>395141001536</v>
      </c>
      <c r="B1703" s="54" t="s">
        <v>425</v>
      </c>
      <c r="C1703" s="55" t="s">
        <v>5067</v>
      </c>
      <c r="D1703" s="55" t="s">
        <v>5068</v>
      </c>
      <c r="E1703" s="55" t="s">
        <v>1845</v>
      </c>
      <c r="F1703" s="54" t="s">
        <v>441</v>
      </c>
      <c r="G1703" s="56">
        <v>98462</v>
      </c>
      <c r="H1703" s="85">
        <f t="shared" si="26"/>
        <v>20.049481261263097</v>
      </c>
    </row>
    <row r="1704" spans="1:8" x14ac:dyDescent="0.25">
      <c r="A1704" s="53">
        <v>395141001544</v>
      </c>
      <c r="B1704" s="54" t="s">
        <v>424</v>
      </c>
      <c r="C1704" s="55" t="s">
        <v>5067</v>
      </c>
      <c r="D1704" s="55" t="s">
        <v>5069</v>
      </c>
      <c r="E1704" s="55" t="s">
        <v>1845</v>
      </c>
      <c r="F1704" s="54" t="s">
        <v>441</v>
      </c>
      <c r="G1704" s="56">
        <v>98462</v>
      </c>
      <c r="H1704" s="85">
        <f t="shared" si="26"/>
        <v>20.049481261263097</v>
      </c>
    </row>
    <row r="1705" spans="1:8" x14ac:dyDescent="0.25">
      <c r="A1705" s="53">
        <v>395151000091</v>
      </c>
      <c r="B1705" s="54" t="s">
        <v>5070</v>
      </c>
      <c r="C1705" s="55" t="s">
        <v>547</v>
      </c>
      <c r="D1705" s="55" t="s">
        <v>5071</v>
      </c>
      <c r="E1705" s="55" t="s">
        <v>743</v>
      </c>
      <c r="F1705" s="54" t="s">
        <v>477</v>
      </c>
      <c r="G1705" s="56">
        <v>98462</v>
      </c>
      <c r="H1705" s="85">
        <f t="shared" si="26"/>
        <v>20.049481261263097</v>
      </c>
    </row>
    <row r="1706" spans="1:8" x14ac:dyDescent="0.25">
      <c r="A1706" s="53">
        <v>395160100383</v>
      </c>
      <c r="B1706" s="54" t="s">
        <v>5072</v>
      </c>
      <c r="C1706" s="55" t="s">
        <v>5073</v>
      </c>
      <c r="D1706" s="55" t="s">
        <v>5074</v>
      </c>
      <c r="E1706" s="55" t="s">
        <v>728</v>
      </c>
      <c r="F1706" s="54" t="s">
        <v>441</v>
      </c>
      <c r="G1706" s="56">
        <v>98462</v>
      </c>
      <c r="H1706" s="85">
        <f t="shared" si="26"/>
        <v>20.049481261263097</v>
      </c>
    </row>
    <row r="1707" spans="1:8" x14ac:dyDescent="0.25">
      <c r="A1707" s="53">
        <v>395160501159</v>
      </c>
      <c r="B1707" s="54" t="s">
        <v>5075</v>
      </c>
      <c r="C1707" s="55" t="s">
        <v>4483</v>
      </c>
      <c r="D1707" s="55" t="s">
        <v>5076</v>
      </c>
      <c r="E1707" s="55" t="s">
        <v>728</v>
      </c>
      <c r="F1707" s="54" t="s">
        <v>441</v>
      </c>
      <c r="G1707" s="56">
        <v>98462</v>
      </c>
      <c r="H1707" s="85">
        <f t="shared" si="26"/>
        <v>20.049481261263097</v>
      </c>
    </row>
    <row r="1708" spans="1:8" x14ac:dyDescent="0.25">
      <c r="A1708" s="53">
        <v>395160600998</v>
      </c>
      <c r="B1708" s="54" t="s">
        <v>5077</v>
      </c>
      <c r="C1708" s="55" t="s">
        <v>4709</v>
      </c>
      <c r="D1708" s="55" t="s">
        <v>5078</v>
      </c>
      <c r="E1708" s="55" t="s">
        <v>743</v>
      </c>
      <c r="F1708" s="54" t="s">
        <v>441</v>
      </c>
      <c r="G1708" s="56">
        <v>98462</v>
      </c>
      <c r="H1708" s="85">
        <f t="shared" si="26"/>
        <v>20.049481261263097</v>
      </c>
    </row>
    <row r="1709" spans="1:8" x14ac:dyDescent="0.25">
      <c r="A1709" s="53">
        <v>395161000986</v>
      </c>
      <c r="B1709" s="54" t="s">
        <v>5079</v>
      </c>
      <c r="C1709" s="55" t="s">
        <v>2701</v>
      </c>
      <c r="D1709" s="55" t="s">
        <v>5080</v>
      </c>
      <c r="E1709" s="55" t="s">
        <v>728</v>
      </c>
      <c r="F1709" s="54" t="s">
        <v>441</v>
      </c>
      <c r="G1709" s="56">
        <v>98462</v>
      </c>
      <c r="H1709" s="85">
        <f t="shared" si="26"/>
        <v>20.049481261263097</v>
      </c>
    </row>
    <row r="1710" spans="1:8" x14ac:dyDescent="0.25">
      <c r="A1710" s="53">
        <v>395170301981</v>
      </c>
      <c r="B1710" s="54" t="s">
        <v>5081</v>
      </c>
      <c r="C1710" s="55" t="s">
        <v>5082</v>
      </c>
      <c r="D1710" s="55" t="s">
        <v>5083</v>
      </c>
      <c r="E1710" s="55" t="s">
        <v>743</v>
      </c>
      <c r="F1710" s="54" t="s">
        <v>477</v>
      </c>
      <c r="G1710" s="56">
        <v>98462</v>
      </c>
      <c r="H1710" s="85">
        <f t="shared" si="26"/>
        <v>20.049481261263097</v>
      </c>
    </row>
    <row r="1711" spans="1:8" x14ac:dyDescent="0.25">
      <c r="A1711" s="53">
        <v>395171201343</v>
      </c>
      <c r="B1711" s="54" t="s">
        <v>5084</v>
      </c>
      <c r="C1711" s="55" t="s">
        <v>4466</v>
      </c>
      <c r="D1711" s="55" t="s">
        <v>5085</v>
      </c>
      <c r="E1711" s="55" t="s">
        <v>728</v>
      </c>
      <c r="F1711" s="54" t="s">
        <v>441</v>
      </c>
      <c r="G1711" s="56">
        <v>98462</v>
      </c>
      <c r="H1711" s="85">
        <f t="shared" si="26"/>
        <v>20.049481261263097</v>
      </c>
    </row>
    <row r="1712" spans="1:8" x14ac:dyDescent="0.25">
      <c r="A1712" s="53">
        <v>395180201437</v>
      </c>
      <c r="B1712" s="54" t="s">
        <v>5086</v>
      </c>
      <c r="C1712" s="55" t="s">
        <v>5087</v>
      </c>
      <c r="D1712" s="55" t="s">
        <v>5088</v>
      </c>
      <c r="E1712" s="55" t="s">
        <v>728</v>
      </c>
      <c r="F1712" s="54" t="s">
        <v>441</v>
      </c>
      <c r="G1712" s="56">
        <v>98462</v>
      </c>
      <c r="H1712" s="85">
        <f t="shared" si="26"/>
        <v>20.049481261263097</v>
      </c>
    </row>
    <row r="1713" spans="1:8" x14ac:dyDescent="0.25">
      <c r="A1713" s="53">
        <v>395180300796</v>
      </c>
      <c r="B1713" s="54" t="s">
        <v>428</v>
      </c>
      <c r="C1713" s="55" t="s">
        <v>5089</v>
      </c>
      <c r="D1713" s="55" t="s">
        <v>5090</v>
      </c>
      <c r="E1713" s="55" t="s">
        <v>728</v>
      </c>
      <c r="F1713" s="54" t="s">
        <v>441</v>
      </c>
      <c r="G1713" s="56">
        <v>98462</v>
      </c>
      <c r="H1713" s="85">
        <f t="shared" si="26"/>
        <v>20.049481261263097</v>
      </c>
    </row>
    <row r="1714" spans="1:8" x14ac:dyDescent="0.25">
      <c r="A1714" s="53">
        <v>395190200552</v>
      </c>
      <c r="B1714" s="54" t="s">
        <v>5091</v>
      </c>
      <c r="C1714" s="55" t="s">
        <v>1496</v>
      </c>
      <c r="D1714" s="55" t="s">
        <v>5092</v>
      </c>
      <c r="E1714" s="55" t="s">
        <v>743</v>
      </c>
      <c r="F1714" s="54" t="s">
        <v>441</v>
      </c>
      <c r="G1714" s="56">
        <v>98462</v>
      </c>
      <c r="H1714" s="85">
        <f t="shared" si="26"/>
        <v>20.049481261263097</v>
      </c>
    </row>
    <row r="1715" spans="1:8" x14ac:dyDescent="0.25">
      <c r="A1715" s="53">
        <v>395190200811</v>
      </c>
      <c r="B1715" s="54" t="s">
        <v>5093</v>
      </c>
      <c r="C1715" s="55" t="s">
        <v>5094</v>
      </c>
      <c r="D1715" s="55" t="s">
        <v>5095</v>
      </c>
      <c r="E1715" s="55" t="s">
        <v>728</v>
      </c>
      <c r="F1715" s="54" t="s">
        <v>441</v>
      </c>
      <c r="G1715" s="56">
        <v>98462</v>
      </c>
      <c r="H1715" s="85">
        <f t="shared" si="26"/>
        <v>20.049481261263097</v>
      </c>
    </row>
    <row r="1716" spans="1:8" x14ac:dyDescent="0.25">
      <c r="A1716" s="53">
        <v>395190401213</v>
      </c>
      <c r="B1716" s="54" t="s">
        <v>5096</v>
      </c>
      <c r="C1716" s="55" t="s">
        <v>5097</v>
      </c>
      <c r="D1716" s="55" t="s">
        <v>4230</v>
      </c>
      <c r="E1716" s="55" t="s">
        <v>728</v>
      </c>
      <c r="F1716" s="54" t="s">
        <v>441</v>
      </c>
      <c r="G1716" s="56">
        <v>98462</v>
      </c>
      <c r="H1716" s="85">
        <f t="shared" si="26"/>
        <v>20.049481261263097</v>
      </c>
    </row>
    <row r="1717" spans="1:8" x14ac:dyDescent="0.25">
      <c r="A1717" s="53">
        <v>395190500602</v>
      </c>
      <c r="B1717" s="54" t="s">
        <v>5098</v>
      </c>
      <c r="C1717" s="55" t="s">
        <v>5099</v>
      </c>
      <c r="D1717" s="55" t="s">
        <v>5100</v>
      </c>
      <c r="E1717" s="55" t="s">
        <v>728</v>
      </c>
      <c r="F1717" s="54" t="s">
        <v>441</v>
      </c>
      <c r="G1717" s="56">
        <v>98462</v>
      </c>
      <c r="H1717" s="85">
        <f t="shared" si="26"/>
        <v>20.049481261263097</v>
      </c>
    </row>
    <row r="1718" spans="1:8" x14ac:dyDescent="0.25">
      <c r="A1718" s="53">
        <v>395190800584</v>
      </c>
      <c r="B1718" s="54" t="s">
        <v>5101</v>
      </c>
      <c r="C1718" s="55" t="s">
        <v>4314</v>
      </c>
      <c r="D1718" s="55" t="s">
        <v>5102</v>
      </c>
      <c r="E1718" s="55" t="s">
        <v>728</v>
      </c>
      <c r="F1718" s="54" t="s">
        <v>441</v>
      </c>
      <c r="G1718" s="56">
        <v>98462</v>
      </c>
      <c r="H1718" s="85">
        <f t="shared" si="26"/>
        <v>20.049481261263097</v>
      </c>
    </row>
    <row r="1719" spans="1:8" x14ac:dyDescent="0.25">
      <c r="A1719" s="53">
        <v>395191100489</v>
      </c>
      <c r="B1719" s="54" t="s">
        <v>5103</v>
      </c>
      <c r="C1719" s="55" t="s">
        <v>3625</v>
      </c>
      <c r="D1719" s="55" t="s">
        <v>5104</v>
      </c>
      <c r="E1719" s="55" t="s">
        <v>728</v>
      </c>
      <c r="F1719" s="54" t="s">
        <v>477</v>
      </c>
      <c r="G1719" s="56">
        <v>98462</v>
      </c>
      <c r="H1719" s="85">
        <f t="shared" si="26"/>
        <v>20.049481261263097</v>
      </c>
    </row>
    <row r="1720" spans="1:8" x14ac:dyDescent="0.25">
      <c r="A1720" s="53">
        <v>395191200190</v>
      </c>
      <c r="B1720" s="54" t="s">
        <v>5105</v>
      </c>
      <c r="C1720" s="55" t="s">
        <v>5106</v>
      </c>
      <c r="D1720" s="55" t="s">
        <v>5107</v>
      </c>
      <c r="E1720" s="55" t="s">
        <v>728</v>
      </c>
      <c r="F1720" s="54" t="s">
        <v>441</v>
      </c>
      <c r="G1720" s="56">
        <v>98462</v>
      </c>
      <c r="H1720" s="85">
        <f t="shared" si="26"/>
        <v>20.049481261263097</v>
      </c>
    </row>
    <row r="1721" spans="1:8" x14ac:dyDescent="0.25">
      <c r="A1721" s="53">
        <v>395200100331</v>
      </c>
      <c r="B1721" s="54" t="s">
        <v>5108</v>
      </c>
      <c r="C1721" s="55" t="s">
        <v>547</v>
      </c>
      <c r="D1721" s="55" t="s">
        <v>5109</v>
      </c>
      <c r="E1721" s="55" t="s">
        <v>728</v>
      </c>
      <c r="F1721" s="54" t="s">
        <v>441</v>
      </c>
      <c r="G1721" s="56">
        <v>98462</v>
      </c>
      <c r="H1721" s="85">
        <f t="shared" si="26"/>
        <v>20.049481261263097</v>
      </c>
    </row>
    <row r="1722" spans="1:8" x14ac:dyDescent="0.25">
      <c r="A1722" s="53">
        <v>395200100888</v>
      </c>
      <c r="B1722" s="54" t="s">
        <v>5110</v>
      </c>
      <c r="C1722" s="55" t="s">
        <v>5111</v>
      </c>
      <c r="D1722" s="55" t="s">
        <v>5112</v>
      </c>
      <c r="E1722" s="55" t="s">
        <v>728</v>
      </c>
      <c r="F1722" s="54" t="s">
        <v>441</v>
      </c>
      <c r="G1722" s="56">
        <v>98462</v>
      </c>
      <c r="H1722" s="85">
        <f t="shared" si="26"/>
        <v>20.049481261263097</v>
      </c>
    </row>
    <row r="1723" spans="1:8" x14ac:dyDescent="0.25">
      <c r="A1723" s="53">
        <v>395200101302</v>
      </c>
      <c r="B1723" s="54" t="s">
        <v>5113</v>
      </c>
      <c r="C1723" s="55" t="s">
        <v>5111</v>
      </c>
      <c r="D1723" s="55" t="s">
        <v>5112</v>
      </c>
      <c r="E1723" s="55" t="s">
        <v>728</v>
      </c>
      <c r="F1723" s="54" t="s">
        <v>441</v>
      </c>
      <c r="G1723" s="56">
        <v>98462</v>
      </c>
      <c r="H1723" s="85">
        <f t="shared" si="26"/>
        <v>20.049481261263097</v>
      </c>
    </row>
    <row r="1724" spans="1:8" x14ac:dyDescent="0.25">
      <c r="A1724" s="53">
        <v>395200101396</v>
      </c>
      <c r="B1724" s="54" t="s">
        <v>5114</v>
      </c>
      <c r="C1724" s="55" t="s">
        <v>5115</v>
      </c>
      <c r="D1724" s="55" t="s">
        <v>5116</v>
      </c>
      <c r="E1724" s="55" t="s">
        <v>728</v>
      </c>
      <c r="F1724" s="54" t="s">
        <v>441</v>
      </c>
      <c r="G1724" s="56">
        <v>98462</v>
      </c>
      <c r="H1724" s="85">
        <f t="shared" si="26"/>
        <v>20.049481261263097</v>
      </c>
    </row>
    <row r="1725" spans="1:8" x14ac:dyDescent="0.25">
      <c r="A1725" s="53">
        <v>395200101400</v>
      </c>
      <c r="B1725" s="54" t="s">
        <v>5117</v>
      </c>
      <c r="C1725" s="55" t="s">
        <v>5118</v>
      </c>
      <c r="D1725" s="55" t="s">
        <v>5119</v>
      </c>
      <c r="E1725" s="55" t="s">
        <v>728</v>
      </c>
      <c r="F1725" s="54" t="s">
        <v>441</v>
      </c>
      <c r="G1725" s="56">
        <v>98462</v>
      </c>
      <c r="H1725" s="85">
        <f t="shared" si="26"/>
        <v>20.049481261263097</v>
      </c>
    </row>
    <row r="1726" spans="1:8" x14ac:dyDescent="0.25">
      <c r="A1726" s="53">
        <v>395200101469</v>
      </c>
      <c r="B1726" s="54" t="s">
        <v>5120</v>
      </c>
      <c r="C1726" s="55" t="s">
        <v>5121</v>
      </c>
      <c r="D1726" s="55" t="s">
        <v>5122</v>
      </c>
      <c r="E1726" s="55" t="s">
        <v>728</v>
      </c>
      <c r="F1726" s="54" t="s">
        <v>441</v>
      </c>
      <c r="G1726" s="56">
        <v>98462</v>
      </c>
      <c r="H1726" s="85">
        <f t="shared" si="26"/>
        <v>20.049481261263097</v>
      </c>
    </row>
    <row r="1727" spans="1:8" x14ac:dyDescent="0.25">
      <c r="A1727" s="53">
        <v>395200201013</v>
      </c>
      <c r="B1727" s="54" t="s">
        <v>5123</v>
      </c>
      <c r="C1727" s="55" t="s">
        <v>5124</v>
      </c>
      <c r="D1727" s="55" t="s">
        <v>5125</v>
      </c>
      <c r="E1727" s="55" t="s">
        <v>743</v>
      </c>
      <c r="F1727" s="54" t="s">
        <v>441</v>
      </c>
      <c r="G1727" s="56">
        <v>98462</v>
      </c>
      <c r="H1727" s="85">
        <f t="shared" si="26"/>
        <v>20.049481261263097</v>
      </c>
    </row>
    <row r="1728" spans="1:8" x14ac:dyDescent="0.25">
      <c r="A1728" s="53">
        <v>395200201072</v>
      </c>
      <c r="B1728" s="54" t="s">
        <v>5126</v>
      </c>
      <c r="C1728" s="55" t="s">
        <v>5127</v>
      </c>
      <c r="D1728" s="55" t="s">
        <v>5128</v>
      </c>
      <c r="E1728" s="55" t="s">
        <v>728</v>
      </c>
      <c r="F1728" s="54" t="s">
        <v>441</v>
      </c>
      <c r="G1728" s="56">
        <v>98462</v>
      </c>
      <c r="H1728" s="85">
        <f t="shared" si="26"/>
        <v>20.049481261263097</v>
      </c>
    </row>
    <row r="1729" spans="1:8" x14ac:dyDescent="0.25">
      <c r="A1729" s="53">
        <v>395200701024</v>
      </c>
      <c r="B1729" s="54" t="s">
        <v>5129</v>
      </c>
      <c r="C1729" s="55" t="s">
        <v>3217</v>
      </c>
      <c r="D1729" s="55" t="s">
        <v>5130</v>
      </c>
      <c r="E1729" s="55" t="s">
        <v>743</v>
      </c>
      <c r="F1729" s="54" t="s">
        <v>441</v>
      </c>
      <c r="G1729" s="56">
        <v>98462</v>
      </c>
      <c r="H1729" s="85">
        <f t="shared" si="26"/>
        <v>20.049481261263097</v>
      </c>
    </row>
    <row r="1730" spans="1:8" x14ac:dyDescent="0.25">
      <c r="A1730" s="53">
        <v>395750201291</v>
      </c>
      <c r="B1730" s="54" t="s">
        <v>5131</v>
      </c>
      <c r="C1730" s="55" t="s">
        <v>5132</v>
      </c>
      <c r="D1730" s="55" t="s">
        <v>5133</v>
      </c>
      <c r="E1730" s="55" t="s">
        <v>728</v>
      </c>
      <c r="F1730" s="54" t="s">
        <v>477</v>
      </c>
      <c r="G1730" s="56">
        <v>98462</v>
      </c>
      <c r="H1730" s="85">
        <f t="shared" ref="H1730:H1793" si="27">G1730/4910.95</f>
        <v>20.049481261263097</v>
      </c>
    </row>
    <row r="1731" spans="1:8" x14ac:dyDescent="0.25">
      <c r="A1731" s="53">
        <v>395750201541</v>
      </c>
      <c r="B1731" s="54" t="s">
        <v>5134</v>
      </c>
      <c r="C1731" s="55" t="s">
        <v>5135</v>
      </c>
      <c r="D1731" s="55" t="s">
        <v>5136</v>
      </c>
      <c r="E1731" s="55" t="s">
        <v>728</v>
      </c>
      <c r="F1731" s="54" t="s">
        <v>477</v>
      </c>
      <c r="G1731" s="56">
        <v>98462</v>
      </c>
      <c r="H1731" s="85">
        <f t="shared" si="27"/>
        <v>20.049481261263097</v>
      </c>
    </row>
    <row r="1732" spans="1:8" x14ac:dyDescent="0.25">
      <c r="A1732" s="53">
        <v>395750201631</v>
      </c>
      <c r="B1732" s="54" t="s">
        <v>5137</v>
      </c>
      <c r="C1732" s="55" t="s">
        <v>5138</v>
      </c>
      <c r="D1732" s="55" t="s">
        <v>5139</v>
      </c>
      <c r="E1732" s="55" t="s">
        <v>728</v>
      </c>
      <c r="F1732" s="54" t="s">
        <v>441</v>
      </c>
      <c r="G1732" s="56">
        <v>98462</v>
      </c>
      <c r="H1732" s="85">
        <f t="shared" si="27"/>
        <v>20.049481261263097</v>
      </c>
    </row>
    <row r="1733" spans="1:8" x14ac:dyDescent="0.25">
      <c r="A1733" s="53">
        <v>395770800697</v>
      </c>
      <c r="B1733" s="54" t="s">
        <v>5140</v>
      </c>
      <c r="C1733" s="55" t="s">
        <v>5141</v>
      </c>
      <c r="D1733" s="55" t="s">
        <v>3171</v>
      </c>
      <c r="E1733" s="55" t="s">
        <v>728</v>
      </c>
      <c r="F1733" s="54" t="s">
        <v>441</v>
      </c>
      <c r="G1733" s="56">
        <v>98462</v>
      </c>
      <c r="H1733" s="85">
        <f t="shared" si="27"/>
        <v>20.049481261263097</v>
      </c>
    </row>
    <row r="1734" spans="1:8" x14ac:dyDescent="0.25">
      <c r="A1734" s="53">
        <v>395770801910</v>
      </c>
      <c r="B1734" s="54" t="s">
        <v>5142</v>
      </c>
      <c r="C1734" s="55" t="s">
        <v>5143</v>
      </c>
      <c r="D1734" s="55" t="s">
        <v>5144</v>
      </c>
      <c r="E1734" s="55" t="s">
        <v>743</v>
      </c>
      <c r="F1734" s="54" t="s">
        <v>441</v>
      </c>
      <c r="G1734" s="56">
        <v>98462</v>
      </c>
      <c r="H1734" s="85">
        <f t="shared" si="27"/>
        <v>20.049481261263097</v>
      </c>
    </row>
    <row r="1735" spans="1:8" x14ac:dyDescent="0.25">
      <c r="A1735" s="53">
        <v>395770802053</v>
      </c>
      <c r="B1735" s="54" t="s">
        <v>5145</v>
      </c>
      <c r="C1735" s="55" t="s">
        <v>5146</v>
      </c>
      <c r="D1735" s="55" t="s">
        <v>5147</v>
      </c>
      <c r="E1735" s="55" t="s">
        <v>743</v>
      </c>
      <c r="F1735" s="54" t="s">
        <v>477</v>
      </c>
      <c r="G1735" s="56">
        <v>98462</v>
      </c>
      <c r="H1735" s="85">
        <f t="shared" si="27"/>
        <v>20.049481261263097</v>
      </c>
    </row>
    <row r="1736" spans="1:8" x14ac:dyDescent="0.25">
      <c r="A1736" s="53">
        <v>395770802169</v>
      </c>
      <c r="B1736" s="54" t="s">
        <v>5148</v>
      </c>
      <c r="C1736" s="55" t="s">
        <v>5149</v>
      </c>
      <c r="D1736" s="55" t="s">
        <v>5150</v>
      </c>
      <c r="E1736" s="55" t="s">
        <v>743</v>
      </c>
      <c r="F1736" s="54" t="s">
        <v>441</v>
      </c>
      <c r="G1736" s="56">
        <v>98462</v>
      </c>
      <c r="H1736" s="85">
        <f t="shared" si="27"/>
        <v>20.049481261263097</v>
      </c>
    </row>
    <row r="1737" spans="1:8" x14ac:dyDescent="0.25">
      <c r="A1737" s="53">
        <v>395770802321</v>
      </c>
      <c r="B1737" s="54" t="s">
        <v>5151</v>
      </c>
      <c r="C1737" s="55" t="s">
        <v>3298</v>
      </c>
      <c r="D1737" s="55" t="s">
        <v>5152</v>
      </c>
      <c r="E1737" s="55" t="s">
        <v>743</v>
      </c>
      <c r="F1737" s="54" t="s">
        <v>477</v>
      </c>
      <c r="G1737" s="56">
        <v>98462</v>
      </c>
      <c r="H1737" s="85">
        <f t="shared" si="27"/>
        <v>20.049481261263097</v>
      </c>
    </row>
    <row r="1738" spans="1:8" x14ac:dyDescent="0.25">
      <c r="A1738" s="53">
        <v>395770802908</v>
      </c>
      <c r="B1738" s="54" t="s">
        <v>5153</v>
      </c>
      <c r="C1738" s="55" t="s">
        <v>5154</v>
      </c>
      <c r="D1738" s="55" t="s">
        <v>2366</v>
      </c>
      <c r="E1738" s="55" t="s">
        <v>743</v>
      </c>
      <c r="F1738" s="54" t="s">
        <v>477</v>
      </c>
      <c r="G1738" s="56">
        <v>98462</v>
      </c>
      <c r="H1738" s="85">
        <f t="shared" si="27"/>
        <v>20.049481261263097</v>
      </c>
    </row>
    <row r="1739" spans="1:8" x14ac:dyDescent="0.25">
      <c r="A1739" s="53">
        <v>395770805818</v>
      </c>
      <c r="B1739" s="54" t="s">
        <v>5155</v>
      </c>
      <c r="C1739" s="55" t="s">
        <v>2701</v>
      </c>
      <c r="D1739" s="55" t="s">
        <v>5156</v>
      </c>
      <c r="E1739" s="55" t="s">
        <v>743</v>
      </c>
      <c r="F1739" s="54" t="s">
        <v>441</v>
      </c>
      <c r="G1739" s="56">
        <v>98462</v>
      </c>
      <c r="H1739" s="85">
        <f t="shared" si="27"/>
        <v>20.049481261263097</v>
      </c>
    </row>
    <row r="1740" spans="1:8" x14ac:dyDescent="0.25">
      <c r="A1740" s="53">
        <v>395930710827</v>
      </c>
      <c r="B1740" s="54" t="s">
        <v>5157</v>
      </c>
      <c r="C1740" s="55" t="s">
        <v>5158</v>
      </c>
      <c r="D1740" s="55" t="s">
        <v>4556</v>
      </c>
      <c r="E1740" s="55" t="s">
        <v>728</v>
      </c>
      <c r="F1740" s="54" t="s">
        <v>441</v>
      </c>
      <c r="G1740" s="56">
        <v>98462</v>
      </c>
      <c r="H1740" s="85">
        <f t="shared" si="27"/>
        <v>20.049481261263097</v>
      </c>
    </row>
    <row r="1741" spans="1:8" x14ac:dyDescent="0.25">
      <c r="A1741" s="53">
        <v>395940251405</v>
      </c>
      <c r="B1741" s="54" t="s">
        <v>5159</v>
      </c>
      <c r="C1741" s="55" t="s">
        <v>3028</v>
      </c>
      <c r="D1741" s="55" t="s">
        <v>5160</v>
      </c>
      <c r="E1741" s="55" t="s">
        <v>728</v>
      </c>
      <c r="F1741" s="54" t="s">
        <v>441</v>
      </c>
      <c r="G1741" s="56">
        <v>98462</v>
      </c>
      <c r="H1741" s="85">
        <f t="shared" si="27"/>
        <v>20.049481261263097</v>
      </c>
    </row>
    <row r="1742" spans="1:8" x14ac:dyDescent="0.25">
      <c r="A1742" s="53">
        <v>395940951733</v>
      </c>
      <c r="B1742" s="54" t="s">
        <v>5161</v>
      </c>
      <c r="C1742" s="55" t="s">
        <v>2371</v>
      </c>
      <c r="D1742" s="55" t="s">
        <v>5162</v>
      </c>
      <c r="E1742" s="55" t="s">
        <v>743</v>
      </c>
      <c r="F1742" s="54" t="s">
        <v>477</v>
      </c>
      <c r="G1742" s="56">
        <v>98462</v>
      </c>
      <c r="H1742" s="85">
        <f t="shared" si="27"/>
        <v>20.049481261263097</v>
      </c>
    </row>
    <row r="1743" spans="1:8" x14ac:dyDescent="0.25">
      <c r="A1743" s="53">
        <v>395950310914</v>
      </c>
      <c r="B1743" s="54" t="s">
        <v>5163</v>
      </c>
      <c r="C1743" s="55" t="s">
        <v>560</v>
      </c>
      <c r="D1743" s="55" t="s">
        <v>5164</v>
      </c>
      <c r="E1743" s="55" t="s">
        <v>743</v>
      </c>
      <c r="F1743" s="54" t="s">
        <v>441</v>
      </c>
      <c r="G1743" s="56">
        <v>98462</v>
      </c>
      <c r="H1743" s="85">
        <f t="shared" si="27"/>
        <v>20.049481261263097</v>
      </c>
    </row>
    <row r="1744" spans="1:8" x14ac:dyDescent="0.25">
      <c r="A1744" s="53">
        <v>395950611035</v>
      </c>
      <c r="B1744" s="54" t="s">
        <v>5165</v>
      </c>
      <c r="C1744" s="55" t="s">
        <v>5166</v>
      </c>
      <c r="D1744" s="55" t="s">
        <v>3266</v>
      </c>
      <c r="E1744" s="55" t="s">
        <v>728</v>
      </c>
      <c r="F1744" s="54" t="s">
        <v>441</v>
      </c>
      <c r="G1744" s="56">
        <v>98462</v>
      </c>
      <c r="H1744" s="85">
        <f t="shared" si="27"/>
        <v>20.049481261263097</v>
      </c>
    </row>
    <row r="1745" spans="1:8" x14ac:dyDescent="0.25">
      <c r="A1745" s="53">
        <v>395960210233</v>
      </c>
      <c r="B1745" s="54" t="s">
        <v>5167</v>
      </c>
      <c r="C1745" s="55" t="s">
        <v>5168</v>
      </c>
      <c r="D1745" s="55" t="s">
        <v>5169</v>
      </c>
      <c r="E1745" s="55" t="s">
        <v>728</v>
      </c>
      <c r="F1745" s="54" t="s">
        <v>441</v>
      </c>
      <c r="G1745" s="56">
        <v>98462</v>
      </c>
      <c r="H1745" s="85">
        <f t="shared" si="27"/>
        <v>20.049481261263097</v>
      </c>
    </row>
    <row r="1746" spans="1:8" x14ac:dyDescent="0.25">
      <c r="A1746" s="53">
        <v>395960610606</v>
      </c>
      <c r="B1746" s="54" t="s">
        <v>5170</v>
      </c>
      <c r="C1746" s="55" t="s">
        <v>2483</v>
      </c>
      <c r="D1746" s="55" t="s">
        <v>2010</v>
      </c>
      <c r="E1746" s="55" t="s">
        <v>728</v>
      </c>
      <c r="F1746" s="54" t="s">
        <v>477</v>
      </c>
      <c r="G1746" s="56">
        <v>98462</v>
      </c>
      <c r="H1746" s="85">
        <f t="shared" si="27"/>
        <v>20.049481261263097</v>
      </c>
    </row>
    <row r="1747" spans="1:8" x14ac:dyDescent="0.25">
      <c r="A1747" s="53">
        <v>395960710376</v>
      </c>
      <c r="B1747" s="54" t="s">
        <v>5171</v>
      </c>
      <c r="C1747" s="55" t="s">
        <v>5172</v>
      </c>
      <c r="D1747" s="55" t="s">
        <v>5173</v>
      </c>
      <c r="E1747" s="55" t="s">
        <v>743</v>
      </c>
      <c r="F1747" s="54" t="s">
        <v>441</v>
      </c>
      <c r="G1747" s="56">
        <v>98462</v>
      </c>
      <c r="H1747" s="85">
        <f t="shared" si="27"/>
        <v>20.049481261263097</v>
      </c>
    </row>
    <row r="1748" spans="1:8" x14ac:dyDescent="0.25">
      <c r="A1748" s="53">
        <v>395970750392</v>
      </c>
      <c r="B1748" s="54" t="s">
        <v>5174</v>
      </c>
      <c r="C1748" s="55" t="s">
        <v>5175</v>
      </c>
      <c r="D1748" s="55" t="s">
        <v>5176</v>
      </c>
      <c r="E1748" s="55" t="s">
        <v>728</v>
      </c>
      <c r="F1748" s="54" t="s">
        <v>441</v>
      </c>
      <c r="G1748" s="56">
        <v>98462</v>
      </c>
      <c r="H1748" s="85">
        <f t="shared" si="27"/>
        <v>20.049481261263097</v>
      </c>
    </row>
    <row r="1749" spans="1:8" x14ac:dyDescent="0.25">
      <c r="A1749" s="53">
        <v>395970751330</v>
      </c>
      <c r="B1749" s="54" t="s">
        <v>5177</v>
      </c>
      <c r="C1749" s="55" t="s">
        <v>5178</v>
      </c>
      <c r="D1749" s="55" t="s">
        <v>2854</v>
      </c>
      <c r="E1749" s="55" t="s">
        <v>728</v>
      </c>
      <c r="F1749" s="54" t="s">
        <v>441</v>
      </c>
      <c r="G1749" s="56">
        <v>98462</v>
      </c>
      <c r="H1749" s="85">
        <f t="shared" si="27"/>
        <v>20.049481261263097</v>
      </c>
    </row>
    <row r="1750" spans="1:8" x14ac:dyDescent="0.25">
      <c r="A1750" s="53">
        <v>395980721731</v>
      </c>
      <c r="B1750" s="54" t="s">
        <v>5179</v>
      </c>
      <c r="C1750" s="55" t="s">
        <v>5180</v>
      </c>
      <c r="D1750" s="55" t="s">
        <v>5181</v>
      </c>
      <c r="E1750" s="55" t="s">
        <v>743</v>
      </c>
      <c r="F1750" s="54" t="s">
        <v>477</v>
      </c>
      <c r="G1750" s="56">
        <v>98462</v>
      </c>
      <c r="H1750" s="85">
        <f t="shared" si="27"/>
        <v>20.049481261263097</v>
      </c>
    </row>
    <row r="1751" spans="1:8" x14ac:dyDescent="0.25">
      <c r="A1751" s="53">
        <v>395980921926</v>
      </c>
      <c r="B1751" s="54" t="s">
        <v>5182</v>
      </c>
      <c r="C1751" s="55" t="s">
        <v>5183</v>
      </c>
      <c r="D1751" s="55" t="s">
        <v>5184</v>
      </c>
      <c r="E1751" s="55" t="s">
        <v>4163</v>
      </c>
      <c r="F1751" s="54" t="s">
        <v>441</v>
      </c>
      <c r="G1751" s="56">
        <v>98462</v>
      </c>
      <c r="H1751" s="85">
        <f t="shared" si="27"/>
        <v>20.049481261263097</v>
      </c>
    </row>
    <row r="1752" spans="1:8" x14ac:dyDescent="0.25">
      <c r="A1752" s="53">
        <v>395981120234</v>
      </c>
      <c r="B1752" s="54" t="s">
        <v>5185</v>
      </c>
      <c r="C1752" s="55" t="s">
        <v>5186</v>
      </c>
      <c r="D1752" s="55" t="s">
        <v>5187</v>
      </c>
      <c r="E1752" s="55" t="s">
        <v>728</v>
      </c>
      <c r="F1752" s="54" t="s">
        <v>441</v>
      </c>
      <c r="G1752" s="56">
        <v>98462</v>
      </c>
      <c r="H1752" s="85">
        <f t="shared" si="27"/>
        <v>20.049481261263097</v>
      </c>
    </row>
    <row r="1753" spans="1:8" x14ac:dyDescent="0.25">
      <c r="A1753" s="53">
        <v>395990105248</v>
      </c>
      <c r="B1753" s="54" t="s">
        <v>5188</v>
      </c>
      <c r="C1753" s="55" t="s">
        <v>5189</v>
      </c>
      <c r="D1753" s="55" t="s">
        <v>5190</v>
      </c>
      <c r="E1753" s="55" t="s">
        <v>728</v>
      </c>
      <c r="F1753" s="54" t="s">
        <v>441</v>
      </c>
      <c r="G1753" s="56">
        <v>98462</v>
      </c>
      <c r="H1753" s="85">
        <f t="shared" si="27"/>
        <v>20.049481261263097</v>
      </c>
    </row>
    <row r="1754" spans="1:8" x14ac:dyDescent="0.25">
      <c r="A1754" s="53">
        <v>395990221337</v>
      </c>
      <c r="B1754" s="54" t="s">
        <v>5191</v>
      </c>
      <c r="C1754" s="55" t="s">
        <v>3905</v>
      </c>
      <c r="D1754" s="55" t="s">
        <v>2151</v>
      </c>
      <c r="E1754" s="55" t="s">
        <v>743</v>
      </c>
      <c r="F1754" s="54" t="s">
        <v>441</v>
      </c>
      <c r="G1754" s="56">
        <v>98462</v>
      </c>
      <c r="H1754" s="85">
        <f t="shared" si="27"/>
        <v>20.049481261263097</v>
      </c>
    </row>
    <row r="1755" spans="1:8" x14ac:dyDescent="0.25">
      <c r="A1755" s="53">
        <v>395990321510</v>
      </c>
      <c r="B1755" s="54" t="s">
        <v>5192</v>
      </c>
      <c r="C1755" s="55" t="s">
        <v>5193</v>
      </c>
      <c r="D1755" s="55" t="s">
        <v>5194</v>
      </c>
      <c r="E1755" s="55" t="s">
        <v>743</v>
      </c>
      <c r="F1755" s="54" t="s">
        <v>441</v>
      </c>
      <c r="G1755" s="56">
        <v>98462</v>
      </c>
      <c r="H1755" s="85">
        <f t="shared" si="27"/>
        <v>20.049481261263097</v>
      </c>
    </row>
    <row r="1756" spans="1:8" x14ac:dyDescent="0.25">
      <c r="A1756" s="53">
        <v>395991151669</v>
      </c>
      <c r="B1756" s="54" t="s">
        <v>5195</v>
      </c>
      <c r="C1756" s="55" t="s">
        <v>5196</v>
      </c>
      <c r="D1756" s="55" t="s">
        <v>2309</v>
      </c>
      <c r="E1756" s="55" t="s">
        <v>743</v>
      </c>
      <c r="F1756" s="54" t="s">
        <v>477</v>
      </c>
      <c r="G1756" s="56">
        <v>98462</v>
      </c>
      <c r="H1756" s="85">
        <f t="shared" si="27"/>
        <v>20.049481261263097</v>
      </c>
    </row>
    <row r="1757" spans="1:8" x14ac:dyDescent="0.25">
      <c r="A1757" s="53">
        <v>396010303720</v>
      </c>
      <c r="B1757" s="54" t="s">
        <v>140</v>
      </c>
      <c r="C1757" s="55" t="s">
        <v>3973</v>
      </c>
      <c r="D1757" s="55" t="s">
        <v>5197</v>
      </c>
      <c r="E1757" s="55" t="s">
        <v>440</v>
      </c>
      <c r="F1757" s="54" t="s">
        <v>441</v>
      </c>
      <c r="G1757" s="56">
        <v>98462</v>
      </c>
      <c r="H1757" s="85">
        <f t="shared" si="27"/>
        <v>20.049481261263097</v>
      </c>
    </row>
    <row r="1758" spans="1:8" x14ac:dyDescent="0.25">
      <c r="A1758" s="53">
        <v>396011001280</v>
      </c>
      <c r="B1758" s="54" t="s">
        <v>236</v>
      </c>
      <c r="C1758" s="55" t="s">
        <v>3982</v>
      </c>
      <c r="D1758" s="55" t="s">
        <v>5198</v>
      </c>
      <c r="E1758" s="55" t="s">
        <v>440</v>
      </c>
      <c r="F1758" s="54" t="s">
        <v>441</v>
      </c>
      <c r="G1758" s="56">
        <v>98462</v>
      </c>
      <c r="H1758" s="85">
        <f t="shared" si="27"/>
        <v>20.049481261263097</v>
      </c>
    </row>
    <row r="1759" spans="1:8" x14ac:dyDescent="0.25">
      <c r="A1759" s="53">
        <v>396020100886</v>
      </c>
      <c r="B1759" s="54" t="s">
        <v>337</v>
      </c>
      <c r="C1759" s="55" t="s">
        <v>5199</v>
      </c>
      <c r="D1759" s="55" t="s">
        <v>5200</v>
      </c>
      <c r="E1759" s="55" t="s">
        <v>440</v>
      </c>
      <c r="F1759" s="54" t="s">
        <v>441</v>
      </c>
      <c r="G1759" s="56">
        <v>98462</v>
      </c>
      <c r="H1759" s="85">
        <f t="shared" si="27"/>
        <v>20.049481261263097</v>
      </c>
    </row>
    <row r="1760" spans="1:8" x14ac:dyDescent="0.25">
      <c r="A1760" s="53">
        <v>396041200554</v>
      </c>
      <c r="B1760" s="54" t="s">
        <v>219</v>
      </c>
      <c r="C1760" s="55" t="s">
        <v>3982</v>
      </c>
      <c r="D1760" s="55" t="s">
        <v>665</v>
      </c>
      <c r="E1760" s="55" t="s">
        <v>440</v>
      </c>
      <c r="F1760" s="54" t="s">
        <v>477</v>
      </c>
      <c r="G1760" s="56">
        <v>98462</v>
      </c>
      <c r="H1760" s="85">
        <f t="shared" si="27"/>
        <v>20.049481261263097</v>
      </c>
    </row>
    <row r="1761" spans="1:8" x14ac:dyDescent="0.25">
      <c r="A1761" s="53">
        <v>396051000391</v>
      </c>
      <c r="B1761" s="54" t="s">
        <v>265</v>
      </c>
      <c r="C1761" s="55" t="s">
        <v>5201</v>
      </c>
      <c r="D1761" s="55" t="s">
        <v>5202</v>
      </c>
      <c r="E1761" s="55" t="s">
        <v>440</v>
      </c>
      <c r="F1761" s="54" t="s">
        <v>441</v>
      </c>
      <c r="G1761" s="56">
        <v>98462</v>
      </c>
      <c r="H1761" s="85">
        <f t="shared" si="27"/>
        <v>20.049481261263097</v>
      </c>
    </row>
    <row r="1762" spans="1:8" x14ac:dyDescent="0.25">
      <c r="A1762" s="53">
        <v>396060801038</v>
      </c>
      <c r="B1762" s="54" t="s">
        <v>502</v>
      </c>
      <c r="C1762" s="55" t="s">
        <v>503</v>
      </c>
      <c r="D1762" s="55" t="s">
        <v>504</v>
      </c>
      <c r="E1762" s="55" t="s">
        <v>440</v>
      </c>
      <c r="F1762" s="54" t="s">
        <v>441</v>
      </c>
      <c r="G1762" s="56">
        <v>98462</v>
      </c>
      <c r="H1762" s="85">
        <f t="shared" si="27"/>
        <v>20.049481261263097</v>
      </c>
    </row>
    <row r="1763" spans="1:8" x14ac:dyDescent="0.25">
      <c r="A1763" s="53">
        <v>396091101140</v>
      </c>
      <c r="B1763" s="54" t="s">
        <v>77</v>
      </c>
      <c r="C1763" s="55" t="s">
        <v>2721</v>
      </c>
      <c r="D1763" s="55" t="s">
        <v>5203</v>
      </c>
      <c r="E1763" s="55" t="s">
        <v>440</v>
      </c>
      <c r="F1763" s="54" t="s">
        <v>477</v>
      </c>
      <c r="G1763" s="56">
        <v>98462</v>
      </c>
      <c r="H1763" s="85">
        <f t="shared" si="27"/>
        <v>20.049481261263097</v>
      </c>
    </row>
    <row r="1764" spans="1:8" x14ac:dyDescent="0.25">
      <c r="A1764" s="53">
        <v>396100901740</v>
      </c>
      <c r="B1764" s="54" t="s">
        <v>80</v>
      </c>
      <c r="C1764" s="55" t="s">
        <v>5204</v>
      </c>
      <c r="D1764" s="55" t="s">
        <v>5205</v>
      </c>
      <c r="E1764" s="55" t="s">
        <v>440</v>
      </c>
      <c r="F1764" s="54" t="s">
        <v>441</v>
      </c>
      <c r="G1764" s="56">
        <v>98462</v>
      </c>
      <c r="H1764" s="85">
        <f t="shared" si="27"/>
        <v>20.049481261263097</v>
      </c>
    </row>
    <row r="1765" spans="1:8" x14ac:dyDescent="0.25">
      <c r="A1765" s="53">
        <v>396120200110</v>
      </c>
      <c r="B1765" s="54" t="s">
        <v>372</v>
      </c>
      <c r="C1765" s="55" t="s">
        <v>5206</v>
      </c>
      <c r="D1765" s="55" t="s">
        <v>5207</v>
      </c>
      <c r="E1765" s="55" t="s">
        <v>440</v>
      </c>
      <c r="F1765" s="54" t="s">
        <v>441</v>
      </c>
      <c r="G1765" s="56">
        <v>98462</v>
      </c>
      <c r="H1765" s="85">
        <f t="shared" si="27"/>
        <v>20.049481261263097</v>
      </c>
    </row>
    <row r="1766" spans="1:8" x14ac:dyDescent="0.25">
      <c r="A1766" s="53">
        <v>396150201340</v>
      </c>
      <c r="B1766" s="54" t="s">
        <v>404</v>
      </c>
      <c r="C1766" s="55" t="s">
        <v>5208</v>
      </c>
      <c r="D1766" s="55" t="s">
        <v>5209</v>
      </c>
      <c r="E1766" s="55" t="s">
        <v>440</v>
      </c>
      <c r="F1766" s="54" t="s">
        <v>441</v>
      </c>
      <c r="G1766" s="56">
        <v>98462</v>
      </c>
      <c r="H1766" s="85">
        <f t="shared" si="27"/>
        <v>20.049481261263097</v>
      </c>
    </row>
    <row r="1767" spans="1:8" x14ac:dyDescent="0.25">
      <c r="A1767" s="53">
        <v>396150401021</v>
      </c>
      <c r="B1767" s="54" t="s">
        <v>418</v>
      </c>
      <c r="C1767" s="55" t="s">
        <v>154</v>
      </c>
      <c r="D1767" s="55" t="s">
        <v>5210</v>
      </c>
      <c r="E1767" s="55" t="s">
        <v>440</v>
      </c>
      <c r="F1767" s="54" t="s">
        <v>441</v>
      </c>
      <c r="G1767" s="56">
        <v>98462</v>
      </c>
      <c r="H1767" s="85">
        <f t="shared" si="27"/>
        <v>20.049481261263097</v>
      </c>
    </row>
    <row r="1768" spans="1:8" x14ac:dyDescent="0.25">
      <c r="A1768" s="53">
        <v>396150401586</v>
      </c>
      <c r="B1768" s="54" t="s">
        <v>417</v>
      </c>
      <c r="C1768" s="55" t="s">
        <v>154</v>
      </c>
      <c r="D1768" s="55" t="s">
        <v>5211</v>
      </c>
      <c r="E1768" s="55" t="s">
        <v>440</v>
      </c>
      <c r="F1768" s="54" t="s">
        <v>441</v>
      </c>
      <c r="G1768" s="56">
        <v>98462</v>
      </c>
      <c r="H1768" s="85">
        <f t="shared" si="27"/>
        <v>20.049481261263097</v>
      </c>
    </row>
    <row r="1769" spans="1:8" x14ac:dyDescent="0.25">
      <c r="A1769" s="53">
        <v>396161001628</v>
      </c>
      <c r="B1769" s="54" t="s">
        <v>709</v>
      </c>
      <c r="C1769" s="55" t="s">
        <v>710</v>
      </c>
      <c r="D1769" s="55" t="s">
        <v>711</v>
      </c>
      <c r="E1769" s="55" t="s">
        <v>440</v>
      </c>
      <c r="F1769" s="54" t="s">
        <v>441</v>
      </c>
      <c r="G1769" s="56">
        <v>98462</v>
      </c>
      <c r="H1769" s="85">
        <f t="shared" si="27"/>
        <v>20.049481261263097</v>
      </c>
    </row>
    <row r="1770" spans="1:8" x14ac:dyDescent="0.25">
      <c r="A1770" s="53">
        <v>396161001636</v>
      </c>
      <c r="B1770" s="54" t="s">
        <v>712</v>
      </c>
      <c r="C1770" s="55" t="s">
        <v>710</v>
      </c>
      <c r="D1770" s="55" t="s">
        <v>711</v>
      </c>
      <c r="E1770" s="55" t="s">
        <v>440</v>
      </c>
      <c r="F1770" s="54" t="s">
        <v>441</v>
      </c>
      <c r="G1770" s="56">
        <v>98462</v>
      </c>
      <c r="H1770" s="85">
        <f t="shared" si="27"/>
        <v>20.049481261263097</v>
      </c>
    </row>
    <row r="1771" spans="1:8" x14ac:dyDescent="0.25">
      <c r="A1771" s="53">
        <v>396190600328</v>
      </c>
      <c r="B1771" s="54" t="s">
        <v>653</v>
      </c>
      <c r="C1771" s="55" t="s">
        <v>647</v>
      </c>
      <c r="D1771" s="55" t="s">
        <v>654</v>
      </c>
      <c r="E1771" s="55" t="s">
        <v>440</v>
      </c>
      <c r="F1771" s="54" t="s">
        <v>441</v>
      </c>
      <c r="G1771" s="56">
        <v>98462</v>
      </c>
      <c r="H1771" s="85">
        <f t="shared" si="27"/>
        <v>20.049481261263097</v>
      </c>
    </row>
    <row r="1772" spans="1:8" x14ac:dyDescent="0.25">
      <c r="A1772" s="53">
        <v>396190701469</v>
      </c>
      <c r="B1772" s="54" t="s">
        <v>655</v>
      </c>
      <c r="C1772" s="55" t="s">
        <v>647</v>
      </c>
      <c r="D1772" s="55" t="s">
        <v>656</v>
      </c>
      <c r="E1772" s="55" t="s">
        <v>440</v>
      </c>
      <c r="F1772" s="54" t="s">
        <v>441</v>
      </c>
      <c r="G1772" s="56">
        <v>98462</v>
      </c>
      <c r="H1772" s="85">
        <f t="shared" si="27"/>
        <v>20.049481261263097</v>
      </c>
    </row>
    <row r="1773" spans="1:8" x14ac:dyDescent="0.25">
      <c r="A1773" s="53">
        <v>396190801668</v>
      </c>
      <c r="B1773" s="54" t="s">
        <v>581</v>
      </c>
      <c r="C1773" s="55" t="s">
        <v>582</v>
      </c>
      <c r="D1773" s="55" t="s">
        <v>558</v>
      </c>
      <c r="E1773" s="55" t="s">
        <v>440</v>
      </c>
      <c r="F1773" s="54" t="s">
        <v>441</v>
      </c>
      <c r="G1773" s="56">
        <v>98462</v>
      </c>
      <c r="H1773" s="85">
        <f t="shared" si="27"/>
        <v>20.049481261263097</v>
      </c>
    </row>
    <row r="1774" spans="1:8" x14ac:dyDescent="0.25">
      <c r="A1774" s="53">
        <v>396190801676</v>
      </c>
      <c r="B1774" s="54" t="s">
        <v>556</v>
      </c>
      <c r="C1774" s="55" t="s">
        <v>557</v>
      </c>
      <c r="D1774" s="55" t="s">
        <v>558</v>
      </c>
      <c r="E1774" s="55" t="s">
        <v>440</v>
      </c>
      <c r="F1774" s="54" t="s">
        <v>441</v>
      </c>
      <c r="G1774" s="56">
        <v>98462</v>
      </c>
      <c r="H1774" s="85">
        <f t="shared" si="27"/>
        <v>20.049481261263097</v>
      </c>
    </row>
    <row r="1775" spans="1:8" x14ac:dyDescent="0.25">
      <c r="A1775" s="53">
        <v>396200101031</v>
      </c>
      <c r="B1775" s="54" t="s">
        <v>505</v>
      </c>
      <c r="C1775" s="55" t="s">
        <v>506</v>
      </c>
      <c r="D1775" s="55" t="s">
        <v>507</v>
      </c>
      <c r="E1775" s="55" t="s">
        <v>440</v>
      </c>
      <c r="F1775" s="54" t="s">
        <v>441</v>
      </c>
      <c r="G1775" s="56">
        <v>98462</v>
      </c>
      <c r="H1775" s="85">
        <f t="shared" si="27"/>
        <v>20.049481261263097</v>
      </c>
    </row>
    <row r="1776" spans="1:8" x14ac:dyDescent="0.25">
      <c r="A1776" s="53">
        <v>396200201486</v>
      </c>
      <c r="B1776" s="54" t="s">
        <v>641</v>
      </c>
      <c r="C1776" s="55" t="s">
        <v>639</v>
      </c>
      <c r="D1776" s="55" t="s">
        <v>642</v>
      </c>
      <c r="E1776" s="55" t="s">
        <v>440</v>
      </c>
      <c r="F1776" s="54" t="s">
        <v>441</v>
      </c>
      <c r="G1776" s="56">
        <v>98462</v>
      </c>
      <c r="H1776" s="85">
        <f t="shared" si="27"/>
        <v>20.049481261263097</v>
      </c>
    </row>
    <row r="1777" spans="1:8" x14ac:dyDescent="0.25">
      <c r="A1777" s="53">
        <v>396200300816</v>
      </c>
      <c r="B1777" s="54" t="s">
        <v>508</v>
      </c>
      <c r="C1777" s="55" t="s">
        <v>509</v>
      </c>
      <c r="D1777" s="55" t="s">
        <v>510</v>
      </c>
      <c r="E1777" s="55" t="s">
        <v>440</v>
      </c>
      <c r="F1777" s="54" t="s">
        <v>441</v>
      </c>
      <c r="G1777" s="56">
        <v>98462</v>
      </c>
      <c r="H1777" s="85">
        <f t="shared" si="27"/>
        <v>20.049481261263097</v>
      </c>
    </row>
    <row r="1778" spans="1:8" x14ac:dyDescent="0.25">
      <c r="A1778" s="53">
        <v>396740914465</v>
      </c>
      <c r="B1778" s="54" t="s">
        <v>207</v>
      </c>
      <c r="C1778" s="55" t="s">
        <v>5212</v>
      </c>
      <c r="D1778" s="55" t="s">
        <v>5213</v>
      </c>
      <c r="E1778" s="55" t="s">
        <v>440</v>
      </c>
      <c r="F1778" s="54" t="s">
        <v>441</v>
      </c>
      <c r="G1778" s="56">
        <v>98462</v>
      </c>
      <c r="H1778" s="85">
        <f t="shared" si="27"/>
        <v>20.049481261263097</v>
      </c>
    </row>
    <row r="1779" spans="1:8" x14ac:dyDescent="0.25">
      <c r="A1779" s="53">
        <v>396740915097</v>
      </c>
      <c r="B1779" s="54" t="s">
        <v>62</v>
      </c>
      <c r="C1779" s="55" t="s">
        <v>5214</v>
      </c>
      <c r="D1779" s="55" t="s">
        <v>5215</v>
      </c>
      <c r="E1779" s="55" t="s">
        <v>440</v>
      </c>
      <c r="F1779" s="54" t="s">
        <v>477</v>
      </c>
      <c r="G1779" s="56">
        <v>98462</v>
      </c>
      <c r="H1779" s="85">
        <f t="shared" si="27"/>
        <v>20.049481261263097</v>
      </c>
    </row>
    <row r="1780" spans="1:8" x14ac:dyDescent="0.25">
      <c r="A1780" s="53">
        <v>396740915101</v>
      </c>
      <c r="B1780" s="54" t="s">
        <v>63</v>
      </c>
      <c r="C1780" s="55" t="s">
        <v>5214</v>
      </c>
      <c r="D1780" s="55" t="s">
        <v>5215</v>
      </c>
      <c r="E1780" s="55" t="s">
        <v>440</v>
      </c>
      <c r="F1780" s="54" t="s">
        <v>477</v>
      </c>
      <c r="G1780" s="56">
        <v>98462</v>
      </c>
      <c r="H1780" s="85">
        <f t="shared" si="27"/>
        <v>20.049481261263097</v>
      </c>
    </row>
    <row r="1781" spans="1:8" x14ac:dyDescent="0.25">
      <c r="A1781" s="53">
        <v>396740915178</v>
      </c>
      <c r="B1781" s="54" t="s">
        <v>49</v>
      </c>
      <c r="C1781" s="55" t="s">
        <v>5216</v>
      </c>
      <c r="D1781" s="55" t="s">
        <v>5217</v>
      </c>
      <c r="E1781" s="55" t="s">
        <v>440</v>
      </c>
      <c r="F1781" s="54" t="s">
        <v>441</v>
      </c>
      <c r="G1781" s="56">
        <v>98462</v>
      </c>
      <c r="H1781" s="85">
        <f t="shared" si="27"/>
        <v>20.049481261263097</v>
      </c>
    </row>
    <row r="1782" spans="1:8" x14ac:dyDescent="0.25">
      <c r="A1782" s="53">
        <v>396740915402</v>
      </c>
      <c r="B1782" s="54" t="s">
        <v>66</v>
      </c>
      <c r="C1782" s="55" t="s">
        <v>5218</v>
      </c>
      <c r="D1782" s="55" t="s">
        <v>5219</v>
      </c>
      <c r="E1782" s="55" t="s">
        <v>440</v>
      </c>
      <c r="F1782" s="54" t="s">
        <v>441</v>
      </c>
      <c r="G1782" s="56">
        <v>98462</v>
      </c>
      <c r="H1782" s="85">
        <f t="shared" si="27"/>
        <v>20.049481261263097</v>
      </c>
    </row>
    <row r="1783" spans="1:8" x14ac:dyDescent="0.25">
      <c r="A1783" s="53">
        <v>396761202929</v>
      </c>
      <c r="B1783" s="54" t="s">
        <v>362</v>
      </c>
      <c r="C1783" s="55" t="s">
        <v>461</v>
      </c>
      <c r="D1783" s="55" t="s">
        <v>3088</v>
      </c>
      <c r="E1783" s="55" t="s">
        <v>440</v>
      </c>
      <c r="F1783" s="54" t="s">
        <v>441</v>
      </c>
      <c r="G1783" s="56">
        <v>98462</v>
      </c>
      <c r="H1783" s="85">
        <f t="shared" si="27"/>
        <v>20.049481261263097</v>
      </c>
    </row>
    <row r="1784" spans="1:8" x14ac:dyDescent="0.25">
      <c r="A1784" s="53">
        <v>396761203101</v>
      </c>
      <c r="B1784" s="54" t="s">
        <v>70</v>
      </c>
      <c r="C1784" s="55" t="s">
        <v>497</v>
      </c>
      <c r="D1784" s="55" t="s">
        <v>5220</v>
      </c>
      <c r="E1784" s="55" t="s">
        <v>440</v>
      </c>
      <c r="F1784" s="54" t="s">
        <v>441</v>
      </c>
      <c r="G1784" s="56">
        <v>98462</v>
      </c>
      <c r="H1784" s="85">
        <f t="shared" si="27"/>
        <v>20.049481261263097</v>
      </c>
    </row>
    <row r="1785" spans="1:8" x14ac:dyDescent="0.25">
      <c r="A1785" s="53">
        <v>396921120126</v>
      </c>
      <c r="B1785" s="54" t="s">
        <v>72</v>
      </c>
      <c r="C1785" s="55" t="s">
        <v>5221</v>
      </c>
      <c r="D1785" s="55" t="s">
        <v>5222</v>
      </c>
      <c r="E1785" s="55" t="s">
        <v>440</v>
      </c>
      <c r="F1785" s="54" t="s">
        <v>441</v>
      </c>
      <c r="G1785" s="56">
        <v>98462</v>
      </c>
      <c r="H1785" s="85">
        <f t="shared" si="27"/>
        <v>20.049481261263097</v>
      </c>
    </row>
    <row r="1786" spans="1:8" x14ac:dyDescent="0.25">
      <c r="A1786" s="53">
        <v>396980750443</v>
      </c>
      <c r="B1786" s="54" t="s">
        <v>220</v>
      </c>
      <c r="C1786" s="55" t="s">
        <v>5223</v>
      </c>
      <c r="D1786" s="55" t="s">
        <v>5224</v>
      </c>
      <c r="E1786" s="55" t="s">
        <v>440</v>
      </c>
      <c r="F1786" s="54" t="s">
        <v>441</v>
      </c>
      <c r="G1786" s="56">
        <v>98462</v>
      </c>
      <c r="H1786" s="85">
        <f t="shared" si="27"/>
        <v>20.049481261263097</v>
      </c>
    </row>
    <row r="1787" spans="1:8" x14ac:dyDescent="0.25">
      <c r="A1787" s="53">
        <v>396990103683</v>
      </c>
      <c r="B1787" s="54" t="s">
        <v>52</v>
      </c>
      <c r="C1787" s="55" t="s">
        <v>4539</v>
      </c>
      <c r="D1787" s="55" t="s">
        <v>5225</v>
      </c>
      <c r="E1787" s="55" t="s">
        <v>440</v>
      </c>
      <c r="F1787" s="54" t="s">
        <v>477</v>
      </c>
      <c r="G1787" s="56">
        <v>98462</v>
      </c>
      <c r="H1787" s="85">
        <f t="shared" si="27"/>
        <v>20.049481261263097</v>
      </c>
    </row>
    <row r="1788" spans="1:8" x14ac:dyDescent="0.25">
      <c r="A1788" s="53">
        <v>397161000113</v>
      </c>
      <c r="B1788" s="54" t="s">
        <v>5226</v>
      </c>
      <c r="C1788" s="55" t="s">
        <v>5227</v>
      </c>
      <c r="D1788" s="55" t="s">
        <v>5228</v>
      </c>
      <c r="E1788" s="55" t="s">
        <v>716</v>
      </c>
      <c r="F1788" s="54" t="s">
        <v>441</v>
      </c>
      <c r="G1788" s="56">
        <v>98462</v>
      </c>
      <c r="H1788" s="85">
        <f t="shared" si="27"/>
        <v>20.049481261263097</v>
      </c>
    </row>
    <row r="1789" spans="1:8" x14ac:dyDescent="0.25">
      <c r="A1789" s="53">
        <v>397161000121</v>
      </c>
      <c r="B1789" s="54" t="s">
        <v>212</v>
      </c>
      <c r="C1789" s="55" t="s">
        <v>481</v>
      </c>
      <c r="D1789" s="55" t="s">
        <v>482</v>
      </c>
      <c r="E1789" s="55" t="s">
        <v>440</v>
      </c>
      <c r="F1789" s="54" t="s">
        <v>441</v>
      </c>
      <c r="G1789" s="56">
        <v>98462</v>
      </c>
      <c r="H1789" s="85">
        <f t="shared" si="27"/>
        <v>20.049481261263097</v>
      </c>
    </row>
    <row r="1790" spans="1:8" x14ac:dyDescent="0.25">
      <c r="A1790" s="53">
        <v>398050801113</v>
      </c>
      <c r="B1790" s="54" t="s">
        <v>5229</v>
      </c>
      <c r="C1790" s="55" t="s">
        <v>5230</v>
      </c>
      <c r="D1790" s="55" t="s">
        <v>5231</v>
      </c>
      <c r="E1790" s="55" t="s">
        <v>1845</v>
      </c>
      <c r="F1790" s="54" t="s">
        <v>477</v>
      </c>
      <c r="G1790" s="56">
        <v>98462</v>
      </c>
      <c r="H1790" s="85">
        <f t="shared" si="27"/>
        <v>20.049481261263097</v>
      </c>
    </row>
    <row r="1791" spans="1:8" x14ac:dyDescent="0.25">
      <c r="A1791" s="53">
        <v>398070201091</v>
      </c>
      <c r="B1791" s="54" t="s">
        <v>5232</v>
      </c>
      <c r="C1791" s="55" t="s">
        <v>2395</v>
      </c>
      <c r="D1791" s="55" t="s">
        <v>3976</v>
      </c>
      <c r="E1791" s="55" t="s">
        <v>743</v>
      </c>
      <c r="F1791" s="54" t="s">
        <v>477</v>
      </c>
      <c r="G1791" s="56">
        <v>98462</v>
      </c>
      <c r="H1791" s="85">
        <f t="shared" si="27"/>
        <v>20.049481261263097</v>
      </c>
    </row>
    <row r="1792" spans="1:8" x14ac:dyDescent="0.25">
      <c r="A1792" s="53">
        <v>398070801349</v>
      </c>
      <c r="B1792" s="54" t="s">
        <v>5233</v>
      </c>
      <c r="C1792" s="55" t="s">
        <v>5234</v>
      </c>
      <c r="D1792" s="55" t="s">
        <v>5235</v>
      </c>
      <c r="E1792" s="55" t="s">
        <v>1845</v>
      </c>
      <c r="F1792" s="54" t="s">
        <v>477</v>
      </c>
      <c r="G1792" s="56">
        <v>98462</v>
      </c>
      <c r="H1792" s="85">
        <f t="shared" si="27"/>
        <v>20.049481261263097</v>
      </c>
    </row>
    <row r="1793" spans="1:8" x14ac:dyDescent="0.25">
      <c r="A1793" s="53">
        <v>398090700191</v>
      </c>
      <c r="B1793" s="54" t="s">
        <v>5236</v>
      </c>
      <c r="C1793" s="55" t="s">
        <v>5237</v>
      </c>
      <c r="D1793" s="55" t="s">
        <v>5238</v>
      </c>
      <c r="E1793" s="55" t="s">
        <v>1051</v>
      </c>
      <c r="F1793" s="54" t="s">
        <v>441</v>
      </c>
      <c r="G1793" s="56">
        <v>98462</v>
      </c>
      <c r="H1793" s="85">
        <f t="shared" si="27"/>
        <v>20.049481261263097</v>
      </c>
    </row>
    <row r="1794" spans="1:8" x14ac:dyDescent="0.25">
      <c r="A1794" s="53">
        <v>398091000907</v>
      </c>
      <c r="B1794" s="54" t="s">
        <v>5239</v>
      </c>
      <c r="C1794" s="55" t="s">
        <v>5240</v>
      </c>
      <c r="D1794" s="55" t="s">
        <v>5241</v>
      </c>
      <c r="E1794" s="55" t="s">
        <v>1051</v>
      </c>
      <c r="F1794" s="54" t="s">
        <v>441</v>
      </c>
      <c r="G1794" s="56">
        <v>98462</v>
      </c>
      <c r="H1794" s="85">
        <f t="shared" ref="H1794:H1857" si="28">G1794/4910.95</f>
        <v>20.049481261263097</v>
      </c>
    </row>
    <row r="1795" spans="1:8" x14ac:dyDescent="0.25">
      <c r="A1795" s="53">
        <v>398100701212</v>
      </c>
      <c r="B1795" s="54" t="s">
        <v>434</v>
      </c>
      <c r="C1795" s="55" t="s">
        <v>5067</v>
      </c>
      <c r="D1795" s="55" t="s">
        <v>5242</v>
      </c>
      <c r="E1795" s="55" t="s">
        <v>1845</v>
      </c>
      <c r="F1795" s="54" t="s">
        <v>441</v>
      </c>
      <c r="G1795" s="56">
        <v>98462</v>
      </c>
      <c r="H1795" s="85">
        <f t="shared" si="28"/>
        <v>20.049481261263097</v>
      </c>
    </row>
    <row r="1796" spans="1:8" x14ac:dyDescent="0.25">
      <c r="A1796" s="53">
        <v>398121100464</v>
      </c>
      <c r="B1796" s="54" t="s">
        <v>5243</v>
      </c>
      <c r="C1796" s="55" t="s">
        <v>4583</v>
      </c>
      <c r="D1796" s="55" t="s">
        <v>5244</v>
      </c>
      <c r="E1796" s="55" t="s">
        <v>1051</v>
      </c>
      <c r="F1796" s="54" t="s">
        <v>477</v>
      </c>
      <c r="G1796" s="56">
        <v>98462</v>
      </c>
      <c r="H1796" s="85">
        <f t="shared" si="28"/>
        <v>20.049481261263097</v>
      </c>
    </row>
    <row r="1797" spans="1:8" x14ac:dyDescent="0.25">
      <c r="A1797" s="53">
        <v>398140200461</v>
      </c>
      <c r="B1797" s="54" t="s">
        <v>5245</v>
      </c>
      <c r="C1797" s="55" t="s">
        <v>5246</v>
      </c>
      <c r="D1797" s="55" t="s">
        <v>5247</v>
      </c>
      <c r="E1797" s="55" t="s">
        <v>1845</v>
      </c>
      <c r="F1797" s="54" t="s">
        <v>441</v>
      </c>
      <c r="G1797" s="56">
        <v>98462</v>
      </c>
      <c r="H1797" s="85">
        <f t="shared" si="28"/>
        <v>20.049481261263097</v>
      </c>
    </row>
    <row r="1798" spans="1:8" x14ac:dyDescent="0.25">
      <c r="A1798" s="53">
        <v>398140500775</v>
      </c>
      <c r="B1798" s="54" t="s">
        <v>5248</v>
      </c>
      <c r="C1798" s="55" t="s">
        <v>5249</v>
      </c>
      <c r="D1798" s="55" t="s">
        <v>5250</v>
      </c>
      <c r="E1798" s="55" t="s">
        <v>5251</v>
      </c>
      <c r="F1798" s="54" t="s">
        <v>441</v>
      </c>
      <c r="G1798" s="56">
        <v>98462</v>
      </c>
      <c r="H1798" s="85">
        <f t="shared" si="28"/>
        <v>20.049481261263097</v>
      </c>
    </row>
    <row r="1799" spans="1:8" x14ac:dyDescent="0.25">
      <c r="A1799" s="53">
        <v>398190200985</v>
      </c>
      <c r="B1799" s="54" t="s">
        <v>5252</v>
      </c>
      <c r="C1799" s="55" t="s">
        <v>5253</v>
      </c>
      <c r="D1799" s="55" t="s">
        <v>5254</v>
      </c>
      <c r="E1799" s="55" t="s">
        <v>1051</v>
      </c>
      <c r="F1799" s="54" t="s">
        <v>441</v>
      </c>
      <c r="G1799" s="56">
        <v>98462</v>
      </c>
      <c r="H1799" s="85">
        <f t="shared" si="28"/>
        <v>20.049481261263097</v>
      </c>
    </row>
    <row r="1800" spans="1:8" x14ac:dyDescent="0.25">
      <c r="A1800" s="53">
        <v>398191100411</v>
      </c>
      <c r="B1800" s="54" t="s">
        <v>5255</v>
      </c>
      <c r="C1800" s="55" t="s">
        <v>5256</v>
      </c>
      <c r="D1800" s="55" t="s">
        <v>5257</v>
      </c>
      <c r="E1800" s="55" t="s">
        <v>1845</v>
      </c>
      <c r="F1800" s="54" t="s">
        <v>477</v>
      </c>
      <c r="G1800" s="56">
        <v>98462</v>
      </c>
      <c r="H1800" s="85">
        <f t="shared" si="28"/>
        <v>20.049481261263097</v>
      </c>
    </row>
    <row r="1801" spans="1:8" x14ac:dyDescent="0.25">
      <c r="A1801" s="53">
        <v>398191201381</v>
      </c>
      <c r="B1801" s="54" t="s">
        <v>5258</v>
      </c>
      <c r="C1801" s="55" t="s">
        <v>5259</v>
      </c>
      <c r="D1801" s="55" t="s">
        <v>5260</v>
      </c>
      <c r="E1801" s="55" t="s">
        <v>743</v>
      </c>
      <c r="F1801" s="54" t="s">
        <v>441</v>
      </c>
      <c r="G1801" s="56">
        <v>98462</v>
      </c>
      <c r="H1801" s="85">
        <f t="shared" si="28"/>
        <v>20.049481261263097</v>
      </c>
    </row>
    <row r="1802" spans="1:8" x14ac:dyDescent="0.25">
      <c r="A1802" s="53">
        <v>398200300461</v>
      </c>
      <c r="B1802" s="54" t="s">
        <v>5261</v>
      </c>
      <c r="C1802" s="55" t="s">
        <v>5262</v>
      </c>
      <c r="D1802" s="55" t="s">
        <v>5263</v>
      </c>
      <c r="E1802" s="55" t="s">
        <v>1051</v>
      </c>
      <c r="F1802" s="54" t="s">
        <v>441</v>
      </c>
      <c r="G1802" s="56">
        <v>98462</v>
      </c>
      <c r="H1802" s="85">
        <f t="shared" si="28"/>
        <v>20.049481261263097</v>
      </c>
    </row>
    <row r="1803" spans="1:8" x14ac:dyDescent="0.25">
      <c r="A1803" s="53">
        <v>398880400227</v>
      </c>
      <c r="B1803" s="54" t="s">
        <v>5264</v>
      </c>
      <c r="C1803" s="55" t="s">
        <v>5230</v>
      </c>
      <c r="D1803" s="55" t="s">
        <v>5265</v>
      </c>
      <c r="E1803" s="55" t="s">
        <v>743</v>
      </c>
      <c r="F1803" s="54" t="s">
        <v>477</v>
      </c>
      <c r="G1803" s="56">
        <v>98462</v>
      </c>
      <c r="H1803" s="85">
        <f t="shared" si="28"/>
        <v>20.049481261263097</v>
      </c>
    </row>
    <row r="1804" spans="1:8" x14ac:dyDescent="0.25">
      <c r="A1804" s="53">
        <v>398890600151</v>
      </c>
      <c r="B1804" s="54" t="s">
        <v>5266</v>
      </c>
      <c r="C1804" s="55" t="s">
        <v>5267</v>
      </c>
      <c r="D1804" s="55" t="s">
        <v>5268</v>
      </c>
      <c r="E1804" s="55" t="s">
        <v>2223</v>
      </c>
      <c r="F1804" s="54" t="s">
        <v>441</v>
      </c>
      <c r="G1804" s="56">
        <v>98462</v>
      </c>
      <c r="H1804" s="85">
        <f t="shared" si="28"/>
        <v>20.049481261263097</v>
      </c>
    </row>
    <row r="1805" spans="1:8" x14ac:dyDescent="0.25">
      <c r="A1805" s="53">
        <v>398900600325</v>
      </c>
      <c r="B1805" s="54" t="s">
        <v>5269</v>
      </c>
      <c r="C1805" s="55" t="s">
        <v>5270</v>
      </c>
      <c r="D1805" s="55" t="s">
        <v>5271</v>
      </c>
      <c r="E1805" s="55" t="s">
        <v>2160</v>
      </c>
      <c r="F1805" s="54" t="s">
        <v>441</v>
      </c>
      <c r="G1805" s="56">
        <v>98462</v>
      </c>
      <c r="H1805" s="85">
        <f t="shared" si="28"/>
        <v>20.049481261263097</v>
      </c>
    </row>
    <row r="1806" spans="1:8" x14ac:dyDescent="0.25">
      <c r="A1806" s="53">
        <v>398940720251</v>
      </c>
      <c r="B1806" s="54" t="s">
        <v>5272</v>
      </c>
      <c r="C1806" s="55" t="s">
        <v>5273</v>
      </c>
      <c r="D1806" s="55" t="s">
        <v>5274</v>
      </c>
      <c r="E1806" s="55" t="s">
        <v>2227</v>
      </c>
      <c r="F1806" s="54" t="s">
        <v>477</v>
      </c>
      <c r="G1806" s="56">
        <v>98462</v>
      </c>
      <c r="H1806" s="85">
        <f t="shared" si="28"/>
        <v>20.049481261263097</v>
      </c>
    </row>
    <row r="1807" spans="1:8" x14ac:dyDescent="0.25">
      <c r="A1807" s="53">
        <v>398960405955</v>
      </c>
      <c r="B1807" s="54" t="s">
        <v>5275</v>
      </c>
      <c r="C1807" s="55" t="s">
        <v>5276</v>
      </c>
      <c r="D1807" s="55" t="s">
        <v>5277</v>
      </c>
      <c r="E1807" s="55" t="s">
        <v>2223</v>
      </c>
      <c r="F1807" s="54" t="s">
        <v>441</v>
      </c>
      <c r="G1807" s="56">
        <v>98462</v>
      </c>
      <c r="H1807" s="85">
        <f t="shared" si="28"/>
        <v>20.049481261263097</v>
      </c>
    </row>
    <row r="1808" spans="1:8" x14ac:dyDescent="0.25">
      <c r="A1808" s="53">
        <v>399170400046</v>
      </c>
      <c r="B1808" s="54" t="s">
        <v>5278</v>
      </c>
      <c r="C1808" s="55" t="s">
        <v>5279</v>
      </c>
      <c r="D1808" s="55" t="s">
        <v>5280</v>
      </c>
      <c r="E1808" s="55" t="s">
        <v>825</v>
      </c>
      <c r="F1808" s="54" t="s">
        <v>441</v>
      </c>
      <c r="G1808" s="56">
        <v>98462</v>
      </c>
      <c r="H1808" s="85">
        <f t="shared" si="28"/>
        <v>20.049481261263097</v>
      </c>
    </row>
    <row r="1809" spans="1:8" x14ac:dyDescent="0.25">
      <c r="A1809" s="53">
        <v>400020103246</v>
      </c>
      <c r="B1809" s="54" t="s">
        <v>5281</v>
      </c>
      <c r="C1809" s="55" t="s">
        <v>2743</v>
      </c>
      <c r="D1809" s="55" t="s">
        <v>5282</v>
      </c>
      <c r="E1809" s="55" t="s">
        <v>716</v>
      </c>
      <c r="F1809" s="54" t="s">
        <v>441</v>
      </c>
      <c r="G1809" s="56">
        <v>98462</v>
      </c>
      <c r="H1809" s="85">
        <f t="shared" si="28"/>
        <v>20.049481261263097</v>
      </c>
    </row>
    <row r="1810" spans="1:8" x14ac:dyDescent="0.25">
      <c r="A1810" s="53">
        <v>400030507744</v>
      </c>
      <c r="B1810" s="54" t="s">
        <v>5283</v>
      </c>
      <c r="C1810" s="55" t="s">
        <v>5284</v>
      </c>
      <c r="D1810" s="55" t="s">
        <v>5285</v>
      </c>
      <c r="E1810" s="55" t="s">
        <v>716</v>
      </c>
      <c r="F1810" s="54" t="s">
        <v>441</v>
      </c>
      <c r="G1810" s="56">
        <v>98462</v>
      </c>
      <c r="H1810" s="85">
        <f t="shared" si="28"/>
        <v>20.049481261263097</v>
      </c>
    </row>
    <row r="1811" spans="1:8" x14ac:dyDescent="0.25">
      <c r="A1811" s="53">
        <v>400050305013</v>
      </c>
      <c r="B1811" s="54" t="s">
        <v>5286</v>
      </c>
      <c r="C1811" s="55" t="s">
        <v>5287</v>
      </c>
      <c r="D1811" s="55" t="s">
        <v>5288</v>
      </c>
      <c r="E1811" s="55" t="s">
        <v>716</v>
      </c>
      <c r="F1811" s="54" t="s">
        <v>441</v>
      </c>
      <c r="G1811" s="56">
        <v>98462</v>
      </c>
      <c r="H1811" s="85">
        <f t="shared" si="28"/>
        <v>20.049481261263097</v>
      </c>
    </row>
    <row r="1812" spans="1:8" x14ac:dyDescent="0.25">
      <c r="A1812" s="53">
        <v>400100500220</v>
      </c>
      <c r="B1812" s="54" t="s">
        <v>5289</v>
      </c>
      <c r="C1812" s="55" t="s">
        <v>4066</v>
      </c>
      <c r="D1812" s="55" t="s">
        <v>5290</v>
      </c>
      <c r="E1812" s="55" t="s">
        <v>716</v>
      </c>
      <c r="F1812" s="54" t="s">
        <v>441</v>
      </c>
      <c r="G1812" s="56">
        <v>98462</v>
      </c>
      <c r="H1812" s="85">
        <f t="shared" si="28"/>
        <v>20.049481261263097</v>
      </c>
    </row>
    <row r="1813" spans="1:8" x14ac:dyDescent="0.25">
      <c r="A1813" s="53">
        <v>400101111405</v>
      </c>
      <c r="B1813" s="54" t="s">
        <v>5291</v>
      </c>
      <c r="C1813" s="55" t="s">
        <v>5292</v>
      </c>
      <c r="D1813" s="55" t="s">
        <v>5293</v>
      </c>
      <c r="E1813" s="55" t="s">
        <v>716</v>
      </c>
      <c r="F1813" s="54" t="s">
        <v>441</v>
      </c>
      <c r="G1813" s="56">
        <v>98462</v>
      </c>
      <c r="H1813" s="85">
        <f t="shared" si="28"/>
        <v>20.049481261263097</v>
      </c>
    </row>
    <row r="1814" spans="1:8" x14ac:dyDescent="0.25">
      <c r="A1814" s="53">
        <v>400110401033</v>
      </c>
      <c r="B1814" s="54" t="s">
        <v>5294</v>
      </c>
      <c r="C1814" s="55" t="s">
        <v>5295</v>
      </c>
      <c r="D1814" s="55" t="s">
        <v>5296</v>
      </c>
      <c r="E1814" s="55" t="s">
        <v>716</v>
      </c>
      <c r="F1814" s="54" t="s">
        <v>441</v>
      </c>
      <c r="G1814" s="56">
        <v>98462</v>
      </c>
      <c r="H1814" s="85">
        <f t="shared" si="28"/>
        <v>20.049481261263097</v>
      </c>
    </row>
    <row r="1815" spans="1:8" x14ac:dyDescent="0.25">
      <c r="A1815" s="53">
        <v>400120605486</v>
      </c>
      <c r="B1815" s="54" t="s">
        <v>5297</v>
      </c>
      <c r="C1815" s="55" t="s">
        <v>2407</v>
      </c>
      <c r="D1815" s="55" t="s">
        <v>5298</v>
      </c>
      <c r="E1815" s="55" t="s">
        <v>716</v>
      </c>
      <c r="F1815" s="54" t="s">
        <v>441</v>
      </c>
      <c r="G1815" s="56">
        <v>98462</v>
      </c>
      <c r="H1815" s="85">
        <f t="shared" si="28"/>
        <v>20.049481261263097</v>
      </c>
    </row>
    <row r="1816" spans="1:8" x14ac:dyDescent="0.25">
      <c r="A1816" s="53">
        <v>400121003056</v>
      </c>
      <c r="B1816" s="54" t="s">
        <v>5299</v>
      </c>
      <c r="C1816" s="55" t="s">
        <v>5300</v>
      </c>
      <c r="D1816" s="55" t="s">
        <v>5301</v>
      </c>
      <c r="E1816" s="55" t="s">
        <v>716</v>
      </c>
      <c r="F1816" s="54" t="s">
        <v>441</v>
      </c>
      <c r="G1816" s="56">
        <v>98462</v>
      </c>
      <c r="H1816" s="85">
        <f t="shared" si="28"/>
        <v>20.049481261263097</v>
      </c>
    </row>
    <row r="1817" spans="1:8" x14ac:dyDescent="0.25">
      <c r="A1817" s="53">
        <v>400121004281</v>
      </c>
      <c r="B1817" s="54" t="s">
        <v>5302</v>
      </c>
      <c r="C1817" s="55" t="s">
        <v>5303</v>
      </c>
      <c r="D1817" s="55" t="s">
        <v>5304</v>
      </c>
      <c r="E1817" s="55" t="s">
        <v>716</v>
      </c>
      <c r="F1817" s="54" t="s">
        <v>441</v>
      </c>
      <c r="G1817" s="56">
        <v>98462</v>
      </c>
      <c r="H1817" s="85">
        <f t="shared" si="28"/>
        <v>20.049481261263097</v>
      </c>
    </row>
    <row r="1818" spans="1:8" x14ac:dyDescent="0.25">
      <c r="A1818" s="53">
        <v>400130200085</v>
      </c>
      <c r="B1818" s="54" t="s">
        <v>5305</v>
      </c>
      <c r="C1818" s="55" t="s">
        <v>2410</v>
      </c>
      <c r="D1818" s="55" t="s">
        <v>1432</v>
      </c>
      <c r="E1818" s="55" t="s">
        <v>716</v>
      </c>
      <c r="F1818" s="54" t="s">
        <v>441</v>
      </c>
      <c r="G1818" s="56">
        <v>98462</v>
      </c>
      <c r="H1818" s="85">
        <f t="shared" si="28"/>
        <v>20.049481261263097</v>
      </c>
    </row>
    <row r="1819" spans="1:8" x14ac:dyDescent="0.25">
      <c r="A1819" s="53">
        <v>400160506791</v>
      </c>
      <c r="B1819" s="54" t="s">
        <v>5306</v>
      </c>
      <c r="C1819" s="55" t="s">
        <v>5307</v>
      </c>
      <c r="D1819" s="55" t="s">
        <v>5308</v>
      </c>
      <c r="E1819" s="55" t="s">
        <v>716</v>
      </c>
      <c r="F1819" s="54" t="s">
        <v>441</v>
      </c>
      <c r="G1819" s="56">
        <v>98462</v>
      </c>
      <c r="H1819" s="85">
        <f t="shared" si="28"/>
        <v>20.049481261263097</v>
      </c>
    </row>
    <row r="1820" spans="1:8" x14ac:dyDescent="0.25">
      <c r="A1820" s="53">
        <v>400160707354</v>
      </c>
      <c r="B1820" s="54" t="s">
        <v>5309</v>
      </c>
      <c r="C1820" s="55" t="s">
        <v>5310</v>
      </c>
      <c r="D1820" s="55" t="s">
        <v>5311</v>
      </c>
      <c r="E1820" s="55" t="s">
        <v>716</v>
      </c>
      <c r="F1820" s="54" t="s">
        <v>477</v>
      </c>
      <c r="G1820" s="56">
        <v>98462</v>
      </c>
      <c r="H1820" s="85">
        <f t="shared" si="28"/>
        <v>20.049481261263097</v>
      </c>
    </row>
    <row r="1821" spans="1:8" x14ac:dyDescent="0.25">
      <c r="A1821" s="53">
        <v>400161001285</v>
      </c>
      <c r="B1821" s="54" t="s">
        <v>5312</v>
      </c>
      <c r="C1821" s="55" t="s">
        <v>5313</v>
      </c>
      <c r="D1821" s="55" t="s">
        <v>4599</v>
      </c>
      <c r="E1821" s="55" t="s">
        <v>716</v>
      </c>
      <c r="F1821" s="54" t="s">
        <v>441</v>
      </c>
      <c r="G1821" s="56">
        <v>98462</v>
      </c>
      <c r="H1821" s="85">
        <f t="shared" si="28"/>
        <v>20.049481261263097</v>
      </c>
    </row>
    <row r="1822" spans="1:8" x14ac:dyDescent="0.25">
      <c r="A1822" s="53">
        <v>400161001480</v>
      </c>
      <c r="B1822" s="54" t="s">
        <v>5314</v>
      </c>
      <c r="C1822" s="55" t="s">
        <v>2743</v>
      </c>
      <c r="D1822" s="55" t="s">
        <v>5315</v>
      </c>
      <c r="E1822" s="55" t="s">
        <v>716</v>
      </c>
      <c r="F1822" s="54" t="s">
        <v>441</v>
      </c>
      <c r="G1822" s="56">
        <v>98462</v>
      </c>
      <c r="H1822" s="85">
        <f t="shared" si="28"/>
        <v>20.049481261263097</v>
      </c>
    </row>
    <row r="1823" spans="1:8" x14ac:dyDescent="0.25">
      <c r="A1823" s="53">
        <v>400170107789</v>
      </c>
      <c r="B1823" s="54" t="s">
        <v>5316</v>
      </c>
      <c r="C1823" s="55" t="s">
        <v>5317</v>
      </c>
      <c r="D1823" s="55" t="s">
        <v>5318</v>
      </c>
      <c r="E1823" s="55" t="s">
        <v>716</v>
      </c>
      <c r="F1823" s="54" t="s">
        <v>441</v>
      </c>
      <c r="G1823" s="56">
        <v>98462</v>
      </c>
      <c r="H1823" s="85">
        <f t="shared" si="28"/>
        <v>20.049481261263097</v>
      </c>
    </row>
    <row r="1824" spans="1:8" x14ac:dyDescent="0.25">
      <c r="A1824" s="53">
        <v>400170303626</v>
      </c>
      <c r="B1824" s="54" t="s">
        <v>5319</v>
      </c>
      <c r="C1824" s="55" t="s">
        <v>5320</v>
      </c>
      <c r="D1824" s="55" t="s">
        <v>5321</v>
      </c>
      <c r="E1824" s="55" t="s">
        <v>716</v>
      </c>
      <c r="F1824" s="54" t="s">
        <v>441</v>
      </c>
      <c r="G1824" s="56">
        <v>98462</v>
      </c>
      <c r="H1824" s="85">
        <f t="shared" si="28"/>
        <v>20.049481261263097</v>
      </c>
    </row>
    <row r="1825" spans="1:8" x14ac:dyDescent="0.25">
      <c r="A1825" s="53">
        <v>400170408657</v>
      </c>
      <c r="B1825" s="54" t="s">
        <v>5322</v>
      </c>
      <c r="C1825" s="55" t="s">
        <v>5323</v>
      </c>
      <c r="D1825" s="55" t="s">
        <v>5324</v>
      </c>
      <c r="E1825" s="55" t="s">
        <v>716</v>
      </c>
      <c r="F1825" s="54" t="s">
        <v>441</v>
      </c>
      <c r="G1825" s="56">
        <v>98462</v>
      </c>
      <c r="H1825" s="85">
        <f t="shared" si="28"/>
        <v>20.049481261263097</v>
      </c>
    </row>
    <row r="1826" spans="1:8" x14ac:dyDescent="0.25">
      <c r="A1826" s="53">
        <v>400170606831</v>
      </c>
      <c r="B1826" s="54" t="s">
        <v>5325</v>
      </c>
      <c r="C1826" s="55" t="s">
        <v>5326</v>
      </c>
      <c r="D1826" s="55" t="s">
        <v>4114</v>
      </c>
      <c r="E1826" s="55" t="s">
        <v>716</v>
      </c>
      <c r="F1826" s="54" t="s">
        <v>441</v>
      </c>
      <c r="G1826" s="56">
        <v>98462</v>
      </c>
      <c r="H1826" s="85">
        <f t="shared" si="28"/>
        <v>20.049481261263097</v>
      </c>
    </row>
    <row r="1827" spans="1:8" x14ac:dyDescent="0.25">
      <c r="A1827" s="53">
        <v>400170701591</v>
      </c>
      <c r="B1827" s="54" t="s">
        <v>5327</v>
      </c>
      <c r="C1827" s="55" t="s">
        <v>5328</v>
      </c>
      <c r="D1827" s="55" t="s">
        <v>5329</v>
      </c>
      <c r="E1827" s="55" t="s">
        <v>716</v>
      </c>
      <c r="F1827" s="54" t="s">
        <v>441</v>
      </c>
      <c r="G1827" s="56">
        <v>98462</v>
      </c>
      <c r="H1827" s="85">
        <f t="shared" si="28"/>
        <v>20.049481261263097</v>
      </c>
    </row>
    <row r="1828" spans="1:8" x14ac:dyDescent="0.25">
      <c r="A1828" s="53">
        <v>400180203069</v>
      </c>
      <c r="B1828" s="54" t="s">
        <v>5330</v>
      </c>
      <c r="C1828" s="55" t="s">
        <v>5331</v>
      </c>
      <c r="D1828" s="55" t="s">
        <v>5332</v>
      </c>
      <c r="E1828" s="55" t="s">
        <v>716</v>
      </c>
      <c r="F1828" s="54" t="s">
        <v>441</v>
      </c>
      <c r="G1828" s="56">
        <v>98462</v>
      </c>
      <c r="H1828" s="85">
        <f t="shared" si="28"/>
        <v>20.049481261263097</v>
      </c>
    </row>
    <row r="1829" spans="1:8" x14ac:dyDescent="0.25">
      <c r="A1829" s="53">
        <v>400180407993</v>
      </c>
      <c r="B1829" s="54" t="s">
        <v>5333</v>
      </c>
      <c r="C1829" s="55" t="s">
        <v>4642</v>
      </c>
      <c r="D1829" s="55" t="s">
        <v>5334</v>
      </c>
      <c r="E1829" s="55" t="s">
        <v>716</v>
      </c>
      <c r="F1829" s="54" t="s">
        <v>441</v>
      </c>
      <c r="G1829" s="56">
        <v>98462</v>
      </c>
      <c r="H1829" s="85">
        <f t="shared" si="28"/>
        <v>20.049481261263097</v>
      </c>
    </row>
    <row r="1830" spans="1:8" x14ac:dyDescent="0.25">
      <c r="A1830" s="53">
        <v>400190110905</v>
      </c>
      <c r="B1830" s="54" t="s">
        <v>5335</v>
      </c>
      <c r="C1830" s="55" t="s">
        <v>5336</v>
      </c>
      <c r="D1830" s="55" t="s">
        <v>5337</v>
      </c>
      <c r="E1830" s="55" t="s">
        <v>716</v>
      </c>
      <c r="F1830" s="54" t="s">
        <v>441</v>
      </c>
      <c r="G1830" s="56">
        <v>98462</v>
      </c>
      <c r="H1830" s="85">
        <f t="shared" si="28"/>
        <v>20.049481261263097</v>
      </c>
    </row>
    <row r="1831" spans="1:8" x14ac:dyDescent="0.25">
      <c r="A1831" s="53">
        <v>400190506027</v>
      </c>
      <c r="B1831" s="54" t="s">
        <v>5338</v>
      </c>
      <c r="C1831" s="55" t="s">
        <v>5339</v>
      </c>
      <c r="D1831" s="55" t="s">
        <v>5340</v>
      </c>
      <c r="E1831" s="55" t="s">
        <v>716</v>
      </c>
      <c r="F1831" s="54" t="s">
        <v>441</v>
      </c>
      <c r="G1831" s="56">
        <v>98462</v>
      </c>
      <c r="H1831" s="85">
        <f t="shared" si="28"/>
        <v>20.049481261263097</v>
      </c>
    </row>
    <row r="1832" spans="1:8" x14ac:dyDescent="0.25">
      <c r="A1832" s="53">
        <v>400190602557</v>
      </c>
      <c r="B1832" s="54" t="s">
        <v>5341</v>
      </c>
      <c r="C1832" s="55" t="s">
        <v>5342</v>
      </c>
      <c r="D1832" s="55" t="s">
        <v>5343</v>
      </c>
      <c r="E1832" s="55" t="s">
        <v>2127</v>
      </c>
      <c r="F1832" s="54" t="s">
        <v>441</v>
      </c>
      <c r="G1832" s="56">
        <v>98462</v>
      </c>
      <c r="H1832" s="85">
        <f t="shared" si="28"/>
        <v>20.049481261263097</v>
      </c>
    </row>
    <row r="1833" spans="1:8" x14ac:dyDescent="0.25">
      <c r="A1833" s="53">
        <v>400200209433</v>
      </c>
      <c r="B1833" s="54" t="s">
        <v>5344</v>
      </c>
      <c r="C1833" s="55" t="s">
        <v>748</v>
      </c>
      <c r="D1833" s="55" t="s">
        <v>5345</v>
      </c>
      <c r="E1833" s="55" t="s">
        <v>716</v>
      </c>
      <c r="F1833" s="54" t="s">
        <v>441</v>
      </c>
      <c r="G1833" s="56">
        <v>98462</v>
      </c>
      <c r="H1833" s="85">
        <f t="shared" si="28"/>
        <v>20.049481261263097</v>
      </c>
    </row>
    <row r="1834" spans="1:8" x14ac:dyDescent="0.25">
      <c r="A1834" s="53">
        <v>400200304771</v>
      </c>
      <c r="B1834" s="54" t="s">
        <v>5346</v>
      </c>
      <c r="C1834" s="55" t="s">
        <v>4637</v>
      </c>
      <c r="D1834" s="55" t="s">
        <v>5347</v>
      </c>
      <c r="E1834" s="55" t="s">
        <v>716</v>
      </c>
      <c r="F1834" s="54" t="s">
        <v>441</v>
      </c>
      <c r="G1834" s="56">
        <v>98462</v>
      </c>
      <c r="H1834" s="85">
        <f t="shared" si="28"/>
        <v>20.049481261263097</v>
      </c>
    </row>
    <row r="1835" spans="1:8" x14ac:dyDescent="0.25">
      <c r="A1835" s="53">
        <v>400200304797</v>
      </c>
      <c r="B1835" s="54" t="s">
        <v>5348</v>
      </c>
      <c r="C1835" s="55" t="s">
        <v>4637</v>
      </c>
      <c r="D1835" s="55" t="s">
        <v>5340</v>
      </c>
      <c r="E1835" s="55" t="s">
        <v>716</v>
      </c>
      <c r="F1835" s="54" t="s">
        <v>441</v>
      </c>
      <c r="G1835" s="56">
        <v>98462</v>
      </c>
      <c r="H1835" s="85">
        <f t="shared" si="28"/>
        <v>20.049481261263097</v>
      </c>
    </row>
    <row r="1836" spans="1:8" x14ac:dyDescent="0.25">
      <c r="A1836" s="53">
        <v>400750300144</v>
      </c>
      <c r="B1836" s="54" t="s">
        <v>5349</v>
      </c>
      <c r="C1836" s="55" t="s">
        <v>5350</v>
      </c>
      <c r="D1836" s="55" t="s">
        <v>5351</v>
      </c>
      <c r="E1836" s="55" t="s">
        <v>716</v>
      </c>
      <c r="F1836" s="54" t="s">
        <v>441</v>
      </c>
      <c r="G1836" s="56">
        <v>98462</v>
      </c>
      <c r="H1836" s="85">
        <f t="shared" si="28"/>
        <v>20.049481261263097</v>
      </c>
    </row>
    <row r="1837" spans="1:8" x14ac:dyDescent="0.25">
      <c r="A1837" s="53">
        <v>400760700159</v>
      </c>
      <c r="B1837" s="54" t="s">
        <v>5352</v>
      </c>
      <c r="C1837" s="55" t="s">
        <v>5353</v>
      </c>
      <c r="D1837" s="55" t="s">
        <v>5354</v>
      </c>
      <c r="E1837" s="55" t="s">
        <v>716</v>
      </c>
      <c r="F1837" s="54" t="s">
        <v>441</v>
      </c>
      <c r="G1837" s="56">
        <v>98462</v>
      </c>
      <c r="H1837" s="85">
        <f t="shared" si="28"/>
        <v>20.049481261263097</v>
      </c>
    </row>
    <row r="1838" spans="1:8" x14ac:dyDescent="0.25">
      <c r="A1838" s="53">
        <v>400840500177</v>
      </c>
      <c r="B1838" s="54" t="s">
        <v>5355</v>
      </c>
      <c r="C1838" s="55" t="s">
        <v>5356</v>
      </c>
      <c r="D1838" s="55" t="s">
        <v>4130</v>
      </c>
      <c r="E1838" s="55" t="s">
        <v>716</v>
      </c>
      <c r="F1838" s="54" t="s">
        <v>441</v>
      </c>
      <c r="G1838" s="56">
        <v>98462</v>
      </c>
      <c r="H1838" s="85">
        <f t="shared" si="28"/>
        <v>20.049481261263097</v>
      </c>
    </row>
    <row r="1839" spans="1:8" x14ac:dyDescent="0.25">
      <c r="A1839" s="53">
        <v>400871100312</v>
      </c>
      <c r="B1839" s="54" t="s">
        <v>5357</v>
      </c>
      <c r="C1839" s="55" t="s">
        <v>5358</v>
      </c>
      <c r="D1839" s="55" t="s">
        <v>5359</v>
      </c>
      <c r="E1839" s="55" t="s">
        <v>716</v>
      </c>
      <c r="F1839" s="54" t="s">
        <v>441</v>
      </c>
      <c r="G1839" s="56">
        <v>98462</v>
      </c>
      <c r="H1839" s="85">
        <f t="shared" si="28"/>
        <v>20.049481261263097</v>
      </c>
    </row>
    <row r="1840" spans="1:8" x14ac:dyDescent="0.25">
      <c r="A1840" s="53">
        <v>400940740159</v>
      </c>
      <c r="B1840" s="54" t="s">
        <v>5360</v>
      </c>
      <c r="C1840" s="55" t="s">
        <v>5361</v>
      </c>
      <c r="D1840" s="55" t="s">
        <v>5362</v>
      </c>
      <c r="E1840" s="55" t="s">
        <v>716</v>
      </c>
      <c r="F1840" s="54" t="s">
        <v>441</v>
      </c>
      <c r="G1840" s="56">
        <v>98462</v>
      </c>
      <c r="H1840" s="85">
        <f t="shared" si="28"/>
        <v>20.049481261263097</v>
      </c>
    </row>
    <row r="1841" spans="1:8" x14ac:dyDescent="0.25">
      <c r="A1841" s="53">
        <v>400980120374</v>
      </c>
      <c r="B1841" s="54" t="s">
        <v>5363</v>
      </c>
      <c r="C1841" s="55" t="s">
        <v>5364</v>
      </c>
      <c r="D1841" s="55" t="s">
        <v>5365</v>
      </c>
      <c r="E1841" s="55" t="s">
        <v>716</v>
      </c>
      <c r="F1841" s="54" t="s">
        <v>441</v>
      </c>
      <c r="G1841" s="56">
        <v>98462</v>
      </c>
      <c r="H1841" s="85">
        <f t="shared" si="28"/>
        <v>20.049481261263097</v>
      </c>
    </row>
    <row r="1842" spans="1:8" x14ac:dyDescent="0.25">
      <c r="A1842" s="53">
        <v>400981021370</v>
      </c>
      <c r="B1842" s="54" t="s">
        <v>5366</v>
      </c>
      <c r="C1842" s="55" t="s">
        <v>5367</v>
      </c>
      <c r="D1842" s="55" t="s">
        <v>5368</v>
      </c>
      <c r="E1842" s="55" t="s">
        <v>716</v>
      </c>
      <c r="F1842" s="54" t="s">
        <v>441</v>
      </c>
      <c r="G1842" s="56">
        <v>98462</v>
      </c>
      <c r="H1842" s="85">
        <f t="shared" si="28"/>
        <v>20.049481261263097</v>
      </c>
    </row>
    <row r="1843" spans="1:8" x14ac:dyDescent="0.25">
      <c r="A1843" s="53">
        <v>400990220032</v>
      </c>
      <c r="B1843" s="54" t="s">
        <v>5369</v>
      </c>
      <c r="C1843" s="55" t="s">
        <v>5370</v>
      </c>
      <c r="D1843" s="55" t="s">
        <v>5371</v>
      </c>
      <c r="E1843" s="55" t="s">
        <v>716</v>
      </c>
      <c r="F1843" s="54" t="s">
        <v>441</v>
      </c>
      <c r="G1843" s="56">
        <v>98462</v>
      </c>
      <c r="H1843" s="85">
        <f t="shared" si="28"/>
        <v>20.049481261263097</v>
      </c>
    </row>
    <row r="1844" spans="1:8" x14ac:dyDescent="0.25">
      <c r="A1844" s="53">
        <v>400990221691</v>
      </c>
      <c r="B1844" s="54" t="s">
        <v>5372</v>
      </c>
      <c r="C1844" s="55" t="s">
        <v>4209</v>
      </c>
      <c r="D1844" s="55" t="s">
        <v>5373</v>
      </c>
      <c r="E1844" s="55" t="s">
        <v>716</v>
      </c>
      <c r="F1844" s="54" t="s">
        <v>441</v>
      </c>
      <c r="G1844" s="56">
        <v>98462</v>
      </c>
      <c r="H1844" s="85">
        <f t="shared" si="28"/>
        <v>20.049481261263097</v>
      </c>
    </row>
    <row r="1845" spans="1:8" x14ac:dyDescent="0.25">
      <c r="A1845" s="53">
        <v>400990822288</v>
      </c>
      <c r="B1845" s="54" t="s">
        <v>5374</v>
      </c>
      <c r="C1845" s="55" t="s">
        <v>5375</v>
      </c>
      <c r="D1845" s="55" t="s">
        <v>5376</v>
      </c>
      <c r="E1845" s="55" t="s">
        <v>716</v>
      </c>
      <c r="F1845" s="54" t="s">
        <v>441</v>
      </c>
      <c r="G1845" s="56">
        <v>98462</v>
      </c>
      <c r="H1845" s="85">
        <f t="shared" si="28"/>
        <v>20.049481261263097</v>
      </c>
    </row>
    <row r="1846" spans="1:8" x14ac:dyDescent="0.25">
      <c r="A1846" s="53">
        <v>403080700579</v>
      </c>
      <c r="B1846" s="54" t="s">
        <v>5377</v>
      </c>
      <c r="C1846" s="55" t="s">
        <v>892</v>
      </c>
      <c r="D1846" s="55" t="s">
        <v>5378</v>
      </c>
      <c r="E1846" s="55" t="s">
        <v>724</v>
      </c>
      <c r="F1846" s="54" t="s">
        <v>477</v>
      </c>
      <c r="G1846" s="56">
        <v>98462</v>
      </c>
      <c r="H1846" s="85">
        <f t="shared" si="28"/>
        <v>20.049481261263097</v>
      </c>
    </row>
    <row r="1847" spans="1:8" x14ac:dyDescent="0.25">
      <c r="A1847" s="53">
        <v>408120400133</v>
      </c>
      <c r="B1847" s="54" t="s">
        <v>5379</v>
      </c>
      <c r="C1847" s="55" t="s">
        <v>5380</v>
      </c>
      <c r="D1847" s="55" t="s">
        <v>3787</v>
      </c>
      <c r="E1847" s="55" t="s">
        <v>732</v>
      </c>
      <c r="F1847" s="54" t="s">
        <v>441</v>
      </c>
      <c r="G1847" s="56">
        <v>98462</v>
      </c>
      <c r="H1847" s="85">
        <f t="shared" si="28"/>
        <v>20.049481261263097</v>
      </c>
    </row>
    <row r="1848" spans="1:8" x14ac:dyDescent="0.25">
      <c r="A1848" s="53">
        <v>408151200086</v>
      </c>
      <c r="B1848" s="54" t="s">
        <v>5381</v>
      </c>
      <c r="C1848" s="55" t="s">
        <v>5382</v>
      </c>
      <c r="D1848" s="55" t="s">
        <v>5383</v>
      </c>
      <c r="E1848" s="55" t="s">
        <v>732</v>
      </c>
      <c r="F1848" s="54" t="s">
        <v>477</v>
      </c>
      <c r="G1848" s="56">
        <v>98462</v>
      </c>
      <c r="H1848" s="85">
        <f t="shared" si="28"/>
        <v>20.049481261263097</v>
      </c>
    </row>
    <row r="1849" spans="1:8" x14ac:dyDescent="0.25">
      <c r="A1849" s="53">
        <v>414071106178</v>
      </c>
      <c r="B1849" s="54" t="s">
        <v>5384</v>
      </c>
      <c r="C1849" s="55" t="s">
        <v>5385</v>
      </c>
      <c r="D1849" s="55" t="s">
        <v>5386</v>
      </c>
      <c r="E1849" s="55" t="s">
        <v>2174</v>
      </c>
      <c r="F1849" s="54" t="s">
        <v>441</v>
      </c>
      <c r="G1849" s="56">
        <v>98462</v>
      </c>
      <c r="H1849" s="85">
        <f t="shared" si="28"/>
        <v>20.049481261263097</v>
      </c>
    </row>
    <row r="1850" spans="1:8" x14ac:dyDescent="0.25">
      <c r="A1850" s="53">
        <v>414120716823</v>
      </c>
      <c r="B1850" s="54" t="s">
        <v>5387</v>
      </c>
      <c r="C1850" s="55" t="s">
        <v>5388</v>
      </c>
      <c r="D1850" s="55" t="s">
        <v>5389</v>
      </c>
      <c r="E1850" s="55" t="s">
        <v>2174</v>
      </c>
      <c r="F1850" s="54" t="s">
        <v>441</v>
      </c>
      <c r="G1850" s="56">
        <v>98462</v>
      </c>
      <c r="H1850" s="85">
        <f t="shared" si="28"/>
        <v>20.049481261263097</v>
      </c>
    </row>
    <row r="1851" spans="1:8" x14ac:dyDescent="0.25">
      <c r="A1851" s="53">
        <v>414950504641</v>
      </c>
      <c r="B1851" s="54" t="s">
        <v>5390</v>
      </c>
      <c r="C1851" s="55" t="s">
        <v>5391</v>
      </c>
      <c r="D1851" s="55" t="s">
        <v>5392</v>
      </c>
      <c r="E1851" s="55" t="s">
        <v>2174</v>
      </c>
      <c r="F1851" s="54" t="s">
        <v>441</v>
      </c>
      <c r="G1851" s="56">
        <v>98462</v>
      </c>
      <c r="H1851" s="85">
        <f t="shared" si="28"/>
        <v>20.049481261263097</v>
      </c>
    </row>
    <row r="1852" spans="1:8" x14ac:dyDescent="0.25">
      <c r="A1852" s="53">
        <v>414980202096</v>
      </c>
      <c r="B1852" s="54" t="s">
        <v>5393</v>
      </c>
      <c r="C1852" s="55" t="s">
        <v>5394</v>
      </c>
      <c r="D1852" s="55" t="s">
        <v>5395</v>
      </c>
      <c r="E1852" s="55" t="s">
        <v>2174</v>
      </c>
      <c r="F1852" s="54" t="s">
        <v>441</v>
      </c>
      <c r="G1852" s="56">
        <v>98462</v>
      </c>
      <c r="H1852" s="85">
        <f t="shared" si="28"/>
        <v>20.049481261263097</v>
      </c>
    </row>
    <row r="1853" spans="1:8" x14ac:dyDescent="0.25">
      <c r="A1853" s="53">
        <v>420090301691</v>
      </c>
      <c r="B1853" s="54" t="s">
        <v>5396</v>
      </c>
      <c r="C1853" s="55" t="s">
        <v>5397</v>
      </c>
      <c r="D1853" s="55" t="s">
        <v>5398</v>
      </c>
      <c r="E1853" s="55" t="s">
        <v>5399</v>
      </c>
      <c r="F1853" s="54" t="s">
        <v>441</v>
      </c>
      <c r="G1853" s="56">
        <v>98462</v>
      </c>
      <c r="H1853" s="85">
        <f t="shared" si="28"/>
        <v>20.049481261263097</v>
      </c>
    </row>
    <row r="1854" spans="1:8" x14ac:dyDescent="0.25">
      <c r="A1854" s="53">
        <v>395051200157</v>
      </c>
      <c r="B1854" s="54" t="s">
        <v>243</v>
      </c>
      <c r="C1854" s="55" t="s">
        <v>5400</v>
      </c>
      <c r="D1854" s="55" t="s">
        <v>5401</v>
      </c>
      <c r="E1854" s="55" t="s">
        <v>440</v>
      </c>
      <c r="F1854" s="54" t="s">
        <v>441</v>
      </c>
      <c r="G1854" s="56">
        <v>98446</v>
      </c>
      <c r="H1854" s="85">
        <f t="shared" si="28"/>
        <v>20.046223235830137</v>
      </c>
    </row>
    <row r="1855" spans="1:8" x14ac:dyDescent="0.25">
      <c r="A1855" s="53">
        <v>395760509765</v>
      </c>
      <c r="B1855" s="54" t="s">
        <v>5402</v>
      </c>
      <c r="C1855" s="55" t="s">
        <v>5403</v>
      </c>
      <c r="D1855" s="55" t="s">
        <v>5404</v>
      </c>
      <c r="E1855" s="55" t="s">
        <v>728</v>
      </c>
      <c r="F1855" s="54" t="s">
        <v>441</v>
      </c>
      <c r="G1855" s="56">
        <v>98331</v>
      </c>
      <c r="H1855" s="85">
        <f t="shared" si="28"/>
        <v>20.022806178030727</v>
      </c>
    </row>
    <row r="1856" spans="1:8" x14ac:dyDescent="0.25">
      <c r="A1856" s="53">
        <v>400110206524</v>
      </c>
      <c r="B1856" s="54" t="s">
        <v>5405</v>
      </c>
      <c r="C1856" s="55" t="s">
        <v>5406</v>
      </c>
      <c r="D1856" s="55" t="s">
        <v>5407</v>
      </c>
      <c r="E1856" s="55" t="s">
        <v>716</v>
      </c>
      <c r="F1856" s="54" t="s">
        <v>441</v>
      </c>
      <c r="G1856" s="56">
        <v>97462</v>
      </c>
      <c r="H1856" s="85">
        <f t="shared" si="28"/>
        <v>19.84585467170303</v>
      </c>
    </row>
    <row r="1857" spans="1:8" x14ac:dyDescent="0.25">
      <c r="A1857" s="53">
        <v>395121100686</v>
      </c>
      <c r="B1857" s="54" t="s">
        <v>5408</v>
      </c>
      <c r="C1857" s="55" t="s">
        <v>5409</v>
      </c>
      <c r="D1857" s="55" t="s">
        <v>5410</v>
      </c>
      <c r="E1857" s="55" t="s">
        <v>743</v>
      </c>
      <c r="F1857" s="54" t="s">
        <v>441</v>
      </c>
      <c r="G1857" s="56">
        <v>97155</v>
      </c>
      <c r="H1857" s="85">
        <f t="shared" si="28"/>
        <v>19.783341308708092</v>
      </c>
    </row>
    <row r="1858" spans="1:8" x14ac:dyDescent="0.25">
      <c r="A1858" s="53">
        <v>395130200162</v>
      </c>
      <c r="B1858" s="54" t="s">
        <v>5411</v>
      </c>
      <c r="C1858" s="55" t="s">
        <v>5412</v>
      </c>
      <c r="D1858" s="55" t="s">
        <v>5413</v>
      </c>
      <c r="E1858" s="55" t="s">
        <v>743</v>
      </c>
      <c r="F1858" s="54" t="s">
        <v>441</v>
      </c>
      <c r="G1858" s="56">
        <v>97155</v>
      </c>
      <c r="H1858" s="85">
        <f t="shared" ref="H1858:H1921" si="29">G1858/4910.95</f>
        <v>19.783341308708092</v>
      </c>
    </row>
    <row r="1859" spans="1:8" x14ac:dyDescent="0.25">
      <c r="A1859" s="53">
        <v>395130800305</v>
      </c>
      <c r="B1859" s="54" t="s">
        <v>5414</v>
      </c>
      <c r="C1859" s="55" t="s">
        <v>5415</v>
      </c>
      <c r="D1859" s="55" t="s">
        <v>4746</v>
      </c>
      <c r="E1859" s="55" t="s">
        <v>728</v>
      </c>
      <c r="F1859" s="54" t="s">
        <v>441</v>
      </c>
      <c r="G1859" s="56">
        <v>97155</v>
      </c>
      <c r="H1859" s="85">
        <f t="shared" si="29"/>
        <v>19.783341308708092</v>
      </c>
    </row>
    <row r="1860" spans="1:8" x14ac:dyDescent="0.25">
      <c r="A1860" s="53">
        <v>395150400460</v>
      </c>
      <c r="B1860" s="54" t="s">
        <v>5416</v>
      </c>
      <c r="C1860" s="55" t="s">
        <v>3857</v>
      </c>
      <c r="D1860" s="55" t="s">
        <v>3858</v>
      </c>
      <c r="E1860" s="55" t="s">
        <v>728</v>
      </c>
      <c r="F1860" s="54" t="s">
        <v>441</v>
      </c>
      <c r="G1860" s="56">
        <v>97155</v>
      </c>
      <c r="H1860" s="85">
        <f t="shared" si="29"/>
        <v>19.783341308708092</v>
      </c>
    </row>
    <row r="1861" spans="1:8" x14ac:dyDescent="0.25">
      <c r="A1861" s="53">
        <v>395160800202</v>
      </c>
      <c r="B1861" s="54" t="s">
        <v>5417</v>
      </c>
      <c r="C1861" s="55" t="s">
        <v>5418</v>
      </c>
      <c r="D1861" s="55" t="s">
        <v>5419</v>
      </c>
      <c r="E1861" s="55" t="s">
        <v>743</v>
      </c>
      <c r="F1861" s="54" t="s">
        <v>441</v>
      </c>
      <c r="G1861" s="56">
        <v>97155</v>
      </c>
      <c r="H1861" s="85">
        <f t="shared" si="29"/>
        <v>19.783341308708092</v>
      </c>
    </row>
    <row r="1862" spans="1:8" x14ac:dyDescent="0.25">
      <c r="A1862" s="53">
        <v>395180201208</v>
      </c>
      <c r="B1862" s="54" t="s">
        <v>5420</v>
      </c>
      <c r="C1862" s="55" t="s">
        <v>5421</v>
      </c>
      <c r="D1862" s="55" t="s">
        <v>5422</v>
      </c>
      <c r="E1862" s="55" t="s">
        <v>728</v>
      </c>
      <c r="F1862" s="54" t="s">
        <v>441</v>
      </c>
      <c r="G1862" s="56">
        <v>97155</v>
      </c>
      <c r="H1862" s="85">
        <f t="shared" si="29"/>
        <v>19.783341308708092</v>
      </c>
    </row>
    <row r="1863" spans="1:8" x14ac:dyDescent="0.25">
      <c r="A1863" s="53">
        <v>395180300567</v>
      </c>
      <c r="B1863" s="54" t="s">
        <v>5423</v>
      </c>
      <c r="C1863" s="55" t="s">
        <v>547</v>
      </c>
      <c r="D1863" s="55" t="s">
        <v>5424</v>
      </c>
      <c r="E1863" s="55" t="s">
        <v>728</v>
      </c>
      <c r="F1863" s="54" t="s">
        <v>441</v>
      </c>
      <c r="G1863" s="56">
        <v>97155</v>
      </c>
      <c r="H1863" s="85">
        <f t="shared" si="29"/>
        <v>19.783341308708092</v>
      </c>
    </row>
    <row r="1864" spans="1:8" x14ac:dyDescent="0.25">
      <c r="A1864" s="53">
        <v>395180900874</v>
      </c>
      <c r="B1864" s="54" t="s">
        <v>5425</v>
      </c>
      <c r="C1864" s="55" t="s">
        <v>5426</v>
      </c>
      <c r="D1864" s="55" t="s">
        <v>5427</v>
      </c>
      <c r="E1864" s="55" t="s">
        <v>728</v>
      </c>
      <c r="F1864" s="54" t="s">
        <v>441</v>
      </c>
      <c r="G1864" s="56">
        <v>97155</v>
      </c>
      <c r="H1864" s="85">
        <f t="shared" si="29"/>
        <v>19.783341308708092</v>
      </c>
    </row>
    <row r="1865" spans="1:8" x14ac:dyDescent="0.25">
      <c r="A1865" s="53">
        <v>395190300573</v>
      </c>
      <c r="B1865" s="54" t="s">
        <v>5428</v>
      </c>
      <c r="C1865" s="55" t="s">
        <v>5429</v>
      </c>
      <c r="D1865" s="55" t="s">
        <v>5430</v>
      </c>
      <c r="E1865" s="55" t="s">
        <v>728</v>
      </c>
      <c r="F1865" s="54" t="s">
        <v>441</v>
      </c>
      <c r="G1865" s="56">
        <v>97155</v>
      </c>
      <c r="H1865" s="85">
        <f t="shared" si="29"/>
        <v>19.783341308708092</v>
      </c>
    </row>
    <row r="1866" spans="1:8" x14ac:dyDescent="0.25">
      <c r="A1866" s="53">
        <v>395190301723</v>
      </c>
      <c r="B1866" s="54" t="s">
        <v>5431</v>
      </c>
      <c r="C1866" s="55" t="s">
        <v>5432</v>
      </c>
      <c r="D1866" s="55" t="s">
        <v>5433</v>
      </c>
      <c r="E1866" s="55" t="s">
        <v>728</v>
      </c>
      <c r="F1866" s="54" t="s">
        <v>441</v>
      </c>
      <c r="G1866" s="56">
        <v>97155</v>
      </c>
      <c r="H1866" s="85">
        <f t="shared" si="29"/>
        <v>19.783341308708092</v>
      </c>
    </row>
    <row r="1867" spans="1:8" x14ac:dyDescent="0.25">
      <c r="A1867" s="53">
        <v>395190400098</v>
      </c>
      <c r="B1867" s="54" t="s">
        <v>5434</v>
      </c>
      <c r="C1867" s="55" t="s">
        <v>5435</v>
      </c>
      <c r="D1867" s="55" t="s">
        <v>5436</v>
      </c>
      <c r="E1867" s="55" t="s">
        <v>728</v>
      </c>
      <c r="F1867" s="54" t="s">
        <v>477</v>
      </c>
      <c r="G1867" s="56">
        <v>97155</v>
      </c>
      <c r="H1867" s="85">
        <f t="shared" si="29"/>
        <v>19.783341308708092</v>
      </c>
    </row>
    <row r="1868" spans="1:8" x14ac:dyDescent="0.25">
      <c r="A1868" s="53">
        <v>395190400217</v>
      </c>
      <c r="B1868" s="54" t="s">
        <v>5437</v>
      </c>
      <c r="C1868" s="55" t="s">
        <v>5438</v>
      </c>
      <c r="D1868" s="55" t="s">
        <v>5439</v>
      </c>
      <c r="E1868" s="55" t="s">
        <v>728</v>
      </c>
      <c r="F1868" s="54" t="s">
        <v>441</v>
      </c>
      <c r="G1868" s="56">
        <v>97155</v>
      </c>
      <c r="H1868" s="85">
        <f t="shared" si="29"/>
        <v>19.783341308708092</v>
      </c>
    </row>
    <row r="1869" spans="1:8" x14ac:dyDescent="0.25">
      <c r="A1869" s="53">
        <v>395190501129</v>
      </c>
      <c r="B1869" s="54" t="s">
        <v>5440</v>
      </c>
      <c r="C1869" s="55" t="s">
        <v>3625</v>
      </c>
      <c r="D1869" s="55" t="s">
        <v>5441</v>
      </c>
      <c r="E1869" s="55" t="s">
        <v>728</v>
      </c>
      <c r="F1869" s="54" t="s">
        <v>477</v>
      </c>
      <c r="G1869" s="56">
        <v>97155</v>
      </c>
      <c r="H1869" s="85">
        <f t="shared" si="29"/>
        <v>19.783341308708092</v>
      </c>
    </row>
    <row r="1870" spans="1:8" x14ac:dyDescent="0.25">
      <c r="A1870" s="53">
        <v>395190501617</v>
      </c>
      <c r="B1870" s="54" t="s">
        <v>5442</v>
      </c>
      <c r="C1870" s="55" t="s">
        <v>3631</v>
      </c>
      <c r="D1870" s="55" t="s">
        <v>5443</v>
      </c>
      <c r="E1870" s="55" t="s">
        <v>743</v>
      </c>
      <c r="F1870" s="54" t="s">
        <v>441</v>
      </c>
      <c r="G1870" s="56">
        <v>97155</v>
      </c>
      <c r="H1870" s="85">
        <f t="shared" si="29"/>
        <v>19.783341308708092</v>
      </c>
    </row>
    <row r="1871" spans="1:8" x14ac:dyDescent="0.25">
      <c r="A1871" s="53">
        <v>395190600224</v>
      </c>
      <c r="B1871" s="54" t="s">
        <v>5444</v>
      </c>
      <c r="C1871" s="55" t="s">
        <v>5445</v>
      </c>
      <c r="D1871" s="55" t="s">
        <v>5446</v>
      </c>
      <c r="E1871" s="55" t="s">
        <v>728</v>
      </c>
      <c r="F1871" s="54" t="s">
        <v>441</v>
      </c>
      <c r="G1871" s="56">
        <v>97155</v>
      </c>
      <c r="H1871" s="85">
        <f t="shared" si="29"/>
        <v>19.783341308708092</v>
      </c>
    </row>
    <row r="1872" spans="1:8" x14ac:dyDescent="0.25">
      <c r="A1872" s="53">
        <v>395190600313</v>
      </c>
      <c r="B1872" s="54" t="s">
        <v>5447</v>
      </c>
      <c r="C1872" s="55" t="s">
        <v>5448</v>
      </c>
      <c r="D1872" s="55" t="s">
        <v>5449</v>
      </c>
      <c r="E1872" s="55" t="s">
        <v>743</v>
      </c>
      <c r="F1872" s="54" t="s">
        <v>441</v>
      </c>
      <c r="G1872" s="56">
        <v>97155</v>
      </c>
      <c r="H1872" s="85">
        <f t="shared" si="29"/>
        <v>19.783341308708092</v>
      </c>
    </row>
    <row r="1873" spans="1:8" x14ac:dyDescent="0.25">
      <c r="A1873" s="53">
        <v>395190601620</v>
      </c>
      <c r="B1873" s="54" t="s">
        <v>5450</v>
      </c>
      <c r="C1873" s="55" t="s">
        <v>5451</v>
      </c>
      <c r="D1873" s="55" t="s">
        <v>5452</v>
      </c>
      <c r="E1873" s="55" t="s">
        <v>728</v>
      </c>
      <c r="F1873" s="54" t="s">
        <v>441</v>
      </c>
      <c r="G1873" s="56">
        <v>97155</v>
      </c>
      <c r="H1873" s="85">
        <f t="shared" si="29"/>
        <v>19.783341308708092</v>
      </c>
    </row>
    <row r="1874" spans="1:8" x14ac:dyDescent="0.25">
      <c r="A1874" s="53">
        <v>395190601638</v>
      </c>
      <c r="B1874" s="54" t="s">
        <v>5453</v>
      </c>
      <c r="C1874" s="55" t="s">
        <v>5454</v>
      </c>
      <c r="D1874" s="55" t="s">
        <v>5455</v>
      </c>
      <c r="E1874" s="55" t="s">
        <v>728</v>
      </c>
      <c r="F1874" s="54" t="s">
        <v>441</v>
      </c>
      <c r="G1874" s="56">
        <v>97155</v>
      </c>
      <c r="H1874" s="85">
        <f t="shared" si="29"/>
        <v>19.783341308708092</v>
      </c>
    </row>
    <row r="1875" spans="1:8" x14ac:dyDescent="0.25">
      <c r="A1875" s="53">
        <v>395190700270</v>
      </c>
      <c r="B1875" s="54" t="s">
        <v>5456</v>
      </c>
      <c r="C1875" s="55" t="s">
        <v>5457</v>
      </c>
      <c r="D1875" s="55" t="s">
        <v>5452</v>
      </c>
      <c r="E1875" s="55" t="s">
        <v>728</v>
      </c>
      <c r="F1875" s="54" t="s">
        <v>441</v>
      </c>
      <c r="G1875" s="56">
        <v>97155</v>
      </c>
      <c r="H1875" s="85">
        <f t="shared" si="29"/>
        <v>19.783341308708092</v>
      </c>
    </row>
    <row r="1876" spans="1:8" x14ac:dyDescent="0.25">
      <c r="A1876" s="53">
        <v>395190700571</v>
      </c>
      <c r="B1876" s="54" t="s">
        <v>5458</v>
      </c>
      <c r="C1876" s="55" t="s">
        <v>5459</v>
      </c>
      <c r="D1876" s="55" t="s">
        <v>5460</v>
      </c>
      <c r="E1876" s="55" t="s">
        <v>728</v>
      </c>
      <c r="F1876" s="54" t="s">
        <v>441</v>
      </c>
      <c r="G1876" s="56">
        <v>97155</v>
      </c>
      <c r="H1876" s="85">
        <f t="shared" si="29"/>
        <v>19.783341308708092</v>
      </c>
    </row>
    <row r="1877" spans="1:8" x14ac:dyDescent="0.25">
      <c r="A1877" s="53">
        <v>395190701021</v>
      </c>
      <c r="B1877" s="54" t="s">
        <v>5461</v>
      </c>
      <c r="C1877" s="55" t="s">
        <v>5462</v>
      </c>
      <c r="D1877" s="55" t="s">
        <v>5463</v>
      </c>
      <c r="E1877" s="55" t="s">
        <v>743</v>
      </c>
      <c r="F1877" s="54" t="s">
        <v>441</v>
      </c>
      <c r="G1877" s="56">
        <v>97155</v>
      </c>
      <c r="H1877" s="85">
        <f t="shared" si="29"/>
        <v>19.783341308708092</v>
      </c>
    </row>
    <row r="1878" spans="1:8" x14ac:dyDescent="0.25">
      <c r="A1878" s="53">
        <v>395190701381</v>
      </c>
      <c r="B1878" s="54" t="s">
        <v>5464</v>
      </c>
      <c r="C1878" s="55" t="s">
        <v>5465</v>
      </c>
      <c r="D1878" s="55" t="s">
        <v>5466</v>
      </c>
      <c r="E1878" s="55" t="s">
        <v>728</v>
      </c>
      <c r="F1878" s="54" t="s">
        <v>441</v>
      </c>
      <c r="G1878" s="56">
        <v>97155</v>
      </c>
      <c r="H1878" s="85">
        <f t="shared" si="29"/>
        <v>19.783341308708092</v>
      </c>
    </row>
    <row r="1879" spans="1:8" x14ac:dyDescent="0.25">
      <c r="A1879" s="53">
        <v>395190800568</v>
      </c>
      <c r="B1879" s="54" t="s">
        <v>5467</v>
      </c>
      <c r="C1879" s="55" t="s">
        <v>5468</v>
      </c>
      <c r="D1879" s="55" t="s">
        <v>5469</v>
      </c>
      <c r="E1879" s="55" t="s">
        <v>743</v>
      </c>
      <c r="F1879" s="54" t="s">
        <v>441</v>
      </c>
      <c r="G1879" s="56">
        <v>97155</v>
      </c>
      <c r="H1879" s="85">
        <f t="shared" si="29"/>
        <v>19.783341308708092</v>
      </c>
    </row>
    <row r="1880" spans="1:8" x14ac:dyDescent="0.25">
      <c r="A1880" s="53">
        <v>395190801530</v>
      </c>
      <c r="B1880" s="54" t="s">
        <v>5470</v>
      </c>
      <c r="C1880" s="55" t="s">
        <v>5471</v>
      </c>
      <c r="D1880" s="55" t="s">
        <v>5472</v>
      </c>
      <c r="E1880" s="55" t="s">
        <v>743</v>
      </c>
      <c r="F1880" s="54" t="s">
        <v>441</v>
      </c>
      <c r="G1880" s="56">
        <v>97155</v>
      </c>
      <c r="H1880" s="85">
        <f t="shared" si="29"/>
        <v>19.783341308708092</v>
      </c>
    </row>
    <row r="1881" spans="1:8" x14ac:dyDescent="0.25">
      <c r="A1881" s="53">
        <v>395190900856</v>
      </c>
      <c r="B1881" s="54" t="s">
        <v>5473</v>
      </c>
      <c r="C1881" s="55" t="s">
        <v>5474</v>
      </c>
      <c r="D1881" s="55" t="s">
        <v>5475</v>
      </c>
      <c r="E1881" s="55" t="s">
        <v>728</v>
      </c>
      <c r="F1881" s="54" t="s">
        <v>441</v>
      </c>
      <c r="G1881" s="56">
        <v>97155</v>
      </c>
      <c r="H1881" s="85">
        <f t="shared" si="29"/>
        <v>19.783341308708092</v>
      </c>
    </row>
    <row r="1882" spans="1:8" x14ac:dyDescent="0.25">
      <c r="A1882" s="53">
        <v>395750300922</v>
      </c>
      <c r="B1882" s="54" t="s">
        <v>5476</v>
      </c>
      <c r="C1882" s="55" t="s">
        <v>5477</v>
      </c>
      <c r="D1882" s="55" t="s">
        <v>5478</v>
      </c>
      <c r="E1882" s="55" t="s">
        <v>743</v>
      </c>
      <c r="F1882" s="54" t="s">
        <v>441</v>
      </c>
      <c r="G1882" s="56">
        <v>97155</v>
      </c>
      <c r="H1882" s="85">
        <f t="shared" si="29"/>
        <v>19.783341308708092</v>
      </c>
    </row>
    <row r="1883" spans="1:8" x14ac:dyDescent="0.25">
      <c r="A1883" s="53">
        <v>396120600169</v>
      </c>
      <c r="B1883" s="54" t="s">
        <v>696</v>
      </c>
      <c r="C1883" s="55" t="s">
        <v>5479</v>
      </c>
      <c r="D1883" s="55" t="s">
        <v>5480</v>
      </c>
      <c r="E1883" s="55" t="s">
        <v>440</v>
      </c>
      <c r="F1883" s="54" t="s">
        <v>441</v>
      </c>
      <c r="G1883" s="56">
        <v>97155</v>
      </c>
      <c r="H1883" s="85">
        <f t="shared" si="29"/>
        <v>19.783341308708092</v>
      </c>
    </row>
    <row r="1884" spans="1:8" x14ac:dyDescent="0.25">
      <c r="A1884" s="53">
        <v>396131000635</v>
      </c>
      <c r="B1884" s="54" t="s">
        <v>165</v>
      </c>
      <c r="C1884" s="55" t="s">
        <v>5479</v>
      </c>
      <c r="D1884" s="55" t="s">
        <v>5481</v>
      </c>
      <c r="E1884" s="55" t="s">
        <v>440</v>
      </c>
      <c r="F1884" s="54" t="s">
        <v>441</v>
      </c>
      <c r="G1884" s="56">
        <v>97155</v>
      </c>
      <c r="H1884" s="85">
        <f t="shared" si="29"/>
        <v>19.783341308708092</v>
      </c>
    </row>
    <row r="1885" spans="1:8" x14ac:dyDescent="0.25">
      <c r="A1885" s="53">
        <v>396190700853</v>
      </c>
      <c r="B1885" s="54" t="s">
        <v>636</v>
      </c>
      <c r="C1885" s="55" t="s">
        <v>634</v>
      </c>
      <c r="D1885" s="55" t="s">
        <v>637</v>
      </c>
      <c r="E1885" s="55" t="s">
        <v>440</v>
      </c>
      <c r="F1885" s="54" t="s">
        <v>441</v>
      </c>
      <c r="G1885" s="56">
        <v>97155</v>
      </c>
      <c r="H1885" s="85">
        <f t="shared" si="29"/>
        <v>19.783341308708092</v>
      </c>
    </row>
    <row r="1886" spans="1:8" x14ac:dyDescent="0.25">
      <c r="A1886" s="53">
        <v>396190701698</v>
      </c>
      <c r="B1886" s="54" t="s">
        <v>442</v>
      </c>
      <c r="C1886" s="55" t="s">
        <v>5482</v>
      </c>
      <c r="D1886" s="55" t="s">
        <v>443</v>
      </c>
      <c r="E1886" s="55" t="s">
        <v>440</v>
      </c>
      <c r="F1886" s="54" t="s">
        <v>441</v>
      </c>
      <c r="G1886" s="56">
        <v>97155</v>
      </c>
      <c r="H1886" s="85">
        <f t="shared" si="29"/>
        <v>19.783341308708092</v>
      </c>
    </row>
    <row r="1887" spans="1:8" x14ac:dyDescent="0.25">
      <c r="A1887" s="53">
        <v>396190701710</v>
      </c>
      <c r="B1887" s="54" t="s">
        <v>625</v>
      </c>
      <c r="C1887" s="55" t="s">
        <v>626</v>
      </c>
      <c r="D1887" s="55" t="s">
        <v>443</v>
      </c>
      <c r="E1887" s="55" t="s">
        <v>440</v>
      </c>
      <c r="F1887" s="54" t="s">
        <v>441</v>
      </c>
      <c r="G1887" s="56">
        <v>97155</v>
      </c>
      <c r="H1887" s="85">
        <f t="shared" si="29"/>
        <v>19.783341308708092</v>
      </c>
    </row>
    <row r="1888" spans="1:8" x14ac:dyDescent="0.25">
      <c r="A1888" s="53">
        <v>396190900780</v>
      </c>
      <c r="B1888" s="54" t="s">
        <v>546</v>
      </c>
      <c r="C1888" s="55" t="s">
        <v>547</v>
      </c>
      <c r="D1888" s="55" t="s">
        <v>548</v>
      </c>
      <c r="E1888" s="55" t="s">
        <v>440</v>
      </c>
      <c r="F1888" s="54" t="s">
        <v>441</v>
      </c>
      <c r="G1888" s="56">
        <v>97155</v>
      </c>
      <c r="H1888" s="85">
        <f t="shared" si="29"/>
        <v>19.783341308708092</v>
      </c>
    </row>
    <row r="1889" spans="1:8" x14ac:dyDescent="0.25">
      <c r="A1889" s="53">
        <v>396740914660</v>
      </c>
      <c r="B1889" s="54" t="s">
        <v>630</v>
      </c>
      <c r="C1889" s="55" t="s">
        <v>631</v>
      </c>
      <c r="D1889" s="55" t="s">
        <v>632</v>
      </c>
      <c r="E1889" s="55" t="s">
        <v>440</v>
      </c>
      <c r="F1889" s="54" t="s">
        <v>441</v>
      </c>
      <c r="G1889" s="56">
        <v>97155</v>
      </c>
      <c r="H1889" s="85">
        <f t="shared" si="29"/>
        <v>19.783341308708092</v>
      </c>
    </row>
    <row r="1890" spans="1:8" x14ac:dyDescent="0.25">
      <c r="A1890" s="53">
        <v>396960551631</v>
      </c>
      <c r="B1890" s="54" t="s">
        <v>478</v>
      </c>
      <c r="C1890" s="55" t="s">
        <v>479</v>
      </c>
      <c r="D1890" s="55" t="s">
        <v>480</v>
      </c>
      <c r="E1890" s="55" t="s">
        <v>440</v>
      </c>
      <c r="F1890" s="54" t="s">
        <v>441</v>
      </c>
      <c r="G1890" s="56">
        <v>97155</v>
      </c>
      <c r="H1890" s="85">
        <f t="shared" si="29"/>
        <v>19.783341308708092</v>
      </c>
    </row>
    <row r="1891" spans="1:8" x14ac:dyDescent="0.25">
      <c r="A1891" s="53">
        <v>398180801085</v>
      </c>
      <c r="B1891" s="54" t="s">
        <v>5483</v>
      </c>
      <c r="C1891" s="55" t="s">
        <v>5484</v>
      </c>
      <c r="D1891" s="55" t="s">
        <v>5485</v>
      </c>
      <c r="E1891" s="55" t="s">
        <v>1845</v>
      </c>
      <c r="F1891" s="54" t="s">
        <v>441</v>
      </c>
      <c r="G1891" s="56">
        <v>97155</v>
      </c>
      <c r="H1891" s="85">
        <f t="shared" si="29"/>
        <v>19.783341308708092</v>
      </c>
    </row>
    <row r="1892" spans="1:8" x14ac:dyDescent="0.25">
      <c r="A1892" s="53">
        <v>398190700741</v>
      </c>
      <c r="B1892" s="54" t="s">
        <v>5486</v>
      </c>
      <c r="C1892" s="55" t="s">
        <v>5487</v>
      </c>
      <c r="D1892" s="55" t="s">
        <v>5488</v>
      </c>
      <c r="E1892" s="55" t="s">
        <v>1051</v>
      </c>
      <c r="F1892" s="54" t="s">
        <v>441</v>
      </c>
      <c r="G1892" s="56">
        <v>97155</v>
      </c>
      <c r="H1892" s="85">
        <f t="shared" si="29"/>
        <v>19.783341308708092</v>
      </c>
    </row>
    <row r="1893" spans="1:8" x14ac:dyDescent="0.25">
      <c r="A1893" s="53">
        <v>398190800893</v>
      </c>
      <c r="B1893" s="54" t="s">
        <v>5489</v>
      </c>
      <c r="C1893" s="55" t="s">
        <v>5490</v>
      </c>
      <c r="D1893" s="55" t="s">
        <v>5491</v>
      </c>
      <c r="E1893" s="55" t="s">
        <v>2733</v>
      </c>
      <c r="F1893" s="54" t="s">
        <v>441</v>
      </c>
      <c r="G1893" s="56">
        <v>97155</v>
      </c>
      <c r="H1893" s="85">
        <f t="shared" si="29"/>
        <v>19.783341308708092</v>
      </c>
    </row>
    <row r="1894" spans="1:8" x14ac:dyDescent="0.25">
      <c r="A1894" s="53">
        <v>371850201020</v>
      </c>
      <c r="B1894" s="54" t="s">
        <v>5492</v>
      </c>
      <c r="C1894" s="55" t="s">
        <v>5493</v>
      </c>
      <c r="D1894" s="55" t="s">
        <v>5494</v>
      </c>
      <c r="E1894" s="55" t="s">
        <v>3101</v>
      </c>
      <c r="F1894" s="54" t="s">
        <v>441</v>
      </c>
      <c r="G1894" s="56">
        <v>94875</v>
      </c>
      <c r="H1894" s="85">
        <f t="shared" si="29"/>
        <v>19.319072684511145</v>
      </c>
    </row>
    <row r="1895" spans="1:8" x14ac:dyDescent="0.25">
      <c r="A1895" s="53">
        <v>395200300348</v>
      </c>
      <c r="B1895" s="54" t="s">
        <v>5495</v>
      </c>
      <c r="C1895" s="55" t="s">
        <v>3634</v>
      </c>
      <c r="D1895" s="55" t="s">
        <v>5496</v>
      </c>
      <c r="E1895" s="55" t="s">
        <v>728</v>
      </c>
      <c r="F1895" s="54" t="s">
        <v>441</v>
      </c>
      <c r="G1895" s="56">
        <v>94862</v>
      </c>
      <c r="H1895" s="85">
        <f t="shared" si="29"/>
        <v>19.316425538846865</v>
      </c>
    </row>
    <row r="1896" spans="1:8" x14ac:dyDescent="0.25">
      <c r="A1896" s="53">
        <v>390701100029</v>
      </c>
      <c r="B1896" s="54" t="s">
        <v>5497</v>
      </c>
      <c r="C1896" s="55" t="s">
        <v>5498</v>
      </c>
      <c r="D1896" s="55" t="s">
        <v>5499</v>
      </c>
      <c r="E1896" s="55" t="s">
        <v>1679</v>
      </c>
      <c r="F1896" s="54" t="s">
        <v>441</v>
      </c>
      <c r="G1896" s="56">
        <v>93561</v>
      </c>
      <c r="H1896" s="85">
        <f t="shared" si="29"/>
        <v>19.051507345829219</v>
      </c>
    </row>
    <row r="1897" spans="1:8" x14ac:dyDescent="0.25">
      <c r="A1897" s="53">
        <v>390110400546</v>
      </c>
      <c r="B1897" s="54" t="s">
        <v>5500</v>
      </c>
      <c r="C1897" s="55" t="s">
        <v>5501</v>
      </c>
      <c r="D1897" s="55" t="s">
        <v>5502</v>
      </c>
      <c r="E1897" s="55" t="s">
        <v>1532</v>
      </c>
      <c r="F1897" s="54" t="s">
        <v>477</v>
      </c>
      <c r="G1897" s="56">
        <v>91600</v>
      </c>
      <c r="H1897" s="85">
        <f t="shared" si="29"/>
        <v>18.652195603701934</v>
      </c>
    </row>
    <row r="1898" spans="1:8" x14ac:dyDescent="0.25">
      <c r="A1898" s="53">
        <v>398900500231</v>
      </c>
      <c r="B1898" s="54" t="s">
        <v>5503</v>
      </c>
      <c r="C1898" s="55" t="s">
        <v>3603</v>
      </c>
      <c r="D1898" s="55" t="s">
        <v>3604</v>
      </c>
      <c r="E1898" s="55" t="s">
        <v>2227</v>
      </c>
      <c r="F1898" s="54" t="s">
        <v>441</v>
      </c>
      <c r="G1898" s="56">
        <v>89921</v>
      </c>
      <c r="H1898" s="85">
        <f t="shared" si="29"/>
        <v>18.310306559830583</v>
      </c>
    </row>
    <row r="1899" spans="1:8" x14ac:dyDescent="0.25">
      <c r="A1899" s="53">
        <v>395161000188</v>
      </c>
      <c r="B1899" s="54" t="s">
        <v>5504</v>
      </c>
      <c r="C1899" s="55" t="s">
        <v>5505</v>
      </c>
      <c r="D1899" s="55" t="s">
        <v>5506</v>
      </c>
      <c r="E1899" s="55" t="s">
        <v>743</v>
      </c>
      <c r="F1899" s="54" t="s">
        <v>441</v>
      </c>
      <c r="G1899" s="56">
        <v>89535</v>
      </c>
      <c r="H1899" s="85">
        <f t="shared" si="29"/>
        <v>18.2317066962604</v>
      </c>
    </row>
    <row r="1900" spans="1:8" x14ac:dyDescent="0.25">
      <c r="A1900" s="53">
        <v>371980701458</v>
      </c>
      <c r="B1900" s="54" t="s">
        <v>5507</v>
      </c>
      <c r="C1900" s="55" t="s">
        <v>5508</v>
      </c>
      <c r="D1900" s="55" t="s">
        <v>5509</v>
      </c>
      <c r="E1900" s="55" t="s">
        <v>1674</v>
      </c>
      <c r="F1900" s="54" t="s">
        <v>441</v>
      </c>
      <c r="G1900" s="56">
        <v>88660</v>
      </c>
      <c r="H1900" s="85">
        <f t="shared" si="29"/>
        <v>18.053533430395341</v>
      </c>
    </row>
    <row r="1901" spans="1:8" x14ac:dyDescent="0.25">
      <c r="A1901" s="53">
        <v>390760100041</v>
      </c>
      <c r="B1901" s="54" t="s">
        <v>5510</v>
      </c>
      <c r="C1901" s="55" t="s">
        <v>5511</v>
      </c>
      <c r="D1901" s="55" t="s">
        <v>4942</v>
      </c>
      <c r="E1901" s="55" t="s">
        <v>1781</v>
      </c>
      <c r="F1901" s="54" t="s">
        <v>441</v>
      </c>
      <c r="G1901" s="56">
        <v>88660</v>
      </c>
      <c r="H1901" s="85">
        <f t="shared" si="29"/>
        <v>18.053533430395341</v>
      </c>
    </row>
    <row r="1902" spans="1:8" x14ac:dyDescent="0.25">
      <c r="A1902" s="53">
        <v>390780400032</v>
      </c>
      <c r="B1902" s="54" t="s">
        <v>5512</v>
      </c>
      <c r="C1902" s="55" t="s">
        <v>3687</v>
      </c>
      <c r="D1902" s="55" t="s">
        <v>3688</v>
      </c>
      <c r="E1902" s="55" t="s">
        <v>1532</v>
      </c>
      <c r="F1902" s="54" t="s">
        <v>441</v>
      </c>
      <c r="G1902" s="56">
        <v>88660</v>
      </c>
      <c r="H1902" s="85">
        <f t="shared" si="29"/>
        <v>18.053533430395341</v>
      </c>
    </row>
    <row r="1903" spans="1:8" x14ac:dyDescent="0.25">
      <c r="A1903" s="53">
        <v>390871000100</v>
      </c>
      <c r="B1903" s="54" t="s">
        <v>5513</v>
      </c>
      <c r="C1903" s="55" t="s">
        <v>5514</v>
      </c>
      <c r="D1903" s="55" t="s">
        <v>5515</v>
      </c>
      <c r="E1903" s="55" t="s">
        <v>1055</v>
      </c>
      <c r="F1903" s="54" t="s">
        <v>441</v>
      </c>
      <c r="G1903" s="56">
        <v>88660</v>
      </c>
      <c r="H1903" s="85">
        <f t="shared" si="29"/>
        <v>18.053533430395341</v>
      </c>
    </row>
    <row r="1904" spans="1:8" x14ac:dyDescent="0.25">
      <c r="A1904" s="53">
        <v>391000510270</v>
      </c>
      <c r="B1904" s="54" t="s">
        <v>5516</v>
      </c>
      <c r="C1904" s="55" t="s">
        <v>5517</v>
      </c>
      <c r="D1904" s="55" t="s">
        <v>5518</v>
      </c>
      <c r="E1904" s="55" t="s">
        <v>984</v>
      </c>
      <c r="F1904" s="54" t="s">
        <v>441</v>
      </c>
      <c r="G1904" s="56">
        <v>88660</v>
      </c>
      <c r="H1904" s="85">
        <f t="shared" si="29"/>
        <v>18.053533430395341</v>
      </c>
    </row>
    <row r="1905" spans="1:8" x14ac:dyDescent="0.25">
      <c r="A1905" s="53">
        <v>391950600194</v>
      </c>
      <c r="B1905" s="54" t="s">
        <v>5519</v>
      </c>
      <c r="C1905" s="55" t="s">
        <v>5520</v>
      </c>
      <c r="D1905" s="55" t="s">
        <v>5521</v>
      </c>
      <c r="E1905" s="55" t="s">
        <v>1416</v>
      </c>
      <c r="F1905" s="54" t="s">
        <v>441</v>
      </c>
      <c r="G1905" s="56">
        <v>88660</v>
      </c>
      <c r="H1905" s="85">
        <f t="shared" si="29"/>
        <v>18.053533430395341</v>
      </c>
    </row>
    <row r="1906" spans="1:8" x14ac:dyDescent="0.25">
      <c r="A1906" s="53">
        <v>395960110603</v>
      </c>
      <c r="B1906" s="54" t="s">
        <v>5522</v>
      </c>
      <c r="C1906" s="55" t="s">
        <v>5523</v>
      </c>
      <c r="D1906" s="55" t="s">
        <v>5524</v>
      </c>
      <c r="E1906" s="55" t="s">
        <v>728</v>
      </c>
      <c r="F1906" s="54" t="s">
        <v>441</v>
      </c>
      <c r="G1906" s="56">
        <v>88660</v>
      </c>
      <c r="H1906" s="85">
        <f t="shared" si="29"/>
        <v>18.053533430395341</v>
      </c>
    </row>
    <row r="1907" spans="1:8" x14ac:dyDescent="0.25">
      <c r="A1907" s="53">
        <v>395961011307</v>
      </c>
      <c r="B1907" s="54" t="s">
        <v>5525</v>
      </c>
      <c r="C1907" s="55" t="s">
        <v>5526</v>
      </c>
      <c r="D1907" s="55" t="s">
        <v>5527</v>
      </c>
      <c r="E1907" s="55" t="s">
        <v>743</v>
      </c>
      <c r="F1907" s="54" t="s">
        <v>441</v>
      </c>
      <c r="G1907" s="56">
        <v>88660</v>
      </c>
      <c r="H1907" s="85">
        <f t="shared" si="29"/>
        <v>18.053533430395341</v>
      </c>
    </row>
    <row r="1908" spans="1:8" x14ac:dyDescent="0.25">
      <c r="A1908" s="53">
        <v>395990520849</v>
      </c>
      <c r="B1908" s="54" t="s">
        <v>5528</v>
      </c>
      <c r="C1908" s="55" t="s">
        <v>1817</v>
      </c>
      <c r="D1908" s="55" t="s">
        <v>2219</v>
      </c>
      <c r="E1908" s="55" t="s">
        <v>743</v>
      </c>
      <c r="F1908" s="54" t="s">
        <v>441</v>
      </c>
      <c r="G1908" s="56">
        <v>88660</v>
      </c>
      <c r="H1908" s="85">
        <f t="shared" si="29"/>
        <v>18.053533430395341</v>
      </c>
    </row>
    <row r="1909" spans="1:8" x14ac:dyDescent="0.25">
      <c r="A1909" s="53">
        <v>396740915283</v>
      </c>
      <c r="B1909" s="54" t="s">
        <v>45</v>
      </c>
      <c r="C1909" s="55" t="s">
        <v>5529</v>
      </c>
      <c r="D1909" s="55" t="s">
        <v>5530</v>
      </c>
      <c r="E1909" s="55" t="s">
        <v>440</v>
      </c>
      <c r="F1909" s="54" t="s">
        <v>441</v>
      </c>
      <c r="G1909" s="56">
        <v>88660</v>
      </c>
      <c r="H1909" s="85">
        <f t="shared" si="29"/>
        <v>18.053533430395341</v>
      </c>
    </row>
    <row r="1910" spans="1:8" x14ac:dyDescent="0.25">
      <c r="A1910" s="53">
        <v>400940740116</v>
      </c>
      <c r="B1910" s="54" t="s">
        <v>5531</v>
      </c>
      <c r="C1910" s="55" t="s">
        <v>5532</v>
      </c>
      <c r="D1910" s="55" t="s">
        <v>5533</v>
      </c>
      <c r="E1910" s="55" t="s">
        <v>716</v>
      </c>
      <c r="F1910" s="54" t="s">
        <v>441</v>
      </c>
      <c r="G1910" s="56">
        <v>88660</v>
      </c>
      <c r="H1910" s="85">
        <f t="shared" si="29"/>
        <v>18.053533430395341</v>
      </c>
    </row>
    <row r="1911" spans="1:8" x14ac:dyDescent="0.25">
      <c r="A1911" s="53">
        <v>396000101657</v>
      </c>
      <c r="B1911" s="54" t="s">
        <v>343</v>
      </c>
      <c r="C1911" s="55" t="s">
        <v>2923</v>
      </c>
      <c r="D1911" s="55" t="s">
        <v>5534</v>
      </c>
      <c r="E1911" s="55" t="s">
        <v>440</v>
      </c>
      <c r="F1911" s="54" t="s">
        <v>441</v>
      </c>
      <c r="G1911" s="56">
        <v>88659</v>
      </c>
      <c r="H1911" s="85">
        <f t="shared" si="29"/>
        <v>18.053329803805781</v>
      </c>
    </row>
    <row r="1912" spans="1:8" x14ac:dyDescent="0.25">
      <c r="A1912" s="53">
        <v>396930450813</v>
      </c>
      <c r="B1912" s="54" t="s">
        <v>240</v>
      </c>
      <c r="C1912" s="55" t="s">
        <v>5535</v>
      </c>
      <c r="D1912" s="55" t="s">
        <v>5536</v>
      </c>
      <c r="E1912" s="55" t="s">
        <v>440</v>
      </c>
      <c r="F1912" s="54" t="s">
        <v>441</v>
      </c>
      <c r="G1912" s="56">
        <v>88659</v>
      </c>
      <c r="H1912" s="85">
        <f t="shared" si="29"/>
        <v>18.053329803805781</v>
      </c>
    </row>
    <row r="1913" spans="1:8" x14ac:dyDescent="0.25">
      <c r="A1913" s="53">
        <v>398130500246</v>
      </c>
      <c r="B1913" s="54" t="s">
        <v>5537</v>
      </c>
      <c r="C1913" s="55" t="s">
        <v>3631</v>
      </c>
      <c r="D1913" s="55" t="s">
        <v>5538</v>
      </c>
      <c r="E1913" s="55" t="s">
        <v>2223</v>
      </c>
      <c r="F1913" s="54" t="s">
        <v>477</v>
      </c>
      <c r="G1913" s="56">
        <v>88659</v>
      </c>
      <c r="H1913" s="85">
        <f t="shared" si="29"/>
        <v>18.053329803805781</v>
      </c>
    </row>
    <row r="1914" spans="1:8" x14ac:dyDescent="0.25">
      <c r="A1914" s="53">
        <v>400070504560</v>
      </c>
      <c r="B1914" s="54" t="s">
        <v>5539</v>
      </c>
      <c r="C1914" s="55" t="s">
        <v>5540</v>
      </c>
      <c r="D1914" s="55" t="s">
        <v>5541</v>
      </c>
      <c r="E1914" s="55" t="s">
        <v>716</v>
      </c>
      <c r="F1914" s="54" t="s">
        <v>441</v>
      </c>
      <c r="G1914" s="56">
        <v>88659</v>
      </c>
      <c r="H1914" s="85">
        <f t="shared" si="29"/>
        <v>18.053329803805781</v>
      </c>
    </row>
    <row r="1915" spans="1:8" x14ac:dyDescent="0.25">
      <c r="A1915" s="53">
        <v>372010100873</v>
      </c>
      <c r="B1915" s="54" t="s">
        <v>5542</v>
      </c>
      <c r="C1915" s="55" t="s">
        <v>4362</v>
      </c>
      <c r="D1915" s="55" t="s">
        <v>5543</v>
      </c>
      <c r="E1915" s="55" t="s">
        <v>3594</v>
      </c>
      <c r="F1915" s="54" t="s">
        <v>441</v>
      </c>
      <c r="G1915" s="56">
        <v>87422</v>
      </c>
      <c r="H1915" s="85">
        <f t="shared" si="29"/>
        <v>17.80144371251998</v>
      </c>
    </row>
    <row r="1916" spans="1:8" x14ac:dyDescent="0.25">
      <c r="A1916" s="53">
        <v>371060702606</v>
      </c>
      <c r="B1916" s="54" t="s">
        <v>5544</v>
      </c>
      <c r="C1916" s="55" t="s">
        <v>5545</v>
      </c>
      <c r="D1916" s="55" t="s">
        <v>5546</v>
      </c>
      <c r="E1916" s="55" t="s">
        <v>3101</v>
      </c>
      <c r="F1916" s="54" t="s">
        <v>441</v>
      </c>
      <c r="G1916" s="56">
        <v>87085</v>
      </c>
      <c r="H1916" s="85">
        <f t="shared" si="29"/>
        <v>17.732821551838239</v>
      </c>
    </row>
    <row r="1917" spans="1:8" x14ac:dyDescent="0.25">
      <c r="A1917" s="53">
        <v>395070702236</v>
      </c>
      <c r="B1917" s="54" t="s">
        <v>5547</v>
      </c>
      <c r="C1917" s="55" t="s">
        <v>5548</v>
      </c>
      <c r="D1917" s="55" t="s">
        <v>5549</v>
      </c>
      <c r="E1917" s="55" t="s">
        <v>728</v>
      </c>
      <c r="F1917" s="54" t="s">
        <v>441</v>
      </c>
      <c r="G1917" s="56">
        <v>86647</v>
      </c>
      <c r="H1917" s="85">
        <f t="shared" si="29"/>
        <v>17.643633105610931</v>
      </c>
    </row>
    <row r="1918" spans="1:8" x14ac:dyDescent="0.25">
      <c r="A1918" s="53">
        <v>395981221227</v>
      </c>
      <c r="B1918" s="54" t="s">
        <v>5550</v>
      </c>
      <c r="C1918" s="55" t="s">
        <v>4483</v>
      </c>
      <c r="D1918" s="55" t="s">
        <v>5551</v>
      </c>
      <c r="E1918" s="55" t="s">
        <v>743</v>
      </c>
      <c r="F1918" s="54" t="s">
        <v>441</v>
      </c>
      <c r="G1918" s="56">
        <v>86647</v>
      </c>
      <c r="H1918" s="85">
        <f t="shared" si="29"/>
        <v>17.643633105610931</v>
      </c>
    </row>
    <row r="1919" spans="1:8" x14ac:dyDescent="0.25">
      <c r="A1919" s="53">
        <v>395990321323</v>
      </c>
      <c r="B1919" s="54" t="s">
        <v>5552</v>
      </c>
      <c r="C1919" s="55" t="s">
        <v>5553</v>
      </c>
      <c r="D1919" s="55" t="s">
        <v>5554</v>
      </c>
      <c r="E1919" s="55" t="s">
        <v>743</v>
      </c>
      <c r="F1919" s="54" t="s">
        <v>441</v>
      </c>
      <c r="G1919" s="56">
        <v>86209</v>
      </c>
      <c r="H1919" s="85">
        <f t="shared" si="29"/>
        <v>17.554444659383623</v>
      </c>
    </row>
    <row r="1920" spans="1:8" x14ac:dyDescent="0.25">
      <c r="A1920" s="53">
        <v>396941230025</v>
      </c>
      <c r="B1920" s="54" t="s">
        <v>204</v>
      </c>
      <c r="C1920" s="55" t="s">
        <v>5555</v>
      </c>
      <c r="D1920" s="55" t="s">
        <v>5556</v>
      </c>
      <c r="E1920" s="55" t="s">
        <v>440</v>
      </c>
      <c r="F1920" s="54" t="s">
        <v>441</v>
      </c>
      <c r="G1920" s="56">
        <v>86209</v>
      </c>
      <c r="H1920" s="85">
        <f t="shared" si="29"/>
        <v>17.554444659383623</v>
      </c>
    </row>
    <row r="1921" spans="1:8" x14ac:dyDescent="0.25">
      <c r="A1921" s="53">
        <v>396990805416</v>
      </c>
      <c r="B1921" s="54" t="s">
        <v>301</v>
      </c>
      <c r="C1921" s="55" t="s">
        <v>5557</v>
      </c>
      <c r="D1921" s="55" t="s">
        <v>5558</v>
      </c>
      <c r="E1921" s="55" t="s">
        <v>440</v>
      </c>
      <c r="F1921" s="54" t="s">
        <v>477</v>
      </c>
      <c r="G1921" s="56">
        <v>86209</v>
      </c>
      <c r="H1921" s="85">
        <f t="shared" si="29"/>
        <v>17.554444659383623</v>
      </c>
    </row>
    <row r="1922" spans="1:8" x14ac:dyDescent="0.25">
      <c r="A1922" s="53">
        <v>398731000755</v>
      </c>
      <c r="B1922" s="54" t="s">
        <v>5559</v>
      </c>
      <c r="C1922" s="55" t="s">
        <v>2155</v>
      </c>
      <c r="D1922" s="55" t="s">
        <v>3601</v>
      </c>
      <c r="E1922" s="55" t="s">
        <v>2733</v>
      </c>
      <c r="F1922" s="54" t="s">
        <v>441</v>
      </c>
      <c r="G1922" s="56">
        <v>86209</v>
      </c>
      <c r="H1922" s="85">
        <f t="shared" ref="H1922:H1985" si="30">G1922/4910.95</f>
        <v>17.554444659383623</v>
      </c>
    </row>
    <row r="1923" spans="1:8" x14ac:dyDescent="0.25">
      <c r="A1923" s="53">
        <v>400851000770</v>
      </c>
      <c r="B1923" s="54" t="s">
        <v>5560</v>
      </c>
      <c r="C1923" s="55" t="s">
        <v>5561</v>
      </c>
      <c r="D1923" s="55" t="s">
        <v>2775</v>
      </c>
      <c r="E1923" s="55" t="s">
        <v>716</v>
      </c>
      <c r="F1923" s="54" t="s">
        <v>441</v>
      </c>
      <c r="G1923" s="56">
        <v>86209</v>
      </c>
      <c r="H1923" s="85">
        <f t="shared" si="30"/>
        <v>17.554444659383623</v>
      </c>
    </row>
    <row r="1924" spans="1:8" x14ac:dyDescent="0.25">
      <c r="A1924" s="53">
        <v>400981220933</v>
      </c>
      <c r="B1924" s="54" t="s">
        <v>5562</v>
      </c>
      <c r="C1924" s="55" t="s">
        <v>5563</v>
      </c>
      <c r="D1924" s="55" t="s">
        <v>5371</v>
      </c>
      <c r="E1924" s="55" t="s">
        <v>716</v>
      </c>
      <c r="F1924" s="54" t="s">
        <v>441</v>
      </c>
      <c r="G1924" s="56">
        <v>86209</v>
      </c>
      <c r="H1924" s="85">
        <f t="shared" si="30"/>
        <v>17.554444659383623</v>
      </c>
    </row>
    <row r="1925" spans="1:8" x14ac:dyDescent="0.25">
      <c r="A1925" s="53">
        <v>390720600016</v>
      </c>
      <c r="B1925" s="54" t="s">
        <v>5564</v>
      </c>
      <c r="C1925" s="55" t="s">
        <v>2594</v>
      </c>
      <c r="D1925" s="55" t="s">
        <v>5565</v>
      </c>
      <c r="E1925" s="55" t="s">
        <v>1532</v>
      </c>
      <c r="F1925" s="54" t="s">
        <v>441</v>
      </c>
      <c r="G1925" s="56">
        <v>83759</v>
      </c>
      <c r="H1925" s="85">
        <f t="shared" si="30"/>
        <v>17.055559514961466</v>
      </c>
    </row>
    <row r="1926" spans="1:8" x14ac:dyDescent="0.25">
      <c r="A1926" s="53">
        <v>390721000764</v>
      </c>
      <c r="B1926" s="54" t="s">
        <v>5566</v>
      </c>
      <c r="C1926" s="55" t="s">
        <v>5567</v>
      </c>
      <c r="D1926" s="55" t="s">
        <v>3549</v>
      </c>
      <c r="E1926" s="55" t="s">
        <v>1532</v>
      </c>
      <c r="F1926" s="54" t="s">
        <v>441</v>
      </c>
      <c r="G1926" s="56">
        <v>83759</v>
      </c>
      <c r="H1926" s="85">
        <f t="shared" si="30"/>
        <v>17.055559514961466</v>
      </c>
    </row>
    <row r="1927" spans="1:8" x14ac:dyDescent="0.25">
      <c r="A1927" s="53">
        <v>390750600029</v>
      </c>
      <c r="B1927" s="54" t="s">
        <v>5568</v>
      </c>
      <c r="C1927" s="55" t="s">
        <v>5569</v>
      </c>
      <c r="D1927" s="55" t="s">
        <v>5570</v>
      </c>
      <c r="E1927" s="55" t="s">
        <v>1055</v>
      </c>
      <c r="F1927" s="54" t="s">
        <v>477</v>
      </c>
      <c r="G1927" s="56">
        <v>83759</v>
      </c>
      <c r="H1927" s="85">
        <f t="shared" si="30"/>
        <v>17.055559514961466</v>
      </c>
    </row>
    <row r="1928" spans="1:8" x14ac:dyDescent="0.25">
      <c r="A1928" s="53">
        <v>390830500025</v>
      </c>
      <c r="B1928" s="54" t="s">
        <v>5571</v>
      </c>
      <c r="C1928" s="55" t="s">
        <v>5572</v>
      </c>
      <c r="D1928" s="55" t="s">
        <v>5573</v>
      </c>
      <c r="E1928" s="55" t="s">
        <v>1532</v>
      </c>
      <c r="F1928" s="54" t="s">
        <v>441</v>
      </c>
      <c r="G1928" s="56">
        <v>83759</v>
      </c>
      <c r="H1928" s="85">
        <f t="shared" si="30"/>
        <v>17.055559514961466</v>
      </c>
    </row>
    <row r="1929" spans="1:8" x14ac:dyDescent="0.25">
      <c r="A1929" s="53">
        <v>390860700355</v>
      </c>
      <c r="B1929" s="54" t="s">
        <v>5574</v>
      </c>
      <c r="C1929" s="55" t="s">
        <v>5575</v>
      </c>
      <c r="D1929" s="55" t="s">
        <v>5576</v>
      </c>
      <c r="E1929" s="55" t="s">
        <v>1532</v>
      </c>
      <c r="F1929" s="54" t="s">
        <v>441</v>
      </c>
      <c r="G1929" s="56">
        <v>83759</v>
      </c>
      <c r="H1929" s="85">
        <f t="shared" si="30"/>
        <v>17.055559514961466</v>
      </c>
    </row>
    <row r="1930" spans="1:8" x14ac:dyDescent="0.25">
      <c r="A1930" s="53">
        <v>390891000726</v>
      </c>
      <c r="B1930" s="54" t="s">
        <v>5577</v>
      </c>
      <c r="C1930" s="55" t="s">
        <v>5578</v>
      </c>
      <c r="D1930" s="55" t="s">
        <v>5579</v>
      </c>
      <c r="E1930" s="55" t="s">
        <v>1532</v>
      </c>
      <c r="F1930" s="54" t="s">
        <v>441</v>
      </c>
      <c r="G1930" s="56">
        <v>83759</v>
      </c>
      <c r="H1930" s="85">
        <f t="shared" si="30"/>
        <v>17.055559514961466</v>
      </c>
    </row>
    <row r="1931" spans="1:8" x14ac:dyDescent="0.25">
      <c r="A1931" s="53">
        <v>390950211035</v>
      </c>
      <c r="B1931" s="54" t="s">
        <v>5580</v>
      </c>
      <c r="C1931" s="55" t="s">
        <v>1752</v>
      </c>
      <c r="D1931" s="55" t="s">
        <v>5581</v>
      </c>
      <c r="E1931" s="55" t="s">
        <v>1532</v>
      </c>
      <c r="F1931" s="54" t="s">
        <v>477</v>
      </c>
      <c r="G1931" s="56">
        <v>83759</v>
      </c>
      <c r="H1931" s="85">
        <f t="shared" si="30"/>
        <v>17.055559514961466</v>
      </c>
    </row>
    <row r="1932" spans="1:8" x14ac:dyDescent="0.25">
      <c r="A1932" s="53">
        <v>390960810042</v>
      </c>
      <c r="B1932" s="54" t="s">
        <v>5582</v>
      </c>
      <c r="C1932" s="55" t="s">
        <v>1837</v>
      </c>
      <c r="D1932" s="55" t="s">
        <v>1838</v>
      </c>
      <c r="E1932" s="55" t="s">
        <v>1525</v>
      </c>
      <c r="F1932" s="54" t="s">
        <v>441</v>
      </c>
      <c r="G1932" s="56">
        <v>83759</v>
      </c>
      <c r="H1932" s="85">
        <f t="shared" si="30"/>
        <v>17.055559514961466</v>
      </c>
    </row>
    <row r="1933" spans="1:8" x14ac:dyDescent="0.25">
      <c r="A1933" s="53">
        <v>391840100056</v>
      </c>
      <c r="B1933" s="54" t="s">
        <v>5583</v>
      </c>
      <c r="C1933" s="55" t="s">
        <v>5584</v>
      </c>
      <c r="D1933" s="55" t="s">
        <v>5585</v>
      </c>
      <c r="E1933" s="55" t="s">
        <v>984</v>
      </c>
      <c r="F1933" s="54" t="s">
        <v>441</v>
      </c>
      <c r="G1933" s="56">
        <v>83759</v>
      </c>
      <c r="H1933" s="85">
        <f t="shared" si="30"/>
        <v>17.055559514961466</v>
      </c>
    </row>
    <row r="1934" spans="1:8" x14ac:dyDescent="0.25">
      <c r="A1934" s="53">
        <v>395770801251</v>
      </c>
      <c r="B1934" s="54" t="s">
        <v>5586</v>
      </c>
      <c r="C1934" s="55" t="s">
        <v>5587</v>
      </c>
      <c r="D1934" s="55" t="s">
        <v>5588</v>
      </c>
      <c r="E1934" s="55" t="s">
        <v>728</v>
      </c>
      <c r="F1934" s="54" t="s">
        <v>441</v>
      </c>
      <c r="G1934" s="56">
        <v>83759</v>
      </c>
      <c r="H1934" s="85">
        <f t="shared" si="30"/>
        <v>17.055559514961466</v>
      </c>
    </row>
    <row r="1935" spans="1:8" x14ac:dyDescent="0.25">
      <c r="A1935" s="53">
        <v>395770801324</v>
      </c>
      <c r="B1935" s="54" t="s">
        <v>5589</v>
      </c>
      <c r="C1935" s="55" t="s">
        <v>5590</v>
      </c>
      <c r="D1935" s="55" t="s">
        <v>3623</v>
      </c>
      <c r="E1935" s="55" t="s">
        <v>743</v>
      </c>
      <c r="F1935" s="54" t="s">
        <v>477</v>
      </c>
      <c r="G1935" s="56">
        <v>83759</v>
      </c>
      <c r="H1935" s="85">
        <f t="shared" si="30"/>
        <v>17.055559514961466</v>
      </c>
    </row>
    <row r="1936" spans="1:8" x14ac:dyDescent="0.25">
      <c r="A1936" s="53">
        <v>395770801847</v>
      </c>
      <c r="B1936" s="54" t="s">
        <v>5591</v>
      </c>
      <c r="C1936" s="55" t="s">
        <v>3303</v>
      </c>
      <c r="D1936" s="55" t="s">
        <v>5592</v>
      </c>
      <c r="E1936" s="55" t="s">
        <v>743</v>
      </c>
      <c r="F1936" s="54" t="s">
        <v>441</v>
      </c>
      <c r="G1936" s="56">
        <v>83759</v>
      </c>
      <c r="H1936" s="85">
        <f t="shared" si="30"/>
        <v>17.055559514961466</v>
      </c>
    </row>
    <row r="1937" spans="1:8" x14ac:dyDescent="0.25">
      <c r="A1937" s="53">
        <v>395770802118</v>
      </c>
      <c r="B1937" s="54" t="s">
        <v>5593</v>
      </c>
      <c r="C1937" s="55" t="s">
        <v>3818</v>
      </c>
      <c r="D1937" s="55" t="s">
        <v>5594</v>
      </c>
      <c r="E1937" s="55" t="s">
        <v>743</v>
      </c>
      <c r="F1937" s="54" t="s">
        <v>441</v>
      </c>
      <c r="G1937" s="56">
        <v>83759</v>
      </c>
      <c r="H1937" s="85">
        <f t="shared" si="30"/>
        <v>17.055559514961466</v>
      </c>
    </row>
    <row r="1938" spans="1:8" x14ac:dyDescent="0.25">
      <c r="A1938" s="53">
        <v>396971152061</v>
      </c>
      <c r="B1938" s="54" t="s">
        <v>25</v>
      </c>
      <c r="C1938" s="55" t="s">
        <v>5595</v>
      </c>
      <c r="D1938" s="55" t="s">
        <v>3333</v>
      </c>
      <c r="E1938" s="55" t="s">
        <v>440</v>
      </c>
      <c r="F1938" s="54" t="s">
        <v>477</v>
      </c>
      <c r="G1938" s="56">
        <v>83759</v>
      </c>
      <c r="H1938" s="85">
        <f t="shared" si="30"/>
        <v>17.055559514961466</v>
      </c>
    </row>
    <row r="1939" spans="1:8" x14ac:dyDescent="0.25">
      <c r="A1939" s="53">
        <v>400940741864</v>
      </c>
      <c r="B1939" s="54" t="s">
        <v>5596</v>
      </c>
      <c r="C1939" s="55" t="s">
        <v>5597</v>
      </c>
      <c r="D1939" s="55" t="s">
        <v>3584</v>
      </c>
      <c r="E1939" s="55" t="s">
        <v>1051</v>
      </c>
      <c r="F1939" s="54" t="s">
        <v>441</v>
      </c>
      <c r="G1939" s="56">
        <v>83759</v>
      </c>
      <c r="H1939" s="85">
        <f t="shared" si="30"/>
        <v>17.055559514961466</v>
      </c>
    </row>
    <row r="1940" spans="1:8" x14ac:dyDescent="0.25">
      <c r="A1940" s="53">
        <v>400970120171</v>
      </c>
      <c r="B1940" s="54" t="s">
        <v>5598</v>
      </c>
      <c r="C1940" s="55" t="s">
        <v>4209</v>
      </c>
      <c r="D1940" s="55" t="s">
        <v>4210</v>
      </c>
      <c r="E1940" s="55" t="s">
        <v>716</v>
      </c>
      <c r="F1940" s="54" t="s">
        <v>441</v>
      </c>
      <c r="G1940" s="56">
        <v>83759</v>
      </c>
      <c r="H1940" s="85">
        <f t="shared" si="30"/>
        <v>17.055559514961466</v>
      </c>
    </row>
    <row r="1941" spans="1:8" x14ac:dyDescent="0.25">
      <c r="A1941" s="53">
        <v>400971221796</v>
      </c>
      <c r="B1941" s="54" t="s">
        <v>5599</v>
      </c>
      <c r="C1941" s="55" t="s">
        <v>5600</v>
      </c>
      <c r="D1941" s="55" t="s">
        <v>5601</v>
      </c>
      <c r="E1941" s="55" t="s">
        <v>716</v>
      </c>
      <c r="F1941" s="54" t="s">
        <v>441</v>
      </c>
      <c r="G1941" s="56">
        <v>83759</v>
      </c>
      <c r="H1941" s="85">
        <f t="shared" si="30"/>
        <v>17.055559514961466</v>
      </c>
    </row>
    <row r="1942" spans="1:8" x14ac:dyDescent="0.25">
      <c r="A1942" s="53">
        <v>400980920796</v>
      </c>
      <c r="B1942" s="54" t="s">
        <v>5602</v>
      </c>
      <c r="C1942" s="55" t="s">
        <v>5603</v>
      </c>
      <c r="D1942" s="55" t="s">
        <v>5604</v>
      </c>
      <c r="E1942" s="55" t="s">
        <v>716</v>
      </c>
      <c r="F1942" s="54" t="s">
        <v>441</v>
      </c>
      <c r="G1942" s="56">
        <v>83759</v>
      </c>
      <c r="H1942" s="85">
        <f t="shared" si="30"/>
        <v>17.055559514961466</v>
      </c>
    </row>
    <row r="1943" spans="1:8" x14ac:dyDescent="0.25">
      <c r="A1943" s="53">
        <v>400981020012</v>
      </c>
      <c r="B1943" s="54" t="s">
        <v>5605</v>
      </c>
      <c r="C1943" s="55" t="s">
        <v>5606</v>
      </c>
      <c r="D1943" s="55" t="s">
        <v>5604</v>
      </c>
      <c r="E1943" s="55" t="s">
        <v>716</v>
      </c>
      <c r="F1943" s="54" t="s">
        <v>441</v>
      </c>
      <c r="G1943" s="56">
        <v>83759</v>
      </c>
      <c r="H1943" s="85">
        <f t="shared" si="30"/>
        <v>17.055559514961466</v>
      </c>
    </row>
    <row r="1944" spans="1:8" x14ac:dyDescent="0.25">
      <c r="A1944" s="53">
        <v>398890200358</v>
      </c>
      <c r="B1944" s="54" t="s">
        <v>5607</v>
      </c>
      <c r="C1944" s="55" t="s">
        <v>5608</v>
      </c>
      <c r="D1944" s="55" t="s">
        <v>5609</v>
      </c>
      <c r="E1944" s="55" t="s">
        <v>743</v>
      </c>
      <c r="F1944" s="54" t="s">
        <v>477</v>
      </c>
      <c r="G1944" s="56">
        <v>79733</v>
      </c>
      <c r="H1944" s="85">
        <f t="shared" si="30"/>
        <v>16.235758865392643</v>
      </c>
    </row>
    <row r="1945" spans="1:8" x14ac:dyDescent="0.25">
      <c r="A1945" s="53">
        <v>393031110370</v>
      </c>
      <c r="B1945" s="54" t="s">
        <v>5610</v>
      </c>
      <c r="C1945" s="55" t="s">
        <v>5611</v>
      </c>
      <c r="D1945" s="55" t="s">
        <v>5612</v>
      </c>
      <c r="E1945" s="55" t="s">
        <v>5613</v>
      </c>
      <c r="F1945" s="54" t="s">
        <v>441</v>
      </c>
      <c r="G1945" s="56">
        <v>79278</v>
      </c>
      <c r="H1945" s="85">
        <f t="shared" si="30"/>
        <v>16.143108767142813</v>
      </c>
    </row>
    <row r="1946" spans="1:8" x14ac:dyDescent="0.25">
      <c r="A1946" s="53">
        <v>371030500812</v>
      </c>
      <c r="B1946" s="54" t="s">
        <v>5614</v>
      </c>
      <c r="C1946" s="55" t="s">
        <v>5615</v>
      </c>
      <c r="D1946" s="55" t="s">
        <v>5616</v>
      </c>
      <c r="E1946" s="55" t="s">
        <v>1429</v>
      </c>
      <c r="F1946" s="54" t="s">
        <v>441</v>
      </c>
      <c r="G1946" s="56">
        <v>78858</v>
      </c>
      <c r="H1946" s="85">
        <f t="shared" si="30"/>
        <v>16.057585599527588</v>
      </c>
    </row>
    <row r="1947" spans="1:8" x14ac:dyDescent="0.25">
      <c r="A1947" s="53">
        <v>371981001727</v>
      </c>
      <c r="B1947" s="54" t="s">
        <v>5617</v>
      </c>
      <c r="C1947" s="55" t="s">
        <v>5618</v>
      </c>
      <c r="D1947" s="55" t="s">
        <v>5619</v>
      </c>
      <c r="E1947" s="55" t="s">
        <v>1429</v>
      </c>
      <c r="F1947" s="54" t="s">
        <v>441</v>
      </c>
      <c r="G1947" s="56">
        <v>78858</v>
      </c>
      <c r="H1947" s="85">
        <f t="shared" si="30"/>
        <v>16.057585599527588</v>
      </c>
    </row>
    <row r="1948" spans="1:8" x14ac:dyDescent="0.25">
      <c r="A1948" s="53">
        <v>390821100201</v>
      </c>
      <c r="B1948" s="54" t="s">
        <v>5620</v>
      </c>
      <c r="C1948" s="55" t="s">
        <v>5621</v>
      </c>
      <c r="D1948" s="55" t="s">
        <v>5622</v>
      </c>
      <c r="E1948" s="55" t="s">
        <v>1532</v>
      </c>
      <c r="F1948" s="54" t="s">
        <v>441</v>
      </c>
      <c r="G1948" s="56">
        <v>78858</v>
      </c>
      <c r="H1948" s="85">
        <f t="shared" si="30"/>
        <v>16.057585599527588</v>
      </c>
    </row>
    <row r="1949" spans="1:8" x14ac:dyDescent="0.25">
      <c r="A1949" s="53">
        <v>391101100170</v>
      </c>
      <c r="B1949" s="54" t="s">
        <v>5623</v>
      </c>
      <c r="C1949" s="55" t="s">
        <v>5624</v>
      </c>
      <c r="D1949" s="55" t="s">
        <v>5625</v>
      </c>
      <c r="E1949" s="55" t="s">
        <v>984</v>
      </c>
      <c r="F1949" s="54" t="s">
        <v>441</v>
      </c>
      <c r="G1949" s="56">
        <v>78857</v>
      </c>
      <c r="H1949" s="85">
        <f t="shared" si="30"/>
        <v>16.057381972938028</v>
      </c>
    </row>
    <row r="1950" spans="1:8" x14ac:dyDescent="0.25">
      <c r="A1950" s="53">
        <v>396761202201</v>
      </c>
      <c r="B1950" s="54" t="s">
        <v>274</v>
      </c>
      <c r="C1950" s="55" t="s">
        <v>4804</v>
      </c>
      <c r="D1950" s="55" t="s">
        <v>5626</v>
      </c>
      <c r="E1950" s="55" t="s">
        <v>440</v>
      </c>
      <c r="F1950" s="54" t="s">
        <v>477</v>
      </c>
      <c r="G1950" s="56">
        <v>78857</v>
      </c>
      <c r="H1950" s="85">
        <f t="shared" si="30"/>
        <v>16.057381972938028</v>
      </c>
    </row>
    <row r="1951" spans="1:8" x14ac:dyDescent="0.25">
      <c r="A1951" s="53">
        <v>400841001239</v>
      </c>
      <c r="B1951" s="54" t="s">
        <v>5627</v>
      </c>
      <c r="C1951" s="55" t="s">
        <v>5628</v>
      </c>
      <c r="D1951" s="55" t="s">
        <v>5629</v>
      </c>
      <c r="E1951" s="55" t="s">
        <v>716</v>
      </c>
      <c r="F1951" s="54" t="s">
        <v>441</v>
      </c>
      <c r="G1951" s="56">
        <v>78857</v>
      </c>
      <c r="H1951" s="85">
        <f t="shared" si="30"/>
        <v>16.057381972938028</v>
      </c>
    </row>
    <row r="1952" spans="1:8" x14ac:dyDescent="0.25">
      <c r="A1952" s="53">
        <v>400000200610</v>
      </c>
      <c r="B1952" s="54" t="s">
        <v>5630</v>
      </c>
      <c r="C1952" s="55" t="s">
        <v>5631</v>
      </c>
      <c r="D1952" s="55" t="s">
        <v>5632</v>
      </c>
      <c r="E1952" s="55" t="s">
        <v>716</v>
      </c>
      <c r="F1952" s="54" t="s">
        <v>441</v>
      </c>
      <c r="G1952" s="56">
        <v>77789</v>
      </c>
      <c r="H1952" s="85">
        <f t="shared" si="30"/>
        <v>15.839908775287878</v>
      </c>
    </row>
    <row r="1953" spans="1:8" x14ac:dyDescent="0.25">
      <c r="A1953" s="53">
        <v>395170900256</v>
      </c>
      <c r="B1953" s="54" t="s">
        <v>5633</v>
      </c>
      <c r="C1953" s="55" t="s">
        <v>4483</v>
      </c>
      <c r="D1953" s="55" t="s">
        <v>5634</v>
      </c>
      <c r="E1953" s="55" t="s">
        <v>728</v>
      </c>
      <c r="F1953" s="54" t="s">
        <v>441</v>
      </c>
      <c r="G1953" s="56">
        <v>76406</v>
      </c>
      <c r="H1953" s="85">
        <f t="shared" si="30"/>
        <v>15.558293201926308</v>
      </c>
    </row>
    <row r="1954" spans="1:8" x14ac:dyDescent="0.25">
      <c r="A1954" s="53">
        <v>395161000358</v>
      </c>
      <c r="B1954" s="54" t="s">
        <v>5635</v>
      </c>
      <c r="C1954" s="55" t="s">
        <v>5087</v>
      </c>
      <c r="D1954" s="55" t="s">
        <v>5636</v>
      </c>
      <c r="E1954" s="55" t="s">
        <v>728</v>
      </c>
      <c r="F1954" s="54" t="s">
        <v>441</v>
      </c>
      <c r="G1954" s="56">
        <v>75956</v>
      </c>
      <c r="H1954" s="85">
        <f t="shared" si="30"/>
        <v>15.466661236624279</v>
      </c>
    </row>
    <row r="1955" spans="1:8" x14ac:dyDescent="0.25">
      <c r="A1955" s="53">
        <v>371891214292</v>
      </c>
      <c r="B1955" s="54" t="s">
        <v>5637</v>
      </c>
      <c r="C1955" s="55" t="s">
        <v>5638</v>
      </c>
      <c r="D1955" s="55" t="s">
        <v>5639</v>
      </c>
      <c r="E1955" s="55" t="s">
        <v>3101</v>
      </c>
      <c r="F1955" s="54" t="s">
        <v>441</v>
      </c>
      <c r="G1955" s="56">
        <v>75270</v>
      </c>
      <c r="H1955" s="85">
        <f t="shared" si="30"/>
        <v>15.326973396186075</v>
      </c>
    </row>
    <row r="1956" spans="1:8" x14ac:dyDescent="0.25">
      <c r="A1956" s="53">
        <v>389150700188</v>
      </c>
      <c r="B1956" s="54" t="s">
        <v>5640</v>
      </c>
      <c r="C1956" s="55" t="s">
        <v>5641</v>
      </c>
      <c r="D1956" s="55" t="s">
        <v>5642</v>
      </c>
      <c r="E1956" s="55" t="s">
        <v>815</v>
      </c>
      <c r="F1956" s="54" t="s">
        <v>441</v>
      </c>
      <c r="G1956" s="56">
        <v>74832</v>
      </c>
      <c r="H1956" s="85">
        <f t="shared" si="30"/>
        <v>15.237784949958765</v>
      </c>
    </row>
    <row r="1957" spans="1:8" x14ac:dyDescent="0.25">
      <c r="A1957" s="53">
        <v>371091100647</v>
      </c>
      <c r="B1957" s="54" t="s">
        <v>5643</v>
      </c>
      <c r="C1957" s="55" t="s">
        <v>5644</v>
      </c>
      <c r="D1957" s="55" t="s">
        <v>5645</v>
      </c>
      <c r="E1957" s="55" t="s">
        <v>3101</v>
      </c>
      <c r="F1957" s="54" t="s">
        <v>441</v>
      </c>
      <c r="G1957" s="56">
        <v>74394</v>
      </c>
      <c r="H1957" s="85">
        <f t="shared" si="30"/>
        <v>15.148596503731458</v>
      </c>
    </row>
    <row r="1958" spans="1:8" x14ac:dyDescent="0.25">
      <c r="A1958" s="53">
        <v>395100400043</v>
      </c>
      <c r="B1958" s="54" t="s">
        <v>5646</v>
      </c>
      <c r="C1958" s="55" t="s">
        <v>5647</v>
      </c>
      <c r="D1958" s="55" t="s">
        <v>5648</v>
      </c>
      <c r="E1958" s="55" t="s">
        <v>728</v>
      </c>
      <c r="F1958" s="54" t="s">
        <v>441</v>
      </c>
      <c r="G1958" s="56">
        <v>74394</v>
      </c>
      <c r="H1958" s="85">
        <f t="shared" si="30"/>
        <v>15.148596503731458</v>
      </c>
    </row>
    <row r="1959" spans="1:8" x14ac:dyDescent="0.25">
      <c r="A1959" s="53">
        <v>395110301418</v>
      </c>
      <c r="B1959" s="54" t="s">
        <v>5649</v>
      </c>
      <c r="C1959" s="55" t="s">
        <v>5650</v>
      </c>
      <c r="D1959" s="55" t="s">
        <v>5651</v>
      </c>
      <c r="E1959" s="55" t="s">
        <v>728</v>
      </c>
      <c r="F1959" s="54" t="s">
        <v>441</v>
      </c>
      <c r="G1959" s="56">
        <v>74394</v>
      </c>
      <c r="H1959" s="85">
        <f t="shared" si="30"/>
        <v>15.148596503731458</v>
      </c>
    </row>
    <row r="1960" spans="1:8" x14ac:dyDescent="0.25">
      <c r="A1960" s="53">
        <v>395170101191</v>
      </c>
      <c r="B1960" s="54" t="s">
        <v>5652</v>
      </c>
      <c r="C1960" s="55" t="s">
        <v>5653</v>
      </c>
      <c r="D1960" s="55" t="s">
        <v>5654</v>
      </c>
      <c r="E1960" s="55" t="s">
        <v>728</v>
      </c>
      <c r="F1960" s="54" t="s">
        <v>441</v>
      </c>
      <c r="G1960" s="56">
        <v>74175</v>
      </c>
      <c r="H1960" s="85">
        <f t="shared" si="30"/>
        <v>15.104002280617804</v>
      </c>
    </row>
    <row r="1961" spans="1:8" x14ac:dyDescent="0.25">
      <c r="A1961" s="53">
        <v>395170401641</v>
      </c>
      <c r="B1961" s="54" t="s">
        <v>5655</v>
      </c>
      <c r="C1961" s="55" t="s">
        <v>5656</v>
      </c>
      <c r="D1961" s="55" t="s">
        <v>5657</v>
      </c>
      <c r="E1961" s="55" t="s">
        <v>743</v>
      </c>
      <c r="F1961" s="54" t="s">
        <v>477</v>
      </c>
      <c r="G1961" s="56">
        <v>74175</v>
      </c>
      <c r="H1961" s="85">
        <f t="shared" si="30"/>
        <v>15.104002280617804</v>
      </c>
    </row>
    <row r="1962" spans="1:8" x14ac:dyDescent="0.25">
      <c r="A1962" s="53">
        <v>370850102343</v>
      </c>
      <c r="B1962" s="54" t="s">
        <v>5658</v>
      </c>
      <c r="C1962" s="55" t="s">
        <v>5659</v>
      </c>
      <c r="D1962" s="55" t="s">
        <v>5660</v>
      </c>
      <c r="E1962" s="55" t="s">
        <v>1409</v>
      </c>
      <c r="F1962" s="54" t="s">
        <v>441</v>
      </c>
      <c r="G1962" s="56">
        <v>73956</v>
      </c>
      <c r="H1962" s="85">
        <f t="shared" si="30"/>
        <v>15.05940805750415</v>
      </c>
    </row>
    <row r="1963" spans="1:8" x14ac:dyDescent="0.25">
      <c r="A1963" s="53">
        <v>370980409505</v>
      </c>
      <c r="B1963" s="54" t="s">
        <v>5661</v>
      </c>
      <c r="C1963" s="55" t="s">
        <v>5662</v>
      </c>
      <c r="D1963" s="55" t="s">
        <v>5663</v>
      </c>
      <c r="E1963" s="55" t="s">
        <v>1409</v>
      </c>
      <c r="F1963" s="54" t="s">
        <v>441</v>
      </c>
      <c r="G1963" s="56">
        <v>73956</v>
      </c>
      <c r="H1963" s="85">
        <f t="shared" si="30"/>
        <v>15.05940805750415</v>
      </c>
    </row>
    <row r="1964" spans="1:8" x14ac:dyDescent="0.25">
      <c r="A1964" s="53">
        <v>371020201175</v>
      </c>
      <c r="B1964" s="54" t="s">
        <v>5664</v>
      </c>
      <c r="C1964" s="55" t="s">
        <v>5665</v>
      </c>
      <c r="D1964" s="55" t="s">
        <v>4909</v>
      </c>
      <c r="E1964" s="55" t="s">
        <v>2174</v>
      </c>
      <c r="F1964" s="54" t="s">
        <v>441</v>
      </c>
      <c r="G1964" s="56">
        <v>73956</v>
      </c>
      <c r="H1964" s="85">
        <f t="shared" si="30"/>
        <v>15.05940805750415</v>
      </c>
    </row>
    <row r="1965" spans="1:8" x14ac:dyDescent="0.25">
      <c r="A1965" s="53">
        <v>371050500321</v>
      </c>
      <c r="B1965" s="54" t="s">
        <v>5666</v>
      </c>
      <c r="C1965" s="55" t="s">
        <v>5667</v>
      </c>
      <c r="D1965" s="55" t="s">
        <v>5668</v>
      </c>
      <c r="E1965" s="55" t="s">
        <v>4156</v>
      </c>
      <c r="F1965" s="54" t="s">
        <v>441</v>
      </c>
      <c r="G1965" s="56">
        <v>73956</v>
      </c>
      <c r="H1965" s="85">
        <f t="shared" si="30"/>
        <v>15.05940805750415</v>
      </c>
    </row>
    <row r="1966" spans="1:8" x14ac:dyDescent="0.25">
      <c r="A1966" s="53">
        <v>371131001779</v>
      </c>
      <c r="B1966" s="54" t="s">
        <v>5669</v>
      </c>
      <c r="C1966" s="55" t="s">
        <v>5670</v>
      </c>
      <c r="D1966" s="55" t="s">
        <v>5671</v>
      </c>
      <c r="E1966" s="55" t="s">
        <v>1674</v>
      </c>
      <c r="F1966" s="54" t="s">
        <v>441</v>
      </c>
      <c r="G1966" s="56">
        <v>73956</v>
      </c>
      <c r="H1966" s="85">
        <f t="shared" si="30"/>
        <v>15.05940805750415</v>
      </c>
    </row>
    <row r="1967" spans="1:8" x14ac:dyDescent="0.25">
      <c r="A1967" s="53">
        <v>371131100327</v>
      </c>
      <c r="B1967" s="54" t="s">
        <v>5672</v>
      </c>
      <c r="C1967" s="55" t="s">
        <v>5673</v>
      </c>
      <c r="D1967" s="55" t="s">
        <v>5674</v>
      </c>
      <c r="E1967" s="55" t="s">
        <v>1674</v>
      </c>
      <c r="F1967" s="54" t="s">
        <v>441</v>
      </c>
      <c r="G1967" s="56">
        <v>73956</v>
      </c>
      <c r="H1967" s="85">
        <f t="shared" si="30"/>
        <v>15.05940805750415</v>
      </c>
    </row>
    <row r="1968" spans="1:8" x14ac:dyDescent="0.25">
      <c r="A1968" s="53">
        <v>371160301765</v>
      </c>
      <c r="B1968" s="54" t="s">
        <v>5675</v>
      </c>
      <c r="C1968" s="55" t="s">
        <v>5676</v>
      </c>
      <c r="D1968" s="55" t="s">
        <v>5677</v>
      </c>
      <c r="E1968" s="55" t="s">
        <v>1674</v>
      </c>
      <c r="F1968" s="54" t="s">
        <v>441</v>
      </c>
      <c r="G1968" s="56">
        <v>73956</v>
      </c>
      <c r="H1968" s="85">
        <f t="shared" si="30"/>
        <v>15.05940805750415</v>
      </c>
    </row>
    <row r="1969" spans="1:8" x14ac:dyDescent="0.25">
      <c r="A1969" s="53">
        <v>371161000831</v>
      </c>
      <c r="B1969" s="54" t="s">
        <v>5678</v>
      </c>
      <c r="C1969" s="55" t="s">
        <v>5679</v>
      </c>
      <c r="D1969" s="55" t="s">
        <v>5680</v>
      </c>
      <c r="E1969" s="55" t="s">
        <v>2200</v>
      </c>
      <c r="F1969" s="54" t="s">
        <v>441</v>
      </c>
      <c r="G1969" s="56">
        <v>73956</v>
      </c>
      <c r="H1969" s="85">
        <f t="shared" si="30"/>
        <v>15.05940805750415</v>
      </c>
    </row>
    <row r="1970" spans="1:8" x14ac:dyDescent="0.25">
      <c r="A1970" s="53">
        <v>371200103716</v>
      </c>
      <c r="B1970" s="54" t="s">
        <v>5681</v>
      </c>
      <c r="C1970" s="55" t="s">
        <v>5682</v>
      </c>
      <c r="D1970" s="55" t="s">
        <v>5683</v>
      </c>
      <c r="E1970" s="55" t="s">
        <v>2200</v>
      </c>
      <c r="F1970" s="54" t="s">
        <v>441</v>
      </c>
      <c r="G1970" s="56">
        <v>73956</v>
      </c>
      <c r="H1970" s="85">
        <f t="shared" si="30"/>
        <v>15.05940805750415</v>
      </c>
    </row>
    <row r="1971" spans="1:8" x14ac:dyDescent="0.25">
      <c r="A1971" s="53">
        <v>371850204070</v>
      </c>
      <c r="B1971" s="54" t="s">
        <v>5684</v>
      </c>
      <c r="C1971" s="55" t="s">
        <v>5685</v>
      </c>
      <c r="D1971" s="55" t="s">
        <v>5686</v>
      </c>
      <c r="E1971" s="55" t="s">
        <v>2174</v>
      </c>
      <c r="F1971" s="54" t="s">
        <v>441</v>
      </c>
      <c r="G1971" s="56">
        <v>73956</v>
      </c>
      <c r="H1971" s="85">
        <f t="shared" si="30"/>
        <v>15.05940805750415</v>
      </c>
    </row>
    <row r="1972" spans="1:8" x14ac:dyDescent="0.25">
      <c r="A1972" s="53">
        <v>371940900318</v>
      </c>
      <c r="B1972" s="54" t="s">
        <v>5687</v>
      </c>
      <c r="C1972" s="55" t="s">
        <v>5688</v>
      </c>
      <c r="D1972" s="55" t="s">
        <v>5689</v>
      </c>
      <c r="E1972" s="55" t="s">
        <v>2200</v>
      </c>
      <c r="F1972" s="54" t="s">
        <v>441</v>
      </c>
      <c r="G1972" s="56">
        <v>73956</v>
      </c>
      <c r="H1972" s="85">
        <f t="shared" si="30"/>
        <v>15.05940805750415</v>
      </c>
    </row>
    <row r="1973" spans="1:8" x14ac:dyDescent="0.25">
      <c r="A1973" s="53">
        <v>371960400826</v>
      </c>
      <c r="B1973" s="54" t="s">
        <v>5690</v>
      </c>
      <c r="C1973" s="55" t="s">
        <v>5691</v>
      </c>
      <c r="D1973" s="55" t="s">
        <v>5692</v>
      </c>
      <c r="E1973" s="55" t="s">
        <v>1429</v>
      </c>
      <c r="F1973" s="54" t="s">
        <v>441</v>
      </c>
      <c r="G1973" s="56">
        <v>73956</v>
      </c>
      <c r="H1973" s="85">
        <f t="shared" si="30"/>
        <v>15.05940805750415</v>
      </c>
    </row>
    <row r="1974" spans="1:8" x14ac:dyDescent="0.25">
      <c r="A1974" s="53">
        <v>371971001087</v>
      </c>
      <c r="B1974" s="54" t="s">
        <v>5693</v>
      </c>
      <c r="C1974" s="55" t="s">
        <v>5694</v>
      </c>
      <c r="D1974" s="55" t="s">
        <v>5695</v>
      </c>
      <c r="E1974" s="55" t="s">
        <v>1429</v>
      </c>
      <c r="F1974" s="54" t="s">
        <v>441</v>
      </c>
      <c r="G1974" s="56">
        <v>73956</v>
      </c>
      <c r="H1974" s="85">
        <f t="shared" si="30"/>
        <v>15.05940805750415</v>
      </c>
    </row>
    <row r="1975" spans="1:8" x14ac:dyDescent="0.25">
      <c r="A1975" s="53">
        <v>372090401127</v>
      </c>
      <c r="B1975" s="54" t="s">
        <v>5696</v>
      </c>
      <c r="C1975" s="55" t="s">
        <v>5697</v>
      </c>
      <c r="D1975" s="55" t="s">
        <v>5698</v>
      </c>
      <c r="E1975" s="55" t="s">
        <v>3014</v>
      </c>
      <c r="F1975" s="54" t="s">
        <v>441</v>
      </c>
      <c r="G1975" s="56">
        <v>73956</v>
      </c>
      <c r="H1975" s="85">
        <f t="shared" si="30"/>
        <v>15.05940805750415</v>
      </c>
    </row>
    <row r="1976" spans="1:8" x14ac:dyDescent="0.25">
      <c r="A1976" s="53">
        <v>372190301464</v>
      </c>
      <c r="B1976" s="54" t="s">
        <v>5699</v>
      </c>
      <c r="C1976" s="55" t="s">
        <v>5700</v>
      </c>
      <c r="D1976" s="55" t="s">
        <v>5701</v>
      </c>
      <c r="E1976" s="55" t="s">
        <v>3594</v>
      </c>
      <c r="F1976" s="54" t="s">
        <v>441</v>
      </c>
      <c r="G1976" s="56">
        <v>73956</v>
      </c>
      <c r="H1976" s="85">
        <f t="shared" si="30"/>
        <v>15.05940805750415</v>
      </c>
    </row>
    <row r="1977" spans="1:8" x14ac:dyDescent="0.25">
      <c r="A1977" s="53">
        <v>372951000242</v>
      </c>
      <c r="B1977" s="54" t="s">
        <v>5702</v>
      </c>
      <c r="C1977" s="55" t="s">
        <v>5703</v>
      </c>
      <c r="D1977" s="55" t="s">
        <v>5704</v>
      </c>
      <c r="E1977" s="55" t="s">
        <v>3594</v>
      </c>
      <c r="F1977" s="54" t="s">
        <v>441</v>
      </c>
      <c r="G1977" s="56">
        <v>73956</v>
      </c>
      <c r="H1977" s="85">
        <f t="shared" si="30"/>
        <v>15.05940805750415</v>
      </c>
    </row>
    <row r="1978" spans="1:8" x14ac:dyDescent="0.25">
      <c r="A1978" s="53">
        <v>373980908284</v>
      </c>
      <c r="B1978" s="54" t="s">
        <v>5705</v>
      </c>
      <c r="C1978" s="55" t="s">
        <v>5706</v>
      </c>
      <c r="D1978" s="55" t="s">
        <v>5707</v>
      </c>
      <c r="E1978" s="55" t="s">
        <v>5399</v>
      </c>
      <c r="F1978" s="54" t="s">
        <v>441</v>
      </c>
      <c r="G1978" s="56">
        <v>73956</v>
      </c>
      <c r="H1978" s="85">
        <f t="shared" si="30"/>
        <v>15.05940805750415</v>
      </c>
    </row>
    <row r="1979" spans="1:8" x14ac:dyDescent="0.25">
      <c r="A1979" s="53">
        <v>385140200360</v>
      </c>
      <c r="B1979" s="54" t="s">
        <v>5708</v>
      </c>
      <c r="C1979" s="55" t="s">
        <v>4884</v>
      </c>
      <c r="D1979" s="55" t="s">
        <v>4885</v>
      </c>
      <c r="E1979" s="55" t="s">
        <v>1280</v>
      </c>
      <c r="F1979" s="54" t="s">
        <v>441</v>
      </c>
      <c r="G1979" s="56">
        <v>73956</v>
      </c>
      <c r="H1979" s="85">
        <f t="shared" si="30"/>
        <v>15.05940805750415</v>
      </c>
    </row>
    <row r="1980" spans="1:8" x14ac:dyDescent="0.25">
      <c r="A1980" s="53">
        <v>389100700233</v>
      </c>
      <c r="B1980" s="54" t="s">
        <v>5709</v>
      </c>
      <c r="C1980" s="55" t="s">
        <v>5710</v>
      </c>
      <c r="D1980" s="55" t="s">
        <v>5711</v>
      </c>
      <c r="E1980" s="55" t="s">
        <v>5712</v>
      </c>
      <c r="F1980" s="54" t="s">
        <v>441</v>
      </c>
      <c r="G1980" s="56">
        <v>73956</v>
      </c>
      <c r="H1980" s="85">
        <f t="shared" si="30"/>
        <v>15.05940805750415</v>
      </c>
    </row>
    <row r="1981" spans="1:8" x14ac:dyDescent="0.25">
      <c r="A1981" s="53">
        <v>390041011206</v>
      </c>
      <c r="B1981" s="54" t="s">
        <v>5713</v>
      </c>
      <c r="C1981" s="55" t="s">
        <v>3473</v>
      </c>
      <c r="D1981" s="55" t="s">
        <v>5714</v>
      </c>
      <c r="E1981" s="55" t="s">
        <v>1215</v>
      </c>
      <c r="F1981" s="54" t="s">
        <v>441</v>
      </c>
      <c r="G1981" s="56">
        <v>73956</v>
      </c>
      <c r="H1981" s="85">
        <f t="shared" si="30"/>
        <v>15.05940805750415</v>
      </c>
    </row>
    <row r="1982" spans="1:8" x14ac:dyDescent="0.25">
      <c r="A1982" s="53">
        <v>390090900466</v>
      </c>
      <c r="B1982" s="54" t="s">
        <v>5715</v>
      </c>
      <c r="C1982" s="55" t="s">
        <v>5716</v>
      </c>
      <c r="D1982" s="55" t="s">
        <v>5717</v>
      </c>
      <c r="E1982" s="55" t="s">
        <v>1532</v>
      </c>
      <c r="F1982" s="54" t="s">
        <v>477</v>
      </c>
      <c r="G1982" s="56">
        <v>73956</v>
      </c>
      <c r="H1982" s="85">
        <f t="shared" si="30"/>
        <v>15.05940805750415</v>
      </c>
    </row>
    <row r="1983" spans="1:8" x14ac:dyDescent="0.25">
      <c r="A1983" s="53">
        <v>390130200772</v>
      </c>
      <c r="B1983" s="54" t="s">
        <v>5718</v>
      </c>
      <c r="C1983" s="55" t="s">
        <v>3786</v>
      </c>
      <c r="D1983" s="55" t="s">
        <v>5719</v>
      </c>
      <c r="E1983" s="55" t="s">
        <v>1055</v>
      </c>
      <c r="F1983" s="54" t="s">
        <v>477</v>
      </c>
      <c r="G1983" s="56">
        <v>73956</v>
      </c>
      <c r="H1983" s="85">
        <f t="shared" si="30"/>
        <v>15.05940805750415</v>
      </c>
    </row>
    <row r="1984" spans="1:8" x14ac:dyDescent="0.25">
      <c r="A1984" s="53">
        <v>390160400385</v>
      </c>
      <c r="B1984" s="54" t="s">
        <v>5720</v>
      </c>
      <c r="C1984" s="55" t="s">
        <v>2502</v>
      </c>
      <c r="D1984" s="55" t="s">
        <v>5721</v>
      </c>
      <c r="E1984" s="55" t="s">
        <v>1215</v>
      </c>
      <c r="F1984" s="54" t="s">
        <v>477</v>
      </c>
      <c r="G1984" s="56">
        <v>73956</v>
      </c>
      <c r="H1984" s="85">
        <f t="shared" si="30"/>
        <v>15.05940805750415</v>
      </c>
    </row>
    <row r="1985" spans="1:8" x14ac:dyDescent="0.25">
      <c r="A1985" s="53">
        <v>390161000160</v>
      </c>
      <c r="B1985" s="54" t="s">
        <v>5722</v>
      </c>
      <c r="C1985" s="55" t="s">
        <v>5723</v>
      </c>
      <c r="D1985" s="55" t="s">
        <v>5724</v>
      </c>
      <c r="E1985" s="55" t="s">
        <v>1532</v>
      </c>
      <c r="F1985" s="54" t="s">
        <v>441</v>
      </c>
      <c r="G1985" s="56">
        <v>73956</v>
      </c>
      <c r="H1985" s="85">
        <f t="shared" si="30"/>
        <v>15.05940805750415</v>
      </c>
    </row>
    <row r="1986" spans="1:8" x14ac:dyDescent="0.25">
      <c r="A1986" s="53">
        <v>390170900050</v>
      </c>
      <c r="B1986" s="54" t="s">
        <v>5725</v>
      </c>
      <c r="C1986" s="55" t="s">
        <v>3125</v>
      </c>
      <c r="D1986" s="55" t="s">
        <v>5726</v>
      </c>
      <c r="E1986" s="55" t="s">
        <v>2816</v>
      </c>
      <c r="F1986" s="54" t="s">
        <v>477</v>
      </c>
      <c r="G1986" s="56">
        <v>73956</v>
      </c>
      <c r="H1986" s="85">
        <f t="shared" ref="H1986:H2049" si="31">G1986/4910.95</f>
        <v>15.05940805750415</v>
      </c>
    </row>
    <row r="1987" spans="1:8" x14ac:dyDescent="0.25">
      <c r="A1987" s="53">
        <v>390171000991</v>
      </c>
      <c r="B1987" s="54" t="s">
        <v>5727</v>
      </c>
      <c r="C1987" s="55" t="s">
        <v>5728</v>
      </c>
      <c r="D1987" s="55" t="s">
        <v>5729</v>
      </c>
      <c r="E1987" s="55" t="s">
        <v>1215</v>
      </c>
      <c r="F1987" s="54" t="s">
        <v>441</v>
      </c>
      <c r="G1987" s="56">
        <v>73956</v>
      </c>
      <c r="H1987" s="85">
        <f t="shared" si="31"/>
        <v>15.05940805750415</v>
      </c>
    </row>
    <row r="1988" spans="1:8" x14ac:dyDescent="0.25">
      <c r="A1988" s="53">
        <v>390181000646</v>
      </c>
      <c r="B1988" s="54" t="s">
        <v>5730</v>
      </c>
      <c r="C1988" s="55" t="s">
        <v>5731</v>
      </c>
      <c r="D1988" s="55" t="s">
        <v>5732</v>
      </c>
      <c r="E1988" s="55" t="s">
        <v>1532</v>
      </c>
      <c r="F1988" s="54" t="s">
        <v>477</v>
      </c>
      <c r="G1988" s="56">
        <v>73956</v>
      </c>
      <c r="H1988" s="85">
        <f t="shared" si="31"/>
        <v>15.05940805750415</v>
      </c>
    </row>
    <row r="1989" spans="1:8" x14ac:dyDescent="0.25">
      <c r="A1989" s="53">
        <v>390770400034</v>
      </c>
      <c r="B1989" s="54" t="s">
        <v>5733</v>
      </c>
      <c r="C1989" s="55" t="s">
        <v>5734</v>
      </c>
      <c r="D1989" s="55" t="s">
        <v>5735</v>
      </c>
      <c r="E1989" s="55" t="s">
        <v>1055</v>
      </c>
      <c r="F1989" s="54" t="s">
        <v>441</v>
      </c>
      <c r="G1989" s="56">
        <v>73956</v>
      </c>
      <c r="H1989" s="85">
        <f t="shared" si="31"/>
        <v>15.05940805750415</v>
      </c>
    </row>
    <row r="1990" spans="1:8" x14ac:dyDescent="0.25">
      <c r="A1990" s="53">
        <v>390800101282</v>
      </c>
      <c r="B1990" s="54" t="s">
        <v>5736</v>
      </c>
      <c r="C1990" s="55" t="s">
        <v>3479</v>
      </c>
      <c r="D1990" s="55" t="s">
        <v>3120</v>
      </c>
      <c r="E1990" s="55" t="s">
        <v>1532</v>
      </c>
      <c r="F1990" s="54" t="s">
        <v>441</v>
      </c>
      <c r="G1990" s="56">
        <v>73956</v>
      </c>
      <c r="H1990" s="85">
        <f t="shared" si="31"/>
        <v>15.05940805750415</v>
      </c>
    </row>
    <row r="1991" spans="1:8" x14ac:dyDescent="0.25">
      <c r="A1991" s="53">
        <v>390811000232</v>
      </c>
      <c r="B1991" s="54" t="s">
        <v>5737</v>
      </c>
      <c r="C1991" s="55" t="s">
        <v>5738</v>
      </c>
      <c r="D1991" s="55" t="s">
        <v>5739</v>
      </c>
      <c r="E1991" s="55" t="s">
        <v>1525</v>
      </c>
      <c r="F1991" s="54" t="s">
        <v>441</v>
      </c>
      <c r="G1991" s="56">
        <v>73956</v>
      </c>
      <c r="H1991" s="85">
        <f t="shared" si="31"/>
        <v>15.05940805750415</v>
      </c>
    </row>
    <row r="1992" spans="1:8" x14ac:dyDescent="0.25">
      <c r="A1992" s="53">
        <v>390831000239</v>
      </c>
      <c r="B1992" s="54" t="s">
        <v>5740</v>
      </c>
      <c r="C1992" s="55" t="s">
        <v>3588</v>
      </c>
      <c r="D1992" s="55" t="s">
        <v>3404</v>
      </c>
      <c r="E1992" s="55" t="s">
        <v>1532</v>
      </c>
      <c r="F1992" s="54" t="s">
        <v>441</v>
      </c>
      <c r="G1992" s="56">
        <v>73956</v>
      </c>
      <c r="H1992" s="85">
        <f t="shared" si="31"/>
        <v>15.05940805750415</v>
      </c>
    </row>
    <row r="1993" spans="1:8" x14ac:dyDescent="0.25">
      <c r="A1993" s="53">
        <v>390890800303</v>
      </c>
      <c r="B1993" s="54" t="s">
        <v>5741</v>
      </c>
      <c r="C1993" s="55" t="s">
        <v>5742</v>
      </c>
      <c r="D1993" s="55" t="s">
        <v>5743</v>
      </c>
      <c r="E1993" s="55" t="s">
        <v>873</v>
      </c>
      <c r="F1993" s="54" t="s">
        <v>477</v>
      </c>
      <c r="G1993" s="56">
        <v>73956</v>
      </c>
      <c r="H1993" s="85">
        <f t="shared" si="31"/>
        <v>15.05940805750415</v>
      </c>
    </row>
    <row r="1994" spans="1:8" x14ac:dyDescent="0.25">
      <c r="A1994" s="53">
        <v>390921000271</v>
      </c>
      <c r="B1994" s="54" t="s">
        <v>5744</v>
      </c>
      <c r="C1994" s="55" t="s">
        <v>5745</v>
      </c>
      <c r="D1994" s="55" t="s">
        <v>5746</v>
      </c>
      <c r="E1994" s="55" t="s">
        <v>1055</v>
      </c>
      <c r="F1994" s="54" t="s">
        <v>477</v>
      </c>
      <c r="G1994" s="56">
        <v>73956</v>
      </c>
      <c r="H1994" s="85">
        <f t="shared" si="31"/>
        <v>15.05940805750415</v>
      </c>
    </row>
    <row r="1995" spans="1:8" x14ac:dyDescent="0.25">
      <c r="A1995" s="53">
        <v>390980111213</v>
      </c>
      <c r="B1995" s="54" t="s">
        <v>5747</v>
      </c>
      <c r="C1995" s="55" t="s">
        <v>5748</v>
      </c>
      <c r="D1995" s="55" t="s">
        <v>5749</v>
      </c>
      <c r="E1995" s="55" t="s">
        <v>1532</v>
      </c>
      <c r="F1995" s="54" t="s">
        <v>477</v>
      </c>
      <c r="G1995" s="56">
        <v>73956</v>
      </c>
      <c r="H1995" s="85">
        <f t="shared" si="31"/>
        <v>15.05940805750415</v>
      </c>
    </row>
    <row r="1996" spans="1:8" x14ac:dyDescent="0.25">
      <c r="A1996" s="53">
        <v>390990510591</v>
      </c>
      <c r="B1996" s="54" t="s">
        <v>5750</v>
      </c>
      <c r="C1996" s="55" t="s">
        <v>5751</v>
      </c>
      <c r="D1996" s="55" t="s">
        <v>5752</v>
      </c>
      <c r="E1996" s="55" t="s">
        <v>1532</v>
      </c>
      <c r="F1996" s="54" t="s">
        <v>441</v>
      </c>
      <c r="G1996" s="56">
        <v>73956</v>
      </c>
      <c r="H1996" s="85">
        <f t="shared" si="31"/>
        <v>15.05940805750415</v>
      </c>
    </row>
    <row r="1997" spans="1:8" x14ac:dyDescent="0.25">
      <c r="A1997" s="53">
        <v>391020800126</v>
      </c>
      <c r="B1997" s="54" t="s">
        <v>5753</v>
      </c>
      <c r="C1997" s="55" t="s">
        <v>3141</v>
      </c>
      <c r="D1997" s="55" t="s">
        <v>5754</v>
      </c>
      <c r="E1997" s="55" t="s">
        <v>984</v>
      </c>
      <c r="F1997" s="54" t="s">
        <v>477</v>
      </c>
      <c r="G1997" s="56">
        <v>73956</v>
      </c>
      <c r="H1997" s="85">
        <f t="shared" si="31"/>
        <v>15.05940805750415</v>
      </c>
    </row>
    <row r="1998" spans="1:8" x14ac:dyDescent="0.25">
      <c r="A1998" s="53">
        <v>391140400075</v>
      </c>
      <c r="B1998" s="54" t="s">
        <v>5755</v>
      </c>
      <c r="C1998" s="55" t="s">
        <v>5756</v>
      </c>
      <c r="D1998" s="55" t="s">
        <v>5757</v>
      </c>
      <c r="E1998" s="55" t="s">
        <v>984</v>
      </c>
      <c r="F1998" s="54" t="s">
        <v>477</v>
      </c>
      <c r="G1998" s="56">
        <v>73956</v>
      </c>
      <c r="H1998" s="85">
        <f t="shared" si="31"/>
        <v>15.05940805750415</v>
      </c>
    </row>
    <row r="1999" spans="1:8" x14ac:dyDescent="0.25">
      <c r="A1999" s="53">
        <v>391881100044</v>
      </c>
      <c r="B1999" s="54" t="s">
        <v>5758</v>
      </c>
      <c r="C1999" s="55" t="s">
        <v>5759</v>
      </c>
      <c r="D1999" s="55" t="s">
        <v>5760</v>
      </c>
      <c r="E1999" s="55" t="s">
        <v>984</v>
      </c>
      <c r="F1999" s="54" t="s">
        <v>441</v>
      </c>
      <c r="G1999" s="56">
        <v>73956</v>
      </c>
      <c r="H1999" s="85">
        <f t="shared" si="31"/>
        <v>15.05940805750415</v>
      </c>
    </row>
    <row r="2000" spans="1:8" x14ac:dyDescent="0.25">
      <c r="A2000" s="53">
        <v>391941000362</v>
      </c>
      <c r="B2000" s="54" t="s">
        <v>5761</v>
      </c>
      <c r="C2000" s="55" t="s">
        <v>5762</v>
      </c>
      <c r="D2000" s="55" t="s">
        <v>5763</v>
      </c>
      <c r="E2000" s="55" t="s">
        <v>1525</v>
      </c>
      <c r="F2000" s="54" t="s">
        <v>441</v>
      </c>
      <c r="G2000" s="56">
        <v>73956</v>
      </c>
      <c r="H2000" s="85">
        <f t="shared" si="31"/>
        <v>15.05940805750415</v>
      </c>
    </row>
    <row r="2001" spans="1:8" x14ac:dyDescent="0.25">
      <c r="A2001" s="53">
        <v>392000410255</v>
      </c>
      <c r="B2001" s="54" t="s">
        <v>5764</v>
      </c>
      <c r="C2001" s="55" t="s">
        <v>5765</v>
      </c>
      <c r="D2001" s="55" t="s">
        <v>5766</v>
      </c>
      <c r="E2001" s="55" t="s">
        <v>938</v>
      </c>
      <c r="F2001" s="54" t="s">
        <v>441</v>
      </c>
      <c r="G2001" s="56">
        <v>73956</v>
      </c>
      <c r="H2001" s="85">
        <f t="shared" si="31"/>
        <v>15.05940805750415</v>
      </c>
    </row>
    <row r="2002" spans="1:8" x14ac:dyDescent="0.25">
      <c r="A2002" s="53">
        <v>393081200132</v>
      </c>
      <c r="B2002" s="54" t="s">
        <v>5767</v>
      </c>
      <c r="C2002" s="55" t="s">
        <v>5768</v>
      </c>
      <c r="D2002" s="55" t="s">
        <v>5769</v>
      </c>
      <c r="E2002" s="55" t="s">
        <v>5770</v>
      </c>
      <c r="F2002" s="54" t="s">
        <v>477</v>
      </c>
      <c r="G2002" s="56">
        <v>73956</v>
      </c>
      <c r="H2002" s="85">
        <f t="shared" si="31"/>
        <v>15.05940805750415</v>
      </c>
    </row>
    <row r="2003" spans="1:8" x14ac:dyDescent="0.25">
      <c r="A2003" s="53">
        <v>393110200015</v>
      </c>
      <c r="B2003" s="54" t="s">
        <v>5771</v>
      </c>
      <c r="C2003" s="55" t="s">
        <v>5772</v>
      </c>
      <c r="D2003" s="55" t="s">
        <v>5773</v>
      </c>
      <c r="E2003" s="55" t="s">
        <v>1098</v>
      </c>
      <c r="F2003" s="54" t="s">
        <v>477</v>
      </c>
      <c r="G2003" s="56">
        <v>73956</v>
      </c>
      <c r="H2003" s="85">
        <f t="shared" si="31"/>
        <v>15.05940805750415</v>
      </c>
    </row>
    <row r="2004" spans="1:8" x14ac:dyDescent="0.25">
      <c r="A2004" s="53">
        <v>393190900187</v>
      </c>
      <c r="B2004" s="54" t="s">
        <v>5774</v>
      </c>
      <c r="C2004" s="55" t="s">
        <v>5775</v>
      </c>
      <c r="D2004" s="55" t="s">
        <v>5776</v>
      </c>
      <c r="E2004" s="55" t="s">
        <v>1205</v>
      </c>
      <c r="F2004" s="54" t="s">
        <v>441</v>
      </c>
      <c r="G2004" s="56">
        <v>73956</v>
      </c>
      <c r="H2004" s="85">
        <f t="shared" si="31"/>
        <v>15.05940805750415</v>
      </c>
    </row>
    <row r="2005" spans="1:8" x14ac:dyDescent="0.25">
      <c r="A2005" s="53">
        <v>393200100273</v>
      </c>
      <c r="B2005" s="54" t="s">
        <v>5777</v>
      </c>
      <c r="C2005" s="55" t="s">
        <v>3419</v>
      </c>
      <c r="D2005" s="55" t="s">
        <v>5778</v>
      </c>
      <c r="E2005" s="55" t="s">
        <v>3421</v>
      </c>
      <c r="F2005" s="54" t="s">
        <v>441</v>
      </c>
      <c r="G2005" s="56">
        <v>73956</v>
      </c>
      <c r="H2005" s="85">
        <f t="shared" si="31"/>
        <v>15.05940805750415</v>
      </c>
    </row>
    <row r="2006" spans="1:8" x14ac:dyDescent="0.25">
      <c r="A2006" s="53">
        <v>395000200781</v>
      </c>
      <c r="B2006" s="54" t="s">
        <v>5779</v>
      </c>
      <c r="C2006" s="55" t="s">
        <v>5780</v>
      </c>
      <c r="D2006" s="55" t="s">
        <v>5781</v>
      </c>
      <c r="E2006" s="55" t="s">
        <v>728</v>
      </c>
      <c r="F2006" s="54" t="s">
        <v>441</v>
      </c>
      <c r="G2006" s="56">
        <v>73956</v>
      </c>
      <c r="H2006" s="85">
        <f t="shared" si="31"/>
        <v>15.05940805750415</v>
      </c>
    </row>
    <row r="2007" spans="1:8" x14ac:dyDescent="0.25">
      <c r="A2007" s="53">
        <v>395000401140</v>
      </c>
      <c r="B2007" s="54" t="s">
        <v>5782</v>
      </c>
      <c r="C2007" s="55" t="s">
        <v>5783</v>
      </c>
      <c r="D2007" s="55" t="s">
        <v>5784</v>
      </c>
      <c r="E2007" s="55" t="s">
        <v>4163</v>
      </c>
      <c r="F2007" s="54" t="s">
        <v>477</v>
      </c>
      <c r="G2007" s="56">
        <v>73956</v>
      </c>
      <c r="H2007" s="85">
        <f t="shared" si="31"/>
        <v>15.05940805750415</v>
      </c>
    </row>
    <row r="2008" spans="1:8" x14ac:dyDescent="0.25">
      <c r="A2008" s="53">
        <v>395000700201</v>
      </c>
      <c r="B2008" s="54" t="s">
        <v>5785</v>
      </c>
      <c r="C2008" s="55" t="s">
        <v>5786</v>
      </c>
      <c r="D2008" s="55" t="s">
        <v>5787</v>
      </c>
      <c r="E2008" s="55" t="s">
        <v>728</v>
      </c>
      <c r="F2008" s="54" t="s">
        <v>441</v>
      </c>
      <c r="G2008" s="56">
        <v>73956</v>
      </c>
      <c r="H2008" s="85">
        <f t="shared" si="31"/>
        <v>15.05940805750415</v>
      </c>
    </row>
    <row r="2009" spans="1:8" x14ac:dyDescent="0.25">
      <c r="A2009" s="53">
        <v>395001200806</v>
      </c>
      <c r="B2009" s="54" t="s">
        <v>5788</v>
      </c>
      <c r="C2009" s="55" t="s">
        <v>5789</v>
      </c>
      <c r="D2009" s="55" t="s">
        <v>5790</v>
      </c>
      <c r="E2009" s="55" t="s">
        <v>728</v>
      </c>
      <c r="F2009" s="54" t="s">
        <v>441</v>
      </c>
      <c r="G2009" s="56">
        <v>73956</v>
      </c>
      <c r="H2009" s="85">
        <f t="shared" si="31"/>
        <v>15.05940805750415</v>
      </c>
    </row>
    <row r="2010" spans="1:8" x14ac:dyDescent="0.25">
      <c r="A2010" s="53">
        <v>395001200814</v>
      </c>
      <c r="B2010" s="54" t="s">
        <v>5791</v>
      </c>
      <c r="C2010" s="55" t="s">
        <v>5789</v>
      </c>
      <c r="D2010" s="55" t="s">
        <v>5790</v>
      </c>
      <c r="E2010" s="55" t="s">
        <v>728</v>
      </c>
      <c r="F2010" s="54" t="s">
        <v>441</v>
      </c>
      <c r="G2010" s="56">
        <v>73956</v>
      </c>
      <c r="H2010" s="85">
        <f t="shared" si="31"/>
        <v>15.05940805750415</v>
      </c>
    </row>
    <row r="2011" spans="1:8" x14ac:dyDescent="0.25">
      <c r="A2011" s="53">
        <v>395001200822</v>
      </c>
      <c r="B2011" s="54" t="s">
        <v>5792</v>
      </c>
      <c r="C2011" s="55" t="s">
        <v>5789</v>
      </c>
      <c r="D2011" s="55" t="s">
        <v>5790</v>
      </c>
      <c r="E2011" s="55" t="s">
        <v>728</v>
      </c>
      <c r="F2011" s="54" t="s">
        <v>441</v>
      </c>
      <c r="G2011" s="56">
        <v>73956</v>
      </c>
      <c r="H2011" s="85">
        <f t="shared" si="31"/>
        <v>15.05940805750415</v>
      </c>
    </row>
    <row r="2012" spans="1:8" x14ac:dyDescent="0.25">
      <c r="A2012" s="53">
        <v>395010501053</v>
      </c>
      <c r="B2012" s="54" t="s">
        <v>5793</v>
      </c>
      <c r="C2012" s="55" t="s">
        <v>5794</v>
      </c>
      <c r="D2012" s="55" t="s">
        <v>5795</v>
      </c>
      <c r="E2012" s="55" t="s">
        <v>743</v>
      </c>
      <c r="F2012" s="54" t="s">
        <v>441</v>
      </c>
      <c r="G2012" s="56">
        <v>73956</v>
      </c>
      <c r="H2012" s="85">
        <f t="shared" si="31"/>
        <v>15.05940805750415</v>
      </c>
    </row>
    <row r="2013" spans="1:8" x14ac:dyDescent="0.25">
      <c r="A2013" s="53">
        <v>395021103408</v>
      </c>
      <c r="B2013" s="54" t="s">
        <v>5796</v>
      </c>
      <c r="C2013" s="55" t="s">
        <v>3833</v>
      </c>
      <c r="D2013" s="55" t="s">
        <v>3834</v>
      </c>
      <c r="E2013" s="55" t="s">
        <v>743</v>
      </c>
      <c r="F2013" s="54" t="s">
        <v>441</v>
      </c>
      <c r="G2013" s="56">
        <v>73956</v>
      </c>
      <c r="H2013" s="85">
        <f t="shared" si="31"/>
        <v>15.05940805750415</v>
      </c>
    </row>
    <row r="2014" spans="1:8" x14ac:dyDescent="0.25">
      <c r="A2014" s="53">
        <v>395021103467</v>
      </c>
      <c r="B2014" s="54" t="s">
        <v>5797</v>
      </c>
      <c r="C2014" s="55" t="s">
        <v>3833</v>
      </c>
      <c r="D2014" s="55" t="s">
        <v>3834</v>
      </c>
      <c r="E2014" s="55" t="s">
        <v>743</v>
      </c>
      <c r="F2014" s="54" t="s">
        <v>441</v>
      </c>
      <c r="G2014" s="56">
        <v>73956</v>
      </c>
      <c r="H2014" s="85">
        <f t="shared" si="31"/>
        <v>15.05940805750415</v>
      </c>
    </row>
    <row r="2015" spans="1:8" x14ac:dyDescent="0.25">
      <c r="A2015" s="53">
        <v>395041101240</v>
      </c>
      <c r="B2015" s="54" t="s">
        <v>5798</v>
      </c>
      <c r="C2015" s="55" t="s">
        <v>5799</v>
      </c>
      <c r="D2015" s="55" t="s">
        <v>4746</v>
      </c>
      <c r="E2015" s="55" t="s">
        <v>728</v>
      </c>
      <c r="F2015" s="54" t="s">
        <v>441</v>
      </c>
      <c r="G2015" s="56">
        <v>73956</v>
      </c>
      <c r="H2015" s="85">
        <f t="shared" si="31"/>
        <v>15.05940805750415</v>
      </c>
    </row>
    <row r="2016" spans="1:8" x14ac:dyDescent="0.25">
      <c r="A2016" s="53">
        <v>395050100825</v>
      </c>
      <c r="B2016" s="54" t="s">
        <v>5800</v>
      </c>
      <c r="C2016" s="55" t="s">
        <v>5801</v>
      </c>
      <c r="D2016" s="55" t="s">
        <v>5802</v>
      </c>
      <c r="E2016" s="55" t="s">
        <v>743</v>
      </c>
      <c r="F2016" s="54" t="s">
        <v>441</v>
      </c>
      <c r="G2016" s="56">
        <v>73956</v>
      </c>
      <c r="H2016" s="85">
        <f t="shared" si="31"/>
        <v>15.05940805750415</v>
      </c>
    </row>
    <row r="2017" spans="1:8" x14ac:dyDescent="0.25">
      <c r="A2017" s="53">
        <v>395050103352</v>
      </c>
      <c r="B2017" s="54" t="s">
        <v>5803</v>
      </c>
      <c r="C2017" s="55" t="s">
        <v>5804</v>
      </c>
      <c r="D2017" s="55" t="s">
        <v>5805</v>
      </c>
      <c r="E2017" s="55" t="s">
        <v>728</v>
      </c>
      <c r="F2017" s="54" t="s">
        <v>477</v>
      </c>
      <c r="G2017" s="56">
        <v>73956</v>
      </c>
      <c r="H2017" s="85">
        <f t="shared" si="31"/>
        <v>15.05940805750415</v>
      </c>
    </row>
    <row r="2018" spans="1:8" x14ac:dyDescent="0.25">
      <c r="A2018" s="53">
        <v>395060801805</v>
      </c>
      <c r="B2018" s="54" t="s">
        <v>5806</v>
      </c>
      <c r="C2018" s="55" t="s">
        <v>5807</v>
      </c>
      <c r="D2018" s="55" t="s">
        <v>3191</v>
      </c>
      <c r="E2018" s="55" t="s">
        <v>728</v>
      </c>
      <c r="F2018" s="54" t="s">
        <v>441</v>
      </c>
      <c r="G2018" s="56">
        <v>73956</v>
      </c>
      <c r="H2018" s="85">
        <f t="shared" si="31"/>
        <v>15.05940805750415</v>
      </c>
    </row>
    <row r="2019" spans="1:8" x14ac:dyDescent="0.25">
      <c r="A2019" s="53">
        <v>395060802232</v>
      </c>
      <c r="B2019" s="54" t="s">
        <v>5808</v>
      </c>
      <c r="C2019" s="55" t="s">
        <v>5809</v>
      </c>
      <c r="D2019" s="55" t="s">
        <v>5810</v>
      </c>
      <c r="E2019" s="55" t="s">
        <v>728</v>
      </c>
      <c r="F2019" s="54" t="s">
        <v>441</v>
      </c>
      <c r="G2019" s="56">
        <v>73956</v>
      </c>
      <c r="H2019" s="85">
        <f t="shared" si="31"/>
        <v>15.05940805750415</v>
      </c>
    </row>
    <row r="2020" spans="1:8" x14ac:dyDescent="0.25">
      <c r="A2020" s="53">
        <v>395070300511</v>
      </c>
      <c r="B2020" s="54" t="s">
        <v>5811</v>
      </c>
      <c r="C2020" s="55" t="s">
        <v>5812</v>
      </c>
      <c r="D2020" s="55" t="s">
        <v>5813</v>
      </c>
      <c r="E2020" s="55" t="s">
        <v>728</v>
      </c>
      <c r="F2020" s="54" t="s">
        <v>441</v>
      </c>
      <c r="G2020" s="56">
        <v>73956</v>
      </c>
      <c r="H2020" s="85">
        <f t="shared" si="31"/>
        <v>15.05940805750415</v>
      </c>
    </row>
    <row r="2021" spans="1:8" x14ac:dyDescent="0.25">
      <c r="A2021" s="53">
        <v>395070501982</v>
      </c>
      <c r="B2021" s="54" t="s">
        <v>5814</v>
      </c>
      <c r="C2021" s="55" t="s">
        <v>5815</v>
      </c>
      <c r="D2021" s="55" t="s">
        <v>5816</v>
      </c>
      <c r="E2021" s="55" t="s">
        <v>743</v>
      </c>
      <c r="F2021" s="54" t="s">
        <v>441</v>
      </c>
      <c r="G2021" s="56">
        <v>73956</v>
      </c>
      <c r="H2021" s="85">
        <f t="shared" si="31"/>
        <v>15.05940805750415</v>
      </c>
    </row>
    <row r="2022" spans="1:8" x14ac:dyDescent="0.25">
      <c r="A2022" s="53">
        <v>395080300420</v>
      </c>
      <c r="B2022" s="54" t="s">
        <v>5817</v>
      </c>
      <c r="C2022" s="55" t="s">
        <v>5818</v>
      </c>
      <c r="D2022" s="55" t="s">
        <v>5819</v>
      </c>
      <c r="E2022" s="55" t="s">
        <v>728</v>
      </c>
      <c r="F2022" s="54" t="s">
        <v>441</v>
      </c>
      <c r="G2022" s="56">
        <v>73956</v>
      </c>
      <c r="H2022" s="85">
        <f t="shared" si="31"/>
        <v>15.05940805750415</v>
      </c>
    </row>
    <row r="2023" spans="1:8" x14ac:dyDescent="0.25">
      <c r="A2023" s="53">
        <v>395080601403</v>
      </c>
      <c r="B2023" s="54" t="s">
        <v>5820</v>
      </c>
      <c r="C2023" s="55" t="s">
        <v>5821</v>
      </c>
      <c r="D2023" s="55" t="s">
        <v>5822</v>
      </c>
      <c r="E2023" s="55" t="s">
        <v>728</v>
      </c>
      <c r="F2023" s="54" t="s">
        <v>441</v>
      </c>
      <c r="G2023" s="56">
        <v>73956</v>
      </c>
      <c r="H2023" s="85">
        <f t="shared" si="31"/>
        <v>15.05940805750415</v>
      </c>
    </row>
    <row r="2024" spans="1:8" x14ac:dyDescent="0.25">
      <c r="A2024" s="53">
        <v>395090100739</v>
      </c>
      <c r="B2024" s="54" t="s">
        <v>5823</v>
      </c>
      <c r="C2024" s="55" t="s">
        <v>2880</v>
      </c>
      <c r="D2024" s="55" t="s">
        <v>2881</v>
      </c>
      <c r="E2024" s="55" t="s">
        <v>728</v>
      </c>
      <c r="F2024" s="54" t="s">
        <v>441</v>
      </c>
      <c r="G2024" s="56">
        <v>73956</v>
      </c>
      <c r="H2024" s="85">
        <f t="shared" si="31"/>
        <v>15.05940805750415</v>
      </c>
    </row>
    <row r="2025" spans="1:8" x14ac:dyDescent="0.25">
      <c r="A2025" s="53">
        <v>395090300797</v>
      </c>
      <c r="B2025" s="54" t="s">
        <v>5824</v>
      </c>
      <c r="C2025" s="55" t="s">
        <v>4868</v>
      </c>
      <c r="D2025" s="55" t="s">
        <v>5825</v>
      </c>
      <c r="E2025" s="55" t="s">
        <v>728</v>
      </c>
      <c r="F2025" s="54" t="s">
        <v>477</v>
      </c>
      <c r="G2025" s="56">
        <v>73956</v>
      </c>
      <c r="H2025" s="85">
        <f t="shared" si="31"/>
        <v>15.05940805750415</v>
      </c>
    </row>
    <row r="2026" spans="1:8" x14ac:dyDescent="0.25">
      <c r="A2026" s="53">
        <v>395090701767</v>
      </c>
      <c r="B2026" s="54" t="s">
        <v>5826</v>
      </c>
      <c r="C2026" s="55" t="s">
        <v>5827</v>
      </c>
      <c r="D2026" s="55" t="s">
        <v>5828</v>
      </c>
      <c r="E2026" s="55" t="s">
        <v>728</v>
      </c>
      <c r="F2026" s="54" t="s">
        <v>441</v>
      </c>
      <c r="G2026" s="56">
        <v>73956</v>
      </c>
      <c r="H2026" s="85">
        <f t="shared" si="31"/>
        <v>15.05940805750415</v>
      </c>
    </row>
    <row r="2027" spans="1:8" x14ac:dyDescent="0.25">
      <c r="A2027" s="53">
        <v>395100501133</v>
      </c>
      <c r="B2027" s="54" t="s">
        <v>5829</v>
      </c>
      <c r="C2027" s="55" t="s">
        <v>4427</v>
      </c>
      <c r="D2027" s="55" t="s">
        <v>4428</v>
      </c>
      <c r="E2027" s="55" t="s">
        <v>728</v>
      </c>
      <c r="F2027" s="54" t="s">
        <v>477</v>
      </c>
      <c r="G2027" s="56">
        <v>73956</v>
      </c>
      <c r="H2027" s="85">
        <f t="shared" si="31"/>
        <v>15.05940805750415</v>
      </c>
    </row>
    <row r="2028" spans="1:8" x14ac:dyDescent="0.25">
      <c r="A2028" s="53">
        <v>395100501192</v>
      </c>
      <c r="B2028" s="54" t="s">
        <v>5830</v>
      </c>
      <c r="C2028" s="55" t="s">
        <v>4427</v>
      </c>
      <c r="D2028" s="55" t="s">
        <v>5831</v>
      </c>
      <c r="E2028" s="55" t="s">
        <v>728</v>
      </c>
      <c r="F2028" s="54" t="s">
        <v>441</v>
      </c>
      <c r="G2028" s="56">
        <v>73956</v>
      </c>
      <c r="H2028" s="85">
        <f t="shared" si="31"/>
        <v>15.05940805750415</v>
      </c>
    </row>
    <row r="2029" spans="1:8" x14ac:dyDescent="0.25">
      <c r="A2029" s="53">
        <v>395100501206</v>
      </c>
      <c r="B2029" s="54" t="s">
        <v>5832</v>
      </c>
      <c r="C2029" s="55" t="s">
        <v>4427</v>
      </c>
      <c r="D2029" s="55" t="s">
        <v>4428</v>
      </c>
      <c r="E2029" s="55" t="s">
        <v>728</v>
      </c>
      <c r="F2029" s="54" t="s">
        <v>441</v>
      </c>
      <c r="G2029" s="56">
        <v>73956</v>
      </c>
      <c r="H2029" s="85">
        <f t="shared" si="31"/>
        <v>15.05940805750415</v>
      </c>
    </row>
    <row r="2030" spans="1:8" x14ac:dyDescent="0.25">
      <c r="A2030" s="53">
        <v>395110102369</v>
      </c>
      <c r="B2030" s="54" t="s">
        <v>5833</v>
      </c>
      <c r="C2030" s="55" t="s">
        <v>5834</v>
      </c>
      <c r="D2030" s="55" t="s">
        <v>5835</v>
      </c>
      <c r="E2030" s="55" t="s">
        <v>743</v>
      </c>
      <c r="F2030" s="54" t="s">
        <v>441</v>
      </c>
      <c r="G2030" s="56">
        <v>73956</v>
      </c>
      <c r="H2030" s="85">
        <f t="shared" si="31"/>
        <v>15.05940805750415</v>
      </c>
    </row>
    <row r="2031" spans="1:8" x14ac:dyDescent="0.25">
      <c r="A2031" s="53">
        <v>395110202380</v>
      </c>
      <c r="B2031" s="54" t="s">
        <v>5836</v>
      </c>
      <c r="C2031" s="55" t="s">
        <v>5837</v>
      </c>
      <c r="D2031" s="55" t="s">
        <v>5838</v>
      </c>
      <c r="E2031" s="55" t="s">
        <v>728</v>
      </c>
      <c r="F2031" s="54" t="s">
        <v>441</v>
      </c>
      <c r="G2031" s="56">
        <v>73956</v>
      </c>
      <c r="H2031" s="85">
        <f t="shared" si="31"/>
        <v>15.05940805750415</v>
      </c>
    </row>
    <row r="2032" spans="1:8" x14ac:dyDescent="0.25">
      <c r="A2032" s="53">
        <v>395110600083</v>
      </c>
      <c r="B2032" s="54" t="s">
        <v>5839</v>
      </c>
      <c r="C2032" s="55" t="s">
        <v>5840</v>
      </c>
      <c r="D2032" s="55" t="s">
        <v>5841</v>
      </c>
      <c r="E2032" s="55" t="s">
        <v>728</v>
      </c>
      <c r="F2032" s="54" t="s">
        <v>441</v>
      </c>
      <c r="G2032" s="56">
        <v>73956</v>
      </c>
      <c r="H2032" s="85">
        <f t="shared" si="31"/>
        <v>15.05940805750415</v>
      </c>
    </row>
    <row r="2033" spans="1:8" x14ac:dyDescent="0.25">
      <c r="A2033" s="53">
        <v>395111000764</v>
      </c>
      <c r="B2033" s="54" t="s">
        <v>5842</v>
      </c>
      <c r="C2033" s="55" t="s">
        <v>3217</v>
      </c>
      <c r="D2033" s="55" t="s">
        <v>5843</v>
      </c>
      <c r="E2033" s="55" t="s">
        <v>743</v>
      </c>
      <c r="F2033" s="54" t="s">
        <v>441</v>
      </c>
      <c r="G2033" s="56">
        <v>73956</v>
      </c>
      <c r="H2033" s="85">
        <f t="shared" si="31"/>
        <v>15.05940805750415</v>
      </c>
    </row>
    <row r="2034" spans="1:8" x14ac:dyDescent="0.25">
      <c r="A2034" s="53">
        <v>395120600651</v>
      </c>
      <c r="B2034" s="54" t="s">
        <v>5844</v>
      </c>
      <c r="C2034" s="55" t="s">
        <v>5845</v>
      </c>
      <c r="D2034" s="55" t="s">
        <v>5846</v>
      </c>
      <c r="E2034" s="55" t="s">
        <v>728</v>
      </c>
      <c r="F2034" s="54" t="s">
        <v>441</v>
      </c>
      <c r="G2034" s="56">
        <v>73956</v>
      </c>
      <c r="H2034" s="85">
        <f t="shared" si="31"/>
        <v>15.05940805750415</v>
      </c>
    </row>
    <row r="2035" spans="1:8" x14ac:dyDescent="0.25">
      <c r="A2035" s="53">
        <v>395130100788</v>
      </c>
      <c r="B2035" s="54" t="s">
        <v>5847</v>
      </c>
      <c r="C2035" s="55" t="s">
        <v>5848</v>
      </c>
      <c r="D2035" s="55" t="s">
        <v>5849</v>
      </c>
      <c r="E2035" s="55" t="s">
        <v>743</v>
      </c>
      <c r="F2035" s="54" t="s">
        <v>441</v>
      </c>
      <c r="G2035" s="56">
        <v>73956</v>
      </c>
      <c r="H2035" s="85">
        <f t="shared" si="31"/>
        <v>15.05940805750415</v>
      </c>
    </row>
    <row r="2036" spans="1:8" x14ac:dyDescent="0.25">
      <c r="A2036" s="53">
        <v>395130201983</v>
      </c>
      <c r="B2036" s="54" t="s">
        <v>5850</v>
      </c>
      <c r="C2036" s="55" t="s">
        <v>5851</v>
      </c>
      <c r="D2036" s="55" t="s">
        <v>5852</v>
      </c>
      <c r="E2036" s="55" t="s">
        <v>743</v>
      </c>
      <c r="F2036" s="54" t="s">
        <v>441</v>
      </c>
      <c r="G2036" s="56">
        <v>73956</v>
      </c>
      <c r="H2036" s="85">
        <f t="shared" si="31"/>
        <v>15.05940805750415</v>
      </c>
    </row>
    <row r="2037" spans="1:8" x14ac:dyDescent="0.25">
      <c r="A2037" s="53">
        <v>395130400021</v>
      </c>
      <c r="B2037" s="54" t="s">
        <v>5853</v>
      </c>
      <c r="C2037" s="55" t="s">
        <v>5854</v>
      </c>
      <c r="D2037" s="55" t="s">
        <v>5855</v>
      </c>
      <c r="E2037" s="55" t="s">
        <v>728</v>
      </c>
      <c r="F2037" s="54" t="s">
        <v>441</v>
      </c>
      <c r="G2037" s="56">
        <v>73956</v>
      </c>
      <c r="H2037" s="85">
        <f t="shared" si="31"/>
        <v>15.05940805750415</v>
      </c>
    </row>
    <row r="2038" spans="1:8" x14ac:dyDescent="0.25">
      <c r="A2038" s="53">
        <v>395130401664</v>
      </c>
      <c r="B2038" s="54" t="s">
        <v>5856</v>
      </c>
      <c r="C2038" s="55" t="s">
        <v>5857</v>
      </c>
      <c r="D2038" s="55" t="s">
        <v>1564</v>
      </c>
      <c r="E2038" s="55" t="s">
        <v>728</v>
      </c>
      <c r="F2038" s="54" t="s">
        <v>441</v>
      </c>
      <c r="G2038" s="56">
        <v>73956</v>
      </c>
      <c r="H2038" s="85">
        <f t="shared" si="31"/>
        <v>15.05940805750415</v>
      </c>
    </row>
    <row r="2039" spans="1:8" x14ac:dyDescent="0.25">
      <c r="A2039" s="53">
        <v>395130500409</v>
      </c>
      <c r="B2039" s="54" t="s">
        <v>5858</v>
      </c>
      <c r="C2039" s="55" t="s">
        <v>5859</v>
      </c>
      <c r="D2039" s="55" t="s">
        <v>5860</v>
      </c>
      <c r="E2039" s="55" t="s">
        <v>728</v>
      </c>
      <c r="F2039" s="54" t="s">
        <v>441</v>
      </c>
      <c r="G2039" s="56">
        <v>73956</v>
      </c>
      <c r="H2039" s="85">
        <f t="shared" si="31"/>
        <v>15.05940805750415</v>
      </c>
    </row>
    <row r="2040" spans="1:8" x14ac:dyDescent="0.25">
      <c r="A2040" s="53">
        <v>395130601787</v>
      </c>
      <c r="B2040" s="54" t="s">
        <v>5861</v>
      </c>
      <c r="C2040" s="55" t="s">
        <v>5862</v>
      </c>
      <c r="D2040" s="55" t="s">
        <v>5863</v>
      </c>
      <c r="E2040" s="55" t="s">
        <v>728</v>
      </c>
      <c r="F2040" s="54" t="s">
        <v>477</v>
      </c>
      <c r="G2040" s="56">
        <v>73956</v>
      </c>
      <c r="H2040" s="85">
        <f t="shared" si="31"/>
        <v>15.05940805750415</v>
      </c>
    </row>
    <row r="2041" spans="1:8" x14ac:dyDescent="0.25">
      <c r="A2041" s="53">
        <v>395130800895</v>
      </c>
      <c r="B2041" s="54" t="s">
        <v>5864</v>
      </c>
      <c r="C2041" s="55" t="s">
        <v>5865</v>
      </c>
      <c r="D2041" s="55" t="s">
        <v>5866</v>
      </c>
      <c r="E2041" s="55" t="s">
        <v>728</v>
      </c>
      <c r="F2041" s="54" t="s">
        <v>441</v>
      </c>
      <c r="G2041" s="56">
        <v>73956</v>
      </c>
      <c r="H2041" s="85">
        <f t="shared" si="31"/>
        <v>15.05940805750415</v>
      </c>
    </row>
    <row r="2042" spans="1:8" x14ac:dyDescent="0.25">
      <c r="A2042" s="53">
        <v>395131000574</v>
      </c>
      <c r="B2042" s="54" t="s">
        <v>5867</v>
      </c>
      <c r="C2042" s="55" t="s">
        <v>4709</v>
      </c>
      <c r="D2042" s="55" t="s">
        <v>5868</v>
      </c>
      <c r="E2042" s="55" t="s">
        <v>743</v>
      </c>
      <c r="F2042" s="54" t="s">
        <v>441</v>
      </c>
      <c r="G2042" s="56">
        <v>73956</v>
      </c>
      <c r="H2042" s="85">
        <f t="shared" si="31"/>
        <v>15.05940805750415</v>
      </c>
    </row>
    <row r="2043" spans="1:8" x14ac:dyDescent="0.25">
      <c r="A2043" s="53">
        <v>395140301293</v>
      </c>
      <c r="B2043" s="54" t="s">
        <v>5869</v>
      </c>
      <c r="C2043" s="55" t="s">
        <v>5870</v>
      </c>
      <c r="D2043" s="55" t="s">
        <v>5871</v>
      </c>
      <c r="E2043" s="55" t="s">
        <v>728</v>
      </c>
      <c r="F2043" s="54" t="s">
        <v>441</v>
      </c>
      <c r="G2043" s="56">
        <v>73956</v>
      </c>
      <c r="H2043" s="85">
        <f t="shared" si="31"/>
        <v>15.05940805750415</v>
      </c>
    </row>
    <row r="2044" spans="1:8" x14ac:dyDescent="0.25">
      <c r="A2044" s="53">
        <v>395140500130</v>
      </c>
      <c r="B2044" s="54" t="s">
        <v>5872</v>
      </c>
      <c r="C2044" s="55" t="s">
        <v>3912</v>
      </c>
      <c r="D2044" s="55" t="s">
        <v>5873</v>
      </c>
      <c r="E2044" s="55" t="s">
        <v>728</v>
      </c>
      <c r="F2044" s="54" t="s">
        <v>441</v>
      </c>
      <c r="G2044" s="56">
        <v>73956</v>
      </c>
      <c r="H2044" s="85">
        <f t="shared" si="31"/>
        <v>15.05940805750415</v>
      </c>
    </row>
    <row r="2045" spans="1:8" x14ac:dyDescent="0.25">
      <c r="A2045" s="53">
        <v>395150200771</v>
      </c>
      <c r="B2045" s="54" t="s">
        <v>5874</v>
      </c>
      <c r="C2045" s="55" t="s">
        <v>5875</v>
      </c>
      <c r="D2045" s="55" t="s">
        <v>5876</v>
      </c>
      <c r="E2045" s="55" t="s">
        <v>743</v>
      </c>
      <c r="F2045" s="54" t="s">
        <v>441</v>
      </c>
      <c r="G2045" s="56">
        <v>73956</v>
      </c>
      <c r="H2045" s="85">
        <f t="shared" si="31"/>
        <v>15.05940805750415</v>
      </c>
    </row>
    <row r="2046" spans="1:8" x14ac:dyDescent="0.25">
      <c r="A2046" s="53">
        <v>395150300767</v>
      </c>
      <c r="B2046" s="54" t="s">
        <v>5877</v>
      </c>
      <c r="C2046" s="55" t="s">
        <v>5878</v>
      </c>
      <c r="D2046" s="55" t="s">
        <v>5879</v>
      </c>
      <c r="E2046" s="55" t="s">
        <v>728</v>
      </c>
      <c r="F2046" s="54" t="s">
        <v>441</v>
      </c>
      <c r="G2046" s="56">
        <v>73956</v>
      </c>
      <c r="H2046" s="85">
        <f t="shared" si="31"/>
        <v>15.05940805750415</v>
      </c>
    </row>
    <row r="2047" spans="1:8" x14ac:dyDescent="0.25">
      <c r="A2047" s="53">
        <v>395150601091</v>
      </c>
      <c r="B2047" s="54" t="s">
        <v>5880</v>
      </c>
      <c r="C2047" s="55" t="s">
        <v>5881</v>
      </c>
      <c r="D2047" s="55" t="s">
        <v>5882</v>
      </c>
      <c r="E2047" s="55" t="s">
        <v>728</v>
      </c>
      <c r="F2047" s="54" t="s">
        <v>441</v>
      </c>
      <c r="G2047" s="56">
        <v>73956</v>
      </c>
      <c r="H2047" s="85">
        <f t="shared" si="31"/>
        <v>15.05940805750415</v>
      </c>
    </row>
    <row r="2048" spans="1:8" x14ac:dyDescent="0.25">
      <c r="A2048" s="53">
        <v>395160200272</v>
      </c>
      <c r="B2048" s="54" t="s">
        <v>5883</v>
      </c>
      <c r="C2048" s="55" t="s">
        <v>5870</v>
      </c>
      <c r="D2048" s="55" t="s">
        <v>5884</v>
      </c>
      <c r="E2048" s="55" t="s">
        <v>728</v>
      </c>
      <c r="F2048" s="54" t="s">
        <v>441</v>
      </c>
      <c r="G2048" s="56">
        <v>73956</v>
      </c>
      <c r="H2048" s="85">
        <f t="shared" si="31"/>
        <v>15.05940805750415</v>
      </c>
    </row>
    <row r="2049" spans="1:8" x14ac:dyDescent="0.25">
      <c r="A2049" s="53">
        <v>395160800181</v>
      </c>
      <c r="B2049" s="54" t="s">
        <v>5885</v>
      </c>
      <c r="C2049" s="55" t="s">
        <v>3912</v>
      </c>
      <c r="D2049" s="55" t="s">
        <v>5886</v>
      </c>
      <c r="E2049" s="55" t="s">
        <v>728</v>
      </c>
      <c r="F2049" s="54" t="s">
        <v>441</v>
      </c>
      <c r="G2049" s="56">
        <v>73956</v>
      </c>
      <c r="H2049" s="85">
        <f t="shared" si="31"/>
        <v>15.05940805750415</v>
      </c>
    </row>
    <row r="2050" spans="1:8" x14ac:dyDescent="0.25">
      <c r="A2050" s="53">
        <v>395160801349</v>
      </c>
      <c r="B2050" s="54" t="s">
        <v>5887</v>
      </c>
      <c r="C2050" s="55" t="s">
        <v>5118</v>
      </c>
      <c r="D2050" s="55" t="s">
        <v>5888</v>
      </c>
      <c r="E2050" s="55" t="s">
        <v>728</v>
      </c>
      <c r="F2050" s="54" t="s">
        <v>441</v>
      </c>
      <c r="G2050" s="56">
        <v>73956</v>
      </c>
      <c r="H2050" s="85">
        <f t="shared" ref="H2050:H2113" si="32">G2050/4910.95</f>
        <v>15.05940805750415</v>
      </c>
    </row>
    <row r="2051" spans="1:8" x14ac:dyDescent="0.25">
      <c r="A2051" s="53">
        <v>395160801373</v>
      </c>
      <c r="B2051" s="54" t="s">
        <v>5889</v>
      </c>
      <c r="C2051" s="55" t="s">
        <v>5890</v>
      </c>
      <c r="D2051" s="55" t="s">
        <v>5891</v>
      </c>
      <c r="E2051" s="55" t="s">
        <v>728</v>
      </c>
      <c r="F2051" s="54" t="s">
        <v>441</v>
      </c>
      <c r="G2051" s="56">
        <v>73956</v>
      </c>
      <c r="H2051" s="85">
        <f t="shared" si="32"/>
        <v>15.05940805750415</v>
      </c>
    </row>
    <row r="2052" spans="1:8" x14ac:dyDescent="0.25">
      <c r="A2052" s="53">
        <v>395160901297</v>
      </c>
      <c r="B2052" s="54" t="s">
        <v>5892</v>
      </c>
      <c r="C2052" s="55" t="s">
        <v>5893</v>
      </c>
      <c r="D2052" s="55" t="s">
        <v>5894</v>
      </c>
      <c r="E2052" s="55" t="s">
        <v>743</v>
      </c>
      <c r="F2052" s="54" t="s">
        <v>477</v>
      </c>
      <c r="G2052" s="56">
        <v>73956</v>
      </c>
      <c r="H2052" s="85">
        <f t="shared" si="32"/>
        <v>15.05940805750415</v>
      </c>
    </row>
    <row r="2053" spans="1:8" x14ac:dyDescent="0.25">
      <c r="A2053" s="53">
        <v>395161000251</v>
      </c>
      <c r="B2053" s="54" t="s">
        <v>5895</v>
      </c>
      <c r="C2053" s="55" t="s">
        <v>2216</v>
      </c>
      <c r="D2053" s="55" t="s">
        <v>5896</v>
      </c>
      <c r="E2053" s="55" t="s">
        <v>728</v>
      </c>
      <c r="F2053" s="54" t="s">
        <v>441</v>
      </c>
      <c r="G2053" s="56">
        <v>73956</v>
      </c>
      <c r="H2053" s="85">
        <f t="shared" si="32"/>
        <v>15.05940805750415</v>
      </c>
    </row>
    <row r="2054" spans="1:8" x14ac:dyDescent="0.25">
      <c r="A2054" s="53">
        <v>395161001770</v>
      </c>
      <c r="B2054" s="54" t="s">
        <v>5897</v>
      </c>
      <c r="C2054" s="55" t="s">
        <v>5898</v>
      </c>
      <c r="D2054" s="55" t="s">
        <v>5899</v>
      </c>
      <c r="E2054" s="55" t="s">
        <v>4163</v>
      </c>
      <c r="F2054" s="54" t="s">
        <v>441</v>
      </c>
      <c r="G2054" s="56">
        <v>73956</v>
      </c>
      <c r="H2054" s="85">
        <f t="shared" si="32"/>
        <v>15.05940805750415</v>
      </c>
    </row>
    <row r="2055" spans="1:8" x14ac:dyDescent="0.25">
      <c r="A2055" s="53">
        <v>395161100182</v>
      </c>
      <c r="B2055" s="54" t="s">
        <v>5900</v>
      </c>
      <c r="C2055" s="55" t="s">
        <v>5412</v>
      </c>
      <c r="D2055" s="55" t="s">
        <v>5901</v>
      </c>
      <c r="E2055" s="55" t="s">
        <v>743</v>
      </c>
      <c r="F2055" s="54" t="s">
        <v>441</v>
      </c>
      <c r="G2055" s="56">
        <v>73956</v>
      </c>
      <c r="H2055" s="85">
        <f t="shared" si="32"/>
        <v>15.05940805750415</v>
      </c>
    </row>
    <row r="2056" spans="1:8" x14ac:dyDescent="0.25">
      <c r="A2056" s="53">
        <v>395170101060</v>
      </c>
      <c r="B2056" s="54" t="s">
        <v>5902</v>
      </c>
      <c r="C2056" s="55" t="s">
        <v>5903</v>
      </c>
      <c r="D2056" s="55" t="s">
        <v>5904</v>
      </c>
      <c r="E2056" s="55" t="s">
        <v>728</v>
      </c>
      <c r="F2056" s="54" t="s">
        <v>441</v>
      </c>
      <c r="G2056" s="56">
        <v>73956</v>
      </c>
      <c r="H2056" s="85">
        <f t="shared" si="32"/>
        <v>15.05940805750415</v>
      </c>
    </row>
    <row r="2057" spans="1:8" x14ac:dyDescent="0.25">
      <c r="A2057" s="53">
        <v>395170800626</v>
      </c>
      <c r="B2057" s="54" t="s">
        <v>5905</v>
      </c>
      <c r="C2057" s="55" t="s">
        <v>4474</v>
      </c>
      <c r="D2057" s="55" t="s">
        <v>5906</v>
      </c>
      <c r="E2057" s="55" t="s">
        <v>728</v>
      </c>
      <c r="F2057" s="54" t="s">
        <v>441</v>
      </c>
      <c r="G2057" s="56">
        <v>73956</v>
      </c>
      <c r="H2057" s="85">
        <f t="shared" si="32"/>
        <v>15.05940805750415</v>
      </c>
    </row>
    <row r="2058" spans="1:8" x14ac:dyDescent="0.25">
      <c r="A2058" s="53">
        <v>395170801100</v>
      </c>
      <c r="B2058" s="54" t="s">
        <v>5907</v>
      </c>
      <c r="C2058" s="55" t="s">
        <v>5851</v>
      </c>
      <c r="D2058" s="55" t="s">
        <v>5908</v>
      </c>
      <c r="E2058" s="55" t="s">
        <v>743</v>
      </c>
      <c r="F2058" s="54" t="s">
        <v>441</v>
      </c>
      <c r="G2058" s="56">
        <v>73956</v>
      </c>
      <c r="H2058" s="85">
        <f t="shared" si="32"/>
        <v>15.05940805750415</v>
      </c>
    </row>
    <row r="2059" spans="1:8" x14ac:dyDescent="0.25">
      <c r="A2059" s="53">
        <v>395171000704</v>
      </c>
      <c r="B2059" s="54" t="s">
        <v>5909</v>
      </c>
      <c r="C2059" s="55" t="s">
        <v>5910</v>
      </c>
      <c r="D2059" s="55" t="s">
        <v>5911</v>
      </c>
      <c r="E2059" s="55" t="s">
        <v>728</v>
      </c>
      <c r="F2059" s="54" t="s">
        <v>441</v>
      </c>
      <c r="G2059" s="56">
        <v>73956</v>
      </c>
      <c r="H2059" s="85">
        <f t="shared" si="32"/>
        <v>15.05940805750415</v>
      </c>
    </row>
    <row r="2060" spans="1:8" x14ac:dyDescent="0.25">
      <c r="A2060" s="53">
        <v>395171000780</v>
      </c>
      <c r="B2060" s="54" t="s">
        <v>5912</v>
      </c>
      <c r="C2060" s="55" t="s">
        <v>5913</v>
      </c>
      <c r="D2060" s="55" t="s">
        <v>5914</v>
      </c>
      <c r="E2060" s="55" t="s">
        <v>728</v>
      </c>
      <c r="F2060" s="54" t="s">
        <v>477</v>
      </c>
      <c r="G2060" s="56">
        <v>73956</v>
      </c>
      <c r="H2060" s="85">
        <f t="shared" si="32"/>
        <v>15.05940805750415</v>
      </c>
    </row>
    <row r="2061" spans="1:8" x14ac:dyDescent="0.25">
      <c r="A2061" s="53">
        <v>395171100261</v>
      </c>
      <c r="B2061" s="54" t="s">
        <v>5915</v>
      </c>
      <c r="C2061" s="55" t="s">
        <v>5916</v>
      </c>
      <c r="D2061" s="55" t="s">
        <v>5917</v>
      </c>
      <c r="E2061" s="55" t="s">
        <v>743</v>
      </c>
      <c r="F2061" s="54" t="s">
        <v>441</v>
      </c>
      <c r="G2061" s="56">
        <v>73956</v>
      </c>
      <c r="H2061" s="85">
        <f t="shared" si="32"/>
        <v>15.05940805750415</v>
      </c>
    </row>
    <row r="2062" spans="1:8" x14ac:dyDescent="0.25">
      <c r="A2062" s="53">
        <v>395171101691</v>
      </c>
      <c r="B2062" s="54" t="s">
        <v>5918</v>
      </c>
      <c r="C2062" s="55" t="s">
        <v>5919</v>
      </c>
      <c r="D2062" s="55" t="s">
        <v>5920</v>
      </c>
      <c r="E2062" s="55" t="s">
        <v>728</v>
      </c>
      <c r="F2062" s="54" t="s">
        <v>441</v>
      </c>
      <c r="G2062" s="56">
        <v>73956</v>
      </c>
      <c r="H2062" s="85">
        <f t="shared" si="32"/>
        <v>15.05940805750415</v>
      </c>
    </row>
    <row r="2063" spans="1:8" x14ac:dyDescent="0.25">
      <c r="A2063" s="53">
        <v>395171200681</v>
      </c>
      <c r="B2063" s="54" t="s">
        <v>5921</v>
      </c>
      <c r="C2063" s="55" t="s">
        <v>5922</v>
      </c>
      <c r="D2063" s="55" t="s">
        <v>5923</v>
      </c>
      <c r="E2063" s="55" t="s">
        <v>728</v>
      </c>
      <c r="F2063" s="54" t="s">
        <v>441</v>
      </c>
      <c r="G2063" s="56">
        <v>73956</v>
      </c>
      <c r="H2063" s="85">
        <f t="shared" si="32"/>
        <v>15.05940805750415</v>
      </c>
    </row>
    <row r="2064" spans="1:8" x14ac:dyDescent="0.25">
      <c r="A2064" s="53">
        <v>395180102030</v>
      </c>
      <c r="B2064" s="54" t="s">
        <v>5924</v>
      </c>
      <c r="C2064" s="55" t="s">
        <v>5925</v>
      </c>
      <c r="D2064" s="55" t="s">
        <v>5926</v>
      </c>
      <c r="E2064" s="55" t="s">
        <v>743</v>
      </c>
      <c r="F2064" s="54" t="s">
        <v>441</v>
      </c>
      <c r="G2064" s="56">
        <v>73956</v>
      </c>
      <c r="H2064" s="85">
        <f t="shared" si="32"/>
        <v>15.05940805750415</v>
      </c>
    </row>
    <row r="2065" spans="1:8" x14ac:dyDescent="0.25">
      <c r="A2065" s="53">
        <v>395180301504</v>
      </c>
      <c r="B2065" s="54" t="s">
        <v>5927</v>
      </c>
      <c r="C2065" s="55" t="s">
        <v>5928</v>
      </c>
      <c r="D2065" s="55" t="s">
        <v>5929</v>
      </c>
      <c r="E2065" s="55" t="s">
        <v>743</v>
      </c>
      <c r="F2065" s="54" t="s">
        <v>441</v>
      </c>
      <c r="G2065" s="56">
        <v>73956</v>
      </c>
      <c r="H2065" s="85">
        <f t="shared" si="32"/>
        <v>15.05940805750415</v>
      </c>
    </row>
    <row r="2066" spans="1:8" x14ac:dyDescent="0.25">
      <c r="A2066" s="53">
        <v>395180400871</v>
      </c>
      <c r="B2066" s="54" t="s">
        <v>5930</v>
      </c>
      <c r="C2066" s="55" t="s">
        <v>5931</v>
      </c>
      <c r="D2066" s="55" t="s">
        <v>5932</v>
      </c>
      <c r="E2066" s="55" t="s">
        <v>728</v>
      </c>
      <c r="F2066" s="54" t="s">
        <v>441</v>
      </c>
      <c r="G2066" s="56">
        <v>73956</v>
      </c>
      <c r="H2066" s="85">
        <f t="shared" si="32"/>
        <v>15.05940805750415</v>
      </c>
    </row>
    <row r="2067" spans="1:8" x14ac:dyDescent="0.25">
      <c r="A2067" s="53">
        <v>395180401185</v>
      </c>
      <c r="B2067" s="54" t="s">
        <v>5933</v>
      </c>
      <c r="C2067" s="55" t="s">
        <v>5934</v>
      </c>
      <c r="D2067" s="55" t="s">
        <v>5935</v>
      </c>
      <c r="E2067" s="55" t="s">
        <v>728</v>
      </c>
      <c r="F2067" s="54" t="s">
        <v>441</v>
      </c>
      <c r="G2067" s="56">
        <v>73956</v>
      </c>
      <c r="H2067" s="85">
        <f t="shared" si="32"/>
        <v>15.05940805750415</v>
      </c>
    </row>
    <row r="2068" spans="1:8" x14ac:dyDescent="0.25">
      <c r="A2068" s="53">
        <v>395180401401</v>
      </c>
      <c r="B2068" s="54" t="s">
        <v>5936</v>
      </c>
      <c r="C2068" s="55" t="s">
        <v>5937</v>
      </c>
      <c r="D2068" s="55" t="s">
        <v>5938</v>
      </c>
      <c r="E2068" s="55" t="s">
        <v>728</v>
      </c>
      <c r="F2068" s="54" t="s">
        <v>441</v>
      </c>
      <c r="G2068" s="56">
        <v>73956</v>
      </c>
      <c r="H2068" s="85">
        <f t="shared" si="32"/>
        <v>15.05940805750415</v>
      </c>
    </row>
    <row r="2069" spans="1:8" x14ac:dyDescent="0.25">
      <c r="A2069" s="53">
        <v>395180401843</v>
      </c>
      <c r="B2069" s="54" t="s">
        <v>5939</v>
      </c>
      <c r="C2069" s="55" t="s">
        <v>560</v>
      </c>
      <c r="D2069" s="55" t="s">
        <v>5940</v>
      </c>
      <c r="E2069" s="55" t="s">
        <v>728</v>
      </c>
      <c r="F2069" s="54" t="s">
        <v>477</v>
      </c>
      <c r="G2069" s="56">
        <v>73956</v>
      </c>
      <c r="H2069" s="85">
        <f t="shared" si="32"/>
        <v>15.05940805750415</v>
      </c>
    </row>
    <row r="2070" spans="1:8" x14ac:dyDescent="0.25">
      <c r="A2070" s="53">
        <v>395180401851</v>
      </c>
      <c r="B2070" s="54" t="s">
        <v>5941</v>
      </c>
      <c r="C2070" s="55" t="s">
        <v>2701</v>
      </c>
      <c r="D2070" s="55" t="s">
        <v>5942</v>
      </c>
      <c r="E2070" s="55" t="s">
        <v>743</v>
      </c>
      <c r="F2070" s="54" t="s">
        <v>441</v>
      </c>
      <c r="G2070" s="56">
        <v>73956</v>
      </c>
      <c r="H2070" s="85">
        <f t="shared" si="32"/>
        <v>15.05940805750415</v>
      </c>
    </row>
    <row r="2071" spans="1:8" x14ac:dyDescent="0.25">
      <c r="A2071" s="53">
        <v>395180500191</v>
      </c>
      <c r="B2071" s="54" t="s">
        <v>5943</v>
      </c>
      <c r="C2071" s="55" t="s">
        <v>5944</v>
      </c>
      <c r="D2071" s="55" t="s">
        <v>5945</v>
      </c>
      <c r="E2071" s="55" t="s">
        <v>728</v>
      </c>
      <c r="F2071" s="54" t="s">
        <v>441</v>
      </c>
      <c r="G2071" s="56">
        <v>73956</v>
      </c>
      <c r="H2071" s="85">
        <f t="shared" si="32"/>
        <v>15.05940805750415</v>
      </c>
    </row>
    <row r="2072" spans="1:8" x14ac:dyDescent="0.25">
      <c r="A2072" s="53">
        <v>395180601044</v>
      </c>
      <c r="B2072" s="54" t="s">
        <v>5946</v>
      </c>
      <c r="C2072" s="55" t="s">
        <v>5947</v>
      </c>
      <c r="D2072" s="55" t="s">
        <v>5948</v>
      </c>
      <c r="E2072" s="55" t="s">
        <v>728</v>
      </c>
      <c r="F2072" s="54" t="s">
        <v>441</v>
      </c>
      <c r="G2072" s="56">
        <v>73956</v>
      </c>
      <c r="H2072" s="85">
        <f t="shared" si="32"/>
        <v>15.05940805750415</v>
      </c>
    </row>
    <row r="2073" spans="1:8" x14ac:dyDescent="0.25">
      <c r="A2073" s="53">
        <v>395180800527</v>
      </c>
      <c r="B2073" s="54" t="s">
        <v>5949</v>
      </c>
      <c r="C2073" s="55" t="s">
        <v>5950</v>
      </c>
      <c r="D2073" s="55" t="s">
        <v>5951</v>
      </c>
      <c r="E2073" s="55" t="s">
        <v>728</v>
      </c>
      <c r="F2073" s="54" t="s">
        <v>441</v>
      </c>
      <c r="G2073" s="56">
        <v>73956</v>
      </c>
      <c r="H2073" s="85">
        <f t="shared" si="32"/>
        <v>15.05940805750415</v>
      </c>
    </row>
    <row r="2074" spans="1:8" x14ac:dyDescent="0.25">
      <c r="A2074" s="53">
        <v>395180900939</v>
      </c>
      <c r="B2074" s="54" t="s">
        <v>5952</v>
      </c>
      <c r="C2074" s="55" t="s">
        <v>5418</v>
      </c>
      <c r="D2074" s="55" t="s">
        <v>5419</v>
      </c>
      <c r="E2074" s="55" t="s">
        <v>743</v>
      </c>
      <c r="F2074" s="54" t="s">
        <v>441</v>
      </c>
      <c r="G2074" s="56">
        <v>73956</v>
      </c>
      <c r="H2074" s="85">
        <f t="shared" si="32"/>
        <v>15.05940805750415</v>
      </c>
    </row>
    <row r="2075" spans="1:8" x14ac:dyDescent="0.25">
      <c r="A2075" s="53">
        <v>395181000346</v>
      </c>
      <c r="B2075" s="54" t="s">
        <v>433</v>
      </c>
      <c r="C2075" s="55" t="s">
        <v>5953</v>
      </c>
      <c r="D2075" s="55" t="s">
        <v>5954</v>
      </c>
      <c r="E2075" s="55" t="s">
        <v>728</v>
      </c>
      <c r="F2075" s="54" t="s">
        <v>441</v>
      </c>
      <c r="G2075" s="56">
        <v>73956</v>
      </c>
      <c r="H2075" s="85">
        <f t="shared" si="32"/>
        <v>15.05940805750415</v>
      </c>
    </row>
    <row r="2076" spans="1:8" x14ac:dyDescent="0.25">
      <c r="A2076" s="53">
        <v>395181101193</v>
      </c>
      <c r="B2076" s="54" t="s">
        <v>432</v>
      </c>
      <c r="C2076" s="55" t="s">
        <v>560</v>
      </c>
      <c r="D2076" s="55" t="s">
        <v>5439</v>
      </c>
      <c r="E2076" s="55" t="s">
        <v>743</v>
      </c>
      <c r="F2076" s="54" t="s">
        <v>477</v>
      </c>
      <c r="G2076" s="56">
        <v>73956</v>
      </c>
      <c r="H2076" s="85">
        <f t="shared" si="32"/>
        <v>15.05940805750415</v>
      </c>
    </row>
    <row r="2077" spans="1:8" x14ac:dyDescent="0.25">
      <c r="A2077" s="53">
        <v>395200302260</v>
      </c>
      <c r="B2077" s="54" t="s">
        <v>5955</v>
      </c>
      <c r="C2077" s="55" t="s">
        <v>5118</v>
      </c>
      <c r="D2077" s="55" t="s">
        <v>5888</v>
      </c>
      <c r="E2077" s="55" t="s">
        <v>728</v>
      </c>
      <c r="F2077" s="54" t="s">
        <v>441</v>
      </c>
      <c r="G2077" s="56">
        <v>73956</v>
      </c>
      <c r="H2077" s="85">
        <f t="shared" si="32"/>
        <v>15.05940805750415</v>
      </c>
    </row>
    <row r="2078" spans="1:8" x14ac:dyDescent="0.25">
      <c r="A2078" s="53">
        <v>395200501653</v>
      </c>
      <c r="B2078" s="54" t="s">
        <v>5956</v>
      </c>
      <c r="C2078" s="55" t="s">
        <v>5957</v>
      </c>
      <c r="D2078" s="55" t="s">
        <v>5958</v>
      </c>
      <c r="E2078" s="55" t="s">
        <v>728</v>
      </c>
      <c r="F2078" s="54" t="s">
        <v>477</v>
      </c>
      <c r="G2078" s="56">
        <v>73956</v>
      </c>
      <c r="H2078" s="85">
        <f t="shared" si="32"/>
        <v>15.05940805750415</v>
      </c>
    </row>
    <row r="2079" spans="1:8" x14ac:dyDescent="0.25">
      <c r="A2079" s="53">
        <v>395200801991</v>
      </c>
      <c r="B2079" s="54" t="s">
        <v>5959</v>
      </c>
      <c r="C2079" s="55" t="s">
        <v>4445</v>
      </c>
      <c r="D2079" s="55" t="s">
        <v>5960</v>
      </c>
      <c r="E2079" s="55" t="s">
        <v>728</v>
      </c>
      <c r="F2079" s="54" t="s">
        <v>441</v>
      </c>
      <c r="G2079" s="56">
        <v>73956</v>
      </c>
      <c r="H2079" s="85">
        <f t="shared" si="32"/>
        <v>15.05940805750415</v>
      </c>
    </row>
    <row r="2080" spans="1:8" x14ac:dyDescent="0.25">
      <c r="A2080" s="53">
        <v>395750201282</v>
      </c>
      <c r="B2080" s="54" t="s">
        <v>5961</v>
      </c>
      <c r="C2080" s="55" t="s">
        <v>2009</v>
      </c>
      <c r="D2080" s="55" t="s">
        <v>5962</v>
      </c>
      <c r="E2080" s="55" t="s">
        <v>728</v>
      </c>
      <c r="F2080" s="54" t="s">
        <v>441</v>
      </c>
      <c r="G2080" s="56">
        <v>73956</v>
      </c>
      <c r="H2080" s="85">
        <f t="shared" si="32"/>
        <v>15.05940805750415</v>
      </c>
    </row>
    <row r="2081" spans="1:8" x14ac:dyDescent="0.25">
      <c r="A2081" s="53">
        <v>395750201533</v>
      </c>
      <c r="B2081" s="54" t="s">
        <v>5963</v>
      </c>
      <c r="C2081" s="55" t="s">
        <v>5964</v>
      </c>
      <c r="D2081" s="55" t="s">
        <v>5965</v>
      </c>
      <c r="E2081" s="55" t="s">
        <v>728</v>
      </c>
      <c r="F2081" s="54" t="s">
        <v>441</v>
      </c>
      <c r="G2081" s="56">
        <v>73956</v>
      </c>
      <c r="H2081" s="85">
        <f t="shared" si="32"/>
        <v>15.05940805750415</v>
      </c>
    </row>
    <row r="2082" spans="1:8" x14ac:dyDescent="0.25">
      <c r="A2082" s="53">
        <v>395770800425</v>
      </c>
      <c r="B2082" s="54" t="s">
        <v>5966</v>
      </c>
      <c r="C2082" s="55" t="s">
        <v>3265</v>
      </c>
      <c r="D2082" s="55" t="s">
        <v>3266</v>
      </c>
      <c r="E2082" s="55" t="s">
        <v>728</v>
      </c>
      <c r="F2082" s="54" t="s">
        <v>441</v>
      </c>
      <c r="G2082" s="56">
        <v>73956</v>
      </c>
      <c r="H2082" s="85">
        <f t="shared" si="32"/>
        <v>15.05940805750415</v>
      </c>
    </row>
    <row r="2083" spans="1:8" x14ac:dyDescent="0.25">
      <c r="A2083" s="53">
        <v>395770800603</v>
      </c>
      <c r="B2083" s="54" t="s">
        <v>5967</v>
      </c>
      <c r="C2083" s="55" t="s">
        <v>5968</v>
      </c>
      <c r="D2083" s="55" t="s">
        <v>5969</v>
      </c>
      <c r="E2083" s="55" t="s">
        <v>728</v>
      </c>
      <c r="F2083" s="54" t="s">
        <v>441</v>
      </c>
      <c r="G2083" s="56">
        <v>73956</v>
      </c>
      <c r="H2083" s="85">
        <f t="shared" si="32"/>
        <v>15.05940805750415</v>
      </c>
    </row>
    <row r="2084" spans="1:8" x14ac:dyDescent="0.25">
      <c r="A2084" s="53">
        <v>395770800638</v>
      </c>
      <c r="B2084" s="54" t="s">
        <v>5970</v>
      </c>
      <c r="C2084" s="55" t="s">
        <v>5132</v>
      </c>
      <c r="D2084" s="55" t="s">
        <v>3171</v>
      </c>
      <c r="E2084" s="55" t="s">
        <v>728</v>
      </c>
      <c r="F2084" s="54" t="s">
        <v>477</v>
      </c>
      <c r="G2084" s="56">
        <v>73956</v>
      </c>
      <c r="H2084" s="85">
        <f t="shared" si="32"/>
        <v>15.05940805750415</v>
      </c>
    </row>
    <row r="2085" spans="1:8" x14ac:dyDescent="0.25">
      <c r="A2085" s="53">
        <v>395770801367</v>
      </c>
      <c r="B2085" s="54" t="s">
        <v>5971</v>
      </c>
      <c r="C2085" s="55" t="s">
        <v>5972</v>
      </c>
      <c r="D2085" s="55" t="s">
        <v>3623</v>
      </c>
      <c r="E2085" s="55" t="s">
        <v>728</v>
      </c>
      <c r="F2085" s="54" t="s">
        <v>441</v>
      </c>
      <c r="G2085" s="56">
        <v>73956</v>
      </c>
      <c r="H2085" s="85">
        <f t="shared" si="32"/>
        <v>15.05940805750415</v>
      </c>
    </row>
    <row r="2086" spans="1:8" x14ac:dyDescent="0.25">
      <c r="A2086" s="53">
        <v>395770801421</v>
      </c>
      <c r="B2086" s="54" t="s">
        <v>5973</v>
      </c>
      <c r="C2086" s="55" t="s">
        <v>5974</v>
      </c>
      <c r="D2086" s="55" t="s">
        <v>5781</v>
      </c>
      <c r="E2086" s="55" t="s">
        <v>728</v>
      </c>
      <c r="F2086" s="54" t="s">
        <v>441</v>
      </c>
      <c r="G2086" s="56">
        <v>73956</v>
      </c>
      <c r="H2086" s="85">
        <f t="shared" si="32"/>
        <v>15.05940805750415</v>
      </c>
    </row>
    <row r="2087" spans="1:8" x14ac:dyDescent="0.25">
      <c r="A2087" s="53">
        <v>395770801740</v>
      </c>
      <c r="B2087" s="54" t="s">
        <v>5975</v>
      </c>
      <c r="C2087" s="55" t="s">
        <v>1663</v>
      </c>
      <c r="D2087" s="55" t="s">
        <v>1664</v>
      </c>
      <c r="E2087" s="55" t="s">
        <v>743</v>
      </c>
      <c r="F2087" s="54" t="s">
        <v>441</v>
      </c>
      <c r="G2087" s="56">
        <v>73956</v>
      </c>
      <c r="H2087" s="85">
        <f t="shared" si="32"/>
        <v>15.05940805750415</v>
      </c>
    </row>
    <row r="2088" spans="1:8" x14ac:dyDescent="0.25">
      <c r="A2088" s="53">
        <v>395770801880</v>
      </c>
      <c r="B2088" s="54" t="s">
        <v>5976</v>
      </c>
      <c r="C2088" s="55" t="s">
        <v>3459</v>
      </c>
      <c r="D2088" s="55" t="s">
        <v>5977</v>
      </c>
      <c r="E2088" s="55" t="s">
        <v>743</v>
      </c>
      <c r="F2088" s="54" t="s">
        <v>477</v>
      </c>
      <c r="G2088" s="56">
        <v>73956</v>
      </c>
      <c r="H2088" s="85">
        <f t="shared" si="32"/>
        <v>15.05940805750415</v>
      </c>
    </row>
    <row r="2089" spans="1:8" x14ac:dyDescent="0.25">
      <c r="A2089" s="53">
        <v>395770802380</v>
      </c>
      <c r="B2089" s="54" t="s">
        <v>5978</v>
      </c>
      <c r="C2089" s="55" t="s">
        <v>5979</v>
      </c>
      <c r="D2089" s="55" t="s">
        <v>5980</v>
      </c>
      <c r="E2089" s="55" t="s">
        <v>743</v>
      </c>
      <c r="F2089" s="54" t="s">
        <v>441</v>
      </c>
      <c r="G2089" s="56">
        <v>73956</v>
      </c>
      <c r="H2089" s="85">
        <f t="shared" si="32"/>
        <v>15.05940805750415</v>
      </c>
    </row>
    <row r="2090" spans="1:8" x14ac:dyDescent="0.25">
      <c r="A2090" s="53">
        <v>395910820243</v>
      </c>
      <c r="B2090" s="54" t="s">
        <v>5981</v>
      </c>
      <c r="C2090" s="55" t="s">
        <v>5982</v>
      </c>
      <c r="D2090" s="55" t="s">
        <v>5983</v>
      </c>
      <c r="E2090" s="55" t="s">
        <v>743</v>
      </c>
      <c r="F2090" s="54" t="s">
        <v>441</v>
      </c>
      <c r="G2090" s="56">
        <v>73956</v>
      </c>
      <c r="H2090" s="85">
        <f t="shared" si="32"/>
        <v>15.05940805750415</v>
      </c>
    </row>
    <row r="2091" spans="1:8" x14ac:dyDescent="0.25">
      <c r="A2091" s="53">
        <v>395930410041</v>
      </c>
      <c r="B2091" s="54" t="s">
        <v>5984</v>
      </c>
      <c r="C2091" s="55" t="s">
        <v>5985</v>
      </c>
      <c r="D2091" s="55" t="s">
        <v>5986</v>
      </c>
      <c r="E2091" s="55" t="s">
        <v>728</v>
      </c>
      <c r="F2091" s="54" t="s">
        <v>441</v>
      </c>
      <c r="G2091" s="56">
        <v>73956</v>
      </c>
      <c r="H2091" s="85">
        <f t="shared" si="32"/>
        <v>15.05940805750415</v>
      </c>
    </row>
    <row r="2092" spans="1:8" x14ac:dyDescent="0.25">
      <c r="A2092" s="53">
        <v>395930411421</v>
      </c>
      <c r="B2092" s="54" t="s">
        <v>5987</v>
      </c>
      <c r="C2092" s="55" t="s">
        <v>5988</v>
      </c>
      <c r="D2092" s="55" t="s">
        <v>5989</v>
      </c>
      <c r="E2092" s="55" t="s">
        <v>728</v>
      </c>
      <c r="F2092" s="54" t="s">
        <v>441</v>
      </c>
      <c r="G2092" s="56">
        <v>73956</v>
      </c>
      <c r="H2092" s="85">
        <f t="shared" si="32"/>
        <v>15.05940805750415</v>
      </c>
    </row>
    <row r="2093" spans="1:8" x14ac:dyDescent="0.25">
      <c r="A2093" s="53">
        <v>395940251367</v>
      </c>
      <c r="B2093" s="54" t="s">
        <v>5990</v>
      </c>
      <c r="C2093" s="55" t="s">
        <v>5991</v>
      </c>
      <c r="D2093" s="55" t="s">
        <v>5181</v>
      </c>
      <c r="E2093" s="55" t="s">
        <v>743</v>
      </c>
      <c r="F2093" s="54" t="s">
        <v>477</v>
      </c>
      <c r="G2093" s="56">
        <v>73956</v>
      </c>
      <c r="H2093" s="85">
        <f t="shared" si="32"/>
        <v>15.05940805750415</v>
      </c>
    </row>
    <row r="2094" spans="1:8" x14ac:dyDescent="0.25">
      <c r="A2094" s="53">
        <v>395940450742</v>
      </c>
      <c r="B2094" s="54" t="s">
        <v>5992</v>
      </c>
      <c r="C2094" s="55" t="s">
        <v>5993</v>
      </c>
      <c r="D2094" s="55" t="s">
        <v>5994</v>
      </c>
      <c r="E2094" s="55" t="s">
        <v>743</v>
      </c>
      <c r="F2094" s="54" t="s">
        <v>441</v>
      </c>
      <c r="G2094" s="56">
        <v>73956</v>
      </c>
      <c r="H2094" s="85">
        <f t="shared" si="32"/>
        <v>15.05940805750415</v>
      </c>
    </row>
    <row r="2095" spans="1:8" x14ac:dyDescent="0.25">
      <c r="A2095" s="53">
        <v>395940550976</v>
      </c>
      <c r="B2095" s="54" t="s">
        <v>5995</v>
      </c>
      <c r="C2095" s="55" t="s">
        <v>5996</v>
      </c>
      <c r="D2095" s="55" t="s">
        <v>5997</v>
      </c>
      <c r="E2095" s="55" t="s">
        <v>728</v>
      </c>
      <c r="F2095" s="54" t="s">
        <v>441</v>
      </c>
      <c r="G2095" s="56">
        <v>73956</v>
      </c>
      <c r="H2095" s="85">
        <f t="shared" si="32"/>
        <v>15.05940805750415</v>
      </c>
    </row>
    <row r="2096" spans="1:8" x14ac:dyDescent="0.25">
      <c r="A2096" s="53">
        <v>395940951792</v>
      </c>
      <c r="B2096" s="54" t="s">
        <v>5998</v>
      </c>
      <c r="C2096" s="55" t="s">
        <v>2701</v>
      </c>
      <c r="D2096" s="55" t="s">
        <v>5999</v>
      </c>
      <c r="E2096" s="55" t="s">
        <v>728</v>
      </c>
      <c r="F2096" s="54" t="s">
        <v>441</v>
      </c>
      <c r="G2096" s="56">
        <v>73956</v>
      </c>
      <c r="H2096" s="85">
        <f t="shared" si="32"/>
        <v>15.05940805750415</v>
      </c>
    </row>
    <row r="2097" spans="1:8" x14ac:dyDescent="0.25">
      <c r="A2097" s="53">
        <v>395950610993</v>
      </c>
      <c r="B2097" s="54" t="s">
        <v>6000</v>
      </c>
      <c r="C2097" s="55" t="s">
        <v>6001</v>
      </c>
      <c r="D2097" s="55" t="s">
        <v>6002</v>
      </c>
      <c r="E2097" s="55" t="s">
        <v>743</v>
      </c>
      <c r="F2097" s="54" t="s">
        <v>441</v>
      </c>
      <c r="G2097" s="56">
        <v>73956</v>
      </c>
      <c r="H2097" s="85">
        <f t="shared" si="32"/>
        <v>15.05940805750415</v>
      </c>
    </row>
    <row r="2098" spans="1:8" x14ac:dyDescent="0.25">
      <c r="A2098" s="53">
        <v>395950911535</v>
      </c>
      <c r="B2098" s="54" t="s">
        <v>6003</v>
      </c>
      <c r="C2098" s="55" t="s">
        <v>3075</v>
      </c>
      <c r="D2098" s="55" t="s">
        <v>6004</v>
      </c>
      <c r="E2098" s="55" t="s">
        <v>728</v>
      </c>
      <c r="F2098" s="54" t="s">
        <v>441</v>
      </c>
      <c r="G2098" s="56">
        <v>73956</v>
      </c>
      <c r="H2098" s="85">
        <f t="shared" si="32"/>
        <v>15.05940805750415</v>
      </c>
    </row>
    <row r="2099" spans="1:8" x14ac:dyDescent="0.25">
      <c r="A2099" s="53">
        <v>395960410194</v>
      </c>
      <c r="B2099" s="54" t="s">
        <v>6005</v>
      </c>
      <c r="C2099" s="55" t="s">
        <v>6006</v>
      </c>
      <c r="D2099" s="55" t="s">
        <v>3162</v>
      </c>
      <c r="E2099" s="55" t="s">
        <v>728</v>
      </c>
      <c r="F2099" s="54" t="s">
        <v>441</v>
      </c>
      <c r="G2099" s="56">
        <v>73956</v>
      </c>
      <c r="H2099" s="85">
        <f t="shared" si="32"/>
        <v>15.05940805750415</v>
      </c>
    </row>
    <row r="2100" spans="1:8" x14ac:dyDescent="0.25">
      <c r="A2100" s="53">
        <v>395960710660</v>
      </c>
      <c r="B2100" s="54" t="s">
        <v>6007</v>
      </c>
      <c r="C2100" s="55" t="s">
        <v>6008</v>
      </c>
      <c r="D2100" s="55" t="s">
        <v>6009</v>
      </c>
      <c r="E2100" s="55" t="s">
        <v>743</v>
      </c>
      <c r="F2100" s="54" t="s">
        <v>441</v>
      </c>
      <c r="G2100" s="56">
        <v>73956</v>
      </c>
      <c r="H2100" s="85">
        <f t="shared" si="32"/>
        <v>15.05940805750415</v>
      </c>
    </row>
    <row r="2101" spans="1:8" x14ac:dyDescent="0.25">
      <c r="A2101" s="53">
        <v>395961211195</v>
      </c>
      <c r="B2101" s="54" t="s">
        <v>6010</v>
      </c>
      <c r="C2101" s="55" t="s">
        <v>6011</v>
      </c>
      <c r="D2101" s="55" t="s">
        <v>6012</v>
      </c>
      <c r="E2101" s="55" t="s">
        <v>728</v>
      </c>
      <c r="F2101" s="54" t="s">
        <v>441</v>
      </c>
      <c r="G2101" s="56">
        <v>73956</v>
      </c>
      <c r="H2101" s="85">
        <f t="shared" si="32"/>
        <v>15.05940805750415</v>
      </c>
    </row>
    <row r="2102" spans="1:8" x14ac:dyDescent="0.25">
      <c r="A2102" s="53">
        <v>395970651904</v>
      </c>
      <c r="B2102" s="54" t="s">
        <v>6013</v>
      </c>
      <c r="C2102" s="55" t="s">
        <v>6014</v>
      </c>
      <c r="D2102" s="55" t="s">
        <v>6015</v>
      </c>
      <c r="E2102" s="55" t="s">
        <v>743</v>
      </c>
      <c r="F2102" s="54" t="s">
        <v>441</v>
      </c>
      <c r="G2102" s="56">
        <v>73956</v>
      </c>
      <c r="H2102" s="85">
        <f t="shared" si="32"/>
        <v>15.05940805750415</v>
      </c>
    </row>
    <row r="2103" spans="1:8" x14ac:dyDescent="0.25">
      <c r="A2103" s="53">
        <v>395970750333</v>
      </c>
      <c r="B2103" s="54" t="s">
        <v>6016</v>
      </c>
      <c r="C2103" s="55" t="s">
        <v>6017</v>
      </c>
      <c r="D2103" s="55" t="s">
        <v>6018</v>
      </c>
      <c r="E2103" s="55" t="s">
        <v>743</v>
      </c>
      <c r="F2103" s="54" t="s">
        <v>441</v>
      </c>
      <c r="G2103" s="56">
        <v>73956</v>
      </c>
      <c r="H2103" s="85">
        <f t="shared" si="32"/>
        <v>15.05940805750415</v>
      </c>
    </row>
    <row r="2104" spans="1:8" x14ac:dyDescent="0.25">
      <c r="A2104" s="53">
        <v>395980251327</v>
      </c>
      <c r="B2104" s="54" t="s">
        <v>6019</v>
      </c>
      <c r="C2104" s="55" t="s">
        <v>6020</v>
      </c>
      <c r="D2104" s="55" t="s">
        <v>6021</v>
      </c>
      <c r="E2104" s="55" t="s">
        <v>743</v>
      </c>
      <c r="F2104" s="54" t="s">
        <v>441</v>
      </c>
      <c r="G2104" s="56">
        <v>73956</v>
      </c>
      <c r="H2104" s="85">
        <f t="shared" si="32"/>
        <v>15.05940805750415</v>
      </c>
    </row>
    <row r="2105" spans="1:8" x14ac:dyDescent="0.25">
      <c r="A2105" s="53">
        <v>395980351097</v>
      </c>
      <c r="B2105" s="54" t="s">
        <v>6022</v>
      </c>
      <c r="C2105" s="55" t="s">
        <v>6023</v>
      </c>
      <c r="D2105" s="55" t="s">
        <v>6024</v>
      </c>
      <c r="E2105" s="55" t="s">
        <v>728</v>
      </c>
      <c r="F2105" s="54" t="s">
        <v>441</v>
      </c>
      <c r="G2105" s="56">
        <v>73956</v>
      </c>
      <c r="H2105" s="85">
        <f t="shared" si="32"/>
        <v>15.05940805750415</v>
      </c>
    </row>
    <row r="2106" spans="1:8" x14ac:dyDescent="0.25">
      <c r="A2106" s="53">
        <v>395980351127</v>
      </c>
      <c r="B2106" s="54" t="s">
        <v>6025</v>
      </c>
      <c r="C2106" s="55" t="s">
        <v>6026</v>
      </c>
      <c r="D2106" s="55" t="s">
        <v>6027</v>
      </c>
      <c r="E2106" s="55" t="s">
        <v>4163</v>
      </c>
      <c r="F2106" s="54" t="s">
        <v>441</v>
      </c>
      <c r="G2106" s="56">
        <v>73956</v>
      </c>
      <c r="H2106" s="85">
        <f t="shared" si="32"/>
        <v>15.05940805750415</v>
      </c>
    </row>
    <row r="2107" spans="1:8" x14ac:dyDescent="0.25">
      <c r="A2107" s="53">
        <v>395990106295</v>
      </c>
      <c r="B2107" s="54" t="s">
        <v>6028</v>
      </c>
      <c r="C2107" s="55" t="s">
        <v>6029</v>
      </c>
      <c r="D2107" s="55" t="s">
        <v>6030</v>
      </c>
      <c r="E2107" s="55" t="s">
        <v>728</v>
      </c>
      <c r="F2107" s="54" t="s">
        <v>441</v>
      </c>
      <c r="G2107" s="56">
        <v>73956</v>
      </c>
      <c r="H2107" s="85">
        <f t="shared" si="32"/>
        <v>15.05940805750415</v>
      </c>
    </row>
    <row r="2108" spans="1:8" x14ac:dyDescent="0.25">
      <c r="A2108" s="53">
        <v>395990220021</v>
      </c>
      <c r="B2108" s="54" t="s">
        <v>6031</v>
      </c>
      <c r="C2108" s="55" t="s">
        <v>6032</v>
      </c>
      <c r="D2108" s="55" t="s">
        <v>4497</v>
      </c>
      <c r="E2108" s="55" t="s">
        <v>728</v>
      </c>
      <c r="F2108" s="54" t="s">
        <v>477</v>
      </c>
      <c r="G2108" s="56">
        <v>73956</v>
      </c>
      <c r="H2108" s="85">
        <f t="shared" si="32"/>
        <v>15.05940805750415</v>
      </c>
    </row>
    <row r="2109" spans="1:8" x14ac:dyDescent="0.25">
      <c r="A2109" s="53">
        <v>395990421948</v>
      </c>
      <c r="B2109" s="54" t="s">
        <v>6033</v>
      </c>
      <c r="C2109" s="55" t="s">
        <v>6034</v>
      </c>
      <c r="D2109" s="55" t="s">
        <v>1050</v>
      </c>
      <c r="E2109" s="55" t="s">
        <v>743</v>
      </c>
      <c r="F2109" s="54" t="s">
        <v>441</v>
      </c>
      <c r="G2109" s="56">
        <v>73956</v>
      </c>
      <c r="H2109" s="85">
        <f t="shared" si="32"/>
        <v>15.05940805750415</v>
      </c>
    </row>
    <row r="2110" spans="1:8" x14ac:dyDescent="0.25">
      <c r="A2110" s="53">
        <v>395990520199</v>
      </c>
      <c r="B2110" s="54" t="s">
        <v>6035</v>
      </c>
      <c r="C2110" s="55" t="s">
        <v>3161</v>
      </c>
      <c r="D2110" s="55" t="s">
        <v>6036</v>
      </c>
      <c r="E2110" s="55" t="s">
        <v>743</v>
      </c>
      <c r="F2110" s="54" t="s">
        <v>441</v>
      </c>
      <c r="G2110" s="56">
        <v>73956</v>
      </c>
      <c r="H2110" s="85">
        <f t="shared" si="32"/>
        <v>15.05940805750415</v>
      </c>
    </row>
    <row r="2111" spans="1:8" x14ac:dyDescent="0.25">
      <c r="A2111" s="53">
        <v>396000101355</v>
      </c>
      <c r="B2111" s="54" t="s">
        <v>57</v>
      </c>
      <c r="C2111" s="55" t="s">
        <v>2933</v>
      </c>
      <c r="D2111" s="55" t="s">
        <v>6037</v>
      </c>
      <c r="E2111" s="55" t="s">
        <v>440</v>
      </c>
      <c r="F2111" s="54" t="s">
        <v>441</v>
      </c>
      <c r="G2111" s="56">
        <v>73956</v>
      </c>
      <c r="H2111" s="85">
        <f t="shared" si="32"/>
        <v>15.05940805750415</v>
      </c>
    </row>
    <row r="2112" spans="1:8" x14ac:dyDescent="0.25">
      <c r="A2112" s="53">
        <v>396000300102</v>
      </c>
      <c r="B2112" s="54" t="s">
        <v>170</v>
      </c>
      <c r="C2112" s="55" t="s">
        <v>6038</v>
      </c>
      <c r="D2112" s="55" t="s">
        <v>6039</v>
      </c>
      <c r="E2112" s="55" t="s">
        <v>440</v>
      </c>
      <c r="F2112" s="54" t="s">
        <v>477</v>
      </c>
      <c r="G2112" s="56">
        <v>73956</v>
      </c>
      <c r="H2112" s="85">
        <f t="shared" si="32"/>
        <v>15.05940805750415</v>
      </c>
    </row>
    <row r="2113" spans="1:8" x14ac:dyDescent="0.25">
      <c r="A2113" s="53">
        <v>396000500527</v>
      </c>
      <c r="B2113" s="54" t="s">
        <v>229</v>
      </c>
      <c r="C2113" s="55" t="s">
        <v>6040</v>
      </c>
      <c r="D2113" s="55" t="s">
        <v>6041</v>
      </c>
      <c r="E2113" s="55" t="s">
        <v>440</v>
      </c>
      <c r="F2113" s="54" t="s">
        <v>477</v>
      </c>
      <c r="G2113" s="56">
        <v>73956</v>
      </c>
      <c r="H2113" s="85">
        <f t="shared" si="32"/>
        <v>15.05940805750415</v>
      </c>
    </row>
    <row r="2114" spans="1:8" x14ac:dyDescent="0.25">
      <c r="A2114" s="53">
        <v>396011001859</v>
      </c>
      <c r="B2114" s="54" t="s">
        <v>223</v>
      </c>
      <c r="C2114" s="55" t="s">
        <v>6042</v>
      </c>
      <c r="D2114" s="55" t="s">
        <v>6043</v>
      </c>
      <c r="E2114" s="55" t="s">
        <v>2104</v>
      </c>
      <c r="F2114" s="54" t="s">
        <v>441</v>
      </c>
      <c r="G2114" s="56">
        <v>73956</v>
      </c>
      <c r="H2114" s="85">
        <f t="shared" ref="H2114:H2177" si="33">G2114/4910.95</f>
        <v>15.05940805750415</v>
      </c>
    </row>
    <row r="2115" spans="1:8" x14ac:dyDescent="0.25">
      <c r="A2115" s="53">
        <v>396030203861</v>
      </c>
      <c r="B2115" s="54" t="s">
        <v>373</v>
      </c>
      <c r="C2115" s="55" t="s">
        <v>6044</v>
      </c>
      <c r="D2115" s="55" t="s">
        <v>6045</v>
      </c>
      <c r="E2115" s="55" t="s">
        <v>440</v>
      </c>
      <c r="F2115" s="54" t="s">
        <v>441</v>
      </c>
      <c r="G2115" s="56">
        <v>73956</v>
      </c>
      <c r="H2115" s="85">
        <f t="shared" si="33"/>
        <v>15.05940805750415</v>
      </c>
    </row>
    <row r="2116" spans="1:8" x14ac:dyDescent="0.25">
      <c r="A2116" s="53">
        <v>396030302801</v>
      </c>
      <c r="B2116" s="54" t="s">
        <v>452</v>
      </c>
      <c r="C2116" s="55" t="s">
        <v>453</v>
      </c>
      <c r="D2116" s="55" t="s">
        <v>454</v>
      </c>
      <c r="E2116" s="55" t="s">
        <v>440</v>
      </c>
      <c r="F2116" s="54" t="s">
        <v>441</v>
      </c>
      <c r="G2116" s="56">
        <v>73956</v>
      </c>
      <c r="H2116" s="85">
        <f t="shared" si="33"/>
        <v>15.05940805750415</v>
      </c>
    </row>
    <row r="2117" spans="1:8" x14ac:dyDescent="0.25">
      <c r="A2117" s="53">
        <v>396041001128</v>
      </c>
      <c r="B2117" s="54" t="s">
        <v>61</v>
      </c>
      <c r="C2117" s="55" t="s">
        <v>6046</v>
      </c>
      <c r="D2117" s="55" t="s">
        <v>6047</v>
      </c>
      <c r="E2117" s="55" t="s">
        <v>440</v>
      </c>
      <c r="F2117" s="54" t="s">
        <v>441</v>
      </c>
      <c r="G2117" s="56">
        <v>73956</v>
      </c>
      <c r="H2117" s="85">
        <f t="shared" si="33"/>
        <v>15.05940805750415</v>
      </c>
    </row>
    <row r="2118" spans="1:8" x14ac:dyDescent="0.25">
      <c r="A2118" s="53">
        <v>396050602711</v>
      </c>
      <c r="B2118" s="54" t="s">
        <v>262</v>
      </c>
      <c r="C2118" s="55" t="s">
        <v>6048</v>
      </c>
      <c r="D2118" s="55" t="s">
        <v>6049</v>
      </c>
      <c r="E2118" s="55" t="s">
        <v>440</v>
      </c>
      <c r="F2118" s="54" t="s">
        <v>477</v>
      </c>
      <c r="G2118" s="56">
        <v>73956</v>
      </c>
      <c r="H2118" s="85">
        <f t="shared" si="33"/>
        <v>15.05940805750415</v>
      </c>
    </row>
    <row r="2119" spans="1:8" x14ac:dyDescent="0.25">
      <c r="A2119" s="53">
        <v>396051000278</v>
      </c>
      <c r="B2119" s="54" t="s">
        <v>248</v>
      </c>
      <c r="C2119" s="55" t="s">
        <v>6050</v>
      </c>
      <c r="D2119" s="55" t="s">
        <v>6051</v>
      </c>
      <c r="E2119" s="55" t="s">
        <v>440</v>
      </c>
      <c r="F2119" s="54" t="s">
        <v>441</v>
      </c>
      <c r="G2119" s="56">
        <v>73956</v>
      </c>
      <c r="H2119" s="85">
        <f t="shared" si="33"/>
        <v>15.05940805750415</v>
      </c>
    </row>
    <row r="2120" spans="1:8" x14ac:dyDescent="0.25">
      <c r="A2120" s="53">
        <v>396070901618</v>
      </c>
      <c r="B2120" s="54" t="s">
        <v>244</v>
      </c>
      <c r="C2120" s="55" t="s">
        <v>506</v>
      </c>
      <c r="D2120" s="55" t="s">
        <v>6052</v>
      </c>
      <c r="E2120" s="55" t="s">
        <v>440</v>
      </c>
      <c r="F2120" s="54" t="s">
        <v>441</v>
      </c>
      <c r="G2120" s="56">
        <v>73956</v>
      </c>
      <c r="H2120" s="85">
        <f t="shared" si="33"/>
        <v>15.05940805750415</v>
      </c>
    </row>
    <row r="2121" spans="1:8" x14ac:dyDescent="0.25">
      <c r="A2121" s="53">
        <v>396081200786</v>
      </c>
      <c r="B2121" s="54" t="s">
        <v>268</v>
      </c>
      <c r="C2121" s="55" t="s">
        <v>6053</v>
      </c>
      <c r="D2121" s="55" t="s">
        <v>5481</v>
      </c>
      <c r="E2121" s="55" t="s">
        <v>440</v>
      </c>
      <c r="F2121" s="54" t="s">
        <v>441</v>
      </c>
      <c r="G2121" s="56">
        <v>73956</v>
      </c>
      <c r="H2121" s="85">
        <f t="shared" si="33"/>
        <v>15.05940805750415</v>
      </c>
    </row>
    <row r="2122" spans="1:8" x14ac:dyDescent="0.25">
      <c r="A2122" s="53">
        <v>396090700449</v>
      </c>
      <c r="B2122" s="54" t="s">
        <v>297</v>
      </c>
      <c r="C2122" s="55" t="s">
        <v>6054</v>
      </c>
      <c r="D2122" s="55" t="s">
        <v>6055</v>
      </c>
      <c r="E2122" s="55" t="s">
        <v>440</v>
      </c>
      <c r="F2122" s="54" t="s">
        <v>441</v>
      </c>
      <c r="G2122" s="56">
        <v>73956</v>
      </c>
      <c r="H2122" s="85">
        <f t="shared" si="33"/>
        <v>15.05940805750415</v>
      </c>
    </row>
    <row r="2123" spans="1:8" x14ac:dyDescent="0.25">
      <c r="A2123" s="53">
        <v>396100300703</v>
      </c>
      <c r="B2123" s="54" t="s">
        <v>293</v>
      </c>
      <c r="C2123" s="55" t="s">
        <v>497</v>
      </c>
      <c r="D2123" s="55" t="s">
        <v>6056</v>
      </c>
      <c r="E2123" s="55" t="s">
        <v>440</v>
      </c>
      <c r="F2123" s="54" t="s">
        <v>441</v>
      </c>
      <c r="G2123" s="56">
        <v>73956</v>
      </c>
      <c r="H2123" s="85">
        <f t="shared" si="33"/>
        <v>15.05940805750415</v>
      </c>
    </row>
    <row r="2124" spans="1:8" x14ac:dyDescent="0.25">
      <c r="A2124" s="53">
        <v>396101100805</v>
      </c>
      <c r="B2124" s="54" t="s">
        <v>334</v>
      </c>
      <c r="C2124" s="55" t="s">
        <v>524</v>
      </c>
      <c r="D2124" s="55" t="s">
        <v>6057</v>
      </c>
      <c r="E2124" s="55" t="s">
        <v>440</v>
      </c>
      <c r="F2124" s="54" t="s">
        <v>477</v>
      </c>
      <c r="G2124" s="56">
        <v>73956</v>
      </c>
      <c r="H2124" s="85">
        <f t="shared" si="33"/>
        <v>15.05940805750415</v>
      </c>
    </row>
    <row r="2125" spans="1:8" x14ac:dyDescent="0.25">
      <c r="A2125" s="53">
        <v>396111001082</v>
      </c>
      <c r="B2125" s="54" t="s">
        <v>330</v>
      </c>
      <c r="C2125" s="55" t="s">
        <v>6058</v>
      </c>
      <c r="D2125" s="55" t="s">
        <v>6059</v>
      </c>
      <c r="E2125" s="55" t="s">
        <v>440</v>
      </c>
      <c r="F2125" s="54" t="s">
        <v>441</v>
      </c>
      <c r="G2125" s="56">
        <v>73956</v>
      </c>
      <c r="H2125" s="85">
        <f t="shared" si="33"/>
        <v>15.05940805750415</v>
      </c>
    </row>
    <row r="2126" spans="1:8" x14ac:dyDescent="0.25">
      <c r="A2126" s="53">
        <v>396111001694</v>
      </c>
      <c r="B2126" s="54" t="s">
        <v>323</v>
      </c>
      <c r="C2126" s="55" t="s">
        <v>3316</v>
      </c>
      <c r="D2126" s="55" t="s">
        <v>6060</v>
      </c>
      <c r="E2126" s="55" t="s">
        <v>440</v>
      </c>
      <c r="F2126" s="54" t="s">
        <v>441</v>
      </c>
      <c r="G2126" s="56">
        <v>73956</v>
      </c>
      <c r="H2126" s="85">
        <f t="shared" si="33"/>
        <v>15.05940805750415</v>
      </c>
    </row>
    <row r="2127" spans="1:8" x14ac:dyDescent="0.25">
      <c r="A2127" s="53">
        <v>396120700325</v>
      </c>
      <c r="B2127" s="54" t="s">
        <v>338</v>
      </c>
      <c r="C2127" s="55" t="s">
        <v>6061</v>
      </c>
      <c r="D2127" s="55" t="s">
        <v>6062</v>
      </c>
      <c r="E2127" s="55" t="s">
        <v>2104</v>
      </c>
      <c r="F2127" s="54" t="s">
        <v>441</v>
      </c>
      <c r="G2127" s="56">
        <v>73956</v>
      </c>
      <c r="H2127" s="85">
        <f t="shared" si="33"/>
        <v>15.05940805750415</v>
      </c>
    </row>
    <row r="2128" spans="1:8" x14ac:dyDescent="0.25">
      <c r="A2128" s="53">
        <v>396150801746</v>
      </c>
      <c r="B2128" s="54" t="s">
        <v>529</v>
      </c>
      <c r="C2128" s="55" t="s">
        <v>530</v>
      </c>
      <c r="D2128" s="55" t="s">
        <v>531</v>
      </c>
      <c r="E2128" s="55" t="s">
        <v>440</v>
      </c>
      <c r="F2128" s="54" t="s">
        <v>441</v>
      </c>
      <c r="G2128" s="56">
        <v>73956</v>
      </c>
      <c r="H2128" s="85">
        <f t="shared" si="33"/>
        <v>15.05940805750415</v>
      </c>
    </row>
    <row r="2129" spans="1:8" x14ac:dyDescent="0.25">
      <c r="A2129" s="53">
        <v>396161000168</v>
      </c>
      <c r="B2129" s="54" t="s">
        <v>6063</v>
      </c>
      <c r="C2129" s="55" t="s">
        <v>6064</v>
      </c>
      <c r="D2129" s="55" t="s">
        <v>6065</v>
      </c>
      <c r="E2129" s="55" t="s">
        <v>2104</v>
      </c>
      <c r="F2129" s="54" t="s">
        <v>441</v>
      </c>
      <c r="G2129" s="56">
        <v>73956</v>
      </c>
      <c r="H2129" s="85">
        <f t="shared" si="33"/>
        <v>15.05940805750415</v>
      </c>
    </row>
    <row r="2130" spans="1:8" x14ac:dyDescent="0.25">
      <c r="A2130" s="53">
        <v>396170101139</v>
      </c>
      <c r="B2130" s="54" t="s">
        <v>680</v>
      </c>
      <c r="C2130" s="55" t="s">
        <v>681</v>
      </c>
      <c r="D2130" s="55" t="s">
        <v>682</v>
      </c>
      <c r="E2130" s="55" t="s">
        <v>683</v>
      </c>
      <c r="F2130" s="54" t="s">
        <v>441</v>
      </c>
      <c r="G2130" s="56">
        <v>73956</v>
      </c>
      <c r="H2130" s="85">
        <f t="shared" si="33"/>
        <v>15.05940805750415</v>
      </c>
    </row>
    <row r="2131" spans="1:8" x14ac:dyDescent="0.25">
      <c r="A2131" s="53">
        <v>396171001219</v>
      </c>
      <c r="B2131" s="54" t="s">
        <v>643</v>
      </c>
      <c r="C2131" s="55" t="s">
        <v>644</v>
      </c>
      <c r="D2131" s="55" t="s">
        <v>645</v>
      </c>
      <c r="E2131" s="55" t="s">
        <v>440</v>
      </c>
      <c r="F2131" s="54" t="s">
        <v>441</v>
      </c>
      <c r="G2131" s="56">
        <v>73956</v>
      </c>
      <c r="H2131" s="85">
        <f t="shared" si="33"/>
        <v>15.05940805750415</v>
      </c>
    </row>
    <row r="2132" spans="1:8" x14ac:dyDescent="0.25">
      <c r="A2132" s="53">
        <v>396180401726</v>
      </c>
      <c r="B2132" s="54" t="s">
        <v>684</v>
      </c>
      <c r="C2132" s="55" t="s">
        <v>685</v>
      </c>
      <c r="D2132" s="55" t="s">
        <v>686</v>
      </c>
      <c r="E2132" s="55" t="s">
        <v>440</v>
      </c>
      <c r="F2132" s="54" t="s">
        <v>477</v>
      </c>
      <c r="G2132" s="56">
        <v>73956</v>
      </c>
      <c r="H2132" s="85">
        <f t="shared" si="33"/>
        <v>15.05940805750415</v>
      </c>
    </row>
    <row r="2133" spans="1:8" x14ac:dyDescent="0.25">
      <c r="A2133" s="53">
        <v>396181100282</v>
      </c>
      <c r="B2133" s="54" t="s">
        <v>559</v>
      </c>
      <c r="C2133" s="55" t="s">
        <v>560</v>
      </c>
      <c r="D2133" s="55" t="s">
        <v>561</v>
      </c>
      <c r="E2133" s="55" t="s">
        <v>440</v>
      </c>
      <c r="F2133" s="54" t="s">
        <v>441</v>
      </c>
      <c r="G2133" s="56">
        <v>73956</v>
      </c>
      <c r="H2133" s="85">
        <f t="shared" si="33"/>
        <v>15.05940805750415</v>
      </c>
    </row>
    <row r="2134" spans="1:8" x14ac:dyDescent="0.25">
      <c r="A2134" s="53">
        <v>396740914571</v>
      </c>
      <c r="B2134" s="54" t="s">
        <v>553</v>
      </c>
      <c r="C2134" s="55" t="s">
        <v>554</v>
      </c>
      <c r="D2134" s="55" t="s">
        <v>555</v>
      </c>
      <c r="E2134" s="55" t="s">
        <v>440</v>
      </c>
      <c r="F2134" s="54" t="s">
        <v>477</v>
      </c>
      <c r="G2134" s="56">
        <v>73956</v>
      </c>
      <c r="H2134" s="85">
        <f t="shared" si="33"/>
        <v>15.05940805750415</v>
      </c>
    </row>
    <row r="2135" spans="1:8" x14ac:dyDescent="0.25">
      <c r="A2135" s="53">
        <v>396740914643</v>
      </c>
      <c r="B2135" s="54" t="s">
        <v>471</v>
      </c>
      <c r="C2135" s="55" t="s">
        <v>472</v>
      </c>
      <c r="D2135" s="55" t="s">
        <v>473</v>
      </c>
      <c r="E2135" s="55" t="s">
        <v>440</v>
      </c>
      <c r="F2135" s="54" t="s">
        <v>441</v>
      </c>
      <c r="G2135" s="56">
        <v>73956</v>
      </c>
      <c r="H2135" s="85">
        <f t="shared" si="33"/>
        <v>15.05940805750415</v>
      </c>
    </row>
    <row r="2136" spans="1:8" x14ac:dyDescent="0.25">
      <c r="A2136" s="53">
        <v>396740914651</v>
      </c>
      <c r="B2136" s="54" t="s">
        <v>272</v>
      </c>
      <c r="C2136" s="55" t="s">
        <v>6066</v>
      </c>
      <c r="D2136" s="55" t="s">
        <v>6067</v>
      </c>
      <c r="E2136" s="55" t="s">
        <v>440</v>
      </c>
      <c r="F2136" s="54" t="s">
        <v>441</v>
      </c>
      <c r="G2136" s="56">
        <v>73956</v>
      </c>
      <c r="H2136" s="85">
        <f t="shared" si="33"/>
        <v>15.05940805750415</v>
      </c>
    </row>
    <row r="2137" spans="1:8" x14ac:dyDescent="0.25">
      <c r="A2137" s="53">
        <v>396750301879</v>
      </c>
      <c r="B2137" s="54" t="s">
        <v>592</v>
      </c>
      <c r="C2137" s="55" t="s">
        <v>593</v>
      </c>
      <c r="D2137" s="55" t="s">
        <v>594</v>
      </c>
      <c r="E2137" s="55" t="s">
        <v>440</v>
      </c>
      <c r="F2137" s="54" t="s">
        <v>441</v>
      </c>
      <c r="G2137" s="56">
        <v>73956</v>
      </c>
      <c r="H2137" s="85">
        <f t="shared" si="33"/>
        <v>15.05940805750415</v>
      </c>
    </row>
    <row r="2138" spans="1:8" x14ac:dyDescent="0.25">
      <c r="A2138" s="53">
        <v>396761203119</v>
      </c>
      <c r="B2138" s="54" t="s">
        <v>295</v>
      </c>
      <c r="C2138" s="55" t="s">
        <v>6068</v>
      </c>
      <c r="D2138" s="55" t="s">
        <v>6069</v>
      </c>
      <c r="E2138" s="55" t="s">
        <v>440</v>
      </c>
      <c r="F2138" s="54" t="s">
        <v>441</v>
      </c>
      <c r="G2138" s="56">
        <v>73956</v>
      </c>
      <c r="H2138" s="85">
        <f t="shared" si="33"/>
        <v>15.05940805750415</v>
      </c>
    </row>
    <row r="2139" spans="1:8" x14ac:dyDescent="0.25">
      <c r="A2139" s="53">
        <v>396761203658</v>
      </c>
      <c r="B2139" s="54" t="s">
        <v>379</v>
      </c>
      <c r="C2139" s="55" t="s">
        <v>6070</v>
      </c>
      <c r="D2139" s="55" t="s">
        <v>6071</v>
      </c>
      <c r="E2139" s="55" t="s">
        <v>440</v>
      </c>
      <c r="F2139" s="54" t="s">
        <v>441</v>
      </c>
      <c r="G2139" s="56">
        <v>73956</v>
      </c>
      <c r="H2139" s="85">
        <f t="shared" si="33"/>
        <v>15.05940805750415</v>
      </c>
    </row>
    <row r="2140" spans="1:8" x14ac:dyDescent="0.25">
      <c r="A2140" s="53">
        <v>396761203682</v>
      </c>
      <c r="B2140" s="54" t="s">
        <v>669</v>
      </c>
      <c r="C2140" s="55" t="s">
        <v>670</v>
      </c>
      <c r="D2140" s="55" t="s">
        <v>671</v>
      </c>
      <c r="E2140" s="55" t="s">
        <v>440</v>
      </c>
      <c r="F2140" s="54" t="s">
        <v>441</v>
      </c>
      <c r="G2140" s="56">
        <v>73956</v>
      </c>
      <c r="H2140" s="85">
        <f t="shared" si="33"/>
        <v>15.05940805750415</v>
      </c>
    </row>
    <row r="2141" spans="1:8" x14ac:dyDescent="0.25">
      <c r="A2141" s="53">
        <v>396961250821</v>
      </c>
      <c r="B2141" s="54" t="s">
        <v>202</v>
      </c>
      <c r="C2141" s="55" t="s">
        <v>6072</v>
      </c>
      <c r="D2141" s="55" t="s">
        <v>6073</v>
      </c>
      <c r="E2141" s="55" t="s">
        <v>440</v>
      </c>
      <c r="F2141" s="54" t="s">
        <v>477</v>
      </c>
      <c r="G2141" s="56">
        <v>73956</v>
      </c>
      <c r="H2141" s="85">
        <f t="shared" si="33"/>
        <v>15.05940805750415</v>
      </c>
    </row>
    <row r="2142" spans="1:8" x14ac:dyDescent="0.25">
      <c r="A2142" s="53">
        <v>396971152142</v>
      </c>
      <c r="B2142" s="54" t="s">
        <v>69</v>
      </c>
      <c r="C2142" s="55" t="s">
        <v>5204</v>
      </c>
      <c r="D2142" s="55" t="s">
        <v>6074</v>
      </c>
      <c r="E2142" s="55" t="s">
        <v>440</v>
      </c>
      <c r="F2142" s="54" t="s">
        <v>441</v>
      </c>
      <c r="G2142" s="56">
        <v>73956</v>
      </c>
      <c r="H2142" s="85">
        <f t="shared" si="33"/>
        <v>15.05940805750415</v>
      </c>
    </row>
    <row r="2143" spans="1:8" x14ac:dyDescent="0.25">
      <c r="A2143" s="53">
        <v>396971251183</v>
      </c>
      <c r="B2143" s="54" t="s">
        <v>277</v>
      </c>
      <c r="C2143" s="55" t="s">
        <v>3316</v>
      </c>
      <c r="D2143" s="55" t="s">
        <v>6075</v>
      </c>
      <c r="E2143" s="55" t="s">
        <v>440</v>
      </c>
      <c r="F2143" s="54" t="s">
        <v>441</v>
      </c>
      <c r="G2143" s="56">
        <v>73956</v>
      </c>
      <c r="H2143" s="85">
        <f t="shared" si="33"/>
        <v>15.05940805750415</v>
      </c>
    </row>
    <row r="2144" spans="1:8" x14ac:dyDescent="0.25">
      <c r="A2144" s="53">
        <v>396990306631</v>
      </c>
      <c r="B2144" s="54" t="s">
        <v>396</v>
      </c>
      <c r="C2144" s="55" t="s">
        <v>6076</v>
      </c>
      <c r="D2144" s="55" t="s">
        <v>6077</v>
      </c>
      <c r="E2144" s="55" t="s">
        <v>440</v>
      </c>
      <c r="F2144" s="54" t="s">
        <v>441</v>
      </c>
      <c r="G2144" s="56">
        <v>73956</v>
      </c>
      <c r="H2144" s="85">
        <f t="shared" si="33"/>
        <v>15.05940805750415</v>
      </c>
    </row>
    <row r="2145" spans="1:8" x14ac:dyDescent="0.25">
      <c r="A2145" s="53">
        <v>396991206150</v>
      </c>
      <c r="B2145" s="54" t="s">
        <v>203</v>
      </c>
      <c r="C2145" s="55" t="s">
        <v>6072</v>
      </c>
      <c r="D2145" s="55" t="s">
        <v>6078</v>
      </c>
      <c r="E2145" s="55" t="s">
        <v>440</v>
      </c>
      <c r="F2145" s="54" t="s">
        <v>477</v>
      </c>
      <c r="G2145" s="56">
        <v>73956</v>
      </c>
      <c r="H2145" s="85">
        <f t="shared" si="33"/>
        <v>15.05940805750415</v>
      </c>
    </row>
    <row r="2146" spans="1:8" x14ac:dyDescent="0.25">
      <c r="A2146" s="53">
        <v>398010901182</v>
      </c>
      <c r="B2146" s="54" t="s">
        <v>6079</v>
      </c>
      <c r="C2146" s="55" t="s">
        <v>6080</v>
      </c>
      <c r="D2146" s="55" t="s">
        <v>6081</v>
      </c>
      <c r="E2146" s="55" t="s">
        <v>6081</v>
      </c>
      <c r="F2146" s="54" t="s">
        <v>441</v>
      </c>
      <c r="G2146" s="56">
        <v>73956</v>
      </c>
      <c r="H2146" s="85">
        <f t="shared" si="33"/>
        <v>15.05940805750415</v>
      </c>
    </row>
    <row r="2147" spans="1:8" x14ac:dyDescent="0.25">
      <c r="A2147" s="53">
        <v>398030200318</v>
      </c>
      <c r="B2147" s="54" t="s">
        <v>6082</v>
      </c>
      <c r="C2147" s="55" t="s">
        <v>6083</v>
      </c>
      <c r="D2147" s="55" t="s">
        <v>5187</v>
      </c>
      <c r="E2147" s="55" t="s">
        <v>3165</v>
      </c>
      <c r="F2147" s="54" t="s">
        <v>441</v>
      </c>
      <c r="G2147" s="56">
        <v>73956</v>
      </c>
      <c r="H2147" s="85">
        <f t="shared" si="33"/>
        <v>15.05940805750415</v>
      </c>
    </row>
    <row r="2148" spans="1:8" x14ac:dyDescent="0.25">
      <c r="A2148" s="53">
        <v>398081100628</v>
      </c>
      <c r="B2148" s="54" t="s">
        <v>6084</v>
      </c>
      <c r="C2148" s="55" t="s">
        <v>6085</v>
      </c>
      <c r="D2148" s="55" t="s">
        <v>6086</v>
      </c>
      <c r="E2148" s="55" t="s">
        <v>743</v>
      </c>
      <c r="F2148" s="54" t="s">
        <v>441</v>
      </c>
      <c r="G2148" s="56">
        <v>73956</v>
      </c>
      <c r="H2148" s="85">
        <f t="shared" si="33"/>
        <v>15.05940805750415</v>
      </c>
    </row>
    <row r="2149" spans="1:8" x14ac:dyDescent="0.25">
      <c r="A2149" s="53">
        <v>398110601178</v>
      </c>
      <c r="B2149" s="54" t="s">
        <v>6087</v>
      </c>
      <c r="C2149" s="55" t="s">
        <v>6088</v>
      </c>
      <c r="D2149" s="55" t="s">
        <v>6089</v>
      </c>
      <c r="E2149" s="55" t="s">
        <v>1927</v>
      </c>
      <c r="F2149" s="54" t="s">
        <v>441</v>
      </c>
      <c r="G2149" s="56">
        <v>73956</v>
      </c>
      <c r="H2149" s="85">
        <f t="shared" si="33"/>
        <v>15.05940805750415</v>
      </c>
    </row>
    <row r="2150" spans="1:8" x14ac:dyDescent="0.25">
      <c r="A2150" s="53">
        <v>398120700476</v>
      </c>
      <c r="B2150" s="54" t="s">
        <v>6090</v>
      </c>
      <c r="C2150" s="55" t="s">
        <v>6091</v>
      </c>
      <c r="D2150" s="55" t="s">
        <v>6092</v>
      </c>
      <c r="E2150" s="55" t="s">
        <v>3165</v>
      </c>
      <c r="F2150" s="54" t="s">
        <v>441</v>
      </c>
      <c r="G2150" s="56">
        <v>73956</v>
      </c>
      <c r="H2150" s="85">
        <f t="shared" si="33"/>
        <v>15.05940805750415</v>
      </c>
    </row>
    <row r="2151" spans="1:8" x14ac:dyDescent="0.25">
      <c r="A2151" s="53">
        <v>398120901188</v>
      </c>
      <c r="B2151" s="54" t="s">
        <v>6093</v>
      </c>
      <c r="C2151" s="55" t="s">
        <v>6094</v>
      </c>
      <c r="D2151" s="55" t="s">
        <v>6095</v>
      </c>
      <c r="E2151" s="55" t="s">
        <v>743</v>
      </c>
      <c r="F2151" s="54" t="s">
        <v>441</v>
      </c>
      <c r="G2151" s="56">
        <v>73956</v>
      </c>
      <c r="H2151" s="85">
        <f t="shared" si="33"/>
        <v>15.05940805750415</v>
      </c>
    </row>
    <row r="2152" spans="1:8" x14ac:dyDescent="0.25">
      <c r="A2152" s="53">
        <v>398121000516</v>
      </c>
      <c r="B2152" s="54" t="s">
        <v>6096</v>
      </c>
      <c r="C2152" s="55" t="s">
        <v>4580</v>
      </c>
      <c r="D2152" s="55" t="s">
        <v>4581</v>
      </c>
      <c r="E2152" s="55" t="s">
        <v>2037</v>
      </c>
      <c r="F2152" s="54" t="s">
        <v>441</v>
      </c>
      <c r="G2152" s="56">
        <v>73956</v>
      </c>
      <c r="H2152" s="85">
        <f t="shared" si="33"/>
        <v>15.05940805750415</v>
      </c>
    </row>
    <row r="2153" spans="1:8" x14ac:dyDescent="0.25">
      <c r="A2153" s="53">
        <v>398130300450</v>
      </c>
      <c r="B2153" s="54" t="s">
        <v>6097</v>
      </c>
      <c r="C2153" s="55" t="s">
        <v>4580</v>
      </c>
      <c r="D2153" s="55" t="s">
        <v>6098</v>
      </c>
      <c r="E2153" s="55" t="s">
        <v>2037</v>
      </c>
      <c r="F2153" s="54" t="s">
        <v>441</v>
      </c>
      <c r="G2153" s="56">
        <v>73956</v>
      </c>
      <c r="H2153" s="85">
        <f t="shared" si="33"/>
        <v>15.05940805750415</v>
      </c>
    </row>
    <row r="2154" spans="1:8" x14ac:dyDescent="0.25">
      <c r="A2154" s="53">
        <v>398160400785</v>
      </c>
      <c r="B2154" s="54" t="s">
        <v>6099</v>
      </c>
      <c r="C2154" s="55" t="s">
        <v>6100</v>
      </c>
      <c r="D2154" s="55" t="s">
        <v>6101</v>
      </c>
      <c r="E2154" s="55" t="s">
        <v>2160</v>
      </c>
      <c r="F2154" s="54" t="s">
        <v>441</v>
      </c>
      <c r="G2154" s="56">
        <v>73956</v>
      </c>
      <c r="H2154" s="85">
        <f t="shared" si="33"/>
        <v>15.05940805750415</v>
      </c>
    </row>
    <row r="2155" spans="1:8" x14ac:dyDescent="0.25">
      <c r="A2155" s="53">
        <v>398170200288</v>
      </c>
      <c r="B2155" s="54" t="s">
        <v>6102</v>
      </c>
      <c r="C2155" s="55" t="s">
        <v>6103</v>
      </c>
      <c r="D2155" s="55" t="s">
        <v>6104</v>
      </c>
      <c r="E2155" s="55" t="s">
        <v>2223</v>
      </c>
      <c r="F2155" s="54" t="s">
        <v>441</v>
      </c>
      <c r="G2155" s="56">
        <v>73956</v>
      </c>
      <c r="H2155" s="85">
        <f t="shared" si="33"/>
        <v>15.05940805750415</v>
      </c>
    </row>
    <row r="2156" spans="1:8" x14ac:dyDescent="0.25">
      <c r="A2156" s="53">
        <v>398180100401</v>
      </c>
      <c r="B2156" s="54" t="s">
        <v>6105</v>
      </c>
      <c r="C2156" s="55" t="s">
        <v>6106</v>
      </c>
      <c r="D2156" s="55" t="s">
        <v>6107</v>
      </c>
      <c r="E2156" s="55" t="s">
        <v>743</v>
      </c>
      <c r="F2156" s="54" t="s">
        <v>441</v>
      </c>
      <c r="G2156" s="56">
        <v>73956</v>
      </c>
      <c r="H2156" s="85">
        <f t="shared" si="33"/>
        <v>15.05940805750415</v>
      </c>
    </row>
    <row r="2157" spans="1:8" x14ac:dyDescent="0.25">
      <c r="A2157" s="53">
        <v>398180100419</v>
      </c>
      <c r="B2157" s="54" t="s">
        <v>6108</v>
      </c>
      <c r="C2157" s="55" t="s">
        <v>6109</v>
      </c>
      <c r="D2157" s="55" t="s">
        <v>6110</v>
      </c>
      <c r="E2157" s="55" t="s">
        <v>743</v>
      </c>
      <c r="F2157" s="54" t="s">
        <v>441</v>
      </c>
      <c r="G2157" s="56">
        <v>73956</v>
      </c>
      <c r="H2157" s="85">
        <f t="shared" si="33"/>
        <v>15.05940805750415</v>
      </c>
    </row>
    <row r="2158" spans="1:8" x14ac:dyDescent="0.25">
      <c r="A2158" s="53">
        <v>398180600179</v>
      </c>
      <c r="B2158" s="54" t="s">
        <v>6111</v>
      </c>
      <c r="C2158" s="55" t="s">
        <v>6112</v>
      </c>
      <c r="D2158" s="55" t="s">
        <v>6113</v>
      </c>
      <c r="E2158" s="55" t="s">
        <v>743</v>
      </c>
      <c r="F2158" s="54" t="s">
        <v>441</v>
      </c>
      <c r="G2158" s="56">
        <v>73956</v>
      </c>
      <c r="H2158" s="85">
        <f t="shared" si="33"/>
        <v>15.05940805750415</v>
      </c>
    </row>
    <row r="2159" spans="1:8" x14ac:dyDescent="0.25">
      <c r="A2159" s="53">
        <v>398180600276</v>
      </c>
      <c r="B2159" s="54" t="s">
        <v>6114</v>
      </c>
      <c r="C2159" s="55" t="s">
        <v>6115</v>
      </c>
      <c r="D2159" s="55" t="s">
        <v>6116</v>
      </c>
      <c r="E2159" s="55" t="s">
        <v>4163</v>
      </c>
      <c r="F2159" s="54" t="s">
        <v>441</v>
      </c>
      <c r="G2159" s="56">
        <v>73956</v>
      </c>
      <c r="H2159" s="85">
        <f t="shared" si="33"/>
        <v>15.05940805750415</v>
      </c>
    </row>
    <row r="2160" spans="1:8" x14ac:dyDescent="0.25">
      <c r="A2160" s="53">
        <v>398181100609</v>
      </c>
      <c r="B2160" s="54" t="s">
        <v>6117</v>
      </c>
      <c r="C2160" s="55" t="s">
        <v>6118</v>
      </c>
      <c r="D2160" s="55" t="s">
        <v>6119</v>
      </c>
      <c r="E2160" s="55" t="s">
        <v>2227</v>
      </c>
      <c r="F2160" s="54" t="s">
        <v>477</v>
      </c>
      <c r="G2160" s="56">
        <v>73956</v>
      </c>
      <c r="H2160" s="85">
        <f t="shared" si="33"/>
        <v>15.05940805750415</v>
      </c>
    </row>
    <row r="2161" spans="1:8" x14ac:dyDescent="0.25">
      <c r="A2161" s="53">
        <v>398861000901</v>
      </c>
      <c r="B2161" s="54" t="s">
        <v>6120</v>
      </c>
      <c r="C2161" s="55" t="s">
        <v>6121</v>
      </c>
      <c r="D2161" s="55" t="s">
        <v>6122</v>
      </c>
      <c r="E2161" s="55" t="s">
        <v>2816</v>
      </c>
      <c r="F2161" s="54" t="s">
        <v>441</v>
      </c>
      <c r="G2161" s="56">
        <v>73956</v>
      </c>
      <c r="H2161" s="85">
        <f t="shared" si="33"/>
        <v>15.05940805750415</v>
      </c>
    </row>
    <row r="2162" spans="1:8" x14ac:dyDescent="0.25">
      <c r="A2162" s="53">
        <v>398870800197</v>
      </c>
      <c r="B2162" s="54" t="s">
        <v>6123</v>
      </c>
      <c r="C2162" s="55" t="s">
        <v>6124</v>
      </c>
      <c r="D2162" s="55" t="s">
        <v>5187</v>
      </c>
      <c r="E2162" s="55" t="s">
        <v>6125</v>
      </c>
      <c r="F2162" s="54" t="s">
        <v>477</v>
      </c>
      <c r="G2162" s="56">
        <v>73956</v>
      </c>
      <c r="H2162" s="85">
        <f t="shared" si="33"/>
        <v>15.05940805750415</v>
      </c>
    </row>
    <row r="2163" spans="1:8" x14ac:dyDescent="0.25">
      <c r="A2163" s="53">
        <v>398880500221</v>
      </c>
      <c r="B2163" s="54" t="s">
        <v>6126</v>
      </c>
      <c r="C2163" s="55" t="s">
        <v>4756</v>
      </c>
      <c r="D2163" s="55" t="s">
        <v>6127</v>
      </c>
      <c r="E2163" s="55" t="s">
        <v>3165</v>
      </c>
      <c r="F2163" s="54" t="s">
        <v>477</v>
      </c>
      <c r="G2163" s="56">
        <v>73956</v>
      </c>
      <c r="H2163" s="85">
        <f t="shared" si="33"/>
        <v>15.05940805750415</v>
      </c>
    </row>
    <row r="2164" spans="1:8" x14ac:dyDescent="0.25">
      <c r="A2164" s="53">
        <v>398950320480</v>
      </c>
      <c r="B2164" s="54" t="s">
        <v>6128</v>
      </c>
      <c r="C2164" s="55" t="s">
        <v>6129</v>
      </c>
      <c r="D2164" s="55" t="s">
        <v>6130</v>
      </c>
      <c r="E2164" s="55" t="s">
        <v>4797</v>
      </c>
      <c r="F2164" s="54" t="s">
        <v>441</v>
      </c>
      <c r="G2164" s="56">
        <v>73956</v>
      </c>
      <c r="H2164" s="85">
        <f t="shared" si="33"/>
        <v>15.05940805750415</v>
      </c>
    </row>
    <row r="2165" spans="1:8" x14ac:dyDescent="0.25">
      <c r="A2165" s="53">
        <v>398950321044</v>
      </c>
      <c r="B2165" s="54" t="s">
        <v>6131</v>
      </c>
      <c r="C2165" s="55" t="s">
        <v>6132</v>
      </c>
      <c r="D2165" s="55" t="s">
        <v>6133</v>
      </c>
      <c r="E2165" s="55" t="s">
        <v>743</v>
      </c>
      <c r="F2165" s="54" t="s">
        <v>477</v>
      </c>
      <c r="G2165" s="56">
        <v>73956</v>
      </c>
      <c r="H2165" s="85">
        <f t="shared" si="33"/>
        <v>15.05940805750415</v>
      </c>
    </row>
    <row r="2166" spans="1:8" x14ac:dyDescent="0.25">
      <c r="A2166" s="53">
        <v>398990610391</v>
      </c>
      <c r="B2166" s="54" t="s">
        <v>6134</v>
      </c>
      <c r="C2166" s="55" t="s">
        <v>6135</v>
      </c>
      <c r="D2166" s="55" t="s">
        <v>6136</v>
      </c>
      <c r="E2166" s="55" t="s">
        <v>6137</v>
      </c>
      <c r="F2166" s="54" t="s">
        <v>441</v>
      </c>
      <c r="G2166" s="56">
        <v>73956</v>
      </c>
      <c r="H2166" s="85">
        <f t="shared" si="33"/>
        <v>15.05940805750415</v>
      </c>
    </row>
    <row r="2167" spans="1:8" x14ac:dyDescent="0.25">
      <c r="A2167" s="53">
        <v>400000302218</v>
      </c>
      <c r="B2167" s="54" t="s">
        <v>6138</v>
      </c>
      <c r="C2167" s="55" t="s">
        <v>6139</v>
      </c>
      <c r="D2167" s="55" t="s">
        <v>6140</v>
      </c>
      <c r="E2167" s="55" t="s">
        <v>716</v>
      </c>
      <c r="F2167" s="54" t="s">
        <v>441</v>
      </c>
      <c r="G2167" s="56">
        <v>73956</v>
      </c>
      <c r="H2167" s="85">
        <f t="shared" si="33"/>
        <v>15.05940805750415</v>
      </c>
    </row>
    <row r="2168" spans="1:8" x14ac:dyDescent="0.25">
      <c r="A2168" s="53">
        <v>400030900021</v>
      </c>
      <c r="B2168" s="54" t="s">
        <v>6141</v>
      </c>
      <c r="C2168" s="55" t="s">
        <v>6142</v>
      </c>
      <c r="D2168" s="55" t="s">
        <v>6143</v>
      </c>
      <c r="E2168" s="55" t="s">
        <v>716</v>
      </c>
      <c r="F2168" s="54" t="s">
        <v>441</v>
      </c>
      <c r="G2168" s="56">
        <v>73956</v>
      </c>
      <c r="H2168" s="85">
        <f t="shared" si="33"/>
        <v>15.05940805750415</v>
      </c>
    </row>
    <row r="2169" spans="1:8" x14ac:dyDescent="0.25">
      <c r="A2169" s="53">
        <v>400060301971</v>
      </c>
      <c r="B2169" s="54" t="s">
        <v>6144</v>
      </c>
      <c r="C2169" s="55" t="s">
        <v>2407</v>
      </c>
      <c r="D2169" s="55" t="s">
        <v>6145</v>
      </c>
      <c r="E2169" s="55" t="s">
        <v>716</v>
      </c>
      <c r="F2169" s="54" t="s">
        <v>441</v>
      </c>
      <c r="G2169" s="56">
        <v>73956</v>
      </c>
      <c r="H2169" s="85">
        <f t="shared" si="33"/>
        <v>15.05940805750415</v>
      </c>
    </row>
    <row r="2170" spans="1:8" x14ac:dyDescent="0.25">
      <c r="A2170" s="53">
        <v>400070302100</v>
      </c>
      <c r="B2170" s="54" t="s">
        <v>6146</v>
      </c>
      <c r="C2170" s="55" t="s">
        <v>6147</v>
      </c>
      <c r="D2170" s="55" t="s">
        <v>6148</v>
      </c>
      <c r="E2170" s="55" t="s">
        <v>2127</v>
      </c>
      <c r="F2170" s="54" t="s">
        <v>441</v>
      </c>
      <c r="G2170" s="56">
        <v>73956</v>
      </c>
      <c r="H2170" s="85">
        <f t="shared" si="33"/>
        <v>15.05940805750415</v>
      </c>
    </row>
    <row r="2171" spans="1:8" x14ac:dyDescent="0.25">
      <c r="A2171" s="53">
        <v>400070510543</v>
      </c>
      <c r="B2171" s="54" t="s">
        <v>6149</v>
      </c>
      <c r="C2171" s="55" t="s">
        <v>6150</v>
      </c>
      <c r="D2171" s="55" t="s">
        <v>6151</v>
      </c>
      <c r="E2171" s="55" t="s">
        <v>2127</v>
      </c>
      <c r="F2171" s="54" t="s">
        <v>441</v>
      </c>
      <c r="G2171" s="56">
        <v>73956</v>
      </c>
      <c r="H2171" s="85">
        <f t="shared" si="33"/>
        <v>15.05940805750415</v>
      </c>
    </row>
    <row r="2172" spans="1:8" x14ac:dyDescent="0.25">
      <c r="A2172" s="53">
        <v>400070901437</v>
      </c>
      <c r="B2172" s="54" t="s">
        <v>6152</v>
      </c>
      <c r="C2172" s="55" t="s">
        <v>6153</v>
      </c>
      <c r="D2172" s="55" t="s">
        <v>6154</v>
      </c>
      <c r="E2172" s="55" t="s">
        <v>2127</v>
      </c>
      <c r="F2172" s="54" t="s">
        <v>441</v>
      </c>
      <c r="G2172" s="56">
        <v>73956</v>
      </c>
      <c r="H2172" s="85">
        <f t="shared" si="33"/>
        <v>15.05940805750415</v>
      </c>
    </row>
    <row r="2173" spans="1:8" x14ac:dyDescent="0.25">
      <c r="A2173" s="53">
        <v>400071102139</v>
      </c>
      <c r="B2173" s="54" t="s">
        <v>6155</v>
      </c>
      <c r="C2173" s="55" t="s">
        <v>6156</v>
      </c>
      <c r="D2173" s="55" t="s">
        <v>6157</v>
      </c>
      <c r="E2173" s="55" t="s">
        <v>2127</v>
      </c>
      <c r="F2173" s="54" t="s">
        <v>441</v>
      </c>
      <c r="G2173" s="56">
        <v>73956</v>
      </c>
      <c r="H2173" s="85">
        <f t="shared" si="33"/>
        <v>15.05940805750415</v>
      </c>
    </row>
    <row r="2174" spans="1:8" x14ac:dyDescent="0.25">
      <c r="A2174" s="53">
        <v>400080307819</v>
      </c>
      <c r="B2174" s="54" t="s">
        <v>6158</v>
      </c>
      <c r="C2174" s="55" t="s">
        <v>6159</v>
      </c>
      <c r="D2174" s="55" t="s">
        <v>6160</v>
      </c>
      <c r="E2174" s="55" t="s">
        <v>716</v>
      </c>
      <c r="F2174" s="54" t="s">
        <v>441</v>
      </c>
      <c r="G2174" s="56">
        <v>73956</v>
      </c>
      <c r="H2174" s="85">
        <f t="shared" si="33"/>
        <v>15.05940805750415</v>
      </c>
    </row>
    <row r="2175" spans="1:8" x14ac:dyDescent="0.25">
      <c r="A2175" s="53">
        <v>400080504983</v>
      </c>
      <c r="B2175" s="54" t="s">
        <v>6161</v>
      </c>
      <c r="C2175" s="55" t="s">
        <v>6162</v>
      </c>
      <c r="D2175" s="55" t="s">
        <v>6163</v>
      </c>
      <c r="E2175" s="55" t="s">
        <v>2127</v>
      </c>
      <c r="F2175" s="54" t="s">
        <v>441</v>
      </c>
      <c r="G2175" s="56">
        <v>73956</v>
      </c>
      <c r="H2175" s="85">
        <f t="shared" si="33"/>
        <v>15.05940805750415</v>
      </c>
    </row>
    <row r="2176" spans="1:8" x14ac:dyDescent="0.25">
      <c r="A2176" s="53">
        <v>400080707191</v>
      </c>
      <c r="B2176" s="54" t="s">
        <v>6164</v>
      </c>
      <c r="C2176" s="55" t="s">
        <v>2407</v>
      </c>
      <c r="D2176" s="55" t="s">
        <v>6165</v>
      </c>
      <c r="E2176" s="55" t="s">
        <v>716</v>
      </c>
      <c r="F2176" s="54" t="s">
        <v>441</v>
      </c>
      <c r="G2176" s="56">
        <v>73956</v>
      </c>
      <c r="H2176" s="85">
        <f t="shared" si="33"/>
        <v>15.05940805750415</v>
      </c>
    </row>
    <row r="2177" spans="1:8" x14ac:dyDescent="0.25">
      <c r="A2177" s="53">
        <v>400090107419</v>
      </c>
      <c r="B2177" s="54" t="s">
        <v>6166</v>
      </c>
      <c r="C2177" s="55" t="s">
        <v>6167</v>
      </c>
      <c r="D2177" s="55" t="s">
        <v>6168</v>
      </c>
      <c r="E2177" s="55" t="s">
        <v>716</v>
      </c>
      <c r="F2177" s="54" t="s">
        <v>441</v>
      </c>
      <c r="G2177" s="56">
        <v>73956</v>
      </c>
      <c r="H2177" s="85">
        <f t="shared" si="33"/>
        <v>15.05940805750415</v>
      </c>
    </row>
    <row r="2178" spans="1:8" x14ac:dyDescent="0.25">
      <c r="A2178" s="53">
        <v>400090200800</v>
      </c>
      <c r="B2178" s="54" t="s">
        <v>6169</v>
      </c>
      <c r="C2178" s="55" t="s">
        <v>6170</v>
      </c>
      <c r="D2178" s="55" t="s">
        <v>6171</v>
      </c>
      <c r="E2178" s="55" t="s">
        <v>716</v>
      </c>
      <c r="F2178" s="54" t="s">
        <v>441</v>
      </c>
      <c r="G2178" s="56">
        <v>73956</v>
      </c>
      <c r="H2178" s="85">
        <f t="shared" ref="H2178:H2241" si="34">G2178/4910.95</f>
        <v>15.05940805750415</v>
      </c>
    </row>
    <row r="2179" spans="1:8" x14ac:dyDescent="0.25">
      <c r="A2179" s="53">
        <v>400090400302</v>
      </c>
      <c r="B2179" s="54" t="s">
        <v>6172</v>
      </c>
      <c r="C2179" s="55" t="s">
        <v>6173</v>
      </c>
      <c r="D2179" s="55" t="s">
        <v>6174</v>
      </c>
      <c r="E2179" s="55" t="s">
        <v>716</v>
      </c>
      <c r="F2179" s="54" t="s">
        <v>441</v>
      </c>
      <c r="G2179" s="56">
        <v>73956</v>
      </c>
      <c r="H2179" s="85">
        <f t="shared" si="34"/>
        <v>15.05940805750415</v>
      </c>
    </row>
    <row r="2180" spans="1:8" x14ac:dyDescent="0.25">
      <c r="A2180" s="53">
        <v>400090707459</v>
      </c>
      <c r="B2180" s="54" t="s">
        <v>6175</v>
      </c>
      <c r="C2180" s="55" t="s">
        <v>6176</v>
      </c>
      <c r="D2180" s="55" t="s">
        <v>6177</v>
      </c>
      <c r="E2180" s="55" t="s">
        <v>716</v>
      </c>
      <c r="F2180" s="54" t="s">
        <v>441</v>
      </c>
      <c r="G2180" s="56">
        <v>73956</v>
      </c>
      <c r="H2180" s="85">
        <f t="shared" si="34"/>
        <v>15.05940805750415</v>
      </c>
    </row>
    <row r="2181" spans="1:8" x14ac:dyDescent="0.25">
      <c r="A2181" s="53">
        <v>400091003030</v>
      </c>
      <c r="B2181" s="54" t="s">
        <v>6178</v>
      </c>
      <c r="C2181" s="55" t="s">
        <v>6179</v>
      </c>
      <c r="D2181" s="55" t="s">
        <v>6180</v>
      </c>
      <c r="E2181" s="55" t="s">
        <v>716</v>
      </c>
      <c r="F2181" s="54" t="s">
        <v>441</v>
      </c>
      <c r="G2181" s="56">
        <v>73956</v>
      </c>
      <c r="H2181" s="85">
        <f t="shared" si="34"/>
        <v>15.05940805750415</v>
      </c>
    </row>
    <row r="2182" spans="1:8" x14ac:dyDescent="0.25">
      <c r="A2182" s="53">
        <v>400091205228</v>
      </c>
      <c r="B2182" s="54" t="s">
        <v>6181</v>
      </c>
      <c r="C2182" s="55" t="s">
        <v>6182</v>
      </c>
      <c r="D2182" s="55" t="s">
        <v>6183</v>
      </c>
      <c r="E2182" s="55" t="s">
        <v>716</v>
      </c>
      <c r="F2182" s="54" t="s">
        <v>441</v>
      </c>
      <c r="G2182" s="56">
        <v>73956</v>
      </c>
      <c r="H2182" s="85">
        <f t="shared" si="34"/>
        <v>15.05940805750415</v>
      </c>
    </row>
    <row r="2183" spans="1:8" x14ac:dyDescent="0.25">
      <c r="A2183" s="53">
        <v>400110402897</v>
      </c>
      <c r="B2183" s="54" t="s">
        <v>6184</v>
      </c>
      <c r="C2183" s="55" t="s">
        <v>6185</v>
      </c>
      <c r="D2183" s="55" t="s">
        <v>6186</v>
      </c>
      <c r="E2183" s="55" t="s">
        <v>2127</v>
      </c>
      <c r="F2183" s="54" t="s">
        <v>441</v>
      </c>
      <c r="G2183" s="56">
        <v>73956</v>
      </c>
      <c r="H2183" s="85">
        <f t="shared" si="34"/>
        <v>15.05940805750415</v>
      </c>
    </row>
    <row r="2184" spans="1:8" x14ac:dyDescent="0.25">
      <c r="A2184" s="53">
        <v>400110403966</v>
      </c>
      <c r="B2184" s="54" t="s">
        <v>6187</v>
      </c>
      <c r="C2184" s="55" t="s">
        <v>6188</v>
      </c>
      <c r="D2184" s="55" t="s">
        <v>5407</v>
      </c>
      <c r="E2184" s="55" t="s">
        <v>716</v>
      </c>
      <c r="F2184" s="54" t="s">
        <v>441</v>
      </c>
      <c r="G2184" s="56">
        <v>73956</v>
      </c>
      <c r="H2184" s="85">
        <f t="shared" si="34"/>
        <v>15.05940805750415</v>
      </c>
    </row>
    <row r="2185" spans="1:8" x14ac:dyDescent="0.25">
      <c r="A2185" s="53">
        <v>400111005077</v>
      </c>
      <c r="B2185" s="54" t="s">
        <v>6189</v>
      </c>
      <c r="C2185" s="55" t="s">
        <v>2942</v>
      </c>
      <c r="D2185" s="55" t="s">
        <v>2943</v>
      </c>
      <c r="E2185" s="55" t="s">
        <v>716</v>
      </c>
      <c r="F2185" s="54" t="s">
        <v>441</v>
      </c>
      <c r="G2185" s="56">
        <v>73956</v>
      </c>
      <c r="H2185" s="85">
        <f t="shared" si="34"/>
        <v>15.05940805750415</v>
      </c>
    </row>
    <row r="2186" spans="1:8" x14ac:dyDescent="0.25">
      <c r="A2186" s="53">
        <v>400120401376</v>
      </c>
      <c r="B2186" s="54" t="s">
        <v>6190</v>
      </c>
      <c r="C2186" s="55" t="s">
        <v>6191</v>
      </c>
      <c r="D2186" s="55" t="s">
        <v>6192</v>
      </c>
      <c r="E2186" s="55" t="s">
        <v>716</v>
      </c>
      <c r="F2186" s="54" t="s">
        <v>441</v>
      </c>
      <c r="G2186" s="56">
        <v>73956</v>
      </c>
      <c r="H2186" s="85">
        <f t="shared" si="34"/>
        <v>15.05940805750415</v>
      </c>
    </row>
    <row r="2187" spans="1:8" x14ac:dyDescent="0.25">
      <c r="A2187" s="53">
        <v>400121204540</v>
      </c>
      <c r="B2187" s="54" t="s">
        <v>6193</v>
      </c>
      <c r="C2187" s="55" t="s">
        <v>6194</v>
      </c>
      <c r="D2187" s="55" t="s">
        <v>6195</v>
      </c>
      <c r="E2187" s="55" t="s">
        <v>716</v>
      </c>
      <c r="F2187" s="54" t="s">
        <v>441</v>
      </c>
      <c r="G2187" s="56">
        <v>73956</v>
      </c>
      <c r="H2187" s="85">
        <f t="shared" si="34"/>
        <v>15.05940805750415</v>
      </c>
    </row>
    <row r="2188" spans="1:8" x14ac:dyDescent="0.25">
      <c r="A2188" s="53">
        <v>400130707945</v>
      </c>
      <c r="B2188" s="54" t="s">
        <v>6196</v>
      </c>
      <c r="C2188" s="55" t="s">
        <v>6197</v>
      </c>
      <c r="D2188" s="55" t="s">
        <v>6198</v>
      </c>
      <c r="E2188" s="55" t="s">
        <v>716</v>
      </c>
      <c r="F2188" s="54" t="s">
        <v>441</v>
      </c>
      <c r="G2188" s="56">
        <v>73956</v>
      </c>
      <c r="H2188" s="85">
        <f t="shared" si="34"/>
        <v>15.05940805750415</v>
      </c>
    </row>
    <row r="2189" spans="1:8" x14ac:dyDescent="0.25">
      <c r="A2189" s="53">
        <v>400131201387</v>
      </c>
      <c r="B2189" s="54" t="s">
        <v>6199</v>
      </c>
      <c r="C2189" s="55" t="s">
        <v>6200</v>
      </c>
      <c r="D2189" s="55" t="s">
        <v>6201</v>
      </c>
      <c r="E2189" s="55" t="s">
        <v>716</v>
      </c>
      <c r="F2189" s="54" t="s">
        <v>441</v>
      </c>
      <c r="G2189" s="56">
        <v>73956</v>
      </c>
      <c r="H2189" s="85">
        <f t="shared" si="34"/>
        <v>15.05940805750415</v>
      </c>
    </row>
    <row r="2190" spans="1:8" x14ac:dyDescent="0.25">
      <c r="A2190" s="53">
        <v>400140204461</v>
      </c>
      <c r="B2190" s="54" t="s">
        <v>6202</v>
      </c>
      <c r="C2190" s="55" t="s">
        <v>6203</v>
      </c>
      <c r="D2190" s="55" t="s">
        <v>4618</v>
      </c>
      <c r="E2190" s="55" t="s">
        <v>716</v>
      </c>
      <c r="F2190" s="54" t="s">
        <v>441</v>
      </c>
      <c r="G2190" s="56">
        <v>73956</v>
      </c>
      <c r="H2190" s="85">
        <f t="shared" si="34"/>
        <v>15.05940805750415</v>
      </c>
    </row>
    <row r="2191" spans="1:8" x14ac:dyDescent="0.25">
      <c r="A2191" s="53">
        <v>400150506610</v>
      </c>
      <c r="B2191" s="54" t="s">
        <v>6204</v>
      </c>
      <c r="C2191" s="55" t="s">
        <v>6205</v>
      </c>
      <c r="D2191" s="55" t="s">
        <v>6206</v>
      </c>
      <c r="E2191" s="55" t="s">
        <v>716</v>
      </c>
      <c r="F2191" s="54" t="s">
        <v>441</v>
      </c>
      <c r="G2191" s="56">
        <v>73956</v>
      </c>
      <c r="H2191" s="85">
        <f t="shared" si="34"/>
        <v>15.05940805750415</v>
      </c>
    </row>
    <row r="2192" spans="1:8" x14ac:dyDescent="0.25">
      <c r="A2192" s="53">
        <v>400150901128</v>
      </c>
      <c r="B2192" s="54" t="s">
        <v>6207</v>
      </c>
      <c r="C2192" s="55" t="s">
        <v>6208</v>
      </c>
      <c r="D2192" s="55" t="s">
        <v>6209</v>
      </c>
      <c r="E2192" s="55" t="s">
        <v>716</v>
      </c>
      <c r="F2192" s="54" t="s">
        <v>441</v>
      </c>
      <c r="G2192" s="56">
        <v>73956</v>
      </c>
      <c r="H2192" s="85">
        <f t="shared" si="34"/>
        <v>15.05940805750415</v>
      </c>
    </row>
    <row r="2193" spans="1:8" x14ac:dyDescent="0.25">
      <c r="A2193" s="53">
        <v>400160702140</v>
      </c>
      <c r="B2193" s="54" t="s">
        <v>6210</v>
      </c>
      <c r="C2193" s="55" t="s">
        <v>6211</v>
      </c>
      <c r="D2193" s="55" t="s">
        <v>6212</v>
      </c>
      <c r="E2193" s="55" t="s">
        <v>2127</v>
      </c>
      <c r="F2193" s="54" t="s">
        <v>441</v>
      </c>
      <c r="G2193" s="56">
        <v>73956</v>
      </c>
      <c r="H2193" s="85">
        <f t="shared" si="34"/>
        <v>15.05940805750415</v>
      </c>
    </row>
    <row r="2194" spans="1:8" x14ac:dyDescent="0.25">
      <c r="A2194" s="53">
        <v>400161001412</v>
      </c>
      <c r="B2194" s="54" t="s">
        <v>6213</v>
      </c>
      <c r="C2194" s="55" t="s">
        <v>6214</v>
      </c>
      <c r="D2194" s="55" t="s">
        <v>2756</v>
      </c>
      <c r="E2194" s="55" t="s">
        <v>716</v>
      </c>
      <c r="F2194" s="54" t="s">
        <v>441</v>
      </c>
      <c r="G2194" s="56">
        <v>73956</v>
      </c>
      <c r="H2194" s="85">
        <f t="shared" si="34"/>
        <v>15.05940805750415</v>
      </c>
    </row>
    <row r="2195" spans="1:8" x14ac:dyDescent="0.25">
      <c r="A2195" s="53">
        <v>400161001463</v>
      </c>
      <c r="B2195" s="54" t="s">
        <v>6215</v>
      </c>
      <c r="C2195" s="55" t="s">
        <v>6216</v>
      </c>
      <c r="D2195" s="55" t="s">
        <v>6217</v>
      </c>
      <c r="E2195" s="55" t="s">
        <v>716</v>
      </c>
      <c r="F2195" s="54" t="s">
        <v>441</v>
      </c>
      <c r="G2195" s="56">
        <v>73956</v>
      </c>
      <c r="H2195" s="85">
        <f t="shared" si="34"/>
        <v>15.05940805750415</v>
      </c>
    </row>
    <row r="2196" spans="1:8" x14ac:dyDescent="0.25">
      <c r="A2196" s="53">
        <v>400170901264</v>
      </c>
      <c r="B2196" s="54" t="s">
        <v>6218</v>
      </c>
      <c r="C2196" s="55" t="s">
        <v>6219</v>
      </c>
      <c r="D2196" s="55" t="s">
        <v>6220</v>
      </c>
      <c r="E2196" s="55" t="s">
        <v>716</v>
      </c>
      <c r="F2196" s="54" t="s">
        <v>441</v>
      </c>
      <c r="G2196" s="56">
        <v>73956</v>
      </c>
      <c r="H2196" s="85">
        <f t="shared" si="34"/>
        <v>15.05940805750415</v>
      </c>
    </row>
    <row r="2197" spans="1:8" x14ac:dyDescent="0.25">
      <c r="A2197" s="53">
        <v>400171201584</v>
      </c>
      <c r="B2197" s="54" t="s">
        <v>6221</v>
      </c>
      <c r="C2197" s="55" t="s">
        <v>6222</v>
      </c>
      <c r="D2197" s="55" t="s">
        <v>6223</v>
      </c>
      <c r="E2197" s="55" t="s">
        <v>716</v>
      </c>
      <c r="F2197" s="54" t="s">
        <v>441</v>
      </c>
      <c r="G2197" s="56">
        <v>73956</v>
      </c>
      <c r="H2197" s="85">
        <f t="shared" si="34"/>
        <v>15.05940805750415</v>
      </c>
    </row>
    <row r="2198" spans="1:8" x14ac:dyDescent="0.25">
      <c r="A2198" s="53">
        <v>400180102530</v>
      </c>
      <c r="B2198" s="54" t="s">
        <v>6224</v>
      </c>
      <c r="C2198" s="55" t="s">
        <v>6222</v>
      </c>
      <c r="D2198" s="55" t="s">
        <v>6223</v>
      </c>
      <c r="E2198" s="55" t="s">
        <v>716</v>
      </c>
      <c r="F2198" s="54" t="s">
        <v>441</v>
      </c>
      <c r="G2198" s="56">
        <v>73956</v>
      </c>
      <c r="H2198" s="85">
        <f t="shared" si="34"/>
        <v>15.05940805750415</v>
      </c>
    </row>
    <row r="2199" spans="1:8" x14ac:dyDescent="0.25">
      <c r="A2199" s="53">
        <v>400180711331</v>
      </c>
      <c r="B2199" s="54" t="s">
        <v>6225</v>
      </c>
      <c r="C2199" s="55" t="s">
        <v>6226</v>
      </c>
      <c r="D2199" s="55" t="s">
        <v>6227</v>
      </c>
      <c r="E2199" s="55" t="s">
        <v>716</v>
      </c>
      <c r="F2199" s="54" t="s">
        <v>441</v>
      </c>
      <c r="G2199" s="56">
        <v>73956</v>
      </c>
      <c r="H2199" s="85">
        <f t="shared" si="34"/>
        <v>15.05940805750415</v>
      </c>
    </row>
    <row r="2200" spans="1:8" x14ac:dyDescent="0.25">
      <c r="A2200" s="53">
        <v>400181003446</v>
      </c>
      <c r="B2200" s="54" t="s">
        <v>6228</v>
      </c>
      <c r="C2200" s="55" t="s">
        <v>5328</v>
      </c>
      <c r="D2200" s="55" t="s">
        <v>6229</v>
      </c>
      <c r="E2200" s="55" t="s">
        <v>716</v>
      </c>
      <c r="F2200" s="54" t="s">
        <v>441</v>
      </c>
      <c r="G2200" s="56">
        <v>73956</v>
      </c>
      <c r="H2200" s="85">
        <f t="shared" si="34"/>
        <v>15.05940805750415</v>
      </c>
    </row>
    <row r="2201" spans="1:8" x14ac:dyDescent="0.25">
      <c r="A2201" s="53">
        <v>400711000338</v>
      </c>
      <c r="B2201" s="54" t="s">
        <v>6230</v>
      </c>
      <c r="C2201" s="55" t="s">
        <v>6231</v>
      </c>
      <c r="D2201" s="55" t="s">
        <v>2420</v>
      </c>
      <c r="E2201" s="55" t="s">
        <v>716</v>
      </c>
      <c r="F2201" s="54" t="s">
        <v>441</v>
      </c>
      <c r="G2201" s="56">
        <v>73956</v>
      </c>
      <c r="H2201" s="85">
        <f t="shared" si="34"/>
        <v>15.05940805750415</v>
      </c>
    </row>
    <row r="2202" spans="1:8" x14ac:dyDescent="0.25">
      <c r="A2202" s="53">
        <v>400791000066</v>
      </c>
      <c r="B2202" s="54" t="s">
        <v>6232</v>
      </c>
      <c r="C2202" s="55" t="s">
        <v>6233</v>
      </c>
      <c r="D2202" s="55" t="s">
        <v>6234</v>
      </c>
      <c r="E2202" s="55" t="s">
        <v>716</v>
      </c>
      <c r="F2202" s="54" t="s">
        <v>441</v>
      </c>
      <c r="G2202" s="56">
        <v>73956</v>
      </c>
      <c r="H2202" s="85">
        <f t="shared" si="34"/>
        <v>15.05940805750415</v>
      </c>
    </row>
    <row r="2203" spans="1:8" x14ac:dyDescent="0.25">
      <c r="A2203" s="53">
        <v>400800401265</v>
      </c>
      <c r="B2203" s="54" t="s">
        <v>6235</v>
      </c>
      <c r="C2203" s="55" t="s">
        <v>6214</v>
      </c>
      <c r="D2203" s="55" t="s">
        <v>6236</v>
      </c>
      <c r="E2203" s="55" t="s">
        <v>716</v>
      </c>
      <c r="F2203" s="54" t="s">
        <v>441</v>
      </c>
      <c r="G2203" s="56">
        <v>73956</v>
      </c>
      <c r="H2203" s="85">
        <f t="shared" si="34"/>
        <v>15.05940805750415</v>
      </c>
    </row>
    <row r="2204" spans="1:8" x14ac:dyDescent="0.25">
      <c r="A2204" s="53">
        <v>400830100456</v>
      </c>
      <c r="B2204" s="54" t="s">
        <v>6237</v>
      </c>
      <c r="C2204" s="55" t="s">
        <v>6238</v>
      </c>
      <c r="D2204" s="55" t="s">
        <v>6239</v>
      </c>
      <c r="E2204" s="55" t="s">
        <v>1051</v>
      </c>
      <c r="F2204" s="54" t="s">
        <v>441</v>
      </c>
      <c r="G2204" s="56">
        <v>73956</v>
      </c>
      <c r="H2204" s="85">
        <f t="shared" si="34"/>
        <v>15.05940805750415</v>
      </c>
    </row>
    <row r="2205" spans="1:8" x14ac:dyDescent="0.25">
      <c r="A2205" s="53">
        <v>400840400296</v>
      </c>
      <c r="B2205" s="54" t="s">
        <v>6240</v>
      </c>
      <c r="C2205" s="55" t="s">
        <v>6241</v>
      </c>
      <c r="D2205" s="55" t="s">
        <v>6242</v>
      </c>
      <c r="E2205" s="55" t="s">
        <v>716</v>
      </c>
      <c r="F2205" s="54" t="s">
        <v>441</v>
      </c>
      <c r="G2205" s="56">
        <v>73956</v>
      </c>
      <c r="H2205" s="85">
        <f t="shared" si="34"/>
        <v>15.05940805750415</v>
      </c>
    </row>
    <row r="2206" spans="1:8" x14ac:dyDescent="0.25">
      <c r="A2206" s="53">
        <v>400851001571</v>
      </c>
      <c r="B2206" s="54" t="s">
        <v>6243</v>
      </c>
      <c r="C2206" s="55" t="s">
        <v>6244</v>
      </c>
      <c r="D2206" s="55" t="s">
        <v>5629</v>
      </c>
      <c r="E2206" s="55" t="s">
        <v>716</v>
      </c>
      <c r="F2206" s="54" t="s">
        <v>441</v>
      </c>
      <c r="G2206" s="56">
        <v>73956</v>
      </c>
      <c r="H2206" s="85">
        <f t="shared" si="34"/>
        <v>15.05940805750415</v>
      </c>
    </row>
    <row r="2207" spans="1:8" x14ac:dyDescent="0.25">
      <c r="A2207" s="53">
        <v>400880300391</v>
      </c>
      <c r="B2207" s="54" t="s">
        <v>6245</v>
      </c>
      <c r="C2207" s="55" t="s">
        <v>6246</v>
      </c>
      <c r="D2207" s="55" t="s">
        <v>6247</v>
      </c>
      <c r="E2207" s="55" t="s">
        <v>716</v>
      </c>
      <c r="F2207" s="54" t="s">
        <v>441</v>
      </c>
      <c r="G2207" s="56">
        <v>73956</v>
      </c>
      <c r="H2207" s="85">
        <f t="shared" si="34"/>
        <v>15.05940805750415</v>
      </c>
    </row>
    <row r="2208" spans="1:8" x14ac:dyDescent="0.25">
      <c r="A2208" s="53">
        <v>400891002724</v>
      </c>
      <c r="B2208" s="54" t="s">
        <v>6248</v>
      </c>
      <c r="C2208" s="55" t="s">
        <v>6249</v>
      </c>
      <c r="D2208" s="55" t="s">
        <v>6250</v>
      </c>
      <c r="E2208" s="55" t="s">
        <v>2127</v>
      </c>
      <c r="F2208" s="54" t="s">
        <v>441</v>
      </c>
      <c r="G2208" s="56">
        <v>73956</v>
      </c>
      <c r="H2208" s="85">
        <f t="shared" si="34"/>
        <v>15.05940805750415</v>
      </c>
    </row>
    <row r="2209" spans="1:8" x14ac:dyDescent="0.25">
      <c r="A2209" s="53">
        <v>400900500139</v>
      </c>
      <c r="B2209" s="54" t="s">
        <v>6251</v>
      </c>
      <c r="C2209" s="55" t="s">
        <v>6252</v>
      </c>
      <c r="D2209" s="55" t="s">
        <v>6253</v>
      </c>
      <c r="E2209" s="55" t="s">
        <v>6254</v>
      </c>
      <c r="F2209" s="54" t="s">
        <v>441</v>
      </c>
      <c r="G2209" s="56">
        <v>73956</v>
      </c>
      <c r="H2209" s="85">
        <f t="shared" si="34"/>
        <v>15.05940805750415</v>
      </c>
    </row>
    <row r="2210" spans="1:8" x14ac:dyDescent="0.25">
      <c r="A2210" s="53">
        <v>400910900453</v>
      </c>
      <c r="B2210" s="54" t="s">
        <v>6255</v>
      </c>
      <c r="C2210" s="55" t="s">
        <v>6256</v>
      </c>
      <c r="D2210" s="55" t="s">
        <v>2940</v>
      </c>
      <c r="E2210" s="55" t="s">
        <v>716</v>
      </c>
      <c r="F2210" s="54" t="s">
        <v>441</v>
      </c>
      <c r="G2210" s="56">
        <v>73956</v>
      </c>
      <c r="H2210" s="85">
        <f t="shared" si="34"/>
        <v>15.05940805750415</v>
      </c>
    </row>
    <row r="2211" spans="1:8" x14ac:dyDescent="0.25">
      <c r="A2211" s="53">
        <v>400921100688</v>
      </c>
      <c r="B2211" s="54" t="s">
        <v>6257</v>
      </c>
      <c r="C2211" s="55" t="s">
        <v>6258</v>
      </c>
      <c r="D2211" s="55" t="s">
        <v>2940</v>
      </c>
      <c r="E2211" s="55" t="s">
        <v>716</v>
      </c>
      <c r="F2211" s="54" t="s">
        <v>441</v>
      </c>
      <c r="G2211" s="56">
        <v>73956</v>
      </c>
      <c r="H2211" s="85">
        <f t="shared" si="34"/>
        <v>15.05940805750415</v>
      </c>
    </row>
    <row r="2212" spans="1:8" x14ac:dyDescent="0.25">
      <c r="A2212" s="53">
        <v>400941041238</v>
      </c>
      <c r="B2212" s="54" t="s">
        <v>6259</v>
      </c>
      <c r="C2212" s="55" t="s">
        <v>6260</v>
      </c>
      <c r="D2212" s="55" t="s">
        <v>6140</v>
      </c>
      <c r="E2212" s="55" t="s">
        <v>716</v>
      </c>
      <c r="F2212" s="54" t="s">
        <v>441</v>
      </c>
      <c r="G2212" s="56">
        <v>73956</v>
      </c>
      <c r="H2212" s="85">
        <f t="shared" si="34"/>
        <v>15.05940805750415</v>
      </c>
    </row>
    <row r="2213" spans="1:8" x14ac:dyDescent="0.25">
      <c r="A2213" s="53">
        <v>400950930746</v>
      </c>
      <c r="B2213" s="54" t="s">
        <v>6261</v>
      </c>
      <c r="C2213" s="55" t="s">
        <v>6262</v>
      </c>
      <c r="D2213" s="55" t="s">
        <v>3137</v>
      </c>
      <c r="E2213" s="55" t="s">
        <v>2127</v>
      </c>
      <c r="F2213" s="54" t="s">
        <v>441</v>
      </c>
      <c r="G2213" s="56">
        <v>73956</v>
      </c>
      <c r="H2213" s="85">
        <f t="shared" si="34"/>
        <v>15.05940805750415</v>
      </c>
    </row>
    <row r="2214" spans="1:8" x14ac:dyDescent="0.25">
      <c r="A2214" s="53">
        <v>400961230428</v>
      </c>
      <c r="B2214" s="54" t="s">
        <v>6263</v>
      </c>
      <c r="C2214" s="55" t="s">
        <v>4583</v>
      </c>
      <c r="D2214" s="55" t="s">
        <v>6264</v>
      </c>
      <c r="E2214" s="55" t="s">
        <v>1051</v>
      </c>
      <c r="F2214" s="54" t="s">
        <v>477</v>
      </c>
      <c r="G2214" s="56">
        <v>73956</v>
      </c>
      <c r="H2214" s="85">
        <f t="shared" si="34"/>
        <v>15.05940805750415</v>
      </c>
    </row>
    <row r="2215" spans="1:8" x14ac:dyDescent="0.25">
      <c r="A2215" s="53">
        <v>400970722473</v>
      </c>
      <c r="B2215" s="54" t="s">
        <v>6265</v>
      </c>
      <c r="C2215" s="55" t="s">
        <v>6266</v>
      </c>
      <c r="D2215" s="55" t="s">
        <v>6267</v>
      </c>
      <c r="E2215" s="55" t="s">
        <v>2127</v>
      </c>
      <c r="F2215" s="54" t="s">
        <v>441</v>
      </c>
      <c r="G2215" s="56">
        <v>73956</v>
      </c>
      <c r="H2215" s="85">
        <f t="shared" si="34"/>
        <v>15.05940805750415</v>
      </c>
    </row>
    <row r="2216" spans="1:8" x14ac:dyDescent="0.25">
      <c r="A2216" s="53">
        <v>400990821842</v>
      </c>
      <c r="B2216" s="54" t="s">
        <v>6268</v>
      </c>
      <c r="C2216" s="55" t="s">
        <v>2942</v>
      </c>
      <c r="D2216" s="55" t="s">
        <v>6269</v>
      </c>
      <c r="E2216" s="55" t="s">
        <v>716</v>
      </c>
      <c r="F2216" s="54" t="s">
        <v>441</v>
      </c>
      <c r="G2216" s="56">
        <v>73956</v>
      </c>
      <c r="H2216" s="85">
        <f t="shared" si="34"/>
        <v>15.05940805750415</v>
      </c>
    </row>
    <row r="2217" spans="1:8" x14ac:dyDescent="0.25">
      <c r="A2217" s="53">
        <v>400991220877</v>
      </c>
      <c r="B2217" s="54" t="s">
        <v>6270</v>
      </c>
      <c r="C2217" s="55" t="s">
        <v>6271</v>
      </c>
      <c r="D2217" s="55" t="s">
        <v>6272</v>
      </c>
      <c r="E2217" s="55" t="s">
        <v>716</v>
      </c>
      <c r="F2217" s="54" t="s">
        <v>441</v>
      </c>
      <c r="G2217" s="56">
        <v>73956</v>
      </c>
      <c r="H2217" s="85">
        <f t="shared" si="34"/>
        <v>15.05940805750415</v>
      </c>
    </row>
    <row r="2218" spans="1:8" x14ac:dyDescent="0.25">
      <c r="A2218" s="53">
        <v>403150900295</v>
      </c>
      <c r="B2218" s="54" t="s">
        <v>6273</v>
      </c>
      <c r="C2218" s="55" t="s">
        <v>6274</v>
      </c>
      <c r="D2218" s="55" t="s">
        <v>6275</v>
      </c>
      <c r="E2218" s="55" t="s">
        <v>724</v>
      </c>
      <c r="F2218" s="54" t="s">
        <v>441</v>
      </c>
      <c r="G2218" s="56">
        <v>73956</v>
      </c>
      <c r="H2218" s="85">
        <f t="shared" si="34"/>
        <v>15.05940805750415</v>
      </c>
    </row>
    <row r="2219" spans="1:8" x14ac:dyDescent="0.25">
      <c r="A2219" s="53">
        <v>414151104826</v>
      </c>
      <c r="B2219" s="54" t="s">
        <v>6276</v>
      </c>
      <c r="C2219" s="55" t="s">
        <v>6277</v>
      </c>
      <c r="D2219" s="55" t="s">
        <v>6278</v>
      </c>
      <c r="E2219" s="55" t="s">
        <v>2174</v>
      </c>
      <c r="F2219" s="54" t="s">
        <v>441</v>
      </c>
      <c r="G2219" s="56">
        <v>73956</v>
      </c>
      <c r="H2219" s="85">
        <f t="shared" si="34"/>
        <v>15.05940805750415</v>
      </c>
    </row>
    <row r="2220" spans="1:8" x14ac:dyDescent="0.25">
      <c r="A2220" s="53">
        <v>414850301378</v>
      </c>
      <c r="B2220" s="54" t="s">
        <v>6279</v>
      </c>
      <c r="C2220" s="55" t="s">
        <v>6280</v>
      </c>
      <c r="D2220" s="55" t="s">
        <v>6281</v>
      </c>
      <c r="E2220" s="55" t="s">
        <v>2174</v>
      </c>
      <c r="F2220" s="54" t="s">
        <v>441</v>
      </c>
      <c r="G2220" s="56">
        <v>73956</v>
      </c>
      <c r="H2220" s="85">
        <f t="shared" si="34"/>
        <v>15.05940805750415</v>
      </c>
    </row>
    <row r="2221" spans="1:8" x14ac:dyDescent="0.25">
      <c r="A2221" s="53">
        <v>414970705979</v>
      </c>
      <c r="B2221" s="54" t="s">
        <v>6282</v>
      </c>
      <c r="C2221" s="55" t="s">
        <v>6283</v>
      </c>
      <c r="D2221" s="55" t="s">
        <v>6284</v>
      </c>
      <c r="E2221" s="55" t="s">
        <v>6285</v>
      </c>
      <c r="F2221" s="54" t="s">
        <v>441</v>
      </c>
      <c r="G2221" s="56">
        <v>73956</v>
      </c>
      <c r="H2221" s="85">
        <f t="shared" si="34"/>
        <v>15.05940805750415</v>
      </c>
    </row>
    <row r="2222" spans="1:8" x14ac:dyDescent="0.25">
      <c r="A2222" s="53">
        <v>396150101345</v>
      </c>
      <c r="B2222" s="54" t="s">
        <v>523</v>
      </c>
      <c r="C2222" s="55" t="s">
        <v>524</v>
      </c>
      <c r="D2222" s="55" t="s">
        <v>525</v>
      </c>
      <c r="E2222" s="55" t="s">
        <v>440</v>
      </c>
      <c r="F2222" s="54" t="s">
        <v>441</v>
      </c>
      <c r="G2222" s="56">
        <v>73522</v>
      </c>
      <c r="H2222" s="85">
        <f t="shared" si="34"/>
        <v>14.971034117635082</v>
      </c>
    </row>
    <row r="2223" spans="1:8" x14ac:dyDescent="0.25">
      <c r="A2223" s="53">
        <v>390071110438</v>
      </c>
      <c r="B2223" s="54" t="s">
        <v>6286</v>
      </c>
      <c r="C2223" s="55" t="s">
        <v>3125</v>
      </c>
      <c r="D2223" s="55" t="s">
        <v>6287</v>
      </c>
      <c r="E2223" s="55" t="s">
        <v>2816</v>
      </c>
      <c r="F2223" s="54" t="s">
        <v>441</v>
      </c>
      <c r="G2223" s="56">
        <v>73519</v>
      </c>
      <c r="H2223" s="85">
        <f t="shared" si="34"/>
        <v>14.970423237866401</v>
      </c>
    </row>
    <row r="2224" spans="1:8" x14ac:dyDescent="0.25">
      <c r="A2224" s="53">
        <v>390161000062</v>
      </c>
      <c r="B2224" s="54" t="s">
        <v>6288</v>
      </c>
      <c r="C2224" s="55" t="s">
        <v>1786</v>
      </c>
      <c r="D2224" s="55" t="s">
        <v>6289</v>
      </c>
      <c r="E2224" s="55" t="s">
        <v>984</v>
      </c>
      <c r="F2224" s="54" t="s">
        <v>441</v>
      </c>
      <c r="G2224" s="56">
        <v>72708</v>
      </c>
      <c r="H2224" s="85">
        <f t="shared" si="34"/>
        <v>14.805282073733188</v>
      </c>
    </row>
    <row r="2225" spans="1:8" x14ac:dyDescent="0.25">
      <c r="A2225" s="53">
        <v>400150709910</v>
      </c>
      <c r="B2225" s="54" t="s">
        <v>6290</v>
      </c>
      <c r="C2225" s="55" t="s">
        <v>6291</v>
      </c>
      <c r="D2225" s="55" t="s">
        <v>6292</v>
      </c>
      <c r="E2225" s="55" t="s">
        <v>716</v>
      </c>
      <c r="F2225" s="54" t="s">
        <v>441</v>
      </c>
      <c r="G2225" s="56">
        <v>72708</v>
      </c>
      <c r="H2225" s="85">
        <f t="shared" si="34"/>
        <v>14.805282073733188</v>
      </c>
    </row>
    <row r="2226" spans="1:8" x14ac:dyDescent="0.25">
      <c r="A2226" s="53">
        <v>390751000149</v>
      </c>
      <c r="B2226" s="54" t="s">
        <v>6293</v>
      </c>
      <c r="C2226" s="55" t="s">
        <v>6294</v>
      </c>
      <c r="D2226" s="55" t="s">
        <v>2812</v>
      </c>
      <c r="E2226" s="55" t="s">
        <v>1215</v>
      </c>
      <c r="F2226" s="54" t="s">
        <v>441</v>
      </c>
      <c r="G2226" s="56">
        <v>71720</v>
      </c>
      <c r="H2226" s="85">
        <f t="shared" si="34"/>
        <v>14.604099003247844</v>
      </c>
    </row>
    <row r="2227" spans="1:8" x14ac:dyDescent="0.25">
      <c r="A2227" s="53">
        <v>400950520475</v>
      </c>
      <c r="B2227" s="54" t="s">
        <v>6295</v>
      </c>
      <c r="C2227" s="55" t="s">
        <v>6296</v>
      </c>
      <c r="D2227" s="55" t="s">
        <v>6297</v>
      </c>
      <c r="E2227" s="55" t="s">
        <v>1051</v>
      </c>
      <c r="F2227" s="54" t="s">
        <v>441</v>
      </c>
      <c r="G2227" s="56">
        <v>70604</v>
      </c>
      <c r="H2227" s="85">
        <f t="shared" si="34"/>
        <v>14.376851729298812</v>
      </c>
    </row>
    <row r="2228" spans="1:8" x14ac:dyDescent="0.25">
      <c r="A2228" s="53">
        <v>400161001323</v>
      </c>
      <c r="B2228" s="54" t="s">
        <v>6298</v>
      </c>
      <c r="C2228" s="55" t="s">
        <v>6299</v>
      </c>
      <c r="D2228" s="55" t="s">
        <v>6300</v>
      </c>
      <c r="E2228" s="55" t="s">
        <v>716</v>
      </c>
      <c r="F2228" s="54" t="s">
        <v>441</v>
      </c>
      <c r="G2228" s="56">
        <v>70058</v>
      </c>
      <c r="H2228" s="85">
        <f t="shared" si="34"/>
        <v>14.265671611399018</v>
      </c>
    </row>
    <row r="2229" spans="1:8" x14ac:dyDescent="0.25">
      <c r="A2229" s="53">
        <v>393011210122</v>
      </c>
      <c r="B2229" s="54" t="s">
        <v>6301</v>
      </c>
      <c r="C2229" s="55" t="s">
        <v>6302</v>
      </c>
      <c r="D2229" s="55" t="s">
        <v>1558</v>
      </c>
      <c r="E2229" s="55" t="s">
        <v>3153</v>
      </c>
      <c r="F2229" s="54" t="s">
        <v>441</v>
      </c>
      <c r="G2229" s="56">
        <v>69055</v>
      </c>
      <c r="H2229" s="85">
        <f t="shared" si="34"/>
        <v>14.061434142070272</v>
      </c>
    </row>
    <row r="2230" spans="1:8" x14ac:dyDescent="0.25">
      <c r="A2230" s="53">
        <v>396761203097</v>
      </c>
      <c r="B2230" s="54" t="s">
        <v>37</v>
      </c>
      <c r="C2230" s="55" t="s">
        <v>2929</v>
      </c>
      <c r="D2230" s="55" t="s">
        <v>6303</v>
      </c>
      <c r="E2230" s="55" t="s">
        <v>440</v>
      </c>
      <c r="F2230" s="54" t="s">
        <v>477</v>
      </c>
      <c r="G2230" s="56">
        <v>69055</v>
      </c>
      <c r="H2230" s="85">
        <f t="shared" si="34"/>
        <v>14.061434142070272</v>
      </c>
    </row>
    <row r="2231" spans="1:8" x14ac:dyDescent="0.25">
      <c r="A2231" s="53">
        <v>400040700313</v>
      </c>
      <c r="B2231" s="54" t="s">
        <v>6304</v>
      </c>
      <c r="C2231" s="55" t="s">
        <v>6305</v>
      </c>
      <c r="D2231" s="55" t="s">
        <v>6306</v>
      </c>
      <c r="E2231" s="55" t="s">
        <v>2127</v>
      </c>
      <c r="F2231" s="54" t="s">
        <v>441</v>
      </c>
      <c r="G2231" s="56">
        <v>69055</v>
      </c>
      <c r="H2231" s="85">
        <f t="shared" si="34"/>
        <v>14.061434142070272</v>
      </c>
    </row>
    <row r="2232" spans="1:8" x14ac:dyDescent="0.25">
      <c r="A2232" s="53">
        <v>400760100097</v>
      </c>
      <c r="B2232" s="54" t="s">
        <v>6307</v>
      </c>
      <c r="C2232" s="55" t="s">
        <v>6308</v>
      </c>
      <c r="D2232" s="55" t="s">
        <v>6242</v>
      </c>
      <c r="E2232" s="55" t="s">
        <v>716</v>
      </c>
      <c r="F2232" s="54" t="s">
        <v>441</v>
      </c>
      <c r="G2232" s="56">
        <v>69055</v>
      </c>
      <c r="H2232" s="85">
        <f t="shared" si="34"/>
        <v>14.061434142070272</v>
      </c>
    </row>
    <row r="2233" spans="1:8" x14ac:dyDescent="0.25">
      <c r="A2233" s="53">
        <v>372041000397</v>
      </c>
      <c r="B2233" s="54" t="s">
        <v>6309</v>
      </c>
      <c r="C2233" s="55" t="s">
        <v>6310</v>
      </c>
      <c r="D2233" s="55" t="s">
        <v>6311</v>
      </c>
      <c r="E2233" s="55" t="s">
        <v>6312</v>
      </c>
      <c r="F2233" s="54" t="s">
        <v>441</v>
      </c>
      <c r="G2233" s="56">
        <v>66138</v>
      </c>
      <c r="H2233" s="85">
        <f t="shared" si="34"/>
        <v>13.467455380323564</v>
      </c>
    </row>
    <row r="2234" spans="1:8" x14ac:dyDescent="0.25">
      <c r="A2234" s="53">
        <v>390940601111</v>
      </c>
      <c r="B2234" s="54" t="s">
        <v>6313</v>
      </c>
      <c r="C2234" s="55" t="s">
        <v>3687</v>
      </c>
      <c r="D2234" s="55" t="s">
        <v>6314</v>
      </c>
      <c r="E2234" s="55" t="s">
        <v>1532</v>
      </c>
      <c r="F2234" s="54" t="s">
        <v>477</v>
      </c>
      <c r="G2234" s="56">
        <v>66138</v>
      </c>
      <c r="H2234" s="85">
        <f t="shared" si="34"/>
        <v>13.467455380323564</v>
      </c>
    </row>
    <row r="2235" spans="1:8" x14ac:dyDescent="0.25">
      <c r="A2235" s="53">
        <v>396161000125</v>
      </c>
      <c r="B2235" s="54" t="s">
        <v>447</v>
      </c>
      <c r="C2235" s="55" t="s">
        <v>448</v>
      </c>
      <c r="D2235" s="55" t="s">
        <v>449</v>
      </c>
      <c r="E2235" s="55" t="s">
        <v>440</v>
      </c>
      <c r="F2235" s="54" t="s">
        <v>441</v>
      </c>
      <c r="G2235" s="56">
        <v>66138</v>
      </c>
      <c r="H2235" s="85">
        <f t="shared" si="34"/>
        <v>13.467455380323564</v>
      </c>
    </row>
    <row r="2236" spans="1:8" x14ac:dyDescent="0.25">
      <c r="A2236" s="53">
        <v>396161000257</v>
      </c>
      <c r="B2236" s="54" t="s">
        <v>444</v>
      </c>
      <c r="C2236" s="55" t="s">
        <v>445</v>
      </c>
      <c r="D2236" s="55" t="s">
        <v>446</v>
      </c>
      <c r="E2236" s="55" t="s">
        <v>440</v>
      </c>
      <c r="F2236" s="54" t="s">
        <v>441</v>
      </c>
      <c r="G2236" s="56">
        <v>66138</v>
      </c>
      <c r="H2236" s="85">
        <f t="shared" si="34"/>
        <v>13.467455380323564</v>
      </c>
    </row>
    <row r="2237" spans="1:8" x14ac:dyDescent="0.25">
      <c r="A2237" s="53">
        <v>371010702001</v>
      </c>
      <c r="B2237" s="54" t="s">
        <v>6315</v>
      </c>
      <c r="C2237" s="55" t="s">
        <v>3682</v>
      </c>
      <c r="D2237" s="55" t="s">
        <v>6316</v>
      </c>
      <c r="E2237" s="55" t="s">
        <v>2200</v>
      </c>
      <c r="F2237" s="54" t="s">
        <v>441</v>
      </c>
      <c r="G2237" s="56">
        <v>65787</v>
      </c>
      <c r="H2237" s="85">
        <f t="shared" si="34"/>
        <v>13.395982447387981</v>
      </c>
    </row>
    <row r="2238" spans="1:8" x14ac:dyDescent="0.25">
      <c r="A2238" s="53">
        <v>395110801496</v>
      </c>
      <c r="B2238" s="54" t="s">
        <v>6317</v>
      </c>
      <c r="C2238" s="55" t="s">
        <v>4483</v>
      </c>
      <c r="D2238" s="55" t="s">
        <v>6318</v>
      </c>
      <c r="E2238" s="55" t="s">
        <v>728</v>
      </c>
      <c r="F2238" s="54" t="s">
        <v>477</v>
      </c>
      <c r="G2238" s="56">
        <v>65029</v>
      </c>
      <c r="H2238" s="85">
        <f t="shared" si="34"/>
        <v>13.241633492501451</v>
      </c>
    </row>
    <row r="2239" spans="1:8" x14ac:dyDescent="0.25">
      <c r="A2239" s="53">
        <v>371921200135</v>
      </c>
      <c r="B2239" s="54" t="s">
        <v>6319</v>
      </c>
      <c r="C2239" s="55" t="s">
        <v>3679</v>
      </c>
      <c r="D2239" s="55" t="s">
        <v>6320</v>
      </c>
      <c r="E2239" s="55" t="s">
        <v>2200</v>
      </c>
      <c r="F2239" s="54" t="s">
        <v>441</v>
      </c>
      <c r="G2239" s="56">
        <v>64154</v>
      </c>
      <c r="H2239" s="85">
        <f t="shared" si="34"/>
        <v>13.063460226636394</v>
      </c>
    </row>
    <row r="2240" spans="1:8" x14ac:dyDescent="0.25">
      <c r="A2240" s="53">
        <v>389850800019</v>
      </c>
      <c r="B2240" s="54" t="s">
        <v>6321</v>
      </c>
      <c r="C2240" s="55" t="s">
        <v>6322</v>
      </c>
      <c r="D2240" s="55" t="s">
        <v>6323</v>
      </c>
      <c r="E2240" s="55" t="s">
        <v>815</v>
      </c>
      <c r="F2240" s="54" t="s">
        <v>441</v>
      </c>
      <c r="G2240" s="56">
        <v>64154</v>
      </c>
      <c r="H2240" s="85">
        <f t="shared" si="34"/>
        <v>13.063460226636394</v>
      </c>
    </row>
    <row r="2241" spans="1:8" x14ac:dyDescent="0.25">
      <c r="A2241" s="53">
        <v>389900100617</v>
      </c>
      <c r="B2241" s="54" t="s">
        <v>6324</v>
      </c>
      <c r="C2241" s="55" t="s">
        <v>6325</v>
      </c>
      <c r="D2241" s="55" t="s">
        <v>6326</v>
      </c>
      <c r="E2241" s="55" t="s">
        <v>6327</v>
      </c>
      <c r="F2241" s="54" t="s">
        <v>441</v>
      </c>
      <c r="G2241" s="56">
        <v>64154</v>
      </c>
      <c r="H2241" s="85">
        <f t="shared" si="34"/>
        <v>13.063460226636394</v>
      </c>
    </row>
    <row r="2242" spans="1:8" x14ac:dyDescent="0.25">
      <c r="A2242" s="53">
        <v>390161000143</v>
      </c>
      <c r="B2242" s="54" t="s">
        <v>6328</v>
      </c>
      <c r="C2242" s="55" t="s">
        <v>6329</v>
      </c>
      <c r="D2242" s="55" t="s">
        <v>6330</v>
      </c>
      <c r="E2242" s="55" t="s">
        <v>2816</v>
      </c>
      <c r="F2242" s="54" t="s">
        <v>441</v>
      </c>
      <c r="G2242" s="56">
        <v>64154</v>
      </c>
      <c r="H2242" s="85">
        <f t="shared" ref="H2242:H2305" si="35">G2242/4910.95</f>
        <v>13.063460226636394</v>
      </c>
    </row>
    <row r="2243" spans="1:8" x14ac:dyDescent="0.25">
      <c r="A2243" s="53">
        <v>390710900011</v>
      </c>
      <c r="B2243" s="54" t="s">
        <v>6331</v>
      </c>
      <c r="C2243" s="55" t="s">
        <v>6332</v>
      </c>
      <c r="D2243" s="55" t="s">
        <v>2812</v>
      </c>
      <c r="E2243" s="55" t="s">
        <v>1215</v>
      </c>
      <c r="F2243" s="54" t="s">
        <v>441</v>
      </c>
      <c r="G2243" s="56">
        <v>64154</v>
      </c>
      <c r="H2243" s="85">
        <f t="shared" si="35"/>
        <v>13.063460226636394</v>
      </c>
    </row>
    <row r="2244" spans="1:8" x14ac:dyDescent="0.25">
      <c r="A2244" s="53">
        <v>390760900012</v>
      </c>
      <c r="B2244" s="54" t="s">
        <v>6333</v>
      </c>
      <c r="C2244" s="55" t="s">
        <v>6334</v>
      </c>
      <c r="D2244" s="55" t="s">
        <v>1215</v>
      </c>
      <c r="E2244" s="55" t="s">
        <v>1215</v>
      </c>
      <c r="F2244" s="54" t="s">
        <v>441</v>
      </c>
      <c r="G2244" s="56">
        <v>64154</v>
      </c>
      <c r="H2244" s="85">
        <f t="shared" si="35"/>
        <v>13.063460226636394</v>
      </c>
    </row>
    <row r="2245" spans="1:8" x14ac:dyDescent="0.25">
      <c r="A2245" s="53">
        <v>390831000051</v>
      </c>
      <c r="B2245" s="54" t="s">
        <v>6335</v>
      </c>
      <c r="C2245" s="55" t="s">
        <v>6336</v>
      </c>
      <c r="D2245" s="55" t="s">
        <v>6337</v>
      </c>
      <c r="E2245" s="55" t="s">
        <v>1532</v>
      </c>
      <c r="F2245" s="54" t="s">
        <v>477</v>
      </c>
      <c r="G2245" s="56">
        <v>64154</v>
      </c>
      <c r="H2245" s="85">
        <f t="shared" si="35"/>
        <v>13.063460226636394</v>
      </c>
    </row>
    <row r="2246" spans="1:8" x14ac:dyDescent="0.25">
      <c r="A2246" s="53">
        <v>390870700167</v>
      </c>
      <c r="B2246" s="54" t="s">
        <v>6338</v>
      </c>
      <c r="C2246" s="55" t="s">
        <v>6339</v>
      </c>
      <c r="D2246" s="55" t="s">
        <v>6340</v>
      </c>
      <c r="E2246" s="55" t="s">
        <v>1532</v>
      </c>
      <c r="F2246" s="54" t="s">
        <v>441</v>
      </c>
      <c r="G2246" s="56">
        <v>64154</v>
      </c>
      <c r="H2246" s="85">
        <f t="shared" si="35"/>
        <v>13.063460226636394</v>
      </c>
    </row>
    <row r="2247" spans="1:8" x14ac:dyDescent="0.25">
      <c r="A2247" s="53">
        <v>390960910276</v>
      </c>
      <c r="B2247" s="54" t="s">
        <v>6341</v>
      </c>
      <c r="C2247" s="55" t="s">
        <v>6342</v>
      </c>
      <c r="D2247" s="55" t="s">
        <v>6343</v>
      </c>
      <c r="E2247" s="55" t="s">
        <v>873</v>
      </c>
      <c r="F2247" s="54" t="s">
        <v>441</v>
      </c>
      <c r="G2247" s="56">
        <v>64154</v>
      </c>
      <c r="H2247" s="85">
        <f t="shared" si="35"/>
        <v>13.063460226636394</v>
      </c>
    </row>
    <row r="2248" spans="1:8" x14ac:dyDescent="0.25">
      <c r="A2248" s="53">
        <v>391760200068</v>
      </c>
      <c r="B2248" s="54" t="s">
        <v>6344</v>
      </c>
      <c r="C2248" s="55" t="s">
        <v>6345</v>
      </c>
      <c r="D2248" s="55" t="s">
        <v>6346</v>
      </c>
      <c r="E2248" s="55" t="s">
        <v>984</v>
      </c>
      <c r="F2248" s="54" t="s">
        <v>441</v>
      </c>
      <c r="G2248" s="56">
        <v>64154</v>
      </c>
      <c r="H2248" s="85">
        <f t="shared" si="35"/>
        <v>13.063460226636394</v>
      </c>
    </row>
    <row r="2249" spans="1:8" x14ac:dyDescent="0.25">
      <c r="A2249" s="53">
        <v>391791000130</v>
      </c>
      <c r="B2249" s="54" t="s">
        <v>6347</v>
      </c>
      <c r="C2249" s="55" t="s">
        <v>6348</v>
      </c>
      <c r="D2249" s="55" t="s">
        <v>6349</v>
      </c>
      <c r="E2249" s="55" t="s">
        <v>984</v>
      </c>
      <c r="F2249" s="54" t="s">
        <v>441</v>
      </c>
      <c r="G2249" s="56">
        <v>64154</v>
      </c>
      <c r="H2249" s="85">
        <f t="shared" si="35"/>
        <v>13.063460226636394</v>
      </c>
    </row>
    <row r="2250" spans="1:8" x14ac:dyDescent="0.25">
      <c r="A2250" s="53">
        <v>391850100020</v>
      </c>
      <c r="B2250" s="54" t="s">
        <v>6350</v>
      </c>
      <c r="C2250" s="55" t="s">
        <v>6351</v>
      </c>
      <c r="D2250" s="55" t="s">
        <v>6352</v>
      </c>
      <c r="E2250" s="55" t="s">
        <v>1416</v>
      </c>
      <c r="F2250" s="54" t="s">
        <v>441</v>
      </c>
      <c r="G2250" s="56">
        <v>64154</v>
      </c>
      <c r="H2250" s="85">
        <f t="shared" si="35"/>
        <v>13.063460226636394</v>
      </c>
    </row>
    <row r="2251" spans="1:8" x14ac:dyDescent="0.25">
      <c r="A2251" s="53">
        <v>391850600049</v>
      </c>
      <c r="B2251" s="54" t="s">
        <v>6353</v>
      </c>
      <c r="C2251" s="55" t="s">
        <v>6354</v>
      </c>
      <c r="D2251" s="55" t="s">
        <v>6355</v>
      </c>
      <c r="E2251" s="55" t="s">
        <v>1416</v>
      </c>
      <c r="F2251" s="54" t="s">
        <v>441</v>
      </c>
      <c r="G2251" s="56">
        <v>64154</v>
      </c>
      <c r="H2251" s="85">
        <f t="shared" si="35"/>
        <v>13.063460226636394</v>
      </c>
    </row>
    <row r="2252" spans="1:8" x14ac:dyDescent="0.25">
      <c r="A2252" s="53">
        <v>392980310057</v>
      </c>
      <c r="B2252" s="54" t="s">
        <v>6356</v>
      </c>
      <c r="C2252" s="55" t="s">
        <v>6357</v>
      </c>
      <c r="D2252" s="55" t="s">
        <v>6358</v>
      </c>
      <c r="E2252" s="55" t="s">
        <v>938</v>
      </c>
      <c r="F2252" s="54" t="s">
        <v>441</v>
      </c>
      <c r="G2252" s="56">
        <v>64154</v>
      </c>
      <c r="H2252" s="85">
        <f t="shared" si="35"/>
        <v>13.063460226636394</v>
      </c>
    </row>
    <row r="2253" spans="1:8" x14ac:dyDescent="0.25">
      <c r="A2253" s="53">
        <v>393021200397</v>
      </c>
      <c r="B2253" s="54" t="s">
        <v>6359</v>
      </c>
      <c r="C2253" s="55" t="s">
        <v>6360</v>
      </c>
      <c r="D2253" s="55" t="s">
        <v>6361</v>
      </c>
      <c r="E2253" s="55" t="s">
        <v>6362</v>
      </c>
      <c r="F2253" s="54" t="s">
        <v>441</v>
      </c>
      <c r="G2253" s="56">
        <v>64154</v>
      </c>
      <c r="H2253" s="85">
        <f t="shared" si="35"/>
        <v>13.063460226636394</v>
      </c>
    </row>
    <row r="2254" spans="1:8" x14ac:dyDescent="0.25">
      <c r="A2254" s="53">
        <v>395770800409</v>
      </c>
      <c r="B2254" s="54" t="s">
        <v>6363</v>
      </c>
      <c r="C2254" s="55" t="s">
        <v>3815</v>
      </c>
      <c r="D2254" s="55" t="s">
        <v>6364</v>
      </c>
      <c r="E2254" s="55" t="s">
        <v>728</v>
      </c>
      <c r="F2254" s="54" t="s">
        <v>441</v>
      </c>
      <c r="G2254" s="56">
        <v>64154</v>
      </c>
      <c r="H2254" s="85">
        <f t="shared" si="35"/>
        <v>13.063460226636394</v>
      </c>
    </row>
    <row r="2255" spans="1:8" x14ac:dyDescent="0.25">
      <c r="A2255" s="53">
        <v>395770800751</v>
      </c>
      <c r="B2255" s="54" t="s">
        <v>6365</v>
      </c>
      <c r="C2255" s="55" t="s">
        <v>6366</v>
      </c>
      <c r="D2255" s="55" t="s">
        <v>6367</v>
      </c>
      <c r="E2255" s="55" t="s">
        <v>728</v>
      </c>
      <c r="F2255" s="54" t="s">
        <v>441</v>
      </c>
      <c r="G2255" s="56">
        <v>64154</v>
      </c>
      <c r="H2255" s="85">
        <f t="shared" si="35"/>
        <v>13.063460226636394</v>
      </c>
    </row>
    <row r="2256" spans="1:8" x14ac:dyDescent="0.25">
      <c r="A2256" s="53">
        <v>395770800778</v>
      </c>
      <c r="B2256" s="54" t="s">
        <v>6368</v>
      </c>
      <c r="C2256" s="55" t="s">
        <v>3565</v>
      </c>
      <c r="D2256" s="55" t="s">
        <v>4694</v>
      </c>
      <c r="E2256" s="55" t="s">
        <v>728</v>
      </c>
      <c r="F2256" s="54" t="s">
        <v>441</v>
      </c>
      <c r="G2256" s="56">
        <v>64154</v>
      </c>
      <c r="H2256" s="85">
        <f t="shared" si="35"/>
        <v>13.063460226636394</v>
      </c>
    </row>
    <row r="2257" spans="1:8" x14ac:dyDescent="0.25">
      <c r="A2257" s="53">
        <v>395770801162</v>
      </c>
      <c r="B2257" s="54" t="s">
        <v>6369</v>
      </c>
      <c r="C2257" s="55" t="s">
        <v>6370</v>
      </c>
      <c r="D2257" s="55" t="s">
        <v>6371</v>
      </c>
      <c r="E2257" s="55" t="s">
        <v>728</v>
      </c>
      <c r="F2257" s="54" t="s">
        <v>441</v>
      </c>
      <c r="G2257" s="56">
        <v>64154</v>
      </c>
      <c r="H2257" s="85">
        <f t="shared" si="35"/>
        <v>13.063460226636394</v>
      </c>
    </row>
    <row r="2258" spans="1:8" x14ac:dyDescent="0.25">
      <c r="A2258" s="53">
        <v>395770801448</v>
      </c>
      <c r="B2258" s="54" t="s">
        <v>6372</v>
      </c>
      <c r="C2258" s="55" t="s">
        <v>6373</v>
      </c>
      <c r="D2258" s="55" t="s">
        <v>5187</v>
      </c>
      <c r="E2258" s="55" t="s">
        <v>728</v>
      </c>
      <c r="F2258" s="54" t="s">
        <v>441</v>
      </c>
      <c r="G2258" s="56">
        <v>64154</v>
      </c>
      <c r="H2258" s="85">
        <f t="shared" si="35"/>
        <v>13.063460226636394</v>
      </c>
    </row>
    <row r="2259" spans="1:8" x14ac:dyDescent="0.25">
      <c r="A2259" s="53">
        <v>395770803157</v>
      </c>
      <c r="B2259" s="54" t="s">
        <v>6374</v>
      </c>
      <c r="C2259" s="55" t="s">
        <v>2891</v>
      </c>
      <c r="D2259" s="55" t="s">
        <v>2892</v>
      </c>
      <c r="E2259" s="55" t="s">
        <v>743</v>
      </c>
      <c r="F2259" s="54" t="s">
        <v>477</v>
      </c>
      <c r="G2259" s="56">
        <v>64154</v>
      </c>
      <c r="H2259" s="85">
        <f t="shared" si="35"/>
        <v>13.063460226636394</v>
      </c>
    </row>
    <row r="2260" spans="1:8" x14ac:dyDescent="0.25">
      <c r="A2260" s="53">
        <v>398020100251</v>
      </c>
      <c r="B2260" s="54" t="s">
        <v>6375</v>
      </c>
      <c r="C2260" s="55" t="s">
        <v>6376</v>
      </c>
      <c r="D2260" s="55" t="s">
        <v>6377</v>
      </c>
      <c r="E2260" s="55" t="s">
        <v>2733</v>
      </c>
      <c r="F2260" s="54" t="s">
        <v>441</v>
      </c>
      <c r="G2260" s="56">
        <v>64154</v>
      </c>
      <c r="H2260" s="85">
        <f t="shared" si="35"/>
        <v>13.063460226636394</v>
      </c>
    </row>
    <row r="2261" spans="1:8" x14ac:dyDescent="0.25">
      <c r="A2261" s="53">
        <v>398700500083</v>
      </c>
      <c r="B2261" s="54" t="s">
        <v>6378</v>
      </c>
      <c r="C2261" s="55" t="s">
        <v>6379</v>
      </c>
      <c r="D2261" s="55" t="s">
        <v>6380</v>
      </c>
      <c r="E2261" s="55" t="s">
        <v>743</v>
      </c>
      <c r="F2261" s="54" t="s">
        <v>441</v>
      </c>
      <c r="G2261" s="56">
        <v>64154</v>
      </c>
      <c r="H2261" s="85">
        <f t="shared" si="35"/>
        <v>13.063460226636394</v>
      </c>
    </row>
    <row r="2262" spans="1:8" x14ac:dyDescent="0.25">
      <c r="A2262" s="53">
        <v>398830700106</v>
      </c>
      <c r="B2262" s="54" t="s">
        <v>6381</v>
      </c>
      <c r="C2262" s="55" t="s">
        <v>6382</v>
      </c>
      <c r="D2262" s="55" t="s">
        <v>6383</v>
      </c>
      <c r="E2262" s="55" t="s">
        <v>2227</v>
      </c>
      <c r="F2262" s="54" t="s">
        <v>441</v>
      </c>
      <c r="G2262" s="56">
        <v>64154</v>
      </c>
      <c r="H2262" s="85">
        <f t="shared" si="35"/>
        <v>13.063460226636394</v>
      </c>
    </row>
    <row r="2263" spans="1:8" x14ac:dyDescent="0.25">
      <c r="A2263" s="53">
        <v>398861200390</v>
      </c>
      <c r="B2263" s="54" t="s">
        <v>6384</v>
      </c>
      <c r="C2263" s="55" t="s">
        <v>6121</v>
      </c>
      <c r="D2263" s="55" t="s">
        <v>6385</v>
      </c>
      <c r="E2263" s="55" t="s">
        <v>2816</v>
      </c>
      <c r="F2263" s="54" t="s">
        <v>441</v>
      </c>
      <c r="G2263" s="56">
        <v>64154</v>
      </c>
      <c r="H2263" s="85">
        <f t="shared" si="35"/>
        <v>13.063460226636394</v>
      </c>
    </row>
    <row r="2264" spans="1:8" x14ac:dyDescent="0.25">
      <c r="A2264" s="53">
        <v>400000300142</v>
      </c>
      <c r="B2264" s="54" t="s">
        <v>6386</v>
      </c>
      <c r="C2264" s="55" t="s">
        <v>6387</v>
      </c>
      <c r="D2264" s="55" t="s">
        <v>6388</v>
      </c>
      <c r="E2264" s="55" t="s">
        <v>716</v>
      </c>
      <c r="F2264" s="54" t="s">
        <v>441</v>
      </c>
      <c r="G2264" s="56">
        <v>64154</v>
      </c>
      <c r="H2264" s="85">
        <f t="shared" si="35"/>
        <v>13.063460226636394</v>
      </c>
    </row>
    <row r="2265" spans="1:8" x14ac:dyDescent="0.25">
      <c r="A2265" s="53">
        <v>400000501911</v>
      </c>
      <c r="B2265" s="54" t="s">
        <v>6389</v>
      </c>
      <c r="C2265" s="55" t="s">
        <v>6390</v>
      </c>
      <c r="D2265" s="55" t="s">
        <v>6391</v>
      </c>
      <c r="E2265" s="55" t="s">
        <v>716</v>
      </c>
      <c r="F2265" s="54" t="s">
        <v>441</v>
      </c>
      <c r="G2265" s="56">
        <v>64154</v>
      </c>
      <c r="H2265" s="85">
        <f t="shared" si="35"/>
        <v>13.063460226636394</v>
      </c>
    </row>
    <row r="2266" spans="1:8" x14ac:dyDescent="0.25">
      <c r="A2266" s="53">
        <v>400030301097</v>
      </c>
      <c r="B2266" s="54" t="s">
        <v>6392</v>
      </c>
      <c r="C2266" s="55" t="s">
        <v>6393</v>
      </c>
      <c r="D2266" s="55" t="s">
        <v>6394</v>
      </c>
      <c r="E2266" s="55" t="s">
        <v>716</v>
      </c>
      <c r="F2266" s="54" t="s">
        <v>441</v>
      </c>
      <c r="G2266" s="56">
        <v>64154</v>
      </c>
      <c r="H2266" s="85">
        <f t="shared" si="35"/>
        <v>13.063460226636394</v>
      </c>
    </row>
    <row r="2267" spans="1:8" x14ac:dyDescent="0.25">
      <c r="A2267" s="53">
        <v>400030802878</v>
      </c>
      <c r="B2267" s="54" t="s">
        <v>6395</v>
      </c>
      <c r="C2267" s="55" t="s">
        <v>3501</v>
      </c>
      <c r="D2267" s="55" t="s">
        <v>6396</v>
      </c>
      <c r="E2267" s="55" t="s">
        <v>716</v>
      </c>
      <c r="F2267" s="54" t="s">
        <v>441</v>
      </c>
      <c r="G2267" s="56">
        <v>64154</v>
      </c>
      <c r="H2267" s="85">
        <f t="shared" si="35"/>
        <v>13.063460226636394</v>
      </c>
    </row>
    <row r="2268" spans="1:8" x14ac:dyDescent="0.25">
      <c r="A2268" s="53">
        <v>400040805654</v>
      </c>
      <c r="B2268" s="54" t="s">
        <v>6397</v>
      </c>
      <c r="C2268" s="55" t="s">
        <v>6398</v>
      </c>
      <c r="D2268" s="55" t="s">
        <v>6399</v>
      </c>
      <c r="E2268" s="55" t="s">
        <v>716</v>
      </c>
      <c r="F2268" s="54" t="s">
        <v>441</v>
      </c>
      <c r="G2268" s="56">
        <v>64154</v>
      </c>
      <c r="H2268" s="85">
        <f t="shared" si="35"/>
        <v>13.063460226636394</v>
      </c>
    </row>
    <row r="2269" spans="1:8" x14ac:dyDescent="0.25">
      <c r="A2269" s="53">
        <v>400780900065</v>
      </c>
      <c r="B2269" s="54" t="s">
        <v>6400</v>
      </c>
      <c r="C2269" s="55" t="s">
        <v>6401</v>
      </c>
      <c r="D2269" s="55" t="s">
        <v>6402</v>
      </c>
      <c r="E2269" s="55" t="s">
        <v>2127</v>
      </c>
      <c r="F2269" s="54" t="s">
        <v>441</v>
      </c>
      <c r="G2269" s="56">
        <v>64154</v>
      </c>
      <c r="H2269" s="85">
        <f t="shared" si="35"/>
        <v>13.063460226636394</v>
      </c>
    </row>
    <row r="2270" spans="1:8" x14ac:dyDescent="0.25">
      <c r="A2270" s="53">
        <v>400870600303</v>
      </c>
      <c r="B2270" s="54" t="s">
        <v>6403</v>
      </c>
      <c r="C2270" s="55" t="s">
        <v>6404</v>
      </c>
      <c r="D2270" s="55" t="s">
        <v>6405</v>
      </c>
      <c r="E2270" s="55" t="s">
        <v>1051</v>
      </c>
      <c r="F2270" s="54" t="s">
        <v>441</v>
      </c>
      <c r="G2270" s="56">
        <v>64154</v>
      </c>
      <c r="H2270" s="85">
        <f t="shared" si="35"/>
        <v>13.063460226636394</v>
      </c>
    </row>
    <row r="2271" spans="1:8" x14ac:dyDescent="0.25">
      <c r="A2271" s="53">
        <v>400911100825</v>
      </c>
      <c r="B2271" s="54" t="s">
        <v>6406</v>
      </c>
      <c r="C2271" s="55" t="s">
        <v>6407</v>
      </c>
      <c r="D2271" s="55" t="s">
        <v>2940</v>
      </c>
      <c r="E2271" s="55" t="s">
        <v>716</v>
      </c>
      <c r="F2271" s="54" t="s">
        <v>441</v>
      </c>
      <c r="G2271" s="56">
        <v>64154</v>
      </c>
      <c r="H2271" s="85">
        <f t="shared" si="35"/>
        <v>13.063460226636394</v>
      </c>
    </row>
    <row r="2272" spans="1:8" x14ac:dyDescent="0.25">
      <c r="A2272" s="53">
        <v>400950250737</v>
      </c>
      <c r="B2272" s="54" t="s">
        <v>6408</v>
      </c>
      <c r="C2272" s="55" t="s">
        <v>6409</v>
      </c>
      <c r="D2272" s="55" t="s">
        <v>6410</v>
      </c>
      <c r="E2272" s="55" t="s">
        <v>716</v>
      </c>
      <c r="F2272" s="54" t="s">
        <v>441</v>
      </c>
      <c r="G2272" s="56">
        <v>64154</v>
      </c>
      <c r="H2272" s="85">
        <f t="shared" si="35"/>
        <v>13.063460226636394</v>
      </c>
    </row>
    <row r="2273" spans="1:8" x14ac:dyDescent="0.25">
      <c r="A2273" s="53">
        <v>400960522921</v>
      </c>
      <c r="B2273" s="54" t="s">
        <v>6411</v>
      </c>
      <c r="C2273" s="55" t="s">
        <v>6412</v>
      </c>
      <c r="D2273" s="55" t="s">
        <v>6413</v>
      </c>
      <c r="E2273" s="55" t="s">
        <v>716</v>
      </c>
      <c r="F2273" s="54" t="s">
        <v>441</v>
      </c>
      <c r="G2273" s="56">
        <v>64154</v>
      </c>
      <c r="H2273" s="85">
        <f t="shared" si="35"/>
        <v>13.063460226636394</v>
      </c>
    </row>
    <row r="2274" spans="1:8" x14ac:dyDescent="0.25">
      <c r="A2274" s="53">
        <v>400961131535</v>
      </c>
      <c r="B2274" s="54" t="s">
        <v>6414</v>
      </c>
      <c r="C2274" s="55" t="s">
        <v>6415</v>
      </c>
      <c r="D2274" s="55" t="s">
        <v>6416</v>
      </c>
      <c r="E2274" s="55" t="s">
        <v>716</v>
      </c>
      <c r="F2274" s="54" t="s">
        <v>441</v>
      </c>
      <c r="G2274" s="56">
        <v>64154</v>
      </c>
      <c r="H2274" s="85">
        <f t="shared" si="35"/>
        <v>13.063460226636394</v>
      </c>
    </row>
    <row r="2275" spans="1:8" x14ac:dyDescent="0.25">
      <c r="A2275" s="53">
        <v>400980520208</v>
      </c>
      <c r="B2275" s="54" t="s">
        <v>6417</v>
      </c>
      <c r="C2275" s="55" t="s">
        <v>6418</v>
      </c>
      <c r="D2275" s="55" t="s">
        <v>6419</v>
      </c>
      <c r="E2275" s="55" t="s">
        <v>716</v>
      </c>
      <c r="F2275" s="54" t="s">
        <v>441</v>
      </c>
      <c r="G2275" s="56">
        <v>64154</v>
      </c>
      <c r="H2275" s="85">
        <f t="shared" si="35"/>
        <v>13.063460226636394</v>
      </c>
    </row>
    <row r="2276" spans="1:8" x14ac:dyDescent="0.25">
      <c r="A2276" s="53">
        <v>400990420104</v>
      </c>
      <c r="B2276" s="54" t="s">
        <v>6420</v>
      </c>
      <c r="C2276" s="55" t="s">
        <v>6421</v>
      </c>
      <c r="D2276" s="55" t="s">
        <v>6422</v>
      </c>
      <c r="E2276" s="55" t="s">
        <v>716</v>
      </c>
      <c r="F2276" s="54" t="s">
        <v>441</v>
      </c>
      <c r="G2276" s="56">
        <v>64154</v>
      </c>
      <c r="H2276" s="85">
        <f t="shared" si="35"/>
        <v>13.063460226636394</v>
      </c>
    </row>
    <row r="2277" spans="1:8" x14ac:dyDescent="0.25">
      <c r="A2277" s="53">
        <v>403961110103</v>
      </c>
      <c r="B2277" s="54" t="s">
        <v>6423</v>
      </c>
      <c r="C2277" s="55" t="s">
        <v>2954</v>
      </c>
      <c r="D2277" s="55" t="s">
        <v>6424</v>
      </c>
      <c r="E2277" s="55" t="s">
        <v>724</v>
      </c>
      <c r="F2277" s="54" t="s">
        <v>477</v>
      </c>
      <c r="G2277" s="56">
        <v>64154</v>
      </c>
      <c r="H2277" s="85">
        <f t="shared" si="35"/>
        <v>13.063460226636394</v>
      </c>
    </row>
    <row r="2278" spans="1:8" x14ac:dyDescent="0.25">
      <c r="A2278" s="53">
        <v>395150801570</v>
      </c>
      <c r="B2278" s="54" t="s">
        <v>6425</v>
      </c>
      <c r="C2278" s="55" t="s">
        <v>6426</v>
      </c>
      <c r="D2278" s="55" t="s">
        <v>6427</v>
      </c>
      <c r="E2278" s="55" t="s">
        <v>4163</v>
      </c>
      <c r="F2278" s="54" t="s">
        <v>441</v>
      </c>
      <c r="G2278" s="56">
        <v>64153</v>
      </c>
      <c r="H2278" s="85">
        <f t="shared" si="35"/>
        <v>13.063256600046834</v>
      </c>
    </row>
    <row r="2279" spans="1:8" x14ac:dyDescent="0.25">
      <c r="A2279" s="53">
        <v>400000602513</v>
      </c>
      <c r="B2279" s="54" t="s">
        <v>6428</v>
      </c>
      <c r="C2279" s="55" t="s">
        <v>6429</v>
      </c>
      <c r="D2279" s="55" t="s">
        <v>6430</v>
      </c>
      <c r="E2279" s="55" t="s">
        <v>716</v>
      </c>
      <c r="F2279" s="54" t="s">
        <v>441</v>
      </c>
      <c r="G2279" s="56">
        <v>64153</v>
      </c>
      <c r="H2279" s="85">
        <f t="shared" si="35"/>
        <v>13.063256600046834</v>
      </c>
    </row>
    <row r="2280" spans="1:8" x14ac:dyDescent="0.25">
      <c r="A2280" s="53">
        <v>400030501908</v>
      </c>
      <c r="B2280" s="54" t="s">
        <v>6431</v>
      </c>
      <c r="C2280" s="55" t="s">
        <v>5628</v>
      </c>
      <c r="D2280" s="55" t="s">
        <v>6432</v>
      </c>
      <c r="E2280" s="55" t="s">
        <v>716</v>
      </c>
      <c r="F2280" s="54" t="s">
        <v>441</v>
      </c>
      <c r="G2280" s="56">
        <v>64153</v>
      </c>
      <c r="H2280" s="85">
        <f t="shared" si="35"/>
        <v>13.063256600046834</v>
      </c>
    </row>
    <row r="2281" spans="1:8" x14ac:dyDescent="0.25">
      <c r="A2281" s="53">
        <v>395001200407</v>
      </c>
      <c r="B2281" s="54" t="s">
        <v>6433</v>
      </c>
      <c r="C2281" s="55" t="s">
        <v>6434</v>
      </c>
      <c r="D2281" s="55" t="s">
        <v>6435</v>
      </c>
      <c r="E2281" s="55" t="s">
        <v>743</v>
      </c>
      <c r="F2281" s="54" t="s">
        <v>441</v>
      </c>
      <c r="G2281" s="56">
        <v>61703</v>
      </c>
      <c r="H2281" s="85">
        <f t="shared" si="35"/>
        <v>12.564371455624675</v>
      </c>
    </row>
    <row r="2282" spans="1:8" x14ac:dyDescent="0.25">
      <c r="A2282" s="53">
        <v>395130800399</v>
      </c>
      <c r="B2282" s="54" t="s">
        <v>6436</v>
      </c>
      <c r="C2282" s="55" t="s">
        <v>6437</v>
      </c>
      <c r="D2282" s="55" t="s">
        <v>6438</v>
      </c>
      <c r="E2282" s="55" t="s">
        <v>728</v>
      </c>
      <c r="F2282" s="54" t="s">
        <v>441</v>
      </c>
      <c r="G2282" s="56">
        <v>61703</v>
      </c>
      <c r="H2282" s="85">
        <f t="shared" si="35"/>
        <v>12.564371455624675</v>
      </c>
    </row>
    <row r="2283" spans="1:8" x14ac:dyDescent="0.25">
      <c r="A2283" s="53">
        <v>396161000141</v>
      </c>
      <c r="B2283" s="54" t="s">
        <v>496</v>
      </c>
      <c r="C2283" s="55" t="s">
        <v>497</v>
      </c>
      <c r="D2283" s="55" t="s">
        <v>498</v>
      </c>
      <c r="E2283" s="55" t="s">
        <v>440</v>
      </c>
      <c r="F2283" s="54" t="s">
        <v>441</v>
      </c>
      <c r="G2283" s="56">
        <v>61703</v>
      </c>
      <c r="H2283" s="85">
        <f t="shared" si="35"/>
        <v>12.564371455624675</v>
      </c>
    </row>
    <row r="2284" spans="1:8" x14ac:dyDescent="0.25">
      <c r="A2284" s="53">
        <v>396761203186</v>
      </c>
      <c r="B2284" s="54" t="s">
        <v>71</v>
      </c>
      <c r="C2284" s="55" t="s">
        <v>497</v>
      </c>
      <c r="D2284" s="55" t="s">
        <v>6439</v>
      </c>
      <c r="E2284" s="55" t="s">
        <v>440</v>
      </c>
      <c r="F2284" s="54" t="s">
        <v>441</v>
      </c>
      <c r="G2284" s="56">
        <v>61703</v>
      </c>
      <c r="H2284" s="85">
        <f t="shared" si="35"/>
        <v>12.564371455624675</v>
      </c>
    </row>
    <row r="2285" spans="1:8" x14ac:dyDescent="0.25">
      <c r="A2285" s="53">
        <v>398150500692</v>
      </c>
      <c r="B2285" s="54" t="s">
        <v>6440</v>
      </c>
      <c r="C2285" s="55" t="s">
        <v>6441</v>
      </c>
      <c r="D2285" s="55" t="s">
        <v>6442</v>
      </c>
      <c r="E2285" s="55" t="s">
        <v>2816</v>
      </c>
      <c r="F2285" s="54" t="s">
        <v>441</v>
      </c>
      <c r="G2285" s="56">
        <v>61703</v>
      </c>
      <c r="H2285" s="85">
        <f t="shared" si="35"/>
        <v>12.564371455624675</v>
      </c>
    </row>
    <row r="2286" spans="1:8" x14ac:dyDescent="0.25">
      <c r="A2286" s="53">
        <v>400001100040</v>
      </c>
      <c r="B2286" s="54" t="s">
        <v>6443</v>
      </c>
      <c r="C2286" s="55" t="s">
        <v>5628</v>
      </c>
      <c r="D2286" s="55" t="s">
        <v>6444</v>
      </c>
      <c r="E2286" s="55" t="s">
        <v>716</v>
      </c>
      <c r="F2286" s="54" t="s">
        <v>441</v>
      </c>
      <c r="G2286" s="56">
        <v>61703</v>
      </c>
      <c r="H2286" s="85">
        <f t="shared" si="35"/>
        <v>12.564371455624675</v>
      </c>
    </row>
    <row r="2287" spans="1:8" x14ac:dyDescent="0.25">
      <c r="A2287" s="53">
        <v>400911001924</v>
      </c>
      <c r="B2287" s="54" t="s">
        <v>6445</v>
      </c>
      <c r="C2287" s="55" t="s">
        <v>6446</v>
      </c>
      <c r="D2287" s="55" t="s">
        <v>2940</v>
      </c>
      <c r="E2287" s="55" t="s">
        <v>716</v>
      </c>
      <c r="F2287" s="54" t="s">
        <v>441</v>
      </c>
      <c r="G2287" s="56">
        <v>61703</v>
      </c>
      <c r="H2287" s="85">
        <f t="shared" si="35"/>
        <v>12.564371455624675</v>
      </c>
    </row>
    <row r="2288" spans="1:8" x14ac:dyDescent="0.25">
      <c r="A2288" s="53">
        <v>395970510740</v>
      </c>
      <c r="B2288" s="54" t="s">
        <v>6447</v>
      </c>
      <c r="C2288" s="55" t="s">
        <v>1702</v>
      </c>
      <c r="D2288" s="55" t="s">
        <v>6448</v>
      </c>
      <c r="E2288" s="55" t="s">
        <v>743</v>
      </c>
      <c r="F2288" s="54" t="s">
        <v>441</v>
      </c>
      <c r="G2288" s="56">
        <v>60128</v>
      </c>
      <c r="H2288" s="85">
        <f t="shared" si="35"/>
        <v>12.243659577067573</v>
      </c>
    </row>
    <row r="2289" spans="1:8" x14ac:dyDescent="0.25">
      <c r="A2289" s="53">
        <v>370850200353</v>
      </c>
      <c r="B2289" s="54" t="s">
        <v>6449</v>
      </c>
      <c r="C2289" s="55" t="s">
        <v>4365</v>
      </c>
      <c r="D2289" s="55" t="s">
        <v>6450</v>
      </c>
      <c r="E2289" s="55" t="s">
        <v>1409</v>
      </c>
      <c r="F2289" s="54" t="s">
        <v>441</v>
      </c>
      <c r="G2289" s="56">
        <v>59568</v>
      </c>
      <c r="H2289" s="85">
        <f t="shared" si="35"/>
        <v>12.129628686913938</v>
      </c>
    </row>
    <row r="2290" spans="1:8" x14ac:dyDescent="0.25">
      <c r="A2290" s="53">
        <v>393031110353</v>
      </c>
      <c r="B2290" s="54" t="s">
        <v>6451</v>
      </c>
      <c r="C2290" s="55" t="s">
        <v>6452</v>
      </c>
      <c r="D2290" s="55" t="s">
        <v>6453</v>
      </c>
      <c r="E2290" s="55" t="s">
        <v>2620</v>
      </c>
      <c r="F2290" s="54" t="s">
        <v>441</v>
      </c>
      <c r="G2290" s="56">
        <v>59568</v>
      </c>
      <c r="H2290" s="85">
        <f t="shared" si="35"/>
        <v>12.129628686913938</v>
      </c>
    </row>
    <row r="2291" spans="1:8" x14ac:dyDescent="0.25">
      <c r="A2291" s="53">
        <v>393031110361</v>
      </c>
      <c r="B2291" s="54" t="s">
        <v>6454</v>
      </c>
      <c r="C2291" s="55" t="s">
        <v>2799</v>
      </c>
      <c r="D2291" s="55" t="s">
        <v>6455</v>
      </c>
      <c r="E2291" s="55" t="s">
        <v>6362</v>
      </c>
      <c r="F2291" s="54" t="s">
        <v>441</v>
      </c>
      <c r="G2291" s="56">
        <v>59568</v>
      </c>
      <c r="H2291" s="85">
        <f t="shared" si="35"/>
        <v>12.129628686913938</v>
      </c>
    </row>
    <row r="2292" spans="1:8" x14ac:dyDescent="0.25">
      <c r="A2292" s="53">
        <v>395050101139</v>
      </c>
      <c r="B2292" s="54" t="s">
        <v>6456</v>
      </c>
      <c r="C2292" s="55" t="s">
        <v>6457</v>
      </c>
      <c r="D2292" s="55" t="s">
        <v>6458</v>
      </c>
      <c r="E2292" s="55" t="s">
        <v>743</v>
      </c>
      <c r="F2292" s="54" t="s">
        <v>441</v>
      </c>
      <c r="G2292" s="56">
        <v>59568</v>
      </c>
      <c r="H2292" s="85">
        <f t="shared" si="35"/>
        <v>12.129628686913938</v>
      </c>
    </row>
    <row r="2293" spans="1:8" x14ac:dyDescent="0.25">
      <c r="A2293" s="53">
        <v>370991200187</v>
      </c>
      <c r="B2293" s="54" t="s">
        <v>6459</v>
      </c>
      <c r="C2293" s="55" t="s">
        <v>6460</v>
      </c>
      <c r="D2293" s="55" t="s">
        <v>6461</v>
      </c>
      <c r="E2293" s="55" t="s">
        <v>1409</v>
      </c>
      <c r="F2293" s="54" t="s">
        <v>441</v>
      </c>
      <c r="G2293" s="56">
        <v>59253</v>
      </c>
      <c r="H2293" s="85">
        <f t="shared" si="35"/>
        <v>12.065486311202518</v>
      </c>
    </row>
    <row r="2294" spans="1:8" x14ac:dyDescent="0.25">
      <c r="A2294" s="53">
        <v>389911100287</v>
      </c>
      <c r="B2294" s="54" t="s">
        <v>6462</v>
      </c>
      <c r="C2294" s="55" t="s">
        <v>6463</v>
      </c>
      <c r="D2294" s="55" t="s">
        <v>6464</v>
      </c>
      <c r="E2294" s="55" t="s">
        <v>815</v>
      </c>
      <c r="F2294" s="54" t="s">
        <v>441</v>
      </c>
      <c r="G2294" s="56">
        <v>59253</v>
      </c>
      <c r="H2294" s="85">
        <f t="shared" si="35"/>
        <v>12.065486311202518</v>
      </c>
    </row>
    <row r="2295" spans="1:8" x14ac:dyDescent="0.25">
      <c r="A2295" s="53">
        <v>414850301475</v>
      </c>
      <c r="B2295" s="54" t="s">
        <v>6465</v>
      </c>
      <c r="C2295" s="55" t="s">
        <v>6466</v>
      </c>
      <c r="D2295" s="55" t="s">
        <v>6467</v>
      </c>
      <c r="E2295" s="55" t="s">
        <v>6285</v>
      </c>
      <c r="F2295" s="54" t="s">
        <v>441</v>
      </c>
      <c r="G2295" s="56">
        <v>59253</v>
      </c>
      <c r="H2295" s="85">
        <f t="shared" si="35"/>
        <v>12.065486311202518</v>
      </c>
    </row>
    <row r="2296" spans="1:8" x14ac:dyDescent="0.25">
      <c r="A2296" s="53">
        <v>371010801182</v>
      </c>
      <c r="B2296" s="54" t="s">
        <v>6468</v>
      </c>
      <c r="C2296" s="55" t="s">
        <v>6469</v>
      </c>
      <c r="D2296" s="55" t="s">
        <v>3471</v>
      </c>
      <c r="E2296" s="55" t="s">
        <v>3101</v>
      </c>
      <c r="F2296" s="54" t="s">
        <v>441</v>
      </c>
      <c r="G2296" s="56">
        <v>59252</v>
      </c>
      <c r="H2296" s="85">
        <f t="shared" si="35"/>
        <v>12.065282684612956</v>
      </c>
    </row>
    <row r="2297" spans="1:8" x14ac:dyDescent="0.25">
      <c r="A2297" s="53">
        <v>373120701267</v>
      </c>
      <c r="B2297" s="54" t="s">
        <v>6470</v>
      </c>
      <c r="C2297" s="55" t="s">
        <v>6471</v>
      </c>
      <c r="D2297" s="55" t="s">
        <v>6472</v>
      </c>
      <c r="E2297" s="55" t="s">
        <v>1409</v>
      </c>
      <c r="F2297" s="54" t="s">
        <v>441</v>
      </c>
      <c r="G2297" s="56">
        <v>59252</v>
      </c>
      <c r="H2297" s="85">
        <f t="shared" si="35"/>
        <v>12.065282684612956</v>
      </c>
    </row>
    <row r="2298" spans="1:8" x14ac:dyDescent="0.25">
      <c r="A2298" s="53">
        <v>396951050858</v>
      </c>
      <c r="B2298" s="54" t="s">
        <v>276</v>
      </c>
      <c r="C2298" s="55" t="s">
        <v>6473</v>
      </c>
      <c r="D2298" s="55" t="s">
        <v>6474</v>
      </c>
      <c r="E2298" s="55" t="s">
        <v>440</v>
      </c>
      <c r="F2298" s="54" t="s">
        <v>477</v>
      </c>
      <c r="G2298" s="56">
        <v>59252</v>
      </c>
      <c r="H2298" s="85">
        <f t="shared" si="35"/>
        <v>12.065282684612956</v>
      </c>
    </row>
    <row r="2299" spans="1:8" x14ac:dyDescent="0.25">
      <c r="A2299" s="53">
        <v>400970422411</v>
      </c>
      <c r="B2299" s="54" t="s">
        <v>6475</v>
      </c>
      <c r="C2299" s="55" t="s">
        <v>6476</v>
      </c>
      <c r="D2299" s="55" t="s">
        <v>6477</v>
      </c>
      <c r="E2299" s="55" t="s">
        <v>716</v>
      </c>
      <c r="F2299" s="54" t="s">
        <v>441</v>
      </c>
      <c r="G2299" s="56">
        <v>59252</v>
      </c>
      <c r="H2299" s="85">
        <f t="shared" si="35"/>
        <v>12.065282684612956</v>
      </c>
    </row>
    <row r="2300" spans="1:8" x14ac:dyDescent="0.25">
      <c r="A2300" s="53">
        <v>370850201538</v>
      </c>
      <c r="B2300" s="54" t="s">
        <v>6478</v>
      </c>
      <c r="C2300" s="55" t="s">
        <v>6479</v>
      </c>
      <c r="D2300" s="55" t="s">
        <v>6480</v>
      </c>
      <c r="E2300" s="55" t="s">
        <v>1409</v>
      </c>
      <c r="F2300" s="54" t="s">
        <v>441</v>
      </c>
      <c r="G2300" s="56">
        <v>56802</v>
      </c>
      <c r="H2300" s="85">
        <f t="shared" si="35"/>
        <v>11.566397540190799</v>
      </c>
    </row>
    <row r="2301" spans="1:8" x14ac:dyDescent="0.25">
      <c r="A2301" s="53">
        <v>396100800684</v>
      </c>
      <c r="B2301" s="54" t="s">
        <v>283</v>
      </c>
      <c r="C2301" s="55" t="s">
        <v>6481</v>
      </c>
      <c r="D2301" s="55" t="s">
        <v>6482</v>
      </c>
      <c r="E2301" s="55" t="s">
        <v>440</v>
      </c>
      <c r="F2301" s="54" t="s">
        <v>477</v>
      </c>
      <c r="G2301" s="56">
        <v>56802</v>
      </c>
      <c r="H2301" s="85">
        <f t="shared" si="35"/>
        <v>11.566397540190799</v>
      </c>
    </row>
    <row r="2302" spans="1:8" x14ac:dyDescent="0.25">
      <c r="A2302" s="53">
        <v>398021200852</v>
      </c>
      <c r="B2302" s="54" t="s">
        <v>6483</v>
      </c>
      <c r="C2302" s="55" t="s">
        <v>6484</v>
      </c>
      <c r="D2302" s="55" t="s">
        <v>6485</v>
      </c>
      <c r="E2302" s="55" t="s">
        <v>2816</v>
      </c>
      <c r="F2302" s="54" t="s">
        <v>441</v>
      </c>
      <c r="G2302" s="56">
        <v>56802</v>
      </c>
      <c r="H2302" s="85">
        <f t="shared" si="35"/>
        <v>11.566397540190799</v>
      </c>
    </row>
    <row r="2303" spans="1:8" x14ac:dyDescent="0.25">
      <c r="A2303" s="53">
        <v>390110400031</v>
      </c>
      <c r="B2303" s="54" t="s">
        <v>6486</v>
      </c>
      <c r="C2303" s="55" t="s">
        <v>6487</v>
      </c>
      <c r="D2303" s="55" t="s">
        <v>6488</v>
      </c>
      <c r="E2303" s="55" t="s">
        <v>1532</v>
      </c>
      <c r="F2303" s="54" t="s">
        <v>441</v>
      </c>
      <c r="G2303" s="56">
        <v>54789</v>
      </c>
      <c r="H2303" s="85">
        <f t="shared" si="35"/>
        <v>11.156497215406388</v>
      </c>
    </row>
    <row r="2304" spans="1:8" x14ac:dyDescent="0.25">
      <c r="A2304" s="53">
        <v>390931101075</v>
      </c>
      <c r="B2304" s="54" t="s">
        <v>6489</v>
      </c>
      <c r="C2304" s="55" t="s">
        <v>6490</v>
      </c>
      <c r="D2304" s="55" t="s">
        <v>6491</v>
      </c>
      <c r="E2304" s="55" t="s">
        <v>6492</v>
      </c>
      <c r="F2304" s="54" t="s">
        <v>477</v>
      </c>
      <c r="G2304" s="56">
        <v>54351</v>
      </c>
      <c r="H2304" s="85">
        <f t="shared" si="35"/>
        <v>11.06730876917908</v>
      </c>
    </row>
    <row r="2305" spans="1:8" x14ac:dyDescent="0.25">
      <c r="A2305" s="53">
        <v>395010303162</v>
      </c>
      <c r="B2305" s="54" t="s">
        <v>6493</v>
      </c>
      <c r="C2305" s="55" t="s">
        <v>6494</v>
      </c>
      <c r="D2305" s="55" t="s">
        <v>6495</v>
      </c>
      <c r="E2305" s="55" t="s">
        <v>743</v>
      </c>
      <c r="F2305" s="54" t="s">
        <v>441</v>
      </c>
      <c r="G2305" s="56">
        <v>54351</v>
      </c>
      <c r="H2305" s="85">
        <f t="shared" si="35"/>
        <v>11.06730876917908</v>
      </c>
    </row>
    <row r="2306" spans="1:8" x14ac:dyDescent="0.25">
      <c r="A2306" s="53">
        <v>395020602206</v>
      </c>
      <c r="B2306" s="54" t="s">
        <v>6496</v>
      </c>
      <c r="C2306" s="55" t="s">
        <v>6497</v>
      </c>
      <c r="D2306" s="55" t="s">
        <v>2854</v>
      </c>
      <c r="E2306" s="55" t="s">
        <v>728</v>
      </c>
      <c r="F2306" s="54" t="s">
        <v>441</v>
      </c>
      <c r="G2306" s="56">
        <v>54351</v>
      </c>
      <c r="H2306" s="85">
        <f t="shared" ref="H2306:H2369" si="36">G2306/4910.95</f>
        <v>11.06730876917908</v>
      </c>
    </row>
    <row r="2307" spans="1:8" x14ac:dyDescent="0.25">
      <c r="A2307" s="53">
        <v>395971051358</v>
      </c>
      <c r="B2307" s="54" t="s">
        <v>6498</v>
      </c>
      <c r="C2307" s="55" t="s">
        <v>6499</v>
      </c>
      <c r="D2307" s="55" t="s">
        <v>6500</v>
      </c>
      <c r="E2307" s="55" t="s">
        <v>743</v>
      </c>
      <c r="F2307" s="54" t="s">
        <v>441</v>
      </c>
      <c r="G2307" s="56">
        <v>54351</v>
      </c>
      <c r="H2307" s="85">
        <f t="shared" si="36"/>
        <v>11.06730876917908</v>
      </c>
    </row>
    <row r="2308" spans="1:8" x14ac:dyDescent="0.25">
      <c r="A2308" s="53">
        <v>396990806137</v>
      </c>
      <c r="B2308" s="54" t="s">
        <v>308</v>
      </c>
      <c r="C2308" s="55" t="s">
        <v>6501</v>
      </c>
      <c r="D2308" s="55" t="s">
        <v>6502</v>
      </c>
      <c r="E2308" s="55" t="s">
        <v>440</v>
      </c>
      <c r="F2308" s="54" t="s">
        <v>441</v>
      </c>
      <c r="G2308" s="56">
        <v>54351</v>
      </c>
      <c r="H2308" s="85">
        <f t="shared" si="36"/>
        <v>11.06730876917908</v>
      </c>
    </row>
    <row r="2309" spans="1:8" x14ac:dyDescent="0.25">
      <c r="A2309" s="53">
        <v>398961205542</v>
      </c>
      <c r="B2309" s="54" t="s">
        <v>6503</v>
      </c>
      <c r="C2309" s="55" t="s">
        <v>2155</v>
      </c>
      <c r="D2309" s="55" t="s">
        <v>6504</v>
      </c>
      <c r="E2309" s="55" t="s">
        <v>2037</v>
      </c>
      <c r="F2309" s="54" t="s">
        <v>441</v>
      </c>
      <c r="G2309" s="56">
        <v>54351</v>
      </c>
      <c r="H2309" s="85">
        <f t="shared" si="36"/>
        <v>11.06730876917908</v>
      </c>
    </row>
    <row r="2310" spans="1:8" x14ac:dyDescent="0.25">
      <c r="A2310" s="53">
        <v>398040100265</v>
      </c>
      <c r="B2310" s="54" t="s">
        <v>6505</v>
      </c>
      <c r="C2310" s="55" t="s">
        <v>6506</v>
      </c>
      <c r="D2310" s="55" t="s">
        <v>6507</v>
      </c>
      <c r="E2310" s="55" t="s">
        <v>743</v>
      </c>
      <c r="F2310" s="54" t="s">
        <v>441</v>
      </c>
      <c r="G2310" s="56">
        <v>52998</v>
      </c>
      <c r="H2310" s="85">
        <f t="shared" si="36"/>
        <v>10.791801993504313</v>
      </c>
    </row>
    <row r="2311" spans="1:8" x14ac:dyDescent="0.25">
      <c r="A2311" s="53">
        <v>398940120679</v>
      </c>
      <c r="B2311" s="54" t="s">
        <v>6508</v>
      </c>
      <c r="C2311" s="55" t="s">
        <v>6509</v>
      </c>
      <c r="D2311" s="55" t="s">
        <v>6510</v>
      </c>
      <c r="E2311" s="55" t="s">
        <v>1845</v>
      </c>
      <c r="F2311" s="54" t="s">
        <v>441</v>
      </c>
      <c r="G2311" s="56">
        <v>52338</v>
      </c>
      <c r="H2311" s="85">
        <f t="shared" si="36"/>
        <v>10.657408444394669</v>
      </c>
    </row>
    <row r="2312" spans="1:8" x14ac:dyDescent="0.25">
      <c r="A2312" s="53">
        <v>408950800142</v>
      </c>
      <c r="B2312" s="54" t="s">
        <v>6511</v>
      </c>
      <c r="C2312" s="55" t="s">
        <v>823</v>
      </c>
      <c r="D2312" s="55" t="s">
        <v>6512</v>
      </c>
      <c r="E2312" s="55" t="s">
        <v>732</v>
      </c>
      <c r="F2312" s="54" t="s">
        <v>441</v>
      </c>
      <c r="G2312" s="56">
        <v>50438</v>
      </c>
      <c r="H2312" s="85">
        <f t="shared" si="36"/>
        <v>10.270517924230546</v>
      </c>
    </row>
    <row r="2313" spans="1:8" x14ac:dyDescent="0.25">
      <c r="A2313" s="53">
        <v>390070411116</v>
      </c>
      <c r="B2313" s="54" t="s">
        <v>6513</v>
      </c>
      <c r="C2313" s="55" t="s">
        <v>6514</v>
      </c>
      <c r="D2313" s="55" t="s">
        <v>6515</v>
      </c>
      <c r="E2313" s="55" t="s">
        <v>1532</v>
      </c>
      <c r="F2313" s="54" t="s">
        <v>477</v>
      </c>
      <c r="G2313" s="56">
        <v>49888</v>
      </c>
      <c r="H2313" s="85">
        <f t="shared" si="36"/>
        <v>10.158523299972511</v>
      </c>
    </row>
    <row r="2314" spans="1:8" x14ac:dyDescent="0.25">
      <c r="A2314" s="53">
        <v>395190200692</v>
      </c>
      <c r="B2314" s="54" t="s">
        <v>6516</v>
      </c>
      <c r="C2314" s="55" t="s">
        <v>6517</v>
      </c>
      <c r="D2314" s="55" t="s">
        <v>5433</v>
      </c>
      <c r="E2314" s="55" t="s">
        <v>728</v>
      </c>
      <c r="F2314" s="54" t="s">
        <v>441</v>
      </c>
      <c r="G2314" s="56">
        <v>49888</v>
      </c>
      <c r="H2314" s="85">
        <f t="shared" si="36"/>
        <v>10.158523299972511</v>
      </c>
    </row>
    <row r="2315" spans="1:8" x14ac:dyDescent="0.25">
      <c r="A2315" s="53">
        <v>395911205801</v>
      </c>
      <c r="B2315" s="54" t="s">
        <v>6518</v>
      </c>
      <c r="C2315" s="55" t="s">
        <v>3075</v>
      </c>
      <c r="D2315" s="55" t="s">
        <v>6519</v>
      </c>
      <c r="E2315" s="55" t="s">
        <v>728</v>
      </c>
      <c r="F2315" s="54" t="s">
        <v>441</v>
      </c>
      <c r="G2315" s="56">
        <v>49888</v>
      </c>
      <c r="H2315" s="85">
        <f t="shared" si="36"/>
        <v>10.158523299972511</v>
      </c>
    </row>
    <row r="2316" spans="1:8" x14ac:dyDescent="0.25">
      <c r="A2316" s="53">
        <v>371850203952</v>
      </c>
      <c r="B2316" s="54" t="s">
        <v>6520</v>
      </c>
      <c r="C2316" s="55" t="s">
        <v>6521</v>
      </c>
      <c r="D2316" s="55" t="s">
        <v>6522</v>
      </c>
      <c r="E2316" s="55" t="s">
        <v>4156</v>
      </c>
      <c r="F2316" s="54" t="s">
        <v>441</v>
      </c>
      <c r="G2316" s="56">
        <v>49540</v>
      </c>
      <c r="H2316" s="85">
        <f t="shared" si="36"/>
        <v>10.087661246805608</v>
      </c>
    </row>
    <row r="2317" spans="1:8" x14ac:dyDescent="0.25">
      <c r="A2317" s="53">
        <v>395000900634</v>
      </c>
      <c r="B2317" s="54" t="s">
        <v>6523</v>
      </c>
      <c r="C2317" s="55" t="s">
        <v>6524</v>
      </c>
      <c r="D2317" s="55" t="s">
        <v>6525</v>
      </c>
      <c r="E2317" s="55" t="s">
        <v>743</v>
      </c>
      <c r="F2317" s="54" t="s">
        <v>441</v>
      </c>
      <c r="G2317" s="56">
        <v>49490</v>
      </c>
      <c r="H2317" s="85">
        <f t="shared" si="36"/>
        <v>10.077479917327604</v>
      </c>
    </row>
    <row r="2318" spans="1:8" x14ac:dyDescent="0.25">
      <c r="A2318" s="53">
        <v>385860300078</v>
      </c>
      <c r="B2318" s="54" t="s">
        <v>6526</v>
      </c>
      <c r="C2318" s="55" t="s">
        <v>6527</v>
      </c>
      <c r="D2318" s="55" t="s">
        <v>6528</v>
      </c>
      <c r="E2318" s="55" t="s">
        <v>1280</v>
      </c>
      <c r="F2318" s="54" t="s">
        <v>441</v>
      </c>
      <c r="G2318" s="56">
        <v>49451</v>
      </c>
      <c r="H2318" s="85">
        <f t="shared" si="36"/>
        <v>10.069538480334762</v>
      </c>
    </row>
    <row r="2319" spans="1:8" x14ac:dyDescent="0.25">
      <c r="A2319" s="53">
        <v>400181105770</v>
      </c>
      <c r="B2319" s="54" t="s">
        <v>6529</v>
      </c>
      <c r="C2319" s="55" t="s">
        <v>6530</v>
      </c>
      <c r="D2319" s="55" t="s">
        <v>6531</v>
      </c>
      <c r="E2319" s="55" t="s">
        <v>716</v>
      </c>
      <c r="F2319" s="54" t="s">
        <v>441</v>
      </c>
      <c r="G2319" s="56">
        <v>49451</v>
      </c>
      <c r="H2319" s="85">
        <f t="shared" si="36"/>
        <v>10.069538480334762</v>
      </c>
    </row>
    <row r="2320" spans="1:8" x14ac:dyDescent="0.25">
      <c r="A2320" s="53">
        <v>370000110363</v>
      </c>
      <c r="B2320" s="54" t="s">
        <v>6532</v>
      </c>
      <c r="C2320" s="55" t="s">
        <v>2862</v>
      </c>
      <c r="D2320" s="55" t="s">
        <v>6533</v>
      </c>
      <c r="E2320" s="55" t="s">
        <v>1409</v>
      </c>
      <c r="F2320" s="54" t="s">
        <v>441</v>
      </c>
      <c r="G2320" s="56">
        <v>49450</v>
      </c>
      <c r="H2320" s="85">
        <f t="shared" si="36"/>
        <v>10.069334853745202</v>
      </c>
    </row>
    <row r="2321" spans="1:8" x14ac:dyDescent="0.25">
      <c r="A2321" s="53">
        <v>370160806852</v>
      </c>
      <c r="B2321" s="54" t="s">
        <v>6534</v>
      </c>
      <c r="C2321" s="55" t="s">
        <v>6535</v>
      </c>
      <c r="D2321" s="55" t="s">
        <v>6536</v>
      </c>
      <c r="E2321" s="55" t="s">
        <v>1409</v>
      </c>
      <c r="F2321" s="54" t="s">
        <v>441</v>
      </c>
      <c r="G2321" s="56">
        <v>49450</v>
      </c>
      <c r="H2321" s="85">
        <f t="shared" si="36"/>
        <v>10.069334853745202</v>
      </c>
    </row>
    <row r="2322" spans="1:8" x14ac:dyDescent="0.25">
      <c r="A2322" s="53">
        <v>370940700771</v>
      </c>
      <c r="B2322" s="54" t="s">
        <v>6537</v>
      </c>
      <c r="C2322" s="55" t="s">
        <v>6538</v>
      </c>
      <c r="D2322" s="55" t="s">
        <v>6539</v>
      </c>
      <c r="E2322" s="55" t="s">
        <v>1409</v>
      </c>
      <c r="F2322" s="54" t="s">
        <v>441</v>
      </c>
      <c r="G2322" s="56">
        <v>49450</v>
      </c>
      <c r="H2322" s="85">
        <f t="shared" si="36"/>
        <v>10.069334853745202</v>
      </c>
    </row>
    <row r="2323" spans="1:8" x14ac:dyDescent="0.25">
      <c r="A2323" s="53">
        <v>370980507159</v>
      </c>
      <c r="B2323" s="54" t="s">
        <v>6540</v>
      </c>
      <c r="C2323" s="55" t="s">
        <v>6541</v>
      </c>
      <c r="D2323" s="55" t="s">
        <v>6542</v>
      </c>
      <c r="E2323" s="55" t="s">
        <v>1409</v>
      </c>
      <c r="F2323" s="54" t="s">
        <v>441</v>
      </c>
      <c r="G2323" s="56">
        <v>49450</v>
      </c>
      <c r="H2323" s="85">
        <f t="shared" si="36"/>
        <v>10.069334853745202</v>
      </c>
    </row>
    <row r="2324" spans="1:8" x14ac:dyDescent="0.25">
      <c r="A2324" s="53">
        <v>370991200195</v>
      </c>
      <c r="B2324" s="54" t="s">
        <v>6543</v>
      </c>
      <c r="C2324" s="55" t="s">
        <v>6460</v>
      </c>
      <c r="D2324" s="55" t="s">
        <v>6461</v>
      </c>
      <c r="E2324" s="55" t="s">
        <v>1409</v>
      </c>
      <c r="F2324" s="54" t="s">
        <v>441</v>
      </c>
      <c r="G2324" s="56">
        <v>49450</v>
      </c>
      <c r="H2324" s="85">
        <f t="shared" si="36"/>
        <v>10.069334853745202</v>
      </c>
    </row>
    <row r="2325" spans="1:8" x14ac:dyDescent="0.25">
      <c r="A2325" s="53">
        <v>371010100788</v>
      </c>
      <c r="B2325" s="54" t="s">
        <v>6544</v>
      </c>
      <c r="C2325" s="55" t="s">
        <v>6545</v>
      </c>
      <c r="D2325" s="55" t="s">
        <v>6546</v>
      </c>
      <c r="E2325" s="55" t="s">
        <v>1674</v>
      </c>
      <c r="F2325" s="54" t="s">
        <v>441</v>
      </c>
      <c r="G2325" s="56">
        <v>49450</v>
      </c>
      <c r="H2325" s="85">
        <f t="shared" si="36"/>
        <v>10.069334853745202</v>
      </c>
    </row>
    <row r="2326" spans="1:8" x14ac:dyDescent="0.25">
      <c r="A2326" s="53">
        <v>371051200321</v>
      </c>
      <c r="B2326" s="54" t="s">
        <v>6547</v>
      </c>
      <c r="C2326" s="55" t="s">
        <v>6548</v>
      </c>
      <c r="D2326" s="55" t="s">
        <v>6549</v>
      </c>
      <c r="E2326" s="55" t="s">
        <v>2200</v>
      </c>
      <c r="F2326" s="54" t="s">
        <v>441</v>
      </c>
      <c r="G2326" s="56">
        <v>49450</v>
      </c>
      <c r="H2326" s="85">
        <f t="shared" si="36"/>
        <v>10.069334853745202</v>
      </c>
    </row>
    <row r="2327" spans="1:8" x14ac:dyDescent="0.25">
      <c r="A2327" s="53">
        <v>371160801831</v>
      </c>
      <c r="B2327" s="54" t="s">
        <v>6550</v>
      </c>
      <c r="C2327" s="55" t="s">
        <v>6551</v>
      </c>
      <c r="D2327" s="55" t="s">
        <v>6552</v>
      </c>
      <c r="E2327" s="55" t="s">
        <v>2200</v>
      </c>
      <c r="F2327" s="54" t="s">
        <v>477</v>
      </c>
      <c r="G2327" s="56">
        <v>49450</v>
      </c>
      <c r="H2327" s="85">
        <f t="shared" si="36"/>
        <v>10.069334853745202</v>
      </c>
    </row>
    <row r="2328" spans="1:8" x14ac:dyDescent="0.25">
      <c r="A2328" s="53">
        <v>371161000793</v>
      </c>
      <c r="B2328" s="54" t="s">
        <v>6553</v>
      </c>
      <c r="C2328" s="55" t="s">
        <v>6554</v>
      </c>
      <c r="D2328" s="55" t="s">
        <v>6555</v>
      </c>
      <c r="E2328" s="55" t="s">
        <v>1674</v>
      </c>
      <c r="F2328" s="54" t="s">
        <v>441</v>
      </c>
      <c r="G2328" s="56">
        <v>49450</v>
      </c>
      <c r="H2328" s="85">
        <f t="shared" si="36"/>
        <v>10.069334853745202</v>
      </c>
    </row>
    <row r="2329" spans="1:8" x14ac:dyDescent="0.25">
      <c r="A2329" s="53">
        <v>371161202299</v>
      </c>
      <c r="B2329" s="54" t="s">
        <v>6556</v>
      </c>
      <c r="C2329" s="55" t="s">
        <v>6557</v>
      </c>
      <c r="D2329" s="55" t="s">
        <v>6558</v>
      </c>
      <c r="E2329" s="55" t="s">
        <v>2200</v>
      </c>
      <c r="F2329" s="54" t="s">
        <v>441</v>
      </c>
      <c r="G2329" s="56">
        <v>49450</v>
      </c>
      <c r="H2329" s="85">
        <f t="shared" si="36"/>
        <v>10.069334853745202</v>
      </c>
    </row>
    <row r="2330" spans="1:8" x14ac:dyDescent="0.25">
      <c r="A2330" s="53">
        <v>371781112176</v>
      </c>
      <c r="B2330" s="54" t="s">
        <v>6559</v>
      </c>
      <c r="C2330" s="55" t="s">
        <v>6560</v>
      </c>
      <c r="D2330" s="55" t="s">
        <v>6561</v>
      </c>
      <c r="E2330" s="55" t="s">
        <v>2200</v>
      </c>
      <c r="F2330" s="54" t="s">
        <v>441</v>
      </c>
      <c r="G2330" s="56">
        <v>49450</v>
      </c>
      <c r="H2330" s="85">
        <f t="shared" si="36"/>
        <v>10.069334853745202</v>
      </c>
    </row>
    <row r="2331" spans="1:8" x14ac:dyDescent="0.25">
      <c r="A2331" s="53">
        <v>371850203693</v>
      </c>
      <c r="B2331" s="54" t="s">
        <v>6562</v>
      </c>
      <c r="C2331" s="55" t="s">
        <v>6563</v>
      </c>
      <c r="D2331" s="55" t="s">
        <v>6564</v>
      </c>
      <c r="E2331" s="55" t="s">
        <v>2200</v>
      </c>
      <c r="F2331" s="54" t="s">
        <v>441</v>
      </c>
      <c r="G2331" s="56">
        <v>49450</v>
      </c>
      <c r="H2331" s="85">
        <f t="shared" si="36"/>
        <v>10.069334853745202</v>
      </c>
    </row>
    <row r="2332" spans="1:8" x14ac:dyDescent="0.25">
      <c r="A2332" s="53">
        <v>371880310087</v>
      </c>
      <c r="B2332" s="54" t="s">
        <v>6565</v>
      </c>
      <c r="C2332" s="55" t="s">
        <v>6566</v>
      </c>
      <c r="D2332" s="55" t="s">
        <v>6567</v>
      </c>
      <c r="E2332" s="55" t="s">
        <v>1674</v>
      </c>
      <c r="F2332" s="54" t="s">
        <v>441</v>
      </c>
      <c r="G2332" s="56">
        <v>49450</v>
      </c>
      <c r="H2332" s="85">
        <f t="shared" si="36"/>
        <v>10.069334853745202</v>
      </c>
    </row>
    <row r="2333" spans="1:8" x14ac:dyDescent="0.25">
      <c r="A2333" s="53">
        <v>371880311008</v>
      </c>
      <c r="B2333" s="54" t="s">
        <v>6568</v>
      </c>
      <c r="C2333" s="55" t="s">
        <v>6569</v>
      </c>
      <c r="D2333" s="55" t="s">
        <v>6570</v>
      </c>
      <c r="E2333" s="55" t="s">
        <v>1674</v>
      </c>
      <c r="F2333" s="54" t="s">
        <v>441</v>
      </c>
      <c r="G2333" s="56">
        <v>49450</v>
      </c>
      <c r="H2333" s="85">
        <f t="shared" si="36"/>
        <v>10.069334853745202</v>
      </c>
    </row>
    <row r="2334" spans="1:8" x14ac:dyDescent="0.25">
      <c r="A2334" s="53">
        <v>371940500671</v>
      </c>
      <c r="B2334" s="54" t="s">
        <v>6571</v>
      </c>
      <c r="C2334" s="55" t="s">
        <v>6572</v>
      </c>
      <c r="D2334" s="55" t="s">
        <v>6573</v>
      </c>
      <c r="E2334" s="55" t="s">
        <v>2200</v>
      </c>
      <c r="F2334" s="54" t="s">
        <v>441</v>
      </c>
      <c r="G2334" s="56">
        <v>49450</v>
      </c>
      <c r="H2334" s="85">
        <f t="shared" si="36"/>
        <v>10.069334853745202</v>
      </c>
    </row>
    <row r="2335" spans="1:8" x14ac:dyDescent="0.25">
      <c r="A2335" s="53">
        <v>371951200806</v>
      </c>
      <c r="B2335" s="54" t="s">
        <v>6574</v>
      </c>
      <c r="C2335" s="55" t="s">
        <v>2906</v>
      </c>
      <c r="D2335" s="55" t="s">
        <v>2907</v>
      </c>
      <c r="E2335" s="55" t="s">
        <v>2200</v>
      </c>
      <c r="F2335" s="54" t="s">
        <v>441</v>
      </c>
      <c r="G2335" s="56">
        <v>49450</v>
      </c>
      <c r="H2335" s="85">
        <f t="shared" si="36"/>
        <v>10.069334853745202</v>
      </c>
    </row>
    <row r="2336" spans="1:8" x14ac:dyDescent="0.25">
      <c r="A2336" s="53">
        <v>371960700315</v>
      </c>
      <c r="B2336" s="54" t="s">
        <v>6575</v>
      </c>
      <c r="C2336" s="55" t="s">
        <v>6576</v>
      </c>
      <c r="D2336" s="55" t="s">
        <v>6577</v>
      </c>
      <c r="E2336" s="55" t="s">
        <v>2200</v>
      </c>
      <c r="F2336" s="54" t="s">
        <v>441</v>
      </c>
      <c r="G2336" s="56">
        <v>49450</v>
      </c>
      <c r="H2336" s="85">
        <f t="shared" si="36"/>
        <v>10.069334853745202</v>
      </c>
    </row>
    <row r="2337" spans="1:8" x14ac:dyDescent="0.25">
      <c r="A2337" s="53">
        <v>371971100506</v>
      </c>
      <c r="B2337" s="54" t="s">
        <v>6578</v>
      </c>
      <c r="C2337" s="55" t="s">
        <v>6579</v>
      </c>
      <c r="D2337" s="55" t="s">
        <v>6580</v>
      </c>
      <c r="E2337" s="55" t="s">
        <v>2200</v>
      </c>
      <c r="F2337" s="54" t="s">
        <v>441</v>
      </c>
      <c r="G2337" s="56">
        <v>49450</v>
      </c>
      <c r="H2337" s="85">
        <f t="shared" si="36"/>
        <v>10.069334853745202</v>
      </c>
    </row>
    <row r="2338" spans="1:8" x14ac:dyDescent="0.25">
      <c r="A2338" s="53">
        <v>371980301018</v>
      </c>
      <c r="B2338" s="54" t="s">
        <v>6581</v>
      </c>
      <c r="C2338" s="55" t="s">
        <v>6582</v>
      </c>
      <c r="D2338" s="55" t="s">
        <v>6583</v>
      </c>
      <c r="E2338" s="55" t="s">
        <v>2200</v>
      </c>
      <c r="F2338" s="54" t="s">
        <v>441</v>
      </c>
      <c r="G2338" s="56">
        <v>49450</v>
      </c>
      <c r="H2338" s="85">
        <f t="shared" si="36"/>
        <v>10.069334853745202</v>
      </c>
    </row>
    <row r="2339" spans="1:8" x14ac:dyDescent="0.25">
      <c r="A2339" s="53">
        <v>371990100037</v>
      </c>
      <c r="B2339" s="54" t="s">
        <v>6584</v>
      </c>
      <c r="C2339" s="55" t="s">
        <v>6585</v>
      </c>
      <c r="D2339" s="55" t="s">
        <v>6586</v>
      </c>
      <c r="E2339" s="55" t="s">
        <v>2200</v>
      </c>
      <c r="F2339" s="54" t="s">
        <v>441</v>
      </c>
      <c r="G2339" s="56">
        <v>49450</v>
      </c>
      <c r="H2339" s="85">
        <f t="shared" si="36"/>
        <v>10.069334853745202</v>
      </c>
    </row>
    <row r="2340" spans="1:8" x14ac:dyDescent="0.25">
      <c r="A2340" s="53">
        <v>373120203259</v>
      </c>
      <c r="B2340" s="54" t="s">
        <v>6587</v>
      </c>
      <c r="C2340" s="55" t="s">
        <v>6588</v>
      </c>
      <c r="D2340" s="55" t="s">
        <v>6589</v>
      </c>
      <c r="E2340" s="55" t="s">
        <v>716</v>
      </c>
      <c r="F2340" s="54" t="s">
        <v>441</v>
      </c>
      <c r="G2340" s="56">
        <v>49450</v>
      </c>
      <c r="H2340" s="85">
        <f t="shared" si="36"/>
        <v>10.069334853745202</v>
      </c>
    </row>
    <row r="2341" spans="1:8" x14ac:dyDescent="0.25">
      <c r="A2341" s="53">
        <v>385010902541</v>
      </c>
      <c r="B2341" s="54" t="s">
        <v>6590</v>
      </c>
      <c r="C2341" s="55" t="s">
        <v>6591</v>
      </c>
      <c r="D2341" s="55" t="s">
        <v>6592</v>
      </c>
      <c r="E2341" s="55" t="s">
        <v>1280</v>
      </c>
      <c r="F2341" s="54" t="s">
        <v>441</v>
      </c>
      <c r="G2341" s="56">
        <v>49450</v>
      </c>
      <c r="H2341" s="85">
        <f t="shared" si="36"/>
        <v>10.069334853745202</v>
      </c>
    </row>
    <row r="2342" spans="1:8" x14ac:dyDescent="0.25">
      <c r="A2342" s="53">
        <v>389161000072</v>
      </c>
      <c r="B2342" s="54" t="s">
        <v>6593</v>
      </c>
      <c r="C2342" s="55" t="s">
        <v>6594</v>
      </c>
      <c r="D2342" s="55" t="s">
        <v>6595</v>
      </c>
      <c r="E2342" s="55" t="s">
        <v>3105</v>
      </c>
      <c r="F2342" s="54" t="s">
        <v>441</v>
      </c>
      <c r="G2342" s="56">
        <v>49450</v>
      </c>
      <c r="H2342" s="85">
        <f t="shared" si="36"/>
        <v>10.069334853745202</v>
      </c>
    </row>
    <row r="2343" spans="1:8" x14ac:dyDescent="0.25">
      <c r="A2343" s="53">
        <v>389190300255</v>
      </c>
      <c r="B2343" s="54" t="s">
        <v>6596</v>
      </c>
      <c r="C2343" s="55" t="s">
        <v>6597</v>
      </c>
      <c r="D2343" s="55" t="s">
        <v>6598</v>
      </c>
      <c r="E2343" s="55" t="s">
        <v>3105</v>
      </c>
      <c r="F2343" s="54" t="s">
        <v>441</v>
      </c>
      <c r="G2343" s="56">
        <v>49450</v>
      </c>
      <c r="H2343" s="85">
        <f t="shared" si="36"/>
        <v>10.069334853745202</v>
      </c>
    </row>
    <row r="2344" spans="1:8" x14ac:dyDescent="0.25">
      <c r="A2344" s="53">
        <v>389831200060</v>
      </c>
      <c r="B2344" s="54" t="s">
        <v>6599</v>
      </c>
      <c r="C2344" s="55" t="s">
        <v>6600</v>
      </c>
      <c r="D2344" s="55" t="s">
        <v>6601</v>
      </c>
      <c r="E2344" s="55" t="s">
        <v>2249</v>
      </c>
      <c r="F2344" s="54" t="s">
        <v>441</v>
      </c>
      <c r="G2344" s="56">
        <v>49450</v>
      </c>
      <c r="H2344" s="85">
        <f t="shared" si="36"/>
        <v>10.069334853745202</v>
      </c>
    </row>
    <row r="2345" spans="1:8" x14ac:dyDescent="0.25">
      <c r="A2345" s="53">
        <v>389900100609</v>
      </c>
      <c r="B2345" s="54" t="s">
        <v>6602</v>
      </c>
      <c r="C2345" s="55" t="s">
        <v>6325</v>
      </c>
      <c r="D2345" s="55" t="s">
        <v>6326</v>
      </c>
      <c r="E2345" s="55" t="s">
        <v>6327</v>
      </c>
      <c r="F2345" s="54" t="s">
        <v>441</v>
      </c>
      <c r="G2345" s="56">
        <v>49450</v>
      </c>
      <c r="H2345" s="85">
        <f t="shared" si="36"/>
        <v>10.069334853745202</v>
      </c>
    </row>
    <row r="2346" spans="1:8" x14ac:dyDescent="0.25">
      <c r="A2346" s="53">
        <v>389900100625</v>
      </c>
      <c r="B2346" s="54" t="s">
        <v>6603</v>
      </c>
      <c r="C2346" s="55" t="s">
        <v>6325</v>
      </c>
      <c r="D2346" s="55" t="s">
        <v>6326</v>
      </c>
      <c r="E2346" s="55" t="s">
        <v>6327</v>
      </c>
      <c r="F2346" s="54" t="s">
        <v>441</v>
      </c>
      <c r="G2346" s="56">
        <v>49450</v>
      </c>
      <c r="H2346" s="85">
        <f t="shared" si="36"/>
        <v>10.069334853745202</v>
      </c>
    </row>
    <row r="2347" spans="1:8" x14ac:dyDescent="0.25">
      <c r="A2347" s="53">
        <v>390100200891</v>
      </c>
      <c r="B2347" s="54" t="s">
        <v>6604</v>
      </c>
      <c r="C2347" s="55" t="s">
        <v>6605</v>
      </c>
      <c r="D2347" s="55" t="s">
        <v>6606</v>
      </c>
      <c r="E2347" s="55" t="s">
        <v>1215</v>
      </c>
      <c r="F2347" s="54" t="s">
        <v>441</v>
      </c>
      <c r="G2347" s="56">
        <v>49450</v>
      </c>
      <c r="H2347" s="85">
        <f t="shared" si="36"/>
        <v>10.069334853745202</v>
      </c>
    </row>
    <row r="2348" spans="1:8" x14ac:dyDescent="0.25">
      <c r="A2348" s="53">
        <v>390130300688</v>
      </c>
      <c r="B2348" s="54" t="s">
        <v>6607</v>
      </c>
      <c r="C2348" s="55" t="s">
        <v>6608</v>
      </c>
      <c r="D2348" s="55" t="s">
        <v>6609</v>
      </c>
      <c r="E2348" s="55" t="s">
        <v>1532</v>
      </c>
      <c r="F2348" s="54" t="s">
        <v>477</v>
      </c>
      <c r="G2348" s="56">
        <v>49450</v>
      </c>
      <c r="H2348" s="85">
        <f t="shared" si="36"/>
        <v>10.069334853745202</v>
      </c>
    </row>
    <row r="2349" spans="1:8" x14ac:dyDescent="0.25">
      <c r="A2349" s="53">
        <v>390191100606</v>
      </c>
      <c r="B2349" s="54" t="s">
        <v>6610</v>
      </c>
      <c r="C2349" s="55" t="s">
        <v>6611</v>
      </c>
      <c r="D2349" s="55" t="s">
        <v>6612</v>
      </c>
      <c r="E2349" s="55" t="s">
        <v>1781</v>
      </c>
      <c r="F2349" s="54" t="s">
        <v>477</v>
      </c>
      <c r="G2349" s="56">
        <v>49450</v>
      </c>
      <c r="H2349" s="85">
        <f t="shared" si="36"/>
        <v>10.069334853745202</v>
      </c>
    </row>
    <row r="2350" spans="1:8" x14ac:dyDescent="0.25">
      <c r="A2350" s="53">
        <v>390680400019</v>
      </c>
      <c r="B2350" s="54" t="s">
        <v>6613</v>
      </c>
      <c r="C2350" s="55" t="s">
        <v>6614</v>
      </c>
      <c r="D2350" s="55" t="s">
        <v>6615</v>
      </c>
      <c r="E2350" s="55" t="s">
        <v>1532</v>
      </c>
      <c r="F2350" s="54" t="s">
        <v>441</v>
      </c>
      <c r="G2350" s="56">
        <v>49450</v>
      </c>
      <c r="H2350" s="85">
        <f t="shared" si="36"/>
        <v>10.069334853745202</v>
      </c>
    </row>
    <row r="2351" spans="1:8" x14ac:dyDescent="0.25">
      <c r="A2351" s="53">
        <v>390690500011</v>
      </c>
      <c r="B2351" s="54" t="s">
        <v>6616</v>
      </c>
      <c r="C2351" s="55" t="s">
        <v>6617</v>
      </c>
      <c r="D2351" s="55" t="s">
        <v>6618</v>
      </c>
      <c r="E2351" s="55" t="s">
        <v>1215</v>
      </c>
      <c r="F2351" s="54" t="s">
        <v>441</v>
      </c>
      <c r="G2351" s="56">
        <v>49450</v>
      </c>
      <c r="H2351" s="85">
        <f t="shared" si="36"/>
        <v>10.069334853745202</v>
      </c>
    </row>
    <row r="2352" spans="1:8" x14ac:dyDescent="0.25">
      <c r="A2352" s="53">
        <v>390780500177</v>
      </c>
      <c r="B2352" s="54" t="s">
        <v>6619</v>
      </c>
      <c r="C2352" s="55" t="s">
        <v>3687</v>
      </c>
      <c r="D2352" s="55" t="s">
        <v>3688</v>
      </c>
      <c r="E2352" s="55" t="s">
        <v>1525</v>
      </c>
      <c r="F2352" s="54" t="s">
        <v>477</v>
      </c>
      <c r="G2352" s="56">
        <v>49450</v>
      </c>
      <c r="H2352" s="85">
        <f t="shared" si="36"/>
        <v>10.069334853745202</v>
      </c>
    </row>
    <row r="2353" spans="1:8" x14ac:dyDescent="0.25">
      <c r="A2353" s="53">
        <v>391101000191</v>
      </c>
      <c r="B2353" s="54" t="s">
        <v>6620</v>
      </c>
      <c r="C2353" s="55" t="s">
        <v>6621</v>
      </c>
      <c r="D2353" s="55" t="s">
        <v>6622</v>
      </c>
      <c r="E2353" s="55" t="s">
        <v>984</v>
      </c>
      <c r="F2353" s="54" t="s">
        <v>441</v>
      </c>
      <c r="G2353" s="56">
        <v>49450</v>
      </c>
      <c r="H2353" s="85">
        <f t="shared" si="36"/>
        <v>10.069334853745202</v>
      </c>
    </row>
    <row r="2354" spans="1:8" x14ac:dyDescent="0.25">
      <c r="A2354" s="53">
        <v>391111200121</v>
      </c>
      <c r="B2354" s="54" t="s">
        <v>6623</v>
      </c>
      <c r="C2354" s="55" t="s">
        <v>2607</v>
      </c>
      <c r="D2354" s="55" t="s">
        <v>2608</v>
      </c>
      <c r="E2354" s="55" t="s">
        <v>1788</v>
      </c>
      <c r="F2354" s="54" t="s">
        <v>441</v>
      </c>
      <c r="G2354" s="56">
        <v>49450</v>
      </c>
      <c r="H2354" s="85">
        <f t="shared" si="36"/>
        <v>10.069334853745202</v>
      </c>
    </row>
    <row r="2355" spans="1:8" x14ac:dyDescent="0.25">
      <c r="A2355" s="53">
        <v>391161000026</v>
      </c>
      <c r="B2355" s="54" t="s">
        <v>6624</v>
      </c>
      <c r="C2355" s="55" t="s">
        <v>2871</v>
      </c>
      <c r="D2355" s="55" t="s">
        <v>6625</v>
      </c>
      <c r="E2355" s="55" t="s">
        <v>1416</v>
      </c>
      <c r="F2355" s="54" t="s">
        <v>441</v>
      </c>
      <c r="G2355" s="56">
        <v>49450</v>
      </c>
      <c r="H2355" s="85">
        <f t="shared" si="36"/>
        <v>10.069334853745202</v>
      </c>
    </row>
    <row r="2356" spans="1:8" x14ac:dyDescent="0.25">
      <c r="A2356" s="53">
        <v>395000200811</v>
      </c>
      <c r="B2356" s="54" t="s">
        <v>6626</v>
      </c>
      <c r="C2356" s="55" t="s">
        <v>6627</v>
      </c>
      <c r="D2356" s="55" t="s">
        <v>6628</v>
      </c>
      <c r="E2356" s="55" t="s">
        <v>743</v>
      </c>
      <c r="F2356" s="54" t="s">
        <v>441</v>
      </c>
      <c r="G2356" s="56">
        <v>49450</v>
      </c>
      <c r="H2356" s="85">
        <f t="shared" si="36"/>
        <v>10.069334853745202</v>
      </c>
    </row>
    <row r="2357" spans="1:8" x14ac:dyDescent="0.25">
      <c r="A2357" s="53">
        <v>395001200792</v>
      </c>
      <c r="B2357" s="54" t="s">
        <v>6629</v>
      </c>
      <c r="C2357" s="55" t="s">
        <v>6630</v>
      </c>
      <c r="D2357" s="55" t="s">
        <v>6631</v>
      </c>
      <c r="E2357" s="55" t="s">
        <v>743</v>
      </c>
      <c r="F2357" s="54" t="s">
        <v>441</v>
      </c>
      <c r="G2357" s="56">
        <v>49450</v>
      </c>
      <c r="H2357" s="85">
        <f t="shared" si="36"/>
        <v>10.069334853745202</v>
      </c>
    </row>
    <row r="2358" spans="1:8" x14ac:dyDescent="0.25">
      <c r="A2358" s="53">
        <v>395001201098</v>
      </c>
      <c r="B2358" s="54" t="s">
        <v>429</v>
      </c>
      <c r="C2358" s="55" t="s">
        <v>6632</v>
      </c>
      <c r="D2358" s="55" t="s">
        <v>5841</v>
      </c>
      <c r="E2358" s="55" t="s">
        <v>728</v>
      </c>
      <c r="F2358" s="54" t="s">
        <v>441</v>
      </c>
      <c r="G2358" s="56">
        <v>49450</v>
      </c>
      <c r="H2358" s="85">
        <f t="shared" si="36"/>
        <v>10.069334853745202</v>
      </c>
    </row>
    <row r="2359" spans="1:8" x14ac:dyDescent="0.25">
      <c r="A2359" s="53">
        <v>395010601147</v>
      </c>
      <c r="B2359" s="54" t="s">
        <v>6633</v>
      </c>
      <c r="C2359" s="55" t="s">
        <v>2554</v>
      </c>
      <c r="D2359" s="55" t="s">
        <v>6634</v>
      </c>
      <c r="E2359" s="55" t="s">
        <v>728</v>
      </c>
      <c r="F2359" s="54" t="s">
        <v>441</v>
      </c>
      <c r="G2359" s="56">
        <v>49450</v>
      </c>
      <c r="H2359" s="85">
        <f t="shared" si="36"/>
        <v>10.069334853745202</v>
      </c>
    </row>
    <row r="2360" spans="1:8" x14ac:dyDescent="0.25">
      <c r="A2360" s="53">
        <v>395010802746</v>
      </c>
      <c r="B2360" s="54" t="s">
        <v>6635</v>
      </c>
      <c r="C2360" s="55" t="s">
        <v>3927</v>
      </c>
      <c r="D2360" s="55" t="s">
        <v>6636</v>
      </c>
      <c r="E2360" s="55" t="s">
        <v>743</v>
      </c>
      <c r="F2360" s="54" t="s">
        <v>441</v>
      </c>
      <c r="G2360" s="56">
        <v>49450</v>
      </c>
      <c r="H2360" s="85">
        <f t="shared" si="36"/>
        <v>10.069334853745202</v>
      </c>
    </row>
    <row r="2361" spans="1:8" x14ac:dyDescent="0.25">
      <c r="A2361" s="53">
        <v>395011004126</v>
      </c>
      <c r="B2361" s="54" t="s">
        <v>6637</v>
      </c>
      <c r="C2361" s="55" t="s">
        <v>6638</v>
      </c>
      <c r="D2361" s="55" t="s">
        <v>6639</v>
      </c>
      <c r="E2361" s="55" t="s">
        <v>728</v>
      </c>
      <c r="F2361" s="54" t="s">
        <v>441</v>
      </c>
      <c r="G2361" s="56">
        <v>49450</v>
      </c>
      <c r="H2361" s="85">
        <f t="shared" si="36"/>
        <v>10.069334853745202</v>
      </c>
    </row>
    <row r="2362" spans="1:8" x14ac:dyDescent="0.25">
      <c r="A2362" s="53">
        <v>395020700127</v>
      </c>
      <c r="B2362" s="54" t="s">
        <v>6640</v>
      </c>
      <c r="C2362" s="55" t="s">
        <v>6641</v>
      </c>
      <c r="D2362" s="55" t="s">
        <v>6642</v>
      </c>
      <c r="E2362" s="55" t="s">
        <v>743</v>
      </c>
      <c r="F2362" s="54" t="s">
        <v>441</v>
      </c>
      <c r="G2362" s="56">
        <v>49450</v>
      </c>
      <c r="H2362" s="85">
        <f t="shared" si="36"/>
        <v>10.069334853745202</v>
      </c>
    </row>
    <row r="2363" spans="1:8" x14ac:dyDescent="0.25">
      <c r="A2363" s="53">
        <v>395020803660</v>
      </c>
      <c r="B2363" s="54" t="s">
        <v>6643</v>
      </c>
      <c r="C2363" s="55" t="s">
        <v>6644</v>
      </c>
      <c r="D2363" s="55" t="s">
        <v>6645</v>
      </c>
      <c r="E2363" s="55" t="s">
        <v>743</v>
      </c>
      <c r="F2363" s="54" t="s">
        <v>441</v>
      </c>
      <c r="G2363" s="56">
        <v>49450</v>
      </c>
      <c r="H2363" s="85">
        <f t="shared" si="36"/>
        <v>10.069334853745202</v>
      </c>
    </row>
    <row r="2364" spans="1:8" x14ac:dyDescent="0.25">
      <c r="A2364" s="53">
        <v>395030100047</v>
      </c>
      <c r="B2364" s="54" t="s">
        <v>6646</v>
      </c>
      <c r="C2364" s="55" t="s">
        <v>6647</v>
      </c>
      <c r="D2364" s="55" t="s">
        <v>6648</v>
      </c>
      <c r="E2364" s="55" t="s">
        <v>728</v>
      </c>
      <c r="F2364" s="54" t="s">
        <v>441</v>
      </c>
      <c r="G2364" s="56">
        <v>49450</v>
      </c>
      <c r="H2364" s="85">
        <f t="shared" si="36"/>
        <v>10.069334853745202</v>
      </c>
    </row>
    <row r="2365" spans="1:8" x14ac:dyDescent="0.25">
      <c r="A2365" s="53">
        <v>395030600317</v>
      </c>
      <c r="B2365" s="54" t="s">
        <v>6649</v>
      </c>
      <c r="C2365" s="55" t="s">
        <v>6650</v>
      </c>
      <c r="D2365" s="55" t="s">
        <v>5184</v>
      </c>
      <c r="E2365" s="55" t="s">
        <v>4163</v>
      </c>
      <c r="F2365" s="54" t="s">
        <v>441</v>
      </c>
      <c r="G2365" s="56">
        <v>49450</v>
      </c>
      <c r="H2365" s="85">
        <f t="shared" si="36"/>
        <v>10.069334853745202</v>
      </c>
    </row>
    <row r="2366" spans="1:8" x14ac:dyDescent="0.25">
      <c r="A2366" s="53">
        <v>395030800871</v>
      </c>
      <c r="B2366" s="54" t="s">
        <v>6651</v>
      </c>
      <c r="C2366" s="55" t="s">
        <v>6652</v>
      </c>
      <c r="D2366" s="55" t="s">
        <v>6653</v>
      </c>
      <c r="E2366" s="55" t="s">
        <v>728</v>
      </c>
      <c r="F2366" s="54" t="s">
        <v>441</v>
      </c>
      <c r="G2366" s="56">
        <v>49450</v>
      </c>
      <c r="H2366" s="85">
        <f t="shared" si="36"/>
        <v>10.069334853745202</v>
      </c>
    </row>
    <row r="2367" spans="1:8" x14ac:dyDescent="0.25">
      <c r="A2367" s="53">
        <v>395050500688</v>
      </c>
      <c r="B2367" s="54" t="s">
        <v>6654</v>
      </c>
      <c r="C2367" s="55" t="s">
        <v>6655</v>
      </c>
      <c r="D2367" s="55" t="s">
        <v>6642</v>
      </c>
      <c r="E2367" s="55" t="s">
        <v>743</v>
      </c>
      <c r="F2367" s="54" t="s">
        <v>441</v>
      </c>
      <c r="G2367" s="56">
        <v>49450</v>
      </c>
      <c r="H2367" s="85">
        <f t="shared" si="36"/>
        <v>10.069334853745202</v>
      </c>
    </row>
    <row r="2368" spans="1:8" x14ac:dyDescent="0.25">
      <c r="A2368" s="53">
        <v>395060200402</v>
      </c>
      <c r="B2368" s="54" t="s">
        <v>6656</v>
      </c>
      <c r="C2368" s="55" t="s">
        <v>4988</v>
      </c>
      <c r="D2368" s="55" t="s">
        <v>6657</v>
      </c>
      <c r="E2368" s="55" t="s">
        <v>728</v>
      </c>
      <c r="F2368" s="54" t="s">
        <v>477</v>
      </c>
      <c r="G2368" s="56">
        <v>49450</v>
      </c>
      <c r="H2368" s="85">
        <f t="shared" si="36"/>
        <v>10.069334853745202</v>
      </c>
    </row>
    <row r="2369" spans="1:8" x14ac:dyDescent="0.25">
      <c r="A2369" s="53">
        <v>395060301241</v>
      </c>
      <c r="B2369" s="54" t="s">
        <v>6658</v>
      </c>
      <c r="C2369" s="55" t="s">
        <v>6659</v>
      </c>
      <c r="D2369" s="55" t="s">
        <v>6660</v>
      </c>
      <c r="E2369" s="55" t="s">
        <v>743</v>
      </c>
      <c r="F2369" s="54" t="s">
        <v>477</v>
      </c>
      <c r="G2369" s="56">
        <v>49450</v>
      </c>
      <c r="H2369" s="85">
        <f t="shared" si="36"/>
        <v>10.069334853745202</v>
      </c>
    </row>
    <row r="2370" spans="1:8" x14ac:dyDescent="0.25">
      <c r="A2370" s="53">
        <v>395070401431</v>
      </c>
      <c r="B2370" s="54" t="s">
        <v>6661</v>
      </c>
      <c r="C2370" s="55" t="s">
        <v>6662</v>
      </c>
      <c r="D2370" s="55" t="s">
        <v>6663</v>
      </c>
      <c r="E2370" s="55" t="s">
        <v>743</v>
      </c>
      <c r="F2370" s="54" t="s">
        <v>441</v>
      </c>
      <c r="G2370" s="56">
        <v>49450</v>
      </c>
      <c r="H2370" s="85">
        <f t="shared" ref="H2370:H2433" si="37">G2370/4910.95</f>
        <v>10.069334853745202</v>
      </c>
    </row>
    <row r="2371" spans="1:8" x14ac:dyDescent="0.25">
      <c r="A2371" s="53">
        <v>395070901352</v>
      </c>
      <c r="B2371" s="54" t="s">
        <v>6664</v>
      </c>
      <c r="C2371" s="55" t="s">
        <v>6665</v>
      </c>
      <c r="D2371" s="55" t="s">
        <v>6666</v>
      </c>
      <c r="E2371" s="55" t="s">
        <v>743</v>
      </c>
      <c r="F2371" s="54" t="s">
        <v>441</v>
      </c>
      <c r="G2371" s="56">
        <v>49450</v>
      </c>
      <c r="H2371" s="85">
        <f t="shared" si="37"/>
        <v>10.069334853745202</v>
      </c>
    </row>
    <row r="2372" spans="1:8" x14ac:dyDescent="0.25">
      <c r="A2372" s="53">
        <v>395080201936</v>
      </c>
      <c r="B2372" s="54" t="s">
        <v>6667</v>
      </c>
      <c r="C2372" s="55" t="s">
        <v>4483</v>
      </c>
      <c r="D2372" s="55" t="s">
        <v>6668</v>
      </c>
      <c r="E2372" s="55" t="s">
        <v>743</v>
      </c>
      <c r="F2372" s="54" t="s">
        <v>441</v>
      </c>
      <c r="G2372" s="56">
        <v>49450</v>
      </c>
      <c r="H2372" s="85">
        <f t="shared" si="37"/>
        <v>10.069334853745202</v>
      </c>
    </row>
    <row r="2373" spans="1:8" x14ac:dyDescent="0.25">
      <c r="A2373" s="53">
        <v>395080501701</v>
      </c>
      <c r="B2373" s="54" t="s">
        <v>6669</v>
      </c>
      <c r="C2373" s="55" t="s">
        <v>6670</v>
      </c>
      <c r="D2373" s="55" t="s">
        <v>4423</v>
      </c>
      <c r="E2373" s="55" t="s">
        <v>728</v>
      </c>
      <c r="F2373" s="54" t="s">
        <v>477</v>
      </c>
      <c r="G2373" s="56">
        <v>49450</v>
      </c>
      <c r="H2373" s="85">
        <f t="shared" si="37"/>
        <v>10.069334853745202</v>
      </c>
    </row>
    <row r="2374" spans="1:8" x14ac:dyDescent="0.25">
      <c r="A2374" s="53">
        <v>395081000934</v>
      </c>
      <c r="B2374" s="54" t="s">
        <v>6671</v>
      </c>
      <c r="C2374" s="55" t="s">
        <v>6672</v>
      </c>
      <c r="D2374" s="55" t="s">
        <v>6673</v>
      </c>
      <c r="E2374" s="55" t="s">
        <v>743</v>
      </c>
      <c r="F2374" s="54" t="s">
        <v>441</v>
      </c>
      <c r="G2374" s="56">
        <v>49450</v>
      </c>
      <c r="H2374" s="85">
        <f t="shared" si="37"/>
        <v>10.069334853745202</v>
      </c>
    </row>
    <row r="2375" spans="1:8" x14ac:dyDescent="0.25">
      <c r="A2375" s="53">
        <v>395081100653</v>
      </c>
      <c r="B2375" s="54" t="s">
        <v>6674</v>
      </c>
      <c r="C2375" s="55" t="s">
        <v>6675</v>
      </c>
      <c r="D2375" s="55" t="s">
        <v>6676</v>
      </c>
      <c r="E2375" s="55" t="s">
        <v>743</v>
      </c>
      <c r="F2375" s="54" t="s">
        <v>441</v>
      </c>
      <c r="G2375" s="56">
        <v>49450</v>
      </c>
      <c r="H2375" s="85">
        <f t="shared" si="37"/>
        <v>10.069334853745202</v>
      </c>
    </row>
    <row r="2376" spans="1:8" x14ac:dyDescent="0.25">
      <c r="A2376" s="53">
        <v>395090801168</v>
      </c>
      <c r="B2376" s="54" t="s">
        <v>6677</v>
      </c>
      <c r="C2376" s="55" t="s">
        <v>6678</v>
      </c>
      <c r="D2376" s="55" t="s">
        <v>6679</v>
      </c>
      <c r="E2376" s="55" t="s">
        <v>728</v>
      </c>
      <c r="F2376" s="54" t="s">
        <v>441</v>
      </c>
      <c r="G2376" s="56">
        <v>49450</v>
      </c>
      <c r="H2376" s="85">
        <f t="shared" si="37"/>
        <v>10.069334853745202</v>
      </c>
    </row>
    <row r="2377" spans="1:8" x14ac:dyDescent="0.25">
      <c r="A2377" s="53">
        <v>395091201652</v>
      </c>
      <c r="B2377" s="54" t="s">
        <v>6680</v>
      </c>
      <c r="C2377" s="55" t="s">
        <v>4483</v>
      </c>
      <c r="D2377" s="55" t="s">
        <v>6681</v>
      </c>
      <c r="E2377" s="55" t="s">
        <v>743</v>
      </c>
      <c r="F2377" s="54" t="s">
        <v>477</v>
      </c>
      <c r="G2377" s="56">
        <v>49450</v>
      </c>
      <c r="H2377" s="85">
        <f t="shared" si="37"/>
        <v>10.069334853745202</v>
      </c>
    </row>
    <row r="2378" spans="1:8" x14ac:dyDescent="0.25">
      <c r="A2378" s="53">
        <v>395100501125</v>
      </c>
      <c r="B2378" s="54" t="s">
        <v>6682</v>
      </c>
      <c r="C2378" s="55" t="s">
        <v>4427</v>
      </c>
      <c r="D2378" s="55" t="s">
        <v>4428</v>
      </c>
      <c r="E2378" s="55" t="s">
        <v>728</v>
      </c>
      <c r="F2378" s="54" t="s">
        <v>441</v>
      </c>
      <c r="G2378" s="56">
        <v>49450</v>
      </c>
      <c r="H2378" s="85">
        <f t="shared" si="37"/>
        <v>10.069334853745202</v>
      </c>
    </row>
    <row r="2379" spans="1:8" x14ac:dyDescent="0.25">
      <c r="A2379" s="53">
        <v>395100501168</v>
      </c>
      <c r="B2379" s="54" t="s">
        <v>6683</v>
      </c>
      <c r="C2379" s="55" t="s">
        <v>4427</v>
      </c>
      <c r="D2379" s="55" t="s">
        <v>4428</v>
      </c>
      <c r="E2379" s="55" t="s">
        <v>728</v>
      </c>
      <c r="F2379" s="54" t="s">
        <v>441</v>
      </c>
      <c r="G2379" s="56">
        <v>49450</v>
      </c>
      <c r="H2379" s="85">
        <f t="shared" si="37"/>
        <v>10.069334853745202</v>
      </c>
    </row>
    <row r="2380" spans="1:8" x14ac:dyDescent="0.25">
      <c r="A2380" s="53">
        <v>395101101635</v>
      </c>
      <c r="B2380" s="54" t="s">
        <v>6684</v>
      </c>
      <c r="C2380" s="55" t="s">
        <v>6685</v>
      </c>
      <c r="D2380" s="55" t="s">
        <v>6686</v>
      </c>
      <c r="E2380" s="55" t="s">
        <v>743</v>
      </c>
      <c r="F2380" s="54" t="s">
        <v>441</v>
      </c>
      <c r="G2380" s="56">
        <v>49450</v>
      </c>
      <c r="H2380" s="85">
        <f t="shared" si="37"/>
        <v>10.069334853745202</v>
      </c>
    </row>
    <row r="2381" spans="1:8" x14ac:dyDescent="0.25">
      <c r="A2381" s="53">
        <v>395110201693</v>
      </c>
      <c r="B2381" s="54" t="s">
        <v>6687</v>
      </c>
      <c r="C2381" s="55" t="s">
        <v>6688</v>
      </c>
      <c r="D2381" s="55" t="s">
        <v>6689</v>
      </c>
      <c r="E2381" s="55" t="s">
        <v>4163</v>
      </c>
      <c r="F2381" s="54" t="s">
        <v>441</v>
      </c>
      <c r="G2381" s="56">
        <v>49450</v>
      </c>
      <c r="H2381" s="85">
        <f t="shared" si="37"/>
        <v>10.069334853745202</v>
      </c>
    </row>
    <row r="2382" spans="1:8" x14ac:dyDescent="0.25">
      <c r="A2382" s="53">
        <v>395110400513</v>
      </c>
      <c r="B2382" s="54" t="s">
        <v>6690</v>
      </c>
      <c r="C2382" s="55" t="s">
        <v>547</v>
      </c>
      <c r="D2382" s="55" t="s">
        <v>6691</v>
      </c>
      <c r="E2382" s="55" t="s">
        <v>743</v>
      </c>
      <c r="F2382" s="54" t="s">
        <v>441</v>
      </c>
      <c r="G2382" s="56">
        <v>49450</v>
      </c>
      <c r="H2382" s="85">
        <f t="shared" si="37"/>
        <v>10.069334853745202</v>
      </c>
    </row>
    <row r="2383" spans="1:8" x14ac:dyDescent="0.25">
      <c r="A2383" s="53">
        <v>395110400963</v>
      </c>
      <c r="B2383" s="54" t="s">
        <v>6692</v>
      </c>
      <c r="C2383" s="55" t="s">
        <v>6693</v>
      </c>
      <c r="D2383" s="55" t="s">
        <v>6694</v>
      </c>
      <c r="E2383" s="55" t="s">
        <v>743</v>
      </c>
      <c r="F2383" s="54" t="s">
        <v>441</v>
      </c>
      <c r="G2383" s="56">
        <v>49450</v>
      </c>
      <c r="H2383" s="85">
        <f t="shared" si="37"/>
        <v>10.069334853745202</v>
      </c>
    </row>
    <row r="2384" spans="1:8" x14ac:dyDescent="0.25">
      <c r="A2384" s="53">
        <v>395120600995</v>
      </c>
      <c r="B2384" s="54" t="s">
        <v>6695</v>
      </c>
      <c r="C2384" s="55" t="s">
        <v>3217</v>
      </c>
      <c r="D2384" s="55" t="s">
        <v>6696</v>
      </c>
      <c r="E2384" s="55" t="s">
        <v>743</v>
      </c>
      <c r="F2384" s="54" t="s">
        <v>441</v>
      </c>
      <c r="G2384" s="56">
        <v>49450</v>
      </c>
      <c r="H2384" s="85">
        <f t="shared" si="37"/>
        <v>10.069334853745202</v>
      </c>
    </row>
    <row r="2385" spans="1:8" x14ac:dyDescent="0.25">
      <c r="A2385" s="53">
        <v>395120601355</v>
      </c>
      <c r="B2385" s="54" t="s">
        <v>431</v>
      </c>
      <c r="C2385" s="55" t="s">
        <v>6697</v>
      </c>
      <c r="D2385" s="55" t="s">
        <v>6698</v>
      </c>
      <c r="E2385" s="55" t="s">
        <v>728</v>
      </c>
      <c r="F2385" s="54" t="s">
        <v>441</v>
      </c>
      <c r="G2385" s="56">
        <v>49450</v>
      </c>
      <c r="H2385" s="85">
        <f t="shared" si="37"/>
        <v>10.069334853745202</v>
      </c>
    </row>
    <row r="2386" spans="1:8" x14ac:dyDescent="0.25">
      <c r="A2386" s="53">
        <v>395120800692</v>
      </c>
      <c r="B2386" s="54" t="s">
        <v>6699</v>
      </c>
      <c r="C2386" s="55" t="s">
        <v>6700</v>
      </c>
      <c r="D2386" s="55" t="s">
        <v>6701</v>
      </c>
      <c r="E2386" s="55" t="s">
        <v>728</v>
      </c>
      <c r="F2386" s="54" t="s">
        <v>441</v>
      </c>
      <c r="G2386" s="56">
        <v>49450</v>
      </c>
      <c r="H2386" s="85">
        <f t="shared" si="37"/>
        <v>10.069334853745202</v>
      </c>
    </row>
    <row r="2387" spans="1:8" x14ac:dyDescent="0.25">
      <c r="A2387" s="53">
        <v>395121002242</v>
      </c>
      <c r="B2387" s="54" t="s">
        <v>6702</v>
      </c>
      <c r="C2387" s="55" t="s">
        <v>6703</v>
      </c>
      <c r="D2387" s="55" t="s">
        <v>6704</v>
      </c>
      <c r="E2387" s="55" t="s">
        <v>743</v>
      </c>
      <c r="F2387" s="54" t="s">
        <v>441</v>
      </c>
      <c r="G2387" s="56">
        <v>49450</v>
      </c>
      <c r="H2387" s="85">
        <f t="shared" si="37"/>
        <v>10.069334853745202</v>
      </c>
    </row>
    <row r="2388" spans="1:8" x14ac:dyDescent="0.25">
      <c r="A2388" s="53">
        <v>395130300736</v>
      </c>
      <c r="B2388" s="54" t="s">
        <v>6705</v>
      </c>
      <c r="C2388" s="55" t="s">
        <v>6706</v>
      </c>
      <c r="D2388" s="55" t="s">
        <v>6707</v>
      </c>
      <c r="E2388" s="55" t="s">
        <v>743</v>
      </c>
      <c r="F2388" s="54" t="s">
        <v>441</v>
      </c>
      <c r="G2388" s="56">
        <v>49450</v>
      </c>
      <c r="H2388" s="85">
        <f t="shared" si="37"/>
        <v>10.069334853745202</v>
      </c>
    </row>
    <row r="2389" spans="1:8" x14ac:dyDescent="0.25">
      <c r="A2389" s="53">
        <v>395130401532</v>
      </c>
      <c r="B2389" s="54" t="s">
        <v>6708</v>
      </c>
      <c r="C2389" s="55" t="s">
        <v>6709</v>
      </c>
      <c r="D2389" s="55" t="s">
        <v>4506</v>
      </c>
      <c r="E2389" s="55" t="s">
        <v>743</v>
      </c>
      <c r="F2389" s="54" t="s">
        <v>477</v>
      </c>
      <c r="G2389" s="56">
        <v>49450</v>
      </c>
      <c r="H2389" s="85">
        <f t="shared" si="37"/>
        <v>10.069334853745202</v>
      </c>
    </row>
    <row r="2390" spans="1:8" x14ac:dyDescent="0.25">
      <c r="A2390" s="53">
        <v>395130900482</v>
      </c>
      <c r="B2390" s="54" t="s">
        <v>6710</v>
      </c>
      <c r="C2390" s="55" t="s">
        <v>2664</v>
      </c>
      <c r="D2390" s="55" t="s">
        <v>3972</v>
      </c>
      <c r="E2390" s="55" t="s">
        <v>743</v>
      </c>
      <c r="F2390" s="54" t="s">
        <v>477</v>
      </c>
      <c r="G2390" s="56">
        <v>49450</v>
      </c>
      <c r="H2390" s="85">
        <f t="shared" si="37"/>
        <v>10.069334853745202</v>
      </c>
    </row>
    <row r="2391" spans="1:8" x14ac:dyDescent="0.25">
      <c r="A2391" s="53">
        <v>395131001155</v>
      </c>
      <c r="B2391" s="54" t="s">
        <v>6711</v>
      </c>
      <c r="C2391" s="55" t="s">
        <v>3661</v>
      </c>
      <c r="D2391" s="55" t="s">
        <v>3972</v>
      </c>
      <c r="E2391" s="55" t="s">
        <v>743</v>
      </c>
      <c r="F2391" s="54" t="s">
        <v>477</v>
      </c>
      <c r="G2391" s="56">
        <v>49450</v>
      </c>
      <c r="H2391" s="85">
        <f t="shared" si="37"/>
        <v>10.069334853745202</v>
      </c>
    </row>
    <row r="2392" spans="1:8" x14ac:dyDescent="0.25">
      <c r="A2392" s="53">
        <v>395150400338</v>
      </c>
      <c r="B2392" s="54" t="s">
        <v>6712</v>
      </c>
      <c r="C2392" s="55" t="s">
        <v>5821</v>
      </c>
      <c r="D2392" s="55" t="s">
        <v>6713</v>
      </c>
      <c r="E2392" s="55" t="s">
        <v>728</v>
      </c>
      <c r="F2392" s="54" t="s">
        <v>441</v>
      </c>
      <c r="G2392" s="56">
        <v>49450</v>
      </c>
      <c r="H2392" s="85">
        <f t="shared" si="37"/>
        <v>10.069334853745202</v>
      </c>
    </row>
    <row r="2393" spans="1:8" x14ac:dyDescent="0.25">
      <c r="A2393" s="53">
        <v>395150700544</v>
      </c>
      <c r="B2393" s="54" t="s">
        <v>6714</v>
      </c>
      <c r="C2393" s="55" t="s">
        <v>6715</v>
      </c>
      <c r="D2393" s="55" t="s">
        <v>6716</v>
      </c>
      <c r="E2393" s="55" t="s">
        <v>728</v>
      </c>
      <c r="F2393" s="54" t="s">
        <v>441</v>
      </c>
      <c r="G2393" s="56">
        <v>49450</v>
      </c>
      <c r="H2393" s="85">
        <f t="shared" si="37"/>
        <v>10.069334853745202</v>
      </c>
    </row>
    <row r="2394" spans="1:8" x14ac:dyDescent="0.25">
      <c r="A2394" s="53">
        <v>395150800310</v>
      </c>
      <c r="B2394" s="54" t="s">
        <v>6717</v>
      </c>
      <c r="C2394" s="55" t="s">
        <v>6718</v>
      </c>
      <c r="D2394" s="55" t="s">
        <v>6719</v>
      </c>
      <c r="E2394" s="55" t="s">
        <v>728</v>
      </c>
      <c r="F2394" s="54" t="s">
        <v>441</v>
      </c>
      <c r="G2394" s="56">
        <v>49450</v>
      </c>
      <c r="H2394" s="85">
        <f t="shared" si="37"/>
        <v>10.069334853745202</v>
      </c>
    </row>
    <row r="2395" spans="1:8" x14ac:dyDescent="0.25">
      <c r="A2395" s="53">
        <v>395160100731</v>
      </c>
      <c r="B2395" s="54" t="s">
        <v>6720</v>
      </c>
      <c r="C2395" s="55" t="s">
        <v>6721</v>
      </c>
      <c r="D2395" s="55" t="s">
        <v>6722</v>
      </c>
      <c r="E2395" s="55" t="s">
        <v>743</v>
      </c>
      <c r="F2395" s="54" t="s">
        <v>441</v>
      </c>
      <c r="G2395" s="56">
        <v>49450</v>
      </c>
      <c r="H2395" s="85">
        <f t="shared" si="37"/>
        <v>10.069334853745202</v>
      </c>
    </row>
    <row r="2396" spans="1:8" x14ac:dyDescent="0.25">
      <c r="A2396" s="53">
        <v>395160201643</v>
      </c>
      <c r="B2396" s="54" t="s">
        <v>6723</v>
      </c>
      <c r="C2396" s="55" t="s">
        <v>6724</v>
      </c>
      <c r="D2396" s="55" t="s">
        <v>6725</v>
      </c>
      <c r="E2396" s="55" t="s">
        <v>728</v>
      </c>
      <c r="F2396" s="54" t="s">
        <v>441</v>
      </c>
      <c r="G2396" s="56">
        <v>49450</v>
      </c>
      <c r="H2396" s="85">
        <f t="shared" si="37"/>
        <v>10.069334853745202</v>
      </c>
    </row>
    <row r="2397" spans="1:8" x14ac:dyDescent="0.25">
      <c r="A2397" s="53">
        <v>395160601412</v>
      </c>
      <c r="B2397" s="54" t="s">
        <v>6726</v>
      </c>
      <c r="C2397" s="55" t="s">
        <v>6727</v>
      </c>
      <c r="D2397" s="55" t="s">
        <v>6728</v>
      </c>
      <c r="E2397" s="55" t="s">
        <v>728</v>
      </c>
      <c r="F2397" s="54" t="s">
        <v>441</v>
      </c>
      <c r="G2397" s="56">
        <v>49450</v>
      </c>
      <c r="H2397" s="85">
        <f t="shared" si="37"/>
        <v>10.069334853745202</v>
      </c>
    </row>
    <row r="2398" spans="1:8" x14ac:dyDescent="0.25">
      <c r="A2398" s="53">
        <v>395161000412</v>
      </c>
      <c r="B2398" s="54" t="s">
        <v>6729</v>
      </c>
      <c r="C2398" s="55" t="s">
        <v>6730</v>
      </c>
      <c r="D2398" s="55" t="s">
        <v>5095</v>
      </c>
      <c r="E2398" s="55" t="s">
        <v>728</v>
      </c>
      <c r="F2398" s="54" t="s">
        <v>441</v>
      </c>
      <c r="G2398" s="56">
        <v>49450</v>
      </c>
      <c r="H2398" s="85">
        <f t="shared" si="37"/>
        <v>10.069334853745202</v>
      </c>
    </row>
    <row r="2399" spans="1:8" x14ac:dyDescent="0.25">
      <c r="A2399" s="53">
        <v>395170101035</v>
      </c>
      <c r="B2399" s="54" t="s">
        <v>6731</v>
      </c>
      <c r="C2399" s="55" t="s">
        <v>6732</v>
      </c>
      <c r="D2399" s="55" t="s">
        <v>6733</v>
      </c>
      <c r="E2399" s="55" t="s">
        <v>728</v>
      </c>
      <c r="F2399" s="54" t="s">
        <v>441</v>
      </c>
      <c r="G2399" s="56">
        <v>49450</v>
      </c>
      <c r="H2399" s="85">
        <f t="shared" si="37"/>
        <v>10.069334853745202</v>
      </c>
    </row>
    <row r="2400" spans="1:8" x14ac:dyDescent="0.25">
      <c r="A2400" s="53">
        <v>395170400237</v>
      </c>
      <c r="B2400" s="54" t="s">
        <v>6734</v>
      </c>
      <c r="C2400" s="55" t="s">
        <v>6735</v>
      </c>
      <c r="D2400" s="55" t="s">
        <v>6736</v>
      </c>
      <c r="E2400" s="55" t="s">
        <v>728</v>
      </c>
      <c r="F2400" s="54" t="s">
        <v>441</v>
      </c>
      <c r="G2400" s="56">
        <v>49450</v>
      </c>
      <c r="H2400" s="85">
        <f t="shared" si="37"/>
        <v>10.069334853745202</v>
      </c>
    </row>
    <row r="2401" spans="1:8" x14ac:dyDescent="0.25">
      <c r="A2401" s="53">
        <v>395170900370</v>
      </c>
      <c r="B2401" s="54" t="s">
        <v>6737</v>
      </c>
      <c r="C2401" s="55" t="s">
        <v>6738</v>
      </c>
      <c r="D2401" s="55" t="s">
        <v>5439</v>
      </c>
      <c r="E2401" s="55" t="s">
        <v>728</v>
      </c>
      <c r="F2401" s="54" t="s">
        <v>441</v>
      </c>
      <c r="G2401" s="56">
        <v>49450</v>
      </c>
      <c r="H2401" s="85">
        <f t="shared" si="37"/>
        <v>10.069334853745202</v>
      </c>
    </row>
    <row r="2402" spans="1:8" x14ac:dyDescent="0.25">
      <c r="A2402" s="53">
        <v>395180101122</v>
      </c>
      <c r="B2402" s="54" t="s">
        <v>6739</v>
      </c>
      <c r="C2402" s="55" t="s">
        <v>6740</v>
      </c>
      <c r="D2402" s="55" t="s">
        <v>6741</v>
      </c>
      <c r="E2402" s="55" t="s">
        <v>728</v>
      </c>
      <c r="F2402" s="54" t="s">
        <v>441</v>
      </c>
      <c r="G2402" s="56">
        <v>49450</v>
      </c>
      <c r="H2402" s="85">
        <f t="shared" si="37"/>
        <v>10.069334853745202</v>
      </c>
    </row>
    <row r="2403" spans="1:8" x14ac:dyDescent="0.25">
      <c r="A2403" s="53">
        <v>395180200597</v>
      </c>
      <c r="B2403" s="54" t="s">
        <v>6742</v>
      </c>
      <c r="C2403" s="55" t="s">
        <v>6743</v>
      </c>
      <c r="D2403" s="55" t="s">
        <v>6744</v>
      </c>
      <c r="E2403" s="55" t="s">
        <v>728</v>
      </c>
      <c r="F2403" s="54" t="s">
        <v>441</v>
      </c>
      <c r="G2403" s="56">
        <v>49450</v>
      </c>
      <c r="H2403" s="85">
        <f t="shared" si="37"/>
        <v>10.069334853745202</v>
      </c>
    </row>
    <row r="2404" spans="1:8" x14ac:dyDescent="0.25">
      <c r="A2404" s="53">
        <v>395180301652</v>
      </c>
      <c r="B2404" s="54" t="s">
        <v>6745</v>
      </c>
      <c r="C2404" s="55" t="s">
        <v>6746</v>
      </c>
      <c r="D2404" s="55" t="s">
        <v>6747</v>
      </c>
      <c r="E2404" s="55" t="s">
        <v>728</v>
      </c>
      <c r="F2404" s="54" t="s">
        <v>441</v>
      </c>
      <c r="G2404" s="56">
        <v>49450</v>
      </c>
      <c r="H2404" s="85">
        <f t="shared" si="37"/>
        <v>10.069334853745202</v>
      </c>
    </row>
    <row r="2405" spans="1:8" x14ac:dyDescent="0.25">
      <c r="A2405" s="53">
        <v>395180401631</v>
      </c>
      <c r="B2405" s="54" t="s">
        <v>6748</v>
      </c>
      <c r="C2405" s="55" t="s">
        <v>6749</v>
      </c>
      <c r="D2405" s="55" t="s">
        <v>6750</v>
      </c>
      <c r="E2405" s="55" t="s">
        <v>743</v>
      </c>
      <c r="F2405" s="54" t="s">
        <v>441</v>
      </c>
      <c r="G2405" s="56">
        <v>49450</v>
      </c>
      <c r="H2405" s="85">
        <f t="shared" si="37"/>
        <v>10.069334853745202</v>
      </c>
    </row>
    <row r="2406" spans="1:8" x14ac:dyDescent="0.25">
      <c r="A2406" s="53">
        <v>395180501066</v>
      </c>
      <c r="B2406" s="54" t="s">
        <v>6751</v>
      </c>
      <c r="C2406" s="55" t="s">
        <v>6752</v>
      </c>
      <c r="D2406" s="55" t="s">
        <v>6753</v>
      </c>
      <c r="E2406" s="55" t="s">
        <v>728</v>
      </c>
      <c r="F2406" s="54" t="s">
        <v>441</v>
      </c>
      <c r="G2406" s="56">
        <v>49450</v>
      </c>
      <c r="H2406" s="85">
        <f t="shared" si="37"/>
        <v>10.069334853745202</v>
      </c>
    </row>
    <row r="2407" spans="1:8" x14ac:dyDescent="0.25">
      <c r="A2407" s="53">
        <v>395180701227</v>
      </c>
      <c r="B2407" s="54" t="s">
        <v>6754</v>
      </c>
      <c r="C2407" s="55" t="s">
        <v>6755</v>
      </c>
      <c r="D2407" s="55" t="s">
        <v>6756</v>
      </c>
      <c r="E2407" s="55" t="s">
        <v>728</v>
      </c>
      <c r="F2407" s="54" t="s">
        <v>441</v>
      </c>
      <c r="G2407" s="56">
        <v>49450</v>
      </c>
      <c r="H2407" s="85">
        <f t="shared" si="37"/>
        <v>10.069334853745202</v>
      </c>
    </row>
    <row r="2408" spans="1:8" x14ac:dyDescent="0.25">
      <c r="A2408" s="53">
        <v>395180801566</v>
      </c>
      <c r="B2408" s="54" t="s">
        <v>6757</v>
      </c>
      <c r="C2408" s="55" t="s">
        <v>154</v>
      </c>
      <c r="D2408" s="55" t="s">
        <v>6758</v>
      </c>
      <c r="E2408" s="55" t="s">
        <v>743</v>
      </c>
      <c r="F2408" s="54" t="s">
        <v>441</v>
      </c>
      <c r="G2408" s="56">
        <v>49450</v>
      </c>
      <c r="H2408" s="85">
        <f t="shared" si="37"/>
        <v>10.069334853745202</v>
      </c>
    </row>
    <row r="2409" spans="1:8" x14ac:dyDescent="0.25">
      <c r="A2409" s="53">
        <v>395180801574</v>
      </c>
      <c r="B2409" s="54" t="s">
        <v>6759</v>
      </c>
      <c r="C2409" s="55" t="s">
        <v>154</v>
      </c>
      <c r="D2409" s="55" t="s">
        <v>6760</v>
      </c>
      <c r="E2409" s="55" t="s">
        <v>743</v>
      </c>
      <c r="F2409" s="54" t="s">
        <v>441</v>
      </c>
      <c r="G2409" s="56">
        <v>49450</v>
      </c>
      <c r="H2409" s="85">
        <f t="shared" si="37"/>
        <v>10.069334853745202</v>
      </c>
    </row>
    <row r="2410" spans="1:8" x14ac:dyDescent="0.25">
      <c r="A2410" s="53">
        <v>395181201082</v>
      </c>
      <c r="B2410" s="54" t="s">
        <v>430</v>
      </c>
      <c r="C2410" s="55" t="s">
        <v>3239</v>
      </c>
      <c r="D2410" s="55" t="s">
        <v>6761</v>
      </c>
      <c r="E2410" s="55" t="s">
        <v>728</v>
      </c>
      <c r="F2410" s="54" t="s">
        <v>441</v>
      </c>
      <c r="G2410" s="56">
        <v>49450</v>
      </c>
      <c r="H2410" s="85">
        <f t="shared" si="37"/>
        <v>10.069334853745202</v>
      </c>
    </row>
    <row r="2411" spans="1:8" x14ac:dyDescent="0.25">
      <c r="A2411" s="53">
        <v>395190101279</v>
      </c>
      <c r="B2411" s="54" t="s">
        <v>6762</v>
      </c>
      <c r="C2411" s="55" t="s">
        <v>5121</v>
      </c>
      <c r="D2411" s="55" t="s">
        <v>6763</v>
      </c>
      <c r="E2411" s="55" t="s">
        <v>728</v>
      </c>
      <c r="F2411" s="54" t="s">
        <v>441</v>
      </c>
      <c r="G2411" s="56">
        <v>49450</v>
      </c>
      <c r="H2411" s="85">
        <f t="shared" si="37"/>
        <v>10.069334853745202</v>
      </c>
    </row>
    <row r="2412" spans="1:8" x14ac:dyDescent="0.25">
      <c r="A2412" s="53">
        <v>395190200951</v>
      </c>
      <c r="B2412" s="54" t="s">
        <v>6764</v>
      </c>
      <c r="C2412" s="55" t="s">
        <v>6765</v>
      </c>
      <c r="D2412" s="55" t="s">
        <v>6766</v>
      </c>
      <c r="E2412" s="55" t="s">
        <v>743</v>
      </c>
      <c r="F2412" s="54" t="s">
        <v>441</v>
      </c>
      <c r="G2412" s="56">
        <v>49450</v>
      </c>
      <c r="H2412" s="85">
        <f t="shared" si="37"/>
        <v>10.069334853745202</v>
      </c>
    </row>
    <row r="2413" spans="1:8" x14ac:dyDescent="0.25">
      <c r="A2413" s="53">
        <v>395190300301</v>
      </c>
      <c r="B2413" s="54" t="s">
        <v>6767</v>
      </c>
      <c r="C2413" s="55" t="s">
        <v>6768</v>
      </c>
      <c r="D2413" s="55" t="s">
        <v>6769</v>
      </c>
      <c r="E2413" s="55" t="s">
        <v>728</v>
      </c>
      <c r="F2413" s="54" t="s">
        <v>441</v>
      </c>
      <c r="G2413" s="56">
        <v>49450</v>
      </c>
      <c r="H2413" s="85">
        <f t="shared" si="37"/>
        <v>10.069334853745202</v>
      </c>
    </row>
    <row r="2414" spans="1:8" x14ac:dyDescent="0.25">
      <c r="A2414" s="53">
        <v>395190300441</v>
      </c>
      <c r="B2414" s="54" t="s">
        <v>6770</v>
      </c>
      <c r="C2414" s="55" t="s">
        <v>6768</v>
      </c>
      <c r="D2414" s="55" t="s">
        <v>6771</v>
      </c>
      <c r="E2414" s="55" t="s">
        <v>728</v>
      </c>
      <c r="F2414" s="54" t="s">
        <v>441</v>
      </c>
      <c r="G2414" s="56">
        <v>49450</v>
      </c>
      <c r="H2414" s="85">
        <f t="shared" si="37"/>
        <v>10.069334853745202</v>
      </c>
    </row>
    <row r="2415" spans="1:8" x14ac:dyDescent="0.25">
      <c r="A2415" s="53">
        <v>395190300620</v>
      </c>
      <c r="B2415" s="54" t="s">
        <v>6772</v>
      </c>
      <c r="C2415" s="55" t="s">
        <v>2664</v>
      </c>
      <c r="D2415" s="55" t="s">
        <v>6773</v>
      </c>
      <c r="E2415" s="55" t="s">
        <v>743</v>
      </c>
      <c r="F2415" s="54" t="s">
        <v>441</v>
      </c>
      <c r="G2415" s="56">
        <v>49450</v>
      </c>
      <c r="H2415" s="85">
        <f t="shared" si="37"/>
        <v>10.069334853745202</v>
      </c>
    </row>
    <row r="2416" spans="1:8" x14ac:dyDescent="0.25">
      <c r="A2416" s="53">
        <v>395190301430</v>
      </c>
      <c r="B2416" s="54" t="s">
        <v>6774</v>
      </c>
      <c r="C2416" s="55" t="s">
        <v>6775</v>
      </c>
      <c r="D2416" s="55" t="s">
        <v>6776</v>
      </c>
      <c r="E2416" s="55" t="s">
        <v>728</v>
      </c>
      <c r="F2416" s="54" t="s">
        <v>441</v>
      </c>
      <c r="G2416" s="56">
        <v>49450</v>
      </c>
      <c r="H2416" s="85">
        <f t="shared" si="37"/>
        <v>10.069334853745202</v>
      </c>
    </row>
    <row r="2417" spans="1:8" x14ac:dyDescent="0.25">
      <c r="A2417" s="53">
        <v>395190301588</v>
      </c>
      <c r="B2417" s="54" t="s">
        <v>6777</v>
      </c>
      <c r="C2417" s="55" t="s">
        <v>6778</v>
      </c>
      <c r="D2417" s="55" t="s">
        <v>6779</v>
      </c>
      <c r="E2417" s="55" t="s">
        <v>728</v>
      </c>
      <c r="F2417" s="54" t="s">
        <v>441</v>
      </c>
      <c r="G2417" s="56">
        <v>49450</v>
      </c>
      <c r="H2417" s="85">
        <f t="shared" si="37"/>
        <v>10.069334853745202</v>
      </c>
    </row>
    <row r="2418" spans="1:8" x14ac:dyDescent="0.25">
      <c r="A2418" s="53">
        <v>395190400501</v>
      </c>
      <c r="B2418" s="54" t="s">
        <v>6780</v>
      </c>
      <c r="C2418" s="55" t="s">
        <v>6781</v>
      </c>
      <c r="D2418" s="55" t="s">
        <v>6782</v>
      </c>
      <c r="E2418" s="55" t="s">
        <v>728</v>
      </c>
      <c r="F2418" s="54" t="s">
        <v>441</v>
      </c>
      <c r="G2418" s="56">
        <v>49450</v>
      </c>
      <c r="H2418" s="85">
        <f t="shared" si="37"/>
        <v>10.069334853745202</v>
      </c>
    </row>
    <row r="2419" spans="1:8" x14ac:dyDescent="0.25">
      <c r="A2419" s="53">
        <v>395190400870</v>
      </c>
      <c r="B2419" s="54" t="s">
        <v>6783</v>
      </c>
      <c r="C2419" s="55" t="s">
        <v>6784</v>
      </c>
      <c r="D2419" s="55" t="s">
        <v>6785</v>
      </c>
      <c r="E2419" s="55" t="s">
        <v>728</v>
      </c>
      <c r="F2419" s="54" t="s">
        <v>441</v>
      </c>
      <c r="G2419" s="56">
        <v>49450</v>
      </c>
      <c r="H2419" s="85">
        <f t="shared" si="37"/>
        <v>10.069334853745202</v>
      </c>
    </row>
    <row r="2420" spans="1:8" x14ac:dyDescent="0.25">
      <c r="A2420" s="53">
        <v>395190401175</v>
      </c>
      <c r="B2420" s="54" t="s">
        <v>6786</v>
      </c>
      <c r="C2420" s="55" t="s">
        <v>6787</v>
      </c>
      <c r="D2420" s="55" t="s">
        <v>6785</v>
      </c>
      <c r="E2420" s="55" t="s">
        <v>728</v>
      </c>
      <c r="F2420" s="54" t="s">
        <v>441</v>
      </c>
      <c r="G2420" s="56">
        <v>49450</v>
      </c>
      <c r="H2420" s="85">
        <f t="shared" si="37"/>
        <v>10.069334853745202</v>
      </c>
    </row>
    <row r="2421" spans="1:8" x14ac:dyDescent="0.25">
      <c r="A2421" s="53">
        <v>395190500271</v>
      </c>
      <c r="B2421" s="54" t="s">
        <v>6788</v>
      </c>
      <c r="C2421" s="55" t="s">
        <v>6789</v>
      </c>
      <c r="D2421" s="55" t="s">
        <v>6790</v>
      </c>
      <c r="E2421" s="55" t="s">
        <v>728</v>
      </c>
      <c r="F2421" s="54" t="s">
        <v>441</v>
      </c>
      <c r="G2421" s="56">
        <v>49450</v>
      </c>
      <c r="H2421" s="85">
        <f t="shared" si="37"/>
        <v>10.069334853745202</v>
      </c>
    </row>
    <row r="2422" spans="1:8" x14ac:dyDescent="0.25">
      <c r="A2422" s="53">
        <v>395190500289</v>
      </c>
      <c r="B2422" s="54" t="s">
        <v>6791</v>
      </c>
      <c r="C2422" s="55" t="s">
        <v>6792</v>
      </c>
      <c r="D2422" s="55" t="s">
        <v>6793</v>
      </c>
      <c r="E2422" s="55" t="s">
        <v>728</v>
      </c>
      <c r="F2422" s="54" t="s">
        <v>441</v>
      </c>
      <c r="G2422" s="56">
        <v>49450</v>
      </c>
      <c r="H2422" s="85">
        <f t="shared" si="37"/>
        <v>10.069334853745202</v>
      </c>
    </row>
    <row r="2423" spans="1:8" x14ac:dyDescent="0.25">
      <c r="A2423" s="53">
        <v>395191001022</v>
      </c>
      <c r="B2423" s="54" t="s">
        <v>6794</v>
      </c>
      <c r="C2423" s="55" t="s">
        <v>154</v>
      </c>
      <c r="D2423" s="55" t="s">
        <v>6795</v>
      </c>
      <c r="E2423" s="55" t="s">
        <v>743</v>
      </c>
      <c r="F2423" s="54" t="s">
        <v>441</v>
      </c>
      <c r="G2423" s="56">
        <v>49450</v>
      </c>
      <c r="H2423" s="85">
        <f t="shared" si="37"/>
        <v>10.069334853745202</v>
      </c>
    </row>
    <row r="2424" spans="1:8" x14ac:dyDescent="0.25">
      <c r="A2424" s="53">
        <v>395191101515</v>
      </c>
      <c r="B2424" s="54" t="s">
        <v>6796</v>
      </c>
      <c r="C2424" s="55" t="s">
        <v>6797</v>
      </c>
      <c r="D2424" s="55" t="s">
        <v>6798</v>
      </c>
      <c r="E2424" s="55" t="s">
        <v>728</v>
      </c>
      <c r="F2424" s="54" t="s">
        <v>441</v>
      </c>
      <c r="G2424" s="56">
        <v>49450</v>
      </c>
      <c r="H2424" s="85">
        <f t="shared" si="37"/>
        <v>10.069334853745202</v>
      </c>
    </row>
    <row r="2425" spans="1:8" x14ac:dyDescent="0.25">
      <c r="A2425" s="53">
        <v>395191200122</v>
      </c>
      <c r="B2425" s="54" t="s">
        <v>6799</v>
      </c>
      <c r="C2425" s="55" t="s">
        <v>5111</v>
      </c>
      <c r="D2425" s="55" t="s">
        <v>6800</v>
      </c>
      <c r="E2425" s="55" t="s">
        <v>728</v>
      </c>
      <c r="F2425" s="54" t="s">
        <v>441</v>
      </c>
      <c r="G2425" s="56">
        <v>49450</v>
      </c>
      <c r="H2425" s="85">
        <f t="shared" si="37"/>
        <v>10.069334853745202</v>
      </c>
    </row>
    <row r="2426" spans="1:8" x14ac:dyDescent="0.25">
      <c r="A2426" s="53">
        <v>395770801146</v>
      </c>
      <c r="B2426" s="54" t="s">
        <v>6801</v>
      </c>
      <c r="C2426" s="55" t="s">
        <v>6802</v>
      </c>
      <c r="D2426" s="55" t="s">
        <v>6803</v>
      </c>
      <c r="E2426" s="55" t="s">
        <v>728</v>
      </c>
      <c r="F2426" s="54" t="s">
        <v>441</v>
      </c>
      <c r="G2426" s="56">
        <v>49450</v>
      </c>
      <c r="H2426" s="85">
        <f t="shared" si="37"/>
        <v>10.069334853745202</v>
      </c>
    </row>
    <row r="2427" spans="1:8" x14ac:dyDescent="0.25">
      <c r="A2427" s="53">
        <v>395770801472</v>
      </c>
      <c r="B2427" s="54" t="s">
        <v>6804</v>
      </c>
      <c r="C2427" s="55" t="s">
        <v>5794</v>
      </c>
      <c r="D2427" s="55" t="s">
        <v>6805</v>
      </c>
      <c r="E2427" s="55" t="s">
        <v>743</v>
      </c>
      <c r="F2427" s="54" t="s">
        <v>441</v>
      </c>
      <c r="G2427" s="56">
        <v>49450</v>
      </c>
      <c r="H2427" s="85">
        <f t="shared" si="37"/>
        <v>10.069334853745202</v>
      </c>
    </row>
    <row r="2428" spans="1:8" x14ac:dyDescent="0.25">
      <c r="A2428" s="53">
        <v>395770801618</v>
      </c>
      <c r="B2428" s="54" t="s">
        <v>6806</v>
      </c>
      <c r="C2428" s="55" t="s">
        <v>6807</v>
      </c>
      <c r="D2428" s="55" t="s">
        <v>6036</v>
      </c>
      <c r="E2428" s="55" t="s">
        <v>743</v>
      </c>
      <c r="F2428" s="54" t="s">
        <v>441</v>
      </c>
      <c r="G2428" s="56">
        <v>49450</v>
      </c>
      <c r="H2428" s="85">
        <f t="shared" si="37"/>
        <v>10.069334853745202</v>
      </c>
    </row>
    <row r="2429" spans="1:8" x14ac:dyDescent="0.25">
      <c r="A2429" s="53">
        <v>395770801863</v>
      </c>
      <c r="B2429" s="54" t="s">
        <v>6808</v>
      </c>
      <c r="C2429" s="55" t="s">
        <v>6809</v>
      </c>
      <c r="D2429" s="55" t="s">
        <v>6810</v>
      </c>
      <c r="E2429" s="55" t="s">
        <v>743</v>
      </c>
      <c r="F2429" s="54" t="s">
        <v>441</v>
      </c>
      <c r="G2429" s="56">
        <v>49450</v>
      </c>
      <c r="H2429" s="85">
        <f t="shared" si="37"/>
        <v>10.069334853745202</v>
      </c>
    </row>
    <row r="2430" spans="1:8" x14ac:dyDescent="0.25">
      <c r="A2430" s="53">
        <v>395770802126</v>
      </c>
      <c r="B2430" s="54" t="s">
        <v>6811</v>
      </c>
      <c r="C2430" s="55" t="s">
        <v>5270</v>
      </c>
      <c r="D2430" s="55" t="s">
        <v>1556</v>
      </c>
      <c r="E2430" s="55" t="s">
        <v>743</v>
      </c>
      <c r="F2430" s="54" t="s">
        <v>441</v>
      </c>
      <c r="G2430" s="56">
        <v>49450</v>
      </c>
      <c r="H2430" s="85">
        <f t="shared" si="37"/>
        <v>10.069334853745202</v>
      </c>
    </row>
    <row r="2431" spans="1:8" x14ac:dyDescent="0.25">
      <c r="A2431" s="53">
        <v>395770802673</v>
      </c>
      <c r="B2431" s="54" t="s">
        <v>6812</v>
      </c>
      <c r="C2431" s="55" t="s">
        <v>6813</v>
      </c>
      <c r="D2431" s="55" t="s">
        <v>6814</v>
      </c>
      <c r="E2431" s="55" t="s">
        <v>743</v>
      </c>
      <c r="F2431" s="54" t="s">
        <v>441</v>
      </c>
      <c r="G2431" s="56">
        <v>49450</v>
      </c>
      <c r="H2431" s="85">
        <f t="shared" si="37"/>
        <v>10.069334853745202</v>
      </c>
    </row>
    <row r="2432" spans="1:8" x14ac:dyDescent="0.25">
      <c r="A2432" s="53">
        <v>395930810104</v>
      </c>
      <c r="B2432" s="54" t="s">
        <v>6815</v>
      </c>
      <c r="C2432" s="55" t="s">
        <v>6816</v>
      </c>
      <c r="D2432" s="55" t="s">
        <v>6817</v>
      </c>
      <c r="E2432" s="55" t="s">
        <v>728</v>
      </c>
      <c r="F2432" s="54" t="s">
        <v>477</v>
      </c>
      <c r="G2432" s="56">
        <v>49450</v>
      </c>
      <c r="H2432" s="85">
        <f t="shared" si="37"/>
        <v>10.069334853745202</v>
      </c>
    </row>
    <row r="2433" spans="1:8" x14ac:dyDescent="0.25">
      <c r="A2433" s="53">
        <v>395931112818</v>
      </c>
      <c r="B2433" s="54" t="s">
        <v>6818</v>
      </c>
      <c r="C2433" s="55" t="s">
        <v>6819</v>
      </c>
      <c r="D2433" s="55" t="s">
        <v>6820</v>
      </c>
      <c r="E2433" s="55" t="s">
        <v>728</v>
      </c>
      <c r="F2433" s="54" t="s">
        <v>441</v>
      </c>
      <c r="G2433" s="56">
        <v>49450</v>
      </c>
      <c r="H2433" s="85">
        <f t="shared" si="37"/>
        <v>10.069334853745202</v>
      </c>
    </row>
    <row r="2434" spans="1:8" x14ac:dyDescent="0.25">
      <c r="A2434" s="53">
        <v>395940950613</v>
      </c>
      <c r="B2434" s="54" t="s">
        <v>6821</v>
      </c>
      <c r="C2434" s="55" t="s">
        <v>6822</v>
      </c>
      <c r="D2434" s="55" t="s">
        <v>6823</v>
      </c>
      <c r="E2434" s="55" t="s">
        <v>743</v>
      </c>
      <c r="F2434" s="54" t="s">
        <v>441</v>
      </c>
      <c r="G2434" s="56">
        <v>49450</v>
      </c>
      <c r="H2434" s="85">
        <f t="shared" ref="H2434:H2497" si="38">G2434/4910.95</f>
        <v>10.069334853745202</v>
      </c>
    </row>
    <row r="2435" spans="1:8" x14ac:dyDescent="0.25">
      <c r="A2435" s="53">
        <v>395960211604</v>
      </c>
      <c r="B2435" s="54" t="s">
        <v>6824</v>
      </c>
      <c r="C2435" s="55" t="s">
        <v>6825</v>
      </c>
      <c r="D2435" s="55" t="s">
        <v>6826</v>
      </c>
      <c r="E2435" s="55" t="s">
        <v>743</v>
      </c>
      <c r="F2435" s="54" t="s">
        <v>441</v>
      </c>
      <c r="G2435" s="56">
        <v>49450</v>
      </c>
      <c r="H2435" s="85">
        <f t="shared" si="38"/>
        <v>10.069334853745202</v>
      </c>
    </row>
    <row r="2436" spans="1:8" x14ac:dyDescent="0.25">
      <c r="A2436" s="53">
        <v>395960711674</v>
      </c>
      <c r="B2436" s="54" t="s">
        <v>6827</v>
      </c>
      <c r="C2436" s="55" t="s">
        <v>6828</v>
      </c>
      <c r="D2436" s="55" t="s">
        <v>6829</v>
      </c>
      <c r="E2436" s="55" t="s">
        <v>743</v>
      </c>
      <c r="F2436" s="54" t="s">
        <v>441</v>
      </c>
      <c r="G2436" s="56">
        <v>49450</v>
      </c>
      <c r="H2436" s="85">
        <f t="shared" si="38"/>
        <v>10.069334853745202</v>
      </c>
    </row>
    <row r="2437" spans="1:8" x14ac:dyDescent="0.25">
      <c r="A2437" s="53">
        <v>395960712069</v>
      </c>
      <c r="B2437" s="54" t="s">
        <v>6830</v>
      </c>
      <c r="C2437" s="55" t="s">
        <v>6831</v>
      </c>
      <c r="D2437" s="55" t="s">
        <v>6826</v>
      </c>
      <c r="E2437" s="55" t="s">
        <v>743</v>
      </c>
      <c r="F2437" s="54" t="s">
        <v>441</v>
      </c>
      <c r="G2437" s="56">
        <v>49450</v>
      </c>
      <c r="H2437" s="85">
        <f t="shared" si="38"/>
        <v>10.069334853745202</v>
      </c>
    </row>
    <row r="2438" spans="1:8" x14ac:dyDescent="0.25">
      <c r="A2438" s="53">
        <v>395970112337</v>
      </c>
      <c r="B2438" s="54" t="s">
        <v>6832</v>
      </c>
      <c r="C2438" s="55" t="s">
        <v>3186</v>
      </c>
      <c r="D2438" s="55" t="s">
        <v>4278</v>
      </c>
      <c r="E2438" s="55" t="s">
        <v>743</v>
      </c>
      <c r="F2438" s="54" t="s">
        <v>441</v>
      </c>
      <c r="G2438" s="56">
        <v>49450</v>
      </c>
      <c r="H2438" s="85">
        <f t="shared" si="38"/>
        <v>10.069334853745202</v>
      </c>
    </row>
    <row r="2439" spans="1:8" x14ac:dyDescent="0.25">
      <c r="A2439" s="53">
        <v>395970351684</v>
      </c>
      <c r="B2439" s="54" t="s">
        <v>6833</v>
      </c>
      <c r="C2439" s="55" t="s">
        <v>6834</v>
      </c>
      <c r="D2439" s="55" t="s">
        <v>6835</v>
      </c>
      <c r="E2439" s="55" t="s">
        <v>743</v>
      </c>
      <c r="F2439" s="54" t="s">
        <v>441</v>
      </c>
      <c r="G2439" s="56">
        <v>49450</v>
      </c>
      <c r="H2439" s="85">
        <f t="shared" si="38"/>
        <v>10.069334853745202</v>
      </c>
    </row>
    <row r="2440" spans="1:8" x14ac:dyDescent="0.25">
      <c r="A2440" s="53">
        <v>395970352346</v>
      </c>
      <c r="B2440" s="54" t="s">
        <v>6836</v>
      </c>
      <c r="C2440" s="55" t="s">
        <v>2147</v>
      </c>
      <c r="D2440" s="55" t="s">
        <v>6837</v>
      </c>
      <c r="E2440" s="55" t="s">
        <v>743</v>
      </c>
      <c r="F2440" s="54" t="s">
        <v>477</v>
      </c>
      <c r="G2440" s="56">
        <v>49450</v>
      </c>
      <c r="H2440" s="85">
        <f t="shared" si="38"/>
        <v>10.069334853745202</v>
      </c>
    </row>
    <row r="2441" spans="1:8" x14ac:dyDescent="0.25">
      <c r="A2441" s="53">
        <v>395970510481</v>
      </c>
      <c r="B2441" s="54" t="s">
        <v>6838</v>
      </c>
      <c r="C2441" s="55" t="s">
        <v>6839</v>
      </c>
      <c r="D2441" s="55" t="s">
        <v>1573</v>
      </c>
      <c r="E2441" s="55" t="s">
        <v>743</v>
      </c>
      <c r="F2441" s="54" t="s">
        <v>441</v>
      </c>
      <c r="G2441" s="56">
        <v>49450</v>
      </c>
      <c r="H2441" s="85">
        <f t="shared" si="38"/>
        <v>10.069334853745202</v>
      </c>
    </row>
    <row r="2442" spans="1:8" x14ac:dyDescent="0.25">
      <c r="A2442" s="53">
        <v>395970510855</v>
      </c>
      <c r="B2442" s="54" t="s">
        <v>6840</v>
      </c>
      <c r="C2442" s="55" t="s">
        <v>6841</v>
      </c>
      <c r="D2442" s="55" t="s">
        <v>6826</v>
      </c>
      <c r="E2442" s="55" t="s">
        <v>743</v>
      </c>
      <c r="F2442" s="54" t="s">
        <v>441</v>
      </c>
      <c r="G2442" s="56">
        <v>49450</v>
      </c>
      <c r="H2442" s="85">
        <f t="shared" si="38"/>
        <v>10.069334853745202</v>
      </c>
    </row>
    <row r="2443" spans="1:8" x14ac:dyDescent="0.25">
      <c r="A2443" s="53">
        <v>395971250431</v>
      </c>
      <c r="B2443" s="54" t="s">
        <v>6842</v>
      </c>
      <c r="C2443" s="55" t="s">
        <v>6843</v>
      </c>
      <c r="D2443" s="55" t="s">
        <v>2567</v>
      </c>
      <c r="E2443" s="55" t="s">
        <v>728</v>
      </c>
      <c r="F2443" s="54" t="s">
        <v>441</v>
      </c>
      <c r="G2443" s="56">
        <v>49450</v>
      </c>
      <c r="H2443" s="85">
        <f t="shared" si="38"/>
        <v>10.069334853745202</v>
      </c>
    </row>
    <row r="2444" spans="1:8" x14ac:dyDescent="0.25">
      <c r="A2444" s="53">
        <v>395980410051</v>
      </c>
      <c r="B2444" s="54" t="s">
        <v>6844</v>
      </c>
      <c r="C2444" s="55" t="s">
        <v>6845</v>
      </c>
      <c r="D2444" s="55" t="s">
        <v>6846</v>
      </c>
      <c r="E2444" s="55" t="s">
        <v>743</v>
      </c>
      <c r="F2444" s="54" t="s">
        <v>441</v>
      </c>
      <c r="G2444" s="56">
        <v>49450</v>
      </c>
      <c r="H2444" s="85">
        <f t="shared" si="38"/>
        <v>10.069334853745202</v>
      </c>
    </row>
    <row r="2445" spans="1:8" x14ac:dyDescent="0.25">
      <c r="A2445" s="53">
        <v>395980521219</v>
      </c>
      <c r="B2445" s="54" t="s">
        <v>6847</v>
      </c>
      <c r="C2445" s="55" t="s">
        <v>6848</v>
      </c>
      <c r="D2445" s="55" t="s">
        <v>6849</v>
      </c>
      <c r="E2445" s="55" t="s">
        <v>743</v>
      </c>
      <c r="F2445" s="54" t="s">
        <v>477</v>
      </c>
      <c r="G2445" s="56">
        <v>49450</v>
      </c>
      <c r="H2445" s="85">
        <f t="shared" si="38"/>
        <v>10.069334853745202</v>
      </c>
    </row>
    <row r="2446" spans="1:8" x14ac:dyDescent="0.25">
      <c r="A2446" s="53">
        <v>395980521405</v>
      </c>
      <c r="B2446" s="54" t="s">
        <v>6850</v>
      </c>
      <c r="C2446" s="55" t="s">
        <v>6851</v>
      </c>
      <c r="D2446" s="55" t="s">
        <v>6852</v>
      </c>
      <c r="E2446" s="55" t="s">
        <v>743</v>
      </c>
      <c r="F2446" s="54" t="s">
        <v>441</v>
      </c>
      <c r="G2446" s="56">
        <v>49450</v>
      </c>
      <c r="H2446" s="85">
        <f t="shared" si="38"/>
        <v>10.069334853745202</v>
      </c>
    </row>
    <row r="2447" spans="1:8" x14ac:dyDescent="0.25">
      <c r="A2447" s="53">
        <v>395980821522</v>
      </c>
      <c r="B2447" s="54" t="s">
        <v>6853</v>
      </c>
      <c r="C2447" s="55" t="s">
        <v>6854</v>
      </c>
      <c r="D2447" s="55" t="s">
        <v>6855</v>
      </c>
      <c r="E2447" s="55" t="s">
        <v>743</v>
      </c>
      <c r="F2447" s="54" t="s">
        <v>441</v>
      </c>
      <c r="G2447" s="56">
        <v>49450</v>
      </c>
      <c r="H2447" s="85">
        <f t="shared" si="38"/>
        <v>10.069334853745202</v>
      </c>
    </row>
    <row r="2448" spans="1:8" x14ac:dyDescent="0.25">
      <c r="A2448" s="53">
        <v>395981120854</v>
      </c>
      <c r="B2448" s="54" t="s">
        <v>156</v>
      </c>
      <c r="C2448" s="55" t="s">
        <v>6856</v>
      </c>
      <c r="D2448" s="55" t="s">
        <v>6857</v>
      </c>
      <c r="E2448" s="55" t="s">
        <v>743</v>
      </c>
      <c r="F2448" s="54" t="s">
        <v>441</v>
      </c>
      <c r="G2448" s="56">
        <v>49450</v>
      </c>
      <c r="H2448" s="85">
        <f t="shared" si="38"/>
        <v>10.069334853745202</v>
      </c>
    </row>
    <row r="2449" spans="1:8" x14ac:dyDescent="0.25">
      <c r="A2449" s="53">
        <v>395990321196</v>
      </c>
      <c r="B2449" s="54" t="s">
        <v>6858</v>
      </c>
      <c r="C2449" s="55" t="s">
        <v>6859</v>
      </c>
      <c r="D2449" s="55" t="s">
        <v>6860</v>
      </c>
      <c r="E2449" s="55" t="s">
        <v>743</v>
      </c>
      <c r="F2449" s="54" t="s">
        <v>441</v>
      </c>
      <c r="G2449" s="56">
        <v>49450</v>
      </c>
      <c r="H2449" s="85">
        <f t="shared" si="38"/>
        <v>10.069334853745202</v>
      </c>
    </row>
    <row r="2450" spans="1:8" x14ac:dyDescent="0.25">
      <c r="A2450" s="53">
        <v>395990420020</v>
      </c>
      <c r="B2450" s="54" t="s">
        <v>6861</v>
      </c>
      <c r="C2450" s="55" t="s">
        <v>6862</v>
      </c>
      <c r="D2450" s="55" t="s">
        <v>6863</v>
      </c>
      <c r="E2450" s="55" t="s">
        <v>728</v>
      </c>
      <c r="F2450" s="54" t="s">
        <v>477</v>
      </c>
      <c r="G2450" s="56">
        <v>49450</v>
      </c>
      <c r="H2450" s="85">
        <f t="shared" si="38"/>
        <v>10.069334853745202</v>
      </c>
    </row>
    <row r="2451" spans="1:8" x14ac:dyDescent="0.25">
      <c r="A2451" s="53">
        <v>395990620819</v>
      </c>
      <c r="B2451" s="54" t="s">
        <v>6864</v>
      </c>
      <c r="C2451" s="55" t="s">
        <v>6865</v>
      </c>
      <c r="D2451" s="55" t="s">
        <v>6866</v>
      </c>
      <c r="E2451" s="55" t="s">
        <v>743</v>
      </c>
      <c r="F2451" s="54" t="s">
        <v>441</v>
      </c>
      <c r="G2451" s="56">
        <v>49450</v>
      </c>
      <c r="H2451" s="85">
        <f t="shared" si="38"/>
        <v>10.069334853745202</v>
      </c>
    </row>
    <row r="2452" spans="1:8" x14ac:dyDescent="0.25">
      <c r="A2452" s="53">
        <v>395990751212</v>
      </c>
      <c r="B2452" s="54" t="s">
        <v>6867</v>
      </c>
      <c r="C2452" s="55" t="s">
        <v>5193</v>
      </c>
      <c r="D2452" s="55" t="s">
        <v>6868</v>
      </c>
      <c r="E2452" s="55" t="s">
        <v>743</v>
      </c>
      <c r="F2452" s="54" t="s">
        <v>441</v>
      </c>
      <c r="G2452" s="56">
        <v>49450</v>
      </c>
      <c r="H2452" s="85">
        <f t="shared" si="38"/>
        <v>10.069334853745202</v>
      </c>
    </row>
    <row r="2453" spans="1:8" x14ac:dyDescent="0.25">
      <c r="A2453" s="53">
        <v>395990952820</v>
      </c>
      <c r="B2453" s="54" t="s">
        <v>6869</v>
      </c>
      <c r="C2453" s="55" t="s">
        <v>2894</v>
      </c>
      <c r="D2453" s="55" t="s">
        <v>6870</v>
      </c>
      <c r="E2453" s="55" t="s">
        <v>743</v>
      </c>
      <c r="F2453" s="54" t="s">
        <v>441</v>
      </c>
      <c r="G2453" s="56">
        <v>49450</v>
      </c>
      <c r="H2453" s="85">
        <f t="shared" si="38"/>
        <v>10.069334853745202</v>
      </c>
    </row>
    <row r="2454" spans="1:8" x14ac:dyDescent="0.25">
      <c r="A2454" s="53">
        <v>395991050102</v>
      </c>
      <c r="B2454" s="54" t="s">
        <v>6871</v>
      </c>
      <c r="C2454" s="55" t="s">
        <v>6872</v>
      </c>
      <c r="D2454" s="55" t="s">
        <v>6873</v>
      </c>
      <c r="E2454" s="55" t="s">
        <v>743</v>
      </c>
      <c r="F2454" s="54" t="s">
        <v>441</v>
      </c>
      <c r="G2454" s="56">
        <v>49450</v>
      </c>
      <c r="H2454" s="85">
        <f t="shared" si="38"/>
        <v>10.069334853745202</v>
      </c>
    </row>
    <row r="2455" spans="1:8" x14ac:dyDescent="0.25">
      <c r="A2455" s="53">
        <v>396011201157</v>
      </c>
      <c r="B2455" s="54" t="s">
        <v>363</v>
      </c>
      <c r="C2455" s="55" t="s">
        <v>6874</v>
      </c>
      <c r="D2455" s="55" t="s">
        <v>6875</v>
      </c>
      <c r="E2455" s="55" t="s">
        <v>440</v>
      </c>
      <c r="F2455" s="54" t="s">
        <v>441</v>
      </c>
      <c r="G2455" s="56">
        <v>49450</v>
      </c>
      <c r="H2455" s="85">
        <f t="shared" si="38"/>
        <v>10.069334853745202</v>
      </c>
    </row>
    <row r="2456" spans="1:8" x14ac:dyDescent="0.25">
      <c r="A2456" s="53">
        <v>396030600658</v>
      </c>
      <c r="B2456" s="54" t="s">
        <v>365</v>
      </c>
      <c r="C2456" s="55" t="s">
        <v>6876</v>
      </c>
      <c r="D2456" s="55" t="s">
        <v>6877</v>
      </c>
      <c r="E2456" s="55" t="s">
        <v>440</v>
      </c>
      <c r="F2456" s="54" t="s">
        <v>441</v>
      </c>
      <c r="G2456" s="56">
        <v>49450</v>
      </c>
      <c r="H2456" s="85">
        <f t="shared" si="38"/>
        <v>10.069334853745202</v>
      </c>
    </row>
    <row r="2457" spans="1:8" x14ac:dyDescent="0.25">
      <c r="A2457" s="53">
        <v>396040701614</v>
      </c>
      <c r="B2457" s="54" t="s">
        <v>291</v>
      </c>
      <c r="C2457" s="55" t="s">
        <v>6878</v>
      </c>
      <c r="D2457" s="55" t="s">
        <v>6879</v>
      </c>
      <c r="E2457" s="55" t="s">
        <v>440</v>
      </c>
      <c r="F2457" s="54" t="s">
        <v>477</v>
      </c>
      <c r="G2457" s="56">
        <v>49450</v>
      </c>
      <c r="H2457" s="85">
        <f t="shared" si="38"/>
        <v>10.069334853745202</v>
      </c>
    </row>
    <row r="2458" spans="1:8" x14ac:dyDescent="0.25">
      <c r="A2458" s="53">
        <v>396060401722</v>
      </c>
      <c r="B2458" s="54" t="s">
        <v>517</v>
      </c>
      <c r="C2458" s="55" t="s">
        <v>518</v>
      </c>
      <c r="D2458" s="55" t="s">
        <v>519</v>
      </c>
      <c r="E2458" s="55" t="s">
        <v>440</v>
      </c>
      <c r="F2458" s="54" t="s">
        <v>441</v>
      </c>
      <c r="G2458" s="56">
        <v>49450</v>
      </c>
      <c r="H2458" s="85">
        <f t="shared" si="38"/>
        <v>10.069334853745202</v>
      </c>
    </row>
    <row r="2459" spans="1:8" x14ac:dyDescent="0.25">
      <c r="A2459" s="53">
        <v>396060700690</v>
      </c>
      <c r="B2459" s="54" t="s">
        <v>238</v>
      </c>
      <c r="C2459" s="55" t="s">
        <v>6880</v>
      </c>
      <c r="D2459" s="55" t="s">
        <v>6881</v>
      </c>
      <c r="E2459" s="55" t="s">
        <v>440</v>
      </c>
      <c r="F2459" s="54" t="s">
        <v>441</v>
      </c>
      <c r="G2459" s="56">
        <v>49450</v>
      </c>
      <c r="H2459" s="85">
        <f t="shared" si="38"/>
        <v>10.069334853745202</v>
      </c>
    </row>
    <row r="2460" spans="1:8" x14ac:dyDescent="0.25">
      <c r="A2460" s="53">
        <v>396060702820</v>
      </c>
      <c r="B2460" s="54" t="s">
        <v>264</v>
      </c>
      <c r="C2460" s="55" t="s">
        <v>3975</v>
      </c>
      <c r="D2460" s="55" t="s">
        <v>3976</v>
      </c>
      <c r="E2460" s="55" t="s">
        <v>440</v>
      </c>
      <c r="F2460" s="54" t="s">
        <v>441</v>
      </c>
      <c r="G2460" s="56">
        <v>49450</v>
      </c>
      <c r="H2460" s="85">
        <f t="shared" si="38"/>
        <v>10.069334853745202</v>
      </c>
    </row>
    <row r="2461" spans="1:8" x14ac:dyDescent="0.25">
      <c r="A2461" s="53">
        <v>396060800562</v>
      </c>
      <c r="B2461" s="54" t="s">
        <v>233</v>
      </c>
      <c r="C2461" s="55" t="s">
        <v>6882</v>
      </c>
      <c r="D2461" s="55" t="s">
        <v>6883</v>
      </c>
      <c r="E2461" s="55" t="s">
        <v>440</v>
      </c>
      <c r="F2461" s="54" t="s">
        <v>441</v>
      </c>
      <c r="G2461" s="56">
        <v>49450</v>
      </c>
      <c r="H2461" s="85">
        <f t="shared" si="38"/>
        <v>10.069334853745202</v>
      </c>
    </row>
    <row r="2462" spans="1:8" x14ac:dyDescent="0.25">
      <c r="A2462" s="53">
        <v>396071001335</v>
      </c>
      <c r="B2462" s="54" t="s">
        <v>237</v>
      </c>
      <c r="C2462" s="55" t="s">
        <v>6884</v>
      </c>
      <c r="D2462" s="55" t="s">
        <v>6885</v>
      </c>
      <c r="E2462" s="55" t="s">
        <v>440</v>
      </c>
      <c r="F2462" s="54" t="s">
        <v>477</v>
      </c>
      <c r="G2462" s="56">
        <v>49450</v>
      </c>
      <c r="H2462" s="85">
        <f t="shared" si="38"/>
        <v>10.069334853745202</v>
      </c>
    </row>
    <row r="2463" spans="1:8" x14ac:dyDescent="0.25">
      <c r="A2463" s="53">
        <v>396071100651</v>
      </c>
      <c r="B2463" s="54" t="s">
        <v>266</v>
      </c>
      <c r="C2463" s="55" t="s">
        <v>3975</v>
      </c>
      <c r="D2463" s="55" t="s">
        <v>6886</v>
      </c>
      <c r="E2463" s="55" t="s">
        <v>440</v>
      </c>
      <c r="F2463" s="54" t="s">
        <v>441</v>
      </c>
      <c r="G2463" s="56">
        <v>49450</v>
      </c>
      <c r="H2463" s="85">
        <f t="shared" si="38"/>
        <v>10.069334853745202</v>
      </c>
    </row>
    <row r="2464" spans="1:8" x14ac:dyDescent="0.25">
      <c r="A2464" s="53">
        <v>396080401419</v>
      </c>
      <c r="B2464" s="54" t="s">
        <v>326</v>
      </c>
      <c r="C2464" s="55" t="s">
        <v>4541</v>
      </c>
      <c r="D2464" s="55" t="s">
        <v>6887</v>
      </c>
      <c r="E2464" s="55" t="s">
        <v>440</v>
      </c>
      <c r="F2464" s="54" t="s">
        <v>441</v>
      </c>
      <c r="G2464" s="56">
        <v>49450</v>
      </c>
      <c r="H2464" s="85">
        <f t="shared" si="38"/>
        <v>10.069334853745202</v>
      </c>
    </row>
    <row r="2465" spans="1:8" x14ac:dyDescent="0.25">
      <c r="A2465" s="53">
        <v>396100101093</v>
      </c>
      <c r="B2465" s="54" t="s">
        <v>78</v>
      </c>
      <c r="C2465" s="55" t="s">
        <v>578</v>
      </c>
      <c r="D2465" s="55" t="s">
        <v>6888</v>
      </c>
      <c r="E2465" s="55" t="s">
        <v>440</v>
      </c>
      <c r="F2465" s="54" t="s">
        <v>477</v>
      </c>
      <c r="G2465" s="56">
        <v>49450</v>
      </c>
      <c r="H2465" s="85">
        <f t="shared" si="38"/>
        <v>10.069334853745202</v>
      </c>
    </row>
    <row r="2466" spans="1:8" x14ac:dyDescent="0.25">
      <c r="A2466" s="53">
        <v>396100700841</v>
      </c>
      <c r="B2466" s="54" t="s">
        <v>370</v>
      </c>
      <c r="C2466" s="55" t="s">
        <v>6889</v>
      </c>
      <c r="D2466" s="55" t="s">
        <v>6890</v>
      </c>
      <c r="E2466" s="55" t="s">
        <v>440</v>
      </c>
      <c r="F2466" s="54" t="s">
        <v>441</v>
      </c>
      <c r="G2466" s="56">
        <v>49450</v>
      </c>
      <c r="H2466" s="85">
        <f t="shared" si="38"/>
        <v>10.069334853745202</v>
      </c>
    </row>
    <row r="2467" spans="1:8" x14ac:dyDescent="0.25">
      <c r="A2467" s="53">
        <v>396100800528</v>
      </c>
      <c r="B2467" s="54" t="s">
        <v>335</v>
      </c>
      <c r="C2467" s="55" t="s">
        <v>6891</v>
      </c>
      <c r="D2467" s="55" t="s">
        <v>6892</v>
      </c>
      <c r="E2467" s="55" t="s">
        <v>440</v>
      </c>
      <c r="F2467" s="54" t="s">
        <v>441</v>
      </c>
      <c r="G2467" s="56">
        <v>49450</v>
      </c>
      <c r="H2467" s="85">
        <f t="shared" si="38"/>
        <v>10.069334853745202</v>
      </c>
    </row>
    <row r="2468" spans="1:8" x14ac:dyDescent="0.25">
      <c r="A2468" s="53">
        <v>396101000550</v>
      </c>
      <c r="B2468" s="54" t="s">
        <v>307</v>
      </c>
      <c r="C2468" s="55" t="s">
        <v>6893</v>
      </c>
      <c r="D2468" s="55" t="s">
        <v>6894</v>
      </c>
      <c r="E2468" s="55" t="s">
        <v>440</v>
      </c>
      <c r="F2468" s="54" t="s">
        <v>477</v>
      </c>
      <c r="G2468" s="56">
        <v>49450</v>
      </c>
      <c r="H2468" s="85">
        <f t="shared" si="38"/>
        <v>10.069334853745202</v>
      </c>
    </row>
    <row r="2469" spans="1:8" x14ac:dyDescent="0.25">
      <c r="A2469" s="53">
        <v>396120200284</v>
      </c>
      <c r="B2469" s="54" t="s">
        <v>328</v>
      </c>
      <c r="C2469" s="55" t="s">
        <v>6895</v>
      </c>
      <c r="D2469" s="55" t="s">
        <v>6896</v>
      </c>
      <c r="E2469" s="55" t="s">
        <v>440</v>
      </c>
      <c r="F2469" s="54" t="s">
        <v>477</v>
      </c>
      <c r="G2469" s="56">
        <v>49450</v>
      </c>
      <c r="H2469" s="85">
        <f t="shared" si="38"/>
        <v>10.069334853745202</v>
      </c>
    </row>
    <row r="2470" spans="1:8" x14ac:dyDescent="0.25">
      <c r="A2470" s="53">
        <v>396120302036</v>
      </c>
      <c r="B2470" s="54" t="s">
        <v>163</v>
      </c>
      <c r="C2470" s="55" t="s">
        <v>6897</v>
      </c>
      <c r="D2470" s="55" t="s">
        <v>6898</v>
      </c>
      <c r="E2470" s="55" t="s">
        <v>440</v>
      </c>
      <c r="F2470" s="54" t="s">
        <v>441</v>
      </c>
      <c r="G2470" s="56">
        <v>49450</v>
      </c>
      <c r="H2470" s="85">
        <f t="shared" si="38"/>
        <v>10.069334853745202</v>
      </c>
    </row>
    <row r="2471" spans="1:8" x14ac:dyDescent="0.25">
      <c r="A2471" s="53">
        <v>396120601025</v>
      </c>
      <c r="B2471" s="54" t="s">
        <v>574</v>
      </c>
      <c r="C2471" s="55" t="s">
        <v>575</v>
      </c>
      <c r="D2471" s="55" t="s">
        <v>576</v>
      </c>
      <c r="E2471" s="55" t="s">
        <v>440</v>
      </c>
      <c r="F2471" s="54" t="s">
        <v>441</v>
      </c>
      <c r="G2471" s="56">
        <v>49450</v>
      </c>
      <c r="H2471" s="85">
        <f t="shared" si="38"/>
        <v>10.069334853745202</v>
      </c>
    </row>
    <row r="2472" spans="1:8" x14ac:dyDescent="0.25">
      <c r="A2472" s="53">
        <v>396120902220</v>
      </c>
      <c r="B2472" s="54" t="s">
        <v>571</v>
      </c>
      <c r="C2472" s="55" t="s">
        <v>572</v>
      </c>
      <c r="D2472" s="55" t="s">
        <v>573</v>
      </c>
      <c r="E2472" s="55" t="s">
        <v>440</v>
      </c>
      <c r="F2472" s="54" t="s">
        <v>441</v>
      </c>
      <c r="G2472" s="56">
        <v>49450</v>
      </c>
      <c r="H2472" s="85">
        <f t="shared" si="38"/>
        <v>10.069334853745202</v>
      </c>
    </row>
    <row r="2473" spans="1:8" x14ac:dyDescent="0.25">
      <c r="A2473" s="53">
        <v>396140500021</v>
      </c>
      <c r="B2473" s="54" t="s">
        <v>617</v>
      </c>
      <c r="C2473" s="55" t="s">
        <v>618</v>
      </c>
      <c r="D2473" s="55" t="s">
        <v>619</v>
      </c>
      <c r="E2473" s="55" t="s">
        <v>440</v>
      </c>
      <c r="F2473" s="54" t="s">
        <v>441</v>
      </c>
      <c r="G2473" s="56">
        <v>49450</v>
      </c>
      <c r="H2473" s="85">
        <f t="shared" si="38"/>
        <v>10.069334853745202</v>
      </c>
    </row>
    <row r="2474" spans="1:8" x14ac:dyDescent="0.25">
      <c r="A2474" s="53">
        <v>396140700895</v>
      </c>
      <c r="B2474" s="54" t="s">
        <v>388</v>
      </c>
      <c r="C2474" s="55" t="s">
        <v>6899</v>
      </c>
      <c r="D2474" s="55" t="s">
        <v>6900</v>
      </c>
      <c r="E2474" s="55" t="s">
        <v>440</v>
      </c>
      <c r="F2474" s="54" t="s">
        <v>441</v>
      </c>
      <c r="G2474" s="56">
        <v>49450</v>
      </c>
      <c r="H2474" s="85">
        <f t="shared" si="38"/>
        <v>10.069334853745202</v>
      </c>
    </row>
    <row r="2475" spans="1:8" x14ac:dyDescent="0.25">
      <c r="A2475" s="53">
        <v>396150200572</v>
      </c>
      <c r="B2475" s="54" t="s">
        <v>164</v>
      </c>
      <c r="C2475" s="55" t="s">
        <v>6901</v>
      </c>
      <c r="D2475" s="55" t="s">
        <v>6902</v>
      </c>
      <c r="E2475" s="55" t="s">
        <v>440</v>
      </c>
      <c r="F2475" s="54" t="s">
        <v>441</v>
      </c>
      <c r="G2475" s="56">
        <v>49450</v>
      </c>
      <c r="H2475" s="85">
        <f t="shared" si="38"/>
        <v>10.069334853745202</v>
      </c>
    </row>
    <row r="2476" spans="1:8" x14ac:dyDescent="0.25">
      <c r="A2476" s="53">
        <v>396160700727</v>
      </c>
      <c r="B2476" s="54" t="s">
        <v>550</v>
      </c>
      <c r="C2476" s="55" t="s">
        <v>551</v>
      </c>
      <c r="D2476" s="55" t="s">
        <v>552</v>
      </c>
      <c r="E2476" s="55" t="s">
        <v>440</v>
      </c>
      <c r="F2476" s="54" t="s">
        <v>441</v>
      </c>
      <c r="G2476" s="56">
        <v>49450</v>
      </c>
      <c r="H2476" s="85">
        <f t="shared" si="38"/>
        <v>10.069334853745202</v>
      </c>
    </row>
    <row r="2477" spans="1:8" x14ac:dyDescent="0.25">
      <c r="A2477" s="53">
        <v>396170401272</v>
      </c>
      <c r="B2477" s="54" t="s">
        <v>410</v>
      </c>
      <c r="C2477" s="55" t="s">
        <v>6903</v>
      </c>
      <c r="D2477" s="55" t="s">
        <v>6904</v>
      </c>
      <c r="E2477" s="55" t="s">
        <v>440</v>
      </c>
      <c r="F2477" s="54" t="s">
        <v>441</v>
      </c>
      <c r="G2477" s="56">
        <v>49450</v>
      </c>
      <c r="H2477" s="85">
        <f t="shared" si="38"/>
        <v>10.069334853745202</v>
      </c>
    </row>
    <row r="2478" spans="1:8" x14ac:dyDescent="0.25">
      <c r="A2478" s="53">
        <v>396170500564</v>
      </c>
      <c r="B2478" s="54" t="s">
        <v>407</v>
      </c>
      <c r="C2478" s="55" t="s">
        <v>6905</v>
      </c>
      <c r="D2478" s="55" t="s">
        <v>6906</v>
      </c>
      <c r="E2478" s="55" t="s">
        <v>440</v>
      </c>
      <c r="F2478" s="54" t="s">
        <v>477</v>
      </c>
      <c r="G2478" s="56">
        <v>49450</v>
      </c>
      <c r="H2478" s="85">
        <f t="shared" si="38"/>
        <v>10.069334853745202</v>
      </c>
    </row>
    <row r="2479" spans="1:8" x14ac:dyDescent="0.25">
      <c r="A2479" s="53">
        <v>396181201330</v>
      </c>
      <c r="B2479" s="54" t="s">
        <v>520</v>
      </c>
      <c r="C2479" s="55" t="s">
        <v>521</v>
      </c>
      <c r="D2479" s="55" t="s">
        <v>522</v>
      </c>
      <c r="E2479" s="55" t="s">
        <v>440</v>
      </c>
      <c r="F2479" s="54" t="s">
        <v>441</v>
      </c>
      <c r="G2479" s="56">
        <v>49450</v>
      </c>
      <c r="H2479" s="85">
        <f t="shared" si="38"/>
        <v>10.069334853745202</v>
      </c>
    </row>
    <row r="2480" spans="1:8" x14ac:dyDescent="0.25">
      <c r="A2480" s="53">
        <v>396740914473</v>
      </c>
      <c r="B2480" s="54" t="s">
        <v>225</v>
      </c>
      <c r="C2480" s="55" t="s">
        <v>6907</v>
      </c>
      <c r="D2480" s="55" t="s">
        <v>6908</v>
      </c>
      <c r="E2480" s="55" t="s">
        <v>440</v>
      </c>
      <c r="F2480" s="54" t="s">
        <v>477</v>
      </c>
      <c r="G2480" s="56">
        <v>49450</v>
      </c>
      <c r="H2480" s="85">
        <f t="shared" si="38"/>
        <v>10.069334853745202</v>
      </c>
    </row>
    <row r="2481" spans="1:8" x14ac:dyDescent="0.25">
      <c r="A2481" s="53">
        <v>396740914546</v>
      </c>
      <c r="B2481" s="54" t="s">
        <v>697</v>
      </c>
      <c r="C2481" s="55" t="s">
        <v>698</v>
      </c>
      <c r="D2481" s="55" t="s">
        <v>699</v>
      </c>
      <c r="E2481" s="55" t="s">
        <v>440</v>
      </c>
      <c r="F2481" s="54" t="s">
        <v>441</v>
      </c>
      <c r="G2481" s="56">
        <v>49450</v>
      </c>
      <c r="H2481" s="85">
        <f t="shared" si="38"/>
        <v>10.069334853745202</v>
      </c>
    </row>
    <row r="2482" spans="1:8" x14ac:dyDescent="0.25">
      <c r="A2482" s="53">
        <v>396740914554</v>
      </c>
      <c r="B2482" s="54" t="s">
        <v>490</v>
      </c>
      <c r="C2482" s="55" t="s">
        <v>491</v>
      </c>
      <c r="D2482" s="55" t="s">
        <v>492</v>
      </c>
      <c r="E2482" s="55" t="s">
        <v>440</v>
      </c>
      <c r="F2482" s="54" t="s">
        <v>441</v>
      </c>
      <c r="G2482" s="56">
        <v>49450</v>
      </c>
      <c r="H2482" s="85">
        <f t="shared" si="38"/>
        <v>10.069334853745202</v>
      </c>
    </row>
    <row r="2483" spans="1:8" x14ac:dyDescent="0.25">
      <c r="A2483" s="53">
        <v>396740914775</v>
      </c>
      <c r="B2483" s="54" t="s">
        <v>251</v>
      </c>
      <c r="C2483" s="55" t="s">
        <v>3997</v>
      </c>
      <c r="D2483" s="55" t="s">
        <v>3998</v>
      </c>
      <c r="E2483" s="55" t="s">
        <v>440</v>
      </c>
      <c r="F2483" s="54" t="s">
        <v>441</v>
      </c>
      <c r="G2483" s="56">
        <v>49450</v>
      </c>
      <c r="H2483" s="85">
        <f t="shared" si="38"/>
        <v>10.069334853745202</v>
      </c>
    </row>
    <row r="2484" spans="1:8" x14ac:dyDescent="0.25">
      <c r="A2484" s="53">
        <v>396761202848</v>
      </c>
      <c r="B2484" s="54" t="s">
        <v>320</v>
      </c>
      <c r="C2484" s="55" t="s">
        <v>6909</v>
      </c>
      <c r="D2484" s="55" t="s">
        <v>6910</v>
      </c>
      <c r="E2484" s="55" t="s">
        <v>440</v>
      </c>
      <c r="F2484" s="54" t="s">
        <v>441</v>
      </c>
      <c r="G2484" s="56">
        <v>49450</v>
      </c>
      <c r="H2484" s="85">
        <f t="shared" si="38"/>
        <v>10.069334853745202</v>
      </c>
    </row>
    <row r="2485" spans="1:8" x14ac:dyDescent="0.25">
      <c r="A2485" s="53">
        <v>396761203305</v>
      </c>
      <c r="B2485" s="54" t="s">
        <v>147</v>
      </c>
      <c r="C2485" s="55" t="s">
        <v>6911</v>
      </c>
      <c r="D2485" s="55" t="s">
        <v>6912</v>
      </c>
      <c r="E2485" s="55" t="s">
        <v>440</v>
      </c>
      <c r="F2485" s="54" t="s">
        <v>477</v>
      </c>
      <c r="G2485" s="56">
        <v>49450</v>
      </c>
      <c r="H2485" s="85">
        <f t="shared" si="38"/>
        <v>10.069334853745202</v>
      </c>
    </row>
    <row r="2486" spans="1:8" x14ac:dyDescent="0.25">
      <c r="A2486" s="53">
        <v>396761203453</v>
      </c>
      <c r="B2486" s="54" t="s">
        <v>278</v>
      </c>
      <c r="C2486" s="55" t="s">
        <v>3316</v>
      </c>
      <c r="D2486" s="55" t="s">
        <v>6913</v>
      </c>
      <c r="E2486" s="55" t="s">
        <v>440</v>
      </c>
      <c r="F2486" s="54" t="s">
        <v>477</v>
      </c>
      <c r="G2486" s="56">
        <v>49450</v>
      </c>
      <c r="H2486" s="85">
        <f t="shared" si="38"/>
        <v>10.069334853745202</v>
      </c>
    </row>
    <row r="2487" spans="1:8" x14ac:dyDescent="0.25">
      <c r="A2487" s="53">
        <v>396761203747</v>
      </c>
      <c r="B2487" s="54" t="s">
        <v>284</v>
      </c>
      <c r="C2487" s="55" t="s">
        <v>6914</v>
      </c>
      <c r="D2487" s="55" t="s">
        <v>2932</v>
      </c>
      <c r="E2487" s="55" t="s">
        <v>440</v>
      </c>
      <c r="F2487" s="54" t="s">
        <v>477</v>
      </c>
      <c r="G2487" s="56">
        <v>49450</v>
      </c>
      <c r="H2487" s="85">
        <f t="shared" si="38"/>
        <v>10.069334853745202</v>
      </c>
    </row>
    <row r="2488" spans="1:8" x14ac:dyDescent="0.25">
      <c r="A2488" s="53">
        <v>396920820877</v>
      </c>
      <c r="B2488" s="54" t="s">
        <v>75</v>
      </c>
      <c r="C2488" s="55" t="s">
        <v>4523</v>
      </c>
      <c r="D2488" s="55" t="s">
        <v>6915</v>
      </c>
      <c r="E2488" s="55" t="s">
        <v>440</v>
      </c>
      <c r="F2488" s="54" t="s">
        <v>441</v>
      </c>
      <c r="G2488" s="56">
        <v>49450</v>
      </c>
      <c r="H2488" s="85">
        <f t="shared" si="38"/>
        <v>10.069334853745202</v>
      </c>
    </row>
    <row r="2489" spans="1:8" x14ac:dyDescent="0.25">
      <c r="A2489" s="53">
        <v>396920920307</v>
      </c>
      <c r="B2489" s="54" t="s">
        <v>267</v>
      </c>
      <c r="C2489" s="55" t="s">
        <v>6916</v>
      </c>
      <c r="D2489" s="55" t="s">
        <v>6917</v>
      </c>
      <c r="E2489" s="55" t="s">
        <v>440</v>
      </c>
      <c r="F2489" s="54" t="s">
        <v>441</v>
      </c>
      <c r="G2489" s="56">
        <v>49450</v>
      </c>
      <c r="H2489" s="85">
        <f t="shared" si="38"/>
        <v>10.069334853745202</v>
      </c>
    </row>
    <row r="2490" spans="1:8" x14ac:dyDescent="0.25">
      <c r="A2490" s="53">
        <v>396930950689</v>
      </c>
      <c r="B2490" s="54" t="s">
        <v>279</v>
      </c>
      <c r="C2490" s="55" t="s">
        <v>3316</v>
      </c>
      <c r="D2490" s="55" t="s">
        <v>6918</v>
      </c>
      <c r="E2490" s="55" t="s">
        <v>440</v>
      </c>
      <c r="F2490" s="54" t="s">
        <v>477</v>
      </c>
      <c r="G2490" s="56">
        <v>49450</v>
      </c>
      <c r="H2490" s="85">
        <f t="shared" si="38"/>
        <v>10.069334853745202</v>
      </c>
    </row>
    <row r="2491" spans="1:8" x14ac:dyDescent="0.25">
      <c r="A2491" s="53">
        <v>396931250494</v>
      </c>
      <c r="B2491" s="54" t="s">
        <v>88</v>
      </c>
      <c r="C2491" s="55" t="s">
        <v>6919</v>
      </c>
      <c r="D2491" s="55" t="s">
        <v>6920</v>
      </c>
      <c r="E2491" s="55" t="s">
        <v>440</v>
      </c>
      <c r="F2491" s="54" t="s">
        <v>441</v>
      </c>
      <c r="G2491" s="56">
        <v>49450</v>
      </c>
      <c r="H2491" s="85">
        <f t="shared" si="38"/>
        <v>10.069334853745202</v>
      </c>
    </row>
    <row r="2492" spans="1:8" x14ac:dyDescent="0.25">
      <c r="A2492" s="53">
        <v>396950851288</v>
      </c>
      <c r="B2492" s="54" t="s">
        <v>465</v>
      </c>
      <c r="C2492" s="55" t="s">
        <v>466</v>
      </c>
      <c r="D2492" s="55" t="s">
        <v>467</v>
      </c>
      <c r="E2492" s="55" t="s">
        <v>440</v>
      </c>
      <c r="F2492" s="54" t="s">
        <v>441</v>
      </c>
      <c r="G2492" s="56">
        <v>49450</v>
      </c>
      <c r="H2492" s="85">
        <f t="shared" si="38"/>
        <v>10.069334853745202</v>
      </c>
    </row>
    <row r="2493" spans="1:8" x14ac:dyDescent="0.25">
      <c r="A2493" s="53">
        <v>396980550843</v>
      </c>
      <c r="B2493" s="54" t="s">
        <v>290</v>
      </c>
      <c r="C2493" s="55" t="s">
        <v>503</v>
      </c>
      <c r="D2493" s="55" t="s">
        <v>6921</v>
      </c>
      <c r="E2493" s="55" t="s">
        <v>440</v>
      </c>
      <c r="F2493" s="54" t="s">
        <v>477</v>
      </c>
      <c r="G2493" s="56">
        <v>49450</v>
      </c>
      <c r="H2493" s="85">
        <f t="shared" si="38"/>
        <v>10.069334853745202</v>
      </c>
    </row>
    <row r="2494" spans="1:8" x14ac:dyDescent="0.25">
      <c r="A2494" s="53">
        <v>396980651844</v>
      </c>
      <c r="B2494" s="54" t="s">
        <v>74</v>
      </c>
      <c r="C2494" s="55" t="s">
        <v>6922</v>
      </c>
      <c r="D2494" s="55" t="s">
        <v>6923</v>
      </c>
      <c r="E2494" s="55" t="s">
        <v>440</v>
      </c>
      <c r="F2494" s="54" t="s">
        <v>441</v>
      </c>
      <c r="G2494" s="56">
        <v>49450</v>
      </c>
      <c r="H2494" s="85">
        <f t="shared" si="38"/>
        <v>10.069334853745202</v>
      </c>
    </row>
    <row r="2495" spans="1:8" x14ac:dyDescent="0.25">
      <c r="A2495" s="53">
        <v>397160800124</v>
      </c>
      <c r="B2495" s="54" t="s">
        <v>541</v>
      </c>
      <c r="C2495" s="55" t="s">
        <v>542</v>
      </c>
      <c r="D2495" s="55" t="s">
        <v>543</v>
      </c>
      <c r="E2495" s="55" t="s">
        <v>440</v>
      </c>
      <c r="F2495" s="54" t="s">
        <v>441</v>
      </c>
      <c r="G2495" s="56">
        <v>49450</v>
      </c>
      <c r="H2495" s="85">
        <f t="shared" si="38"/>
        <v>10.069334853745202</v>
      </c>
    </row>
    <row r="2496" spans="1:8" x14ac:dyDescent="0.25">
      <c r="A2496" s="53">
        <v>398000905236</v>
      </c>
      <c r="B2496" s="54" t="s">
        <v>6924</v>
      </c>
      <c r="C2496" s="55" t="s">
        <v>6925</v>
      </c>
      <c r="D2496" s="55" t="s">
        <v>6926</v>
      </c>
      <c r="E2496" s="55" t="s">
        <v>6927</v>
      </c>
      <c r="F2496" s="54" t="s">
        <v>441</v>
      </c>
      <c r="G2496" s="56">
        <v>49450</v>
      </c>
      <c r="H2496" s="85">
        <f t="shared" si="38"/>
        <v>10.069334853745202</v>
      </c>
    </row>
    <row r="2497" spans="1:8" x14ac:dyDescent="0.25">
      <c r="A2497" s="53">
        <v>398000905601</v>
      </c>
      <c r="B2497" s="54" t="s">
        <v>6928</v>
      </c>
      <c r="C2497" s="55" t="s">
        <v>6929</v>
      </c>
      <c r="D2497" s="55" t="s">
        <v>6930</v>
      </c>
      <c r="E2497" s="55" t="s">
        <v>2227</v>
      </c>
      <c r="F2497" s="54" t="s">
        <v>441</v>
      </c>
      <c r="G2497" s="56">
        <v>49450</v>
      </c>
      <c r="H2497" s="85">
        <f t="shared" si="38"/>
        <v>10.069334853745202</v>
      </c>
    </row>
    <row r="2498" spans="1:8" x14ac:dyDescent="0.25">
      <c r="A2498" s="53">
        <v>398000906089</v>
      </c>
      <c r="B2498" s="54" t="s">
        <v>6931</v>
      </c>
      <c r="C2498" s="55" t="s">
        <v>6925</v>
      </c>
      <c r="D2498" s="55" t="s">
        <v>6926</v>
      </c>
      <c r="E2498" s="55" t="s">
        <v>6927</v>
      </c>
      <c r="F2498" s="54" t="s">
        <v>441</v>
      </c>
      <c r="G2498" s="56">
        <v>49450</v>
      </c>
      <c r="H2498" s="85">
        <f t="shared" ref="H2498:H2561" si="39">G2498/4910.95</f>
        <v>10.069334853745202</v>
      </c>
    </row>
    <row r="2499" spans="1:8" x14ac:dyDescent="0.25">
      <c r="A2499" s="53">
        <v>398001106850</v>
      </c>
      <c r="B2499" s="54" t="s">
        <v>6932</v>
      </c>
      <c r="C2499" s="55" t="s">
        <v>6933</v>
      </c>
      <c r="D2499" s="55" t="s">
        <v>6934</v>
      </c>
      <c r="E2499" s="55" t="s">
        <v>2227</v>
      </c>
      <c r="F2499" s="54" t="s">
        <v>441</v>
      </c>
      <c r="G2499" s="56">
        <v>49450</v>
      </c>
      <c r="H2499" s="85">
        <f t="shared" si="39"/>
        <v>10.069334853745202</v>
      </c>
    </row>
    <row r="2500" spans="1:8" x14ac:dyDescent="0.25">
      <c r="A2500" s="53">
        <v>398010201571</v>
      </c>
      <c r="B2500" s="54" t="s">
        <v>6935</v>
      </c>
      <c r="C2500" s="55" t="s">
        <v>6936</v>
      </c>
      <c r="D2500" s="55" t="s">
        <v>6937</v>
      </c>
      <c r="E2500" s="55" t="s">
        <v>3623</v>
      </c>
      <c r="F2500" s="54" t="s">
        <v>441</v>
      </c>
      <c r="G2500" s="56">
        <v>49450</v>
      </c>
      <c r="H2500" s="85">
        <f t="shared" si="39"/>
        <v>10.069334853745202</v>
      </c>
    </row>
    <row r="2501" spans="1:8" x14ac:dyDescent="0.25">
      <c r="A2501" s="53">
        <v>398021101714</v>
      </c>
      <c r="B2501" s="54" t="s">
        <v>6938</v>
      </c>
      <c r="C2501" s="55" t="s">
        <v>6939</v>
      </c>
      <c r="D2501" s="55" t="s">
        <v>6940</v>
      </c>
      <c r="E2501" s="55" t="s">
        <v>2227</v>
      </c>
      <c r="F2501" s="54" t="s">
        <v>441</v>
      </c>
      <c r="G2501" s="56">
        <v>49450</v>
      </c>
      <c r="H2501" s="85">
        <f t="shared" si="39"/>
        <v>10.069334853745202</v>
      </c>
    </row>
    <row r="2502" spans="1:8" x14ac:dyDescent="0.25">
      <c r="A2502" s="53">
        <v>398021202731</v>
      </c>
      <c r="B2502" s="54" t="s">
        <v>6941</v>
      </c>
      <c r="C2502" s="55" t="s">
        <v>2221</v>
      </c>
      <c r="D2502" s="55" t="s">
        <v>6942</v>
      </c>
      <c r="E2502" s="55" t="s">
        <v>2223</v>
      </c>
      <c r="F2502" s="54" t="s">
        <v>477</v>
      </c>
      <c r="G2502" s="56">
        <v>49450</v>
      </c>
      <c r="H2502" s="85">
        <f t="shared" si="39"/>
        <v>10.069334853745202</v>
      </c>
    </row>
    <row r="2503" spans="1:8" x14ac:dyDescent="0.25">
      <c r="A2503" s="53">
        <v>398080100209</v>
      </c>
      <c r="B2503" s="54" t="s">
        <v>6943</v>
      </c>
      <c r="C2503" s="55" t="s">
        <v>6944</v>
      </c>
      <c r="D2503" s="55" t="s">
        <v>6945</v>
      </c>
      <c r="E2503" s="55" t="s">
        <v>2816</v>
      </c>
      <c r="F2503" s="54" t="s">
        <v>441</v>
      </c>
      <c r="G2503" s="56">
        <v>49450</v>
      </c>
      <c r="H2503" s="85">
        <f t="shared" si="39"/>
        <v>10.069334853745202</v>
      </c>
    </row>
    <row r="2504" spans="1:8" x14ac:dyDescent="0.25">
      <c r="A2504" s="53">
        <v>398081000631</v>
      </c>
      <c r="B2504" s="54" t="s">
        <v>6946</v>
      </c>
      <c r="C2504" s="55" t="s">
        <v>6947</v>
      </c>
      <c r="D2504" s="55" t="s">
        <v>6948</v>
      </c>
      <c r="E2504" s="55" t="s">
        <v>1051</v>
      </c>
      <c r="F2504" s="54" t="s">
        <v>441</v>
      </c>
      <c r="G2504" s="56">
        <v>49450</v>
      </c>
      <c r="H2504" s="85">
        <f t="shared" si="39"/>
        <v>10.069334853745202</v>
      </c>
    </row>
    <row r="2505" spans="1:8" x14ac:dyDescent="0.25">
      <c r="A2505" s="53">
        <v>398090201313</v>
      </c>
      <c r="B2505" s="54" t="s">
        <v>6949</v>
      </c>
      <c r="C2505" s="55" t="s">
        <v>2155</v>
      </c>
      <c r="D2505" s="55" t="s">
        <v>6950</v>
      </c>
      <c r="E2505" s="55" t="s">
        <v>6951</v>
      </c>
      <c r="F2505" s="54" t="s">
        <v>441</v>
      </c>
      <c r="G2505" s="56">
        <v>49450</v>
      </c>
      <c r="H2505" s="85">
        <f t="shared" si="39"/>
        <v>10.069334853745202</v>
      </c>
    </row>
    <row r="2506" spans="1:8" x14ac:dyDescent="0.25">
      <c r="A2506" s="53">
        <v>398090601109</v>
      </c>
      <c r="B2506" s="54" t="s">
        <v>6952</v>
      </c>
      <c r="C2506" s="55" t="s">
        <v>6376</v>
      </c>
      <c r="D2506" s="55" t="s">
        <v>6953</v>
      </c>
      <c r="E2506" s="55" t="s">
        <v>1051</v>
      </c>
      <c r="F2506" s="54" t="s">
        <v>441</v>
      </c>
      <c r="G2506" s="56">
        <v>49450</v>
      </c>
      <c r="H2506" s="85">
        <f t="shared" si="39"/>
        <v>10.069334853745202</v>
      </c>
    </row>
    <row r="2507" spans="1:8" x14ac:dyDescent="0.25">
      <c r="A2507" s="53">
        <v>398091200094</v>
      </c>
      <c r="B2507" s="54" t="s">
        <v>6954</v>
      </c>
      <c r="C2507" s="55" t="s">
        <v>6955</v>
      </c>
      <c r="D2507" s="55" t="s">
        <v>6956</v>
      </c>
      <c r="E2507" s="55" t="s">
        <v>1051</v>
      </c>
      <c r="F2507" s="54" t="s">
        <v>441</v>
      </c>
      <c r="G2507" s="56">
        <v>49450</v>
      </c>
      <c r="H2507" s="85">
        <f t="shared" si="39"/>
        <v>10.069334853745202</v>
      </c>
    </row>
    <row r="2508" spans="1:8" x14ac:dyDescent="0.25">
      <c r="A2508" s="53">
        <v>398110100748</v>
      </c>
      <c r="B2508" s="54" t="s">
        <v>6957</v>
      </c>
      <c r="C2508" s="55" t="s">
        <v>6958</v>
      </c>
      <c r="D2508" s="55" t="s">
        <v>6959</v>
      </c>
      <c r="E2508" s="55" t="s">
        <v>1051</v>
      </c>
      <c r="F2508" s="54" t="s">
        <v>441</v>
      </c>
      <c r="G2508" s="56">
        <v>49450</v>
      </c>
      <c r="H2508" s="85">
        <f t="shared" si="39"/>
        <v>10.069334853745202</v>
      </c>
    </row>
    <row r="2509" spans="1:8" x14ac:dyDescent="0.25">
      <c r="A2509" s="53">
        <v>398110400261</v>
      </c>
      <c r="B2509" s="54" t="s">
        <v>6960</v>
      </c>
      <c r="C2509" s="55" t="s">
        <v>6961</v>
      </c>
      <c r="D2509" s="55" t="s">
        <v>6962</v>
      </c>
      <c r="E2509" s="55" t="s">
        <v>743</v>
      </c>
      <c r="F2509" s="54" t="s">
        <v>441</v>
      </c>
      <c r="G2509" s="56">
        <v>49450</v>
      </c>
      <c r="H2509" s="85">
        <f t="shared" si="39"/>
        <v>10.069334853745202</v>
      </c>
    </row>
    <row r="2510" spans="1:8" x14ac:dyDescent="0.25">
      <c r="A2510" s="53">
        <v>398110501114</v>
      </c>
      <c r="B2510" s="54" t="s">
        <v>6963</v>
      </c>
      <c r="C2510" s="55" t="s">
        <v>6964</v>
      </c>
      <c r="D2510" s="55" t="s">
        <v>6965</v>
      </c>
      <c r="E2510" s="55" t="s">
        <v>5251</v>
      </c>
      <c r="F2510" s="54" t="s">
        <v>441</v>
      </c>
      <c r="G2510" s="56">
        <v>49450</v>
      </c>
      <c r="H2510" s="85">
        <f t="shared" si="39"/>
        <v>10.069334853745202</v>
      </c>
    </row>
    <row r="2511" spans="1:8" x14ac:dyDescent="0.25">
      <c r="A2511" s="53">
        <v>398110900345</v>
      </c>
      <c r="B2511" s="54" t="s">
        <v>6966</v>
      </c>
      <c r="C2511" s="55" t="s">
        <v>6967</v>
      </c>
      <c r="D2511" s="55" t="s">
        <v>6968</v>
      </c>
      <c r="E2511" s="55" t="s">
        <v>716</v>
      </c>
      <c r="F2511" s="54" t="s">
        <v>441</v>
      </c>
      <c r="G2511" s="56">
        <v>49450</v>
      </c>
      <c r="H2511" s="85">
        <f t="shared" si="39"/>
        <v>10.069334853745202</v>
      </c>
    </row>
    <row r="2512" spans="1:8" x14ac:dyDescent="0.25">
      <c r="A2512" s="53">
        <v>398130300298</v>
      </c>
      <c r="B2512" s="54" t="s">
        <v>6969</v>
      </c>
      <c r="C2512" s="55" t="s">
        <v>4583</v>
      </c>
      <c r="D2512" s="55" t="s">
        <v>6970</v>
      </c>
      <c r="E2512" s="55" t="s">
        <v>2227</v>
      </c>
      <c r="F2512" s="54" t="s">
        <v>477</v>
      </c>
      <c r="G2512" s="56">
        <v>49450</v>
      </c>
      <c r="H2512" s="85">
        <f t="shared" si="39"/>
        <v>10.069334853745202</v>
      </c>
    </row>
    <row r="2513" spans="1:8" x14ac:dyDescent="0.25">
      <c r="A2513" s="53">
        <v>398180400820</v>
      </c>
      <c r="B2513" s="54" t="s">
        <v>6971</v>
      </c>
      <c r="C2513" s="55" t="s">
        <v>6972</v>
      </c>
      <c r="D2513" s="55" t="s">
        <v>6973</v>
      </c>
      <c r="E2513" s="55" t="s">
        <v>743</v>
      </c>
      <c r="F2513" s="54" t="s">
        <v>477</v>
      </c>
      <c r="G2513" s="56">
        <v>49450</v>
      </c>
      <c r="H2513" s="85">
        <f t="shared" si="39"/>
        <v>10.069334853745202</v>
      </c>
    </row>
    <row r="2514" spans="1:8" x14ac:dyDescent="0.25">
      <c r="A2514" s="53">
        <v>398730900205</v>
      </c>
      <c r="B2514" s="54" t="s">
        <v>6974</v>
      </c>
      <c r="C2514" s="55" t="s">
        <v>6975</v>
      </c>
      <c r="D2514" s="55" t="s">
        <v>5187</v>
      </c>
      <c r="E2514" s="55" t="s">
        <v>3165</v>
      </c>
      <c r="F2514" s="54" t="s">
        <v>441</v>
      </c>
      <c r="G2514" s="56">
        <v>49450</v>
      </c>
      <c r="H2514" s="85">
        <f t="shared" si="39"/>
        <v>10.069334853745202</v>
      </c>
    </row>
    <row r="2515" spans="1:8" x14ac:dyDescent="0.25">
      <c r="A2515" s="53">
        <v>398890900333</v>
      </c>
      <c r="B2515" s="54" t="s">
        <v>6976</v>
      </c>
      <c r="C2515" s="55" t="s">
        <v>6977</v>
      </c>
      <c r="D2515" s="55" t="s">
        <v>6978</v>
      </c>
      <c r="E2515" s="55" t="s">
        <v>2223</v>
      </c>
      <c r="F2515" s="54" t="s">
        <v>441</v>
      </c>
      <c r="G2515" s="56">
        <v>49450</v>
      </c>
      <c r="H2515" s="85">
        <f t="shared" si="39"/>
        <v>10.069334853745202</v>
      </c>
    </row>
    <row r="2516" spans="1:8" x14ac:dyDescent="0.25">
      <c r="A2516" s="53">
        <v>398911000281</v>
      </c>
      <c r="B2516" s="54" t="s">
        <v>6979</v>
      </c>
      <c r="C2516" s="55" t="s">
        <v>6980</v>
      </c>
      <c r="D2516" s="55" t="s">
        <v>1654</v>
      </c>
      <c r="E2516" s="55" t="s">
        <v>2223</v>
      </c>
      <c r="F2516" s="54" t="s">
        <v>441</v>
      </c>
      <c r="G2516" s="56">
        <v>49450</v>
      </c>
      <c r="H2516" s="85">
        <f t="shared" si="39"/>
        <v>10.069334853745202</v>
      </c>
    </row>
    <row r="2517" spans="1:8" x14ac:dyDescent="0.25">
      <c r="A2517" s="53">
        <v>398920900317</v>
      </c>
      <c r="B2517" s="54" t="s">
        <v>6981</v>
      </c>
      <c r="C2517" s="55" t="s">
        <v>6982</v>
      </c>
      <c r="D2517" s="55" t="s">
        <v>6983</v>
      </c>
      <c r="E2517" s="55" t="s">
        <v>1845</v>
      </c>
      <c r="F2517" s="54" t="s">
        <v>441</v>
      </c>
      <c r="G2517" s="56">
        <v>49450</v>
      </c>
      <c r="H2517" s="85">
        <f t="shared" si="39"/>
        <v>10.069334853745202</v>
      </c>
    </row>
    <row r="2518" spans="1:8" x14ac:dyDescent="0.25">
      <c r="A2518" s="53">
        <v>398940820522</v>
      </c>
      <c r="B2518" s="54" t="s">
        <v>6984</v>
      </c>
      <c r="C2518" s="55" t="s">
        <v>6985</v>
      </c>
      <c r="D2518" s="55" t="s">
        <v>6986</v>
      </c>
      <c r="E2518" s="55" t="s">
        <v>6125</v>
      </c>
      <c r="F2518" s="54" t="s">
        <v>441</v>
      </c>
      <c r="G2518" s="56">
        <v>49450</v>
      </c>
      <c r="H2518" s="85">
        <f t="shared" si="39"/>
        <v>10.069334853745202</v>
      </c>
    </row>
    <row r="2519" spans="1:8" x14ac:dyDescent="0.25">
      <c r="A2519" s="53">
        <v>398950220795</v>
      </c>
      <c r="B2519" s="54" t="s">
        <v>6987</v>
      </c>
      <c r="C2519" s="55" t="s">
        <v>6988</v>
      </c>
      <c r="D2519" s="55" t="s">
        <v>6989</v>
      </c>
      <c r="E2519" s="55" t="s">
        <v>5251</v>
      </c>
      <c r="F2519" s="54" t="s">
        <v>441</v>
      </c>
      <c r="G2519" s="56">
        <v>49450</v>
      </c>
      <c r="H2519" s="85">
        <f t="shared" si="39"/>
        <v>10.069334853745202</v>
      </c>
    </row>
    <row r="2520" spans="1:8" x14ac:dyDescent="0.25">
      <c r="A2520" s="53">
        <v>398980110625</v>
      </c>
      <c r="B2520" s="54" t="s">
        <v>6990</v>
      </c>
      <c r="C2520" s="55" t="s">
        <v>5276</v>
      </c>
      <c r="D2520" s="55" t="s">
        <v>6991</v>
      </c>
      <c r="E2520" s="55" t="s">
        <v>2160</v>
      </c>
      <c r="F2520" s="54" t="s">
        <v>441</v>
      </c>
      <c r="G2520" s="56">
        <v>49450</v>
      </c>
      <c r="H2520" s="85">
        <f t="shared" si="39"/>
        <v>10.069334853745202</v>
      </c>
    </row>
    <row r="2521" spans="1:8" x14ac:dyDescent="0.25">
      <c r="A2521" s="53">
        <v>398980910591</v>
      </c>
      <c r="B2521" s="54" t="s">
        <v>6992</v>
      </c>
      <c r="C2521" s="55" t="s">
        <v>6993</v>
      </c>
      <c r="D2521" s="55" t="s">
        <v>6994</v>
      </c>
      <c r="E2521" s="55" t="s">
        <v>6995</v>
      </c>
      <c r="F2521" s="54" t="s">
        <v>441</v>
      </c>
      <c r="G2521" s="56">
        <v>49450</v>
      </c>
      <c r="H2521" s="85">
        <f t="shared" si="39"/>
        <v>10.069334853745202</v>
      </c>
    </row>
    <row r="2522" spans="1:8" x14ac:dyDescent="0.25">
      <c r="A2522" s="53">
        <v>399190100022</v>
      </c>
      <c r="B2522" s="54" t="s">
        <v>6996</v>
      </c>
      <c r="C2522" s="55" t="s">
        <v>6997</v>
      </c>
      <c r="D2522" s="55" t="s">
        <v>6998</v>
      </c>
      <c r="E2522" s="55" t="s">
        <v>728</v>
      </c>
      <c r="F2522" s="54" t="s">
        <v>441</v>
      </c>
      <c r="G2522" s="56">
        <v>49450</v>
      </c>
      <c r="H2522" s="85">
        <f t="shared" si="39"/>
        <v>10.069334853745202</v>
      </c>
    </row>
    <row r="2523" spans="1:8" x14ac:dyDescent="0.25">
      <c r="A2523" s="53">
        <v>400001101950</v>
      </c>
      <c r="B2523" s="54" t="s">
        <v>6999</v>
      </c>
      <c r="C2523" s="55" t="s">
        <v>6291</v>
      </c>
      <c r="D2523" s="55" t="s">
        <v>7000</v>
      </c>
      <c r="E2523" s="55" t="s">
        <v>716</v>
      </c>
      <c r="F2523" s="54" t="s">
        <v>441</v>
      </c>
      <c r="G2523" s="56">
        <v>49450</v>
      </c>
      <c r="H2523" s="85">
        <f t="shared" si="39"/>
        <v>10.069334853745202</v>
      </c>
    </row>
    <row r="2524" spans="1:8" x14ac:dyDescent="0.25">
      <c r="A2524" s="53">
        <v>400001102255</v>
      </c>
      <c r="B2524" s="54" t="s">
        <v>7001</v>
      </c>
      <c r="C2524" s="55" t="s">
        <v>7002</v>
      </c>
      <c r="D2524" s="55" t="s">
        <v>7003</v>
      </c>
      <c r="E2524" s="55" t="s">
        <v>716</v>
      </c>
      <c r="F2524" s="54" t="s">
        <v>441</v>
      </c>
      <c r="G2524" s="56">
        <v>49450</v>
      </c>
      <c r="H2524" s="85">
        <f t="shared" si="39"/>
        <v>10.069334853745202</v>
      </c>
    </row>
    <row r="2525" spans="1:8" x14ac:dyDescent="0.25">
      <c r="A2525" s="53">
        <v>400010301694</v>
      </c>
      <c r="B2525" s="54" t="s">
        <v>7004</v>
      </c>
      <c r="C2525" s="55" t="s">
        <v>7005</v>
      </c>
      <c r="D2525" s="55" t="s">
        <v>6269</v>
      </c>
      <c r="E2525" s="55" t="s">
        <v>716</v>
      </c>
      <c r="F2525" s="54" t="s">
        <v>441</v>
      </c>
      <c r="G2525" s="56">
        <v>49450</v>
      </c>
      <c r="H2525" s="85">
        <f t="shared" si="39"/>
        <v>10.069334853745202</v>
      </c>
    </row>
    <row r="2526" spans="1:8" x14ac:dyDescent="0.25">
      <c r="A2526" s="53">
        <v>400010401753</v>
      </c>
      <c r="B2526" s="54" t="s">
        <v>7006</v>
      </c>
      <c r="C2526" s="55" t="s">
        <v>7007</v>
      </c>
      <c r="D2526" s="55" t="s">
        <v>6234</v>
      </c>
      <c r="E2526" s="55" t="s">
        <v>716</v>
      </c>
      <c r="F2526" s="54" t="s">
        <v>441</v>
      </c>
      <c r="G2526" s="56">
        <v>49450</v>
      </c>
      <c r="H2526" s="85">
        <f t="shared" si="39"/>
        <v>10.069334853745202</v>
      </c>
    </row>
    <row r="2527" spans="1:8" x14ac:dyDescent="0.25">
      <c r="A2527" s="53">
        <v>400011254312</v>
      </c>
      <c r="B2527" s="54" t="s">
        <v>7008</v>
      </c>
      <c r="C2527" s="55" t="s">
        <v>7009</v>
      </c>
      <c r="D2527" s="55" t="s">
        <v>7010</v>
      </c>
      <c r="E2527" s="55" t="s">
        <v>716</v>
      </c>
      <c r="F2527" s="54" t="s">
        <v>441</v>
      </c>
      <c r="G2527" s="56">
        <v>49450</v>
      </c>
      <c r="H2527" s="85">
        <f t="shared" si="39"/>
        <v>10.069334853745202</v>
      </c>
    </row>
    <row r="2528" spans="1:8" x14ac:dyDescent="0.25">
      <c r="A2528" s="53">
        <v>400021202787</v>
      </c>
      <c r="B2528" s="54" t="s">
        <v>7011</v>
      </c>
      <c r="C2528" s="55" t="s">
        <v>7012</v>
      </c>
      <c r="D2528" s="55" t="s">
        <v>7013</v>
      </c>
      <c r="E2528" s="55" t="s">
        <v>716</v>
      </c>
      <c r="F2528" s="54" t="s">
        <v>441</v>
      </c>
      <c r="G2528" s="56">
        <v>49450</v>
      </c>
      <c r="H2528" s="85">
        <f t="shared" si="39"/>
        <v>10.069334853745202</v>
      </c>
    </row>
    <row r="2529" spans="1:8" x14ac:dyDescent="0.25">
      <c r="A2529" s="53">
        <v>400041005619</v>
      </c>
      <c r="B2529" s="54" t="s">
        <v>7014</v>
      </c>
      <c r="C2529" s="55" t="s">
        <v>7015</v>
      </c>
      <c r="D2529" s="55" t="s">
        <v>3497</v>
      </c>
      <c r="E2529" s="55" t="s">
        <v>716</v>
      </c>
      <c r="F2529" s="54" t="s">
        <v>441</v>
      </c>
      <c r="G2529" s="56">
        <v>49450</v>
      </c>
      <c r="H2529" s="85">
        <f t="shared" si="39"/>
        <v>10.069334853745202</v>
      </c>
    </row>
    <row r="2530" spans="1:8" x14ac:dyDescent="0.25">
      <c r="A2530" s="53">
        <v>400050302405</v>
      </c>
      <c r="B2530" s="54" t="s">
        <v>7016</v>
      </c>
      <c r="C2530" s="55" t="s">
        <v>7017</v>
      </c>
      <c r="D2530" s="55" t="s">
        <v>7018</v>
      </c>
      <c r="E2530" s="55" t="s">
        <v>716</v>
      </c>
      <c r="F2530" s="54" t="s">
        <v>441</v>
      </c>
      <c r="G2530" s="56">
        <v>49450</v>
      </c>
      <c r="H2530" s="85">
        <f t="shared" si="39"/>
        <v>10.069334853745202</v>
      </c>
    </row>
    <row r="2531" spans="1:8" x14ac:dyDescent="0.25">
      <c r="A2531" s="53">
        <v>400051100016</v>
      </c>
      <c r="B2531" s="54" t="s">
        <v>7019</v>
      </c>
      <c r="C2531" s="55" t="s">
        <v>7020</v>
      </c>
      <c r="D2531" s="55" t="s">
        <v>7021</v>
      </c>
      <c r="E2531" s="55" t="s">
        <v>716</v>
      </c>
      <c r="F2531" s="54" t="s">
        <v>441</v>
      </c>
      <c r="G2531" s="56">
        <v>49450</v>
      </c>
      <c r="H2531" s="85">
        <f t="shared" si="39"/>
        <v>10.069334853745202</v>
      </c>
    </row>
    <row r="2532" spans="1:8" x14ac:dyDescent="0.25">
      <c r="A2532" s="53">
        <v>400060202531</v>
      </c>
      <c r="B2532" s="54" t="s">
        <v>7022</v>
      </c>
      <c r="C2532" s="55" t="s">
        <v>7023</v>
      </c>
      <c r="D2532" s="55" t="s">
        <v>7024</v>
      </c>
      <c r="E2532" s="55" t="s">
        <v>716</v>
      </c>
      <c r="F2532" s="54" t="s">
        <v>441</v>
      </c>
      <c r="G2532" s="56">
        <v>49450</v>
      </c>
      <c r="H2532" s="85">
        <f t="shared" si="39"/>
        <v>10.069334853745202</v>
      </c>
    </row>
    <row r="2533" spans="1:8" x14ac:dyDescent="0.25">
      <c r="A2533" s="53">
        <v>400061000184</v>
      </c>
      <c r="B2533" s="54" t="s">
        <v>7025</v>
      </c>
      <c r="C2533" s="55" t="s">
        <v>7026</v>
      </c>
      <c r="D2533" s="55" t="s">
        <v>7027</v>
      </c>
      <c r="E2533" s="55" t="s">
        <v>716</v>
      </c>
      <c r="F2533" s="54" t="s">
        <v>441</v>
      </c>
      <c r="G2533" s="56">
        <v>49450</v>
      </c>
      <c r="H2533" s="85">
        <f t="shared" si="39"/>
        <v>10.069334853745202</v>
      </c>
    </row>
    <row r="2534" spans="1:8" x14ac:dyDescent="0.25">
      <c r="A2534" s="53">
        <v>400061202631</v>
      </c>
      <c r="B2534" s="54" t="s">
        <v>7028</v>
      </c>
      <c r="C2534" s="55" t="s">
        <v>4253</v>
      </c>
      <c r="D2534" s="55" t="s">
        <v>7029</v>
      </c>
      <c r="E2534" s="55" t="s">
        <v>716</v>
      </c>
      <c r="F2534" s="54" t="s">
        <v>441</v>
      </c>
      <c r="G2534" s="56">
        <v>49450</v>
      </c>
      <c r="H2534" s="85">
        <f t="shared" si="39"/>
        <v>10.069334853745202</v>
      </c>
    </row>
    <row r="2535" spans="1:8" x14ac:dyDescent="0.25">
      <c r="A2535" s="53">
        <v>400070304269</v>
      </c>
      <c r="B2535" s="54" t="s">
        <v>7030</v>
      </c>
      <c r="C2535" s="55" t="s">
        <v>7031</v>
      </c>
      <c r="D2535" s="55" t="s">
        <v>7032</v>
      </c>
      <c r="E2535" s="55" t="s">
        <v>716</v>
      </c>
      <c r="F2535" s="54" t="s">
        <v>441</v>
      </c>
      <c r="G2535" s="56">
        <v>49450</v>
      </c>
      <c r="H2535" s="85">
        <f t="shared" si="39"/>
        <v>10.069334853745202</v>
      </c>
    </row>
    <row r="2536" spans="1:8" x14ac:dyDescent="0.25">
      <c r="A2536" s="53">
        <v>400070509782</v>
      </c>
      <c r="B2536" s="54" t="s">
        <v>7033</v>
      </c>
      <c r="C2536" s="55" t="s">
        <v>7034</v>
      </c>
      <c r="D2536" s="55" t="s">
        <v>7035</v>
      </c>
      <c r="E2536" s="55" t="s">
        <v>716</v>
      </c>
      <c r="F2536" s="54" t="s">
        <v>441</v>
      </c>
      <c r="G2536" s="56">
        <v>49450</v>
      </c>
      <c r="H2536" s="85">
        <f t="shared" si="39"/>
        <v>10.069334853745202</v>
      </c>
    </row>
    <row r="2537" spans="1:8" x14ac:dyDescent="0.25">
      <c r="A2537" s="53">
        <v>400071004871</v>
      </c>
      <c r="B2537" s="54" t="s">
        <v>7036</v>
      </c>
      <c r="C2537" s="55" t="s">
        <v>7037</v>
      </c>
      <c r="D2537" s="55" t="s">
        <v>7038</v>
      </c>
      <c r="E2537" s="55" t="s">
        <v>1051</v>
      </c>
      <c r="F2537" s="54" t="s">
        <v>441</v>
      </c>
      <c r="G2537" s="56">
        <v>49450</v>
      </c>
      <c r="H2537" s="85">
        <f t="shared" si="39"/>
        <v>10.069334853745202</v>
      </c>
    </row>
    <row r="2538" spans="1:8" x14ac:dyDescent="0.25">
      <c r="A2538" s="53">
        <v>400090202101</v>
      </c>
      <c r="B2538" s="54" t="s">
        <v>7039</v>
      </c>
      <c r="C2538" s="55" t="s">
        <v>7040</v>
      </c>
      <c r="D2538" s="55" t="s">
        <v>7041</v>
      </c>
      <c r="E2538" s="55" t="s">
        <v>716</v>
      </c>
      <c r="F2538" s="54" t="s">
        <v>441</v>
      </c>
      <c r="G2538" s="56">
        <v>49450</v>
      </c>
      <c r="H2538" s="85">
        <f t="shared" si="39"/>
        <v>10.069334853745202</v>
      </c>
    </row>
    <row r="2539" spans="1:8" x14ac:dyDescent="0.25">
      <c r="A2539" s="53">
        <v>400090203370</v>
      </c>
      <c r="B2539" s="54" t="s">
        <v>7042</v>
      </c>
      <c r="C2539" s="55" t="s">
        <v>7043</v>
      </c>
      <c r="D2539" s="55" t="s">
        <v>7044</v>
      </c>
      <c r="E2539" s="55" t="s">
        <v>716</v>
      </c>
      <c r="F2539" s="54" t="s">
        <v>441</v>
      </c>
      <c r="G2539" s="56">
        <v>49450</v>
      </c>
      <c r="H2539" s="85">
        <f t="shared" si="39"/>
        <v>10.069334853745202</v>
      </c>
    </row>
    <row r="2540" spans="1:8" x14ac:dyDescent="0.25">
      <c r="A2540" s="53">
        <v>400090607519</v>
      </c>
      <c r="B2540" s="54" t="s">
        <v>7045</v>
      </c>
      <c r="C2540" s="55" t="s">
        <v>7046</v>
      </c>
      <c r="D2540" s="55" t="s">
        <v>7047</v>
      </c>
      <c r="E2540" s="55" t="s">
        <v>716</v>
      </c>
      <c r="F2540" s="54" t="s">
        <v>441</v>
      </c>
      <c r="G2540" s="56">
        <v>49450</v>
      </c>
      <c r="H2540" s="85">
        <f t="shared" si="39"/>
        <v>10.069334853745202</v>
      </c>
    </row>
    <row r="2541" spans="1:8" x14ac:dyDescent="0.25">
      <c r="A2541" s="53">
        <v>400100301154</v>
      </c>
      <c r="B2541" s="54" t="s">
        <v>7048</v>
      </c>
      <c r="C2541" s="55" t="s">
        <v>7049</v>
      </c>
      <c r="D2541" s="55" t="s">
        <v>7050</v>
      </c>
      <c r="E2541" s="55" t="s">
        <v>716</v>
      </c>
      <c r="F2541" s="54" t="s">
        <v>441</v>
      </c>
      <c r="G2541" s="56">
        <v>49450</v>
      </c>
      <c r="H2541" s="85">
        <f t="shared" si="39"/>
        <v>10.069334853745202</v>
      </c>
    </row>
    <row r="2542" spans="1:8" x14ac:dyDescent="0.25">
      <c r="A2542" s="53">
        <v>400100305257</v>
      </c>
      <c r="B2542" s="54" t="s">
        <v>7051</v>
      </c>
      <c r="C2542" s="55" t="s">
        <v>7052</v>
      </c>
      <c r="D2542" s="55" t="s">
        <v>7053</v>
      </c>
      <c r="E2542" s="55" t="s">
        <v>716</v>
      </c>
      <c r="F2542" s="54" t="s">
        <v>441</v>
      </c>
      <c r="G2542" s="56">
        <v>49450</v>
      </c>
      <c r="H2542" s="85">
        <f t="shared" si="39"/>
        <v>10.069334853745202</v>
      </c>
    </row>
    <row r="2543" spans="1:8" x14ac:dyDescent="0.25">
      <c r="A2543" s="53">
        <v>400100402651</v>
      </c>
      <c r="B2543" s="54" t="s">
        <v>7054</v>
      </c>
      <c r="C2543" s="55" t="s">
        <v>7055</v>
      </c>
      <c r="D2543" s="55" t="s">
        <v>7056</v>
      </c>
      <c r="E2543" s="55" t="s">
        <v>716</v>
      </c>
      <c r="F2543" s="54" t="s">
        <v>441</v>
      </c>
      <c r="G2543" s="56">
        <v>49450</v>
      </c>
      <c r="H2543" s="85">
        <f t="shared" si="39"/>
        <v>10.069334853745202</v>
      </c>
    </row>
    <row r="2544" spans="1:8" x14ac:dyDescent="0.25">
      <c r="A2544" s="53">
        <v>400101005630</v>
      </c>
      <c r="B2544" s="54" t="s">
        <v>7057</v>
      </c>
      <c r="C2544" s="55" t="s">
        <v>7058</v>
      </c>
      <c r="D2544" s="55" t="s">
        <v>7059</v>
      </c>
      <c r="E2544" s="55" t="s">
        <v>716</v>
      </c>
      <c r="F2544" s="54" t="s">
        <v>441</v>
      </c>
      <c r="G2544" s="56">
        <v>49450</v>
      </c>
      <c r="H2544" s="85">
        <f t="shared" si="39"/>
        <v>10.069334853745202</v>
      </c>
    </row>
    <row r="2545" spans="1:8" x14ac:dyDescent="0.25">
      <c r="A2545" s="53">
        <v>400110105345</v>
      </c>
      <c r="B2545" s="54" t="s">
        <v>7060</v>
      </c>
      <c r="C2545" s="55" t="s">
        <v>4066</v>
      </c>
      <c r="D2545" s="55" t="s">
        <v>7061</v>
      </c>
      <c r="E2545" s="55" t="s">
        <v>716</v>
      </c>
      <c r="F2545" s="54" t="s">
        <v>441</v>
      </c>
      <c r="G2545" s="56">
        <v>49450</v>
      </c>
      <c r="H2545" s="85">
        <f t="shared" si="39"/>
        <v>10.069334853745202</v>
      </c>
    </row>
    <row r="2546" spans="1:8" x14ac:dyDescent="0.25">
      <c r="A2546" s="53">
        <v>400110404202</v>
      </c>
      <c r="B2546" s="54" t="s">
        <v>7062</v>
      </c>
      <c r="C2546" s="55" t="s">
        <v>7063</v>
      </c>
      <c r="D2546" s="55" t="s">
        <v>7064</v>
      </c>
      <c r="E2546" s="55" t="s">
        <v>716</v>
      </c>
      <c r="F2546" s="54" t="s">
        <v>441</v>
      </c>
      <c r="G2546" s="56">
        <v>49450</v>
      </c>
      <c r="H2546" s="85">
        <f t="shared" si="39"/>
        <v>10.069334853745202</v>
      </c>
    </row>
    <row r="2547" spans="1:8" x14ac:dyDescent="0.25">
      <c r="A2547" s="53">
        <v>400110503936</v>
      </c>
      <c r="B2547" s="54" t="s">
        <v>7065</v>
      </c>
      <c r="C2547" s="55" t="s">
        <v>7066</v>
      </c>
      <c r="D2547" s="55" t="s">
        <v>7067</v>
      </c>
      <c r="E2547" s="55" t="s">
        <v>716</v>
      </c>
      <c r="F2547" s="54" t="s">
        <v>441</v>
      </c>
      <c r="G2547" s="56">
        <v>49450</v>
      </c>
      <c r="H2547" s="85">
        <f t="shared" si="39"/>
        <v>10.069334853745202</v>
      </c>
    </row>
    <row r="2548" spans="1:8" x14ac:dyDescent="0.25">
      <c r="A2548" s="53">
        <v>400110603299</v>
      </c>
      <c r="B2548" s="54" t="s">
        <v>7068</v>
      </c>
      <c r="C2548" s="55" t="s">
        <v>7069</v>
      </c>
      <c r="D2548" s="55" t="s">
        <v>7070</v>
      </c>
      <c r="E2548" s="55" t="s">
        <v>716</v>
      </c>
      <c r="F2548" s="54" t="s">
        <v>441</v>
      </c>
      <c r="G2548" s="56">
        <v>49450</v>
      </c>
      <c r="H2548" s="85">
        <f t="shared" si="39"/>
        <v>10.069334853745202</v>
      </c>
    </row>
    <row r="2549" spans="1:8" x14ac:dyDescent="0.25">
      <c r="A2549" s="53">
        <v>400110802607</v>
      </c>
      <c r="B2549" s="54" t="s">
        <v>7071</v>
      </c>
      <c r="C2549" s="55" t="s">
        <v>7072</v>
      </c>
      <c r="D2549" s="55" t="s">
        <v>7073</v>
      </c>
      <c r="E2549" s="55" t="s">
        <v>716</v>
      </c>
      <c r="F2549" s="54" t="s">
        <v>441</v>
      </c>
      <c r="G2549" s="56">
        <v>49450</v>
      </c>
      <c r="H2549" s="85">
        <f t="shared" si="39"/>
        <v>10.069334853745202</v>
      </c>
    </row>
    <row r="2550" spans="1:8" x14ac:dyDescent="0.25">
      <c r="A2550" s="53">
        <v>400110905716</v>
      </c>
      <c r="B2550" s="54" t="s">
        <v>7074</v>
      </c>
      <c r="C2550" s="55" t="s">
        <v>7075</v>
      </c>
      <c r="D2550" s="55" t="s">
        <v>7076</v>
      </c>
      <c r="E2550" s="55" t="s">
        <v>716</v>
      </c>
      <c r="F2550" s="54" t="s">
        <v>441</v>
      </c>
      <c r="G2550" s="56">
        <v>49450</v>
      </c>
      <c r="H2550" s="85">
        <f t="shared" si="39"/>
        <v>10.069334853745202</v>
      </c>
    </row>
    <row r="2551" spans="1:8" x14ac:dyDescent="0.25">
      <c r="A2551" s="53">
        <v>400120106757</v>
      </c>
      <c r="B2551" s="54" t="s">
        <v>7077</v>
      </c>
      <c r="C2551" s="55" t="s">
        <v>7078</v>
      </c>
      <c r="D2551" s="55" t="s">
        <v>7079</v>
      </c>
      <c r="E2551" s="55" t="s">
        <v>716</v>
      </c>
      <c r="F2551" s="54" t="s">
        <v>441</v>
      </c>
      <c r="G2551" s="56">
        <v>49450</v>
      </c>
      <c r="H2551" s="85">
        <f t="shared" si="39"/>
        <v>10.069334853745202</v>
      </c>
    </row>
    <row r="2552" spans="1:8" x14ac:dyDescent="0.25">
      <c r="A2552" s="53">
        <v>400120204732</v>
      </c>
      <c r="B2552" s="54" t="s">
        <v>7080</v>
      </c>
      <c r="C2552" s="55" t="s">
        <v>7081</v>
      </c>
      <c r="D2552" s="55" t="s">
        <v>7082</v>
      </c>
      <c r="E2552" s="55" t="s">
        <v>716</v>
      </c>
      <c r="F2552" s="54" t="s">
        <v>441</v>
      </c>
      <c r="G2552" s="56">
        <v>49450</v>
      </c>
      <c r="H2552" s="85">
        <f t="shared" si="39"/>
        <v>10.069334853745202</v>
      </c>
    </row>
    <row r="2553" spans="1:8" x14ac:dyDescent="0.25">
      <c r="A2553" s="53">
        <v>400121203594</v>
      </c>
      <c r="B2553" s="54" t="s">
        <v>7083</v>
      </c>
      <c r="C2553" s="55" t="s">
        <v>7084</v>
      </c>
      <c r="D2553" s="55" t="s">
        <v>7085</v>
      </c>
      <c r="E2553" s="55" t="s">
        <v>716</v>
      </c>
      <c r="F2553" s="54" t="s">
        <v>441</v>
      </c>
      <c r="G2553" s="56">
        <v>49450</v>
      </c>
      <c r="H2553" s="85">
        <f t="shared" si="39"/>
        <v>10.069334853745202</v>
      </c>
    </row>
    <row r="2554" spans="1:8" x14ac:dyDescent="0.25">
      <c r="A2554" s="53">
        <v>400130104922</v>
      </c>
      <c r="B2554" s="54" t="s">
        <v>7086</v>
      </c>
      <c r="C2554" s="55" t="s">
        <v>7087</v>
      </c>
      <c r="D2554" s="55" t="s">
        <v>7088</v>
      </c>
      <c r="E2554" s="55" t="s">
        <v>716</v>
      </c>
      <c r="F2554" s="54" t="s">
        <v>441</v>
      </c>
      <c r="G2554" s="56">
        <v>49450</v>
      </c>
      <c r="H2554" s="85">
        <f t="shared" si="39"/>
        <v>10.069334853745202</v>
      </c>
    </row>
    <row r="2555" spans="1:8" x14ac:dyDescent="0.25">
      <c r="A2555" s="53">
        <v>400130204129</v>
      </c>
      <c r="B2555" s="54" t="s">
        <v>7089</v>
      </c>
      <c r="C2555" s="55" t="s">
        <v>7090</v>
      </c>
      <c r="D2555" s="55" t="s">
        <v>7091</v>
      </c>
      <c r="E2555" s="55" t="s">
        <v>716</v>
      </c>
      <c r="F2555" s="54" t="s">
        <v>441</v>
      </c>
      <c r="G2555" s="56">
        <v>49450</v>
      </c>
      <c r="H2555" s="85">
        <f t="shared" si="39"/>
        <v>10.069334853745202</v>
      </c>
    </row>
    <row r="2556" spans="1:8" x14ac:dyDescent="0.25">
      <c r="A2556" s="53">
        <v>400131205765</v>
      </c>
      <c r="B2556" s="54" t="s">
        <v>7092</v>
      </c>
      <c r="C2556" s="55" t="s">
        <v>7093</v>
      </c>
      <c r="D2556" s="55" t="s">
        <v>7094</v>
      </c>
      <c r="E2556" s="55" t="s">
        <v>716</v>
      </c>
      <c r="F2556" s="54" t="s">
        <v>441</v>
      </c>
      <c r="G2556" s="56">
        <v>49450</v>
      </c>
      <c r="H2556" s="85">
        <f t="shared" si="39"/>
        <v>10.069334853745202</v>
      </c>
    </row>
    <row r="2557" spans="1:8" x14ac:dyDescent="0.25">
      <c r="A2557" s="53">
        <v>400140300967</v>
      </c>
      <c r="B2557" s="54" t="s">
        <v>7095</v>
      </c>
      <c r="C2557" s="55" t="s">
        <v>7084</v>
      </c>
      <c r="D2557" s="55" t="s">
        <v>7096</v>
      </c>
      <c r="E2557" s="55" t="s">
        <v>716</v>
      </c>
      <c r="F2557" s="54" t="s">
        <v>441</v>
      </c>
      <c r="G2557" s="56">
        <v>49450</v>
      </c>
      <c r="H2557" s="85">
        <f t="shared" si="39"/>
        <v>10.069334853745202</v>
      </c>
    </row>
    <row r="2558" spans="1:8" x14ac:dyDescent="0.25">
      <c r="A2558" s="53">
        <v>400140301238</v>
      </c>
      <c r="B2558" s="54" t="s">
        <v>7097</v>
      </c>
      <c r="C2558" s="55" t="s">
        <v>7098</v>
      </c>
      <c r="D2558" s="55" t="s">
        <v>7099</v>
      </c>
      <c r="E2558" s="55" t="s">
        <v>716</v>
      </c>
      <c r="F2558" s="54" t="s">
        <v>441</v>
      </c>
      <c r="G2558" s="56">
        <v>49450</v>
      </c>
      <c r="H2558" s="85">
        <f t="shared" si="39"/>
        <v>10.069334853745202</v>
      </c>
    </row>
    <row r="2559" spans="1:8" x14ac:dyDescent="0.25">
      <c r="A2559" s="53">
        <v>400140402638</v>
      </c>
      <c r="B2559" s="54" t="s">
        <v>7100</v>
      </c>
      <c r="C2559" s="55" t="s">
        <v>7101</v>
      </c>
      <c r="D2559" s="55" t="s">
        <v>7102</v>
      </c>
      <c r="E2559" s="55" t="s">
        <v>716</v>
      </c>
      <c r="F2559" s="54" t="s">
        <v>441</v>
      </c>
      <c r="G2559" s="56">
        <v>49450</v>
      </c>
      <c r="H2559" s="85">
        <f t="shared" si="39"/>
        <v>10.069334853745202</v>
      </c>
    </row>
    <row r="2560" spans="1:8" x14ac:dyDescent="0.25">
      <c r="A2560" s="53">
        <v>400140605296</v>
      </c>
      <c r="B2560" s="54" t="s">
        <v>7103</v>
      </c>
      <c r="C2560" s="55" t="s">
        <v>7104</v>
      </c>
      <c r="D2560" s="55" t="s">
        <v>7105</v>
      </c>
      <c r="E2560" s="55" t="s">
        <v>716</v>
      </c>
      <c r="F2560" s="54" t="s">
        <v>441</v>
      </c>
      <c r="G2560" s="56">
        <v>49450</v>
      </c>
      <c r="H2560" s="85">
        <f t="shared" si="39"/>
        <v>10.069334853745202</v>
      </c>
    </row>
    <row r="2561" spans="1:8" x14ac:dyDescent="0.25">
      <c r="A2561" s="53">
        <v>400161001391</v>
      </c>
      <c r="B2561" s="54" t="s">
        <v>7106</v>
      </c>
      <c r="C2561" s="55" t="s">
        <v>7107</v>
      </c>
      <c r="D2561" s="55" t="s">
        <v>4635</v>
      </c>
      <c r="E2561" s="55" t="s">
        <v>716</v>
      </c>
      <c r="F2561" s="54" t="s">
        <v>441</v>
      </c>
      <c r="G2561" s="56">
        <v>49450</v>
      </c>
      <c r="H2561" s="85">
        <f t="shared" si="39"/>
        <v>10.069334853745202</v>
      </c>
    </row>
    <row r="2562" spans="1:8" x14ac:dyDescent="0.25">
      <c r="A2562" s="53">
        <v>400161001528</v>
      </c>
      <c r="B2562" s="54" t="s">
        <v>7108</v>
      </c>
      <c r="C2562" s="55" t="s">
        <v>7075</v>
      </c>
      <c r="D2562" s="55" t="s">
        <v>7109</v>
      </c>
      <c r="E2562" s="55" t="s">
        <v>716</v>
      </c>
      <c r="F2562" s="54" t="s">
        <v>441</v>
      </c>
      <c r="G2562" s="56">
        <v>49450</v>
      </c>
      <c r="H2562" s="85">
        <f t="shared" ref="H2562:H2625" si="40">G2562/4910.95</f>
        <v>10.069334853745202</v>
      </c>
    </row>
    <row r="2563" spans="1:8" x14ac:dyDescent="0.25">
      <c r="A2563" s="53">
        <v>400180100839</v>
      </c>
      <c r="B2563" s="54" t="s">
        <v>7110</v>
      </c>
      <c r="C2563" s="55" t="s">
        <v>7111</v>
      </c>
      <c r="D2563" s="55" t="s">
        <v>7112</v>
      </c>
      <c r="E2563" s="55" t="s">
        <v>716</v>
      </c>
      <c r="F2563" s="54" t="s">
        <v>441</v>
      </c>
      <c r="G2563" s="56">
        <v>49450</v>
      </c>
      <c r="H2563" s="85">
        <f t="shared" si="40"/>
        <v>10.069334853745202</v>
      </c>
    </row>
    <row r="2564" spans="1:8" x14ac:dyDescent="0.25">
      <c r="A2564" s="53">
        <v>400191104186</v>
      </c>
      <c r="B2564" s="54" t="s">
        <v>7113</v>
      </c>
      <c r="C2564" s="55" t="s">
        <v>7114</v>
      </c>
      <c r="D2564" s="55" t="s">
        <v>7115</v>
      </c>
      <c r="E2564" s="55" t="s">
        <v>716</v>
      </c>
      <c r="F2564" s="54" t="s">
        <v>441</v>
      </c>
      <c r="G2564" s="56">
        <v>49450</v>
      </c>
      <c r="H2564" s="85">
        <f t="shared" si="40"/>
        <v>10.069334853745202</v>
      </c>
    </row>
    <row r="2565" spans="1:8" x14ac:dyDescent="0.25">
      <c r="A2565" s="53">
        <v>400191207619</v>
      </c>
      <c r="B2565" s="54" t="s">
        <v>7116</v>
      </c>
      <c r="C2565" s="55" t="s">
        <v>7117</v>
      </c>
      <c r="D2565" s="55" t="s">
        <v>7118</v>
      </c>
      <c r="E2565" s="55" t="s">
        <v>716</v>
      </c>
      <c r="F2565" s="54" t="s">
        <v>441</v>
      </c>
      <c r="G2565" s="56">
        <v>49450</v>
      </c>
      <c r="H2565" s="85">
        <f t="shared" si="40"/>
        <v>10.069334853745202</v>
      </c>
    </row>
    <row r="2566" spans="1:8" x14ac:dyDescent="0.25">
      <c r="A2566" s="53">
        <v>400200110101</v>
      </c>
      <c r="B2566" s="54" t="s">
        <v>7119</v>
      </c>
      <c r="C2566" s="55" t="s">
        <v>7120</v>
      </c>
      <c r="D2566" s="55" t="s">
        <v>7121</v>
      </c>
      <c r="E2566" s="55" t="s">
        <v>716</v>
      </c>
      <c r="F2566" s="54" t="s">
        <v>441</v>
      </c>
      <c r="G2566" s="56">
        <v>49450</v>
      </c>
      <c r="H2566" s="85">
        <f t="shared" si="40"/>
        <v>10.069334853745202</v>
      </c>
    </row>
    <row r="2567" spans="1:8" x14ac:dyDescent="0.25">
      <c r="A2567" s="53">
        <v>400200110127</v>
      </c>
      <c r="B2567" s="54" t="s">
        <v>7122</v>
      </c>
      <c r="C2567" s="55" t="s">
        <v>7123</v>
      </c>
      <c r="D2567" s="55" t="s">
        <v>7124</v>
      </c>
      <c r="E2567" s="55" t="s">
        <v>716</v>
      </c>
      <c r="F2567" s="54" t="s">
        <v>441</v>
      </c>
      <c r="G2567" s="56">
        <v>49450</v>
      </c>
      <c r="H2567" s="85">
        <f t="shared" si="40"/>
        <v>10.069334853745202</v>
      </c>
    </row>
    <row r="2568" spans="1:8" x14ac:dyDescent="0.25">
      <c r="A2568" s="53">
        <v>400270800015</v>
      </c>
      <c r="B2568" s="54" t="s">
        <v>7125</v>
      </c>
      <c r="C2568" s="55" t="s">
        <v>7026</v>
      </c>
      <c r="D2568" s="55" t="s">
        <v>2940</v>
      </c>
      <c r="E2568" s="55" t="s">
        <v>716</v>
      </c>
      <c r="F2568" s="54" t="s">
        <v>441</v>
      </c>
      <c r="G2568" s="56">
        <v>49450</v>
      </c>
      <c r="H2568" s="85">
        <f t="shared" si="40"/>
        <v>10.069334853745202</v>
      </c>
    </row>
    <row r="2569" spans="1:8" x14ac:dyDescent="0.25">
      <c r="A2569" s="53">
        <v>400821100702</v>
      </c>
      <c r="B2569" s="54" t="s">
        <v>7126</v>
      </c>
      <c r="C2569" s="55" t="s">
        <v>7127</v>
      </c>
      <c r="D2569" s="55" t="s">
        <v>2940</v>
      </c>
      <c r="E2569" s="55" t="s">
        <v>716</v>
      </c>
      <c r="F2569" s="54" t="s">
        <v>441</v>
      </c>
      <c r="G2569" s="56">
        <v>49450</v>
      </c>
      <c r="H2569" s="85">
        <f t="shared" si="40"/>
        <v>10.069334853745202</v>
      </c>
    </row>
    <row r="2570" spans="1:8" x14ac:dyDescent="0.25">
      <c r="A2570" s="53">
        <v>400831000871</v>
      </c>
      <c r="B2570" s="54" t="s">
        <v>7128</v>
      </c>
      <c r="C2570" s="55" t="s">
        <v>7129</v>
      </c>
      <c r="D2570" s="55" t="s">
        <v>7130</v>
      </c>
      <c r="E2570" s="55" t="s">
        <v>716</v>
      </c>
      <c r="F2570" s="54" t="s">
        <v>441</v>
      </c>
      <c r="G2570" s="56">
        <v>49450</v>
      </c>
      <c r="H2570" s="85">
        <f t="shared" si="40"/>
        <v>10.069334853745202</v>
      </c>
    </row>
    <row r="2571" spans="1:8" x14ac:dyDescent="0.25">
      <c r="A2571" s="53">
        <v>400831001133</v>
      </c>
      <c r="B2571" s="54" t="s">
        <v>7131</v>
      </c>
      <c r="C2571" s="55" t="s">
        <v>7132</v>
      </c>
      <c r="D2571" s="55" t="s">
        <v>2940</v>
      </c>
      <c r="E2571" s="55" t="s">
        <v>716</v>
      </c>
      <c r="F2571" s="54" t="s">
        <v>441</v>
      </c>
      <c r="G2571" s="56">
        <v>49450</v>
      </c>
      <c r="H2571" s="85">
        <f t="shared" si="40"/>
        <v>10.069334853745202</v>
      </c>
    </row>
    <row r="2572" spans="1:8" x14ac:dyDescent="0.25">
      <c r="A2572" s="53">
        <v>400840100276</v>
      </c>
      <c r="B2572" s="54" t="s">
        <v>7133</v>
      </c>
      <c r="C2572" s="55" t="s">
        <v>7026</v>
      </c>
      <c r="D2572" s="55" t="s">
        <v>2940</v>
      </c>
      <c r="E2572" s="55" t="s">
        <v>716</v>
      </c>
      <c r="F2572" s="54" t="s">
        <v>441</v>
      </c>
      <c r="G2572" s="56">
        <v>49450</v>
      </c>
      <c r="H2572" s="85">
        <f t="shared" si="40"/>
        <v>10.069334853745202</v>
      </c>
    </row>
    <row r="2573" spans="1:8" x14ac:dyDescent="0.25">
      <c r="A2573" s="53">
        <v>400841200371</v>
      </c>
      <c r="B2573" s="54" t="s">
        <v>7134</v>
      </c>
      <c r="C2573" s="55" t="s">
        <v>7135</v>
      </c>
      <c r="D2573" s="55" t="s">
        <v>4660</v>
      </c>
      <c r="E2573" s="55" t="s">
        <v>716</v>
      </c>
      <c r="F2573" s="54" t="s">
        <v>441</v>
      </c>
      <c r="G2573" s="56">
        <v>49450</v>
      </c>
      <c r="H2573" s="85">
        <f t="shared" si="40"/>
        <v>10.069334853745202</v>
      </c>
    </row>
    <row r="2574" spans="1:8" x14ac:dyDescent="0.25">
      <c r="A2574" s="53">
        <v>400861001472</v>
      </c>
      <c r="B2574" s="54" t="s">
        <v>7136</v>
      </c>
      <c r="C2574" s="55" t="s">
        <v>7137</v>
      </c>
      <c r="D2574" s="55" t="s">
        <v>7138</v>
      </c>
      <c r="E2574" s="55" t="s">
        <v>716</v>
      </c>
      <c r="F2574" s="54" t="s">
        <v>441</v>
      </c>
      <c r="G2574" s="56">
        <v>49450</v>
      </c>
      <c r="H2574" s="85">
        <f t="shared" si="40"/>
        <v>10.069334853745202</v>
      </c>
    </row>
    <row r="2575" spans="1:8" x14ac:dyDescent="0.25">
      <c r="A2575" s="53">
        <v>400871000857</v>
      </c>
      <c r="B2575" s="54" t="s">
        <v>7139</v>
      </c>
      <c r="C2575" s="55" t="s">
        <v>7140</v>
      </c>
      <c r="D2575" s="55" t="s">
        <v>2940</v>
      </c>
      <c r="E2575" s="55" t="s">
        <v>716</v>
      </c>
      <c r="F2575" s="54" t="s">
        <v>441</v>
      </c>
      <c r="G2575" s="56">
        <v>49450</v>
      </c>
      <c r="H2575" s="85">
        <f t="shared" si="40"/>
        <v>10.069334853745202</v>
      </c>
    </row>
    <row r="2576" spans="1:8" x14ac:dyDescent="0.25">
      <c r="A2576" s="53">
        <v>400890700762</v>
      </c>
      <c r="B2576" s="54" t="s">
        <v>7141</v>
      </c>
      <c r="C2576" s="55" t="s">
        <v>7142</v>
      </c>
      <c r="D2576" s="55" t="s">
        <v>5629</v>
      </c>
      <c r="E2576" s="55" t="s">
        <v>716</v>
      </c>
      <c r="F2576" s="54" t="s">
        <v>441</v>
      </c>
      <c r="G2576" s="56">
        <v>49450</v>
      </c>
      <c r="H2576" s="85">
        <f t="shared" si="40"/>
        <v>10.069334853745202</v>
      </c>
    </row>
    <row r="2577" spans="1:8" x14ac:dyDescent="0.25">
      <c r="A2577" s="53">
        <v>400891003674</v>
      </c>
      <c r="B2577" s="54" t="s">
        <v>7143</v>
      </c>
      <c r="C2577" s="55" t="s">
        <v>7144</v>
      </c>
      <c r="D2577" s="55" t="s">
        <v>7145</v>
      </c>
      <c r="E2577" s="55" t="s">
        <v>716</v>
      </c>
      <c r="F2577" s="54" t="s">
        <v>441</v>
      </c>
      <c r="G2577" s="56">
        <v>49450</v>
      </c>
      <c r="H2577" s="85">
        <f t="shared" si="40"/>
        <v>10.069334853745202</v>
      </c>
    </row>
    <row r="2578" spans="1:8" x14ac:dyDescent="0.25">
      <c r="A2578" s="53">
        <v>400940241926</v>
      </c>
      <c r="B2578" s="54" t="s">
        <v>7146</v>
      </c>
      <c r="C2578" s="55" t="s">
        <v>7147</v>
      </c>
      <c r="D2578" s="55" t="s">
        <v>3249</v>
      </c>
      <c r="E2578" s="55" t="s">
        <v>716</v>
      </c>
      <c r="F2578" s="54" t="s">
        <v>441</v>
      </c>
      <c r="G2578" s="56">
        <v>49450</v>
      </c>
      <c r="H2578" s="85">
        <f t="shared" si="40"/>
        <v>10.069334853745202</v>
      </c>
    </row>
    <row r="2579" spans="1:8" x14ac:dyDescent="0.25">
      <c r="A2579" s="53">
        <v>400940340673</v>
      </c>
      <c r="B2579" s="54" t="s">
        <v>7148</v>
      </c>
      <c r="C2579" s="55" t="s">
        <v>7149</v>
      </c>
      <c r="D2579" s="55" t="s">
        <v>7150</v>
      </c>
      <c r="E2579" s="55" t="s">
        <v>716</v>
      </c>
      <c r="F2579" s="54" t="s">
        <v>441</v>
      </c>
      <c r="G2579" s="56">
        <v>49450</v>
      </c>
      <c r="H2579" s="85">
        <f t="shared" si="40"/>
        <v>10.069334853745202</v>
      </c>
    </row>
    <row r="2580" spans="1:8" x14ac:dyDescent="0.25">
      <c r="A2580" s="53">
        <v>400940540362</v>
      </c>
      <c r="B2580" s="54" t="s">
        <v>7151</v>
      </c>
      <c r="C2580" s="55" t="s">
        <v>7152</v>
      </c>
      <c r="D2580" s="55" t="s">
        <v>7153</v>
      </c>
      <c r="E2580" s="55" t="s">
        <v>716</v>
      </c>
      <c r="F2580" s="54" t="s">
        <v>441</v>
      </c>
      <c r="G2580" s="56">
        <v>49450</v>
      </c>
      <c r="H2580" s="85">
        <f t="shared" si="40"/>
        <v>10.069334853745202</v>
      </c>
    </row>
    <row r="2581" spans="1:8" x14ac:dyDescent="0.25">
      <c r="A2581" s="53">
        <v>400940841028</v>
      </c>
      <c r="B2581" s="54" t="s">
        <v>7154</v>
      </c>
      <c r="C2581" s="55" t="s">
        <v>3496</v>
      </c>
      <c r="D2581" s="55" t="s">
        <v>3497</v>
      </c>
      <c r="E2581" s="55" t="s">
        <v>716</v>
      </c>
      <c r="F2581" s="54" t="s">
        <v>441</v>
      </c>
      <c r="G2581" s="56">
        <v>49450</v>
      </c>
      <c r="H2581" s="85">
        <f t="shared" si="40"/>
        <v>10.069334853745202</v>
      </c>
    </row>
    <row r="2582" spans="1:8" x14ac:dyDescent="0.25">
      <c r="A2582" s="53">
        <v>400950331231</v>
      </c>
      <c r="B2582" s="54" t="s">
        <v>7155</v>
      </c>
      <c r="C2582" s="55" t="s">
        <v>7156</v>
      </c>
      <c r="D2582" s="55" t="s">
        <v>7157</v>
      </c>
      <c r="E2582" s="55" t="s">
        <v>716</v>
      </c>
      <c r="F2582" s="54" t="s">
        <v>441</v>
      </c>
      <c r="G2582" s="56">
        <v>49450</v>
      </c>
      <c r="H2582" s="85">
        <f t="shared" si="40"/>
        <v>10.069334853745202</v>
      </c>
    </row>
    <row r="2583" spans="1:8" x14ac:dyDescent="0.25">
      <c r="A2583" s="53">
        <v>400950520467</v>
      </c>
      <c r="B2583" s="54" t="s">
        <v>7158</v>
      </c>
      <c r="C2583" s="55" t="s">
        <v>7159</v>
      </c>
      <c r="D2583" s="55" t="s">
        <v>7160</v>
      </c>
      <c r="E2583" s="55" t="s">
        <v>1051</v>
      </c>
      <c r="F2583" s="54" t="s">
        <v>441</v>
      </c>
      <c r="G2583" s="56">
        <v>49450</v>
      </c>
      <c r="H2583" s="85">
        <f t="shared" si="40"/>
        <v>10.069334853745202</v>
      </c>
    </row>
    <row r="2584" spans="1:8" x14ac:dyDescent="0.25">
      <c r="A2584" s="53">
        <v>400960831070</v>
      </c>
      <c r="B2584" s="54" t="s">
        <v>7161</v>
      </c>
      <c r="C2584" s="55" t="s">
        <v>4066</v>
      </c>
      <c r="D2584" s="55" t="s">
        <v>6140</v>
      </c>
      <c r="E2584" s="55" t="s">
        <v>716</v>
      </c>
      <c r="F2584" s="54" t="s">
        <v>441</v>
      </c>
      <c r="G2584" s="56">
        <v>49450</v>
      </c>
      <c r="H2584" s="85">
        <f t="shared" si="40"/>
        <v>10.069334853745202</v>
      </c>
    </row>
    <row r="2585" spans="1:8" x14ac:dyDescent="0.25">
      <c r="A2585" s="53">
        <v>400960931431</v>
      </c>
      <c r="B2585" s="54" t="s">
        <v>7162</v>
      </c>
      <c r="C2585" s="55" t="s">
        <v>7163</v>
      </c>
      <c r="D2585" s="55" t="s">
        <v>7082</v>
      </c>
      <c r="E2585" s="55" t="s">
        <v>716</v>
      </c>
      <c r="F2585" s="54" t="s">
        <v>441</v>
      </c>
      <c r="G2585" s="56">
        <v>49450</v>
      </c>
      <c r="H2585" s="85">
        <f t="shared" si="40"/>
        <v>10.069334853745202</v>
      </c>
    </row>
    <row r="2586" spans="1:8" x14ac:dyDescent="0.25">
      <c r="A2586" s="53">
        <v>400970520528</v>
      </c>
      <c r="B2586" s="54" t="s">
        <v>7164</v>
      </c>
      <c r="C2586" s="55" t="s">
        <v>7165</v>
      </c>
      <c r="D2586" s="55" t="s">
        <v>5601</v>
      </c>
      <c r="E2586" s="55" t="s">
        <v>716</v>
      </c>
      <c r="F2586" s="54" t="s">
        <v>441</v>
      </c>
      <c r="G2586" s="56">
        <v>49450</v>
      </c>
      <c r="H2586" s="85">
        <f t="shared" si="40"/>
        <v>10.069334853745202</v>
      </c>
    </row>
    <row r="2587" spans="1:8" x14ac:dyDescent="0.25">
      <c r="A2587" s="53">
        <v>400971122208</v>
      </c>
      <c r="B2587" s="54" t="s">
        <v>7166</v>
      </c>
      <c r="C2587" s="55" t="s">
        <v>7167</v>
      </c>
      <c r="D2587" s="55" t="s">
        <v>7168</v>
      </c>
      <c r="E2587" s="55" t="s">
        <v>716</v>
      </c>
      <c r="F2587" s="54" t="s">
        <v>441</v>
      </c>
      <c r="G2587" s="56">
        <v>49450</v>
      </c>
      <c r="H2587" s="85">
        <f t="shared" si="40"/>
        <v>10.069334853745202</v>
      </c>
    </row>
    <row r="2588" spans="1:8" x14ac:dyDescent="0.25">
      <c r="A2588" s="53">
        <v>400981021001</v>
      </c>
      <c r="B2588" s="54" t="s">
        <v>7169</v>
      </c>
      <c r="C2588" s="55" t="s">
        <v>7170</v>
      </c>
      <c r="D2588" s="55" t="s">
        <v>6140</v>
      </c>
      <c r="E2588" s="55" t="s">
        <v>716</v>
      </c>
      <c r="F2588" s="54" t="s">
        <v>441</v>
      </c>
      <c r="G2588" s="56">
        <v>49450</v>
      </c>
      <c r="H2588" s="85">
        <f t="shared" si="40"/>
        <v>10.069334853745202</v>
      </c>
    </row>
    <row r="2589" spans="1:8" x14ac:dyDescent="0.25">
      <c r="A2589" s="53">
        <v>400981122478</v>
      </c>
      <c r="B2589" s="54" t="s">
        <v>7171</v>
      </c>
      <c r="C2589" s="55" t="s">
        <v>7172</v>
      </c>
      <c r="D2589" s="55" t="s">
        <v>7173</v>
      </c>
      <c r="E2589" s="55" t="s">
        <v>716</v>
      </c>
      <c r="F2589" s="54" t="s">
        <v>441</v>
      </c>
      <c r="G2589" s="56">
        <v>49450</v>
      </c>
      <c r="H2589" s="85">
        <f t="shared" si="40"/>
        <v>10.069334853745202</v>
      </c>
    </row>
    <row r="2590" spans="1:8" x14ac:dyDescent="0.25">
      <c r="A2590" s="53">
        <v>400990422484</v>
      </c>
      <c r="B2590" s="54" t="s">
        <v>7174</v>
      </c>
      <c r="C2590" s="55" t="s">
        <v>7175</v>
      </c>
      <c r="D2590" s="55" t="s">
        <v>7176</v>
      </c>
      <c r="E2590" s="55" t="s">
        <v>716</v>
      </c>
      <c r="F2590" s="54" t="s">
        <v>441</v>
      </c>
      <c r="G2590" s="56">
        <v>49450</v>
      </c>
      <c r="H2590" s="85">
        <f t="shared" si="40"/>
        <v>10.069334853745202</v>
      </c>
    </row>
    <row r="2591" spans="1:8" x14ac:dyDescent="0.25">
      <c r="A2591" s="53">
        <v>408150300109</v>
      </c>
      <c r="B2591" s="54" t="s">
        <v>7177</v>
      </c>
      <c r="C2591" s="55" t="s">
        <v>1042</v>
      </c>
      <c r="D2591" s="55" t="s">
        <v>7178</v>
      </c>
      <c r="E2591" s="55" t="s">
        <v>732</v>
      </c>
      <c r="F2591" s="54" t="s">
        <v>441</v>
      </c>
      <c r="G2591" s="56">
        <v>49450</v>
      </c>
      <c r="H2591" s="85">
        <f t="shared" si="40"/>
        <v>10.069334853745202</v>
      </c>
    </row>
    <row r="2592" spans="1:8" x14ac:dyDescent="0.25">
      <c r="A2592" s="53">
        <v>414060501521</v>
      </c>
      <c r="B2592" s="54" t="s">
        <v>7179</v>
      </c>
      <c r="C2592" s="55" t="s">
        <v>7180</v>
      </c>
      <c r="D2592" s="55" t="s">
        <v>7181</v>
      </c>
      <c r="E2592" s="55" t="s">
        <v>6285</v>
      </c>
      <c r="F2592" s="54" t="s">
        <v>441</v>
      </c>
      <c r="G2592" s="56">
        <v>49450</v>
      </c>
      <c r="H2592" s="85">
        <f t="shared" si="40"/>
        <v>10.069334853745202</v>
      </c>
    </row>
    <row r="2593" spans="1:8" x14ac:dyDescent="0.25">
      <c r="A2593" s="53">
        <v>414950309937</v>
      </c>
      <c r="B2593" s="54" t="s">
        <v>7182</v>
      </c>
      <c r="C2593" s="55" t="s">
        <v>7183</v>
      </c>
      <c r="D2593" s="55" t="s">
        <v>7184</v>
      </c>
      <c r="E2593" s="55" t="s">
        <v>6285</v>
      </c>
      <c r="F2593" s="54" t="s">
        <v>441</v>
      </c>
      <c r="G2593" s="56">
        <v>49450</v>
      </c>
      <c r="H2593" s="85">
        <f t="shared" si="40"/>
        <v>10.069334853745202</v>
      </c>
    </row>
    <row r="2594" spans="1:8" x14ac:dyDescent="0.25">
      <c r="A2594" s="53">
        <v>414970105921</v>
      </c>
      <c r="B2594" s="54" t="s">
        <v>7185</v>
      </c>
      <c r="C2594" s="55" t="s">
        <v>5388</v>
      </c>
      <c r="D2594" s="55" t="s">
        <v>7186</v>
      </c>
      <c r="E2594" s="55" t="s">
        <v>2174</v>
      </c>
      <c r="F2594" s="54" t="s">
        <v>441</v>
      </c>
      <c r="G2594" s="56">
        <v>49450</v>
      </c>
      <c r="H2594" s="85">
        <f t="shared" si="40"/>
        <v>10.069334853745202</v>
      </c>
    </row>
    <row r="2595" spans="1:8" x14ac:dyDescent="0.25">
      <c r="A2595" s="53">
        <v>888980702597</v>
      </c>
      <c r="B2595" s="54" t="s">
        <v>7187</v>
      </c>
      <c r="C2595" s="55" t="s">
        <v>7188</v>
      </c>
      <c r="D2595" s="55" t="s">
        <v>7189</v>
      </c>
      <c r="E2595" s="55" t="s">
        <v>7190</v>
      </c>
      <c r="F2595" s="54" t="s">
        <v>441</v>
      </c>
      <c r="G2595" s="56">
        <v>49450</v>
      </c>
      <c r="H2595" s="85">
        <f t="shared" si="40"/>
        <v>10.069334853745202</v>
      </c>
    </row>
    <row r="2596" spans="1:8" x14ac:dyDescent="0.25">
      <c r="A2596" s="53">
        <v>395170700630</v>
      </c>
      <c r="B2596" s="54" t="s">
        <v>7191</v>
      </c>
      <c r="C2596" s="55" t="s">
        <v>7192</v>
      </c>
      <c r="D2596" s="55" t="s">
        <v>7193</v>
      </c>
      <c r="E2596" s="55" t="s">
        <v>728</v>
      </c>
      <c r="F2596" s="54" t="s">
        <v>441</v>
      </c>
      <c r="G2596" s="56">
        <v>49444</v>
      </c>
      <c r="H2596" s="85">
        <f t="shared" si="40"/>
        <v>10.068113094207842</v>
      </c>
    </row>
    <row r="2597" spans="1:8" x14ac:dyDescent="0.25">
      <c r="A2597" s="53">
        <v>396190701175</v>
      </c>
      <c r="B2597" s="54" t="s">
        <v>7194</v>
      </c>
      <c r="C2597" s="55" t="s">
        <v>7195</v>
      </c>
      <c r="D2597" s="55" t="s">
        <v>7196</v>
      </c>
      <c r="E2597" s="55" t="s">
        <v>2104</v>
      </c>
      <c r="F2597" s="54" t="s">
        <v>441</v>
      </c>
      <c r="G2597" s="56">
        <v>49016</v>
      </c>
      <c r="H2597" s="85">
        <f t="shared" si="40"/>
        <v>9.9809609138761335</v>
      </c>
    </row>
    <row r="2598" spans="1:8" x14ac:dyDescent="0.25">
      <c r="A2598" s="53">
        <v>389200300291</v>
      </c>
      <c r="B2598" s="54" t="s">
        <v>7197</v>
      </c>
      <c r="C2598" s="55" t="s">
        <v>6597</v>
      </c>
      <c r="D2598" s="55" t="s">
        <v>7198</v>
      </c>
      <c r="E2598" s="55" t="s">
        <v>3105</v>
      </c>
      <c r="F2598" s="54" t="s">
        <v>441</v>
      </c>
      <c r="G2598" s="56">
        <v>47437</v>
      </c>
      <c r="H2598" s="85">
        <f t="shared" si="40"/>
        <v>9.6594345289607926</v>
      </c>
    </row>
    <row r="2599" spans="1:8" x14ac:dyDescent="0.25">
      <c r="A2599" s="53">
        <v>390040311443</v>
      </c>
      <c r="B2599" s="54" t="s">
        <v>7199</v>
      </c>
      <c r="C2599" s="55" t="s">
        <v>7200</v>
      </c>
      <c r="D2599" s="55" t="s">
        <v>7201</v>
      </c>
      <c r="E2599" s="55" t="s">
        <v>1532</v>
      </c>
      <c r="F2599" s="54" t="s">
        <v>441</v>
      </c>
      <c r="G2599" s="56">
        <v>46428</v>
      </c>
      <c r="H2599" s="85">
        <f t="shared" si="40"/>
        <v>9.4539753000946867</v>
      </c>
    </row>
    <row r="2600" spans="1:8" x14ac:dyDescent="0.25">
      <c r="A2600" s="53">
        <v>390820600285</v>
      </c>
      <c r="B2600" s="54" t="s">
        <v>7202</v>
      </c>
      <c r="C2600" s="55" t="s">
        <v>7203</v>
      </c>
      <c r="D2600" s="55" t="s">
        <v>7204</v>
      </c>
      <c r="E2600" s="55" t="s">
        <v>1532</v>
      </c>
      <c r="F2600" s="54" t="s">
        <v>441</v>
      </c>
      <c r="G2600" s="56">
        <v>46428</v>
      </c>
      <c r="H2600" s="85">
        <f t="shared" si="40"/>
        <v>9.4539753000946867</v>
      </c>
    </row>
    <row r="2601" spans="1:8" x14ac:dyDescent="0.25">
      <c r="A2601" s="53">
        <v>395030801444</v>
      </c>
      <c r="B2601" s="54" t="s">
        <v>7205</v>
      </c>
      <c r="C2601" s="55" t="s">
        <v>3537</v>
      </c>
      <c r="D2601" s="55" t="s">
        <v>3538</v>
      </c>
      <c r="E2601" s="55" t="s">
        <v>743</v>
      </c>
      <c r="F2601" s="54" t="s">
        <v>441</v>
      </c>
      <c r="G2601" s="56">
        <v>46428</v>
      </c>
      <c r="H2601" s="85">
        <f t="shared" si="40"/>
        <v>9.4539753000946867</v>
      </c>
    </row>
    <row r="2602" spans="1:8" x14ac:dyDescent="0.25">
      <c r="A2602" s="53">
        <v>390970710216</v>
      </c>
      <c r="B2602" s="54" t="s">
        <v>7206</v>
      </c>
      <c r="C2602" s="55" t="s">
        <v>7207</v>
      </c>
      <c r="D2602" s="55" t="s">
        <v>7208</v>
      </c>
      <c r="E2602" s="55" t="s">
        <v>1532</v>
      </c>
      <c r="F2602" s="54" t="s">
        <v>441</v>
      </c>
      <c r="G2602" s="56">
        <v>46134</v>
      </c>
      <c r="H2602" s="85">
        <f t="shared" si="40"/>
        <v>9.394109082764027</v>
      </c>
    </row>
    <row r="2603" spans="1:8" x14ac:dyDescent="0.25">
      <c r="A2603" s="53">
        <v>395010301909</v>
      </c>
      <c r="B2603" s="54" t="s">
        <v>7209</v>
      </c>
      <c r="C2603" s="55" t="s">
        <v>4709</v>
      </c>
      <c r="D2603" s="55" t="s">
        <v>4710</v>
      </c>
      <c r="E2603" s="55" t="s">
        <v>743</v>
      </c>
      <c r="F2603" s="54" t="s">
        <v>441</v>
      </c>
      <c r="G2603" s="56">
        <v>44588</v>
      </c>
      <c r="H2603" s="85">
        <f t="shared" si="40"/>
        <v>9.0793023753041684</v>
      </c>
    </row>
    <row r="2604" spans="1:8" x14ac:dyDescent="0.25">
      <c r="A2604" s="53">
        <v>370850202623</v>
      </c>
      <c r="B2604" s="54" t="s">
        <v>7210</v>
      </c>
      <c r="C2604" s="55" t="s">
        <v>7211</v>
      </c>
      <c r="D2604" s="55" t="s">
        <v>7212</v>
      </c>
      <c r="E2604" s="55" t="s">
        <v>1409</v>
      </c>
      <c r="F2604" s="54" t="s">
        <v>441</v>
      </c>
      <c r="G2604" s="56">
        <v>44549</v>
      </c>
      <c r="H2604" s="85">
        <f t="shared" si="40"/>
        <v>9.0713609383113258</v>
      </c>
    </row>
    <row r="2605" spans="1:8" x14ac:dyDescent="0.25">
      <c r="A2605" s="53">
        <v>371880311041</v>
      </c>
      <c r="B2605" s="54" t="s">
        <v>7213</v>
      </c>
      <c r="C2605" s="55" t="s">
        <v>1654</v>
      </c>
      <c r="D2605" s="55" t="s">
        <v>7214</v>
      </c>
      <c r="E2605" s="55" t="s">
        <v>1674</v>
      </c>
      <c r="F2605" s="54" t="s">
        <v>441</v>
      </c>
      <c r="G2605" s="56">
        <v>44549</v>
      </c>
      <c r="H2605" s="85">
        <f t="shared" si="40"/>
        <v>9.0713609383113258</v>
      </c>
    </row>
    <row r="2606" spans="1:8" x14ac:dyDescent="0.25">
      <c r="A2606" s="53">
        <v>389930200179</v>
      </c>
      <c r="B2606" s="54" t="s">
        <v>7215</v>
      </c>
      <c r="C2606" s="55" t="s">
        <v>7216</v>
      </c>
      <c r="D2606" s="55" t="s">
        <v>7217</v>
      </c>
      <c r="E2606" s="55" t="s">
        <v>1489</v>
      </c>
      <c r="F2606" s="54" t="s">
        <v>441</v>
      </c>
      <c r="G2606" s="56">
        <v>44549</v>
      </c>
      <c r="H2606" s="85">
        <f t="shared" si="40"/>
        <v>9.0713609383113258</v>
      </c>
    </row>
    <row r="2607" spans="1:8" x14ac:dyDescent="0.25">
      <c r="A2607" s="53">
        <v>390750400241</v>
      </c>
      <c r="B2607" s="54" t="s">
        <v>7218</v>
      </c>
      <c r="C2607" s="55" t="s">
        <v>7219</v>
      </c>
      <c r="D2607" s="55" t="s">
        <v>7220</v>
      </c>
      <c r="E2607" s="55" t="s">
        <v>1532</v>
      </c>
      <c r="F2607" s="54" t="s">
        <v>441</v>
      </c>
      <c r="G2607" s="56">
        <v>44549</v>
      </c>
      <c r="H2607" s="85">
        <f t="shared" si="40"/>
        <v>9.0713609383113258</v>
      </c>
    </row>
    <row r="2608" spans="1:8" x14ac:dyDescent="0.25">
      <c r="A2608" s="53">
        <v>390751200016</v>
      </c>
      <c r="B2608" s="54" t="s">
        <v>7221</v>
      </c>
      <c r="C2608" s="55" t="s">
        <v>3557</v>
      </c>
      <c r="D2608" s="55" t="s">
        <v>1215</v>
      </c>
      <c r="E2608" s="55" t="s">
        <v>1215</v>
      </c>
      <c r="F2608" s="54" t="s">
        <v>441</v>
      </c>
      <c r="G2608" s="56">
        <v>44549</v>
      </c>
      <c r="H2608" s="85">
        <f t="shared" si="40"/>
        <v>9.0713609383113258</v>
      </c>
    </row>
    <row r="2609" spans="1:8" x14ac:dyDescent="0.25">
      <c r="A2609" s="53">
        <v>390890500083</v>
      </c>
      <c r="B2609" s="54" t="s">
        <v>7222</v>
      </c>
      <c r="C2609" s="55" t="s">
        <v>7223</v>
      </c>
      <c r="D2609" s="55" t="s">
        <v>7224</v>
      </c>
      <c r="E2609" s="55" t="s">
        <v>1532</v>
      </c>
      <c r="F2609" s="54" t="s">
        <v>441</v>
      </c>
      <c r="G2609" s="56">
        <v>44549</v>
      </c>
      <c r="H2609" s="85">
        <f t="shared" si="40"/>
        <v>9.0713609383113258</v>
      </c>
    </row>
    <row r="2610" spans="1:8" x14ac:dyDescent="0.25">
      <c r="A2610" s="53">
        <v>390900200075</v>
      </c>
      <c r="B2610" s="54" t="s">
        <v>7225</v>
      </c>
      <c r="C2610" s="55" t="s">
        <v>6608</v>
      </c>
      <c r="D2610" s="55" t="s">
        <v>7226</v>
      </c>
      <c r="E2610" s="55" t="s">
        <v>1532</v>
      </c>
      <c r="F2610" s="54" t="s">
        <v>441</v>
      </c>
      <c r="G2610" s="56">
        <v>44549</v>
      </c>
      <c r="H2610" s="85">
        <f t="shared" si="40"/>
        <v>9.0713609383113258</v>
      </c>
    </row>
    <row r="2611" spans="1:8" x14ac:dyDescent="0.25">
      <c r="A2611" s="53">
        <v>390930200070</v>
      </c>
      <c r="B2611" s="54" t="s">
        <v>7227</v>
      </c>
      <c r="C2611" s="55" t="s">
        <v>7228</v>
      </c>
      <c r="D2611" s="55" t="s">
        <v>7229</v>
      </c>
      <c r="E2611" s="55" t="s">
        <v>7230</v>
      </c>
      <c r="F2611" s="54" t="s">
        <v>441</v>
      </c>
      <c r="G2611" s="56">
        <v>44549</v>
      </c>
      <c r="H2611" s="85">
        <f t="shared" si="40"/>
        <v>9.0713609383113258</v>
      </c>
    </row>
    <row r="2612" spans="1:8" x14ac:dyDescent="0.25">
      <c r="A2612" s="53">
        <v>390950710589</v>
      </c>
      <c r="B2612" s="54" t="s">
        <v>7231</v>
      </c>
      <c r="C2612" s="55" t="s">
        <v>7012</v>
      </c>
      <c r="D2612" s="55" t="s">
        <v>7232</v>
      </c>
      <c r="E2612" s="55" t="s">
        <v>1532</v>
      </c>
      <c r="F2612" s="54" t="s">
        <v>441</v>
      </c>
      <c r="G2612" s="56">
        <v>44549</v>
      </c>
      <c r="H2612" s="85">
        <f t="shared" si="40"/>
        <v>9.0713609383113258</v>
      </c>
    </row>
    <row r="2613" spans="1:8" x14ac:dyDescent="0.25">
      <c r="A2613" s="53">
        <v>390951110551</v>
      </c>
      <c r="B2613" s="54" t="s">
        <v>7233</v>
      </c>
      <c r="C2613" s="55" t="s">
        <v>6351</v>
      </c>
      <c r="D2613" s="55" t="s">
        <v>545</v>
      </c>
      <c r="E2613" s="55" t="s">
        <v>2816</v>
      </c>
      <c r="F2613" s="54" t="s">
        <v>441</v>
      </c>
      <c r="G2613" s="56">
        <v>44549</v>
      </c>
      <c r="H2613" s="85">
        <f t="shared" si="40"/>
        <v>9.0713609383113258</v>
      </c>
    </row>
    <row r="2614" spans="1:8" x14ac:dyDescent="0.25">
      <c r="A2614" s="53">
        <v>390970411154</v>
      </c>
      <c r="B2614" s="54" t="s">
        <v>7234</v>
      </c>
      <c r="C2614" s="55" t="s">
        <v>7235</v>
      </c>
      <c r="D2614" s="55" t="s">
        <v>6846</v>
      </c>
      <c r="E2614" s="55" t="s">
        <v>1215</v>
      </c>
      <c r="F2614" s="54" t="s">
        <v>441</v>
      </c>
      <c r="G2614" s="56">
        <v>44549</v>
      </c>
      <c r="H2614" s="85">
        <f t="shared" si="40"/>
        <v>9.0713609383113258</v>
      </c>
    </row>
    <row r="2615" spans="1:8" x14ac:dyDescent="0.25">
      <c r="A2615" s="53">
        <v>390980210149</v>
      </c>
      <c r="B2615" s="54" t="s">
        <v>7236</v>
      </c>
      <c r="C2615" s="55" t="s">
        <v>7237</v>
      </c>
      <c r="D2615" s="55" t="s">
        <v>7238</v>
      </c>
      <c r="E2615" s="55" t="s">
        <v>1532</v>
      </c>
      <c r="F2615" s="54" t="s">
        <v>441</v>
      </c>
      <c r="G2615" s="56">
        <v>44549</v>
      </c>
      <c r="H2615" s="85">
        <f t="shared" si="40"/>
        <v>9.0713609383113258</v>
      </c>
    </row>
    <row r="2616" spans="1:8" x14ac:dyDescent="0.25">
      <c r="A2616" s="53">
        <v>391010410672</v>
      </c>
      <c r="B2616" s="54" t="s">
        <v>7239</v>
      </c>
      <c r="C2616" s="55" t="s">
        <v>7240</v>
      </c>
      <c r="D2616" s="55" t="s">
        <v>7241</v>
      </c>
      <c r="E2616" s="55" t="s">
        <v>1525</v>
      </c>
      <c r="F2616" s="54" t="s">
        <v>441</v>
      </c>
      <c r="G2616" s="56">
        <v>44549</v>
      </c>
      <c r="H2616" s="85">
        <f t="shared" si="40"/>
        <v>9.0713609383113258</v>
      </c>
    </row>
    <row r="2617" spans="1:8" x14ac:dyDescent="0.25">
      <c r="A2617" s="53">
        <v>391930700028</v>
      </c>
      <c r="B2617" s="54" t="s">
        <v>7242</v>
      </c>
      <c r="C2617" s="55" t="s">
        <v>7243</v>
      </c>
      <c r="D2617" s="55" t="s">
        <v>7244</v>
      </c>
      <c r="E2617" s="55" t="s">
        <v>984</v>
      </c>
      <c r="F2617" s="54" t="s">
        <v>441</v>
      </c>
      <c r="G2617" s="56">
        <v>44549</v>
      </c>
      <c r="H2617" s="85">
        <f t="shared" si="40"/>
        <v>9.0713609383113258</v>
      </c>
    </row>
    <row r="2618" spans="1:8" x14ac:dyDescent="0.25">
      <c r="A2618" s="53">
        <v>395161000978</v>
      </c>
      <c r="B2618" s="54" t="s">
        <v>7245</v>
      </c>
      <c r="C2618" s="55" t="s">
        <v>2117</v>
      </c>
      <c r="D2618" s="55" t="s">
        <v>5455</v>
      </c>
      <c r="E2618" s="55" t="s">
        <v>728</v>
      </c>
      <c r="F2618" s="54" t="s">
        <v>441</v>
      </c>
      <c r="G2618" s="56">
        <v>44549</v>
      </c>
      <c r="H2618" s="85">
        <f t="shared" si="40"/>
        <v>9.0713609383113258</v>
      </c>
    </row>
    <row r="2619" spans="1:8" x14ac:dyDescent="0.25">
      <c r="A2619" s="53">
        <v>395770800816</v>
      </c>
      <c r="B2619" s="54" t="s">
        <v>7246</v>
      </c>
      <c r="C2619" s="55" t="s">
        <v>7247</v>
      </c>
      <c r="D2619" s="55" t="s">
        <v>4694</v>
      </c>
      <c r="E2619" s="55" t="s">
        <v>728</v>
      </c>
      <c r="F2619" s="54" t="s">
        <v>441</v>
      </c>
      <c r="G2619" s="56">
        <v>44549</v>
      </c>
      <c r="H2619" s="85">
        <f t="shared" si="40"/>
        <v>9.0713609383113258</v>
      </c>
    </row>
    <row r="2620" spans="1:8" x14ac:dyDescent="0.25">
      <c r="A2620" s="53">
        <v>395770801871</v>
      </c>
      <c r="B2620" s="54" t="s">
        <v>7248</v>
      </c>
      <c r="C2620" s="55" t="s">
        <v>7249</v>
      </c>
      <c r="D2620" s="55" t="s">
        <v>7250</v>
      </c>
      <c r="E2620" s="55" t="s">
        <v>743</v>
      </c>
      <c r="F2620" s="54" t="s">
        <v>441</v>
      </c>
      <c r="G2620" s="56">
        <v>44549</v>
      </c>
      <c r="H2620" s="85">
        <f t="shared" si="40"/>
        <v>9.0713609383113258</v>
      </c>
    </row>
    <row r="2621" spans="1:8" x14ac:dyDescent="0.25">
      <c r="A2621" s="53">
        <v>395770803173</v>
      </c>
      <c r="B2621" s="54" t="s">
        <v>7251</v>
      </c>
      <c r="C2621" s="55" t="s">
        <v>2891</v>
      </c>
      <c r="D2621" s="55" t="s">
        <v>2892</v>
      </c>
      <c r="E2621" s="55" t="s">
        <v>743</v>
      </c>
      <c r="F2621" s="54" t="s">
        <v>477</v>
      </c>
      <c r="G2621" s="56">
        <v>44549</v>
      </c>
      <c r="H2621" s="85">
        <f t="shared" si="40"/>
        <v>9.0713609383113258</v>
      </c>
    </row>
    <row r="2622" spans="1:8" x14ac:dyDescent="0.25">
      <c r="A2622" s="53">
        <v>395770803211</v>
      </c>
      <c r="B2622" s="54" t="s">
        <v>7252</v>
      </c>
      <c r="C2622" s="55" t="s">
        <v>7253</v>
      </c>
      <c r="D2622" s="55" t="s">
        <v>7254</v>
      </c>
      <c r="E2622" s="55" t="s">
        <v>743</v>
      </c>
      <c r="F2622" s="54" t="s">
        <v>441</v>
      </c>
      <c r="G2622" s="56">
        <v>44549</v>
      </c>
      <c r="H2622" s="85">
        <f t="shared" si="40"/>
        <v>9.0713609383113258</v>
      </c>
    </row>
    <row r="2623" spans="1:8" x14ac:dyDescent="0.25">
      <c r="A2623" s="53">
        <v>395970752107</v>
      </c>
      <c r="B2623" s="54" t="s">
        <v>7255</v>
      </c>
      <c r="C2623" s="55" t="s">
        <v>7256</v>
      </c>
      <c r="D2623" s="55" t="s">
        <v>2139</v>
      </c>
      <c r="E2623" s="55" t="s">
        <v>728</v>
      </c>
      <c r="F2623" s="54" t="s">
        <v>441</v>
      </c>
      <c r="G2623" s="56">
        <v>44549</v>
      </c>
      <c r="H2623" s="85">
        <f t="shared" si="40"/>
        <v>9.0713609383113258</v>
      </c>
    </row>
    <row r="2624" spans="1:8" x14ac:dyDescent="0.25">
      <c r="A2624" s="53">
        <v>395991251396</v>
      </c>
      <c r="B2624" s="54" t="s">
        <v>7257</v>
      </c>
      <c r="C2624" s="55" t="s">
        <v>7258</v>
      </c>
      <c r="D2624" s="55" t="s">
        <v>7259</v>
      </c>
      <c r="E2624" s="55" t="s">
        <v>743</v>
      </c>
      <c r="F2624" s="54" t="s">
        <v>441</v>
      </c>
      <c r="G2624" s="56">
        <v>44549</v>
      </c>
      <c r="H2624" s="85">
        <f t="shared" si="40"/>
        <v>9.0713609383113258</v>
      </c>
    </row>
    <row r="2625" spans="1:8" x14ac:dyDescent="0.25">
      <c r="A2625" s="53">
        <v>398000905465</v>
      </c>
      <c r="B2625" s="54" t="s">
        <v>7260</v>
      </c>
      <c r="C2625" s="55" t="s">
        <v>7261</v>
      </c>
      <c r="D2625" s="55" t="s">
        <v>7262</v>
      </c>
      <c r="E2625" s="55" t="s">
        <v>1051</v>
      </c>
      <c r="F2625" s="54" t="s">
        <v>441</v>
      </c>
      <c r="G2625" s="56">
        <v>44549</v>
      </c>
      <c r="H2625" s="85">
        <f t="shared" si="40"/>
        <v>9.0713609383113258</v>
      </c>
    </row>
    <row r="2626" spans="1:8" x14ac:dyDescent="0.25">
      <c r="A2626" s="53">
        <v>398020400092</v>
      </c>
      <c r="B2626" s="54" t="s">
        <v>7263</v>
      </c>
      <c r="C2626" s="55" t="s">
        <v>7264</v>
      </c>
      <c r="D2626" s="55" t="s">
        <v>1525</v>
      </c>
      <c r="E2626" s="55" t="s">
        <v>2223</v>
      </c>
      <c r="F2626" s="54" t="s">
        <v>441</v>
      </c>
      <c r="G2626" s="56">
        <v>44549</v>
      </c>
      <c r="H2626" s="85">
        <f t="shared" ref="H2626:H2689" si="41">G2626/4910.95</f>
        <v>9.0713609383113258</v>
      </c>
    </row>
    <row r="2627" spans="1:8" x14ac:dyDescent="0.25">
      <c r="A2627" s="53">
        <v>398030401755</v>
      </c>
      <c r="B2627" s="54" t="s">
        <v>7265</v>
      </c>
      <c r="C2627" s="55" t="s">
        <v>7266</v>
      </c>
      <c r="D2627" s="55" t="s">
        <v>7267</v>
      </c>
      <c r="E2627" s="55" t="s">
        <v>2227</v>
      </c>
      <c r="F2627" s="54" t="s">
        <v>441</v>
      </c>
      <c r="G2627" s="56">
        <v>44549</v>
      </c>
      <c r="H2627" s="85">
        <f t="shared" si="41"/>
        <v>9.0713609383113258</v>
      </c>
    </row>
    <row r="2628" spans="1:8" x14ac:dyDescent="0.25">
      <c r="A2628" s="53">
        <v>398161000225</v>
      </c>
      <c r="B2628" s="54" t="s">
        <v>7268</v>
      </c>
      <c r="C2628" s="55" t="s">
        <v>7269</v>
      </c>
      <c r="D2628" s="55" t="s">
        <v>7270</v>
      </c>
      <c r="E2628" s="55" t="s">
        <v>2733</v>
      </c>
      <c r="F2628" s="54" t="s">
        <v>441</v>
      </c>
      <c r="G2628" s="56">
        <v>44549</v>
      </c>
      <c r="H2628" s="85">
        <f t="shared" si="41"/>
        <v>9.0713609383113258</v>
      </c>
    </row>
    <row r="2629" spans="1:8" x14ac:dyDescent="0.25">
      <c r="A2629" s="53">
        <v>398720300137</v>
      </c>
      <c r="B2629" s="54" t="s">
        <v>7271</v>
      </c>
      <c r="C2629" s="55" t="s">
        <v>2692</v>
      </c>
      <c r="D2629" s="55" t="s">
        <v>7272</v>
      </c>
      <c r="E2629" s="55" t="s">
        <v>2227</v>
      </c>
      <c r="F2629" s="54" t="s">
        <v>441</v>
      </c>
      <c r="G2629" s="56">
        <v>44549</v>
      </c>
      <c r="H2629" s="85">
        <f t="shared" si="41"/>
        <v>9.0713609383113258</v>
      </c>
    </row>
    <row r="2630" spans="1:8" x14ac:dyDescent="0.25">
      <c r="A2630" s="53">
        <v>398851000945</v>
      </c>
      <c r="B2630" s="54" t="s">
        <v>7273</v>
      </c>
      <c r="C2630" s="55" t="s">
        <v>7274</v>
      </c>
      <c r="D2630" s="55" t="s">
        <v>7275</v>
      </c>
      <c r="E2630" s="55" t="s">
        <v>2227</v>
      </c>
      <c r="F2630" s="54" t="s">
        <v>441</v>
      </c>
      <c r="G2630" s="56">
        <v>44549</v>
      </c>
      <c r="H2630" s="85">
        <f t="shared" si="41"/>
        <v>9.0713609383113258</v>
      </c>
    </row>
    <row r="2631" spans="1:8" x14ac:dyDescent="0.25">
      <c r="A2631" s="53">
        <v>400000301394</v>
      </c>
      <c r="B2631" s="54" t="s">
        <v>7276</v>
      </c>
      <c r="C2631" s="55" t="s">
        <v>2407</v>
      </c>
      <c r="D2631" s="55" t="s">
        <v>7277</v>
      </c>
      <c r="E2631" s="55" t="s">
        <v>716</v>
      </c>
      <c r="F2631" s="54" t="s">
        <v>441</v>
      </c>
      <c r="G2631" s="56">
        <v>44549</v>
      </c>
      <c r="H2631" s="85">
        <f t="shared" si="41"/>
        <v>9.0713609383113258</v>
      </c>
    </row>
    <row r="2632" spans="1:8" x14ac:dyDescent="0.25">
      <c r="A2632" s="53">
        <v>400000301432</v>
      </c>
      <c r="B2632" s="54" t="s">
        <v>7278</v>
      </c>
      <c r="C2632" s="55" t="s">
        <v>7279</v>
      </c>
      <c r="D2632" s="55" t="s">
        <v>7168</v>
      </c>
      <c r="E2632" s="55" t="s">
        <v>2127</v>
      </c>
      <c r="F2632" s="54" t="s">
        <v>441</v>
      </c>
      <c r="G2632" s="56">
        <v>44549</v>
      </c>
      <c r="H2632" s="85">
        <f t="shared" si="41"/>
        <v>9.0713609383113258</v>
      </c>
    </row>
    <row r="2633" spans="1:8" x14ac:dyDescent="0.25">
      <c r="A2633" s="53">
        <v>400000600049</v>
      </c>
      <c r="B2633" s="54" t="s">
        <v>7280</v>
      </c>
      <c r="C2633" s="55" t="s">
        <v>7281</v>
      </c>
      <c r="D2633" s="55" t="s">
        <v>7282</v>
      </c>
      <c r="E2633" s="55" t="s">
        <v>2127</v>
      </c>
      <c r="F2633" s="54" t="s">
        <v>441</v>
      </c>
      <c r="G2633" s="56">
        <v>44549</v>
      </c>
      <c r="H2633" s="85">
        <f t="shared" si="41"/>
        <v>9.0713609383113258</v>
      </c>
    </row>
    <row r="2634" spans="1:8" x14ac:dyDescent="0.25">
      <c r="A2634" s="53">
        <v>400001200729</v>
      </c>
      <c r="B2634" s="54" t="s">
        <v>7283</v>
      </c>
      <c r="C2634" s="55" t="s">
        <v>7284</v>
      </c>
      <c r="D2634" s="55" t="s">
        <v>7285</v>
      </c>
      <c r="E2634" s="55" t="s">
        <v>716</v>
      </c>
      <c r="F2634" s="54" t="s">
        <v>441</v>
      </c>
      <c r="G2634" s="56">
        <v>44549</v>
      </c>
      <c r="H2634" s="85">
        <f t="shared" si="41"/>
        <v>9.0713609383113258</v>
      </c>
    </row>
    <row r="2635" spans="1:8" x14ac:dyDescent="0.25">
      <c r="A2635" s="53">
        <v>400851100669</v>
      </c>
      <c r="B2635" s="54" t="s">
        <v>7286</v>
      </c>
      <c r="C2635" s="55" t="s">
        <v>7287</v>
      </c>
      <c r="D2635" s="55" t="s">
        <v>1933</v>
      </c>
      <c r="E2635" s="55" t="s">
        <v>716</v>
      </c>
      <c r="F2635" s="54" t="s">
        <v>441</v>
      </c>
      <c r="G2635" s="56">
        <v>44549</v>
      </c>
      <c r="H2635" s="85">
        <f t="shared" si="41"/>
        <v>9.0713609383113258</v>
      </c>
    </row>
    <row r="2636" spans="1:8" x14ac:dyDescent="0.25">
      <c r="A2636" s="53">
        <v>400881100566</v>
      </c>
      <c r="B2636" s="54" t="s">
        <v>7288</v>
      </c>
      <c r="C2636" s="55" t="s">
        <v>7289</v>
      </c>
      <c r="D2636" s="55" t="s">
        <v>7290</v>
      </c>
      <c r="E2636" s="55" t="s">
        <v>716</v>
      </c>
      <c r="F2636" s="54" t="s">
        <v>441</v>
      </c>
      <c r="G2636" s="56">
        <v>44549</v>
      </c>
      <c r="H2636" s="85">
        <f t="shared" si="41"/>
        <v>9.0713609383113258</v>
      </c>
    </row>
    <row r="2637" spans="1:8" x14ac:dyDescent="0.25">
      <c r="A2637" s="53">
        <v>400900501003</v>
      </c>
      <c r="B2637" s="54" t="s">
        <v>7291</v>
      </c>
      <c r="C2637" s="55" t="s">
        <v>6409</v>
      </c>
      <c r="D2637" s="55" t="s">
        <v>7292</v>
      </c>
      <c r="E2637" s="55" t="s">
        <v>716</v>
      </c>
      <c r="F2637" s="54" t="s">
        <v>441</v>
      </c>
      <c r="G2637" s="56">
        <v>44549</v>
      </c>
      <c r="H2637" s="85">
        <f t="shared" si="41"/>
        <v>9.0713609383113258</v>
      </c>
    </row>
    <row r="2638" spans="1:8" x14ac:dyDescent="0.25">
      <c r="A2638" s="53">
        <v>400910400418</v>
      </c>
      <c r="B2638" s="54" t="s">
        <v>7293</v>
      </c>
      <c r="C2638" s="55" t="s">
        <v>7294</v>
      </c>
      <c r="D2638" s="55" t="s">
        <v>2940</v>
      </c>
      <c r="E2638" s="55" t="s">
        <v>716</v>
      </c>
      <c r="F2638" s="54" t="s">
        <v>441</v>
      </c>
      <c r="G2638" s="56">
        <v>44549</v>
      </c>
      <c r="H2638" s="85">
        <f t="shared" si="41"/>
        <v>9.0713609383113258</v>
      </c>
    </row>
    <row r="2639" spans="1:8" x14ac:dyDescent="0.25">
      <c r="A2639" s="53">
        <v>400940740329</v>
      </c>
      <c r="B2639" s="54" t="s">
        <v>7295</v>
      </c>
      <c r="C2639" s="55" t="s">
        <v>7296</v>
      </c>
      <c r="D2639" s="55" t="s">
        <v>7297</v>
      </c>
      <c r="E2639" s="55" t="s">
        <v>716</v>
      </c>
      <c r="F2639" s="54" t="s">
        <v>441</v>
      </c>
      <c r="G2639" s="56">
        <v>44549</v>
      </c>
      <c r="H2639" s="85">
        <f t="shared" si="41"/>
        <v>9.0713609383113258</v>
      </c>
    </row>
    <row r="2640" spans="1:8" x14ac:dyDescent="0.25">
      <c r="A2640" s="53">
        <v>400960831657</v>
      </c>
      <c r="B2640" s="54" t="s">
        <v>7298</v>
      </c>
      <c r="C2640" s="55" t="s">
        <v>7299</v>
      </c>
      <c r="D2640" s="55" t="s">
        <v>3497</v>
      </c>
      <c r="E2640" s="55" t="s">
        <v>716</v>
      </c>
      <c r="F2640" s="54" t="s">
        <v>441</v>
      </c>
      <c r="G2640" s="56">
        <v>44549</v>
      </c>
      <c r="H2640" s="85">
        <f t="shared" si="41"/>
        <v>9.0713609383113258</v>
      </c>
    </row>
    <row r="2641" spans="1:8" x14ac:dyDescent="0.25">
      <c r="A2641" s="53">
        <v>400971120019</v>
      </c>
      <c r="B2641" s="54" t="s">
        <v>7300</v>
      </c>
      <c r="C2641" s="55" t="s">
        <v>7301</v>
      </c>
      <c r="D2641" s="55" t="s">
        <v>7302</v>
      </c>
      <c r="E2641" s="55" t="s">
        <v>716</v>
      </c>
      <c r="F2641" s="54" t="s">
        <v>441</v>
      </c>
      <c r="G2641" s="56">
        <v>44549</v>
      </c>
      <c r="H2641" s="85">
        <f t="shared" si="41"/>
        <v>9.0713609383113258</v>
      </c>
    </row>
    <row r="2642" spans="1:8" x14ac:dyDescent="0.25">
      <c r="A2642" s="53">
        <v>400990721180</v>
      </c>
      <c r="B2642" s="54" t="s">
        <v>7303</v>
      </c>
      <c r="C2642" s="55" t="s">
        <v>2763</v>
      </c>
      <c r="D2642" s="55" t="s">
        <v>7304</v>
      </c>
      <c r="E2642" s="55" t="s">
        <v>716</v>
      </c>
      <c r="F2642" s="54" t="s">
        <v>441</v>
      </c>
      <c r="G2642" s="56">
        <v>44549</v>
      </c>
      <c r="H2642" s="85">
        <f t="shared" si="41"/>
        <v>9.0713609383113258</v>
      </c>
    </row>
    <row r="2643" spans="1:8" x14ac:dyDescent="0.25">
      <c r="A2643" s="53">
        <v>398161000772</v>
      </c>
      <c r="B2643" s="54" t="s">
        <v>7305</v>
      </c>
      <c r="C2643" s="55" t="s">
        <v>4756</v>
      </c>
      <c r="D2643" s="55" t="s">
        <v>7306</v>
      </c>
      <c r="E2643" s="55" t="s">
        <v>3165</v>
      </c>
      <c r="F2643" s="54" t="s">
        <v>477</v>
      </c>
      <c r="G2643" s="56">
        <v>44548</v>
      </c>
      <c r="H2643" s="85">
        <f t="shared" si="41"/>
        <v>9.0711573117217643</v>
      </c>
    </row>
    <row r="2644" spans="1:8" x14ac:dyDescent="0.25">
      <c r="A2644" s="53">
        <v>400030601481</v>
      </c>
      <c r="B2644" s="54" t="s">
        <v>7307</v>
      </c>
      <c r="C2644" s="55" t="s">
        <v>7308</v>
      </c>
      <c r="D2644" s="55" t="s">
        <v>7309</v>
      </c>
      <c r="E2644" s="55" t="s">
        <v>716</v>
      </c>
      <c r="F2644" s="54" t="s">
        <v>441</v>
      </c>
      <c r="G2644" s="56">
        <v>44548</v>
      </c>
      <c r="H2644" s="85">
        <f t="shared" si="41"/>
        <v>9.0711573117217643</v>
      </c>
    </row>
    <row r="2645" spans="1:8" x14ac:dyDescent="0.25">
      <c r="A2645" s="53">
        <v>395080202029</v>
      </c>
      <c r="B2645" s="54" t="s">
        <v>7310</v>
      </c>
      <c r="C2645" s="55" t="s">
        <v>7311</v>
      </c>
      <c r="D2645" s="55" t="s">
        <v>7312</v>
      </c>
      <c r="E2645" s="55" t="s">
        <v>728</v>
      </c>
      <c r="F2645" s="54" t="s">
        <v>441</v>
      </c>
      <c r="G2645" s="56">
        <v>42098</v>
      </c>
      <c r="H2645" s="85">
        <f t="shared" si="41"/>
        <v>8.5722721672996069</v>
      </c>
    </row>
    <row r="2646" spans="1:8" x14ac:dyDescent="0.25">
      <c r="A2646" s="53">
        <v>389031110968</v>
      </c>
      <c r="B2646" s="54" t="s">
        <v>7313</v>
      </c>
      <c r="C2646" s="55" t="s">
        <v>7314</v>
      </c>
      <c r="D2646" s="55" t="s">
        <v>7315</v>
      </c>
      <c r="E2646" s="55" t="s">
        <v>5712</v>
      </c>
      <c r="F2646" s="54" t="s">
        <v>441</v>
      </c>
      <c r="G2646" s="56">
        <v>40085</v>
      </c>
      <c r="H2646" s="85">
        <f t="shared" si="41"/>
        <v>8.1623718425151957</v>
      </c>
    </row>
    <row r="2647" spans="1:8" x14ac:dyDescent="0.25">
      <c r="A2647" s="53">
        <v>395100101542</v>
      </c>
      <c r="B2647" s="54" t="s">
        <v>7316</v>
      </c>
      <c r="C2647" s="55" t="s">
        <v>7317</v>
      </c>
      <c r="D2647" s="55" t="s">
        <v>7318</v>
      </c>
      <c r="E2647" s="55" t="s">
        <v>728</v>
      </c>
      <c r="F2647" s="54" t="s">
        <v>441</v>
      </c>
      <c r="G2647" s="56">
        <v>40085</v>
      </c>
      <c r="H2647" s="85">
        <f t="shared" si="41"/>
        <v>8.1623718425151957</v>
      </c>
    </row>
    <row r="2648" spans="1:8" x14ac:dyDescent="0.25">
      <c r="A2648" s="53">
        <v>395971250105</v>
      </c>
      <c r="B2648" s="54" t="s">
        <v>7319</v>
      </c>
      <c r="C2648" s="55" t="s">
        <v>7320</v>
      </c>
      <c r="D2648" s="55" t="s">
        <v>7321</v>
      </c>
      <c r="E2648" s="55" t="s">
        <v>743</v>
      </c>
      <c r="F2648" s="54" t="s">
        <v>441</v>
      </c>
      <c r="G2648" s="56">
        <v>40085</v>
      </c>
      <c r="H2648" s="85">
        <f t="shared" si="41"/>
        <v>8.1623718425151957</v>
      </c>
    </row>
    <row r="2649" spans="1:8" x14ac:dyDescent="0.25">
      <c r="A2649" s="53">
        <v>391031210029</v>
      </c>
      <c r="B2649" s="54" t="s">
        <v>7322</v>
      </c>
      <c r="C2649" s="55" t="s">
        <v>7323</v>
      </c>
      <c r="D2649" s="55" t="s">
        <v>7324</v>
      </c>
      <c r="E2649" s="55" t="s">
        <v>1416</v>
      </c>
      <c r="F2649" s="54" t="s">
        <v>441</v>
      </c>
      <c r="G2649" s="56">
        <v>39858</v>
      </c>
      <c r="H2649" s="85">
        <f t="shared" si="41"/>
        <v>8.1161486066850621</v>
      </c>
    </row>
    <row r="2650" spans="1:8" x14ac:dyDescent="0.25">
      <c r="A2650" s="53">
        <v>393040610326</v>
      </c>
      <c r="B2650" s="54" t="s">
        <v>7325</v>
      </c>
      <c r="C2650" s="55" t="s">
        <v>7326</v>
      </c>
      <c r="D2650" s="55" t="s">
        <v>7327</v>
      </c>
      <c r="E2650" s="55" t="s">
        <v>1205</v>
      </c>
      <c r="F2650" s="54" t="s">
        <v>441</v>
      </c>
      <c r="G2650" s="56">
        <v>39858</v>
      </c>
      <c r="H2650" s="85">
        <f t="shared" si="41"/>
        <v>8.1161486066850621</v>
      </c>
    </row>
    <row r="2651" spans="1:8" x14ac:dyDescent="0.25">
      <c r="A2651" s="53">
        <v>393161000061</v>
      </c>
      <c r="B2651" s="54" t="s">
        <v>7328</v>
      </c>
      <c r="C2651" s="55" t="s">
        <v>7329</v>
      </c>
      <c r="D2651" s="55" t="s">
        <v>7330</v>
      </c>
      <c r="E2651" s="55" t="s">
        <v>1205</v>
      </c>
      <c r="F2651" s="54" t="s">
        <v>441</v>
      </c>
      <c r="G2651" s="56">
        <v>39858</v>
      </c>
      <c r="H2651" s="85">
        <f t="shared" si="41"/>
        <v>8.1161486066850621</v>
      </c>
    </row>
    <row r="2652" spans="1:8" x14ac:dyDescent="0.25">
      <c r="A2652" s="53">
        <v>395030700176</v>
      </c>
      <c r="B2652" s="54" t="s">
        <v>7331</v>
      </c>
      <c r="C2652" s="55" t="s">
        <v>7332</v>
      </c>
      <c r="D2652" s="55" t="s">
        <v>2148</v>
      </c>
      <c r="E2652" s="55" t="s">
        <v>743</v>
      </c>
      <c r="F2652" s="54" t="s">
        <v>441</v>
      </c>
      <c r="G2652" s="56">
        <v>39858</v>
      </c>
      <c r="H2652" s="85">
        <f t="shared" si="41"/>
        <v>8.1161486066850621</v>
      </c>
    </row>
    <row r="2653" spans="1:8" x14ac:dyDescent="0.25">
      <c r="A2653" s="53">
        <v>396050400311</v>
      </c>
      <c r="B2653" s="54" t="s">
        <v>663</v>
      </c>
      <c r="C2653" s="55" t="s">
        <v>664</v>
      </c>
      <c r="D2653" s="55" t="s">
        <v>665</v>
      </c>
      <c r="E2653" s="55" t="s">
        <v>440</v>
      </c>
      <c r="F2653" s="54" t="s">
        <v>441</v>
      </c>
      <c r="G2653" s="56">
        <v>39858</v>
      </c>
      <c r="H2653" s="85">
        <f t="shared" si="41"/>
        <v>8.1161486066850621</v>
      </c>
    </row>
    <row r="2654" spans="1:8" x14ac:dyDescent="0.25">
      <c r="A2654" s="53">
        <v>398050500431</v>
      </c>
      <c r="B2654" s="54" t="s">
        <v>7333</v>
      </c>
      <c r="C2654" s="55" t="s">
        <v>7334</v>
      </c>
      <c r="D2654" s="55" t="s">
        <v>7335</v>
      </c>
      <c r="E2654" s="55" t="s">
        <v>7336</v>
      </c>
      <c r="F2654" s="54" t="s">
        <v>441</v>
      </c>
      <c r="G2654" s="56">
        <v>39858</v>
      </c>
      <c r="H2654" s="85">
        <f t="shared" si="41"/>
        <v>8.1161486066850621</v>
      </c>
    </row>
    <row r="2655" spans="1:8" x14ac:dyDescent="0.25">
      <c r="A2655" s="53">
        <v>408050200026</v>
      </c>
      <c r="B2655" s="54" t="s">
        <v>7337</v>
      </c>
      <c r="C2655" s="55" t="s">
        <v>7338</v>
      </c>
      <c r="D2655" s="55" t="s">
        <v>7339</v>
      </c>
      <c r="E2655" s="55" t="s">
        <v>732</v>
      </c>
      <c r="F2655" s="54" t="s">
        <v>441</v>
      </c>
      <c r="G2655" s="56">
        <v>39858</v>
      </c>
      <c r="H2655" s="85">
        <f t="shared" si="41"/>
        <v>8.1161486066850621</v>
      </c>
    </row>
    <row r="2656" spans="1:8" x14ac:dyDescent="0.25">
      <c r="A2656" s="53">
        <v>414040901743</v>
      </c>
      <c r="B2656" s="54" t="s">
        <v>7340</v>
      </c>
      <c r="C2656" s="55" t="s">
        <v>7341</v>
      </c>
      <c r="D2656" s="55" t="s">
        <v>7342</v>
      </c>
      <c r="E2656" s="55" t="s">
        <v>2174</v>
      </c>
      <c r="F2656" s="54" t="s">
        <v>441</v>
      </c>
      <c r="G2656" s="56">
        <v>39858</v>
      </c>
      <c r="H2656" s="85">
        <f t="shared" si="41"/>
        <v>8.1161486066850621</v>
      </c>
    </row>
    <row r="2657" spans="1:8" x14ac:dyDescent="0.25">
      <c r="A2657" s="53">
        <v>371950800419</v>
      </c>
      <c r="B2657" s="54" t="s">
        <v>7343</v>
      </c>
      <c r="C2657" s="55" t="s">
        <v>7344</v>
      </c>
      <c r="D2657" s="55" t="s">
        <v>7345</v>
      </c>
      <c r="E2657" s="55" t="s">
        <v>1429</v>
      </c>
      <c r="F2657" s="54" t="s">
        <v>441</v>
      </c>
      <c r="G2657" s="56">
        <v>39648</v>
      </c>
      <c r="H2657" s="85">
        <f t="shared" si="41"/>
        <v>8.0733870228774478</v>
      </c>
    </row>
    <row r="2658" spans="1:8" x14ac:dyDescent="0.25">
      <c r="A2658" s="53">
        <v>390000110054</v>
      </c>
      <c r="B2658" s="54" t="s">
        <v>7346</v>
      </c>
      <c r="C2658" s="55" t="s">
        <v>7347</v>
      </c>
      <c r="D2658" s="55" t="s">
        <v>7348</v>
      </c>
      <c r="E2658" s="55" t="s">
        <v>1532</v>
      </c>
      <c r="F2658" s="54" t="s">
        <v>441</v>
      </c>
      <c r="G2658" s="56">
        <v>39648</v>
      </c>
      <c r="H2658" s="85">
        <f t="shared" si="41"/>
        <v>8.0733870228774478</v>
      </c>
    </row>
    <row r="2659" spans="1:8" x14ac:dyDescent="0.25">
      <c r="A2659" s="53">
        <v>390730100038</v>
      </c>
      <c r="B2659" s="54" t="s">
        <v>7349</v>
      </c>
      <c r="C2659" s="55" t="s">
        <v>7350</v>
      </c>
      <c r="D2659" s="55" t="s">
        <v>7351</v>
      </c>
      <c r="E2659" s="55" t="s">
        <v>1055</v>
      </c>
      <c r="F2659" s="54" t="s">
        <v>441</v>
      </c>
      <c r="G2659" s="56">
        <v>39648</v>
      </c>
      <c r="H2659" s="85">
        <f t="shared" si="41"/>
        <v>8.0733870228774478</v>
      </c>
    </row>
    <row r="2660" spans="1:8" x14ac:dyDescent="0.25">
      <c r="A2660" s="53">
        <v>395010401768</v>
      </c>
      <c r="B2660" s="54" t="s">
        <v>7352</v>
      </c>
      <c r="C2660" s="55" t="s">
        <v>5193</v>
      </c>
      <c r="D2660" s="55" t="s">
        <v>2558</v>
      </c>
      <c r="E2660" s="55" t="s">
        <v>743</v>
      </c>
      <c r="F2660" s="54" t="s">
        <v>441</v>
      </c>
      <c r="G2660" s="56">
        <v>39648</v>
      </c>
      <c r="H2660" s="85">
        <f t="shared" si="41"/>
        <v>8.0733870228774478</v>
      </c>
    </row>
    <row r="2661" spans="1:8" x14ac:dyDescent="0.25">
      <c r="A2661" s="53">
        <v>395010703357</v>
      </c>
      <c r="B2661" s="54" t="s">
        <v>7353</v>
      </c>
      <c r="C2661" s="55" t="s">
        <v>7354</v>
      </c>
      <c r="D2661" s="55" t="s">
        <v>7355</v>
      </c>
      <c r="E2661" s="55" t="s">
        <v>743</v>
      </c>
      <c r="F2661" s="54" t="s">
        <v>441</v>
      </c>
      <c r="G2661" s="56">
        <v>39648</v>
      </c>
      <c r="H2661" s="85">
        <f t="shared" si="41"/>
        <v>8.0733870228774478</v>
      </c>
    </row>
    <row r="2662" spans="1:8" x14ac:dyDescent="0.25">
      <c r="A2662" s="53">
        <v>395010703365</v>
      </c>
      <c r="B2662" s="54" t="s">
        <v>7356</v>
      </c>
      <c r="C2662" s="55" t="s">
        <v>7357</v>
      </c>
      <c r="D2662" s="55" t="s">
        <v>7355</v>
      </c>
      <c r="E2662" s="55" t="s">
        <v>743</v>
      </c>
      <c r="F2662" s="54" t="s">
        <v>441</v>
      </c>
      <c r="G2662" s="56">
        <v>39648</v>
      </c>
      <c r="H2662" s="85">
        <f t="shared" si="41"/>
        <v>8.0733870228774478</v>
      </c>
    </row>
    <row r="2663" spans="1:8" x14ac:dyDescent="0.25">
      <c r="A2663" s="53">
        <v>395110500721</v>
      </c>
      <c r="B2663" s="54" t="s">
        <v>7358</v>
      </c>
      <c r="C2663" s="55" t="s">
        <v>7359</v>
      </c>
      <c r="D2663" s="55" t="s">
        <v>7360</v>
      </c>
      <c r="E2663" s="55" t="s">
        <v>743</v>
      </c>
      <c r="F2663" s="54" t="s">
        <v>441</v>
      </c>
      <c r="G2663" s="56">
        <v>39648</v>
      </c>
      <c r="H2663" s="85">
        <f t="shared" si="41"/>
        <v>8.0733870228774478</v>
      </c>
    </row>
    <row r="2664" spans="1:8" x14ac:dyDescent="0.25">
      <c r="A2664" s="53">
        <v>395970512416</v>
      </c>
      <c r="B2664" s="54" t="s">
        <v>7361</v>
      </c>
      <c r="C2664" s="55" t="s">
        <v>7362</v>
      </c>
      <c r="D2664" s="55" t="s">
        <v>7363</v>
      </c>
      <c r="E2664" s="55" t="s">
        <v>743</v>
      </c>
      <c r="F2664" s="54" t="s">
        <v>441</v>
      </c>
      <c r="G2664" s="56">
        <v>39648</v>
      </c>
      <c r="H2664" s="85">
        <f t="shared" si="41"/>
        <v>8.0733870228774478</v>
      </c>
    </row>
    <row r="2665" spans="1:8" x14ac:dyDescent="0.25">
      <c r="A2665" s="53">
        <v>395980411707</v>
      </c>
      <c r="B2665" s="54" t="s">
        <v>7364</v>
      </c>
      <c r="C2665" s="55" t="s">
        <v>7365</v>
      </c>
      <c r="D2665" s="55" t="s">
        <v>7366</v>
      </c>
      <c r="E2665" s="55" t="s">
        <v>743</v>
      </c>
      <c r="F2665" s="54" t="s">
        <v>441</v>
      </c>
      <c r="G2665" s="56">
        <v>39648</v>
      </c>
      <c r="H2665" s="85">
        <f t="shared" si="41"/>
        <v>8.0733870228774478</v>
      </c>
    </row>
    <row r="2666" spans="1:8" x14ac:dyDescent="0.25">
      <c r="A2666" s="53"/>
      <c r="B2666" s="54"/>
      <c r="C2666" s="55"/>
      <c r="D2666" s="55"/>
      <c r="E2666" s="55"/>
      <c r="F2666" s="54"/>
      <c r="G2666" s="56"/>
      <c r="H2666" s="85"/>
    </row>
    <row r="2667" spans="1:8" x14ac:dyDescent="0.25">
      <c r="A2667" s="53">
        <v>400000301475</v>
      </c>
      <c r="B2667" s="54" t="s">
        <v>7367</v>
      </c>
      <c r="C2667" s="55" t="s">
        <v>7368</v>
      </c>
      <c r="D2667" s="55" t="s">
        <v>7369</v>
      </c>
      <c r="E2667" s="55" t="s">
        <v>716</v>
      </c>
      <c r="F2667" s="54" t="s">
        <v>441</v>
      </c>
      <c r="G2667" s="56">
        <v>39648</v>
      </c>
      <c r="H2667" s="85">
        <f t="shared" si="41"/>
        <v>8.0733870228774478</v>
      </c>
    </row>
    <row r="2668" spans="1:8" x14ac:dyDescent="0.25">
      <c r="A2668" s="53">
        <v>400001100716</v>
      </c>
      <c r="B2668" s="54" t="s">
        <v>7370</v>
      </c>
      <c r="C2668" s="55" t="s">
        <v>7371</v>
      </c>
      <c r="D2668" s="55" t="s">
        <v>7372</v>
      </c>
      <c r="E2668" s="55" t="s">
        <v>716</v>
      </c>
      <c r="F2668" s="54" t="s">
        <v>441</v>
      </c>
      <c r="G2668" s="56">
        <v>39648</v>
      </c>
      <c r="H2668" s="85">
        <f t="shared" si="41"/>
        <v>8.0733870228774478</v>
      </c>
    </row>
    <row r="2669" spans="1:8" x14ac:dyDescent="0.25">
      <c r="A2669" s="53">
        <v>400850800357</v>
      </c>
      <c r="B2669" s="54" t="s">
        <v>7373</v>
      </c>
      <c r="C2669" s="55" t="s">
        <v>7374</v>
      </c>
      <c r="D2669" s="55" t="s">
        <v>5629</v>
      </c>
      <c r="E2669" s="55" t="s">
        <v>716</v>
      </c>
      <c r="F2669" s="54" t="s">
        <v>441</v>
      </c>
      <c r="G2669" s="56">
        <v>39648</v>
      </c>
      <c r="H2669" s="85">
        <f t="shared" si="41"/>
        <v>8.0733870228774478</v>
      </c>
    </row>
    <row r="2670" spans="1:8" x14ac:dyDescent="0.25">
      <c r="A2670" s="53">
        <v>400980621420</v>
      </c>
      <c r="B2670" s="54" t="s">
        <v>7375</v>
      </c>
      <c r="C2670" s="55" t="s">
        <v>7376</v>
      </c>
      <c r="D2670" s="55" t="s">
        <v>7377</v>
      </c>
      <c r="E2670" s="55" t="s">
        <v>716</v>
      </c>
      <c r="F2670" s="54" t="s">
        <v>441</v>
      </c>
      <c r="G2670" s="56">
        <v>39648</v>
      </c>
      <c r="H2670" s="85">
        <f t="shared" si="41"/>
        <v>8.0733870228774478</v>
      </c>
    </row>
    <row r="2671" spans="1:8" x14ac:dyDescent="0.25">
      <c r="A2671" s="53">
        <v>389860100228</v>
      </c>
      <c r="B2671" s="54" t="s">
        <v>7378</v>
      </c>
      <c r="C2671" s="55" t="s">
        <v>7379</v>
      </c>
      <c r="D2671" s="55" t="s">
        <v>7380</v>
      </c>
      <c r="E2671" s="55" t="s">
        <v>1489</v>
      </c>
      <c r="F2671" s="54" t="s">
        <v>441</v>
      </c>
      <c r="G2671" s="56">
        <v>39647</v>
      </c>
      <c r="H2671" s="85">
        <f t="shared" si="41"/>
        <v>8.0731833962878881</v>
      </c>
    </row>
    <row r="2672" spans="1:8" x14ac:dyDescent="0.25">
      <c r="A2672" s="53">
        <v>395160801101</v>
      </c>
      <c r="B2672" s="54" t="s">
        <v>7381</v>
      </c>
      <c r="C2672" s="55" t="s">
        <v>3942</v>
      </c>
      <c r="D2672" s="55" t="s">
        <v>7382</v>
      </c>
      <c r="E2672" s="55" t="s">
        <v>728</v>
      </c>
      <c r="F2672" s="54" t="s">
        <v>441</v>
      </c>
      <c r="G2672" s="56">
        <v>39647</v>
      </c>
      <c r="H2672" s="85">
        <f t="shared" si="41"/>
        <v>8.0731833962878881</v>
      </c>
    </row>
    <row r="2673" spans="1:8" x14ac:dyDescent="0.25">
      <c r="A2673" s="53">
        <v>396111200531</v>
      </c>
      <c r="B2673" s="54" t="s">
        <v>89</v>
      </c>
      <c r="C2673" s="55" t="s">
        <v>7383</v>
      </c>
      <c r="D2673" s="55" t="s">
        <v>7384</v>
      </c>
      <c r="E2673" s="55" t="s">
        <v>440</v>
      </c>
      <c r="F2673" s="54" t="s">
        <v>441</v>
      </c>
      <c r="G2673" s="56">
        <v>39647</v>
      </c>
      <c r="H2673" s="85">
        <f t="shared" si="41"/>
        <v>8.0731833962878881</v>
      </c>
    </row>
    <row r="2674" spans="1:8" x14ac:dyDescent="0.25">
      <c r="A2674" s="53">
        <v>398090500311</v>
      </c>
      <c r="B2674" s="54" t="s">
        <v>7385</v>
      </c>
      <c r="C2674" s="55" t="s">
        <v>7386</v>
      </c>
      <c r="D2674" s="55" t="s">
        <v>7387</v>
      </c>
      <c r="E2674" s="55" t="s">
        <v>1051</v>
      </c>
      <c r="F2674" s="54" t="s">
        <v>441</v>
      </c>
      <c r="G2674" s="56">
        <v>39647</v>
      </c>
      <c r="H2674" s="85">
        <f t="shared" si="41"/>
        <v>8.0731833962878881</v>
      </c>
    </row>
    <row r="2675" spans="1:8" x14ac:dyDescent="0.25">
      <c r="A2675" s="53">
        <v>398130500254</v>
      </c>
      <c r="B2675" s="54" t="s">
        <v>7388</v>
      </c>
      <c r="C2675" s="55" t="s">
        <v>3631</v>
      </c>
      <c r="D2675" s="55" t="s">
        <v>7389</v>
      </c>
      <c r="E2675" s="55" t="s">
        <v>743</v>
      </c>
      <c r="F2675" s="54" t="s">
        <v>477</v>
      </c>
      <c r="G2675" s="56">
        <v>39647</v>
      </c>
      <c r="H2675" s="85">
        <f t="shared" si="41"/>
        <v>8.0731833962878881</v>
      </c>
    </row>
    <row r="2676" spans="1:8" x14ac:dyDescent="0.25">
      <c r="A2676" s="53">
        <v>398140400631</v>
      </c>
      <c r="B2676" s="54" t="s">
        <v>7390</v>
      </c>
      <c r="C2676" s="55" t="s">
        <v>7391</v>
      </c>
      <c r="D2676" s="55" t="s">
        <v>7392</v>
      </c>
      <c r="E2676" s="55" t="s">
        <v>2227</v>
      </c>
      <c r="F2676" s="54" t="s">
        <v>441</v>
      </c>
      <c r="G2676" s="56">
        <v>39647</v>
      </c>
      <c r="H2676" s="85">
        <f t="shared" si="41"/>
        <v>8.0731833962878881</v>
      </c>
    </row>
    <row r="2677" spans="1:8" x14ac:dyDescent="0.25">
      <c r="A2677" s="53">
        <v>400140503183</v>
      </c>
      <c r="B2677" s="54" t="s">
        <v>7393</v>
      </c>
      <c r="C2677" s="55" t="s">
        <v>7394</v>
      </c>
      <c r="D2677" s="55" t="s">
        <v>7395</v>
      </c>
      <c r="E2677" s="55" t="s">
        <v>716</v>
      </c>
      <c r="F2677" s="54" t="s">
        <v>441</v>
      </c>
      <c r="G2677" s="56">
        <v>39647</v>
      </c>
      <c r="H2677" s="85">
        <f t="shared" si="41"/>
        <v>8.0731833962878881</v>
      </c>
    </row>
    <row r="2678" spans="1:8" x14ac:dyDescent="0.25">
      <c r="A2678" s="53">
        <v>400890200336</v>
      </c>
      <c r="B2678" s="54" t="s">
        <v>7396</v>
      </c>
      <c r="C2678" s="55" t="s">
        <v>2743</v>
      </c>
      <c r="D2678" s="55" t="s">
        <v>2940</v>
      </c>
      <c r="E2678" s="55" t="s">
        <v>716</v>
      </c>
      <c r="F2678" s="54" t="s">
        <v>441</v>
      </c>
      <c r="G2678" s="56">
        <v>39647</v>
      </c>
      <c r="H2678" s="85">
        <f t="shared" si="41"/>
        <v>8.0731833962878881</v>
      </c>
    </row>
    <row r="2679" spans="1:8" x14ac:dyDescent="0.25">
      <c r="A2679" s="53">
        <v>400960621822</v>
      </c>
      <c r="B2679" s="54" t="s">
        <v>7397</v>
      </c>
      <c r="C2679" s="55" t="s">
        <v>7398</v>
      </c>
      <c r="D2679" s="55" t="s">
        <v>7399</v>
      </c>
      <c r="E2679" s="55" t="s">
        <v>716</v>
      </c>
      <c r="F2679" s="54" t="s">
        <v>441</v>
      </c>
      <c r="G2679" s="56">
        <v>39647</v>
      </c>
      <c r="H2679" s="85">
        <f t="shared" si="41"/>
        <v>8.0731833962878881</v>
      </c>
    </row>
    <row r="2680" spans="1:8" x14ac:dyDescent="0.25">
      <c r="A2680" s="53">
        <v>400960830626</v>
      </c>
      <c r="B2680" s="54" t="s">
        <v>7400</v>
      </c>
      <c r="C2680" s="55" t="s">
        <v>7401</v>
      </c>
      <c r="D2680" s="55" t="s">
        <v>7402</v>
      </c>
      <c r="E2680" s="55" t="s">
        <v>716</v>
      </c>
      <c r="F2680" s="54" t="s">
        <v>441</v>
      </c>
      <c r="G2680" s="56">
        <v>39647</v>
      </c>
      <c r="H2680" s="85">
        <f t="shared" si="41"/>
        <v>8.0731833962878881</v>
      </c>
    </row>
    <row r="2681" spans="1:8" x14ac:dyDescent="0.25">
      <c r="A2681" s="53">
        <v>395070400582</v>
      </c>
      <c r="B2681" s="54" t="s">
        <v>7403</v>
      </c>
      <c r="C2681" s="55" t="s">
        <v>7404</v>
      </c>
      <c r="D2681" s="55" t="s">
        <v>7405</v>
      </c>
      <c r="E2681" s="55" t="s">
        <v>743</v>
      </c>
      <c r="F2681" s="54" t="s">
        <v>441</v>
      </c>
      <c r="G2681" s="56">
        <v>37198</v>
      </c>
      <c r="H2681" s="85">
        <f t="shared" si="41"/>
        <v>7.5745018784552887</v>
      </c>
    </row>
    <row r="2682" spans="1:8" x14ac:dyDescent="0.25">
      <c r="A2682" s="53">
        <v>371010902167</v>
      </c>
      <c r="B2682" s="54" t="s">
        <v>7406</v>
      </c>
      <c r="C2682" s="55" t="s">
        <v>7407</v>
      </c>
      <c r="D2682" s="55" t="s">
        <v>7408</v>
      </c>
      <c r="E2682" s="55" t="s">
        <v>2200</v>
      </c>
      <c r="F2682" s="54" t="s">
        <v>441</v>
      </c>
      <c r="G2682" s="56">
        <v>37197</v>
      </c>
      <c r="H2682" s="85">
        <f t="shared" si="41"/>
        <v>7.5742982518657289</v>
      </c>
    </row>
    <row r="2683" spans="1:8" x14ac:dyDescent="0.25">
      <c r="A2683" s="53">
        <v>371100307730</v>
      </c>
      <c r="B2683" s="54" t="s">
        <v>7409</v>
      </c>
      <c r="C2683" s="55" t="s">
        <v>7410</v>
      </c>
      <c r="D2683" s="55" t="s">
        <v>7411</v>
      </c>
      <c r="E2683" s="55" t="s">
        <v>4814</v>
      </c>
      <c r="F2683" s="54" t="s">
        <v>441</v>
      </c>
      <c r="G2683" s="56">
        <v>37197</v>
      </c>
      <c r="H2683" s="85">
        <f t="shared" si="41"/>
        <v>7.5742982518657289</v>
      </c>
    </row>
    <row r="2684" spans="1:8" x14ac:dyDescent="0.25">
      <c r="A2684" s="53">
        <v>371140602882</v>
      </c>
      <c r="B2684" s="54" t="s">
        <v>7412</v>
      </c>
      <c r="C2684" s="55" t="s">
        <v>7413</v>
      </c>
      <c r="D2684" s="55" t="s">
        <v>7414</v>
      </c>
      <c r="E2684" s="55" t="s">
        <v>1429</v>
      </c>
      <c r="F2684" s="54" t="s">
        <v>441</v>
      </c>
      <c r="G2684" s="56">
        <v>37197</v>
      </c>
      <c r="H2684" s="85">
        <f t="shared" si="41"/>
        <v>7.5742982518657289</v>
      </c>
    </row>
    <row r="2685" spans="1:8" x14ac:dyDescent="0.25">
      <c r="A2685" s="53">
        <v>371160601246</v>
      </c>
      <c r="B2685" s="54" t="s">
        <v>7415</v>
      </c>
      <c r="C2685" s="55" t="s">
        <v>7416</v>
      </c>
      <c r="D2685" s="55" t="s">
        <v>7417</v>
      </c>
      <c r="E2685" s="55" t="s">
        <v>2200</v>
      </c>
      <c r="F2685" s="54" t="s">
        <v>441</v>
      </c>
      <c r="G2685" s="56">
        <v>37197</v>
      </c>
      <c r="H2685" s="85">
        <f t="shared" si="41"/>
        <v>7.5742982518657289</v>
      </c>
    </row>
    <row r="2686" spans="1:8" x14ac:dyDescent="0.25">
      <c r="A2686" s="53">
        <v>371800118831</v>
      </c>
      <c r="B2686" s="54" t="s">
        <v>7418</v>
      </c>
      <c r="C2686" s="55" t="s">
        <v>7419</v>
      </c>
      <c r="D2686" s="55" t="s">
        <v>7420</v>
      </c>
      <c r="E2686" s="55" t="s">
        <v>2174</v>
      </c>
      <c r="F2686" s="54" t="s">
        <v>441</v>
      </c>
      <c r="G2686" s="56">
        <v>37197</v>
      </c>
      <c r="H2686" s="85">
        <f t="shared" si="41"/>
        <v>7.5742982518657289</v>
      </c>
    </row>
    <row r="2687" spans="1:8" x14ac:dyDescent="0.25">
      <c r="A2687" s="53">
        <v>372130301970</v>
      </c>
      <c r="B2687" s="54" t="s">
        <v>7421</v>
      </c>
      <c r="C2687" s="55" t="s">
        <v>7422</v>
      </c>
      <c r="D2687" s="55" t="s">
        <v>7423</v>
      </c>
      <c r="E2687" s="55" t="s">
        <v>6312</v>
      </c>
      <c r="F2687" s="54" t="s">
        <v>441</v>
      </c>
      <c r="G2687" s="56">
        <v>37197</v>
      </c>
      <c r="H2687" s="85">
        <f t="shared" si="41"/>
        <v>7.5742982518657289</v>
      </c>
    </row>
    <row r="2688" spans="1:8" x14ac:dyDescent="0.25">
      <c r="A2688" s="53">
        <v>389101200226</v>
      </c>
      <c r="B2688" s="54" t="s">
        <v>7424</v>
      </c>
      <c r="C2688" s="55" t="s">
        <v>7425</v>
      </c>
      <c r="D2688" s="55" t="s">
        <v>7426</v>
      </c>
      <c r="E2688" s="55" t="s">
        <v>3105</v>
      </c>
      <c r="F2688" s="54" t="s">
        <v>441</v>
      </c>
      <c r="G2688" s="56">
        <v>37197</v>
      </c>
      <c r="H2688" s="85">
        <f t="shared" si="41"/>
        <v>7.5742982518657289</v>
      </c>
    </row>
    <row r="2689" spans="1:8" x14ac:dyDescent="0.25">
      <c r="A2689" s="53">
        <v>389170500291</v>
      </c>
      <c r="B2689" s="54" t="s">
        <v>7427</v>
      </c>
      <c r="C2689" s="55" t="s">
        <v>7428</v>
      </c>
      <c r="D2689" s="55" t="s">
        <v>7429</v>
      </c>
      <c r="E2689" s="55" t="s">
        <v>815</v>
      </c>
      <c r="F2689" s="54" t="s">
        <v>441</v>
      </c>
      <c r="G2689" s="56">
        <v>37197</v>
      </c>
      <c r="H2689" s="85">
        <f t="shared" si="41"/>
        <v>7.5742982518657289</v>
      </c>
    </row>
    <row r="2690" spans="1:8" x14ac:dyDescent="0.25">
      <c r="A2690" s="53">
        <v>390101001078</v>
      </c>
      <c r="B2690" s="54" t="s">
        <v>7430</v>
      </c>
      <c r="C2690" s="55" t="s">
        <v>1950</v>
      </c>
      <c r="D2690" s="55" t="s">
        <v>1951</v>
      </c>
      <c r="E2690" s="55" t="s">
        <v>873</v>
      </c>
      <c r="F2690" s="54" t="s">
        <v>441</v>
      </c>
      <c r="G2690" s="56">
        <v>37197</v>
      </c>
      <c r="H2690" s="85">
        <f t="shared" ref="H2690:H2754" si="42">G2690/4910.95</f>
        <v>7.5742982518657289</v>
      </c>
    </row>
    <row r="2691" spans="1:8" x14ac:dyDescent="0.25">
      <c r="A2691" s="53">
        <v>390110300584</v>
      </c>
      <c r="B2691" s="54" t="s">
        <v>7431</v>
      </c>
      <c r="C2691" s="55" t="s">
        <v>7432</v>
      </c>
      <c r="D2691" s="55" t="s">
        <v>7433</v>
      </c>
      <c r="E2691" s="55" t="s">
        <v>1055</v>
      </c>
      <c r="F2691" s="54" t="s">
        <v>441</v>
      </c>
      <c r="G2691" s="56">
        <v>37197</v>
      </c>
      <c r="H2691" s="85">
        <f t="shared" si="42"/>
        <v>7.5742982518657289</v>
      </c>
    </row>
    <row r="2692" spans="1:8" x14ac:dyDescent="0.25">
      <c r="A2692" s="53">
        <v>390170401169</v>
      </c>
      <c r="B2692" s="54" t="s">
        <v>7434</v>
      </c>
      <c r="C2692" s="55" t="s">
        <v>7435</v>
      </c>
      <c r="D2692" s="55" t="s">
        <v>7436</v>
      </c>
      <c r="E2692" s="55" t="s">
        <v>7437</v>
      </c>
      <c r="F2692" s="54" t="s">
        <v>441</v>
      </c>
      <c r="G2692" s="56">
        <v>37197</v>
      </c>
      <c r="H2692" s="85">
        <f t="shared" si="42"/>
        <v>7.5742982518657289</v>
      </c>
    </row>
    <row r="2693" spans="1:8" x14ac:dyDescent="0.25">
      <c r="A2693" s="53">
        <v>390950110981</v>
      </c>
      <c r="B2693" s="54" t="s">
        <v>7438</v>
      </c>
      <c r="C2693" s="55" t="s">
        <v>7439</v>
      </c>
      <c r="D2693" s="55" t="s">
        <v>7440</v>
      </c>
      <c r="E2693" s="55" t="s">
        <v>1215</v>
      </c>
      <c r="F2693" s="54" t="s">
        <v>441</v>
      </c>
      <c r="G2693" s="56">
        <v>37197</v>
      </c>
      <c r="H2693" s="85">
        <f t="shared" si="42"/>
        <v>7.5742982518657289</v>
      </c>
    </row>
    <row r="2694" spans="1:8" x14ac:dyDescent="0.25">
      <c r="A2694" s="53">
        <v>391081100291</v>
      </c>
      <c r="B2694" s="54" t="s">
        <v>7441</v>
      </c>
      <c r="C2694" s="55" t="s">
        <v>7442</v>
      </c>
      <c r="D2694" s="55" t="s">
        <v>7443</v>
      </c>
      <c r="E2694" s="55" t="s">
        <v>984</v>
      </c>
      <c r="F2694" s="54" t="s">
        <v>441</v>
      </c>
      <c r="G2694" s="56">
        <v>37197</v>
      </c>
      <c r="H2694" s="85">
        <f t="shared" si="42"/>
        <v>7.5742982518657289</v>
      </c>
    </row>
    <row r="2695" spans="1:8" x14ac:dyDescent="0.25">
      <c r="A2695" s="53">
        <v>391150300028</v>
      </c>
      <c r="B2695" s="54" t="s">
        <v>7444</v>
      </c>
      <c r="C2695" s="55" t="s">
        <v>7445</v>
      </c>
      <c r="D2695" s="55" t="s">
        <v>7446</v>
      </c>
      <c r="E2695" s="55" t="s">
        <v>1416</v>
      </c>
      <c r="F2695" s="54" t="s">
        <v>477</v>
      </c>
      <c r="G2695" s="56">
        <v>37197</v>
      </c>
      <c r="H2695" s="85">
        <f t="shared" si="42"/>
        <v>7.5742982518657289</v>
      </c>
    </row>
    <row r="2696" spans="1:8" x14ac:dyDescent="0.25">
      <c r="A2696" s="53">
        <v>391161000093</v>
      </c>
      <c r="B2696" s="54" t="s">
        <v>7447</v>
      </c>
      <c r="C2696" s="55" t="s">
        <v>7448</v>
      </c>
      <c r="D2696" s="55" t="s">
        <v>7449</v>
      </c>
      <c r="E2696" s="55" t="s">
        <v>1525</v>
      </c>
      <c r="F2696" s="54" t="s">
        <v>441</v>
      </c>
      <c r="G2696" s="56">
        <v>37197</v>
      </c>
      <c r="H2696" s="85">
        <f t="shared" si="42"/>
        <v>7.5742982518657289</v>
      </c>
    </row>
    <row r="2697" spans="1:8" x14ac:dyDescent="0.25">
      <c r="A2697" s="53">
        <v>394120800033</v>
      </c>
      <c r="B2697" s="54" t="s">
        <v>7450</v>
      </c>
      <c r="C2697" s="55" t="s">
        <v>7451</v>
      </c>
      <c r="D2697" s="55" t="s">
        <v>7452</v>
      </c>
      <c r="E2697" s="55" t="s">
        <v>3153</v>
      </c>
      <c r="F2697" s="54" t="s">
        <v>477</v>
      </c>
      <c r="G2697" s="56">
        <v>37197</v>
      </c>
      <c r="H2697" s="85">
        <f t="shared" si="42"/>
        <v>7.5742982518657289</v>
      </c>
    </row>
    <row r="2698" spans="1:8" x14ac:dyDescent="0.25">
      <c r="A2698" s="53">
        <v>395000100981</v>
      </c>
      <c r="B2698" s="54" t="s">
        <v>7453</v>
      </c>
      <c r="C2698" s="55" t="s">
        <v>7454</v>
      </c>
      <c r="D2698" s="55" t="s">
        <v>3272</v>
      </c>
      <c r="E2698" s="55" t="s">
        <v>743</v>
      </c>
      <c r="F2698" s="54" t="s">
        <v>441</v>
      </c>
      <c r="G2698" s="56">
        <v>37197</v>
      </c>
      <c r="H2698" s="85">
        <f t="shared" si="42"/>
        <v>7.5742982518657289</v>
      </c>
    </row>
    <row r="2699" spans="1:8" x14ac:dyDescent="0.25">
      <c r="A2699" s="53">
        <v>395001201845</v>
      </c>
      <c r="B2699" s="54" t="s">
        <v>7455</v>
      </c>
      <c r="C2699" s="55" t="s">
        <v>7456</v>
      </c>
      <c r="D2699" s="55" t="s">
        <v>7457</v>
      </c>
      <c r="E2699" s="55" t="s">
        <v>728</v>
      </c>
      <c r="F2699" s="54" t="s">
        <v>441</v>
      </c>
      <c r="G2699" s="56">
        <v>37197</v>
      </c>
      <c r="H2699" s="85">
        <f t="shared" si="42"/>
        <v>7.5742982518657289</v>
      </c>
    </row>
    <row r="2700" spans="1:8" x14ac:dyDescent="0.25">
      <c r="A2700" s="53">
        <v>395011102641</v>
      </c>
      <c r="B2700" s="54" t="s">
        <v>7458</v>
      </c>
      <c r="C2700" s="55" t="s">
        <v>7459</v>
      </c>
      <c r="D2700" s="55" t="s">
        <v>5795</v>
      </c>
      <c r="E2700" s="55" t="s">
        <v>728</v>
      </c>
      <c r="F2700" s="54" t="s">
        <v>441</v>
      </c>
      <c r="G2700" s="56">
        <v>37197</v>
      </c>
      <c r="H2700" s="85">
        <f t="shared" si="42"/>
        <v>7.5742982518657289</v>
      </c>
    </row>
    <row r="2701" spans="1:8" x14ac:dyDescent="0.25">
      <c r="A2701" s="53">
        <v>395020500390</v>
      </c>
      <c r="B2701" s="54" t="s">
        <v>7460</v>
      </c>
      <c r="C2701" s="55" t="s">
        <v>7461</v>
      </c>
      <c r="D2701" s="55" t="s">
        <v>3171</v>
      </c>
      <c r="E2701" s="55" t="s">
        <v>728</v>
      </c>
      <c r="F2701" s="54" t="s">
        <v>441</v>
      </c>
      <c r="G2701" s="56">
        <v>37197</v>
      </c>
      <c r="H2701" s="85">
        <f t="shared" si="42"/>
        <v>7.5742982518657289</v>
      </c>
    </row>
    <row r="2702" spans="1:8" x14ac:dyDescent="0.25">
      <c r="A2702" s="53">
        <v>395021200691</v>
      </c>
      <c r="B2702" s="54" t="s">
        <v>7462</v>
      </c>
      <c r="C2702" s="55" t="s">
        <v>5087</v>
      </c>
      <c r="D2702" s="55" t="s">
        <v>4278</v>
      </c>
      <c r="E2702" s="55" t="s">
        <v>743</v>
      </c>
      <c r="F2702" s="54" t="s">
        <v>441</v>
      </c>
      <c r="G2702" s="56">
        <v>37197</v>
      </c>
      <c r="H2702" s="85">
        <f t="shared" si="42"/>
        <v>7.5742982518657289</v>
      </c>
    </row>
    <row r="2703" spans="1:8" x14ac:dyDescent="0.25">
      <c r="A2703" s="53">
        <v>395090502063</v>
      </c>
      <c r="B2703" s="54" t="s">
        <v>7463</v>
      </c>
      <c r="C2703" s="55" t="s">
        <v>2635</v>
      </c>
      <c r="D2703" s="55" t="s">
        <v>7464</v>
      </c>
      <c r="E2703" s="55" t="s">
        <v>743</v>
      </c>
      <c r="F2703" s="54" t="s">
        <v>441</v>
      </c>
      <c r="G2703" s="56">
        <v>37197</v>
      </c>
      <c r="H2703" s="85">
        <f t="shared" si="42"/>
        <v>7.5742982518657289</v>
      </c>
    </row>
    <row r="2704" spans="1:8" x14ac:dyDescent="0.25">
      <c r="A2704" s="53">
        <v>395090502071</v>
      </c>
      <c r="B2704" s="54" t="s">
        <v>7465</v>
      </c>
      <c r="C2704" s="55" t="s">
        <v>2635</v>
      </c>
      <c r="D2704" s="55" t="s">
        <v>7464</v>
      </c>
      <c r="E2704" s="55" t="s">
        <v>743</v>
      </c>
      <c r="F2704" s="54" t="s">
        <v>441</v>
      </c>
      <c r="G2704" s="56">
        <v>37197</v>
      </c>
      <c r="H2704" s="85">
        <f t="shared" si="42"/>
        <v>7.5742982518657289</v>
      </c>
    </row>
    <row r="2705" spans="1:8" x14ac:dyDescent="0.25">
      <c r="A2705" s="53">
        <v>395090502080</v>
      </c>
      <c r="B2705" s="54" t="s">
        <v>7466</v>
      </c>
      <c r="C2705" s="55" t="s">
        <v>7467</v>
      </c>
      <c r="D2705" s="55" t="s">
        <v>7468</v>
      </c>
      <c r="E2705" s="55" t="s">
        <v>728</v>
      </c>
      <c r="F2705" s="54" t="s">
        <v>441</v>
      </c>
      <c r="G2705" s="56">
        <v>37197</v>
      </c>
      <c r="H2705" s="85">
        <f t="shared" si="42"/>
        <v>7.5742982518657289</v>
      </c>
    </row>
    <row r="2706" spans="1:8" x14ac:dyDescent="0.25">
      <c r="A2706" s="53">
        <v>395090701538</v>
      </c>
      <c r="B2706" s="54" t="s">
        <v>7469</v>
      </c>
      <c r="C2706" s="55" t="s">
        <v>7470</v>
      </c>
      <c r="D2706" s="55" t="s">
        <v>7471</v>
      </c>
      <c r="E2706" s="55" t="s">
        <v>728</v>
      </c>
      <c r="F2706" s="54" t="s">
        <v>441</v>
      </c>
      <c r="G2706" s="56">
        <v>37197</v>
      </c>
      <c r="H2706" s="85">
        <f t="shared" si="42"/>
        <v>7.5742982518657289</v>
      </c>
    </row>
    <row r="2707" spans="1:8" x14ac:dyDescent="0.25">
      <c r="A2707" s="53">
        <v>395091000011</v>
      </c>
      <c r="B2707" s="54" t="s">
        <v>7472</v>
      </c>
      <c r="C2707" s="55" t="s">
        <v>7473</v>
      </c>
      <c r="D2707" s="55" t="s">
        <v>7474</v>
      </c>
      <c r="E2707" s="55" t="s">
        <v>743</v>
      </c>
      <c r="F2707" s="54" t="s">
        <v>441</v>
      </c>
      <c r="G2707" s="56">
        <v>37197</v>
      </c>
      <c r="H2707" s="85">
        <f t="shared" si="42"/>
        <v>7.5742982518657289</v>
      </c>
    </row>
    <row r="2708" spans="1:8" x14ac:dyDescent="0.25">
      <c r="A2708" s="53">
        <v>395100500251</v>
      </c>
      <c r="B2708" s="54" t="s">
        <v>7475</v>
      </c>
      <c r="C2708" s="55" t="s">
        <v>7476</v>
      </c>
      <c r="D2708" s="55" t="s">
        <v>7477</v>
      </c>
      <c r="E2708" s="55" t="s">
        <v>728</v>
      </c>
      <c r="F2708" s="54" t="s">
        <v>441</v>
      </c>
      <c r="G2708" s="56">
        <v>37197</v>
      </c>
      <c r="H2708" s="85">
        <f t="shared" si="42"/>
        <v>7.5742982518657289</v>
      </c>
    </row>
    <row r="2709" spans="1:8" x14ac:dyDescent="0.25">
      <c r="A2709" s="53">
        <v>395100501176</v>
      </c>
      <c r="B2709" s="54" t="s">
        <v>7478</v>
      </c>
      <c r="C2709" s="55" t="s">
        <v>4427</v>
      </c>
      <c r="D2709" s="55" t="s">
        <v>4428</v>
      </c>
      <c r="E2709" s="55" t="s">
        <v>728</v>
      </c>
      <c r="F2709" s="54" t="s">
        <v>441</v>
      </c>
      <c r="G2709" s="56">
        <v>37197</v>
      </c>
      <c r="H2709" s="85">
        <f t="shared" si="42"/>
        <v>7.5742982518657289</v>
      </c>
    </row>
    <row r="2710" spans="1:8" x14ac:dyDescent="0.25">
      <c r="A2710" s="53">
        <v>395100501214</v>
      </c>
      <c r="B2710" s="54" t="s">
        <v>7479</v>
      </c>
      <c r="C2710" s="55" t="s">
        <v>4427</v>
      </c>
      <c r="D2710" s="55" t="s">
        <v>4428</v>
      </c>
      <c r="E2710" s="55" t="s">
        <v>728</v>
      </c>
      <c r="F2710" s="54" t="s">
        <v>441</v>
      </c>
      <c r="G2710" s="56">
        <v>37197</v>
      </c>
      <c r="H2710" s="85">
        <f t="shared" si="42"/>
        <v>7.5742982518657289</v>
      </c>
    </row>
    <row r="2711" spans="1:8" x14ac:dyDescent="0.25">
      <c r="A2711" s="53">
        <v>395101102003</v>
      </c>
      <c r="B2711" s="54" t="s">
        <v>7480</v>
      </c>
      <c r="C2711" s="55" t="s">
        <v>7481</v>
      </c>
      <c r="D2711" s="55" t="s">
        <v>7482</v>
      </c>
      <c r="E2711" s="55" t="s">
        <v>743</v>
      </c>
      <c r="F2711" s="54" t="s">
        <v>441</v>
      </c>
      <c r="G2711" s="56">
        <v>37197</v>
      </c>
      <c r="H2711" s="85">
        <f t="shared" si="42"/>
        <v>7.5742982518657289</v>
      </c>
    </row>
    <row r="2712" spans="1:8" x14ac:dyDescent="0.25">
      <c r="A2712" s="53">
        <v>395110400530</v>
      </c>
      <c r="B2712" s="54" t="s">
        <v>7483</v>
      </c>
      <c r="C2712" s="55" t="s">
        <v>7484</v>
      </c>
      <c r="D2712" s="55" t="s">
        <v>6691</v>
      </c>
      <c r="E2712" s="55" t="s">
        <v>743</v>
      </c>
      <c r="F2712" s="54" t="s">
        <v>441</v>
      </c>
      <c r="G2712" s="56">
        <v>37197</v>
      </c>
      <c r="H2712" s="85">
        <f t="shared" si="42"/>
        <v>7.5742982518657289</v>
      </c>
    </row>
    <row r="2713" spans="1:8" x14ac:dyDescent="0.25">
      <c r="A2713" s="53">
        <v>395110401013</v>
      </c>
      <c r="B2713" s="54" t="s">
        <v>7485</v>
      </c>
      <c r="C2713" s="55" t="s">
        <v>7486</v>
      </c>
      <c r="D2713" s="55" t="s">
        <v>7487</v>
      </c>
      <c r="E2713" s="55" t="s">
        <v>743</v>
      </c>
      <c r="F2713" s="54" t="s">
        <v>441</v>
      </c>
      <c r="G2713" s="56">
        <v>37197</v>
      </c>
      <c r="H2713" s="85">
        <f t="shared" si="42"/>
        <v>7.5742982518657289</v>
      </c>
    </row>
    <row r="2714" spans="1:8" x14ac:dyDescent="0.25">
      <c r="A2714" s="53">
        <v>395110500755</v>
      </c>
      <c r="B2714" s="54" t="s">
        <v>7488</v>
      </c>
      <c r="C2714" s="55" t="s">
        <v>6100</v>
      </c>
      <c r="D2714" s="55" t="s">
        <v>7489</v>
      </c>
      <c r="E2714" s="55" t="s">
        <v>743</v>
      </c>
      <c r="F2714" s="54" t="s">
        <v>441</v>
      </c>
      <c r="G2714" s="56">
        <v>37197</v>
      </c>
      <c r="H2714" s="85">
        <f t="shared" si="42"/>
        <v>7.5742982518657289</v>
      </c>
    </row>
    <row r="2715" spans="1:8" x14ac:dyDescent="0.25">
      <c r="A2715" s="53">
        <v>395110700886</v>
      </c>
      <c r="B2715" s="54" t="s">
        <v>7490</v>
      </c>
      <c r="C2715" s="55" t="s">
        <v>2651</v>
      </c>
      <c r="D2715" s="55" t="s">
        <v>7491</v>
      </c>
      <c r="E2715" s="55" t="s">
        <v>728</v>
      </c>
      <c r="F2715" s="54" t="s">
        <v>441</v>
      </c>
      <c r="G2715" s="56">
        <v>37197</v>
      </c>
      <c r="H2715" s="85">
        <f t="shared" si="42"/>
        <v>7.5742982518657289</v>
      </c>
    </row>
    <row r="2716" spans="1:8" x14ac:dyDescent="0.25">
      <c r="A2716" s="53">
        <v>395110801640</v>
      </c>
      <c r="B2716" s="54" t="s">
        <v>7492</v>
      </c>
      <c r="C2716" s="55" t="s">
        <v>7493</v>
      </c>
      <c r="D2716" s="55" t="s">
        <v>7494</v>
      </c>
      <c r="E2716" s="55" t="s">
        <v>728</v>
      </c>
      <c r="F2716" s="54" t="s">
        <v>441</v>
      </c>
      <c r="G2716" s="56">
        <v>37197</v>
      </c>
      <c r="H2716" s="85">
        <f t="shared" si="42"/>
        <v>7.5742982518657289</v>
      </c>
    </row>
    <row r="2717" spans="1:8" x14ac:dyDescent="0.25">
      <c r="A2717" s="53">
        <v>395120400121</v>
      </c>
      <c r="B2717" s="54" t="s">
        <v>7495</v>
      </c>
      <c r="C2717" s="55" t="s">
        <v>7496</v>
      </c>
      <c r="D2717" s="55" t="s">
        <v>7497</v>
      </c>
      <c r="E2717" s="55" t="s">
        <v>743</v>
      </c>
      <c r="F2717" s="54" t="s">
        <v>477</v>
      </c>
      <c r="G2717" s="56">
        <v>37197</v>
      </c>
      <c r="H2717" s="85">
        <f t="shared" si="42"/>
        <v>7.5742982518657289</v>
      </c>
    </row>
    <row r="2718" spans="1:8" x14ac:dyDescent="0.25">
      <c r="A2718" s="53">
        <v>395120400201</v>
      </c>
      <c r="B2718" s="54" t="s">
        <v>7498</v>
      </c>
      <c r="C2718" s="55" t="s">
        <v>7499</v>
      </c>
      <c r="D2718" s="55" t="s">
        <v>7497</v>
      </c>
      <c r="E2718" s="55" t="s">
        <v>743</v>
      </c>
      <c r="F2718" s="54" t="s">
        <v>477</v>
      </c>
      <c r="G2718" s="56">
        <v>37197</v>
      </c>
      <c r="H2718" s="85">
        <f t="shared" si="42"/>
        <v>7.5742982518657289</v>
      </c>
    </row>
    <row r="2719" spans="1:8" x14ac:dyDescent="0.25">
      <c r="A2719" s="53">
        <v>395131000965</v>
      </c>
      <c r="B2719" s="54" t="s">
        <v>7500</v>
      </c>
      <c r="C2719" s="55" t="s">
        <v>7501</v>
      </c>
      <c r="D2719" s="55" t="s">
        <v>7502</v>
      </c>
      <c r="E2719" s="55" t="s">
        <v>743</v>
      </c>
      <c r="F2719" s="54" t="s">
        <v>441</v>
      </c>
      <c r="G2719" s="56">
        <v>37197</v>
      </c>
      <c r="H2719" s="85">
        <f t="shared" si="42"/>
        <v>7.5742982518657289</v>
      </c>
    </row>
    <row r="2720" spans="1:8" x14ac:dyDescent="0.25">
      <c r="A2720" s="53">
        <v>395140900421</v>
      </c>
      <c r="B2720" s="54" t="s">
        <v>7503</v>
      </c>
      <c r="C2720" s="55" t="s">
        <v>7504</v>
      </c>
      <c r="D2720" s="55" t="s">
        <v>7505</v>
      </c>
      <c r="E2720" s="55" t="s">
        <v>728</v>
      </c>
      <c r="F2720" s="54" t="s">
        <v>441</v>
      </c>
      <c r="G2720" s="56">
        <v>37197</v>
      </c>
      <c r="H2720" s="85">
        <f t="shared" si="42"/>
        <v>7.5742982518657289</v>
      </c>
    </row>
    <row r="2721" spans="1:8" x14ac:dyDescent="0.25">
      <c r="A2721" s="53">
        <v>395141000181</v>
      </c>
      <c r="B2721" s="54" t="s">
        <v>7506</v>
      </c>
      <c r="C2721" s="55" t="s">
        <v>1448</v>
      </c>
      <c r="D2721" s="55" t="s">
        <v>2854</v>
      </c>
      <c r="E2721" s="55" t="s">
        <v>728</v>
      </c>
      <c r="F2721" s="54" t="s">
        <v>441</v>
      </c>
      <c r="G2721" s="56">
        <v>37197</v>
      </c>
      <c r="H2721" s="85">
        <f t="shared" si="42"/>
        <v>7.5742982518657289</v>
      </c>
    </row>
    <row r="2722" spans="1:8" x14ac:dyDescent="0.25">
      <c r="A2722" s="53">
        <v>395141100721</v>
      </c>
      <c r="B2722" s="54" t="s">
        <v>7507</v>
      </c>
      <c r="C2722" s="55" t="s">
        <v>547</v>
      </c>
      <c r="D2722" s="55" t="s">
        <v>3623</v>
      </c>
      <c r="E2722" s="55" t="s">
        <v>728</v>
      </c>
      <c r="F2722" s="54" t="s">
        <v>441</v>
      </c>
      <c r="G2722" s="56">
        <v>37197</v>
      </c>
      <c r="H2722" s="85">
        <f t="shared" si="42"/>
        <v>7.5742982518657289</v>
      </c>
    </row>
    <row r="2723" spans="1:8" x14ac:dyDescent="0.25">
      <c r="A2723" s="53">
        <v>395150201157</v>
      </c>
      <c r="B2723" s="54" t="s">
        <v>7508</v>
      </c>
      <c r="C2723" s="55" t="s">
        <v>7509</v>
      </c>
      <c r="D2723" s="55" t="s">
        <v>7510</v>
      </c>
      <c r="E2723" s="55" t="s">
        <v>728</v>
      </c>
      <c r="F2723" s="54" t="s">
        <v>441</v>
      </c>
      <c r="G2723" s="56">
        <v>37197</v>
      </c>
      <c r="H2723" s="85">
        <f t="shared" si="42"/>
        <v>7.5742982518657289</v>
      </c>
    </row>
    <row r="2724" spans="1:8" x14ac:dyDescent="0.25">
      <c r="A2724" s="53">
        <v>395160801543</v>
      </c>
      <c r="B2724" s="54" t="s">
        <v>7511</v>
      </c>
      <c r="C2724" s="55" t="s">
        <v>7512</v>
      </c>
      <c r="D2724" s="55" t="s">
        <v>7513</v>
      </c>
      <c r="E2724" s="55" t="s">
        <v>743</v>
      </c>
      <c r="F2724" s="54" t="s">
        <v>441</v>
      </c>
      <c r="G2724" s="56">
        <v>37197</v>
      </c>
      <c r="H2724" s="85">
        <f t="shared" si="42"/>
        <v>7.5742982518657289</v>
      </c>
    </row>
    <row r="2725" spans="1:8" x14ac:dyDescent="0.25">
      <c r="A2725" s="53">
        <v>395161000234</v>
      </c>
      <c r="B2725" s="54" t="s">
        <v>7514</v>
      </c>
      <c r="C2725" s="55" t="s">
        <v>7515</v>
      </c>
      <c r="D2725" s="55" t="s">
        <v>7516</v>
      </c>
      <c r="E2725" s="55" t="s">
        <v>728</v>
      </c>
      <c r="F2725" s="54" t="s">
        <v>441</v>
      </c>
      <c r="G2725" s="56">
        <v>37197</v>
      </c>
      <c r="H2725" s="85">
        <f t="shared" si="42"/>
        <v>7.5742982518657289</v>
      </c>
    </row>
    <row r="2726" spans="1:8" x14ac:dyDescent="0.25">
      <c r="A2726" s="53">
        <v>395161000331</v>
      </c>
      <c r="B2726" s="54" t="s">
        <v>7517</v>
      </c>
      <c r="C2726" s="55" t="s">
        <v>7518</v>
      </c>
      <c r="D2726" s="55" t="s">
        <v>7519</v>
      </c>
      <c r="E2726" s="55" t="s">
        <v>728</v>
      </c>
      <c r="F2726" s="54" t="s">
        <v>441</v>
      </c>
      <c r="G2726" s="56">
        <v>37197</v>
      </c>
      <c r="H2726" s="85">
        <f t="shared" si="42"/>
        <v>7.5742982518657289</v>
      </c>
    </row>
    <row r="2727" spans="1:8" x14ac:dyDescent="0.25">
      <c r="A2727" s="53">
        <v>395180302683</v>
      </c>
      <c r="B2727" s="54" t="s">
        <v>7520</v>
      </c>
      <c r="C2727" s="55" t="s">
        <v>7521</v>
      </c>
      <c r="D2727" s="55" t="s">
        <v>7522</v>
      </c>
      <c r="E2727" s="55" t="s">
        <v>743</v>
      </c>
      <c r="F2727" s="54" t="s">
        <v>441</v>
      </c>
      <c r="G2727" s="56">
        <v>37197</v>
      </c>
      <c r="H2727" s="85">
        <f t="shared" si="42"/>
        <v>7.5742982518657289</v>
      </c>
    </row>
    <row r="2728" spans="1:8" x14ac:dyDescent="0.25">
      <c r="A2728" s="53">
        <v>395750301775</v>
      </c>
      <c r="B2728" s="54" t="s">
        <v>7523</v>
      </c>
      <c r="C2728" s="55" t="s">
        <v>726</v>
      </c>
      <c r="D2728" s="55" t="s">
        <v>7524</v>
      </c>
      <c r="E2728" s="55" t="s">
        <v>743</v>
      </c>
      <c r="F2728" s="54" t="s">
        <v>441</v>
      </c>
      <c r="G2728" s="56">
        <v>37197</v>
      </c>
      <c r="H2728" s="85">
        <f t="shared" si="42"/>
        <v>7.5742982518657289</v>
      </c>
    </row>
    <row r="2729" spans="1:8" x14ac:dyDescent="0.25">
      <c r="A2729" s="53">
        <v>395770801481</v>
      </c>
      <c r="B2729" s="54" t="s">
        <v>7525</v>
      </c>
      <c r="C2729" s="55" t="s">
        <v>4709</v>
      </c>
      <c r="D2729" s="55" t="s">
        <v>4710</v>
      </c>
      <c r="E2729" s="55" t="s">
        <v>743</v>
      </c>
      <c r="F2729" s="54" t="s">
        <v>441</v>
      </c>
      <c r="G2729" s="56">
        <v>37197</v>
      </c>
      <c r="H2729" s="85">
        <f t="shared" si="42"/>
        <v>7.5742982518657289</v>
      </c>
    </row>
    <row r="2730" spans="1:8" x14ac:dyDescent="0.25">
      <c r="A2730" s="53">
        <v>395770802142</v>
      </c>
      <c r="B2730" s="54" t="s">
        <v>7526</v>
      </c>
      <c r="C2730" s="55" t="s">
        <v>3714</v>
      </c>
      <c r="D2730" s="55" t="s">
        <v>7527</v>
      </c>
      <c r="E2730" s="55" t="s">
        <v>743</v>
      </c>
      <c r="F2730" s="54" t="s">
        <v>441</v>
      </c>
      <c r="G2730" s="56">
        <v>37197</v>
      </c>
      <c r="H2730" s="85">
        <f t="shared" si="42"/>
        <v>7.5742982518657289</v>
      </c>
    </row>
    <row r="2731" spans="1:8" x14ac:dyDescent="0.25">
      <c r="A2731" s="53">
        <v>395770803017</v>
      </c>
      <c r="B2731" s="54" t="s">
        <v>7528</v>
      </c>
      <c r="C2731" s="55" t="s">
        <v>7529</v>
      </c>
      <c r="D2731" s="55" t="s">
        <v>7530</v>
      </c>
      <c r="E2731" s="55" t="s">
        <v>743</v>
      </c>
      <c r="F2731" s="54" t="s">
        <v>441</v>
      </c>
      <c r="G2731" s="56">
        <v>37197</v>
      </c>
      <c r="H2731" s="85">
        <f t="shared" si="42"/>
        <v>7.5742982518657289</v>
      </c>
    </row>
    <row r="2732" spans="1:8" x14ac:dyDescent="0.25">
      <c r="A2732" s="53">
        <v>395930210212</v>
      </c>
      <c r="B2732" s="54" t="s">
        <v>7531</v>
      </c>
      <c r="C2732" s="55" t="s">
        <v>7532</v>
      </c>
      <c r="D2732" s="55" t="s">
        <v>7533</v>
      </c>
      <c r="E2732" s="55" t="s">
        <v>743</v>
      </c>
      <c r="F2732" s="54" t="s">
        <v>441</v>
      </c>
      <c r="G2732" s="56">
        <v>37197</v>
      </c>
      <c r="H2732" s="85">
        <f t="shared" si="42"/>
        <v>7.5742982518657289</v>
      </c>
    </row>
    <row r="2733" spans="1:8" x14ac:dyDescent="0.25">
      <c r="A2733" s="53">
        <v>395941150874</v>
      </c>
      <c r="B2733" s="54" t="s">
        <v>7534</v>
      </c>
      <c r="C2733" s="55" t="s">
        <v>4178</v>
      </c>
      <c r="D2733" s="55" t="s">
        <v>7535</v>
      </c>
      <c r="E2733" s="55" t="s">
        <v>743</v>
      </c>
      <c r="F2733" s="54" t="s">
        <v>477</v>
      </c>
      <c r="G2733" s="56">
        <v>37197</v>
      </c>
      <c r="H2733" s="85">
        <f t="shared" si="42"/>
        <v>7.5742982518657289</v>
      </c>
    </row>
    <row r="2734" spans="1:8" x14ac:dyDescent="0.25">
      <c r="A2734" s="53">
        <v>395960611416</v>
      </c>
      <c r="B2734" s="54" t="s">
        <v>7536</v>
      </c>
      <c r="C2734" s="55" t="s">
        <v>7537</v>
      </c>
      <c r="D2734" s="55" t="s">
        <v>7538</v>
      </c>
      <c r="E2734" s="55" t="s">
        <v>743</v>
      </c>
      <c r="F2734" s="54" t="s">
        <v>441</v>
      </c>
      <c r="G2734" s="56">
        <v>37197</v>
      </c>
      <c r="H2734" s="85">
        <f t="shared" si="42"/>
        <v>7.5742982518657289</v>
      </c>
    </row>
    <row r="2735" spans="1:8" x14ac:dyDescent="0.25">
      <c r="A2735" s="53">
        <v>395990105094</v>
      </c>
      <c r="B2735" s="54" t="s">
        <v>7539</v>
      </c>
      <c r="C2735" s="55" t="s">
        <v>7540</v>
      </c>
      <c r="D2735" s="55" t="s">
        <v>3873</v>
      </c>
      <c r="E2735" s="55" t="s">
        <v>728</v>
      </c>
      <c r="F2735" s="54" t="s">
        <v>441</v>
      </c>
      <c r="G2735" s="56">
        <v>37197</v>
      </c>
      <c r="H2735" s="85">
        <f t="shared" si="42"/>
        <v>7.5742982518657289</v>
      </c>
    </row>
    <row r="2736" spans="1:8" x14ac:dyDescent="0.25">
      <c r="A2736" s="53">
        <v>395990321676</v>
      </c>
      <c r="B2736" s="54" t="s">
        <v>7541</v>
      </c>
      <c r="C2736" s="55" t="s">
        <v>7542</v>
      </c>
      <c r="D2736" s="55" t="s">
        <v>7543</v>
      </c>
      <c r="E2736" s="55" t="s">
        <v>743</v>
      </c>
      <c r="F2736" s="54" t="s">
        <v>441</v>
      </c>
      <c r="G2736" s="56">
        <v>37197</v>
      </c>
      <c r="H2736" s="85">
        <f t="shared" si="42"/>
        <v>7.5742982518657289</v>
      </c>
    </row>
    <row r="2737" spans="1:8" x14ac:dyDescent="0.25">
      <c r="A2737" s="53">
        <v>396000101436</v>
      </c>
      <c r="B2737" s="54" t="s">
        <v>104</v>
      </c>
      <c r="C2737" s="55" t="s">
        <v>7544</v>
      </c>
      <c r="D2737" s="55" t="s">
        <v>7545</v>
      </c>
      <c r="E2737" s="55" t="s">
        <v>440</v>
      </c>
      <c r="F2737" s="54" t="s">
        <v>441</v>
      </c>
      <c r="G2737" s="56">
        <v>37197</v>
      </c>
      <c r="H2737" s="85">
        <f t="shared" si="42"/>
        <v>7.5742982518657289</v>
      </c>
    </row>
    <row r="2738" spans="1:8" x14ac:dyDescent="0.25">
      <c r="A2738" s="53">
        <v>396020402114</v>
      </c>
      <c r="B2738" s="54" t="s">
        <v>142</v>
      </c>
      <c r="C2738" s="55" t="s">
        <v>7546</v>
      </c>
      <c r="D2738" s="55" t="s">
        <v>7547</v>
      </c>
      <c r="E2738" s="55" t="s">
        <v>440</v>
      </c>
      <c r="F2738" s="54" t="s">
        <v>441</v>
      </c>
      <c r="G2738" s="56">
        <v>37197</v>
      </c>
      <c r="H2738" s="85">
        <f t="shared" si="42"/>
        <v>7.5742982518657289</v>
      </c>
    </row>
    <row r="2739" spans="1:8" x14ac:dyDescent="0.25">
      <c r="A2739" s="53">
        <v>396020601133</v>
      </c>
      <c r="B2739" s="54" t="s">
        <v>232</v>
      </c>
      <c r="C2739" s="55" t="s">
        <v>7548</v>
      </c>
      <c r="D2739" s="55" t="s">
        <v>7549</v>
      </c>
      <c r="E2739" s="55" t="s">
        <v>440</v>
      </c>
      <c r="F2739" s="54" t="s">
        <v>441</v>
      </c>
      <c r="G2739" s="56">
        <v>37197</v>
      </c>
      <c r="H2739" s="85">
        <f t="shared" si="42"/>
        <v>7.5742982518657289</v>
      </c>
    </row>
    <row r="2740" spans="1:8" x14ac:dyDescent="0.25">
      <c r="A2740" s="53">
        <v>396021002047</v>
      </c>
      <c r="B2740" s="54" t="s">
        <v>273</v>
      </c>
      <c r="C2740" s="55" t="s">
        <v>7550</v>
      </c>
      <c r="D2740" s="55" t="s">
        <v>7551</v>
      </c>
      <c r="E2740" s="55" t="s">
        <v>440</v>
      </c>
      <c r="F2740" s="54" t="s">
        <v>441</v>
      </c>
      <c r="G2740" s="56">
        <v>37197</v>
      </c>
      <c r="H2740" s="85">
        <f t="shared" si="42"/>
        <v>7.5742982518657289</v>
      </c>
    </row>
    <row r="2741" spans="1:8" x14ac:dyDescent="0.25">
      <c r="A2741" s="53">
        <v>396070500117</v>
      </c>
      <c r="B2741" s="54" t="s">
        <v>305</v>
      </c>
      <c r="C2741" s="55" t="s">
        <v>615</v>
      </c>
      <c r="D2741" s="55" t="s">
        <v>7552</v>
      </c>
      <c r="E2741" s="55" t="s">
        <v>440</v>
      </c>
      <c r="F2741" s="54" t="s">
        <v>441</v>
      </c>
      <c r="G2741" s="56">
        <v>37197</v>
      </c>
      <c r="H2741" s="85">
        <f t="shared" si="42"/>
        <v>7.5742982518657289</v>
      </c>
    </row>
    <row r="2742" spans="1:8" x14ac:dyDescent="0.25">
      <c r="A2742" s="53">
        <v>396070801184</v>
      </c>
      <c r="B2742" s="54" t="s">
        <v>60</v>
      </c>
      <c r="C2742" s="55" t="s">
        <v>7553</v>
      </c>
      <c r="D2742" s="55" t="s">
        <v>7554</v>
      </c>
      <c r="E2742" s="55" t="s">
        <v>440</v>
      </c>
      <c r="F2742" s="54" t="s">
        <v>477</v>
      </c>
      <c r="G2742" s="56">
        <v>37197</v>
      </c>
      <c r="H2742" s="85">
        <f t="shared" si="42"/>
        <v>7.5742982518657289</v>
      </c>
    </row>
    <row r="2743" spans="1:8" x14ac:dyDescent="0.25">
      <c r="A2743" s="53">
        <v>396071203094</v>
      </c>
      <c r="B2743" s="54" t="s">
        <v>368</v>
      </c>
      <c r="C2743" s="55" t="s">
        <v>7555</v>
      </c>
      <c r="D2743" s="55" t="s">
        <v>7556</v>
      </c>
      <c r="E2743" s="55" t="s">
        <v>440</v>
      </c>
      <c r="F2743" s="54" t="s">
        <v>441</v>
      </c>
      <c r="G2743" s="56">
        <v>37197</v>
      </c>
      <c r="H2743" s="85">
        <f t="shared" si="42"/>
        <v>7.5742982518657289</v>
      </c>
    </row>
    <row r="2744" spans="1:8" x14ac:dyDescent="0.25">
      <c r="A2744" s="53">
        <v>396080501561</v>
      </c>
      <c r="B2744" s="54" t="s">
        <v>282</v>
      </c>
      <c r="C2744" s="55" t="s">
        <v>7557</v>
      </c>
      <c r="D2744" s="55" t="s">
        <v>7558</v>
      </c>
      <c r="E2744" s="55" t="s">
        <v>440</v>
      </c>
      <c r="F2744" s="54" t="s">
        <v>441</v>
      </c>
      <c r="G2744" s="56">
        <v>37197</v>
      </c>
      <c r="H2744" s="85">
        <f t="shared" si="42"/>
        <v>7.5742982518657289</v>
      </c>
    </row>
    <row r="2745" spans="1:8" x14ac:dyDescent="0.25">
      <c r="A2745" s="53">
        <v>396111100307</v>
      </c>
      <c r="B2745" s="54" t="s">
        <v>83</v>
      </c>
      <c r="C2745" s="55" t="s">
        <v>7559</v>
      </c>
      <c r="D2745" s="55" t="s">
        <v>7560</v>
      </c>
      <c r="E2745" s="55" t="s">
        <v>440</v>
      </c>
      <c r="F2745" s="54" t="s">
        <v>441</v>
      </c>
      <c r="G2745" s="56">
        <v>37197</v>
      </c>
      <c r="H2745" s="85">
        <f t="shared" si="42"/>
        <v>7.5742982518657289</v>
      </c>
    </row>
    <row r="2746" spans="1:8" x14ac:dyDescent="0.25">
      <c r="A2746" s="53">
        <v>396111101206</v>
      </c>
      <c r="B2746" s="54" t="s">
        <v>321</v>
      </c>
      <c r="C2746" s="55" t="s">
        <v>7561</v>
      </c>
      <c r="D2746" s="55" t="s">
        <v>4568</v>
      </c>
      <c r="E2746" s="55" t="s">
        <v>440</v>
      </c>
      <c r="F2746" s="54" t="s">
        <v>477</v>
      </c>
      <c r="G2746" s="56">
        <v>37197</v>
      </c>
      <c r="H2746" s="85">
        <f t="shared" si="42"/>
        <v>7.5742982518657289</v>
      </c>
    </row>
    <row r="2747" spans="1:8" x14ac:dyDescent="0.25">
      <c r="A2747" s="53">
        <v>396120702409</v>
      </c>
      <c r="B2747" s="54" t="s">
        <v>364</v>
      </c>
      <c r="C2747" s="55" t="s">
        <v>639</v>
      </c>
      <c r="D2747" s="55" t="s">
        <v>7562</v>
      </c>
      <c r="E2747" s="55" t="s">
        <v>440</v>
      </c>
      <c r="F2747" s="54" t="s">
        <v>441</v>
      </c>
      <c r="G2747" s="56">
        <v>37197</v>
      </c>
      <c r="H2747" s="85">
        <f t="shared" si="42"/>
        <v>7.5742982518657289</v>
      </c>
    </row>
    <row r="2748" spans="1:8" x14ac:dyDescent="0.25">
      <c r="A2748" s="53">
        <v>396130900489</v>
      </c>
      <c r="B2748" s="54" t="s">
        <v>384</v>
      </c>
      <c r="C2748" s="55" t="s">
        <v>7563</v>
      </c>
      <c r="D2748" s="55" t="s">
        <v>7564</v>
      </c>
      <c r="E2748" s="55" t="s">
        <v>440</v>
      </c>
      <c r="F2748" s="54" t="s">
        <v>441</v>
      </c>
      <c r="G2748" s="56">
        <v>37197</v>
      </c>
      <c r="H2748" s="85">
        <f t="shared" si="42"/>
        <v>7.5742982518657289</v>
      </c>
    </row>
    <row r="2749" spans="1:8" x14ac:dyDescent="0.25">
      <c r="A2749" s="53"/>
      <c r="B2749" s="54"/>
      <c r="C2749" s="55"/>
      <c r="D2749" s="55"/>
      <c r="E2749" s="55"/>
      <c r="F2749" s="54"/>
      <c r="G2749" s="56"/>
      <c r="H2749" s="85"/>
    </row>
    <row r="2750" spans="1:8" x14ac:dyDescent="0.25">
      <c r="A2750" s="53">
        <v>396740915356</v>
      </c>
      <c r="B2750" s="54" t="s">
        <v>310</v>
      </c>
      <c r="C2750" s="55" t="s">
        <v>7565</v>
      </c>
      <c r="D2750" s="55" t="s">
        <v>4552</v>
      </c>
      <c r="E2750" s="55" t="s">
        <v>440</v>
      </c>
      <c r="F2750" s="54" t="s">
        <v>441</v>
      </c>
      <c r="G2750" s="56">
        <v>37197</v>
      </c>
      <c r="H2750" s="85">
        <f t="shared" si="42"/>
        <v>7.5742982518657289</v>
      </c>
    </row>
    <row r="2751" spans="1:8" x14ac:dyDescent="0.25">
      <c r="A2751" s="53">
        <v>396761202724</v>
      </c>
      <c r="B2751" s="54" t="s">
        <v>270</v>
      </c>
      <c r="C2751" s="55" t="s">
        <v>7566</v>
      </c>
      <c r="D2751" s="55" t="s">
        <v>7567</v>
      </c>
      <c r="E2751" s="55" t="s">
        <v>440</v>
      </c>
      <c r="F2751" s="54" t="s">
        <v>441</v>
      </c>
      <c r="G2751" s="56">
        <v>37197</v>
      </c>
      <c r="H2751" s="85">
        <f t="shared" si="42"/>
        <v>7.5742982518657289</v>
      </c>
    </row>
    <row r="2752" spans="1:8" x14ac:dyDescent="0.25">
      <c r="A2752" s="53">
        <v>396761203071</v>
      </c>
      <c r="B2752" s="54" t="s">
        <v>214</v>
      </c>
      <c r="C2752" s="55" t="s">
        <v>2509</v>
      </c>
      <c r="D2752" s="55" t="s">
        <v>7568</v>
      </c>
      <c r="E2752" s="55" t="s">
        <v>440</v>
      </c>
      <c r="F2752" s="54" t="s">
        <v>477</v>
      </c>
      <c r="G2752" s="56">
        <v>37197</v>
      </c>
      <c r="H2752" s="85">
        <f t="shared" si="42"/>
        <v>7.5742982518657289</v>
      </c>
    </row>
    <row r="2753" spans="1:8" x14ac:dyDescent="0.25">
      <c r="A2753" s="53">
        <v>396960750811</v>
      </c>
      <c r="B2753" s="54" t="s">
        <v>73</v>
      </c>
      <c r="C2753" s="55" t="s">
        <v>7569</v>
      </c>
      <c r="D2753" s="55" t="s">
        <v>7570</v>
      </c>
      <c r="E2753" s="55" t="s">
        <v>440</v>
      </c>
      <c r="F2753" s="54" t="s">
        <v>441</v>
      </c>
      <c r="G2753" s="56">
        <v>37197</v>
      </c>
      <c r="H2753" s="85">
        <f t="shared" si="42"/>
        <v>7.5742982518657289</v>
      </c>
    </row>
    <row r="2754" spans="1:8" x14ac:dyDescent="0.25">
      <c r="A2754" s="53">
        <v>396960850786</v>
      </c>
      <c r="B2754" s="54" t="s">
        <v>259</v>
      </c>
      <c r="C2754" s="55" t="s">
        <v>3987</v>
      </c>
      <c r="D2754" s="55" t="s">
        <v>7571</v>
      </c>
      <c r="E2754" s="55" t="s">
        <v>440</v>
      </c>
      <c r="F2754" s="54" t="s">
        <v>441</v>
      </c>
      <c r="G2754" s="56">
        <v>37197</v>
      </c>
      <c r="H2754" s="85">
        <f t="shared" si="42"/>
        <v>7.5742982518657289</v>
      </c>
    </row>
    <row r="2755" spans="1:8" x14ac:dyDescent="0.25">
      <c r="A2755" s="53">
        <v>397140400405</v>
      </c>
      <c r="B2755" s="54" t="s">
        <v>7572</v>
      </c>
      <c r="C2755" s="55" t="s">
        <v>5118</v>
      </c>
      <c r="D2755" s="55" t="s">
        <v>5133</v>
      </c>
      <c r="E2755" s="55" t="s">
        <v>728</v>
      </c>
      <c r="F2755" s="54" t="s">
        <v>441</v>
      </c>
      <c r="G2755" s="56">
        <v>37197</v>
      </c>
      <c r="H2755" s="85">
        <f t="shared" ref="H2755:H2818" si="43">G2755/4910.95</f>
        <v>7.5742982518657289</v>
      </c>
    </row>
    <row r="2756" spans="1:8" x14ac:dyDescent="0.25">
      <c r="A2756" s="53">
        <v>398080700435</v>
      </c>
      <c r="B2756" s="54" t="s">
        <v>7573</v>
      </c>
      <c r="C2756" s="55" t="s">
        <v>7574</v>
      </c>
      <c r="D2756" s="55" t="s">
        <v>7575</v>
      </c>
      <c r="E2756" s="55" t="s">
        <v>7576</v>
      </c>
      <c r="F2756" s="54" t="s">
        <v>441</v>
      </c>
      <c r="G2756" s="56">
        <v>37197</v>
      </c>
      <c r="H2756" s="85">
        <f t="shared" si="43"/>
        <v>7.5742982518657289</v>
      </c>
    </row>
    <row r="2757" spans="1:8" x14ac:dyDescent="0.25">
      <c r="A2757" s="53">
        <v>398110300925</v>
      </c>
      <c r="B2757" s="54" t="s">
        <v>7577</v>
      </c>
      <c r="C2757" s="55" t="s">
        <v>2155</v>
      </c>
      <c r="D2757" s="55" t="s">
        <v>7578</v>
      </c>
      <c r="E2757" s="55" t="s">
        <v>2733</v>
      </c>
      <c r="F2757" s="54" t="s">
        <v>441</v>
      </c>
      <c r="G2757" s="56">
        <v>37197</v>
      </c>
      <c r="H2757" s="85">
        <f t="shared" si="43"/>
        <v>7.5742982518657289</v>
      </c>
    </row>
    <row r="2758" spans="1:8" x14ac:dyDescent="0.25">
      <c r="A2758" s="53">
        <v>398110800448</v>
      </c>
      <c r="B2758" s="54" t="s">
        <v>7579</v>
      </c>
      <c r="C2758" s="55" t="s">
        <v>7580</v>
      </c>
      <c r="D2758" s="55" t="s">
        <v>7581</v>
      </c>
      <c r="E2758" s="55" t="s">
        <v>2160</v>
      </c>
      <c r="F2758" s="54" t="s">
        <v>441</v>
      </c>
      <c r="G2758" s="56">
        <v>37197</v>
      </c>
      <c r="H2758" s="85">
        <f t="shared" si="43"/>
        <v>7.5742982518657289</v>
      </c>
    </row>
    <row r="2759" spans="1:8" x14ac:dyDescent="0.25">
      <c r="A2759" s="53">
        <v>398130600208</v>
      </c>
      <c r="B2759" s="54" t="s">
        <v>7582</v>
      </c>
      <c r="C2759" s="55" t="s">
        <v>4756</v>
      </c>
      <c r="D2759" s="55" t="s">
        <v>7583</v>
      </c>
      <c r="E2759" s="55" t="s">
        <v>2037</v>
      </c>
      <c r="F2759" s="54" t="s">
        <v>477</v>
      </c>
      <c r="G2759" s="56">
        <v>37197</v>
      </c>
      <c r="H2759" s="85">
        <f t="shared" si="43"/>
        <v>7.5742982518657289</v>
      </c>
    </row>
    <row r="2760" spans="1:8" x14ac:dyDescent="0.25">
      <c r="A2760" s="53">
        <v>398161000250</v>
      </c>
      <c r="B2760" s="54" t="s">
        <v>7584</v>
      </c>
      <c r="C2760" s="55" t="s">
        <v>7585</v>
      </c>
      <c r="D2760" s="55" t="s">
        <v>7586</v>
      </c>
      <c r="E2760" s="55" t="s">
        <v>6951</v>
      </c>
      <c r="F2760" s="54" t="s">
        <v>477</v>
      </c>
      <c r="G2760" s="56">
        <v>37197</v>
      </c>
      <c r="H2760" s="85">
        <f t="shared" si="43"/>
        <v>7.5742982518657289</v>
      </c>
    </row>
    <row r="2761" spans="1:8" x14ac:dyDescent="0.25">
      <c r="A2761" s="53">
        <v>398161000764</v>
      </c>
      <c r="B2761" s="54" t="s">
        <v>7587</v>
      </c>
      <c r="C2761" s="55" t="s">
        <v>4756</v>
      </c>
      <c r="D2761" s="55" t="s">
        <v>7588</v>
      </c>
      <c r="E2761" s="55" t="s">
        <v>3165</v>
      </c>
      <c r="F2761" s="54" t="s">
        <v>477</v>
      </c>
      <c r="G2761" s="56">
        <v>37197</v>
      </c>
      <c r="H2761" s="85">
        <f t="shared" si="43"/>
        <v>7.5742982518657289</v>
      </c>
    </row>
    <row r="2762" spans="1:8" x14ac:dyDescent="0.25">
      <c r="A2762" s="53">
        <v>398180301066</v>
      </c>
      <c r="B2762" s="54" t="s">
        <v>7589</v>
      </c>
      <c r="C2762" s="55" t="s">
        <v>7590</v>
      </c>
      <c r="D2762" s="55" t="s">
        <v>7591</v>
      </c>
      <c r="E2762" s="55" t="s">
        <v>1051</v>
      </c>
      <c r="F2762" s="54" t="s">
        <v>441</v>
      </c>
      <c r="G2762" s="56">
        <v>37197</v>
      </c>
      <c r="H2762" s="85">
        <f t="shared" si="43"/>
        <v>7.5742982518657289</v>
      </c>
    </row>
    <row r="2763" spans="1:8" x14ac:dyDescent="0.25">
      <c r="A2763" s="53">
        <v>398870800057</v>
      </c>
      <c r="B2763" s="54" t="s">
        <v>7592</v>
      </c>
      <c r="C2763" s="55" t="s">
        <v>7593</v>
      </c>
      <c r="D2763" s="55" t="s">
        <v>7594</v>
      </c>
      <c r="E2763" s="55" t="s">
        <v>743</v>
      </c>
      <c r="F2763" s="54" t="s">
        <v>477</v>
      </c>
      <c r="G2763" s="56">
        <v>37197</v>
      </c>
      <c r="H2763" s="85">
        <f t="shared" si="43"/>
        <v>7.5742982518657289</v>
      </c>
    </row>
    <row r="2764" spans="1:8" x14ac:dyDescent="0.25">
      <c r="A2764" s="53">
        <v>398911101304</v>
      </c>
      <c r="B2764" s="54" t="s">
        <v>7595</v>
      </c>
      <c r="C2764" s="55" t="s">
        <v>7596</v>
      </c>
      <c r="D2764" s="55" t="s">
        <v>7597</v>
      </c>
      <c r="E2764" s="55" t="s">
        <v>7597</v>
      </c>
      <c r="F2764" s="54" t="s">
        <v>441</v>
      </c>
      <c r="G2764" s="56">
        <v>37197</v>
      </c>
      <c r="H2764" s="85">
        <f t="shared" si="43"/>
        <v>7.5742982518657289</v>
      </c>
    </row>
    <row r="2765" spans="1:8" x14ac:dyDescent="0.25">
      <c r="A2765" s="53">
        <v>398960305462</v>
      </c>
      <c r="B2765" s="54" t="s">
        <v>7598</v>
      </c>
      <c r="C2765" s="55" t="s">
        <v>7005</v>
      </c>
      <c r="D2765" s="55" t="s">
        <v>7599</v>
      </c>
      <c r="E2765" s="55" t="s">
        <v>743</v>
      </c>
      <c r="F2765" s="54" t="s">
        <v>441</v>
      </c>
      <c r="G2765" s="56">
        <v>37197</v>
      </c>
      <c r="H2765" s="85">
        <f t="shared" si="43"/>
        <v>7.5742982518657289</v>
      </c>
    </row>
    <row r="2766" spans="1:8" x14ac:dyDescent="0.25">
      <c r="A2766" s="53">
        <v>398960405581</v>
      </c>
      <c r="B2766" s="54" t="s">
        <v>7600</v>
      </c>
      <c r="C2766" s="55" t="s">
        <v>7005</v>
      </c>
      <c r="D2766" s="55" t="s">
        <v>7601</v>
      </c>
      <c r="E2766" s="55" t="s">
        <v>2160</v>
      </c>
      <c r="F2766" s="54" t="s">
        <v>441</v>
      </c>
      <c r="G2766" s="56">
        <v>37197</v>
      </c>
      <c r="H2766" s="85">
        <f t="shared" si="43"/>
        <v>7.5742982518657289</v>
      </c>
    </row>
    <row r="2767" spans="1:8" x14ac:dyDescent="0.25">
      <c r="A2767" s="53">
        <v>400010302399</v>
      </c>
      <c r="B2767" s="54" t="s">
        <v>7602</v>
      </c>
      <c r="C2767" s="55" t="s">
        <v>7603</v>
      </c>
      <c r="D2767" s="55" t="s">
        <v>7604</v>
      </c>
      <c r="E2767" s="55" t="s">
        <v>716</v>
      </c>
      <c r="F2767" s="54" t="s">
        <v>441</v>
      </c>
      <c r="G2767" s="56">
        <v>37197</v>
      </c>
      <c r="H2767" s="85">
        <f t="shared" si="43"/>
        <v>7.5742982518657289</v>
      </c>
    </row>
    <row r="2768" spans="1:8" x14ac:dyDescent="0.25">
      <c r="A2768" s="53">
        <v>400020704240</v>
      </c>
      <c r="B2768" s="54" t="s">
        <v>7605</v>
      </c>
      <c r="C2768" s="55" t="s">
        <v>7606</v>
      </c>
      <c r="D2768" s="55" t="s">
        <v>7013</v>
      </c>
      <c r="E2768" s="55" t="s">
        <v>716</v>
      </c>
      <c r="F2768" s="54" t="s">
        <v>441</v>
      </c>
      <c r="G2768" s="56">
        <v>37197</v>
      </c>
      <c r="H2768" s="85">
        <f t="shared" si="43"/>
        <v>7.5742982518657289</v>
      </c>
    </row>
    <row r="2769" spans="1:8" x14ac:dyDescent="0.25">
      <c r="A2769" s="53">
        <v>400060504758</v>
      </c>
      <c r="B2769" s="54" t="s">
        <v>7607</v>
      </c>
      <c r="C2769" s="55" t="s">
        <v>2407</v>
      </c>
      <c r="D2769" s="55" t="s">
        <v>7010</v>
      </c>
      <c r="E2769" s="55" t="s">
        <v>716</v>
      </c>
      <c r="F2769" s="54" t="s">
        <v>441</v>
      </c>
      <c r="G2769" s="56">
        <v>37197</v>
      </c>
      <c r="H2769" s="85">
        <f t="shared" si="43"/>
        <v>7.5742982518657289</v>
      </c>
    </row>
    <row r="2770" spans="1:8" x14ac:dyDescent="0.25">
      <c r="A2770" s="53">
        <v>400060803747</v>
      </c>
      <c r="B2770" s="54" t="s">
        <v>7608</v>
      </c>
      <c r="C2770" s="55" t="s">
        <v>7609</v>
      </c>
      <c r="D2770" s="55" t="s">
        <v>6422</v>
      </c>
      <c r="E2770" s="55" t="s">
        <v>716</v>
      </c>
      <c r="F2770" s="54" t="s">
        <v>441</v>
      </c>
      <c r="G2770" s="56">
        <v>37197</v>
      </c>
      <c r="H2770" s="85">
        <f t="shared" si="43"/>
        <v>7.5742982518657289</v>
      </c>
    </row>
    <row r="2771" spans="1:8" x14ac:dyDescent="0.25">
      <c r="A2771" s="53">
        <v>400070309066</v>
      </c>
      <c r="B2771" s="54" t="s">
        <v>7610</v>
      </c>
      <c r="C2771" s="55" t="s">
        <v>7611</v>
      </c>
      <c r="D2771" s="55" t="s">
        <v>7612</v>
      </c>
      <c r="E2771" s="55" t="s">
        <v>2127</v>
      </c>
      <c r="F2771" s="54" t="s">
        <v>441</v>
      </c>
      <c r="G2771" s="56">
        <v>37197</v>
      </c>
      <c r="H2771" s="85">
        <f t="shared" si="43"/>
        <v>7.5742982518657289</v>
      </c>
    </row>
    <row r="2772" spans="1:8" x14ac:dyDescent="0.25">
      <c r="A2772" s="53">
        <v>400100802404</v>
      </c>
      <c r="B2772" s="54" t="s">
        <v>7613</v>
      </c>
      <c r="C2772" s="55" t="s">
        <v>2407</v>
      </c>
      <c r="D2772" s="55" t="s">
        <v>7053</v>
      </c>
      <c r="E2772" s="55" t="s">
        <v>716</v>
      </c>
      <c r="F2772" s="54" t="s">
        <v>441</v>
      </c>
      <c r="G2772" s="56">
        <v>37197</v>
      </c>
      <c r="H2772" s="85">
        <f t="shared" si="43"/>
        <v>7.5742982518657289</v>
      </c>
    </row>
    <row r="2773" spans="1:8" x14ac:dyDescent="0.25">
      <c r="A2773" s="53">
        <v>400101105952</v>
      </c>
      <c r="B2773" s="54" t="s">
        <v>7614</v>
      </c>
      <c r="C2773" s="55" t="s">
        <v>7615</v>
      </c>
      <c r="D2773" s="55" t="s">
        <v>7616</v>
      </c>
      <c r="E2773" s="55" t="s">
        <v>2127</v>
      </c>
      <c r="F2773" s="54" t="s">
        <v>441</v>
      </c>
      <c r="G2773" s="56">
        <v>37197</v>
      </c>
      <c r="H2773" s="85">
        <f t="shared" si="43"/>
        <v>7.5742982518657289</v>
      </c>
    </row>
    <row r="2774" spans="1:8" x14ac:dyDescent="0.25">
      <c r="A2774" s="53">
        <v>400160205618</v>
      </c>
      <c r="B2774" s="54" t="s">
        <v>7617</v>
      </c>
      <c r="C2774" s="55" t="s">
        <v>7618</v>
      </c>
      <c r="D2774" s="55" t="s">
        <v>7619</v>
      </c>
      <c r="E2774" s="55" t="s">
        <v>716</v>
      </c>
      <c r="F2774" s="54" t="s">
        <v>441</v>
      </c>
      <c r="G2774" s="56">
        <v>37197</v>
      </c>
      <c r="H2774" s="85">
        <f t="shared" si="43"/>
        <v>7.5742982518657289</v>
      </c>
    </row>
    <row r="2775" spans="1:8" x14ac:dyDescent="0.25">
      <c r="A2775" s="53">
        <v>400161003784</v>
      </c>
      <c r="B2775" s="54" t="s">
        <v>7620</v>
      </c>
      <c r="C2775" s="55" t="s">
        <v>7621</v>
      </c>
      <c r="D2775" s="55" t="s">
        <v>7622</v>
      </c>
      <c r="E2775" s="55" t="s">
        <v>716</v>
      </c>
      <c r="F2775" s="54" t="s">
        <v>441</v>
      </c>
      <c r="G2775" s="56">
        <v>37197</v>
      </c>
      <c r="H2775" s="85">
        <f t="shared" si="43"/>
        <v>7.5742982518657289</v>
      </c>
    </row>
    <row r="2776" spans="1:8" x14ac:dyDescent="0.25">
      <c r="A2776" s="53">
        <v>400170611681</v>
      </c>
      <c r="B2776" s="54" t="s">
        <v>7623</v>
      </c>
      <c r="C2776" s="55" t="s">
        <v>7111</v>
      </c>
      <c r="D2776" s="55" t="s">
        <v>7624</v>
      </c>
      <c r="E2776" s="55" t="s">
        <v>716</v>
      </c>
      <c r="F2776" s="54" t="s">
        <v>441</v>
      </c>
      <c r="G2776" s="56">
        <v>37197</v>
      </c>
      <c r="H2776" s="85">
        <f t="shared" si="43"/>
        <v>7.5742982518657289</v>
      </c>
    </row>
    <row r="2777" spans="1:8" x14ac:dyDescent="0.25">
      <c r="A2777" s="53">
        <v>400770100184</v>
      </c>
      <c r="B2777" s="54" t="s">
        <v>7625</v>
      </c>
      <c r="C2777" s="55" t="s">
        <v>7626</v>
      </c>
      <c r="D2777" s="55" t="s">
        <v>4130</v>
      </c>
      <c r="E2777" s="55" t="s">
        <v>716</v>
      </c>
      <c r="F2777" s="54" t="s">
        <v>441</v>
      </c>
      <c r="G2777" s="56">
        <v>37197</v>
      </c>
      <c r="H2777" s="85">
        <f t="shared" si="43"/>
        <v>7.5742982518657289</v>
      </c>
    </row>
    <row r="2778" spans="1:8" x14ac:dyDescent="0.25">
      <c r="A2778" s="53">
        <v>400851000818</v>
      </c>
      <c r="B2778" s="54" t="s">
        <v>7627</v>
      </c>
      <c r="C2778" s="55" t="s">
        <v>7628</v>
      </c>
      <c r="D2778" s="55" t="s">
        <v>2940</v>
      </c>
      <c r="E2778" s="55" t="s">
        <v>716</v>
      </c>
      <c r="F2778" s="54" t="s">
        <v>441</v>
      </c>
      <c r="G2778" s="56">
        <v>37197</v>
      </c>
      <c r="H2778" s="85">
        <f t="shared" si="43"/>
        <v>7.5742982518657289</v>
      </c>
    </row>
    <row r="2779" spans="1:8" x14ac:dyDescent="0.25">
      <c r="A2779" s="53">
        <v>400940242884</v>
      </c>
      <c r="B2779" s="54" t="s">
        <v>7629</v>
      </c>
      <c r="C2779" s="55" t="s">
        <v>7630</v>
      </c>
      <c r="D2779" s="55" t="s">
        <v>7631</v>
      </c>
      <c r="E2779" s="55" t="s">
        <v>716</v>
      </c>
      <c r="F2779" s="54" t="s">
        <v>441</v>
      </c>
      <c r="G2779" s="56">
        <v>37197</v>
      </c>
      <c r="H2779" s="85">
        <f t="shared" si="43"/>
        <v>7.5742982518657289</v>
      </c>
    </row>
    <row r="2780" spans="1:8" x14ac:dyDescent="0.25">
      <c r="A2780" s="53">
        <v>400970331920</v>
      </c>
      <c r="B2780" s="54" t="s">
        <v>7632</v>
      </c>
      <c r="C2780" s="55" t="s">
        <v>7633</v>
      </c>
      <c r="D2780" s="55" t="s">
        <v>7634</v>
      </c>
      <c r="E2780" s="55" t="s">
        <v>716</v>
      </c>
      <c r="F2780" s="54" t="s">
        <v>441</v>
      </c>
      <c r="G2780" s="56">
        <v>37197</v>
      </c>
      <c r="H2780" s="85">
        <f t="shared" si="43"/>
        <v>7.5742982518657289</v>
      </c>
    </row>
    <row r="2781" spans="1:8" x14ac:dyDescent="0.25">
      <c r="A2781" s="53">
        <v>403100300076</v>
      </c>
      <c r="B2781" s="54" t="s">
        <v>7635</v>
      </c>
      <c r="C2781" s="55" t="s">
        <v>7636</v>
      </c>
      <c r="D2781" s="55" t="s">
        <v>7637</v>
      </c>
      <c r="E2781" s="55" t="s">
        <v>724</v>
      </c>
      <c r="F2781" s="54" t="s">
        <v>441</v>
      </c>
      <c r="G2781" s="56">
        <v>37197</v>
      </c>
      <c r="H2781" s="85">
        <f t="shared" si="43"/>
        <v>7.5742982518657289</v>
      </c>
    </row>
    <row r="2782" spans="1:8" x14ac:dyDescent="0.25">
      <c r="A2782" s="53">
        <v>403150900147</v>
      </c>
      <c r="B2782" s="54" t="s">
        <v>7638</v>
      </c>
      <c r="C2782" s="55" t="s">
        <v>7639</v>
      </c>
      <c r="D2782" s="55" t="s">
        <v>7640</v>
      </c>
      <c r="E2782" s="55" t="s">
        <v>724</v>
      </c>
      <c r="F2782" s="54" t="s">
        <v>441</v>
      </c>
      <c r="G2782" s="56">
        <v>37197</v>
      </c>
      <c r="H2782" s="85">
        <f t="shared" si="43"/>
        <v>7.5742982518657289</v>
      </c>
    </row>
    <row r="2783" spans="1:8" x14ac:dyDescent="0.25">
      <c r="A2783" s="53">
        <v>403860900090</v>
      </c>
      <c r="B2783" s="54" t="s">
        <v>7641</v>
      </c>
      <c r="C2783" s="55" t="s">
        <v>7642</v>
      </c>
      <c r="D2783" s="55" t="s">
        <v>2061</v>
      </c>
      <c r="E2783" s="55" t="s">
        <v>2061</v>
      </c>
      <c r="F2783" s="54" t="s">
        <v>441</v>
      </c>
      <c r="G2783" s="56">
        <v>37197</v>
      </c>
      <c r="H2783" s="85">
        <f t="shared" si="43"/>
        <v>7.5742982518657289</v>
      </c>
    </row>
    <row r="2784" spans="1:8" x14ac:dyDescent="0.25">
      <c r="A2784" s="53">
        <v>393080200139</v>
      </c>
      <c r="B2784" s="54" t="s">
        <v>7643</v>
      </c>
      <c r="C2784" s="55" t="s">
        <v>7644</v>
      </c>
      <c r="D2784" s="55" t="s">
        <v>7645</v>
      </c>
      <c r="E2784" s="55" t="s">
        <v>3153</v>
      </c>
      <c r="F2784" s="54" t="s">
        <v>477</v>
      </c>
      <c r="G2784" s="56">
        <v>37164</v>
      </c>
      <c r="H2784" s="85">
        <f t="shared" si="43"/>
        <v>7.5675785744102466</v>
      </c>
    </row>
    <row r="2785" spans="1:8" x14ac:dyDescent="0.25">
      <c r="A2785" s="53">
        <v>390790900033</v>
      </c>
      <c r="B2785" s="54" t="s">
        <v>7646</v>
      </c>
      <c r="C2785" s="55" t="s">
        <v>7647</v>
      </c>
      <c r="D2785" s="55" t="s">
        <v>7648</v>
      </c>
      <c r="E2785" s="55" t="s">
        <v>1532</v>
      </c>
      <c r="F2785" s="54" t="s">
        <v>441</v>
      </c>
      <c r="G2785" s="56">
        <v>36760</v>
      </c>
      <c r="H2785" s="85">
        <f t="shared" si="43"/>
        <v>7.4853134322279802</v>
      </c>
    </row>
    <row r="2786" spans="1:8" x14ac:dyDescent="0.25">
      <c r="A2786" s="53">
        <v>398000111299</v>
      </c>
      <c r="B2786" s="54" t="s">
        <v>7649</v>
      </c>
      <c r="C2786" s="55" t="s">
        <v>7650</v>
      </c>
      <c r="D2786" s="55" t="s">
        <v>7651</v>
      </c>
      <c r="E2786" s="55" t="s">
        <v>743</v>
      </c>
      <c r="F2786" s="54" t="s">
        <v>441</v>
      </c>
      <c r="G2786" s="56">
        <v>36759</v>
      </c>
      <c r="H2786" s="85">
        <f t="shared" si="43"/>
        <v>7.4851098056384204</v>
      </c>
    </row>
    <row r="2787" spans="1:8" x14ac:dyDescent="0.25">
      <c r="A2787" s="53">
        <v>371950500814</v>
      </c>
      <c r="B2787" s="54" t="s">
        <v>7652</v>
      </c>
      <c r="C2787" s="55" t="s">
        <v>7653</v>
      </c>
      <c r="D2787" s="55" t="s">
        <v>7654</v>
      </c>
      <c r="E2787" s="55" t="s">
        <v>4156</v>
      </c>
      <c r="F2787" s="54" t="s">
        <v>441</v>
      </c>
      <c r="G2787" s="56">
        <v>35184</v>
      </c>
      <c r="H2787" s="85">
        <f t="shared" si="43"/>
        <v>7.1643979270813185</v>
      </c>
    </row>
    <row r="2788" spans="1:8" x14ac:dyDescent="0.25">
      <c r="A2788" s="53">
        <v>398910100363</v>
      </c>
      <c r="B2788" s="54" t="s">
        <v>7655</v>
      </c>
      <c r="C2788" s="55" t="s">
        <v>2155</v>
      </c>
      <c r="D2788" s="55" t="s">
        <v>7656</v>
      </c>
      <c r="E2788" s="55" t="s">
        <v>2037</v>
      </c>
      <c r="F2788" s="54" t="s">
        <v>441</v>
      </c>
      <c r="G2788" s="56">
        <v>35184</v>
      </c>
      <c r="H2788" s="85">
        <f t="shared" si="43"/>
        <v>7.1643979270813185</v>
      </c>
    </row>
    <row r="2789" spans="1:8" x14ac:dyDescent="0.25">
      <c r="A2789" s="53">
        <v>370850201660</v>
      </c>
      <c r="B2789" s="54" t="s">
        <v>7657</v>
      </c>
      <c r="C2789" s="55" t="s">
        <v>7658</v>
      </c>
      <c r="D2789" s="55" t="s">
        <v>7659</v>
      </c>
      <c r="E2789" s="55" t="s">
        <v>1409</v>
      </c>
      <c r="F2789" s="54" t="s">
        <v>441</v>
      </c>
      <c r="G2789" s="56">
        <v>34747</v>
      </c>
      <c r="H2789" s="85">
        <f t="shared" si="43"/>
        <v>7.0754131074435707</v>
      </c>
    </row>
    <row r="2790" spans="1:8" x14ac:dyDescent="0.25">
      <c r="A2790" s="53">
        <v>370980304592</v>
      </c>
      <c r="B2790" s="54" t="s">
        <v>7660</v>
      </c>
      <c r="C2790" s="55" t="s">
        <v>7661</v>
      </c>
      <c r="D2790" s="55" t="s">
        <v>7662</v>
      </c>
      <c r="E2790" s="55" t="s">
        <v>1409</v>
      </c>
      <c r="F2790" s="54" t="s">
        <v>441</v>
      </c>
      <c r="G2790" s="56">
        <v>34747</v>
      </c>
      <c r="H2790" s="85">
        <f t="shared" si="43"/>
        <v>7.0754131074435707</v>
      </c>
    </row>
    <row r="2791" spans="1:8" x14ac:dyDescent="0.25">
      <c r="A2791" s="53">
        <v>371880310338</v>
      </c>
      <c r="B2791" s="54" t="s">
        <v>7663</v>
      </c>
      <c r="C2791" s="55" t="s">
        <v>7664</v>
      </c>
      <c r="D2791" s="55" t="s">
        <v>7665</v>
      </c>
      <c r="E2791" s="55" t="s">
        <v>1674</v>
      </c>
      <c r="F2791" s="54" t="s">
        <v>441</v>
      </c>
      <c r="G2791" s="56">
        <v>34747</v>
      </c>
      <c r="H2791" s="85">
        <f t="shared" si="43"/>
        <v>7.0754131074435707</v>
      </c>
    </row>
    <row r="2792" spans="1:8" x14ac:dyDescent="0.25">
      <c r="A2792" s="53">
        <v>371941201197</v>
      </c>
      <c r="B2792" s="54" t="s">
        <v>7666</v>
      </c>
      <c r="C2792" s="55" t="s">
        <v>7667</v>
      </c>
      <c r="D2792" s="55" t="s">
        <v>7668</v>
      </c>
      <c r="E2792" s="55" t="s">
        <v>1674</v>
      </c>
      <c r="F2792" s="54" t="s">
        <v>441</v>
      </c>
      <c r="G2792" s="56">
        <v>34747</v>
      </c>
      <c r="H2792" s="85">
        <f t="shared" si="43"/>
        <v>7.0754131074435707</v>
      </c>
    </row>
    <row r="2793" spans="1:8" x14ac:dyDescent="0.25">
      <c r="A2793" s="53">
        <v>371970400531</v>
      </c>
      <c r="B2793" s="54" t="s">
        <v>7669</v>
      </c>
      <c r="C2793" s="55" t="s">
        <v>7670</v>
      </c>
      <c r="D2793" s="55" t="s">
        <v>7671</v>
      </c>
      <c r="E2793" s="55" t="s">
        <v>1674</v>
      </c>
      <c r="F2793" s="54" t="s">
        <v>441</v>
      </c>
      <c r="G2793" s="56">
        <v>34747</v>
      </c>
      <c r="H2793" s="85">
        <f t="shared" si="43"/>
        <v>7.0754131074435707</v>
      </c>
    </row>
    <row r="2794" spans="1:8" x14ac:dyDescent="0.25">
      <c r="A2794" s="53">
        <v>371970401758</v>
      </c>
      <c r="B2794" s="54" t="s">
        <v>7672</v>
      </c>
      <c r="C2794" s="55" t="s">
        <v>7673</v>
      </c>
      <c r="D2794" s="55" t="s">
        <v>7674</v>
      </c>
      <c r="E2794" s="55" t="s">
        <v>2200</v>
      </c>
      <c r="F2794" s="54" t="s">
        <v>441</v>
      </c>
      <c r="G2794" s="56">
        <v>34747</v>
      </c>
      <c r="H2794" s="85">
        <f t="shared" si="43"/>
        <v>7.0754131074435707</v>
      </c>
    </row>
    <row r="2795" spans="1:8" x14ac:dyDescent="0.25">
      <c r="A2795" s="53">
        <v>371990600196</v>
      </c>
      <c r="B2795" s="54" t="s">
        <v>7675</v>
      </c>
      <c r="C2795" s="55" t="s">
        <v>7676</v>
      </c>
      <c r="D2795" s="55" t="s">
        <v>6549</v>
      </c>
      <c r="E2795" s="55" t="s">
        <v>2200</v>
      </c>
      <c r="F2795" s="54" t="s">
        <v>441</v>
      </c>
      <c r="G2795" s="56">
        <v>34747</v>
      </c>
      <c r="H2795" s="85">
        <f t="shared" si="43"/>
        <v>7.0754131074435707</v>
      </c>
    </row>
    <row r="2796" spans="1:8" x14ac:dyDescent="0.25">
      <c r="A2796" s="53">
        <v>372930100352</v>
      </c>
      <c r="B2796" s="54" t="s">
        <v>7677</v>
      </c>
      <c r="C2796" s="55" t="s">
        <v>4362</v>
      </c>
      <c r="D2796" s="55" t="s">
        <v>7678</v>
      </c>
      <c r="E2796" s="55" t="s">
        <v>3594</v>
      </c>
      <c r="F2796" s="54" t="s">
        <v>441</v>
      </c>
      <c r="G2796" s="56">
        <v>34747</v>
      </c>
      <c r="H2796" s="85">
        <f t="shared" si="43"/>
        <v>7.0754131074435707</v>
      </c>
    </row>
    <row r="2797" spans="1:8" x14ac:dyDescent="0.25">
      <c r="A2797" s="53">
        <v>389770201106</v>
      </c>
      <c r="B2797" s="54" t="s">
        <v>7679</v>
      </c>
      <c r="C2797" s="55" t="s">
        <v>7680</v>
      </c>
      <c r="D2797" s="55" t="s">
        <v>5038</v>
      </c>
      <c r="E2797" s="55" t="s">
        <v>7681</v>
      </c>
      <c r="F2797" s="54" t="s">
        <v>441</v>
      </c>
      <c r="G2797" s="56">
        <v>34747</v>
      </c>
      <c r="H2797" s="85">
        <f t="shared" si="43"/>
        <v>7.0754131074435707</v>
      </c>
    </row>
    <row r="2798" spans="1:8" x14ac:dyDescent="0.25">
      <c r="A2798" s="53">
        <v>389831100057</v>
      </c>
      <c r="B2798" s="54" t="s">
        <v>7682</v>
      </c>
      <c r="C2798" s="55" t="s">
        <v>7683</v>
      </c>
      <c r="D2798" s="55" t="s">
        <v>1825</v>
      </c>
      <c r="E2798" s="55" t="s">
        <v>815</v>
      </c>
      <c r="F2798" s="54" t="s">
        <v>441</v>
      </c>
      <c r="G2798" s="56">
        <v>34747</v>
      </c>
      <c r="H2798" s="85">
        <f t="shared" si="43"/>
        <v>7.0754131074435707</v>
      </c>
    </row>
    <row r="2799" spans="1:8" x14ac:dyDescent="0.25">
      <c r="A2799" s="53">
        <v>390721100203</v>
      </c>
      <c r="B2799" s="54" t="s">
        <v>7684</v>
      </c>
      <c r="C2799" s="55" t="s">
        <v>4253</v>
      </c>
      <c r="D2799" s="55" t="s">
        <v>7685</v>
      </c>
      <c r="E2799" s="55" t="s">
        <v>1532</v>
      </c>
      <c r="F2799" s="54" t="s">
        <v>441</v>
      </c>
      <c r="G2799" s="56">
        <v>34747</v>
      </c>
      <c r="H2799" s="85">
        <f t="shared" si="43"/>
        <v>7.0754131074435707</v>
      </c>
    </row>
    <row r="2800" spans="1:8" x14ac:dyDescent="0.25">
      <c r="A2800" s="53">
        <v>390731100481</v>
      </c>
      <c r="B2800" s="54" t="s">
        <v>7686</v>
      </c>
      <c r="C2800" s="55" t="s">
        <v>7687</v>
      </c>
      <c r="D2800" s="55" t="s">
        <v>7688</v>
      </c>
      <c r="E2800" s="55" t="s">
        <v>1532</v>
      </c>
      <c r="F2800" s="54" t="s">
        <v>441</v>
      </c>
      <c r="G2800" s="56">
        <v>34747</v>
      </c>
      <c r="H2800" s="85">
        <f t="shared" si="43"/>
        <v>7.0754131074435707</v>
      </c>
    </row>
    <row r="2801" spans="1:8" x14ac:dyDescent="0.25">
      <c r="A2801" s="53">
        <v>390750100166</v>
      </c>
      <c r="B2801" s="54" t="s">
        <v>7689</v>
      </c>
      <c r="C2801" s="55" t="s">
        <v>7219</v>
      </c>
      <c r="D2801" s="55" t="s">
        <v>3549</v>
      </c>
      <c r="E2801" s="55" t="s">
        <v>1532</v>
      </c>
      <c r="F2801" s="54" t="s">
        <v>441</v>
      </c>
      <c r="G2801" s="56">
        <v>34747</v>
      </c>
      <c r="H2801" s="85">
        <f t="shared" si="43"/>
        <v>7.0754131074435707</v>
      </c>
    </row>
    <row r="2802" spans="1:8" x14ac:dyDescent="0.25">
      <c r="A2802" s="53">
        <v>390820600013</v>
      </c>
      <c r="B2802" s="54" t="s">
        <v>7690</v>
      </c>
      <c r="C2802" s="55" t="s">
        <v>3557</v>
      </c>
      <c r="D2802" s="55" t="s">
        <v>2812</v>
      </c>
      <c r="E2802" s="55" t="s">
        <v>1215</v>
      </c>
      <c r="F2802" s="54" t="s">
        <v>441</v>
      </c>
      <c r="G2802" s="56">
        <v>34747</v>
      </c>
      <c r="H2802" s="85">
        <f t="shared" si="43"/>
        <v>7.0754131074435707</v>
      </c>
    </row>
    <row r="2803" spans="1:8" x14ac:dyDescent="0.25">
      <c r="A2803" s="53">
        <v>390820800179</v>
      </c>
      <c r="B2803" s="54" t="s">
        <v>7691</v>
      </c>
      <c r="C2803" s="55" t="s">
        <v>7692</v>
      </c>
      <c r="D2803" s="55" t="s">
        <v>3549</v>
      </c>
      <c r="E2803" s="55" t="s">
        <v>1532</v>
      </c>
      <c r="F2803" s="54" t="s">
        <v>441</v>
      </c>
      <c r="G2803" s="56">
        <v>34747</v>
      </c>
      <c r="H2803" s="85">
        <f t="shared" si="43"/>
        <v>7.0754131074435707</v>
      </c>
    </row>
    <row r="2804" spans="1:8" x14ac:dyDescent="0.25">
      <c r="A2804" s="53">
        <v>390860800201</v>
      </c>
      <c r="B2804" s="54" t="s">
        <v>7693</v>
      </c>
      <c r="C2804" s="55" t="s">
        <v>7694</v>
      </c>
      <c r="D2804" s="55" t="s">
        <v>7695</v>
      </c>
      <c r="E2804" s="55" t="s">
        <v>1532</v>
      </c>
      <c r="F2804" s="54" t="s">
        <v>441</v>
      </c>
      <c r="G2804" s="56">
        <v>34747</v>
      </c>
      <c r="H2804" s="85">
        <f t="shared" si="43"/>
        <v>7.0754131074435707</v>
      </c>
    </row>
    <row r="2805" spans="1:8" x14ac:dyDescent="0.25">
      <c r="A2805" s="53">
        <v>390870800030</v>
      </c>
      <c r="B2805" s="54" t="s">
        <v>7696</v>
      </c>
      <c r="C2805" s="55" t="s">
        <v>7697</v>
      </c>
      <c r="D2805" s="55" t="s">
        <v>2815</v>
      </c>
      <c r="E2805" s="55" t="s">
        <v>2816</v>
      </c>
      <c r="F2805" s="54" t="s">
        <v>441</v>
      </c>
      <c r="G2805" s="56">
        <v>34747</v>
      </c>
      <c r="H2805" s="85">
        <f t="shared" si="43"/>
        <v>7.0754131074435707</v>
      </c>
    </row>
    <row r="2806" spans="1:8" x14ac:dyDescent="0.25">
      <c r="A2806" s="53">
        <v>390900200466</v>
      </c>
      <c r="B2806" s="54" t="s">
        <v>7698</v>
      </c>
      <c r="C2806" s="55" t="s">
        <v>7699</v>
      </c>
      <c r="D2806" s="55" t="s">
        <v>7700</v>
      </c>
      <c r="E2806" s="55" t="s">
        <v>1532</v>
      </c>
      <c r="F2806" s="54" t="s">
        <v>441</v>
      </c>
      <c r="G2806" s="56">
        <v>34747</v>
      </c>
      <c r="H2806" s="85">
        <f t="shared" si="43"/>
        <v>7.0754131074435707</v>
      </c>
    </row>
    <row r="2807" spans="1:8" x14ac:dyDescent="0.25">
      <c r="A2807" s="53">
        <v>390970111789</v>
      </c>
      <c r="B2807" s="54" t="s">
        <v>7701</v>
      </c>
      <c r="C2807" s="55" t="s">
        <v>7702</v>
      </c>
      <c r="D2807" s="55" t="s">
        <v>7703</v>
      </c>
      <c r="E2807" s="55" t="s">
        <v>1215</v>
      </c>
      <c r="F2807" s="54" t="s">
        <v>441</v>
      </c>
      <c r="G2807" s="56">
        <v>34747</v>
      </c>
      <c r="H2807" s="85">
        <f t="shared" si="43"/>
        <v>7.0754131074435707</v>
      </c>
    </row>
    <row r="2808" spans="1:8" x14ac:dyDescent="0.25">
      <c r="A2808" s="53">
        <v>390970910797</v>
      </c>
      <c r="B2808" s="54" t="s">
        <v>7704</v>
      </c>
      <c r="C2808" s="55" t="s">
        <v>7223</v>
      </c>
      <c r="D2808" s="55" t="s">
        <v>7705</v>
      </c>
      <c r="E2808" s="55" t="s">
        <v>1532</v>
      </c>
      <c r="F2808" s="54" t="s">
        <v>441</v>
      </c>
      <c r="G2808" s="56">
        <v>34747</v>
      </c>
      <c r="H2808" s="85">
        <f t="shared" si="43"/>
        <v>7.0754131074435707</v>
      </c>
    </row>
    <row r="2809" spans="1:8" x14ac:dyDescent="0.25">
      <c r="A2809" s="53">
        <v>390970910851</v>
      </c>
      <c r="B2809" s="54" t="s">
        <v>7706</v>
      </c>
      <c r="C2809" s="55" t="s">
        <v>7707</v>
      </c>
      <c r="D2809" s="55" t="s">
        <v>7708</v>
      </c>
      <c r="E2809" s="55" t="s">
        <v>1532</v>
      </c>
      <c r="F2809" s="54" t="s">
        <v>441</v>
      </c>
      <c r="G2809" s="56">
        <v>34747</v>
      </c>
      <c r="H2809" s="85">
        <f t="shared" si="43"/>
        <v>7.0754131074435707</v>
      </c>
    </row>
    <row r="2810" spans="1:8" x14ac:dyDescent="0.25">
      <c r="A2810" s="53">
        <v>391000510334</v>
      </c>
      <c r="B2810" s="54" t="s">
        <v>7709</v>
      </c>
      <c r="C2810" s="55" t="s">
        <v>7710</v>
      </c>
      <c r="D2810" s="55" t="s">
        <v>7711</v>
      </c>
      <c r="E2810" s="55" t="s">
        <v>984</v>
      </c>
      <c r="F2810" s="54" t="s">
        <v>441</v>
      </c>
      <c r="G2810" s="56">
        <v>34747</v>
      </c>
      <c r="H2810" s="85">
        <f t="shared" si="43"/>
        <v>7.0754131074435707</v>
      </c>
    </row>
    <row r="2811" spans="1:8" x14ac:dyDescent="0.25">
      <c r="A2811" s="53">
        <v>391770200091</v>
      </c>
      <c r="B2811" s="54" t="s">
        <v>7712</v>
      </c>
      <c r="C2811" s="55" t="s">
        <v>2178</v>
      </c>
      <c r="D2811" s="55" t="s">
        <v>7713</v>
      </c>
      <c r="E2811" s="55" t="s">
        <v>1416</v>
      </c>
      <c r="F2811" s="54" t="s">
        <v>441</v>
      </c>
      <c r="G2811" s="56">
        <v>34747</v>
      </c>
      <c r="H2811" s="85">
        <f t="shared" si="43"/>
        <v>7.0754131074435707</v>
      </c>
    </row>
    <row r="2812" spans="1:8" x14ac:dyDescent="0.25">
      <c r="A2812" s="53">
        <v>391840300055</v>
      </c>
      <c r="B2812" s="54" t="s">
        <v>7714</v>
      </c>
      <c r="C2812" s="55" t="s">
        <v>7715</v>
      </c>
      <c r="D2812" s="55" t="s">
        <v>7716</v>
      </c>
      <c r="E2812" s="55" t="s">
        <v>984</v>
      </c>
      <c r="F2812" s="54" t="s">
        <v>441</v>
      </c>
      <c r="G2812" s="56">
        <v>34747</v>
      </c>
      <c r="H2812" s="85">
        <f t="shared" si="43"/>
        <v>7.0754131074435707</v>
      </c>
    </row>
    <row r="2813" spans="1:8" x14ac:dyDescent="0.25">
      <c r="A2813" s="53">
        <v>395770802819</v>
      </c>
      <c r="B2813" s="54" t="s">
        <v>7717</v>
      </c>
      <c r="C2813" s="55" t="s">
        <v>7718</v>
      </c>
      <c r="D2813" s="55" t="s">
        <v>7719</v>
      </c>
      <c r="E2813" s="55" t="s">
        <v>743</v>
      </c>
      <c r="F2813" s="54" t="s">
        <v>441</v>
      </c>
      <c r="G2813" s="56">
        <v>34747</v>
      </c>
      <c r="H2813" s="85">
        <f t="shared" si="43"/>
        <v>7.0754131074435707</v>
      </c>
    </row>
    <row r="2814" spans="1:8" x14ac:dyDescent="0.25">
      <c r="A2814" s="53">
        <v>395991151910</v>
      </c>
      <c r="B2814" s="54" t="s">
        <v>7720</v>
      </c>
      <c r="C2814" s="55" t="s">
        <v>7721</v>
      </c>
      <c r="D2814" s="55" t="s">
        <v>7722</v>
      </c>
      <c r="E2814" s="55" t="s">
        <v>743</v>
      </c>
      <c r="F2814" s="54" t="s">
        <v>441</v>
      </c>
      <c r="G2814" s="56">
        <v>34747</v>
      </c>
      <c r="H2814" s="85">
        <f t="shared" si="43"/>
        <v>7.0754131074435707</v>
      </c>
    </row>
    <row r="2815" spans="1:8" x14ac:dyDescent="0.25">
      <c r="A2815" s="53">
        <v>396010501548</v>
      </c>
      <c r="B2815" s="54" t="s">
        <v>687</v>
      </c>
      <c r="C2815" s="55" t="s">
        <v>688</v>
      </c>
      <c r="D2815" s="55" t="s">
        <v>689</v>
      </c>
      <c r="E2815" s="55" t="s">
        <v>440</v>
      </c>
      <c r="F2815" s="54" t="s">
        <v>441</v>
      </c>
      <c r="G2815" s="56">
        <v>34747</v>
      </c>
      <c r="H2815" s="85">
        <f t="shared" si="43"/>
        <v>7.0754131074435707</v>
      </c>
    </row>
    <row r="2816" spans="1:8" x14ac:dyDescent="0.25">
      <c r="A2816" s="53">
        <v>398000906071</v>
      </c>
      <c r="B2816" s="54" t="s">
        <v>7723</v>
      </c>
      <c r="C2816" s="55" t="s">
        <v>7724</v>
      </c>
      <c r="D2816" s="55" t="s">
        <v>7725</v>
      </c>
      <c r="E2816" s="55" t="s">
        <v>743</v>
      </c>
      <c r="F2816" s="54" t="s">
        <v>441</v>
      </c>
      <c r="G2816" s="56">
        <v>34747</v>
      </c>
      <c r="H2816" s="85">
        <f t="shared" si="43"/>
        <v>7.0754131074435707</v>
      </c>
    </row>
    <row r="2817" spans="1:8" x14ac:dyDescent="0.25">
      <c r="A2817" s="53">
        <v>398010400949</v>
      </c>
      <c r="B2817" s="54" t="s">
        <v>7726</v>
      </c>
      <c r="C2817" s="55" t="s">
        <v>7727</v>
      </c>
      <c r="D2817" s="55" t="s">
        <v>7728</v>
      </c>
      <c r="E2817" s="55" t="s">
        <v>2227</v>
      </c>
      <c r="F2817" s="54" t="s">
        <v>441</v>
      </c>
      <c r="G2817" s="56">
        <v>34747</v>
      </c>
      <c r="H2817" s="85">
        <f t="shared" si="43"/>
        <v>7.0754131074435707</v>
      </c>
    </row>
    <row r="2818" spans="1:8" x14ac:dyDescent="0.25">
      <c r="A2818" s="53">
        <v>398010600794</v>
      </c>
      <c r="B2818" s="54" t="s">
        <v>7729</v>
      </c>
      <c r="C2818" s="55" t="s">
        <v>7730</v>
      </c>
      <c r="D2818" s="55" t="s">
        <v>7731</v>
      </c>
      <c r="E2818" s="55" t="s">
        <v>743</v>
      </c>
      <c r="F2818" s="54" t="s">
        <v>477</v>
      </c>
      <c r="G2818" s="56">
        <v>34747</v>
      </c>
      <c r="H2818" s="85">
        <f t="shared" si="43"/>
        <v>7.0754131074435707</v>
      </c>
    </row>
    <row r="2819" spans="1:8" x14ac:dyDescent="0.25">
      <c r="A2819" s="53">
        <v>398030600251</v>
      </c>
      <c r="B2819" s="54" t="s">
        <v>7732</v>
      </c>
      <c r="C2819" s="55" t="s">
        <v>7733</v>
      </c>
      <c r="D2819" s="55" t="s">
        <v>7734</v>
      </c>
      <c r="E2819" s="55" t="s">
        <v>2223</v>
      </c>
      <c r="F2819" s="54" t="s">
        <v>441</v>
      </c>
      <c r="G2819" s="56">
        <v>34747</v>
      </c>
      <c r="H2819" s="85">
        <f t="shared" ref="H2819:H2882" si="44">G2819/4910.95</f>
        <v>7.0754131074435707</v>
      </c>
    </row>
    <row r="2820" spans="1:8" x14ac:dyDescent="0.25">
      <c r="A2820" s="53">
        <v>398960206600</v>
      </c>
      <c r="B2820" s="54" t="s">
        <v>7735</v>
      </c>
      <c r="C2820" s="55" t="s">
        <v>6376</v>
      </c>
      <c r="D2820" s="55" t="s">
        <v>6377</v>
      </c>
      <c r="E2820" s="55" t="s">
        <v>2733</v>
      </c>
      <c r="F2820" s="54" t="s">
        <v>441</v>
      </c>
      <c r="G2820" s="56">
        <v>34747</v>
      </c>
      <c r="H2820" s="85">
        <f t="shared" si="44"/>
        <v>7.0754131074435707</v>
      </c>
    </row>
    <row r="2821" spans="1:8" x14ac:dyDescent="0.25">
      <c r="A2821" s="53">
        <v>398970410337</v>
      </c>
      <c r="B2821" s="54" t="s">
        <v>7736</v>
      </c>
      <c r="C2821" s="55" t="s">
        <v>7737</v>
      </c>
      <c r="D2821" s="55" t="s">
        <v>7738</v>
      </c>
      <c r="E2821" s="55" t="s">
        <v>2160</v>
      </c>
      <c r="F2821" s="54" t="s">
        <v>441</v>
      </c>
      <c r="G2821" s="56">
        <v>34747</v>
      </c>
      <c r="H2821" s="85">
        <f t="shared" si="44"/>
        <v>7.0754131074435707</v>
      </c>
    </row>
    <row r="2822" spans="1:8" x14ac:dyDescent="0.25">
      <c r="A2822" s="53">
        <v>400931110207</v>
      </c>
      <c r="B2822" s="54" t="s">
        <v>7739</v>
      </c>
      <c r="C2822" s="55" t="s">
        <v>7740</v>
      </c>
      <c r="D2822" s="55" t="s">
        <v>7741</v>
      </c>
      <c r="E2822" s="55" t="s">
        <v>716</v>
      </c>
      <c r="F2822" s="54" t="s">
        <v>441</v>
      </c>
      <c r="G2822" s="56">
        <v>34747</v>
      </c>
      <c r="H2822" s="85">
        <f t="shared" si="44"/>
        <v>7.0754131074435707</v>
      </c>
    </row>
    <row r="2823" spans="1:8" x14ac:dyDescent="0.25">
      <c r="A2823" s="53">
        <v>400951030846</v>
      </c>
      <c r="B2823" s="54" t="s">
        <v>7742</v>
      </c>
      <c r="C2823" s="55" t="s">
        <v>7743</v>
      </c>
      <c r="D2823" s="55" t="s">
        <v>7744</v>
      </c>
      <c r="E2823" s="55" t="s">
        <v>716</v>
      </c>
      <c r="F2823" s="54" t="s">
        <v>441</v>
      </c>
      <c r="G2823" s="56">
        <v>34747</v>
      </c>
      <c r="H2823" s="85">
        <f t="shared" si="44"/>
        <v>7.0754131074435707</v>
      </c>
    </row>
    <row r="2824" spans="1:8" x14ac:dyDescent="0.25">
      <c r="A2824" s="53">
        <v>400951231094</v>
      </c>
      <c r="B2824" s="54" t="s">
        <v>7745</v>
      </c>
      <c r="C2824" s="55" t="s">
        <v>7746</v>
      </c>
      <c r="D2824" s="55" t="s">
        <v>2744</v>
      </c>
      <c r="E2824" s="55" t="s">
        <v>716</v>
      </c>
      <c r="F2824" s="54" t="s">
        <v>441</v>
      </c>
      <c r="G2824" s="56">
        <v>34747</v>
      </c>
      <c r="H2824" s="85">
        <f t="shared" si="44"/>
        <v>7.0754131074435707</v>
      </c>
    </row>
    <row r="2825" spans="1:8" x14ac:dyDescent="0.25">
      <c r="A2825" s="53">
        <v>400960930167</v>
      </c>
      <c r="B2825" s="54" t="s">
        <v>7747</v>
      </c>
      <c r="C2825" s="55" t="s">
        <v>7748</v>
      </c>
      <c r="D2825" s="55" t="s">
        <v>7749</v>
      </c>
      <c r="E2825" s="55" t="s">
        <v>716</v>
      </c>
      <c r="F2825" s="54" t="s">
        <v>441</v>
      </c>
      <c r="G2825" s="56">
        <v>34747</v>
      </c>
      <c r="H2825" s="85">
        <f t="shared" si="44"/>
        <v>7.0754131074435707</v>
      </c>
    </row>
    <row r="2826" spans="1:8" x14ac:dyDescent="0.25">
      <c r="A2826" s="53">
        <v>371070101911</v>
      </c>
      <c r="B2826" s="54" t="s">
        <v>7750</v>
      </c>
      <c r="C2826" s="55" t="s">
        <v>7751</v>
      </c>
      <c r="D2826" s="55" t="s">
        <v>7752</v>
      </c>
      <c r="E2826" s="55" t="s">
        <v>1674</v>
      </c>
      <c r="F2826" s="54" t="s">
        <v>441</v>
      </c>
      <c r="G2826" s="56">
        <v>34746</v>
      </c>
      <c r="H2826" s="85">
        <f t="shared" si="44"/>
        <v>7.07520948085401</v>
      </c>
    </row>
    <row r="2827" spans="1:8" x14ac:dyDescent="0.25">
      <c r="A2827" s="53">
        <v>371090404545</v>
      </c>
      <c r="B2827" s="54" t="s">
        <v>7753</v>
      </c>
      <c r="C2827" s="55" t="s">
        <v>7754</v>
      </c>
      <c r="D2827" s="55" t="s">
        <v>7755</v>
      </c>
      <c r="E2827" s="55" t="s">
        <v>1674</v>
      </c>
      <c r="F2827" s="54" t="s">
        <v>441</v>
      </c>
      <c r="G2827" s="56">
        <v>34746</v>
      </c>
      <c r="H2827" s="85">
        <f t="shared" si="44"/>
        <v>7.07520948085401</v>
      </c>
    </row>
    <row r="2828" spans="1:8" x14ac:dyDescent="0.25">
      <c r="A2828" s="53">
        <v>389140100280</v>
      </c>
      <c r="B2828" s="54" t="s">
        <v>7756</v>
      </c>
      <c r="C2828" s="55" t="s">
        <v>7757</v>
      </c>
      <c r="D2828" s="55" t="s">
        <v>7758</v>
      </c>
      <c r="E2828" s="55" t="s">
        <v>815</v>
      </c>
      <c r="F2828" s="54" t="s">
        <v>441</v>
      </c>
      <c r="G2828" s="56">
        <v>34746</v>
      </c>
      <c r="H2828" s="85">
        <f t="shared" si="44"/>
        <v>7.07520948085401</v>
      </c>
    </row>
    <row r="2829" spans="1:8" x14ac:dyDescent="0.25">
      <c r="A2829" s="53">
        <v>395000501292</v>
      </c>
      <c r="B2829" s="54" t="s">
        <v>7759</v>
      </c>
      <c r="C2829" s="55" t="s">
        <v>7760</v>
      </c>
      <c r="D2829" s="55" t="s">
        <v>2330</v>
      </c>
      <c r="E2829" s="55" t="s">
        <v>728</v>
      </c>
      <c r="F2829" s="54" t="s">
        <v>441</v>
      </c>
      <c r="G2829" s="56">
        <v>34746</v>
      </c>
      <c r="H2829" s="85">
        <f t="shared" si="44"/>
        <v>7.07520948085401</v>
      </c>
    </row>
    <row r="2830" spans="1:8" x14ac:dyDescent="0.25">
      <c r="A2830" s="53">
        <v>395010602551</v>
      </c>
      <c r="B2830" s="54" t="s">
        <v>7761</v>
      </c>
      <c r="C2830" s="55" t="s">
        <v>7762</v>
      </c>
      <c r="D2830" s="55" t="s">
        <v>7763</v>
      </c>
      <c r="E2830" s="55" t="s">
        <v>743</v>
      </c>
      <c r="F2830" s="54" t="s">
        <v>441</v>
      </c>
      <c r="G2830" s="56">
        <v>34746</v>
      </c>
      <c r="H2830" s="85">
        <f t="shared" si="44"/>
        <v>7.07520948085401</v>
      </c>
    </row>
    <row r="2831" spans="1:8" x14ac:dyDescent="0.25">
      <c r="A2831" s="53">
        <v>395761208793</v>
      </c>
      <c r="B2831" s="54" t="s">
        <v>7764</v>
      </c>
      <c r="C2831" s="55" t="s">
        <v>7765</v>
      </c>
      <c r="D2831" s="55" t="s">
        <v>7766</v>
      </c>
      <c r="E2831" s="55" t="s">
        <v>743</v>
      </c>
      <c r="F2831" s="54" t="s">
        <v>441</v>
      </c>
      <c r="G2831" s="56">
        <v>34746</v>
      </c>
      <c r="H2831" s="85">
        <f t="shared" si="44"/>
        <v>7.07520948085401</v>
      </c>
    </row>
    <row r="2832" spans="1:8" x14ac:dyDescent="0.25">
      <c r="A2832" s="53">
        <v>398951220357</v>
      </c>
      <c r="B2832" s="54" t="s">
        <v>7767</v>
      </c>
      <c r="C2832" s="55" t="s">
        <v>7768</v>
      </c>
      <c r="D2832" s="55" t="s">
        <v>7769</v>
      </c>
      <c r="E2832" s="55" t="s">
        <v>6951</v>
      </c>
      <c r="F2832" s="54" t="s">
        <v>441</v>
      </c>
      <c r="G2832" s="56">
        <v>34746</v>
      </c>
      <c r="H2832" s="85">
        <f t="shared" si="44"/>
        <v>7.07520948085401</v>
      </c>
    </row>
    <row r="2833" spans="1:8" x14ac:dyDescent="0.25">
      <c r="A2833" s="53">
        <v>400120302637</v>
      </c>
      <c r="B2833" s="54" t="s">
        <v>7770</v>
      </c>
      <c r="C2833" s="55" t="s">
        <v>7771</v>
      </c>
      <c r="D2833" s="55" t="s">
        <v>7772</v>
      </c>
      <c r="E2833" s="55" t="s">
        <v>716</v>
      </c>
      <c r="F2833" s="54" t="s">
        <v>441</v>
      </c>
      <c r="G2833" s="56">
        <v>34746</v>
      </c>
      <c r="H2833" s="85">
        <f t="shared" si="44"/>
        <v>7.07520948085401</v>
      </c>
    </row>
    <row r="2834" spans="1:8" x14ac:dyDescent="0.25">
      <c r="A2834" s="53">
        <v>400840700222</v>
      </c>
      <c r="B2834" s="54" t="s">
        <v>7773</v>
      </c>
      <c r="C2834" s="55" t="s">
        <v>7774</v>
      </c>
      <c r="D2834" s="55" t="s">
        <v>7775</v>
      </c>
      <c r="E2834" s="55" t="s">
        <v>716</v>
      </c>
      <c r="F2834" s="54" t="s">
        <v>441</v>
      </c>
      <c r="G2834" s="56">
        <v>34746</v>
      </c>
      <c r="H2834" s="85">
        <f t="shared" si="44"/>
        <v>7.07520948085401</v>
      </c>
    </row>
    <row r="2835" spans="1:8" x14ac:dyDescent="0.25">
      <c r="A2835" s="53">
        <v>400960830880</v>
      </c>
      <c r="B2835" s="54" t="s">
        <v>7776</v>
      </c>
      <c r="C2835" s="55" t="s">
        <v>7777</v>
      </c>
      <c r="D2835" s="55" t="s">
        <v>6140</v>
      </c>
      <c r="E2835" s="55" t="s">
        <v>716</v>
      </c>
      <c r="F2835" s="54" t="s">
        <v>441</v>
      </c>
      <c r="G2835" s="56">
        <v>34746</v>
      </c>
      <c r="H2835" s="85">
        <f t="shared" si="44"/>
        <v>7.07520948085401</v>
      </c>
    </row>
    <row r="2836" spans="1:8" x14ac:dyDescent="0.25">
      <c r="A2836" s="53">
        <v>400980920206</v>
      </c>
      <c r="B2836" s="54" t="s">
        <v>7778</v>
      </c>
      <c r="C2836" s="55" t="s">
        <v>7779</v>
      </c>
      <c r="D2836" s="55" t="s">
        <v>7780</v>
      </c>
      <c r="E2836" s="55" t="s">
        <v>716</v>
      </c>
      <c r="F2836" s="54" t="s">
        <v>441</v>
      </c>
      <c r="G2836" s="56">
        <v>34746</v>
      </c>
      <c r="H2836" s="85">
        <f t="shared" si="44"/>
        <v>7.07520948085401</v>
      </c>
    </row>
    <row r="2837" spans="1:8" x14ac:dyDescent="0.25">
      <c r="A2837" s="53">
        <v>400981221948</v>
      </c>
      <c r="B2837" s="54" t="s">
        <v>7781</v>
      </c>
      <c r="C2837" s="55" t="s">
        <v>7782</v>
      </c>
      <c r="D2837" s="55" t="s">
        <v>7783</v>
      </c>
      <c r="E2837" s="55" t="s">
        <v>716</v>
      </c>
      <c r="F2837" s="54" t="s">
        <v>441</v>
      </c>
      <c r="G2837" s="56">
        <v>34746</v>
      </c>
      <c r="H2837" s="85">
        <f t="shared" si="44"/>
        <v>7.07520948085401</v>
      </c>
    </row>
    <row r="2838" spans="1:8" x14ac:dyDescent="0.25">
      <c r="A2838" s="53">
        <v>400841100491</v>
      </c>
      <c r="B2838" s="54" t="s">
        <v>7784</v>
      </c>
      <c r="C2838" s="55" t="s">
        <v>7785</v>
      </c>
      <c r="D2838" s="55" t="s">
        <v>7786</v>
      </c>
      <c r="E2838" s="55" t="s">
        <v>716</v>
      </c>
      <c r="F2838" s="54" t="s">
        <v>441</v>
      </c>
      <c r="G2838" s="56">
        <v>34476</v>
      </c>
      <c r="H2838" s="85">
        <f t="shared" si="44"/>
        <v>7.0202303016727923</v>
      </c>
    </row>
    <row r="2839" spans="1:8" x14ac:dyDescent="0.25">
      <c r="A2839" s="53">
        <v>372720400973</v>
      </c>
      <c r="B2839" s="54" t="s">
        <v>7787</v>
      </c>
      <c r="C2839" s="55" t="s">
        <v>7788</v>
      </c>
      <c r="D2839" s="55" t="s">
        <v>7789</v>
      </c>
      <c r="E2839" s="55" t="s">
        <v>6312</v>
      </c>
      <c r="F2839" s="54" t="s">
        <v>441</v>
      </c>
      <c r="G2839" s="56">
        <v>33288</v>
      </c>
      <c r="H2839" s="85">
        <f t="shared" si="44"/>
        <v>6.7783219132754358</v>
      </c>
    </row>
    <row r="2840" spans="1:8" x14ac:dyDescent="0.25">
      <c r="A2840" s="53">
        <v>389031110496</v>
      </c>
      <c r="B2840" s="54" t="s">
        <v>7790</v>
      </c>
      <c r="C2840" s="55" t="s">
        <v>7791</v>
      </c>
      <c r="D2840" s="55" t="s">
        <v>1948</v>
      </c>
      <c r="E2840" s="55" t="s">
        <v>7681</v>
      </c>
      <c r="F2840" s="54" t="s">
        <v>441</v>
      </c>
      <c r="G2840" s="56">
        <v>33288</v>
      </c>
      <c r="H2840" s="85">
        <f t="shared" si="44"/>
        <v>6.7783219132754358</v>
      </c>
    </row>
    <row r="2841" spans="1:8" x14ac:dyDescent="0.25">
      <c r="A2841" s="53">
        <v>390030412764</v>
      </c>
      <c r="B2841" s="54" t="s">
        <v>7792</v>
      </c>
      <c r="C2841" s="55" t="s">
        <v>7793</v>
      </c>
      <c r="D2841" s="55" t="s">
        <v>7794</v>
      </c>
      <c r="E2841" s="55" t="s">
        <v>1532</v>
      </c>
      <c r="F2841" s="54" t="s">
        <v>441</v>
      </c>
      <c r="G2841" s="56">
        <v>33288</v>
      </c>
      <c r="H2841" s="85">
        <f t="shared" si="44"/>
        <v>6.7783219132754358</v>
      </c>
    </row>
    <row r="2842" spans="1:8" x14ac:dyDescent="0.25">
      <c r="A2842" s="53">
        <v>390960410664</v>
      </c>
      <c r="B2842" s="54" t="s">
        <v>7795</v>
      </c>
      <c r="C2842" s="55" t="s">
        <v>7796</v>
      </c>
      <c r="D2842" s="55" t="s">
        <v>7797</v>
      </c>
      <c r="E2842" s="55" t="s">
        <v>1532</v>
      </c>
      <c r="F2842" s="54" t="s">
        <v>477</v>
      </c>
      <c r="G2842" s="56">
        <v>33288</v>
      </c>
      <c r="H2842" s="85">
        <f t="shared" si="44"/>
        <v>6.7783219132754358</v>
      </c>
    </row>
    <row r="2843" spans="1:8" x14ac:dyDescent="0.25">
      <c r="A2843" s="53">
        <v>393050100083</v>
      </c>
      <c r="B2843" s="54" t="s">
        <v>7798</v>
      </c>
      <c r="C2843" s="55" t="s">
        <v>7799</v>
      </c>
      <c r="D2843" s="55" t="s">
        <v>7800</v>
      </c>
      <c r="E2843" s="55" t="s">
        <v>736</v>
      </c>
      <c r="F2843" s="54" t="s">
        <v>441</v>
      </c>
      <c r="G2843" s="56">
        <v>33288</v>
      </c>
      <c r="H2843" s="85">
        <f t="shared" si="44"/>
        <v>6.7783219132754358</v>
      </c>
    </row>
    <row r="2844" spans="1:8" x14ac:dyDescent="0.25">
      <c r="A2844" s="53">
        <v>395030901007</v>
      </c>
      <c r="B2844" s="54" t="s">
        <v>7801</v>
      </c>
      <c r="C2844" s="55" t="s">
        <v>4727</v>
      </c>
      <c r="D2844" s="55" t="s">
        <v>4728</v>
      </c>
      <c r="E2844" s="55" t="s">
        <v>743</v>
      </c>
      <c r="F2844" s="54" t="s">
        <v>441</v>
      </c>
      <c r="G2844" s="56">
        <v>33288</v>
      </c>
      <c r="H2844" s="85">
        <f t="shared" si="44"/>
        <v>6.7783219132754358</v>
      </c>
    </row>
    <row r="2845" spans="1:8" x14ac:dyDescent="0.25">
      <c r="A2845" s="53">
        <v>395040701448</v>
      </c>
      <c r="B2845" s="54" t="s">
        <v>7802</v>
      </c>
      <c r="C2845" s="55" t="s">
        <v>7803</v>
      </c>
      <c r="D2845" s="55" t="s">
        <v>7804</v>
      </c>
      <c r="E2845" s="55" t="s">
        <v>728</v>
      </c>
      <c r="F2845" s="54" t="s">
        <v>441</v>
      </c>
      <c r="G2845" s="56">
        <v>33288</v>
      </c>
      <c r="H2845" s="85">
        <f t="shared" si="44"/>
        <v>6.7783219132754358</v>
      </c>
    </row>
    <row r="2846" spans="1:8" x14ac:dyDescent="0.25">
      <c r="A2846" s="53">
        <v>395050200641</v>
      </c>
      <c r="B2846" s="54" t="s">
        <v>7805</v>
      </c>
      <c r="C2846" s="55" t="s">
        <v>7806</v>
      </c>
      <c r="D2846" s="55" t="s">
        <v>7807</v>
      </c>
      <c r="E2846" s="55" t="s">
        <v>728</v>
      </c>
      <c r="F2846" s="54" t="s">
        <v>477</v>
      </c>
      <c r="G2846" s="56">
        <v>33288</v>
      </c>
      <c r="H2846" s="85">
        <f t="shared" si="44"/>
        <v>6.7783219132754358</v>
      </c>
    </row>
    <row r="2847" spans="1:8" x14ac:dyDescent="0.25">
      <c r="A2847" s="53">
        <v>398040400943</v>
      </c>
      <c r="B2847" s="54" t="s">
        <v>7808</v>
      </c>
      <c r="C2847" s="55" t="s">
        <v>7809</v>
      </c>
      <c r="D2847" s="55" t="s">
        <v>7810</v>
      </c>
      <c r="E2847" s="55" t="s">
        <v>1845</v>
      </c>
      <c r="F2847" s="54" t="s">
        <v>441</v>
      </c>
      <c r="G2847" s="56">
        <v>33288</v>
      </c>
      <c r="H2847" s="85">
        <f t="shared" si="44"/>
        <v>6.7783219132754358</v>
      </c>
    </row>
    <row r="2848" spans="1:8" x14ac:dyDescent="0.25">
      <c r="A2848" s="53">
        <v>398050300114</v>
      </c>
      <c r="B2848" s="54" t="s">
        <v>7811</v>
      </c>
      <c r="C2848" s="55" t="s">
        <v>7812</v>
      </c>
      <c r="D2848" s="55" t="s">
        <v>7813</v>
      </c>
      <c r="E2848" s="55" t="s">
        <v>1051</v>
      </c>
      <c r="F2848" s="54" t="s">
        <v>441</v>
      </c>
      <c r="G2848" s="56">
        <v>33288</v>
      </c>
      <c r="H2848" s="85">
        <f t="shared" si="44"/>
        <v>6.7783219132754358</v>
      </c>
    </row>
    <row r="2849" spans="1:8" x14ac:dyDescent="0.25">
      <c r="A2849" s="53">
        <v>398050600592</v>
      </c>
      <c r="B2849" s="54" t="s">
        <v>7814</v>
      </c>
      <c r="C2849" s="55" t="s">
        <v>7815</v>
      </c>
      <c r="D2849" s="55" t="s">
        <v>7816</v>
      </c>
      <c r="E2849" s="55" t="s">
        <v>743</v>
      </c>
      <c r="F2849" s="54" t="s">
        <v>441</v>
      </c>
      <c r="G2849" s="56">
        <v>33288</v>
      </c>
      <c r="H2849" s="85">
        <f t="shared" si="44"/>
        <v>6.7783219132754358</v>
      </c>
    </row>
    <row r="2850" spans="1:8" x14ac:dyDescent="0.25">
      <c r="A2850" s="53">
        <v>398050601271</v>
      </c>
      <c r="B2850" s="54" t="s">
        <v>7817</v>
      </c>
      <c r="C2850" s="55" t="s">
        <v>7818</v>
      </c>
      <c r="D2850" s="55" t="s">
        <v>7819</v>
      </c>
      <c r="E2850" s="55" t="s">
        <v>1927</v>
      </c>
      <c r="F2850" s="54" t="s">
        <v>441</v>
      </c>
      <c r="G2850" s="56">
        <v>33288</v>
      </c>
      <c r="H2850" s="85">
        <f t="shared" si="44"/>
        <v>6.7783219132754358</v>
      </c>
    </row>
    <row r="2851" spans="1:8" x14ac:dyDescent="0.25">
      <c r="A2851" s="53">
        <v>414700801089</v>
      </c>
      <c r="B2851" s="54" t="s">
        <v>7820</v>
      </c>
      <c r="C2851" s="55" t="s">
        <v>7821</v>
      </c>
      <c r="D2851" s="55" t="s">
        <v>7822</v>
      </c>
      <c r="E2851" s="55" t="s">
        <v>2174</v>
      </c>
      <c r="F2851" s="54" t="s">
        <v>441</v>
      </c>
      <c r="G2851" s="56">
        <v>33288</v>
      </c>
      <c r="H2851" s="85">
        <f t="shared" si="44"/>
        <v>6.7783219132754358</v>
      </c>
    </row>
    <row r="2852" spans="1:8" x14ac:dyDescent="0.25">
      <c r="A2852" s="53">
        <v>888981102321</v>
      </c>
      <c r="B2852" s="54" t="s">
        <v>7823</v>
      </c>
      <c r="C2852" s="55" t="s">
        <v>7824</v>
      </c>
      <c r="D2852" s="55" t="s">
        <v>7825</v>
      </c>
      <c r="E2852" s="55" t="s">
        <v>7826</v>
      </c>
      <c r="F2852" s="54" t="s">
        <v>441</v>
      </c>
      <c r="G2852" s="56">
        <v>33288</v>
      </c>
      <c r="H2852" s="85">
        <f t="shared" si="44"/>
        <v>6.7783219132754358</v>
      </c>
    </row>
    <row r="2853" spans="1:8" x14ac:dyDescent="0.25">
      <c r="A2853" s="53">
        <v>390800102378</v>
      </c>
      <c r="B2853" s="54" t="s">
        <v>7827</v>
      </c>
      <c r="C2853" s="55" t="s">
        <v>7828</v>
      </c>
      <c r="D2853" s="55" t="s">
        <v>7829</v>
      </c>
      <c r="E2853" s="55" t="s">
        <v>1532</v>
      </c>
      <c r="F2853" s="54" t="s">
        <v>441</v>
      </c>
      <c r="G2853" s="56">
        <v>32296</v>
      </c>
      <c r="H2853" s="85">
        <f t="shared" si="44"/>
        <v>6.5763243364318518</v>
      </c>
    </row>
    <row r="2854" spans="1:8" x14ac:dyDescent="0.25">
      <c r="A2854" s="53">
        <v>400990320932</v>
      </c>
      <c r="B2854" s="54" t="s">
        <v>7830</v>
      </c>
      <c r="C2854" s="55" t="s">
        <v>7075</v>
      </c>
      <c r="D2854" s="55" t="s">
        <v>7831</v>
      </c>
      <c r="E2854" s="55" t="s">
        <v>716</v>
      </c>
      <c r="F2854" s="54" t="s">
        <v>441</v>
      </c>
      <c r="G2854" s="56">
        <v>32295</v>
      </c>
      <c r="H2854" s="85">
        <f t="shared" si="44"/>
        <v>6.5761207098422911</v>
      </c>
    </row>
    <row r="2855" spans="1:8" x14ac:dyDescent="0.25">
      <c r="A2855" s="53">
        <v>371951000955</v>
      </c>
      <c r="B2855" s="54" t="s">
        <v>7832</v>
      </c>
      <c r="C2855" s="55" t="s">
        <v>7833</v>
      </c>
      <c r="D2855" s="55" t="s">
        <v>7834</v>
      </c>
      <c r="E2855" s="55" t="s">
        <v>4156</v>
      </c>
      <c r="F2855" s="54" t="s">
        <v>441</v>
      </c>
      <c r="G2855" s="56">
        <v>31477</v>
      </c>
      <c r="H2855" s="85">
        <f t="shared" si="44"/>
        <v>6.4095541595821581</v>
      </c>
    </row>
    <row r="2856" spans="1:8" x14ac:dyDescent="0.25">
      <c r="A2856" s="53">
        <v>372850201301</v>
      </c>
      <c r="B2856" s="54" t="s">
        <v>7835</v>
      </c>
      <c r="C2856" s="55" t="s">
        <v>7836</v>
      </c>
      <c r="D2856" s="55" t="s">
        <v>7837</v>
      </c>
      <c r="E2856" s="55" t="s">
        <v>3594</v>
      </c>
      <c r="F2856" s="54" t="s">
        <v>441</v>
      </c>
      <c r="G2856" s="56">
        <v>31197</v>
      </c>
      <c r="H2856" s="85">
        <f t="shared" si="44"/>
        <v>6.3525387145053402</v>
      </c>
    </row>
    <row r="2857" spans="1:8" x14ac:dyDescent="0.25">
      <c r="A2857" s="53">
        <v>395050500921</v>
      </c>
      <c r="B2857" s="54" t="s">
        <v>7838</v>
      </c>
      <c r="C2857" s="55" t="s">
        <v>7839</v>
      </c>
      <c r="D2857" s="55" t="s">
        <v>7840</v>
      </c>
      <c r="E2857" s="55" t="s">
        <v>743</v>
      </c>
      <c r="F2857" s="54" t="s">
        <v>477</v>
      </c>
      <c r="G2857" s="56">
        <v>30721</v>
      </c>
      <c r="H2857" s="85">
        <f t="shared" si="44"/>
        <v>6.2556124578747498</v>
      </c>
    </row>
    <row r="2858" spans="1:8" x14ac:dyDescent="0.25">
      <c r="A2858" s="53">
        <v>395150701559</v>
      </c>
      <c r="B2858" s="54" t="s">
        <v>7841</v>
      </c>
      <c r="C2858" s="55" t="s">
        <v>7842</v>
      </c>
      <c r="D2858" s="55" t="s">
        <v>7843</v>
      </c>
      <c r="E2858" s="55" t="s">
        <v>743</v>
      </c>
      <c r="F2858" s="54" t="s">
        <v>441</v>
      </c>
      <c r="G2858" s="56">
        <v>30721</v>
      </c>
      <c r="H2858" s="85">
        <f t="shared" si="44"/>
        <v>6.2556124578747498</v>
      </c>
    </row>
    <row r="2859" spans="1:8" x14ac:dyDescent="0.25">
      <c r="A2859" s="53">
        <v>398941220375</v>
      </c>
      <c r="B2859" s="54" t="s">
        <v>7844</v>
      </c>
      <c r="C2859" s="55" t="s">
        <v>7845</v>
      </c>
      <c r="D2859" s="55" t="s">
        <v>7846</v>
      </c>
      <c r="E2859" s="55" t="s">
        <v>6995</v>
      </c>
      <c r="F2859" s="54" t="s">
        <v>441</v>
      </c>
      <c r="G2859" s="56">
        <v>30721</v>
      </c>
      <c r="H2859" s="85">
        <f t="shared" si="44"/>
        <v>6.2556124578747498</v>
      </c>
    </row>
    <row r="2860" spans="1:8" x14ac:dyDescent="0.25">
      <c r="A2860" s="53">
        <v>371120304699</v>
      </c>
      <c r="B2860" s="54" t="s">
        <v>7847</v>
      </c>
      <c r="C2860" s="55" t="s">
        <v>7848</v>
      </c>
      <c r="D2860" s="55" t="s">
        <v>7849</v>
      </c>
      <c r="E2860" s="55" t="s">
        <v>3101</v>
      </c>
      <c r="F2860" s="54" t="s">
        <v>441</v>
      </c>
      <c r="G2860" s="56">
        <v>30283</v>
      </c>
      <c r="H2860" s="85">
        <f t="shared" si="44"/>
        <v>6.1664240116474414</v>
      </c>
    </row>
    <row r="2861" spans="1:8" x14ac:dyDescent="0.25">
      <c r="A2861" s="53">
        <v>395090801745</v>
      </c>
      <c r="B2861" s="54" t="s">
        <v>7850</v>
      </c>
      <c r="C2861" s="55" t="s">
        <v>7851</v>
      </c>
      <c r="D2861" s="55" t="s">
        <v>7852</v>
      </c>
      <c r="E2861" s="55" t="s">
        <v>728</v>
      </c>
      <c r="F2861" s="54" t="s">
        <v>441</v>
      </c>
      <c r="G2861" s="56">
        <v>30283</v>
      </c>
      <c r="H2861" s="85">
        <f t="shared" si="44"/>
        <v>6.1664240116474414</v>
      </c>
    </row>
    <row r="2862" spans="1:8" x14ac:dyDescent="0.25">
      <c r="A2862" s="53">
        <v>389120500290</v>
      </c>
      <c r="B2862" s="54" t="s">
        <v>7853</v>
      </c>
      <c r="C2862" s="55" t="s">
        <v>7854</v>
      </c>
      <c r="D2862" s="55" t="s">
        <v>7855</v>
      </c>
      <c r="E2862" s="55" t="s">
        <v>1489</v>
      </c>
      <c r="F2862" s="54" t="s">
        <v>441</v>
      </c>
      <c r="G2862" s="56">
        <v>29944</v>
      </c>
      <c r="H2862" s="85">
        <f t="shared" si="44"/>
        <v>6.0973945977865789</v>
      </c>
    </row>
    <row r="2863" spans="1:8" x14ac:dyDescent="0.25">
      <c r="A2863" s="53">
        <v>395170900868</v>
      </c>
      <c r="B2863" s="54" t="s">
        <v>7856</v>
      </c>
      <c r="C2863" s="55" t="s">
        <v>7857</v>
      </c>
      <c r="D2863" s="55" t="s">
        <v>7858</v>
      </c>
      <c r="E2863" s="55" t="s">
        <v>728</v>
      </c>
      <c r="F2863" s="54" t="s">
        <v>441</v>
      </c>
      <c r="G2863" s="56">
        <v>29944</v>
      </c>
      <c r="H2863" s="85">
        <f t="shared" si="44"/>
        <v>6.0973945977865789</v>
      </c>
    </row>
    <row r="2864" spans="1:8" x14ac:dyDescent="0.25">
      <c r="A2864" s="53">
        <v>398060400231</v>
      </c>
      <c r="B2864" s="54" t="s">
        <v>7859</v>
      </c>
      <c r="C2864" s="55" t="s">
        <v>7860</v>
      </c>
      <c r="D2864" s="55" t="s">
        <v>7861</v>
      </c>
      <c r="E2864" s="55" t="s">
        <v>2160</v>
      </c>
      <c r="F2864" s="54" t="s">
        <v>441</v>
      </c>
      <c r="G2864" s="56">
        <v>29944</v>
      </c>
      <c r="H2864" s="85">
        <f t="shared" si="44"/>
        <v>6.0973945977865789</v>
      </c>
    </row>
    <row r="2865" spans="1:8" x14ac:dyDescent="0.25">
      <c r="A2865" s="53">
        <v>400160207530</v>
      </c>
      <c r="B2865" s="54" t="s">
        <v>7862</v>
      </c>
      <c r="C2865" s="55" t="s">
        <v>7111</v>
      </c>
      <c r="D2865" s="55" t="s">
        <v>7863</v>
      </c>
      <c r="E2865" s="55" t="s">
        <v>716</v>
      </c>
      <c r="F2865" s="54" t="s">
        <v>441</v>
      </c>
      <c r="G2865" s="56">
        <v>29944</v>
      </c>
      <c r="H2865" s="85">
        <f t="shared" si="44"/>
        <v>6.0973945977865789</v>
      </c>
    </row>
    <row r="2866" spans="1:8" x14ac:dyDescent="0.25">
      <c r="A2866" s="53">
        <v>371090102522</v>
      </c>
      <c r="B2866" s="54" t="s">
        <v>7864</v>
      </c>
      <c r="C2866" s="55" t="s">
        <v>7865</v>
      </c>
      <c r="D2866" s="55" t="s">
        <v>7866</v>
      </c>
      <c r="E2866" s="55" t="s">
        <v>1429</v>
      </c>
      <c r="F2866" s="54" t="s">
        <v>441</v>
      </c>
      <c r="G2866" s="56">
        <v>29845</v>
      </c>
      <c r="H2866" s="85">
        <f t="shared" si="44"/>
        <v>6.0772355654201329</v>
      </c>
    </row>
    <row r="2867" spans="1:8" x14ac:dyDescent="0.25">
      <c r="A2867" s="53">
        <v>371781111242</v>
      </c>
      <c r="B2867" s="54" t="s">
        <v>7867</v>
      </c>
      <c r="C2867" s="55" t="s">
        <v>7868</v>
      </c>
      <c r="D2867" s="55" t="s">
        <v>7869</v>
      </c>
      <c r="E2867" s="55" t="s">
        <v>2200</v>
      </c>
      <c r="F2867" s="54" t="s">
        <v>441</v>
      </c>
      <c r="G2867" s="56">
        <v>29845</v>
      </c>
      <c r="H2867" s="85">
        <f t="shared" si="44"/>
        <v>6.0772355654201329</v>
      </c>
    </row>
    <row r="2868" spans="1:8" x14ac:dyDescent="0.25">
      <c r="A2868" s="53">
        <v>371880310991</v>
      </c>
      <c r="B2868" s="54" t="s">
        <v>7870</v>
      </c>
      <c r="C2868" s="55" t="s">
        <v>7871</v>
      </c>
      <c r="D2868" s="55" t="s">
        <v>7872</v>
      </c>
      <c r="E2868" s="55" t="s">
        <v>1674</v>
      </c>
      <c r="F2868" s="54" t="s">
        <v>441</v>
      </c>
      <c r="G2868" s="56">
        <v>29845</v>
      </c>
      <c r="H2868" s="85">
        <f t="shared" si="44"/>
        <v>6.0772355654201329</v>
      </c>
    </row>
    <row r="2869" spans="1:8" x14ac:dyDescent="0.25">
      <c r="A2869" s="53">
        <v>389831200205</v>
      </c>
      <c r="B2869" s="54" t="s">
        <v>7873</v>
      </c>
      <c r="C2869" s="55" t="s">
        <v>7874</v>
      </c>
      <c r="D2869" s="55" t="s">
        <v>7875</v>
      </c>
      <c r="E2869" s="55" t="s">
        <v>6327</v>
      </c>
      <c r="F2869" s="54" t="s">
        <v>441</v>
      </c>
      <c r="G2869" s="56">
        <v>29845</v>
      </c>
      <c r="H2869" s="85">
        <f t="shared" si="44"/>
        <v>6.0772355654201329</v>
      </c>
    </row>
    <row r="2870" spans="1:8" x14ac:dyDescent="0.25">
      <c r="A2870" s="53">
        <v>390050400801</v>
      </c>
      <c r="B2870" s="54" t="s">
        <v>7876</v>
      </c>
      <c r="C2870" s="55" t="s">
        <v>4158</v>
      </c>
      <c r="D2870" s="55" t="s">
        <v>7877</v>
      </c>
      <c r="E2870" s="55" t="s">
        <v>1532</v>
      </c>
      <c r="F2870" s="54" t="s">
        <v>477</v>
      </c>
      <c r="G2870" s="56">
        <v>29845</v>
      </c>
      <c r="H2870" s="85">
        <f t="shared" si="44"/>
        <v>6.0772355654201329</v>
      </c>
    </row>
    <row r="2871" spans="1:8" x14ac:dyDescent="0.25">
      <c r="A2871" s="53">
        <v>393030710187</v>
      </c>
      <c r="B2871" s="54" t="s">
        <v>7878</v>
      </c>
      <c r="C2871" s="55" t="s">
        <v>7879</v>
      </c>
      <c r="D2871" s="55" t="s">
        <v>7880</v>
      </c>
      <c r="E2871" s="55" t="s">
        <v>1205</v>
      </c>
      <c r="F2871" s="54" t="s">
        <v>441</v>
      </c>
      <c r="G2871" s="56">
        <v>29845</v>
      </c>
      <c r="H2871" s="85">
        <f t="shared" si="44"/>
        <v>6.0772355654201329</v>
      </c>
    </row>
    <row r="2872" spans="1:8" x14ac:dyDescent="0.25">
      <c r="A2872" s="53">
        <v>395110301329</v>
      </c>
      <c r="B2872" s="54" t="s">
        <v>7881</v>
      </c>
      <c r="C2872" s="55" t="s">
        <v>7882</v>
      </c>
      <c r="D2872" s="55" t="s">
        <v>6681</v>
      </c>
      <c r="E2872" s="55" t="s">
        <v>743</v>
      </c>
      <c r="F2872" s="54" t="s">
        <v>441</v>
      </c>
      <c r="G2872" s="56">
        <v>29845</v>
      </c>
      <c r="H2872" s="85">
        <f t="shared" si="44"/>
        <v>6.0772355654201329</v>
      </c>
    </row>
    <row r="2873" spans="1:8" x14ac:dyDescent="0.25">
      <c r="A2873" s="53">
        <v>395180401657</v>
      </c>
      <c r="B2873" s="54" t="s">
        <v>7883</v>
      </c>
      <c r="C2873" s="55" t="s">
        <v>2704</v>
      </c>
      <c r="D2873" s="55" t="s">
        <v>7884</v>
      </c>
      <c r="E2873" s="55" t="s">
        <v>743</v>
      </c>
      <c r="F2873" s="54" t="s">
        <v>441</v>
      </c>
      <c r="G2873" s="56">
        <v>29845</v>
      </c>
      <c r="H2873" s="85">
        <f t="shared" si="44"/>
        <v>6.0772355654201329</v>
      </c>
    </row>
    <row r="2874" spans="1:8" x14ac:dyDescent="0.25">
      <c r="A2874" s="53">
        <v>396060202835</v>
      </c>
      <c r="B2874" s="54" t="s">
        <v>303</v>
      </c>
      <c r="C2874" s="55" t="s">
        <v>7885</v>
      </c>
      <c r="D2874" s="55" t="s">
        <v>7886</v>
      </c>
      <c r="E2874" s="55" t="s">
        <v>440</v>
      </c>
      <c r="F2874" s="54" t="s">
        <v>441</v>
      </c>
      <c r="G2874" s="56">
        <v>29845</v>
      </c>
      <c r="H2874" s="85">
        <f t="shared" si="44"/>
        <v>6.0772355654201329</v>
      </c>
    </row>
    <row r="2875" spans="1:8" x14ac:dyDescent="0.25">
      <c r="A2875" s="53">
        <v>396980951236</v>
      </c>
      <c r="B2875" s="54" t="s">
        <v>601</v>
      </c>
      <c r="C2875" s="55" t="s">
        <v>602</v>
      </c>
      <c r="D2875" s="55" t="s">
        <v>603</v>
      </c>
      <c r="E2875" s="55" t="s">
        <v>440</v>
      </c>
      <c r="F2875" s="54" t="s">
        <v>441</v>
      </c>
      <c r="G2875" s="56">
        <v>29845</v>
      </c>
      <c r="H2875" s="85">
        <f t="shared" si="44"/>
        <v>6.0772355654201329</v>
      </c>
    </row>
    <row r="2876" spans="1:8" x14ac:dyDescent="0.25">
      <c r="A2876" s="53">
        <v>398010201598</v>
      </c>
      <c r="B2876" s="54" t="s">
        <v>7887</v>
      </c>
      <c r="C2876" s="55" t="s">
        <v>7888</v>
      </c>
      <c r="D2876" s="55" t="s">
        <v>7889</v>
      </c>
      <c r="E2876" s="55" t="s">
        <v>2227</v>
      </c>
      <c r="F2876" s="54" t="s">
        <v>441</v>
      </c>
      <c r="G2876" s="56">
        <v>29845</v>
      </c>
      <c r="H2876" s="85">
        <f t="shared" si="44"/>
        <v>6.0772355654201329</v>
      </c>
    </row>
    <row r="2877" spans="1:8" x14ac:dyDescent="0.25">
      <c r="A2877" s="53">
        <v>398030500494</v>
      </c>
      <c r="B2877" s="54" t="s">
        <v>7890</v>
      </c>
      <c r="C2877" s="55" t="s">
        <v>7891</v>
      </c>
      <c r="D2877" s="55" t="s">
        <v>7892</v>
      </c>
      <c r="E2877" s="55" t="s">
        <v>6137</v>
      </c>
      <c r="F2877" s="54" t="s">
        <v>441</v>
      </c>
      <c r="G2877" s="56">
        <v>29845</v>
      </c>
      <c r="H2877" s="85">
        <f t="shared" si="44"/>
        <v>6.0772355654201329</v>
      </c>
    </row>
    <row r="2878" spans="1:8" x14ac:dyDescent="0.25">
      <c r="A2878" s="53">
        <v>398951220268</v>
      </c>
      <c r="B2878" s="54" t="s">
        <v>7893</v>
      </c>
      <c r="C2878" s="55" t="s">
        <v>7894</v>
      </c>
      <c r="D2878" s="55" t="s">
        <v>7895</v>
      </c>
      <c r="E2878" s="55" t="s">
        <v>6995</v>
      </c>
      <c r="F2878" s="54" t="s">
        <v>441</v>
      </c>
      <c r="G2878" s="56">
        <v>29845</v>
      </c>
      <c r="H2878" s="85">
        <f t="shared" si="44"/>
        <v>6.0772355654201329</v>
      </c>
    </row>
    <row r="2879" spans="1:8" x14ac:dyDescent="0.25">
      <c r="A2879" s="53">
        <v>400030501690</v>
      </c>
      <c r="B2879" s="54" t="s">
        <v>7896</v>
      </c>
      <c r="C2879" s="55" t="s">
        <v>7897</v>
      </c>
      <c r="D2879" s="55" t="s">
        <v>7898</v>
      </c>
      <c r="E2879" s="55" t="s">
        <v>716</v>
      </c>
      <c r="F2879" s="54" t="s">
        <v>441</v>
      </c>
      <c r="G2879" s="56">
        <v>29845</v>
      </c>
      <c r="H2879" s="85">
        <f t="shared" si="44"/>
        <v>6.0772355654201329</v>
      </c>
    </row>
    <row r="2880" spans="1:8" x14ac:dyDescent="0.25">
      <c r="A2880" s="53">
        <v>400050202290</v>
      </c>
      <c r="B2880" s="54" t="s">
        <v>7899</v>
      </c>
      <c r="C2880" s="55" t="s">
        <v>7900</v>
      </c>
      <c r="D2880" s="55" t="s">
        <v>7901</v>
      </c>
      <c r="E2880" s="55" t="s">
        <v>716</v>
      </c>
      <c r="F2880" s="54" t="s">
        <v>441</v>
      </c>
      <c r="G2880" s="56">
        <v>29845</v>
      </c>
      <c r="H2880" s="85">
        <f t="shared" si="44"/>
        <v>6.0772355654201329</v>
      </c>
    </row>
    <row r="2881" spans="1:8" x14ac:dyDescent="0.25">
      <c r="A2881" s="53">
        <v>400120902057</v>
      </c>
      <c r="B2881" s="54" t="s">
        <v>7902</v>
      </c>
      <c r="C2881" s="55" t="s">
        <v>7903</v>
      </c>
      <c r="D2881" s="55" t="s">
        <v>7904</v>
      </c>
      <c r="E2881" s="55" t="s">
        <v>716</v>
      </c>
      <c r="F2881" s="54" t="s">
        <v>441</v>
      </c>
      <c r="G2881" s="56">
        <v>29845</v>
      </c>
      <c r="H2881" s="85">
        <f t="shared" si="44"/>
        <v>6.0772355654201329</v>
      </c>
    </row>
    <row r="2882" spans="1:8" x14ac:dyDescent="0.25">
      <c r="A2882" s="53">
        <v>400760200091</v>
      </c>
      <c r="B2882" s="54" t="s">
        <v>7905</v>
      </c>
      <c r="C2882" s="55" t="s">
        <v>7906</v>
      </c>
      <c r="D2882" s="55" t="s">
        <v>7907</v>
      </c>
      <c r="E2882" s="55" t="s">
        <v>2127</v>
      </c>
      <c r="F2882" s="54" t="s">
        <v>441</v>
      </c>
      <c r="G2882" s="56">
        <v>29845</v>
      </c>
      <c r="H2882" s="85">
        <f t="shared" si="44"/>
        <v>6.0772355654201329</v>
      </c>
    </row>
    <row r="2883" spans="1:8" x14ac:dyDescent="0.25">
      <c r="A2883" s="53">
        <v>400921001361</v>
      </c>
      <c r="B2883" s="54" t="s">
        <v>7908</v>
      </c>
      <c r="C2883" s="55" t="s">
        <v>7909</v>
      </c>
      <c r="D2883" s="55" t="s">
        <v>7910</v>
      </c>
      <c r="E2883" s="55" t="s">
        <v>716</v>
      </c>
      <c r="F2883" s="54" t="s">
        <v>441</v>
      </c>
      <c r="G2883" s="56">
        <v>29845</v>
      </c>
      <c r="H2883" s="85">
        <f t="shared" ref="H2883:H2946" si="45">G2883/4910.95</f>
        <v>6.0772355654201329</v>
      </c>
    </row>
    <row r="2884" spans="1:8" x14ac:dyDescent="0.25">
      <c r="A2884" s="53">
        <v>400161001315</v>
      </c>
      <c r="B2884" s="54" t="s">
        <v>7911</v>
      </c>
      <c r="C2884" s="55" t="s">
        <v>7912</v>
      </c>
      <c r="D2884" s="55" t="s">
        <v>7913</v>
      </c>
      <c r="E2884" s="55" t="s">
        <v>716</v>
      </c>
      <c r="F2884" s="54" t="s">
        <v>441</v>
      </c>
      <c r="G2884" s="56">
        <v>29647</v>
      </c>
      <c r="H2884" s="85">
        <f t="shared" si="45"/>
        <v>6.03691750068724</v>
      </c>
    </row>
    <row r="2885" spans="1:8" x14ac:dyDescent="0.25">
      <c r="A2885" s="53">
        <v>414111102553</v>
      </c>
      <c r="B2885" s="54" t="s">
        <v>7914</v>
      </c>
      <c r="C2885" s="55" t="s">
        <v>7915</v>
      </c>
      <c r="D2885" s="55" t="s">
        <v>7916</v>
      </c>
      <c r="E2885" s="55" t="s">
        <v>4156</v>
      </c>
      <c r="F2885" s="54" t="s">
        <v>441</v>
      </c>
      <c r="G2885" s="56">
        <v>29056</v>
      </c>
      <c r="H2885" s="85">
        <f t="shared" si="45"/>
        <v>5.9165741862572414</v>
      </c>
    </row>
    <row r="2886" spans="1:8" x14ac:dyDescent="0.25">
      <c r="A2886" s="53">
        <v>390080400074</v>
      </c>
      <c r="B2886" s="54" t="s">
        <v>7917</v>
      </c>
      <c r="C2886" s="55" t="s">
        <v>7918</v>
      </c>
      <c r="D2886" s="55" t="s">
        <v>7919</v>
      </c>
      <c r="E2886" s="55" t="s">
        <v>1532</v>
      </c>
      <c r="F2886" s="54" t="s">
        <v>441</v>
      </c>
      <c r="G2886" s="56">
        <v>27668</v>
      </c>
      <c r="H2886" s="85">
        <f t="shared" si="45"/>
        <v>5.6339404799478716</v>
      </c>
    </row>
    <row r="2887" spans="1:8" x14ac:dyDescent="0.25">
      <c r="A2887" s="53">
        <v>395950911438</v>
      </c>
      <c r="B2887" s="54" t="s">
        <v>7920</v>
      </c>
      <c r="C2887" s="55" t="s">
        <v>7921</v>
      </c>
      <c r="D2887" s="55" t="s">
        <v>7922</v>
      </c>
      <c r="E2887" s="55" t="s">
        <v>743</v>
      </c>
      <c r="F2887" s="54" t="s">
        <v>477</v>
      </c>
      <c r="G2887" s="56">
        <v>27394</v>
      </c>
      <c r="H2887" s="85">
        <f t="shared" si="45"/>
        <v>5.578146794408414</v>
      </c>
    </row>
    <row r="2888" spans="1:8" x14ac:dyDescent="0.25">
      <c r="A2888" s="53">
        <v>400771000159</v>
      </c>
      <c r="B2888" s="54" t="s">
        <v>7923</v>
      </c>
      <c r="C2888" s="55" t="s">
        <v>7924</v>
      </c>
      <c r="D2888" s="55" t="s">
        <v>7925</v>
      </c>
      <c r="E2888" s="55" t="s">
        <v>716</v>
      </c>
      <c r="F2888" s="54" t="s">
        <v>441</v>
      </c>
      <c r="G2888" s="56">
        <v>27394</v>
      </c>
      <c r="H2888" s="85">
        <f t="shared" si="45"/>
        <v>5.578146794408414</v>
      </c>
    </row>
    <row r="2889" spans="1:8" x14ac:dyDescent="0.25">
      <c r="A2889" s="53">
        <v>398050600827</v>
      </c>
      <c r="B2889" s="54" t="s">
        <v>7926</v>
      </c>
      <c r="C2889" s="55" t="s">
        <v>7927</v>
      </c>
      <c r="D2889" s="55" t="s">
        <v>7928</v>
      </c>
      <c r="E2889" s="55" t="s">
        <v>2160</v>
      </c>
      <c r="F2889" s="54" t="s">
        <v>441</v>
      </c>
      <c r="G2889" s="56">
        <v>26718</v>
      </c>
      <c r="H2889" s="85">
        <f t="shared" si="45"/>
        <v>5.4404952198658103</v>
      </c>
    </row>
    <row r="2890" spans="1:8" x14ac:dyDescent="0.25">
      <c r="A2890" s="53">
        <v>371950900952</v>
      </c>
      <c r="B2890" s="54" t="s">
        <v>7929</v>
      </c>
      <c r="C2890" s="55" t="s">
        <v>7930</v>
      </c>
      <c r="D2890" s="55" t="s">
        <v>7931</v>
      </c>
      <c r="E2890" s="55" t="s">
        <v>4156</v>
      </c>
      <c r="F2890" s="54" t="s">
        <v>441</v>
      </c>
      <c r="G2890" s="56">
        <v>26444</v>
      </c>
      <c r="H2890" s="85">
        <f t="shared" si="45"/>
        <v>5.3847015343263527</v>
      </c>
    </row>
    <row r="2891" spans="1:8" x14ac:dyDescent="0.25">
      <c r="A2891" s="53">
        <v>395101101007</v>
      </c>
      <c r="B2891" s="54" t="s">
        <v>7932</v>
      </c>
      <c r="C2891" s="55" t="s">
        <v>7933</v>
      </c>
      <c r="D2891" s="55" t="s">
        <v>7934</v>
      </c>
      <c r="E2891" s="55" t="s">
        <v>743</v>
      </c>
      <c r="F2891" s="54" t="s">
        <v>441</v>
      </c>
      <c r="G2891" s="56">
        <v>25404</v>
      </c>
      <c r="H2891" s="85">
        <f t="shared" si="45"/>
        <v>5.1729298811838849</v>
      </c>
    </row>
    <row r="2892" spans="1:8" x14ac:dyDescent="0.25">
      <c r="A2892" s="53">
        <v>396120500148</v>
      </c>
      <c r="B2892" s="54" t="s">
        <v>580</v>
      </c>
      <c r="C2892" s="55" t="s">
        <v>578</v>
      </c>
      <c r="D2892" s="55" t="s">
        <v>579</v>
      </c>
      <c r="E2892" s="55" t="s">
        <v>440</v>
      </c>
      <c r="F2892" s="54" t="s">
        <v>441</v>
      </c>
      <c r="G2892" s="56">
        <v>25404</v>
      </c>
      <c r="H2892" s="85">
        <f t="shared" si="45"/>
        <v>5.1729298811838849</v>
      </c>
    </row>
    <row r="2893" spans="1:8" x14ac:dyDescent="0.25">
      <c r="A2893" s="53">
        <v>395120601592</v>
      </c>
      <c r="B2893" s="54" t="s">
        <v>7935</v>
      </c>
      <c r="C2893" s="55" t="s">
        <v>7936</v>
      </c>
      <c r="D2893" s="55" t="s">
        <v>7937</v>
      </c>
      <c r="E2893" s="55" t="s">
        <v>728</v>
      </c>
      <c r="F2893" s="54" t="s">
        <v>441</v>
      </c>
      <c r="G2893" s="56">
        <v>25382</v>
      </c>
      <c r="H2893" s="85">
        <f t="shared" si="45"/>
        <v>5.1684500962135633</v>
      </c>
    </row>
    <row r="2894" spans="1:8" x14ac:dyDescent="0.25">
      <c r="A2894" s="53">
        <v>398070601021</v>
      </c>
      <c r="B2894" s="54" t="s">
        <v>7938</v>
      </c>
      <c r="C2894" s="55" t="s">
        <v>7939</v>
      </c>
      <c r="D2894" s="55" t="s">
        <v>7940</v>
      </c>
      <c r="E2894" s="55" t="s">
        <v>1051</v>
      </c>
      <c r="F2894" s="54" t="s">
        <v>441</v>
      </c>
      <c r="G2894" s="56">
        <v>24994</v>
      </c>
      <c r="H2894" s="85">
        <f t="shared" si="45"/>
        <v>5.0894429794642591</v>
      </c>
    </row>
    <row r="2895" spans="1:8" x14ac:dyDescent="0.25">
      <c r="A2895" s="53">
        <v>396190401058</v>
      </c>
      <c r="B2895" s="54" t="s">
        <v>666</v>
      </c>
      <c r="C2895" s="55" t="s">
        <v>667</v>
      </c>
      <c r="D2895" s="55" t="s">
        <v>668</v>
      </c>
      <c r="E2895" s="55" t="s">
        <v>440</v>
      </c>
      <c r="F2895" s="54" t="s">
        <v>477</v>
      </c>
      <c r="G2895" s="56">
        <v>24989</v>
      </c>
      <c r="H2895" s="85">
        <f t="shared" si="45"/>
        <v>5.0884248465164585</v>
      </c>
    </row>
    <row r="2896" spans="1:8" x14ac:dyDescent="0.25">
      <c r="A2896" s="53">
        <v>370850103421</v>
      </c>
      <c r="B2896" s="54" t="s">
        <v>7941</v>
      </c>
      <c r="C2896" s="55" t="s">
        <v>7942</v>
      </c>
      <c r="D2896" s="55" t="s">
        <v>7943</v>
      </c>
      <c r="E2896" s="55" t="s">
        <v>1409</v>
      </c>
      <c r="F2896" s="54" t="s">
        <v>441</v>
      </c>
      <c r="G2896" s="56">
        <v>24944</v>
      </c>
      <c r="H2896" s="85">
        <f t="shared" si="45"/>
        <v>5.0792616499862557</v>
      </c>
    </row>
    <row r="2897" spans="1:8" x14ac:dyDescent="0.25">
      <c r="A2897" s="53">
        <v>370970207670</v>
      </c>
      <c r="B2897" s="54" t="s">
        <v>7944</v>
      </c>
      <c r="C2897" s="55" t="s">
        <v>7945</v>
      </c>
      <c r="D2897" s="55" t="s">
        <v>7946</v>
      </c>
      <c r="E2897" s="55" t="s">
        <v>1409</v>
      </c>
      <c r="F2897" s="54" t="s">
        <v>441</v>
      </c>
      <c r="G2897" s="56">
        <v>24944</v>
      </c>
      <c r="H2897" s="85">
        <f t="shared" si="45"/>
        <v>5.0792616499862557</v>
      </c>
    </row>
    <row r="2898" spans="1:8" x14ac:dyDescent="0.25">
      <c r="A2898" s="53">
        <v>371010901209</v>
      </c>
      <c r="B2898" s="54" t="s">
        <v>7947</v>
      </c>
      <c r="C2898" s="55" t="s">
        <v>7948</v>
      </c>
      <c r="D2898" s="55" t="s">
        <v>7949</v>
      </c>
      <c r="E2898" s="55" t="s">
        <v>4156</v>
      </c>
      <c r="F2898" s="54" t="s">
        <v>441</v>
      </c>
      <c r="G2898" s="56">
        <v>24944</v>
      </c>
      <c r="H2898" s="85">
        <f t="shared" si="45"/>
        <v>5.0792616499862557</v>
      </c>
    </row>
    <row r="2899" spans="1:8" x14ac:dyDescent="0.25">
      <c r="A2899" s="53">
        <v>371030500197</v>
      </c>
      <c r="B2899" s="54" t="s">
        <v>7950</v>
      </c>
      <c r="C2899" s="55" t="s">
        <v>7951</v>
      </c>
      <c r="D2899" s="55" t="s">
        <v>7952</v>
      </c>
      <c r="E2899" s="55" t="s">
        <v>3101</v>
      </c>
      <c r="F2899" s="54" t="s">
        <v>441</v>
      </c>
      <c r="G2899" s="56">
        <v>24944</v>
      </c>
      <c r="H2899" s="85">
        <f t="shared" si="45"/>
        <v>5.0792616499862557</v>
      </c>
    </row>
    <row r="2900" spans="1:8" x14ac:dyDescent="0.25">
      <c r="A2900" s="53">
        <v>371111101866</v>
      </c>
      <c r="B2900" s="54" t="s">
        <v>7953</v>
      </c>
      <c r="C2900" s="55" t="s">
        <v>7954</v>
      </c>
      <c r="D2900" s="55" t="s">
        <v>7955</v>
      </c>
      <c r="E2900" s="55" t="s">
        <v>2200</v>
      </c>
      <c r="F2900" s="54" t="s">
        <v>441</v>
      </c>
      <c r="G2900" s="56">
        <v>24944</v>
      </c>
      <c r="H2900" s="85">
        <f t="shared" si="45"/>
        <v>5.0792616499862557</v>
      </c>
    </row>
    <row r="2901" spans="1:8" x14ac:dyDescent="0.25">
      <c r="A2901" s="53">
        <v>371120402135</v>
      </c>
      <c r="B2901" s="54" t="s">
        <v>7956</v>
      </c>
      <c r="C2901" s="55" t="s">
        <v>7957</v>
      </c>
      <c r="D2901" s="55" t="s">
        <v>7958</v>
      </c>
      <c r="E2901" s="55" t="s">
        <v>1429</v>
      </c>
      <c r="F2901" s="54" t="s">
        <v>441</v>
      </c>
      <c r="G2901" s="56">
        <v>24944</v>
      </c>
      <c r="H2901" s="85">
        <f t="shared" si="45"/>
        <v>5.0792616499862557</v>
      </c>
    </row>
    <row r="2902" spans="1:8" x14ac:dyDescent="0.25">
      <c r="A2902" s="53">
        <v>371120601880</v>
      </c>
      <c r="B2902" s="54" t="s">
        <v>7959</v>
      </c>
      <c r="C2902" s="55" t="s">
        <v>7960</v>
      </c>
      <c r="D2902" s="55" t="s">
        <v>7961</v>
      </c>
      <c r="E2902" s="55" t="s">
        <v>1429</v>
      </c>
      <c r="F2902" s="54" t="s">
        <v>441</v>
      </c>
      <c r="G2902" s="56">
        <v>24944</v>
      </c>
      <c r="H2902" s="85">
        <f t="shared" si="45"/>
        <v>5.0792616499862557</v>
      </c>
    </row>
    <row r="2903" spans="1:8" x14ac:dyDescent="0.25">
      <c r="A2903" s="53">
        <v>371151202886</v>
      </c>
      <c r="B2903" s="54" t="s">
        <v>7962</v>
      </c>
      <c r="C2903" s="55" t="s">
        <v>7963</v>
      </c>
      <c r="D2903" s="55" t="s">
        <v>7964</v>
      </c>
      <c r="E2903" s="55" t="s">
        <v>1409</v>
      </c>
      <c r="F2903" s="54" t="s">
        <v>441</v>
      </c>
      <c r="G2903" s="56">
        <v>24944</v>
      </c>
      <c r="H2903" s="85">
        <f t="shared" si="45"/>
        <v>5.0792616499862557</v>
      </c>
    </row>
    <row r="2904" spans="1:8" x14ac:dyDescent="0.25">
      <c r="A2904" s="53">
        <v>371160804295</v>
      </c>
      <c r="B2904" s="54" t="s">
        <v>7965</v>
      </c>
      <c r="C2904" s="55" t="s">
        <v>7966</v>
      </c>
      <c r="D2904" s="55" t="s">
        <v>7967</v>
      </c>
      <c r="E2904" s="55" t="s">
        <v>3101</v>
      </c>
      <c r="F2904" s="54" t="s">
        <v>441</v>
      </c>
      <c r="G2904" s="56">
        <v>24944</v>
      </c>
      <c r="H2904" s="85">
        <f t="shared" si="45"/>
        <v>5.0792616499862557</v>
      </c>
    </row>
    <row r="2905" spans="1:8" x14ac:dyDescent="0.25">
      <c r="A2905" s="53">
        <v>371161000807</v>
      </c>
      <c r="B2905" s="54" t="s">
        <v>7968</v>
      </c>
      <c r="C2905" s="55" t="s">
        <v>7969</v>
      </c>
      <c r="D2905" s="55" t="s">
        <v>7970</v>
      </c>
      <c r="E2905" s="55" t="s">
        <v>4814</v>
      </c>
      <c r="F2905" s="54" t="s">
        <v>441</v>
      </c>
      <c r="G2905" s="56">
        <v>24944</v>
      </c>
      <c r="H2905" s="85">
        <f t="shared" si="45"/>
        <v>5.0792616499862557</v>
      </c>
    </row>
    <row r="2906" spans="1:8" x14ac:dyDescent="0.25">
      <c r="A2906" s="53">
        <v>371191101721</v>
      </c>
      <c r="B2906" s="54" t="s">
        <v>7971</v>
      </c>
      <c r="C2906" s="55" t="s">
        <v>7972</v>
      </c>
      <c r="D2906" s="55" t="s">
        <v>7973</v>
      </c>
      <c r="E2906" s="55" t="s">
        <v>1674</v>
      </c>
      <c r="F2906" s="54" t="s">
        <v>441</v>
      </c>
      <c r="G2906" s="56">
        <v>24944</v>
      </c>
      <c r="H2906" s="85">
        <f t="shared" si="45"/>
        <v>5.0792616499862557</v>
      </c>
    </row>
    <row r="2907" spans="1:8" x14ac:dyDescent="0.25">
      <c r="A2907" s="53">
        <v>371850202492</v>
      </c>
      <c r="B2907" s="54" t="s">
        <v>7974</v>
      </c>
      <c r="C2907" s="55" t="s">
        <v>7975</v>
      </c>
      <c r="D2907" s="55" t="s">
        <v>7976</v>
      </c>
      <c r="E2907" s="55" t="s">
        <v>2200</v>
      </c>
      <c r="F2907" s="54" t="s">
        <v>441</v>
      </c>
      <c r="G2907" s="56">
        <v>24944</v>
      </c>
      <c r="H2907" s="85">
        <f t="shared" si="45"/>
        <v>5.0792616499862557</v>
      </c>
    </row>
    <row r="2908" spans="1:8" x14ac:dyDescent="0.25">
      <c r="A2908" s="53">
        <v>371880310834</v>
      </c>
      <c r="B2908" s="54" t="s">
        <v>7977</v>
      </c>
      <c r="C2908" s="55" t="s">
        <v>7978</v>
      </c>
      <c r="D2908" s="55" t="s">
        <v>7979</v>
      </c>
      <c r="E2908" s="55" t="s">
        <v>1674</v>
      </c>
      <c r="F2908" s="54" t="s">
        <v>441</v>
      </c>
      <c r="G2908" s="56">
        <v>24944</v>
      </c>
      <c r="H2908" s="85">
        <f t="shared" si="45"/>
        <v>5.0792616499862557</v>
      </c>
    </row>
    <row r="2909" spans="1:8" x14ac:dyDescent="0.25">
      <c r="A2909" s="53">
        <v>371891216139</v>
      </c>
      <c r="B2909" s="54" t="s">
        <v>7980</v>
      </c>
      <c r="C2909" s="55" t="s">
        <v>7981</v>
      </c>
      <c r="D2909" s="55" t="s">
        <v>7982</v>
      </c>
      <c r="E2909" s="55" t="s">
        <v>4814</v>
      </c>
      <c r="F2909" s="54" t="s">
        <v>441</v>
      </c>
      <c r="G2909" s="56">
        <v>24944</v>
      </c>
      <c r="H2909" s="85">
        <f t="shared" si="45"/>
        <v>5.0792616499862557</v>
      </c>
    </row>
    <row r="2910" spans="1:8" x14ac:dyDescent="0.25">
      <c r="A2910" s="53">
        <v>371921200313</v>
      </c>
      <c r="B2910" s="54" t="s">
        <v>7983</v>
      </c>
      <c r="C2910" s="55" t="s">
        <v>7984</v>
      </c>
      <c r="D2910" s="55" t="s">
        <v>7985</v>
      </c>
      <c r="E2910" s="55" t="s">
        <v>4156</v>
      </c>
      <c r="F2910" s="54" t="s">
        <v>441</v>
      </c>
      <c r="G2910" s="56">
        <v>24944</v>
      </c>
      <c r="H2910" s="85">
        <f t="shared" si="45"/>
        <v>5.0792616499862557</v>
      </c>
    </row>
    <row r="2911" spans="1:8" x14ac:dyDescent="0.25">
      <c r="A2911" s="53">
        <v>371931000142</v>
      </c>
      <c r="B2911" s="54" t="s">
        <v>7986</v>
      </c>
      <c r="C2911" s="55" t="s">
        <v>7987</v>
      </c>
      <c r="D2911" s="55" t="s">
        <v>7988</v>
      </c>
      <c r="E2911" s="55" t="s">
        <v>2200</v>
      </c>
      <c r="F2911" s="54" t="s">
        <v>441</v>
      </c>
      <c r="G2911" s="56">
        <v>24944</v>
      </c>
      <c r="H2911" s="85">
        <f t="shared" si="45"/>
        <v>5.0792616499862557</v>
      </c>
    </row>
    <row r="2912" spans="1:8" x14ac:dyDescent="0.25">
      <c r="A2912" s="53">
        <v>371950800788</v>
      </c>
      <c r="B2912" s="54" t="s">
        <v>7989</v>
      </c>
      <c r="C2912" s="55" t="s">
        <v>7990</v>
      </c>
      <c r="D2912" s="55" t="s">
        <v>7991</v>
      </c>
      <c r="E2912" s="55" t="s">
        <v>3101</v>
      </c>
      <c r="F2912" s="54" t="s">
        <v>441</v>
      </c>
      <c r="G2912" s="56">
        <v>24944</v>
      </c>
      <c r="H2912" s="85">
        <f t="shared" si="45"/>
        <v>5.0792616499862557</v>
      </c>
    </row>
    <row r="2913" spans="1:8" x14ac:dyDescent="0.25">
      <c r="A2913" s="53">
        <v>371960400672</v>
      </c>
      <c r="B2913" s="54" t="s">
        <v>7992</v>
      </c>
      <c r="C2913" s="55" t="s">
        <v>7993</v>
      </c>
      <c r="D2913" s="55" t="s">
        <v>7994</v>
      </c>
      <c r="E2913" s="55" t="s">
        <v>1429</v>
      </c>
      <c r="F2913" s="54" t="s">
        <v>441</v>
      </c>
      <c r="G2913" s="56">
        <v>24944</v>
      </c>
      <c r="H2913" s="85">
        <f t="shared" si="45"/>
        <v>5.0792616499862557</v>
      </c>
    </row>
    <row r="2914" spans="1:8" x14ac:dyDescent="0.25">
      <c r="A2914" s="53">
        <v>371960800379</v>
      </c>
      <c r="B2914" s="54" t="s">
        <v>7995</v>
      </c>
      <c r="C2914" s="55" t="s">
        <v>7996</v>
      </c>
      <c r="D2914" s="55" t="s">
        <v>7997</v>
      </c>
      <c r="E2914" s="55" t="s">
        <v>1429</v>
      </c>
      <c r="F2914" s="54" t="s">
        <v>441</v>
      </c>
      <c r="G2914" s="56">
        <v>24944</v>
      </c>
      <c r="H2914" s="85">
        <f t="shared" si="45"/>
        <v>5.0792616499862557</v>
      </c>
    </row>
    <row r="2915" spans="1:8" x14ac:dyDescent="0.25">
      <c r="A2915" s="53">
        <v>371970500152</v>
      </c>
      <c r="B2915" s="54" t="s">
        <v>7998</v>
      </c>
      <c r="C2915" s="55" t="s">
        <v>7999</v>
      </c>
      <c r="D2915" s="55" t="s">
        <v>8000</v>
      </c>
      <c r="E2915" s="55" t="s">
        <v>3101</v>
      </c>
      <c r="F2915" s="54" t="s">
        <v>441</v>
      </c>
      <c r="G2915" s="56">
        <v>24944</v>
      </c>
      <c r="H2915" s="85">
        <f t="shared" si="45"/>
        <v>5.0792616499862557</v>
      </c>
    </row>
    <row r="2916" spans="1:8" x14ac:dyDescent="0.25">
      <c r="A2916" s="53">
        <v>371980200432</v>
      </c>
      <c r="B2916" s="54" t="s">
        <v>8001</v>
      </c>
      <c r="C2916" s="55" t="s">
        <v>8002</v>
      </c>
      <c r="D2916" s="55" t="s">
        <v>8003</v>
      </c>
      <c r="E2916" s="55" t="s">
        <v>2200</v>
      </c>
      <c r="F2916" s="54" t="s">
        <v>441</v>
      </c>
      <c r="G2916" s="56">
        <v>24944</v>
      </c>
      <c r="H2916" s="85">
        <f t="shared" si="45"/>
        <v>5.0792616499862557</v>
      </c>
    </row>
    <row r="2917" spans="1:8" x14ac:dyDescent="0.25">
      <c r="A2917" s="53">
        <v>371980300780</v>
      </c>
      <c r="B2917" s="54" t="s">
        <v>8004</v>
      </c>
      <c r="C2917" s="55" t="s">
        <v>8005</v>
      </c>
      <c r="D2917" s="55" t="s">
        <v>8006</v>
      </c>
      <c r="E2917" s="55" t="s">
        <v>1429</v>
      </c>
      <c r="F2917" s="54" t="s">
        <v>441</v>
      </c>
      <c r="G2917" s="56">
        <v>24944</v>
      </c>
      <c r="H2917" s="85">
        <f t="shared" si="45"/>
        <v>5.0792616499862557</v>
      </c>
    </row>
    <row r="2918" spans="1:8" x14ac:dyDescent="0.25">
      <c r="A2918" s="53">
        <v>371991101878</v>
      </c>
      <c r="B2918" s="54" t="s">
        <v>8007</v>
      </c>
      <c r="C2918" s="55" t="s">
        <v>8008</v>
      </c>
      <c r="D2918" s="55" t="s">
        <v>8009</v>
      </c>
      <c r="E2918" s="55" t="s">
        <v>2200</v>
      </c>
      <c r="F2918" s="54" t="s">
        <v>441</v>
      </c>
      <c r="G2918" s="56">
        <v>24944</v>
      </c>
      <c r="H2918" s="85">
        <f t="shared" si="45"/>
        <v>5.0792616499862557</v>
      </c>
    </row>
    <row r="2919" spans="1:8" x14ac:dyDescent="0.25">
      <c r="A2919" s="53">
        <v>371991200876</v>
      </c>
      <c r="B2919" s="54" t="s">
        <v>8010</v>
      </c>
      <c r="C2919" s="55" t="s">
        <v>8011</v>
      </c>
      <c r="D2919" s="55" t="s">
        <v>8012</v>
      </c>
      <c r="E2919" s="55" t="s">
        <v>1674</v>
      </c>
      <c r="F2919" s="54" t="s">
        <v>441</v>
      </c>
      <c r="G2919" s="56">
        <v>24944</v>
      </c>
      <c r="H2919" s="85">
        <f t="shared" si="45"/>
        <v>5.0792616499862557</v>
      </c>
    </row>
    <row r="2920" spans="1:8" x14ac:dyDescent="0.25">
      <c r="A2920" s="53">
        <v>385161000018</v>
      </c>
      <c r="B2920" s="54" t="s">
        <v>8013</v>
      </c>
      <c r="C2920" s="55" t="s">
        <v>8014</v>
      </c>
      <c r="D2920" s="55" t="s">
        <v>8015</v>
      </c>
      <c r="E2920" s="55" t="s">
        <v>1280</v>
      </c>
      <c r="F2920" s="54" t="s">
        <v>441</v>
      </c>
      <c r="G2920" s="56">
        <v>24944</v>
      </c>
      <c r="H2920" s="85">
        <f t="shared" si="45"/>
        <v>5.0792616499862557</v>
      </c>
    </row>
    <row r="2921" spans="1:8" x14ac:dyDescent="0.25">
      <c r="A2921" s="53">
        <v>389070610528</v>
      </c>
      <c r="B2921" s="54" t="s">
        <v>8016</v>
      </c>
      <c r="C2921" s="55" t="s">
        <v>8017</v>
      </c>
      <c r="D2921" s="55" t="s">
        <v>8018</v>
      </c>
      <c r="E2921" s="55" t="s">
        <v>1489</v>
      </c>
      <c r="F2921" s="54" t="s">
        <v>441</v>
      </c>
      <c r="G2921" s="56">
        <v>24944</v>
      </c>
      <c r="H2921" s="85">
        <f t="shared" si="45"/>
        <v>5.0792616499862557</v>
      </c>
    </row>
    <row r="2922" spans="1:8" x14ac:dyDescent="0.25">
      <c r="A2922" s="53">
        <v>389100700012</v>
      </c>
      <c r="B2922" s="54" t="s">
        <v>8019</v>
      </c>
      <c r="C2922" s="55" t="s">
        <v>8020</v>
      </c>
      <c r="D2922" s="55" t="s">
        <v>8021</v>
      </c>
      <c r="E2922" s="55" t="s">
        <v>3105</v>
      </c>
      <c r="F2922" s="54" t="s">
        <v>441</v>
      </c>
      <c r="G2922" s="56">
        <v>24944</v>
      </c>
      <c r="H2922" s="85">
        <f t="shared" si="45"/>
        <v>5.0792616499862557</v>
      </c>
    </row>
    <row r="2923" spans="1:8" x14ac:dyDescent="0.25">
      <c r="A2923" s="53">
        <v>389100700217</v>
      </c>
      <c r="B2923" s="54" t="s">
        <v>8022</v>
      </c>
      <c r="C2923" s="55" t="s">
        <v>8023</v>
      </c>
      <c r="D2923" s="55" t="s">
        <v>8024</v>
      </c>
      <c r="E2923" s="55" t="s">
        <v>1489</v>
      </c>
      <c r="F2923" s="54" t="s">
        <v>441</v>
      </c>
      <c r="G2923" s="56">
        <v>24944</v>
      </c>
      <c r="H2923" s="85">
        <f t="shared" si="45"/>
        <v>5.0792616499862557</v>
      </c>
    </row>
    <row r="2924" spans="1:8" x14ac:dyDescent="0.25">
      <c r="A2924" s="53">
        <v>389111000071</v>
      </c>
      <c r="B2924" s="54" t="s">
        <v>8025</v>
      </c>
      <c r="C2924" s="55" t="s">
        <v>8026</v>
      </c>
      <c r="D2924" s="55" t="s">
        <v>8027</v>
      </c>
      <c r="E2924" s="55" t="s">
        <v>3153</v>
      </c>
      <c r="F2924" s="54" t="s">
        <v>477</v>
      </c>
      <c r="G2924" s="56">
        <v>24944</v>
      </c>
      <c r="H2924" s="85">
        <f t="shared" si="45"/>
        <v>5.0792616499862557</v>
      </c>
    </row>
    <row r="2925" spans="1:8" x14ac:dyDescent="0.25">
      <c r="A2925" s="53">
        <v>389190100078</v>
      </c>
      <c r="B2925" s="54" t="s">
        <v>8028</v>
      </c>
      <c r="C2925" s="55" t="s">
        <v>8023</v>
      </c>
      <c r="D2925" s="55" t="s">
        <v>8029</v>
      </c>
      <c r="E2925" s="55" t="s">
        <v>1489</v>
      </c>
      <c r="F2925" s="54" t="s">
        <v>441</v>
      </c>
      <c r="G2925" s="56">
        <v>24944</v>
      </c>
      <c r="H2925" s="85">
        <f t="shared" si="45"/>
        <v>5.0792616499862557</v>
      </c>
    </row>
    <row r="2926" spans="1:8" x14ac:dyDescent="0.25">
      <c r="A2926" s="53">
        <v>389641000226</v>
      </c>
      <c r="B2926" s="54" t="s">
        <v>8030</v>
      </c>
      <c r="C2926" s="55" t="s">
        <v>8031</v>
      </c>
      <c r="D2926" s="55" t="s">
        <v>8032</v>
      </c>
      <c r="E2926" s="55" t="s">
        <v>3105</v>
      </c>
      <c r="F2926" s="54" t="s">
        <v>441</v>
      </c>
      <c r="G2926" s="56">
        <v>24944</v>
      </c>
      <c r="H2926" s="85">
        <f t="shared" si="45"/>
        <v>5.0792616499862557</v>
      </c>
    </row>
    <row r="2927" spans="1:8" x14ac:dyDescent="0.25">
      <c r="A2927" s="53">
        <v>390000510494</v>
      </c>
      <c r="B2927" s="54" t="s">
        <v>8033</v>
      </c>
      <c r="C2927" s="55" t="s">
        <v>8034</v>
      </c>
      <c r="D2927" s="55" t="s">
        <v>3741</v>
      </c>
      <c r="E2927" s="55" t="s">
        <v>1679</v>
      </c>
      <c r="F2927" s="54" t="s">
        <v>477</v>
      </c>
      <c r="G2927" s="56">
        <v>24944</v>
      </c>
      <c r="H2927" s="85">
        <f t="shared" si="45"/>
        <v>5.0792616499862557</v>
      </c>
    </row>
    <row r="2928" spans="1:8" x14ac:dyDescent="0.25">
      <c r="A2928" s="53">
        <v>390030410648</v>
      </c>
      <c r="B2928" s="54" t="s">
        <v>8035</v>
      </c>
      <c r="C2928" s="55" t="s">
        <v>8036</v>
      </c>
      <c r="D2928" s="55" t="s">
        <v>3741</v>
      </c>
      <c r="E2928" s="55" t="s">
        <v>1679</v>
      </c>
      <c r="F2928" s="54" t="s">
        <v>441</v>
      </c>
      <c r="G2928" s="56">
        <v>24944</v>
      </c>
      <c r="H2928" s="85">
        <f t="shared" si="45"/>
        <v>5.0792616499862557</v>
      </c>
    </row>
    <row r="2929" spans="1:8" x14ac:dyDescent="0.25">
      <c r="A2929" s="53">
        <v>390080600235</v>
      </c>
      <c r="B2929" s="54" t="s">
        <v>8037</v>
      </c>
      <c r="C2929" s="55" t="s">
        <v>8038</v>
      </c>
      <c r="D2929" s="55" t="s">
        <v>8039</v>
      </c>
      <c r="E2929" s="55" t="s">
        <v>1055</v>
      </c>
      <c r="F2929" s="54" t="s">
        <v>441</v>
      </c>
      <c r="G2929" s="56">
        <v>24944</v>
      </c>
      <c r="H2929" s="85">
        <f t="shared" si="45"/>
        <v>5.0792616499862557</v>
      </c>
    </row>
    <row r="2930" spans="1:8" x14ac:dyDescent="0.25">
      <c r="A2930" s="53">
        <v>390091000370</v>
      </c>
      <c r="B2930" s="54" t="s">
        <v>8040</v>
      </c>
      <c r="C2930" s="55" t="s">
        <v>8041</v>
      </c>
      <c r="D2930" s="55" t="s">
        <v>8042</v>
      </c>
      <c r="E2930" s="55" t="s">
        <v>1215</v>
      </c>
      <c r="F2930" s="54" t="s">
        <v>441</v>
      </c>
      <c r="G2930" s="56">
        <v>24944</v>
      </c>
      <c r="H2930" s="85">
        <f t="shared" si="45"/>
        <v>5.0792616499862557</v>
      </c>
    </row>
    <row r="2931" spans="1:8" x14ac:dyDescent="0.25">
      <c r="A2931" s="53">
        <v>390101200925</v>
      </c>
      <c r="B2931" s="54" t="s">
        <v>8043</v>
      </c>
      <c r="C2931" s="55" t="s">
        <v>8044</v>
      </c>
      <c r="D2931" s="55" t="s">
        <v>8045</v>
      </c>
      <c r="E2931" s="55" t="s">
        <v>1532</v>
      </c>
      <c r="F2931" s="54" t="s">
        <v>477</v>
      </c>
      <c r="G2931" s="56">
        <v>24944</v>
      </c>
      <c r="H2931" s="85">
        <f t="shared" si="45"/>
        <v>5.0792616499862557</v>
      </c>
    </row>
    <row r="2932" spans="1:8" x14ac:dyDescent="0.25">
      <c r="A2932" s="53">
        <v>390110500109</v>
      </c>
      <c r="B2932" s="54" t="s">
        <v>8046</v>
      </c>
      <c r="C2932" s="55" t="s">
        <v>8047</v>
      </c>
      <c r="D2932" s="55" t="s">
        <v>8048</v>
      </c>
      <c r="E2932" s="55" t="s">
        <v>1532</v>
      </c>
      <c r="F2932" s="54" t="s">
        <v>477</v>
      </c>
      <c r="G2932" s="56">
        <v>24944</v>
      </c>
      <c r="H2932" s="85">
        <f t="shared" si="45"/>
        <v>5.0792616499862557</v>
      </c>
    </row>
    <row r="2933" spans="1:8" x14ac:dyDescent="0.25">
      <c r="A2933" s="53">
        <v>390111101097</v>
      </c>
      <c r="B2933" s="54" t="s">
        <v>8049</v>
      </c>
      <c r="C2933" s="55" t="s">
        <v>7432</v>
      </c>
      <c r="D2933" s="55" t="s">
        <v>8050</v>
      </c>
      <c r="E2933" s="55" t="s">
        <v>1532</v>
      </c>
      <c r="F2933" s="54" t="s">
        <v>441</v>
      </c>
      <c r="G2933" s="56">
        <v>24944</v>
      </c>
      <c r="H2933" s="85">
        <f t="shared" si="45"/>
        <v>5.0792616499862557</v>
      </c>
    </row>
    <row r="2934" spans="1:8" x14ac:dyDescent="0.25">
      <c r="A2934" s="53">
        <v>390120101253</v>
      </c>
      <c r="B2934" s="54" t="s">
        <v>8051</v>
      </c>
      <c r="C2934" s="55" t="s">
        <v>8052</v>
      </c>
      <c r="D2934" s="55" t="s">
        <v>8053</v>
      </c>
      <c r="E2934" s="55" t="s">
        <v>1532</v>
      </c>
      <c r="F2934" s="54" t="s">
        <v>477</v>
      </c>
      <c r="G2934" s="56">
        <v>24944</v>
      </c>
      <c r="H2934" s="85">
        <f t="shared" si="45"/>
        <v>5.0792616499862557</v>
      </c>
    </row>
    <row r="2935" spans="1:8" x14ac:dyDescent="0.25">
      <c r="A2935" s="53">
        <v>390120200642</v>
      </c>
      <c r="B2935" s="54" t="s">
        <v>8054</v>
      </c>
      <c r="C2935" s="55" t="s">
        <v>8055</v>
      </c>
      <c r="D2935" s="55" t="s">
        <v>8053</v>
      </c>
      <c r="E2935" s="55" t="s">
        <v>1532</v>
      </c>
      <c r="F2935" s="54" t="s">
        <v>477</v>
      </c>
      <c r="G2935" s="56">
        <v>24944</v>
      </c>
      <c r="H2935" s="85">
        <f t="shared" si="45"/>
        <v>5.0792616499862557</v>
      </c>
    </row>
    <row r="2936" spans="1:8" x14ac:dyDescent="0.25">
      <c r="A2936" s="53">
        <v>390130200519</v>
      </c>
      <c r="B2936" s="54" t="s">
        <v>8056</v>
      </c>
      <c r="C2936" s="55" t="s">
        <v>8057</v>
      </c>
      <c r="D2936" s="55" t="s">
        <v>8058</v>
      </c>
      <c r="E2936" s="55" t="s">
        <v>1215</v>
      </c>
      <c r="F2936" s="54" t="s">
        <v>441</v>
      </c>
      <c r="G2936" s="56">
        <v>24944</v>
      </c>
      <c r="H2936" s="85">
        <f t="shared" si="45"/>
        <v>5.0792616499862557</v>
      </c>
    </row>
    <row r="2937" spans="1:8" x14ac:dyDescent="0.25">
      <c r="A2937" s="53">
        <v>390141200171</v>
      </c>
      <c r="B2937" s="54" t="s">
        <v>8059</v>
      </c>
      <c r="C2937" s="55" t="s">
        <v>8060</v>
      </c>
      <c r="D2937" s="55" t="s">
        <v>8061</v>
      </c>
      <c r="E2937" s="55" t="s">
        <v>4686</v>
      </c>
      <c r="F2937" s="54" t="s">
        <v>441</v>
      </c>
      <c r="G2937" s="56">
        <v>24944</v>
      </c>
      <c r="H2937" s="85">
        <f t="shared" si="45"/>
        <v>5.0792616499862557</v>
      </c>
    </row>
    <row r="2938" spans="1:8" x14ac:dyDescent="0.25">
      <c r="A2938" s="53">
        <v>390151000030</v>
      </c>
      <c r="B2938" s="54" t="s">
        <v>8062</v>
      </c>
      <c r="C2938" s="55" t="s">
        <v>8063</v>
      </c>
      <c r="D2938" s="55" t="s">
        <v>8064</v>
      </c>
      <c r="E2938" s="55" t="s">
        <v>1532</v>
      </c>
      <c r="F2938" s="54" t="s">
        <v>441</v>
      </c>
      <c r="G2938" s="56">
        <v>24944</v>
      </c>
      <c r="H2938" s="85">
        <f t="shared" si="45"/>
        <v>5.0792616499862557</v>
      </c>
    </row>
    <row r="2939" spans="1:8" x14ac:dyDescent="0.25">
      <c r="A2939" s="53">
        <v>390190100114</v>
      </c>
      <c r="B2939" s="54" t="s">
        <v>8065</v>
      </c>
      <c r="C2939" s="55" t="s">
        <v>8066</v>
      </c>
      <c r="D2939" s="55" t="s">
        <v>8067</v>
      </c>
      <c r="E2939" s="55" t="s">
        <v>1781</v>
      </c>
      <c r="F2939" s="54" t="s">
        <v>441</v>
      </c>
      <c r="G2939" s="56">
        <v>24944</v>
      </c>
      <c r="H2939" s="85">
        <f t="shared" si="45"/>
        <v>5.0792616499862557</v>
      </c>
    </row>
    <row r="2940" spans="1:8" x14ac:dyDescent="0.25">
      <c r="A2940" s="53">
        <v>390190900862</v>
      </c>
      <c r="B2940" s="54" t="s">
        <v>8068</v>
      </c>
      <c r="C2940" s="55" t="s">
        <v>8069</v>
      </c>
      <c r="D2940" s="55" t="s">
        <v>8070</v>
      </c>
      <c r="E2940" s="55" t="s">
        <v>1525</v>
      </c>
      <c r="F2940" s="54" t="s">
        <v>441</v>
      </c>
      <c r="G2940" s="56">
        <v>24944</v>
      </c>
      <c r="H2940" s="85">
        <f t="shared" si="45"/>
        <v>5.0792616499862557</v>
      </c>
    </row>
    <row r="2941" spans="1:8" x14ac:dyDescent="0.25">
      <c r="A2941" s="53">
        <v>390750700147</v>
      </c>
      <c r="B2941" s="54" t="s">
        <v>8071</v>
      </c>
      <c r="C2941" s="55" t="s">
        <v>8072</v>
      </c>
      <c r="D2941" s="55" t="s">
        <v>8073</v>
      </c>
      <c r="E2941" s="55" t="s">
        <v>1532</v>
      </c>
      <c r="F2941" s="54" t="s">
        <v>441</v>
      </c>
      <c r="G2941" s="56">
        <v>24944</v>
      </c>
      <c r="H2941" s="85">
        <f t="shared" si="45"/>
        <v>5.0792616499862557</v>
      </c>
    </row>
    <row r="2942" spans="1:8" x14ac:dyDescent="0.25">
      <c r="A2942" s="53">
        <v>390751100054</v>
      </c>
      <c r="B2942" s="54" t="s">
        <v>8074</v>
      </c>
      <c r="C2942" s="55" t="s">
        <v>8075</v>
      </c>
      <c r="D2942" s="55" t="s">
        <v>1394</v>
      </c>
      <c r="E2942" s="55" t="s">
        <v>1532</v>
      </c>
      <c r="F2942" s="54" t="s">
        <v>8076</v>
      </c>
      <c r="G2942" s="56">
        <v>24944</v>
      </c>
      <c r="H2942" s="85">
        <f t="shared" si="45"/>
        <v>5.0792616499862557</v>
      </c>
    </row>
    <row r="2943" spans="1:8" x14ac:dyDescent="0.25">
      <c r="A2943" s="53">
        <v>390751200326</v>
      </c>
      <c r="B2943" s="54" t="s">
        <v>8077</v>
      </c>
      <c r="C2943" s="55" t="s">
        <v>2594</v>
      </c>
      <c r="D2943" s="55" t="s">
        <v>3549</v>
      </c>
      <c r="E2943" s="55" t="s">
        <v>1532</v>
      </c>
      <c r="F2943" s="54" t="s">
        <v>441</v>
      </c>
      <c r="G2943" s="56">
        <v>24944</v>
      </c>
      <c r="H2943" s="85">
        <f t="shared" si="45"/>
        <v>5.0792616499862557</v>
      </c>
    </row>
    <row r="2944" spans="1:8" x14ac:dyDescent="0.25">
      <c r="A2944" s="53">
        <v>390760100148</v>
      </c>
      <c r="B2944" s="54" t="s">
        <v>8078</v>
      </c>
      <c r="C2944" s="55" t="s">
        <v>8079</v>
      </c>
      <c r="D2944" s="55" t="s">
        <v>3549</v>
      </c>
      <c r="E2944" s="55" t="s">
        <v>1532</v>
      </c>
      <c r="F2944" s="54" t="s">
        <v>441</v>
      </c>
      <c r="G2944" s="56">
        <v>24944</v>
      </c>
      <c r="H2944" s="85">
        <f t="shared" si="45"/>
        <v>5.0792616499862557</v>
      </c>
    </row>
    <row r="2945" spans="1:8" x14ac:dyDescent="0.25">
      <c r="A2945" s="53">
        <v>390841100495</v>
      </c>
      <c r="B2945" s="54" t="s">
        <v>8080</v>
      </c>
      <c r="C2945" s="55" t="s">
        <v>8081</v>
      </c>
      <c r="D2945" s="55" t="s">
        <v>3549</v>
      </c>
      <c r="E2945" s="55" t="s">
        <v>1532</v>
      </c>
      <c r="F2945" s="54" t="s">
        <v>441</v>
      </c>
      <c r="G2945" s="56">
        <v>24944</v>
      </c>
      <c r="H2945" s="85">
        <f t="shared" si="45"/>
        <v>5.0792616499862557</v>
      </c>
    </row>
    <row r="2946" spans="1:8" x14ac:dyDescent="0.25">
      <c r="A2946" s="53">
        <v>390890100042</v>
      </c>
      <c r="B2946" s="54" t="s">
        <v>8082</v>
      </c>
      <c r="C2946" s="55" t="s">
        <v>8083</v>
      </c>
      <c r="D2946" s="55" t="s">
        <v>8084</v>
      </c>
      <c r="E2946" s="55" t="s">
        <v>1556</v>
      </c>
      <c r="F2946" s="54" t="s">
        <v>441</v>
      </c>
      <c r="G2946" s="56">
        <v>24944</v>
      </c>
      <c r="H2946" s="85">
        <f t="shared" si="45"/>
        <v>5.0792616499862557</v>
      </c>
    </row>
    <row r="2947" spans="1:8" x14ac:dyDescent="0.25">
      <c r="A2947" s="53">
        <v>390890600011</v>
      </c>
      <c r="B2947" s="54" t="s">
        <v>8085</v>
      </c>
      <c r="C2947" s="55" t="s">
        <v>8086</v>
      </c>
      <c r="D2947" s="55" t="s">
        <v>8087</v>
      </c>
      <c r="E2947" s="55" t="s">
        <v>1215</v>
      </c>
      <c r="F2947" s="54" t="s">
        <v>441</v>
      </c>
      <c r="G2947" s="56">
        <v>24944</v>
      </c>
      <c r="H2947" s="85">
        <f t="shared" ref="H2947:H3010" si="46">G2947/4910.95</f>
        <v>5.0792616499862557</v>
      </c>
    </row>
    <row r="2948" spans="1:8" x14ac:dyDescent="0.25">
      <c r="A2948" s="53">
        <v>390891100020</v>
      </c>
      <c r="B2948" s="54" t="s">
        <v>8088</v>
      </c>
      <c r="C2948" s="55" t="s">
        <v>8089</v>
      </c>
      <c r="D2948" s="55" t="s">
        <v>8090</v>
      </c>
      <c r="E2948" s="55" t="s">
        <v>1532</v>
      </c>
      <c r="F2948" s="54" t="s">
        <v>441</v>
      </c>
      <c r="G2948" s="56">
        <v>24944</v>
      </c>
      <c r="H2948" s="85">
        <f t="shared" si="46"/>
        <v>5.0792616499862557</v>
      </c>
    </row>
    <row r="2949" spans="1:8" x14ac:dyDescent="0.25">
      <c r="A2949" s="53">
        <v>390920800044</v>
      </c>
      <c r="B2949" s="54" t="s">
        <v>8091</v>
      </c>
      <c r="C2949" s="55" t="s">
        <v>3758</v>
      </c>
      <c r="D2949" s="55" t="s">
        <v>8092</v>
      </c>
      <c r="E2949" s="55" t="s">
        <v>1215</v>
      </c>
      <c r="F2949" s="54" t="s">
        <v>441</v>
      </c>
      <c r="G2949" s="56">
        <v>24944</v>
      </c>
      <c r="H2949" s="85">
        <f t="shared" si="46"/>
        <v>5.0792616499862557</v>
      </c>
    </row>
    <row r="2950" spans="1:8" x14ac:dyDescent="0.25">
      <c r="A2950" s="53">
        <v>390940500438</v>
      </c>
      <c r="B2950" s="54" t="s">
        <v>8093</v>
      </c>
      <c r="C2950" s="55" t="s">
        <v>5514</v>
      </c>
      <c r="D2950" s="55" t="s">
        <v>8094</v>
      </c>
      <c r="E2950" s="55" t="s">
        <v>1055</v>
      </c>
      <c r="F2950" s="54" t="s">
        <v>441</v>
      </c>
      <c r="G2950" s="56">
        <v>24944</v>
      </c>
      <c r="H2950" s="85">
        <f t="shared" si="46"/>
        <v>5.0792616499862557</v>
      </c>
    </row>
    <row r="2951" spans="1:8" x14ac:dyDescent="0.25">
      <c r="A2951" s="53">
        <v>390960410192</v>
      </c>
      <c r="B2951" s="54" t="s">
        <v>8095</v>
      </c>
      <c r="C2951" s="55" t="s">
        <v>4776</v>
      </c>
      <c r="D2951" s="55" t="s">
        <v>8096</v>
      </c>
      <c r="E2951" s="55" t="s">
        <v>1532</v>
      </c>
      <c r="F2951" s="54" t="s">
        <v>441</v>
      </c>
      <c r="G2951" s="56">
        <v>24944</v>
      </c>
      <c r="H2951" s="85">
        <f t="shared" si="46"/>
        <v>5.0792616499862557</v>
      </c>
    </row>
    <row r="2952" spans="1:8" x14ac:dyDescent="0.25">
      <c r="A2952" s="53">
        <v>390960910241</v>
      </c>
      <c r="B2952" s="54" t="s">
        <v>8097</v>
      </c>
      <c r="C2952" s="55" t="s">
        <v>8098</v>
      </c>
      <c r="D2952" s="55" t="s">
        <v>8099</v>
      </c>
      <c r="E2952" s="55" t="s">
        <v>1532</v>
      </c>
      <c r="F2952" s="54" t="s">
        <v>441</v>
      </c>
      <c r="G2952" s="56">
        <v>24944</v>
      </c>
      <c r="H2952" s="85">
        <f t="shared" si="46"/>
        <v>5.0792616499862557</v>
      </c>
    </row>
    <row r="2953" spans="1:8" x14ac:dyDescent="0.25">
      <c r="A2953" s="53">
        <v>390970910720</v>
      </c>
      <c r="B2953" s="54" t="s">
        <v>8100</v>
      </c>
      <c r="C2953" s="55" t="s">
        <v>8101</v>
      </c>
      <c r="D2953" s="55" t="s">
        <v>8102</v>
      </c>
      <c r="E2953" s="55" t="s">
        <v>1532</v>
      </c>
      <c r="F2953" s="54" t="s">
        <v>441</v>
      </c>
      <c r="G2953" s="56">
        <v>24944</v>
      </c>
      <c r="H2953" s="85">
        <f t="shared" si="46"/>
        <v>5.0792616499862557</v>
      </c>
    </row>
    <row r="2954" spans="1:8" x14ac:dyDescent="0.25">
      <c r="A2954" s="53">
        <v>391000410356</v>
      </c>
      <c r="B2954" s="54" t="s">
        <v>8103</v>
      </c>
      <c r="C2954" s="55" t="s">
        <v>8104</v>
      </c>
      <c r="D2954" s="55" t="s">
        <v>8105</v>
      </c>
      <c r="E2954" s="55" t="s">
        <v>1416</v>
      </c>
      <c r="F2954" s="54" t="s">
        <v>441</v>
      </c>
      <c r="G2954" s="56">
        <v>24944</v>
      </c>
      <c r="H2954" s="85">
        <f t="shared" si="46"/>
        <v>5.0792616499862557</v>
      </c>
    </row>
    <row r="2955" spans="1:8" x14ac:dyDescent="0.25">
      <c r="A2955" s="53">
        <v>391010910233</v>
      </c>
      <c r="B2955" s="54" t="s">
        <v>8106</v>
      </c>
      <c r="C2955" s="55" t="s">
        <v>4970</v>
      </c>
      <c r="D2955" s="55" t="s">
        <v>8107</v>
      </c>
      <c r="E2955" s="55" t="s">
        <v>984</v>
      </c>
      <c r="F2955" s="54" t="s">
        <v>441</v>
      </c>
      <c r="G2955" s="56">
        <v>24944</v>
      </c>
      <c r="H2955" s="85">
        <f t="shared" si="46"/>
        <v>5.0792616499862557</v>
      </c>
    </row>
    <row r="2956" spans="1:8" x14ac:dyDescent="0.25">
      <c r="A2956" s="53">
        <v>391011210146</v>
      </c>
      <c r="B2956" s="54" t="s">
        <v>8108</v>
      </c>
      <c r="C2956" s="55" t="s">
        <v>8109</v>
      </c>
      <c r="D2956" s="55" t="s">
        <v>2255</v>
      </c>
      <c r="E2956" s="55" t="s">
        <v>1416</v>
      </c>
      <c r="F2956" s="54" t="s">
        <v>441</v>
      </c>
      <c r="G2956" s="56">
        <v>24944</v>
      </c>
      <c r="H2956" s="85">
        <f t="shared" si="46"/>
        <v>5.0792616499862557</v>
      </c>
    </row>
    <row r="2957" spans="1:8" x14ac:dyDescent="0.25">
      <c r="A2957" s="53">
        <v>391100900083</v>
      </c>
      <c r="B2957" s="54" t="s">
        <v>8110</v>
      </c>
      <c r="C2957" s="55" t="s">
        <v>8111</v>
      </c>
      <c r="D2957" s="55" t="s">
        <v>8112</v>
      </c>
      <c r="E2957" s="55" t="s">
        <v>1525</v>
      </c>
      <c r="F2957" s="54" t="s">
        <v>441</v>
      </c>
      <c r="G2957" s="56">
        <v>24944</v>
      </c>
      <c r="H2957" s="85">
        <f t="shared" si="46"/>
        <v>5.0792616499862557</v>
      </c>
    </row>
    <row r="2958" spans="1:8" x14ac:dyDescent="0.25">
      <c r="A2958" s="53">
        <v>391100900091</v>
      </c>
      <c r="B2958" s="54" t="s">
        <v>8113</v>
      </c>
      <c r="C2958" s="55" t="s">
        <v>8114</v>
      </c>
      <c r="D2958" s="55" t="s">
        <v>8115</v>
      </c>
      <c r="E2958" s="55" t="s">
        <v>984</v>
      </c>
      <c r="F2958" s="54" t="s">
        <v>441</v>
      </c>
      <c r="G2958" s="56">
        <v>24944</v>
      </c>
      <c r="H2958" s="85">
        <f t="shared" si="46"/>
        <v>5.0792616499862557</v>
      </c>
    </row>
    <row r="2959" spans="1:8" x14ac:dyDescent="0.25">
      <c r="A2959" s="53">
        <v>391140400253</v>
      </c>
      <c r="B2959" s="54" t="s">
        <v>8116</v>
      </c>
      <c r="C2959" s="55" t="s">
        <v>8117</v>
      </c>
      <c r="D2959" s="55" t="s">
        <v>8118</v>
      </c>
      <c r="E2959" s="55" t="s">
        <v>1416</v>
      </c>
      <c r="F2959" s="54" t="s">
        <v>441</v>
      </c>
      <c r="G2959" s="56">
        <v>24944</v>
      </c>
      <c r="H2959" s="85">
        <f t="shared" si="46"/>
        <v>5.0792616499862557</v>
      </c>
    </row>
    <row r="2960" spans="1:8" x14ac:dyDescent="0.25">
      <c r="A2960" s="53">
        <v>391701000128</v>
      </c>
      <c r="B2960" s="54" t="s">
        <v>8119</v>
      </c>
      <c r="C2960" s="55" t="s">
        <v>8120</v>
      </c>
      <c r="D2960" s="55" t="s">
        <v>8121</v>
      </c>
      <c r="E2960" s="55" t="s">
        <v>984</v>
      </c>
      <c r="F2960" s="54" t="s">
        <v>441</v>
      </c>
      <c r="G2960" s="56">
        <v>24944</v>
      </c>
      <c r="H2960" s="85">
        <f t="shared" si="46"/>
        <v>5.0792616499862557</v>
      </c>
    </row>
    <row r="2961" spans="1:8" x14ac:dyDescent="0.25">
      <c r="A2961" s="53">
        <v>391770200082</v>
      </c>
      <c r="B2961" s="54" t="s">
        <v>8122</v>
      </c>
      <c r="C2961" s="55" t="s">
        <v>8123</v>
      </c>
      <c r="D2961" s="55" t="s">
        <v>8124</v>
      </c>
      <c r="E2961" s="55" t="s">
        <v>984</v>
      </c>
      <c r="F2961" s="54" t="s">
        <v>441</v>
      </c>
      <c r="G2961" s="56">
        <v>24944</v>
      </c>
      <c r="H2961" s="85">
        <f t="shared" si="46"/>
        <v>5.0792616499862557</v>
      </c>
    </row>
    <row r="2962" spans="1:8" x14ac:dyDescent="0.25">
      <c r="A2962" s="53">
        <v>391790200151</v>
      </c>
      <c r="B2962" s="54" t="s">
        <v>8125</v>
      </c>
      <c r="C2962" s="55" t="s">
        <v>8126</v>
      </c>
      <c r="D2962" s="55" t="s">
        <v>8127</v>
      </c>
      <c r="E2962" s="55" t="s">
        <v>984</v>
      </c>
      <c r="F2962" s="54" t="s">
        <v>441</v>
      </c>
      <c r="G2962" s="56">
        <v>24944</v>
      </c>
      <c r="H2962" s="85">
        <f t="shared" si="46"/>
        <v>5.0792616499862557</v>
      </c>
    </row>
    <row r="2963" spans="1:8" x14ac:dyDescent="0.25">
      <c r="A2963" s="53">
        <v>391841000047</v>
      </c>
      <c r="B2963" s="54" t="s">
        <v>8128</v>
      </c>
      <c r="C2963" s="55" t="s">
        <v>8129</v>
      </c>
      <c r="D2963" s="55" t="s">
        <v>8130</v>
      </c>
      <c r="E2963" s="55" t="s">
        <v>1416</v>
      </c>
      <c r="F2963" s="54" t="s">
        <v>441</v>
      </c>
      <c r="G2963" s="56">
        <v>24944</v>
      </c>
      <c r="H2963" s="85">
        <f t="shared" si="46"/>
        <v>5.0792616499862557</v>
      </c>
    </row>
    <row r="2964" spans="1:8" x14ac:dyDescent="0.25">
      <c r="A2964" s="53">
        <v>391851200010</v>
      </c>
      <c r="B2964" s="54" t="s">
        <v>8131</v>
      </c>
      <c r="C2964" s="55" t="s">
        <v>8132</v>
      </c>
      <c r="D2964" s="55" t="s">
        <v>8133</v>
      </c>
      <c r="E2964" s="55" t="s">
        <v>3788</v>
      </c>
      <c r="F2964" s="54" t="s">
        <v>441</v>
      </c>
      <c r="G2964" s="56">
        <v>24944</v>
      </c>
      <c r="H2964" s="85">
        <f t="shared" si="46"/>
        <v>5.0792616499862557</v>
      </c>
    </row>
    <row r="2965" spans="1:8" x14ac:dyDescent="0.25">
      <c r="A2965" s="53">
        <v>391900700091</v>
      </c>
      <c r="B2965" s="54" t="s">
        <v>8134</v>
      </c>
      <c r="C2965" s="55" t="s">
        <v>8135</v>
      </c>
      <c r="D2965" s="55" t="s">
        <v>4971</v>
      </c>
      <c r="E2965" s="55" t="s">
        <v>984</v>
      </c>
      <c r="F2965" s="54" t="s">
        <v>441</v>
      </c>
      <c r="G2965" s="56">
        <v>24944</v>
      </c>
      <c r="H2965" s="85">
        <f t="shared" si="46"/>
        <v>5.0792616499862557</v>
      </c>
    </row>
    <row r="2966" spans="1:8" x14ac:dyDescent="0.25">
      <c r="A2966" s="53">
        <v>391910100067</v>
      </c>
      <c r="B2966" s="54" t="s">
        <v>8136</v>
      </c>
      <c r="C2966" s="55" t="s">
        <v>8137</v>
      </c>
      <c r="D2966" s="55" t="s">
        <v>8138</v>
      </c>
      <c r="E2966" s="55" t="s">
        <v>1788</v>
      </c>
      <c r="F2966" s="54" t="s">
        <v>441</v>
      </c>
      <c r="G2966" s="56">
        <v>24944</v>
      </c>
      <c r="H2966" s="85">
        <f t="shared" si="46"/>
        <v>5.0792616499862557</v>
      </c>
    </row>
    <row r="2967" spans="1:8" x14ac:dyDescent="0.25">
      <c r="A2967" s="53">
        <v>391910400079</v>
      </c>
      <c r="B2967" s="54" t="s">
        <v>8139</v>
      </c>
      <c r="C2967" s="55" t="s">
        <v>8140</v>
      </c>
      <c r="D2967" s="55" t="s">
        <v>8141</v>
      </c>
      <c r="E2967" s="55" t="s">
        <v>984</v>
      </c>
      <c r="F2967" s="54" t="s">
        <v>441</v>
      </c>
      <c r="G2967" s="56">
        <v>24944</v>
      </c>
      <c r="H2967" s="85">
        <f t="shared" si="46"/>
        <v>5.0792616499862557</v>
      </c>
    </row>
    <row r="2968" spans="1:8" x14ac:dyDescent="0.25">
      <c r="A2968" s="53">
        <v>391990901057</v>
      </c>
      <c r="B2968" s="54" t="s">
        <v>8142</v>
      </c>
      <c r="C2968" s="55" t="s">
        <v>5517</v>
      </c>
      <c r="D2968" s="55" t="s">
        <v>8143</v>
      </c>
      <c r="E2968" s="55" t="s">
        <v>1525</v>
      </c>
      <c r="F2968" s="54" t="s">
        <v>441</v>
      </c>
      <c r="G2968" s="56">
        <v>24944</v>
      </c>
      <c r="H2968" s="85">
        <f t="shared" si="46"/>
        <v>5.0792616499862557</v>
      </c>
    </row>
    <row r="2969" spans="1:8" x14ac:dyDescent="0.25">
      <c r="A2969" s="53">
        <v>393030610158</v>
      </c>
      <c r="B2969" s="54" t="s">
        <v>8144</v>
      </c>
      <c r="C2969" s="55" t="s">
        <v>8145</v>
      </c>
      <c r="D2969" s="55" t="s">
        <v>8146</v>
      </c>
      <c r="E2969" s="55" t="s">
        <v>1205</v>
      </c>
      <c r="F2969" s="54" t="s">
        <v>441</v>
      </c>
      <c r="G2969" s="56">
        <v>24944</v>
      </c>
      <c r="H2969" s="85">
        <f t="shared" si="46"/>
        <v>5.0792616499862557</v>
      </c>
    </row>
    <row r="2970" spans="1:8" x14ac:dyDescent="0.25">
      <c r="A2970" s="53">
        <v>393030610182</v>
      </c>
      <c r="B2970" s="54" t="s">
        <v>8147</v>
      </c>
      <c r="C2970" s="55" t="s">
        <v>8148</v>
      </c>
      <c r="D2970" s="55" t="s">
        <v>8149</v>
      </c>
      <c r="E2970" s="55" t="s">
        <v>6362</v>
      </c>
      <c r="F2970" s="54" t="s">
        <v>441</v>
      </c>
      <c r="G2970" s="56">
        <v>24944</v>
      </c>
      <c r="H2970" s="85">
        <f t="shared" si="46"/>
        <v>5.0792616499862557</v>
      </c>
    </row>
    <row r="2971" spans="1:8" x14ac:dyDescent="0.25">
      <c r="A2971" s="53">
        <v>395000500610</v>
      </c>
      <c r="B2971" s="54" t="s">
        <v>8150</v>
      </c>
      <c r="C2971" s="55" t="s">
        <v>8151</v>
      </c>
      <c r="D2971" s="55" t="s">
        <v>8152</v>
      </c>
      <c r="E2971" s="55" t="s">
        <v>743</v>
      </c>
      <c r="F2971" s="54" t="s">
        <v>441</v>
      </c>
      <c r="G2971" s="56">
        <v>24944</v>
      </c>
      <c r="H2971" s="85">
        <f t="shared" si="46"/>
        <v>5.0792616499862557</v>
      </c>
    </row>
    <row r="2972" spans="1:8" x14ac:dyDescent="0.25">
      <c r="A2972" s="53">
        <v>395000801024</v>
      </c>
      <c r="B2972" s="54" t="s">
        <v>8153</v>
      </c>
      <c r="C2972" s="55" t="s">
        <v>8154</v>
      </c>
      <c r="D2972" s="55" t="s">
        <v>2558</v>
      </c>
      <c r="E2972" s="55" t="s">
        <v>743</v>
      </c>
      <c r="F2972" s="54" t="s">
        <v>441</v>
      </c>
      <c r="G2972" s="56">
        <v>24944</v>
      </c>
      <c r="H2972" s="85">
        <f t="shared" si="46"/>
        <v>5.0792616499862557</v>
      </c>
    </row>
    <row r="2973" spans="1:8" x14ac:dyDescent="0.25">
      <c r="A2973" s="53">
        <v>395000802837</v>
      </c>
      <c r="B2973" s="54" t="s">
        <v>8155</v>
      </c>
      <c r="C2973" s="55" t="s">
        <v>8156</v>
      </c>
      <c r="D2973" s="55" t="s">
        <v>8157</v>
      </c>
      <c r="E2973" s="55" t="s">
        <v>743</v>
      </c>
      <c r="F2973" s="54" t="s">
        <v>441</v>
      </c>
      <c r="G2973" s="56">
        <v>24944</v>
      </c>
      <c r="H2973" s="85">
        <f t="shared" si="46"/>
        <v>5.0792616499862557</v>
      </c>
    </row>
    <row r="2974" spans="1:8" x14ac:dyDescent="0.25">
      <c r="A2974" s="53">
        <v>395010104062</v>
      </c>
      <c r="B2974" s="54" t="s">
        <v>8158</v>
      </c>
      <c r="C2974" s="55" t="s">
        <v>8159</v>
      </c>
      <c r="D2974" s="55" t="s">
        <v>8160</v>
      </c>
      <c r="E2974" s="55" t="s">
        <v>743</v>
      </c>
      <c r="F2974" s="54" t="s">
        <v>441</v>
      </c>
      <c r="G2974" s="56">
        <v>24944</v>
      </c>
      <c r="H2974" s="85">
        <f t="shared" si="46"/>
        <v>5.0792616499862557</v>
      </c>
    </row>
    <row r="2975" spans="1:8" x14ac:dyDescent="0.25">
      <c r="A2975" s="53">
        <v>395010104097</v>
      </c>
      <c r="B2975" s="54" t="s">
        <v>8161</v>
      </c>
      <c r="C2975" s="55" t="s">
        <v>8162</v>
      </c>
      <c r="D2975" s="55" t="s">
        <v>4752</v>
      </c>
      <c r="E2975" s="55" t="s">
        <v>743</v>
      </c>
      <c r="F2975" s="54" t="s">
        <v>441</v>
      </c>
      <c r="G2975" s="56">
        <v>24944</v>
      </c>
      <c r="H2975" s="85">
        <f t="shared" si="46"/>
        <v>5.0792616499862557</v>
      </c>
    </row>
    <row r="2976" spans="1:8" x14ac:dyDescent="0.25">
      <c r="A2976" s="53">
        <v>395011002964</v>
      </c>
      <c r="B2976" s="54" t="s">
        <v>8163</v>
      </c>
      <c r="C2976" s="55" t="s">
        <v>8164</v>
      </c>
      <c r="D2976" s="55" t="s">
        <v>8165</v>
      </c>
      <c r="E2976" s="55" t="s">
        <v>743</v>
      </c>
      <c r="F2976" s="54" t="s">
        <v>441</v>
      </c>
      <c r="G2976" s="56">
        <v>24944</v>
      </c>
      <c r="H2976" s="85">
        <f t="shared" si="46"/>
        <v>5.0792616499862557</v>
      </c>
    </row>
    <row r="2977" spans="1:8" x14ac:dyDescent="0.25">
      <c r="A2977" s="53">
        <v>395030300461</v>
      </c>
      <c r="B2977" s="54" t="s">
        <v>8166</v>
      </c>
      <c r="C2977" s="55" t="s">
        <v>8167</v>
      </c>
      <c r="D2977" s="55" t="s">
        <v>8168</v>
      </c>
      <c r="E2977" s="55" t="s">
        <v>743</v>
      </c>
      <c r="F2977" s="54" t="s">
        <v>441</v>
      </c>
      <c r="G2977" s="56">
        <v>24944</v>
      </c>
      <c r="H2977" s="85">
        <f t="shared" si="46"/>
        <v>5.0792616499862557</v>
      </c>
    </row>
    <row r="2978" spans="1:8" x14ac:dyDescent="0.25">
      <c r="A2978" s="53">
        <v>395030500452</v>
      </c>
      <c r="B2978" s="54" t="s">
        <v>8169</v>
      </c>
      <c r="C2978" s="55" t="s">
        <v>8170</v>
      </c>
      <c r="D2978" s="55" t="s">
        <v>8171</v>
      </c>
      <c r="E2978" s="55" t="s">
        <v>728</v>
      </c>
      <c r="F2978" s="54" t="s">
        <v>441</v>
      </c>
      <c r="G2978" s="56">
        <v>24944</v>
      </c>
      <c r="H2978" s="85">
        <f t="shared" si="46"/>
        <v>5.0792616499862557</v>
      </c>
    </row>
    <row r="2979" spans="1:8" x14ac:dyDescent="0.25">
      <c r="A2979" s="53">
        <v>395030800367</v>
      </c>
      <c r="B2979" s="54" t="s">
        <v>8172</v>
      </c>
      <c r="C2979" s="55" t="s">
        <v>8173</v>
      </c>
      <c r="D2979" s="55" t="s">
        <v>2016</v>
      </c>
      <c r="E2979" s="55" t="s">
        <v>728</v>
      </c>
      <c r="F2979" s="54" t="s">
        <v>441</v>
      </c>
      <c r="G2979" s="56">
        <v>24944</v>
      </c>
      <c r="H2979" s="85">
        <f t="shared" si="46"/>
        <v>5.0792616499862557</v>
      </c>
    </row>
    <row r="2980" spans="1:8" x14ac:dyDescent="0.25">
      <c r="A2980" s="53">
        <v>395030800855</v>
      </c>
      <c r="B2980" s="54" t="s">
        <v>8174</v>
      </c>
      <c r="C2980" s="55" t="s">
        <v>8175</v>
      </c>
      <c r="D2980" s="55" t="s">
        <v>8176</v>
      </c>
      <c r="E2980" s="55" t="s">
        <v>743</v>
      </c>
      <c r="F2980" s="54" t="s">
        <v>441</v>
      </c>
      <c r="G2980" s="56">
        <v>24944</v>
      </c>
      <c r="H2980" s="85">
        <f t="shared" si="46"/>
        <v>5.0792616499862557</v>
      </c>
    </row>
    <row r="2981" spans="1:8" x14ac:dyDescent="0.25">
      <c r="A2981" s="53">
        <v>395030901571</v>
      </c>
      <c r="B2981" s="54" t="s">
        <v>8177</v>
      </c>
      <c r="C2981" s="55" t="s">
        <v>8178</v>
      </c>
      <c r="D2981" s="55" t="s">
        <v>8179</v>
      </c>
      <c r="E2981" s="55" t="s">
        <v>728</v>
      </c>
      <c r="F2981" s="54" t="s">
        <v>441</v>
      </c>
      <c r="G2981" s="56">
        <v>24944</v>
      </c>
      <c r="H2981" s="85">
        <f t="shared" si="46"/>
        <v>5.0792616499862557</v>
      </c>
    </row>
    <row r="2982" spans="1:8" x14ac:dyDescent="0.25">
      <c r="A2982" s="53">
        <v>395040804280</v>
      </c>
      <c r="B2982" s="54" t="s">
        <v>8180</v>
      </c>
      <c r="C2982" s="55" t="s">
        <v>8181</v>
      </c>
      <c r="D2982" s="55" t="s">
        <v>3424</v>
      </c>
      <c r="E2982" s="55" t="s">
        <v>728</v>
      </c>
      <c r="F2982" s="54" t="s">
        <v>441</v>
      </c>
      <c r="G2982" s="56">
        <v>24944</v>
      </c>
      <c r="H2982" s="85">
        <f t="shared" si="46"/>
        <v>5.0792616499862557</v>
      </c>
    </row>
    <row r="2983" spans="1:8" x14ac:dyDescent="0.25">
      <c r="A2983" s="53">
        <v>395041102220</v>
      </c>
      <c r="B2983" s="54" t="s">
        <v>8182</v>
      </c>
      <c r="C2983" s="55" t="s">
        <v>4733</v>
      </c>
      <c r="D2983" s="55" t="s">
        <v>6835</v>
      </c>
      <c r="E2983" s="55" t="s">
        <v>743</v>
      </c>
      <c r="F2983" s="54" t="s">
        <v>441</v>
      </c>
      <c r="G2983" s="56">
        <v>24944</v>
      </c>
      <c r="H2983" s="85">
        <f t="shared" si="46"/>
        <v>5.0792616499862557</v>
      </c>
    </row>
    <row r="2984" spans="1:8" x14ac:dyDescent="0.25">
      <c r="A2984" s="53">
        <v>395050301553</v>
      </c>
      <c r="B2984" s="54" t="s">
        <v>8183</v>
      </c>
      <c r="C2984" s="55" t="s">
        <v>8184</v>
      </c>
      <c r="D2984" s="55" t="s">
        <v>8185</v>
      </c>
      <c r="E2984" s="55" t="s">
        <v>743</v>
      </c>
      <c r="F2984" s="54" t="s">
        <v>441</v>
      </c>
      <c r="G2984" s="56">
        <v>24944</v>
      </c>
      <c r="H2984" s="85">
        <f t="shared" si="46"/>
        <v>5.0792616499862557</v>
      </c>
    </row>
    <row r="2985" spans="1:8" x14ac:dyDescent="0.25">
      <c r="A2985" s="53">
        <v>395050801297</v>
      </c>
      <c r="B2985" s="54" t="s">
        <v>8186</v>
      </c>
      <c r="C2985" s="55" t="s">
        <v>8187</v>
      </c>
      <c r="D2985" s="55" t="s">
        <v>5184</v>
      </c>
      <c r="E2985" s="55" t="s">
        <v>4163</v>
      </c>
      <c r="F2985" s="54" t="s">
        <v>441</v>
      </c>
      <c r="G2985" s="56">
        <v>24944</v>
      </c>
      <c r="H2985" s="85">
        <f t="shared" si="46"/>
        <v>5.0792616499862557</v>
      </c>
    </row>
    <row r="2986" spans="1:8" x14ac:dyDescent="0.25">
      <c r="A2986" s="53">
        <v>395051201072</v>
      </c>
      <c r="B2986" s="54" t="s">
        <v>8188</v>
      </c>
      <c r="C2986" s="55" t="s">
        <v>8189</v>
      </c>
      <c r="D2986" s="55" t="s">
        <v>8190</v>
      </c>
      <c r="E2986" s="55" t="s">
        <v>728</v>
      </c>
      <c r="F2986" s="54" t="s">
        <v>441</v>
      </c>
      <c r="G2986" s="56">
        <v>24944</v>
      </c>
      <c r="H2986" s="85">
        <f t="shared" si="46"/>
        <v>5.0792616499862557</v>
      </c>
    </row>
    <row r="2987" spans="1:8" x14ac:dyDescent="0.25">
      <c r="A2987" s="53">
        <v>395060701452</v>
      </c>
      <c r="B2987" s="54" t="s">
        <v>8191</v>
      </c>
      <c r="C2987" s="55" t="s">
        <v>8192</v>
      </c>
      <c r="D2987" s="55" t="s">
        <v>8193</v>
      </c>
      <c r="E2987" s="55" t="s">
        <v>728</v>
      </c>
      <c r="F2987" s="54" t="s">
        <v>441</v>
      </c>
      <c r="G2987" s="56">
        <v>24944</v>
      </c>
      <c r="H2987" s="85">
        <f t="shared" si="46"/>
        <v>5.0792616499862557</v>
      </c>
    </row>
    <row r="2988" spans="1:8" x14ac:dyDescent="0.25">
      <c r="A2988" s="53">
        <v>395060701461</v>
      </c>
      <c r="B2988" s="54" t="s">
        <v>8194</v>
      </c>
      <c r="C2988" s="55" t="s">
        <v>8195</v>
      </c>
      <c r="D2988" s="55" t="s">
        <v>8196</v>
      </c>
      <c r="E2988" s="55" t="s">
        <v>728</v>
      </c>
      <c r="F2988" s="54" t="s">
        <v>441</v>
      </c>
      <c r="G2988" s="56">
        <v>24944</v>
      </c>
      <c r="H2988" s="85">
        <f t="shared" si="46"/>
        <v>5.0792616499862557</v>
      </c>
    </row>
    <row r="2989" spans="1:8" x14ac:dyDescent="0.25">
      <c r="A2989" s="53">
        <v>395070100775</v>
      </c>
      <c r="B2989" s="54" t="s">
        <v>8197</v>
      </c>
      <c r="C2989" s="55" t="s">
        <v>8198</v>
      </c>
      <c r="D2989" s="55" t="s">
        <v>8199</v>
      </c>
      <c r="E2989" s="55" t="s">
        <v>743</v>
      </c>
      <c r="F2989" s="54" t="s">
        <v>441</v>
      </c>
      <c r="G2989" s="56">
        <v>24944</v>
      </c>
      <c r="H2989" s="85">
        <f t="shared" si="46"/>
        <v>5.0792616499862557</v>
      </c>
    </row>
    <row r="2990" spans="1:8" x14ac:dyDescent="0.25">
      <c r="A2990" s="53">
        <v>395070302041</v>
      </c>
      <c r="B2990" s="54" t="s">
        <v>8200</v>
      </c>
      <c r="C2990" s="55" t="s">
        <v>8201</v>
      </c>
      <c r="D2990" s="55" t="s">
        <v>6663</v>
      </c>
      <c r="E2990" s="55" t="s">
        <v>743</v>
      </c>
      <c r="F2990" s="54" t="s">
        <v>441</v>
      </c>
      <c r="G2990" s="56">
        <v>24944</v>
      </c>
      <c r="H2990" s="85">
        <f t="shared" si="46"/>
        <v>5.0792616499862557</v>
      </c>
    </row>
    <row r="2991" spans="1:8" x14ac:dyDescent="0.25">
      <c r="A2991" s="53">
        <v>395080100421</v>
      </c>
      <c r="B2991" s="54" t="s">
        <v>8202</v>
      </c>
      <c r="C2991" s="55" t="s">
        <v>8203</v>
      </c>
      <c r="D2991" s="55" t="s">
        <v>8204</v>
      </c>
      <c r="E2991" s="55" t="s">
        <v>743</v>
      </c>
      <c r="F2991" s="54" t="s">
        <v>441</v>
      </c>
      <c r="G2991" s="56">
        <v>24944</v>
      </c>
      <c r="H2991" s="85">
        <f t="shared" si="46"/>
        <v>5.0792616499862557</v>
      </c>
    </row>
    <row r="2992" spans="1:8" x14ac:dyDescent="0.25">
      <c r="A2992" s="53">
        <v>395081101412</v>
      </c>
      <c r="B2992" s="54" t="s">
        <v>8205</v>
      </c>
      <c r="C2992" s="55" t="s">
        <v>8206</v>
      </c>
      <c r="D2992" s="55" t="s">
        <v>8207</v>
      </c>
      <c r="E2992" s="55" t="s">
        <v>743</v>
      </c>
      <c r="F2992" s="54" t="s">
        <v>441</v>
      </c>
      <c r="G2992" s="56">
        <v>24944</v>
      </c>
      <c r="H2992" s="85">
        <f t="shared" si="46"/>
        <v>5.0792616499862557</v>
      </c>
    </row>
    <row r="2993" spans="1:8" x14ac:dyDescent="0.25">
      <c r="A2993" s="53">
        <v>395090101182</v>
      </c>
      <c r="B2993" s="54" t="s">
        <v>8208</v>
      </c>
      <c r="C2993" s="55" t="s">
        <v>8209</v>
      </c>
      <c r="D2993" s="55" t="s">
        <v>5884</v>
      </c>
      <c r="E2993" s="55" t="s">
        <v>728</v>
      </c>
      <c r="F2993" s="54" t="s">
        <v>441</v>
      </c>
      <c r="G2993" s="56">
        <v>24944</v>
      </c>
      <c r="H2993" s="85">
        <f t="shared" si="46"/>
        <v>5.0792616499862557</v>
      </c>
    </row>
    <row r="2994" spans="1:8" x14ac:dyDescent="0.25">
      <c r="A2994" s="53">
        <v>395090500699</v>
      </c>
      <c r="B2994" s="54" t="s">
        <v>8210</v>
      </c>
      <c r="C2994" s="55" t="s">
        <v>4483</v>
      </c>
      <c r="D2994" s="55" t="s">
        <v>8211</v>
      </c>
      <c r="E2994" s="55" t="s">
        <v>743</v>
      </c>
      <c r="F2994" s="54" t="s">
        <v>441</v>
      </c>
      <c r="G2994" s="56">
        <v>24944</v>
      </c>
      <c r="H2994" s="85">
        <f t="shared" si="46"/>
        <v>5.0792616499862557</v>
      </c>
    </row>
    <row r="2995" spans="1:8" x14ac:dyDescent="0.25">
      <c r="A2995" s="53">
        <v>395090700418</v>
      </c>
      <c r="B2995" s="54" t="s">
        <v>8212</v>
      </c>
      <c r="C2995" s="55" t="s">
        <v>8213</v>
      </c>
      <c r="D2995" s="55" t="s">
        <v>8214</v>
      </c>
      <c r="E2995" s="55" t="s">
        <v>728</v>
      </c>
      <c r="F2995" s="54" t="s">
        <v>441</v>
      </c>
      <c r="G2995" s="56">
        <v>24944</v>
      </c>
      <c r="H2995" s="85">
        <f t="shared" si="46"/>
        <v>5.0792616499862557</v>
      </c>
    </row>
    <row r="2996" spans="1:8" x14ac:dyDescent="0.25">
      <c r="A2996" s="53">
        <v>395090800161</v>
      </c>
      <c r="B2996" s="54" t="s">
        <v>8215</v>
      </c>
      <c r="C2996" s="55" t="s">
        <v>8216</v>
      </c>
      <c r="D2996" s="55" t="s">
        <v>8217</v>
      </c>
      <c r="E2996" s="55" t="s">
        <v>728</v>
      </c>
      <c r="F2996" s="54" t="s">
        <v>441</v>
      </c>
      <c r="G2996" s="56">
        <v>24944</v>
      </c>
      <c r="H2996" s="85">
        <f t="shared" si="46"/>
        <v>5.0792616499862557</v>
      </c>
    </row>
    <row r="2997" spans="1:8" x14ac:dyDescent="0.25">
      <c r="A2997" s="53">
        <v>395091001017</v>
      </c>
      <c r="B2997" s="54" t="s">
        <v>8218</v>
      </c>
      <c r="C2997" s="55" t="s">
        <v>8219</v>
      </c>
      <c r="D2997" s="55" t="s">
        <v>8220</v>
      </c>
      <c r="E2997" s="55" t="s">
        <v>728</v>
      </c>
      <c r="F2997" s="54" t="s">
        <v>441</v>
      </c>
      <c r="G2997" s="56">
        <v>24944</v>
      </c>
      <c r="H2997" s="85">
        <f t="shared" si="46"/>
        <v>5.0792616499862557</v>
      </c>
    </row>
    <row r="2998" spans="1:8" x14ac:dyDescent="0.25">
      <c r="A2998" s="53">
        <v>395091200591</v>
      </c>
      <c r="B2998" s="54" t="s">
        <v>8221</v>
      </c>
      <c r="C2998" s="55" t="s">
        <v>3844</v>
      </c>
      <c r="D2998" s="55" t="s">
        <v>8222</v>
      </c>
      <c r="E2998" s="55" t="s">
        <v>743</v>
      </c>
      <c r="F2998" s="54" t="s">
        <v>441</v>
      </c>
      <c r="G2998" s="56">
        <v>24944</v>
      </c>
      <c r="H2998" s="85">
        <f t="shared" si="46"/>
        <v>5.0792616499862557</v>
      </c>
    </row>
    <row r="2999" spans="1:8" x14ac:dyDescent="0.25">
      <c r="A2999" s="53">
        <v>395100401198</v>
      </c>
      <c r="B2999" s="54" t="s">
        <v>8223</v>
      </c>
      <c r="C2999" s="55" t="s">
        <v>8224</v>
      </c>
      <c r="D2999" s="55" t="s">
        <v>8225</v>
      </c>
      <c r="E2999" s="55" t="s">
        <v>743</v>
      </c>
      <c r="F2999" s="54" t="s">
        <v>441</v>
      </c>
      <c r="G2999" s="56">
        <v>24944</v>
      </c>
      <c r="H2999" s="85">
        <f t="shared" si="46"/>
        <v>5.0792616499862557</v>
      </c>
    </row>
    <row r="3000" spans="1:8" x14ac:dyDescent="0.25">
      <c r="A3000" s="53">
        <v>395100500528</v>
      </c>
      <c r="B3000" s="54" t="s">
        <v>8226</v>
      </c>
      <c r="C3000" s="55" t="s">
        <v>8227</v>
      </c>
      <c r="D3000" s="55" t="s">
        <v>8228</v>
      </c>
      <c r="E3000" s="55" t="s">
        <v>743</v>
      </c>
      <c r="F3000" s="54" t="s">
        <v>441</v>
      </c>
      <c r="G3000" s="56">
        <v>24944</v>
      </c>
      <c r="H3000" s="85">
        <f t="shared" si="46"/>
        <v>5.0792616499862557</v>
      </c>
    </row>
    <row r="3001" spans="1:8" x14ac:dyDescent="0.25">
      <c r="A3001" s="53">
        <v>395100501516</v>
      </c>
      <c r="B3001" s="54" t="s">
        <v>8229</v>
      </c>
      <c r="C3001" s="55" t="s">
        <v>6655</v>
      </c>
      <c r="D3001" s="55" t="s">
        <v>8230</v>
      </c>
      <c r="E3001" s="55" t="s">
        <v>743</v>
      </c>
      <c r="F3001" s="54" t="s">
        <v>441</v>
      </c>
      <c r="G3001" s="56">
        <v>24944</v>
      </c>
      <c r="H3001" s="85">
        <f t="shared" si="46"/>
        <v>5.0792616499862557</v>
      </c>
    </row>
    <row r="3002" spans="1:8" x14ac:dyDescent="0.25">
      <c r="A3002" s="53">
        <v>395100502016</v>
      </c>
      <c r="B3002" s="54" t="s">
        <v>8231</v>
      </c>
      <c r="C3002" s="55" t="s">
        <v>7470</v>
      </c>
      <c r="D3002" s="55" t="s">
        <v>7471</v>
      </c>
      <c r="E3002" s="55" t="s">
        <v>728</v>
      </c>
      <c r="F3002" s="54" t="s">
        <v>441</v>
      </c>
      <c r="G3002" s="56">
        <v>24944</v>
      </c>
      <c r="H3002" s="85">
        <f t="shared" si="46"/>
        <v>5.0792616499862557</v>
      </c>
    </row>
    <row r="3003" spans="1:8" x14ac:dyDescent="0.25">
      <c r="A3003" s="53">
        <v>395100602011</v>
      </c>
      <c r="B3003" s="54" t="s">
        <v>8232</v>
      </c>
      <c r="C3003" s="55" t="s">
        <v>8233</v>
      </c>
      <c r="D3003" s="55" t="s">
        <v>2547</v>
      </c>
      <c r="E3003" s="55" t="s">
        <v>743</v>
      </c>
      <c r="F3003" s="54" t="s">
        <v>441</v>
      </c>
      <c r="G3003" s="56">
        <v>24944</v>
      </c>
      <c r="H3003" s="85">
        <f t="shared" si="46"/>
        <v>5.0792616499862557</v>
      </c>
    </row>
    <row r="3004" spans="1:8" x14ac:dyDescent="0.25">
      <c r="A3004" s="53">
        <v>395110300438</v>
      </c>
      <c r="B3004" s="54" t="s">
        <v>8234</v>
      </c>
      <c r="C3004" s="55" t="s">
        <v>8235</v>
      </c>
      <c r="D3004" s="55" t="s">
        <v>8236</v>
      </c>
      <c r="E3004" s="55" t="s">
        <v>728</v>
      </c>
      <c r="F3004" s="54" t="s">
        <v>441</v>
      </c>
      <c r="G3004" s="56">
        <v>24944</v>
      </c>
      <c r="H3004" s="85">
        <f t="shared" si="46"/>
        <v>5.0792616499862557</v>
      </c>
    </row>
    <row r="3005" spans="1:8" x14ac:dyDescent="0.25">
      <c r="A3005" s="53">
        <v>395110301710</v>
      </c>
      <c r="B3005" s="54" t="s">
        <v>8237</v>
      </c>
      <c r="C3005" s="55" t="s">
        <v>8238</v>
      </c>
      <c r="D3005" s="55" t="s">
        <v>8239</v>
      </c>
      <c r="E3005" s="55" t="s">
        <v>743</v>
      </c>
      <c r="F3005" s="54" t="s">
        <v>441</v>
      </c>
      <c r="G3005" s="56">
        <v>24944</v>
      </c>
      <c r="H3005" s="85">
        <f t="shared" si="46"/>
        <v>5.0792616499862557</v>
      </c>
    </row>
    <row r="3006" spans="1:8" x14ac:dyDescent="0.25">
      <c r="A3006" s="53">
        <v>395110601802</v>
      </c>
      <c r="B3006" s="54" t="s">
        <v>8240</v>
      </c>
      <c r="C3006" s="55" t="s">
        <v>8241</v>
      </c>
      <c r="D3006" s="55" t="s">
        <v>8242</v>
      </c>
      <c r="E3006" s="55" t="s">
        <v>743</v>
      </c>
      <c r="F3006" s="54" t="s">
        <v>441</v>
      </c>
      <c r="G3006" s="56">
        <v>24944</v>
      </c>
      <c r="H3006" s="85">
        <f t="shared" si="46"/>
        <v>5.0792616499862557</v>
      </c>
    </row>
    <row r="3007" spans="1:8" x14ac:dyDescent="0.25">
      <c r="A3007" s="53">
        <v>395111100785</v>
      </c>
      <c r="B3007" s="54" t="s">
        <v>8243</v>
      </c>
      <c r="C3007" s="55" t="s">
        <v>6659</v>
      </c>
      <c r="D3007" s="55" t="s">
        <v>8244</v>
      </c>
      <c r="E3007" s="55" t="s">
        <v>743</v>
      </c>
      <c r="F3007" s="54" t="s">
        <v>477</v>
      </c>
      <c r="G3007" s="56">
        <v>24944</v>
      </c>
      <c r="H3007" s="85">
        <f t="shared" si="46"/>
        <v>5.0792616499862557</v>
      </c>
    </row>
    <row r="3008" spans="1:8" x14ac:dyDescent="0.25">
      <c r="A3008" s="53">
        <v>395111101773</v>
      </c>
      <c r="B3008" s="54" t="s">
        <v>8245</v>
      </c>
      <c r="C3008" s="55" t="s">
        <v>8246</v>
      </c>
      <c r="D3008" s="55" t="s">
        <v>2860</v>
      </c>
      <c r="E3008" s="55" t="s">
        <v>743</v>
      </c>
      <c r="F3008" s="54" t="s">
        <v>441</v>
      </c>
      <c r="G3008" s="56">
        <v>24944</v>
      </c>
      <c r="H3008" s="85">
        <f t="shared" si="46"/>
        <v>5.0792616499862557</v>
      </c>
    </row>
    <row r="3009" spans="1:8" x14ac:dyDescent="0.25">
      <c r="A3009" s="53">
        <v>395111101889</v>
      </c>
      <c r="B3009" s="54" t="s">
        <v>8247</v>
      </c>
      <c r="C3009" s="55" t="s">
        <v>8248</v>
      </c>
      <c r="D3009" s="55" t="s">
        <v>8249</v>
      </c>
      <c r="E3009" s="55" t="s">
        <v>728</v>
      </c>
      <c r="F3009" s="54" t="s">
        <v>441</v>
      </c>
      <c r="G3009" s="56">
        <v>24944</v>
      </c>
      <c r="H3009" s="85">
        <f t="shared" si="46"/>
        <v>5.0792616499862557</v>
      </c>
    </row>
    <row r="3010" spans="1:8" x14ac:dyDescent="0.25">
      <c r="A3010" s="53">
        <v>395120100577</v>
      </c>
      <c r="B3010" s="54" t="s">
        <v>8250</v>
      </c>
      <c r="C3010" s="55" t="s">
        <v>8251</v>
      </c>
      <c r="D3010" s="55" t="s">
        <v>8252</v>
      </c>
      <c r="E3010" s="55" t="s">
        <v>728</v>
      </c>
      <c r="F3010" s="54" t="s">
        <v>477</v>
      </c>
      <c r="G3010" s="56">
        <v>24944</v>
      </c>
      <c r="H3010" s="85">
        <f t="shared" si="46"/>
        <v>5.0792616499862557</v>
      </c>
    </row>
    <row r="3011" spans="1:8" x14ac:dyDescent="0.25">
      <c r="A3011" s="53">
        <v>395120100879</v>
      </c>
      <c r="B3011" s="54" t="s">
        <v>8253</v>
      </c>
      <c r="C3011" s="55" t="s">
        <v>8254</v>
      </c>
      <c r="D3011" s="55" t="s">
        <v>8255</v>
      </c>
      <c r="E3011" s="55" t="s">
        <v>728</v>
      </c>
      <c r="F3011" s="54" t="s">
        <v>441</v>
      </c>
      <c r="G3011" s="56">
        <v>24944</v>
      </c>
      <c r="H3011" s="85">
        <f t="shared" ref="H3011:H3074" si="47">G3011/4910.95</f>
        <v>5.0792616499862557</v>
      </c>
    </row>
    <row r="3012" spans="1:8" x14ac:dyDescent="0.25">
      <c r="A3012" s="53">
        <v>395120300282</v>
      </c>
      <c r="B3012" s="54" t="s">
        <v>8256</v>
      </c>
      <c r="C3012" s="55" t="s">
        <v>8257</v>
      </c>
      <c r="D3012" s="55" t="s">
        <v>2611</v>
      </c>
      <c r="E3012" s="55" t="s">
        <v>728</v>
      </c>
      <c r="F3012" s="54" t="s">
        <v>441</v>
      </c>
      <c r="G3012" s="56">
        <v>24944</v>
      </c>
      <c r="H3012" s="85">
        <f t="shared" si="47"/>
        <v>5.0792616499862557</v>
      </c>
    </row>
    <row r="3013" spans="1:8" x14ac:dyDescent="0.25">
      <c r="A3013" s="53">
        <v>395120501253</v>
      </c>
      <c r="B3013" s="54" t="s">
        <v>8258</v>
      </c>
      <c r="C3013" s="55" t="s">
        <v>8259</v>
      </c>
      <c r="D3013" s="55" t="s">
        <v>8260</v>
      </c>
      <c r="E3013" s="55" t="s">
        <v>743</v>
      </c>
      <c r="F3013" s="54" t="s">
        <v>441</v>
      </c>
      <c r="G3013" s="56">
        <v>24944</v>
      </c>
      <c r="H3013" s="85">
        <f t="shared" si="47"/>
        <v>5.0792616499862557</v>
      </c>
    </row>
    <row r="3014" spans="1:8" x14ac:dyDescent="0.25">
      <c r="A3014" s="53">
        <v>395120600588</v>
      </c>
      <c r="B3014" s="54" t="s">
        <v>8261</v>
      </c>
      <c r="C3014" s="55" t="s">
        <v>6848</v>
      </c>
      <c r="D3014" s="55" t="s">
        <v>1774</v>
      </c>
      <c r="E3014" s="55" t="s">
        <v>743</v>
      </c>
      <c r="F3014" s="54" t="s">
        <v>441</v>
      </c>
      <c r="G3014" s="56">
        <v>24944</v>
      </c>
      <c r="H3014" s="85">
        <f t="shared" si="47"/>
        <v>5.0792616499862557</v>
      </c>
    </row>
    <row r="3015" spans="1:8" x14ac:dyDescent="0.25">
      <c r="A3015" s="53">
        <v>395121000932</v>
      </c>
      <c r="B3015" s="54" t="s">
        <v>8262</v>
      </c>
      <c r="C3015" s="55" t="s">
        <v>7359</v>
      </c>
      <c r="D3015" s="55" t="s">
        <v>8263</v>
      </c>
      <c r="E3015" s="55" t="s">
        <v>743</v>
      </c>
      <c r="F3015" s="54" t="s">
        <v>441</v>
      </c>
      <c r="G3015" s="56">
        <v>24944</v>
      </c>
      <c r="H3015" s="85">
        <f t="shared" si="47"/>
        <v>5.0792616499862557</v>
      </c>
    </row>
    <row r="3016" spans="1:8" x14ac:dyDescent="0.25">
      <c r="A3016" s="53">
        <v>395130400072</v>
      </c>
      <c r="B3016" s="54" t="s">
        <v>8264</v>
      </c>
      <c r="C3016" s="55" t="s">
        <v>8265</v>
      </c>
      <c r="D3016" s="55" t="s">
        <v>7858</v>
      </c>
      <c r="E3016" s="55" t="s">
        <v>728</v>
      </c>
      <c r="F3016" s="54" t="s">
        <v>441</v>
      </c>
      <c r="G3016" s="56">
        <v>24944</v>
      </c>
      <c r="H3016" s="85">
        <f t="shared" si="47"/>
        <v>5.0792616499862557</v>
      </c>
    </row>
    <row r="3017" spans="1:8" x14ac:dyDescent="0.25">
      <c r="A3017" s="53">
        <v>395130401028</v>
      </c>
      <c r="B3017" s="54" t="s">
        <v>8266</v>
      </c>
      <c r="C3017" s="55" t="s">
        <v>8248</v>
      </c>
      <c r="D3017" s="55" t="s">
        <v>8267</v>
      </c>
      <c r="E3017" s="55" t="s">
        <v>728</v>
      </c>
      <c r="F3017" s="54" t="s">
        <v>441</v>
      </c>
      <c r="G3017" s="56">
        <v>24944</v>
      </c>
      <c r="H3017" s="85">
        <f t="shared" si="47"/>
        <v>5.0792616499862557</v>
      </c>
    </row>
    <row r="3018" spans="1:8" x14ac:dyDescent="0.25">
      <c r="A3018" s="53">
        <v>395130401788</v>
      </c>
      <c r="B3018" s="54" t="s">
        <v>8268</v>
      </c>
      <c r="C3018" s="55" t="s">
        <v>4425</v>
      </c>
      <c r="D3018" s="55" t="s">
        <v>8269</v>
      </c>
      <c r="E3018" s="55" t="s">
        <v>728</v>
      </c>
      <c r="F3018" s="54" t="s">
        <v>441</v>
      </c>
      <c r="G3018" s="56">
        <v>24944</v>
      </c>
      <c r="H3018" s="85">
        <f t="shared" si="47"/>
        <v>5.0792616499862557</v>
      </c>
    </row>
    <row r="3019" spans="1:8" x14ac:dyDescent="0.25">
      <c r="A3019" s="53">
        <v>395130801603</v>
      </c>
      <c r="B3019" s="54" t="s">
        <v>8270</v>
      </c>
      <c r="C3019" s="55" t="s">
        <v>8271</v>
      </c>
      <c r="D3019" s="55" t="s">
        <v>8272</v>
      </c>
      <c r="E3019" s="55" t="s">
        <v>743</v>
      </c>
      <c r="F3019" s="54" t="s">
        <v>441</v>
      </c>
      <c r="G3019" s="56">
        <v>24944</v>
      </c>
      <c r="H3019" s="85">
        <f t="shared" si="47"/>
        <v>5.0792616499862557</v>
      </c>
    </row>
    <row r="3020" spans="1:8" x14ac:dyDescent="0.25">
      <c r="A3020" s="53">
        <v>395131100897</v>
      </c>
      <c r="B3020" s="54" t="s">
        <v>8273</v>
      </c>
      <c r="C3020" s="55" t="s">
        <v>8274</v>
      </c>
      <c r="D3020" s="55" t="s">
        <v>3171</v>
      </c>
      <c r="E3020" s="55" t="s">
        <v>728</v>
      </c>
      <c r="F3020" s="54" t="s">
        <v>441</v>
      </c>
      <c r="G3020" s="56">
        <v>24944</v>
      </c>
      <c r="H3020" s="85">
        <f t="shared" si="47"/>
        <v>5.0792616499862557</v>
      </c>
    </row>
    <row r="3021" spans="1:8" x14ac:dyDescent="0.25">
      <c r="A3021" s="53">
        <v>395141001684</v>
      </c>
      <c r="B3021" s="54" t="s">
        <v>8275</v>
      </c>
      <c r="C3021" s="55" t="s">
        <v>8276</v>
      </c>
      <c r="D3021" s="55" t="s">
        <v>8277</v>
      </c>
      <c r="E3021" s="55" t="s">
        <v>728</v>
      </c>
      <c r="F3021" s="54" t="s">
        <v>477</v>
      </c>
      <c r="G3021" s="56">
        <v>24944</v>
      </c>
      <c r="H3021" s="85">
        <f t="shared" si="47"/>
        <v>5.0792616499862557</v>
      </c>
    </row>
    <row r="3022" spans="1:8" x14ac:dyDescent="0.25">
      <c r="A3022" s="53">
        <v>395151101466</v>
      </c>
      <c r="B3022" s="54" t="s">
        <v>8278</v>
      </c>
      <c r="C3022" s="55" t="s">
        <v>8279</v>
      </c>
      <c r="D3022" s="55" t="s">
        <v>8280</v>
      </c>
      <c r="E3022" s="55" t="s">
        <v>743</v>
      </c>
      <c r="F3022" s="54" t="s">
        <v>441</v>
      </c>
      <c r="G3022" s="56">
        <v>24944</v>
      </c>
      <c r="H3022" s="85">
        <f t="shared" si="47"/>
        <v>5.0792616499862557</v>
      </c>
    </row>
    <row r="3023" spans="1:8" x14ac:dyDescent="0.25">
      <c r="A3023" s="53">
        <v>395161100531</v>
      </c>
      <c r="B3023" s="54" t="s">
        <v>8281</v>
      </c>
      <c r="C3023" s="55" t="s">
        <v>6638</v>
      </c>
      <c r="D3023" s="55" t="s">
        <v>8282</v>
      </c>
      <c r="E3023" s="55" t="s">
        <v>728</v>
      </c>
      <c r="F3023" s="54" t="s">
        <v>441</v>
      </c>
      <c r="G3023" s="56">
        <v>24944</v>
      </c>
      <c r="H3023" s="85">
        <f t="shared" si="47"/>
        <v>5.0792616499862557</v>
      </c>
    </row>
    <row r="3024" spans="1:8" x14ac:dyDescent="0.25">
      <c r="A3024" s="53">
        <v>395170300216</v>
      </c>
      <c r="B3024" s="54" t="s">
        <v>8283</v>
      </c>
      <c r="C3024" s="55" t="s">
        <v>8284</v>
      </c>
      <c r="D3024" s="55" t="s">
        <v>8285</v>
      </c>
      <c r="E3024" s="55" t="s">
        <v>728</v>
      </c>
      <c r="F3024" s="54" t="s">
        <v>441</v>
      </c>
      <c r="G3024" s="56">
        <v>24944</v>
      </c>
      <c r="H3024" s="85">
        <f t="shared" si="47"/>
        <v>5.0792616499862557</v>
      </c>
    </row>
    <row r="3025" spans="1:8" x14ac:dyDescent="0.25">
      <c r="A3025" s="53">
        <v>395170301212</v>
      </c>
      <c r="B3025" s="54" t="s">
        <v>8286</v>
      </c>
      <c r="C3025" s="55" t="s">
        <v>8287</v>
      </c>
      <c r="D3025" s="55" t="s">
        <v>8288</v>
      </c>
      <c r="E3025" s="55" t="s">
        <v>728</v>
      </c>
      <c r="F3025" s="54" t="s">
        <v>441</v>
      </c>
      <c r="G3025" s="56">
        <v>24944</v>
      </c>
      <c r="H3025" s="85">
        <f t="shared" si="47"/>
        <v>5.0792616499862557</v>
      </c>
    </row>
    <row r="3026" spans="1:8" x14ac:dyDescent="0.25">
      <c r="A3026" s="53">
        <v>395170302197</v>
      </c>
      <c r="B3026" s="54" t="s">
        <v>8289</v>
      </c>
      <c r="C3026" s="55" t="s">
        <v>8290</v>
      </c>
      <c r="D3026" s="55" t="s">
        <v>6769</v>
      </c>
      <c r="E3026" s="55" t="s">
        <v>728</v>
      </c>
      <c r="F3026" s="54" t="s">
        <v>441</v>
      </c>
      <c r="G3026" s="56">
        <v>24944</v>
      </c>
      <c r="H3026" s="85">
        <f t="shared" si="47"/>
        <v>5.0792616499862557</v>
      </c>
    </row>
    <row r="3027" spans="1:8" x14ac:dyDescent="0.25">
      <c r="A3027" s="53">
        <v>395180101734</v>
      </c>
      <c r="B3027" s="54" t="s">
        <v>8291</v>
      </c>
      <c r="C3027" s="55" t="s">
        <v>8292</v>
      </c>
      <c r="D3027" s="55" t="s">
        <v>6785</v>
      </c>
      <c r="E3027" s="55" t="s">
        <v>728</v>
      </c>
      <c r="F3027" s="54" t="s">
        <v>441</v>
      </c>
      <c r="G3027" s="56">
        <v>24944</v>
      </c>
      <c r="H3027" s="85">
        <f t="shared" si="47"/>
        <v>5.0792616499862557</v>
      </c>
    </row>
    <row r="3028" spans="1:8" x14ac:dyDescent="0.25">
      <c r="A3028" s="53">
        <v>395180301164</v>
      </c>
      <c r="B3028" s="54" t="s">
        <v>8293</v>
      </c>
      <c r="C3028" s="55" t="s">
        <v>8294</v>
      </c>
      <c r="D3028" s="55" t="s">
        <v>8295</v>
      </c>
      <c r="E3028" s="55" t="s">
        <v>728</v>
      </c>
      <c r="F3028" s="54" t="s">
        <v>441</v>
      </c>
      <c r="G3028" s="56">
        <v>24944</v>
      </c>
      <c r="H3028" s="85">
        <f t="shared" si="47"/>
        <v>5.0792616499862557</v>
      </c>
    </row>
    <row r="3029" spans="1:8" x14ac:dyDescent="0.25">
      <c r="A3029" s="53">
        <v>395180600587</v>
      </c>
      <c r="B3029" s="54" t="s">
        <v>8296</v>
      </c>
      <c r="C3029" s="55" t="s">
        <v>8297</v>
      </c>
      <c r="D3029" s="55" t="s">
        <v>8298</v>
      </c>
      <c r="E3029" s="55" t="s">
        <v>728</v>
      </c>
      <c r="F3029" s="54" t="s">
        <v>441</v>
      </c>
      <c r="G3029" s="56">
        <v>24944</v>
      </c>
      <c r="H3029" s="85">
        <f t="shared" si="47"/>
        <v>5.0792616499862557</v>
      </c>
    </row>
    <row r="3030" spans="1:8" x14ac:dyDescent="0.25">
      <c r="A3030" s="53">
        <v>395180900271</v>
      </c>
      <c r="B3030" s="54" t="s">
        <v>8299</v>
      </c>
      <c r="C3030" s="55" t="s">
        <v>8300</v>
      </c>
      <c r="D3030" s="55" t="s">
        <v>8301</v>
      </c>
      <c r="E3030" s="55" t="s">
        <v>743</v>
      </c>
      <c r="F3030" s="54" t="s">
        <v>441</v>
      </c>
      <c r="G3030" s="56">
        <v>24944</v>
      </c>
      <c r="H3030" s="85">
        <f t="shared" si="47"/>
        <v>5.0792616499862557</v>
      </c>
    </row>
    <row r="3031" spans="1:8" x14ac:dyDescent="0.25">
      <c r="A3031" s="53">
        <v>395181000222</v>
      </c>
      <c r="B3031" s="54" t="s">
        <v>8302</v>
      </c>
      <c r="C3031" s="55" t="s">
        <v>8303</v>
      </c>
      <c r="D3031" s="55" t="s">
        <v>8304</v>
      </c>
      <c r="E3031" s="55" t="s">
        <v>743</v>
      </c>
      <c r="F3031" s="54" t="s">
        <v>441</v>
      </c>
      <c r="G3031" s="56">
        <v>24944</v>
      </c>
      <c r="H3031" s="85">
        <f t="shared" si="47"/>
        <v>5.0792616499862557</v>
      </c>
    </row>
    <row r="3032" spans="1:8" x14ac:dyDescent="0.25">
      <c r="A3032" s="53">
        <v>395181200850</v>
      </c>
      <c r="B3032" s="54" t="s">
        <v>8305</v>
      </c>
      <c r="C3032" s="55" t="s">
        <v>8306</v>
      </c>
      <c r="D3032" s="55" t="s">
        <v>8307</v>
      </c>
      <c r="E3032" s="55" t="s">
        <v>728</v>
      </c>
      <c r="F3032" s="54" t="s">
        <v>441</v>
      </c>
      <c r="G3032" s="56">
        <v>24944</v>
      </c>
      <c r="H3032" s="85">
        <f t="shared" si="47"/>
        <v>5.0792616499862557</v>
      </c>
    </row>
    <row r="3033" spans="1:8" x14ac:dyDescent="0.25">
      <c r="A3033" s="53">
        <v>395191200211</v>
      </c>
      <c r="B3033" s="54" t="s">
        <v>8308</v>
      </c>
      <c r="C3033" s="55" t="s">
        <v>8309</v>
      </c>
      <c r="D3033" s="55" t="s">
        <v>5095</v>
      </c>
      <c r="E3033" s="55" t="s">
        <v>728</v>
      </c>
      <c r="F3033" s="54" t="s">
        <v>441</v>
      </c>
      <c r="G3033" s="56">
        <v>24944</v>
      </c>
      <c r="H3033" s="85">
        <f t="shared" si="47"/>
        <v>5.0792616499862557</v>
      </c>
    </row>
    <row r="3034" spans="1:8" x14ac:dyDescent="0.25">
      <c r="A3034" s="53">
        <v>395200501289</v>
      </c>
      <c r="B3034" s="54" t="s">
        <v>8310</v>
      </c>
      <c r="C3034" s="55" t="s">
        <v>8311</v>
      </c>
      <c r="D3034" s="55" t="s">
        <v>8312</v>
      </c>
      <c r="E3034" s="55" t="s">
        <v>743</v>
      </c>
      <c r="F3034" s="54" t="s">
        <v>441</v>
      </c>
      <c r="G3034" s="56">
        <v>24944</v>
      </c>
      <c r="H3034" s="85">
        <f t="shared" si="47"/>
        <v>5.0792616499862557</v>
      </c>
    </row>
    <row r="3035" spans="1:8" x14ac:dyDescent="0.25">
      <c r="A3035" s="53">
        <v>395200703116</v>
      </c>
      <c r="B3035" s="54" t="s">
        <v>8313</v>
      </c>
      <c r="C3035" s="55" t="s">
        <v>8314</v>
      </c>
      <c r="D3035" s="55" t="s">
        <v>8315</v>
      </c>
      <c r="E3035" s="55" t="s">
        <v>728</v>
      </c>
      <c r="F3035" s="54" t="s">
        <v>441</v>
      </c>
      <c r="G3035" s="56">
        <v>24944</v>
      </c>
      <c r="H3035" s="85">
        <f t="shared" si="47"/>
        <v>5.0792616499862557</v>
      </c>
    </row>
    <row r="3036" spans="1:8" x14ac:dyDescent="0.25">
      <c r="A3036" s="53">
        <v>395770800271</v>
      </c>
      <c r="B3036" s="54" t="s">
        <v>8316</v>
      </c>
      <c r="C3036" s="55" t="s">
        <v>8317</v>
      </c>
      <c r="D3036" s="55" t="s">
        <v>3165</v>
      </c>
      <c r="E3036" s="55" t="s">
        <v>728</v>
      </c>
      <c r="F3036" s="54" t="s">
        <v>441</v>
      </c>
      <c r="G3036" s="56">
        <v>24944</v>
      </c>
      <c r="H3036" s="85">
        <f t="shared" si="47"/>
        <v>5.0792616499862557</v>
      </c>
    </row>
    <row r="3037" spans="1:8" x14ac:dyDescent="0.25">
      <c r="A3037" s="53">
        <v>395770800654</v>
      </c>
      <c r="B3037" s="54" t="s">
        <v>8318</v>
      </c>
      <c r="C3037" s="55" t="s">
        <v>8319</v>
      </c>
      <c r="D3037" s="55" t="s">
        <v>8320</v>
      </c>
      <c r="E3037" s="55" t="s">
        <v>728</v>
      </c>
      <c r="F3037" s="54" t="s">
        <v>477</v>
      </c>
      <c r="G3037" s="56">
        <v>24944</v>
      </c>
      <c r="H3037" s="85">
        <f t="shared" si="47"/>
        <v>5.0792616499862557</v>
      </c>
    </row>
    <row r="3038" spans="1:8" x14ac:dyDescent="0.25">
      <c r="A3038" s="53">
        <v>395770800662</v>
      </c>
      <c r="B3038" s="54" t="s">
        <v>8321</v>
      </c>
      <c r="C3038" s="55" t="s">
        <v>8322</v>
      </c>
      <c r="D3038" s="55" t="s">
        <v>8323</v>
      </c>
      <c r="E3038" s="55" t="s">
        <v>728</v>
      </c>
      <c r="F3038" s="54" t="s">
        <v>441</v>
      </c>
      <c r="G3038" s="56">
        <v>24944</v>
      </c>
      <c r="H3038" s="85">
        <f t="shared" si="47"/>
        <v>5.0792616499862557</v>
      </c>
    </row>
    <row r="3039" spans="1:8" x14ac:dyDescent="0.25">
      <c r="A3039" s="53">
        <v>395770800832</v>
      </c>
      <c r="B3039" s="54" t="s">
        <v>8324</v>
      </c>
      <c r="C3039" s="55" t="s">
        <v>8325</v>
      </c>
      <c r="D3039" s="55" t="s">
        <v>4564</v>
      </c>
      <c r="E3039" s="55" t="s">
        <v>728</v>
      </c>
      <c r="F3039" s="54" t="s">
        <v>441</v>
      </c>
      <c r="G3039" s="56">
        <v>24944</v>
      </c>
      <c r="H3039" s="85">
        <f t="shared" si="47"/>
        <v>5.0792616499862557</v>
      </c>
    </row>
    <row r="3040" spans="1:8" x14ac:dyDescent="0.25">
      <c r="A3040" s="53">
        <v>395770801669</v>
      </c>
      <c r="B3040" s="54" t="s">
        <v>8326</v>
      </c>
      <c r="C3040" s="55" t="s">
        <v>8327</v>
      </c>
      <c r="D3040" s="55" t="s">
        <v>5592</v>
      </c>
      <c r="E3040" s="55" t="s">
        <v>743</v>
      </c>
      <c r="F3040" s="54" t="s">
        <v>441</v>
      </c>
      <c r="G3040" s="56">
        <v>24944</v>
      </c>
      <c r="H3040" s="85">
        <f t="shared" si="47"/>
        <v>5.0792616499862557</v>
      </c>
    </row>
    <row r="3041" spans="1:8" x14ac:dyDescent="0.25">
      <c r="A3041" s="53">
        <v>395770802002</v>
      </c>
      <c r="B3041" s="54" t="s">
        <v>8328</v>
      </c>
      <c r="C3041" s="55" t="s">
        <v>8329</v>
      </c>
      <c r="D3041" s="55" t="s">
        <v>8330</v>
      </c>
      <c r="E3041" s="55" t="s">
        <v>743</v>
      </c>
      <c r="F3041" s="54" t="s">
        <v>441</v>
      </c>
      <c r="G3041" s="56">
        <v>24944</v>
      </c>
      <c r="H3041" s="85">
        <f t="shared" si="47"/>
        <v>5.0792616499862557</v>
      </c>
    </row>
    <row r="3042" spans="1:8" x14ac:dyDescent="0.25">
      <c r="A3042" s="53">
        <v>395770802959</v>
      </c>
      <c r="B3042" s="54" t="s">
        <v>8331</v>
      </c>
      <c r="C3042" s="55" t="s">
        <v>8332</v>
      </c>
      <c r="D3042" s="55" t="s">
        <v>8333</v>
      </c>
      <c r="E3042" s="55" t="s">
        <v>743</v>
      </c>
      <c r="F3042" s="54" t="s">
        <v>441</v>
      </c>
      <c r="G3042" s="56">
        <v>24944</v>
      </c>
      <c r="H3042" s="85">
        <f t="shared" si="47"/>
        <v>5.0792616499862557</v>
      </c>
    </row>
    <row r="3043" spans="1:8" x14ac:dyDescent="0.25">
      <c r="A3043" s="53">
        <v>395770803131</v>
      </c>
      <c r="B3043" s="54" t="s">
        <v>8334</v>
      </c>
      <c r="C3043" s="55" t="s">
        <v>8335</v>
      </c>
      <c r="D3043" s="55" t="s">
        <v>8336</v>
      </c>
      <c r="E3043" s="55" t="s">
        <v>743</v>
      </c>
      <c r="F3043" s="54" t="s">
        <v>441</v>
      </c>
      <c r="G3043" s="56">
        <v>24944</v>
      </c>
      <c r="H3043" s="85">
        <f t="shared" si="47"/>
        <v>5.0792616499862557</v>
      </c>
    </row>
    <row r="3044" spans="1:8" x14ac:dyDescent="0.25">
      <c r="A3044" s="53">
        <v>395770803246</v>
      </c>
      <c r="B3044" s="54" t="s">
        <v>8337</v>
      </c>
      <c r="C3044" s="55" t="s">
        <v>2019</v>
      </c>
      <c r="D3044" s="55" t="s">
        <v>8338</v>
      </c>
      <c r="E3044" s="55" t="s">
        <v>743</v>
      </c>
      <c r="F3044" s="54" t="s">
        <v>441</v>
      </c>
      <c r="G3044" s="56">
        <v>24944</v>
      </c>
      <c r="H3044" s="85">
        <f t="shared" si="47"/>
        <v>5.0792616499862557</v>
      </c>
    </row>
    <row r="3045" spans="1:8" x14ac:dyDescent="0.25">
      <c r="A3045" s="53">
        <v>395920611011</v>
      </c>
      <c r="B3045" s="54" t="s">
        <v>8339</v>
      </c>
      <c r="C3045" s="55" t="s">
        <v>8340</v>
      </c>
      <c r="D3045" s="55" t="s">
        <v>8341</v>
      </c>
      <c r="E3045" s="55" t="s">
        <v>743</v>
      </c>
      <c r="F3045" s="54" t="s">
        <v>441</v>
      </c>
      <c r="G3045" s="56">
        <v>24944</v>
      </c>
      <c r="H3045" s="85">
        <f t="shared" si="47"/>
        <v>5.0792616499862557</v>
      </c>
    </row>
    <row r="3046" spans="1:8" x14ac:dyDescent="0.25">
      <c r="A3046" s="53">
        <v>395930410467</v>
      </c>
      <c r="B3046" s="54" t="s">
        <v>8342</v>
      </c>
      <c r="C3046" s="55" t="s">
        <v>8343</v>
      </c>
      <c r="D3046" s="55" t="s">
        <v>8344</v>
      </c>
      <c r="E3046" s="55" t="s">
        <v>743</v>
      </c>
      <c r="F3046" s="54" t="s">
        <v>441</v>
      </c>
      <c r="G3046" s="56">
        <v>24944</v>
      </c>
      <c r="H3046" s="85">
        <f t="shared" si="47"/>
        <v>5.0792616499862557</v>
      </c>
    </row>
    <row r="3047" spans="1:8" x14ac:dyDescent="0.25">
      <c r="A3047" s="53">
        <v>395950810381</v>
      </c>
      <c r="B3047" s="54" t="s">
        <v>8345</v>
      </c>
      <c r="C3047" s="55" t="s">
        <v>4169</v>
      </c>
      <c r="D3047" s="55" t="s">
        <v>8346</v>
      </c>
      <c r="E3047" s="55" t="s">
        <v>743</v>
      </c>
      <c r="F3047" s="54" t="s">
        <v>441</v>
      </c>
      <c r="G3047" s="56">
        <v>24944</v>
      </c>
      <c r="H3047" s="85">
        <f t="shared" si="47"/>
        <v>5.0792616499862557</v>
      </c>
    </row>
    <row r="3048" spans="1:8" x14ac:dyDescent="0.25">
      <c r="A3048" s="53">
        <v>395951111231</v>
      </c>
      <c r="B3048" s="54" t="s">
        <v>8347</v>
      </c>
      <c r="C3048" s="55" t="s">
        <v>8348</v>
      </c>
      <c r="D3048" s="55" t="s">
        <v>8349</v>
      </c>
      <c r="E3048" s="55" t="s">
        <v>728</v>
      </c>
      <c r="F3048" s="54" t="s">
        <v>441</v>
      </c>
      <c r="G3048" s="56">
        <v>24944</v>
      </c>
      <c r="H3048" s="85">
        <f t="shared" si="47"/>
        <v>5.0792616499862557</v>
      </c>
    </row>
    <row r="3049" spans="1:8" x14ac:dyDescent="0.25">
      <c r="A3049" s="53">
        <v>395960710210</v>
      </c>
      <c r="B3049" s="54" t="s">
        <v>8350</v>
      </c>
      <c r="C3049" s="55" t="s">
        <v>8351</v>
      </c>
      <c r="D3049" s="55" t="s">
        <v>8352</v>
      </c>
      <c r="E3049" s="55" t="s">
        <v>743</v>
      </c>
      <c r="F3049" s="54" t="s">
        <v>441</v>
      </c>
      <c r="G3049" s="56">
        <v>24944</v>
      </c>
      <c r="H3049" s="85">
        <f t="shared" si="47"/>
        <v>5.0792616499862557</v>
      </c>
    </row>
    <row r="3050" spans="1:8" x14ac:dyDescent="0.25">
      <c r="A3050" s="53">
        <v>395960712166</v>
      </c>
      <c r="B3050" s="54" t="s">
        <v>8353</v>
      </c>
      <c r="C3050" s="55" t="s">
        <v>8354</v>
      </c>
      <c r="D3050" s="55" t="s">
        <v>8355</v>
      </c>
      <c r="E3050" s="55" t="s">
        <v>743</v>
      </c>
      <c r="F3050" s="54" t="s">
        <v>441</v>
      </c>
      <c r="G3050" s="56">
        <v>24944</v>
      </c>
      <c r="H3050" s="85">
        <f t="shared" si="47"/>
        <v>5.0792616499862557</v>
      </c>
    </row>
    <row r="3051" spans="1:8" x14ac:dyDescent="0.25">
      <c r="A3051" s="53">
        <v>395961110283</v>
      </c>
      <c r="B3051" s="54" t="s">
        <v>8356</v>
      </c>
      <c r="C3051" s="55" t="s">
        <v>8357</v>
      </c>
      <c r="D3051" s="55" t="s">
        <v>8358</v>
      </c>
      <c r="E3051" s="55" t="s">
        <v>728</v>
      </c>
      <c r="F3051" s="54" t="s">
        <v>441</v>
      </c>
      <c r="G3051" s="56">
        <v>24944</v>
      </c>
      <c r="H3051" s="85">
        <f t="shared" si="47"/>
        <v>5.0792616499862557</v>
      </c>
    </row>
    <row r="3052" spans="1:8" x14ac:dyDescent="0.25">
      <c r="A3052" s="53">
        <v>395961210377</v>
      </c>
      <c r="B3052" s="54" t="s">
        <v>8359</v>
      </c>
      <c r="C3052" s="55" t="s">
        <v>8360</v>
      </c>
      <c r="D3052" s="55" t="s">
        <v>5965</v>
      </c>
      <c r="E3052" s="55" t="s">
        <v>743</v>
      </c>
      <c r="F3052" s="54" t="s">
        <v>441</v>
      </c>
      <c r="G3052" s="56">
        <v>24944</v>
      </c>
      <c r="H3052" s="85">
        <f t="shared" si="47"/>
        <v>5.0792616499862557</v>
      </c>
    </row>
    <row r="3053" spans="1:8" x14ac:dyDescent="0.25">
      <c r="A3053" s="53">
        <v>395970212366</v>
      </c>
      <c r="B3053" s="54" t="s">
        <v>8361</v>
      </c>
      <c r="C3053" s="55" t="s">
        <v>8362</v>
      </c>
      <c r="D3053" s="55" t="s">
        <v>8363</v>
      </c>
      <c r="E3053" s="55" t="s">
        <v>743</v>
      </c>
      <c r="F3053" s="54" t="s">
        <v>441</v>
      </c>
      <c r="G3053" s="56">
        <v>24944</v>
      </c>
      <c r="H3053" s="85">
        <f t="shared" si="47"/>
        <v>5.0792616499862557</v>
      </c>
    </row>
    <row r="3054" spans="1:8" x14ac:dyDescent="0.25">
      <c r="A3054" s="53">
        <v>395970651424</v>
      </c>
      <c r="B3054" s="54" t="s">
        <v>8364</v>
      </c>
      <c r="C3054" s="55" t="s">
        <v>8365</v>
      </c>
      <c r="D3054" s="55" t="s">
        <v>8366</v>
      </c>
      <c r="E3054" s="55" t="s">
        <v>728</v>
      </c>
      <c r="F3054" s="54" t="s">
        <v>441</v>
      </c>
      <c r="G3054" s="56">
        <v>24944</v>
      </c>
      <c r="H3054" s="85">
        <f t="shared" si="47"/>
        <v>5.0792616499862557</v>
      </c>
    </row>
    <row r="3055" spans="1:8" x14ac:dyDescent="0.25">
      <c r="A3055" s="53">
        <v>395970950464</v>
      </c>
      <c r="B3055" s="54" t="s">
        <v>8367</v>
      </c>
      <c r="C3055" s="55" t="s">
        <v>8368</v>
      </c>
      <c r="D3055" s="55" t="s">
        <v>8152</v>
      </c>
      <c r="E3055" s="55" t="s">
        <v>743</v>
      </c>
      <c r="F3055" s="54" t="s">
        <v>441</v>
      </c>
      <c r="G3055" s="56">
        <v>24944</v>
      </c>
      <c r="H3055" s="85">
        <f t="shared" si="47"/>
        <v>5.0792616499862557</v>
      </c>
    </row>
    <row r="3056" spans="1:8" x14ac:dyDescent="0.25">
      <c r="A3056" s="53">
        <v>395970951193</v>
      </c>
      <c r="B3056" s="54" t="s">
        <v>8369</v>
      </c>
      <c r="C3056" s="55" t="s">
        <v>8370</v>
      </c>
      <c r="D3056" s="55" t="s">
        <v>8371</v>
      </c>
      <c r="E3056" s="55" t="s">
        <v>743</v>
      </c>
      <c r="F3056" s="54" t="s">
        <v>441</v>
      </c>
      <c r="G3056" s="56">
        <v>24944</v>
      </c>
      <c r="H3056" s="85">
        <f t="shared" si="47"/>
        <v>5.0792616499862557</v>
      </c>
    </row>
    <row r="3057" spans="1:8" x14ac:dyDescent="0.25">
      <c r="A3057" s="53">
        <v>395971250016</v>
      </c>
      <c r="B3057" s="54" t="s">
        <v>8372</v>
      </c>
      <c r="C3057" s="55" t="s">
        <v>8373</v>
      </c>
      <c r="D3057" s="55" t="s">
        <v>6364</v>
      </c>
      <c r="E3057" s="55" t="s">
        <v>728</v>
      </c>
      <c r="F3057" s="54" t="s">
        <v>441</v>
      </c>
      <c r="G3057" s="56">
        <v>24944</v>
      </c>
      <c r="H3057" s="85">
        <f t="shared" si="47"/>
        <v>5.0792616499862557</v>
      </c>
    </row>
    <row r="3058" spans="1:8" x14ac:dyDescent="0.25">
      <c r="A3058" s="53">
        <v>395980250011</v>
      </c>
      <c r="B3058" s="54" t="s">
        <v>8374</v>
      </c>
      <c r="C3058" s="55" t="s">
        <v>8375</v>
      </c>
      <c r="D3058" s="55" t="s">
        <v>8376</v>
      </c>
      <c r="E3058" s="55" t="s">
        <v>743</v>
      </c>
      <c r="F3058" s="54" t="s">
        <v>441</v>
      </c>
      <c r="G3058" s="56">
        <v>24944</v>
      </c>
      <c r="H3058" s="85">
        <f t="shared" si="47"/>
        <v>5.0792616499862557</v>
      </c>
    </row>
    <row r="3059" spans="1:8" x14ac:dyDescent="0.25">
      <c r="A3059" s="53">
        <v>395980351062</v>
      </c>
      <c r="B3059" s="54" t="s">
        <v>8377</v>
      </c>
      <c r="C3059" s="55" t="s">
        <v>8378</v>
      </c>
      <c r="D3059" s="55" t="s">
        <v>8379</v>
      </c>
      <c r="E3059" s="55" t="s">
        <v>728</v>
      </c>
      <c r="F3059" s="54" t="s">
        <v>477</v>
      </c>
      <c r="G3059" s="56">
        <v>24944</v>
      </c>
      <c r="H3059" s="85">
        <f t="shared" si="47"/>
        <v>5.0792616499862557</v>
      </c>
    </row>
    <row r="3060" spans="1:8" x14ac:dyDescent="0.25">
      <c r="A3060" s="53">
        <v>395981020043</v>
      </c>
      <c r="B3060" s="54" t="s">
        <v>8380</v>
      </c>
      <c r="C3060" s="55" t="s">
        <v>8381</v>
      </c>
      <c r="D3060" s="55" t="s">
        <v>3191</v>
      </c>
      <c r="E3060" s="55" t="s">
        <v>728</v>
      </c>
      <c r="F3060" s="54" t="s">
        <v>441</v>
      </c>
      <c r="G3060" s="56">
        <v>24944</v>
      </c>
      <c r="H3060" s="85">
        <f t="shared" si="47"/>
        <v>5.0792616499862557</v>
      </c>
    </row>
    <row r="3061" spans="1:8" x14ac:dyDescent="0.25">
      <c r="A3061" s="53">
        <v>395981020213</v>
      </c>
      <c r="B3061" s="54" t="s">
        <v>8382</v>
      </c>
      <c r="C3061" s="55" t="s">
        <v>8383</v>
      </c>
      <c r="D3061" s="55" t="s">
        <v>2611</v>
      </c>
      <c r="E3061" s="55" t="s">
        <v>728</v>
      </c>
      <c r="F3061" s="54" t="s">
        <v>441</v>
      </c>
      <c r="G3061" s="56">
        <v>24944</v>
      </c>
      <c r="H3061" s="85">
        <f t="shared" si="47"/>
        <v>5.0792616499862557</v>
      </c>
    </row>
    <row r="3062" spans="1:8" x14ac:dyDescent="0.25">
      <c r="A3062" s="53">
        <v>395981020566</v>
      </c>
      <c r="B3062" s="54" t="s">
        <v>8384</v>
      </c>
      <c r="C3062" s="55" t="s">
        <v>726</v>
      </c>
      <c r="D3062" s="55" t="s">
        <v>8385</v>
      </c>
      <c r="E3062" s="55" t="s">
        <v>743</v>
      </c>
      <c r="F3062" s="54" t="s">
        <v>441</v>
      </c>
      <c r="G3062" s="56">
        <v>24944</v>
      </c>
      <c r="H3062" s="85">
        <f t="shared" si="47"/>
        <v>5.0792616499862557</v>
      </c>
    </row>
    <row r="3063" spans="1:8" x14ac:dyDescent="0.25">
      <c r="A3063" s="53">
        <v>395981021155</v>
      </c>
      <c r="B3063" s="54" t="s">
        <v>8386</v>
      </c>
      <c r="C3063" s="55" t="s">
        <v>8387</v>
      </c>
      <c r="D3063" s="55" t="s">
        <v>8388</v>
      </c>
      <c r="E3063" s="55" t="s">
        <v>728</v>
      </c>
      <c r="F3063" s="54" t="s">
        <v>441</v>
      </c>
      <c r="G3063" s="56">
        <v>24944</v>
      </c>
      <c r="H3063" s="85">
        <f t="shared" si="47"/>
        <v>5.0792616499862557</v>
      </c>
    </row>
    <row r="3064" spans="1:8" x14ac:dyDescent="0.25">
      <c r="A3064" s="53">
        <v>395981221022</v>
      </c>
      <c r="B3064" s="54" t="s">
        <v>8389</v>
      </c>
      <c r="C3064" s="55" t="s">
        <v>8390</v>
      </c>
      <c r="D3064" s="55" t="s">
        <v>8391</v>
      </c>
      <c r="E3064" s="55" t="s">
        <v>728</v>
      </c>
      <c r="F3064" s="54" t="s">
        <v>441</v>
      </c>
      <c r="G3064" s="56">
        <v>24944</v>
      </c>
      <c r="H3064" s="85">
        <f t="shared" si="47"/>
        <v>5.0792616499862557</v>
      </c>
    </row>
    <row r="3065" spans="1:8" x14ac:dyDescent="0.25">
      <c r="A3065" s="53">
        <v>396000101142</v>
      </c>
      <c r="B3065" s="54" t="s">
        <v>403</v>
      </c>
      <c r="C3065" s="55" t="s">
        <v>8392</v>
      </c>
      <c r="D3065" s="55" t="s">
        <v>8393</v>
      </c>
      <c r="E3065" s="55" t="s">
        <v>440</v>
      </c>
      <c r="F3065" s="54" t="s">
        <v>441</v>
      </c>
      <c r="G3065" s="56">
        <v>24944</v>
      </c>
      <c r="H3065" s="85">
        <f t="shared" si="47"/>
        <v>5.0792616499862557</v>
      </c>
    </row>
    <row r="3066" spans="1:8" x14ac:dyDescent="0.25">
      <c r="A3066" s="53">
        <v>396010701377</v>
      </c>
      <c r="B3066" s="54" t="s">
        <v>562</v>
      </c>
      <c r="C3066" s="55" t="s">
        <v>563</v>
      </c>
      <c r="D3066" s="55" t="s">
        <v>564</v>
      </c>
      <c r="E3066" s="55" t="s">
        <v>440</v>
      </c>
      <c r="F3066" s="54" t="s">
        <v>441</v>
      </c>
      <c r="G3066" s="56">
        <v>24944</v>
      </c>
      <c r="H3066" s="85">
        <f t="shared" si="47"/>
        <v>5.0792616499862557</v>
      </c>
    </row>
    <row r="3067" spans="1:8" x14ac:dyDescent="0.25">
      <c r="A3067" s="53">
        <v>396080200898</v>
      </c>
      <c r="B3067" s="54" t="s">
        <v>366</v>
      </c>
      <c r="C3067" s="55" t="s">
        <v>8394</v>
      </c>
      <c r="D3067" s="55" t="s">
        <v>8395</v>
      </c>
      <c r="E3067" s="55" t="s">
        <v>440</v>
      </c>
      <c r="F3067" s="54" t="s">
        <v>441</v>
      </c>
      <c r="G3067" s="56">
        <v>24944</v>
      </c>
      <c r="H3067" s="85">
        <f t="shared" si="47"/>
        <v>5.0792616499862557</v>
      </c>
    </row>
    <row r="3068" spans="1:8" x14ac:dyDescent="0.25">
      <c r="A3068" s="53">
        <v>396080700173</v>
      </c>
      <c r="B3068" s="54" t="s">
        <v>280</v>
      </c>
      <c r="C3068" s="55" t="s">
        <v>8396</v>
      </c>
      <c r="D3068" s="55" t="s">
        <v>8397</v>
      </c>
      <c r="E3068" s="55" t="s">
        <v>440</v>
      </c>
      <c r="F3068" s="54" t="s">
        <v>477</v>
      </c>
      <c r="G3068" s="56">
        <v>24944</v>
      </c>
      <c r="H3068" s="85">
        <f t="shared" si="47"/>
        <v>5.0792616499862557</v>
      </c>
    </row>
    <row r="3069" spans="1:8" x14ac:dyDescent="0.25">
      <c r="A3069" s="53">
        <v>396090700678</v>
      </c>
      <c r="B3069" s="54" t="s">
        <v>286</v>
      </c>
      <c r="C3069" s="55" t="s">
        <v>8398</v>
      </c>
      <c r="D3069" s="55" t="s">
        <v>8399</v>
      </c>
      <c r="E3069" s="55" t="s">
        <v>440</v>
      </c>
      <c r="F3069" s="54" t="s">
        <v>441</v>
      </c>
      <c r="G3069" s="56">
        <v>24944</v>
      </c>
      <c r="H3069" s="85">
        <f t="shared" si="47"/>
        <v>5.0792616499862557</v>
      </c>
    </row>
    <row r="3070" spans="1:8" x14ac:dyDescent="0.25">
      <c r="A3070" s="53">
        <v>396100401020</v>
      </c>
      <c r="B3070" s="54" t="s">
        <v>85</v>
      </c>
      <c r="C3070" s="55" t="s">
        <v>8400</v>
      </c>
      <c r="D3070" s="55" t="s">
        <v>8401</v>
      </c>
      <c r="E3070" s="55" t="s">
        <v>440</v>
      </c>
      <c r="F3070" s="54" t="s">
        <v>441</v>
      </c>
      <c r="G3070" s="56">
        <v>24944</v>
      </c>
      <c r="H3070" s="85">
        <f t="shared" si="47"/>
        <v>5.0792616499862557</v>
      </c>
    </row>
    <row r="3071" spans="1:8" x14ac:dyDescent="0.25">
      <c r="A3071" s="53">
        <v>396101100988</v>
      </c>
      <c r="B3071" s="54" t="s">
        <v>400</v>
      </c>
      <c r="C3071" s="55" t="s">
        <v>8402</v>
      </c>
      <c r="D3071" s="55" t="s">
        <v>8403</v>
      </c>
      <c r="E3071" s="55" t="s">
        <v>440</v>
      </c>
      <c r="F3071" s="54" t="s">
        <v>441</v>
      </c>
      <c r="G3071" s="56">
        <v>24944</v>
      </c>
      <c r="H3071" s="85">
        <f t="shared" si="47"/>
        <v>5.0792616499862557</v>
      </c>
    </row>
    <row r="3072" spans="1:8" x14ac:dyDescent="0.25">
      <c r="A3072" s="53">
        <v>396110601833</v>
      </c>
      <c r="B3072" s="54" t="s">
        <v>314</v>
      </c>
      <c r="C3072" s="55" t="s">
        <v>8404</v>
      </c>
      <c r="D3072" s="55" t="s">
        <v>8405</v>
      </c>
      <c r="E3072" s="55" t="s">
        <v>440</v>
      </c>
      <c r="F3072" s="54" t="s">
        <v>441</v>
      </c>
      <c r="G3072" s="56">
        <v>24944</v>
      </c>
      <c r="H3072" s="85">
        <f t="shared" si="47"/>
        <v>5.0792616499862557</v>
      </c>
    </row>
    <row r="3073" spans="1:8" x14ac:dyDescent="0.25">
      <c r="A3073" s="53">
        <v>396111001651</v>
      </c>
      <c r="B3073" s="54" t="s">
        <v>319</v>
      </c>
      <c r="C3073" s="55" t="s">
        <v>8406</v>
      </c>
      <c r="D3073" s="55" t="s">
        <v>8407</v>
      </c>
      <c r="E3073" s="55" t="s">
        <v>440</v>
      </c>
      <c r="F3073" s="54" t="s">
        <v>441</v>
      </c>
      <c r="G3073" s="56">
        <v>24944</v>
      </c>
      <c r="H3073" s="85">
        <f t="shared" si="47"/>
        <v>5.0792616499862557</v>
      </c>
    </row>
    <row r="3074" spans="1:8" x14ac:dyDescent="0.25">
      <c r="A3074" s="53">
        <v>396120101596</v>
      </c>
      <c r="B3074" s="54" t="s">
        <v>344</v>
      </c>
      <c r="C3074" s="55" t="s">
        <v>6053</v>
      </c>
      <c r="D3074" s="55" t="s">
        <v>8408</v>
      </c>
      <c r="E3074" s="55" t="s">
        <v>440</v>
      </c>
      <c r="F3074" s="54" t="s">
        <v>441</v>
      </c>
      <c r="G3074" s="56">
        <v>24944</v>
      </c>
      <c r="H3074" s="85">
        <f t="shared" si="47"/>
        <v>5.0792616499862557</v>
      </c>
    </row>
    <row r="3075" spans="1:8" x14ac:dyDescent="0.25">
      <c r="A3075" s="53">
        <v>396121101174</v>
      </c>
      <c r="B3075" s="54" t="s">
        <v>367</v>
      </c>
      <c r="C3075" s="55" t="s">
        <v>2530</v>
      </c>
      <c r="D3075" s="55" t="s">
        <v>8409</v>
      </c>
      <c r="E3075" s="55" t="s">
        <v>440</v>
      </c>
      <c r="F3075" s="54" t="s">
        <v>441</v>
      </c>
      <c r="G3075" s="56">
        <v>24944</v>
      </c>
      <c r="H3075" s="85">
        <f t="shared" ref="H3075:H3138" si="48">G3075/4910.95</f>
        <v>5.0792616499862557</v>
      </c>
    </row>
    <row r="3076" spans="1:8" x14ac:dyDescent="0.25">
      <c r="A3076" s="53">
        <v>396160700697</v>
      </c>
      <c r="B3076" s="54" t="s">
        <v>598</v>
      </c>
      <c r="C3076" s="55" t="s">
        <v>599</v>
      </c>
      <c r="D3076" s="55" t="s">
        <v>600</v>
      </c>
      <c r="E3076" s="55" t="s">
        <v>440</v>
      </c>
      <c r="F3076" s="54" t="s">
        <v>441</v>
      </c>
      <c r="G3076" s="56">
        <v>24944</v>
      </c>
      <c r="H3076" s="85">
        <f t="shared" si="48"/>
        <v>5.0792616499862557</v>
      </c>
    </row>
    <row r="3077" spans="1:8" x14ac:dyDescent="0.25">
      <c r="A3077" s="53">
        <v>396170800622</v>
      </c>
      <c r="B3077" s="54" t="s">
        <v>166</v>
      </c>
      <c r="C3077" s="55" t="s">
        <v>8410</v>
      </c>
      <c r="D3077" s="55" t="s">
        <v>8411</v>
      </c>
      <c r="E3077" s="55" t="s">
        <v>440</v>
      </c>
      <c r="F3077" s="54" t="s">
        <v>441</v>
      </c>
      <c r="G3077" s="56">
        <v>24944</v>
      </c>
      <c r="H3077" s="85">
        <f t="shared" si="48"/>
        <v>5.0792616499862557</v>
      </c>
    </row>
    <row r="3078" spans="1:8" x14ac:dyDescent="0.25">
      <c r="A3078" s="53">
        <v>396180200704</v>
      </c>
      <c r="B3078" s="54" t="s">
        <v>499</v>
      </c>
      <c r="C3078" s="55" t="s">
        <v>500</v>
      </c>
      <c r="D3078" s="55" t="s">
        <v>501</v>
      </c>
      <c r="E3078" s="55" t="s">
        <v>440</v>
      </c>
      <c r="F3078" s="54" t="s">
        <v>441</v>
      </c>
      <c r="G3078" s="56">
        <v>24944</v>
      </c>
      <c r="H3078" s="85">
        <f t="shared" si="48"/>
        <v>5.0792616499862557</v>
      </c>
    </row>
    <row r="3079" spans="1:8" x14ac:dyDescent="0.25">
      <c r="A3079" s="53">
        <v>396180500643</v>
      </c>
      <c r="B3079" s="54" t="s">
        <v>690</v>
      </c>
      <c r="C3079" s="55" t="s">
        <v>691</v>
      </c>
      <c r="D3079" s="55" t="s">
        <v>692</v>
      </c>
      <c r="E3079" s="55" t="s">
        <v>440</v>
      </c>
      <c r="F3079" s="54" t="s">
        <v>441</v>
      </c>
      <c r="G3079" s="56">
        <v>24944</v>
      </c>
      <c r="H3079" s="85">
        <f t="shared" si="48"/>
        <v>5.0792616499862557</v>
      </c>
    </row>
    <row r="3080" spans="1:8" x14ac:dyDescent="0.25">
      <c r="A3080" s="53">
        <v>396180900684</v>
      </c>
      <c r="B3080" s="54" t="s">
        <v>583</v>
      </c>
      <c r="C3080" s="55" t="s">
        <v>584</v>
      </c>
      <c r="D3080" s="55" t="s">
        <v>585</v>
      </c>
      <c r="E3080" s="55" t="s">
        <v>440</v>
      </c>
      <c r="F3080" s="54" t="s">
        <v>441</v>
      </c>
      <c r="G3080" s="56">
        <v>24944</v>
      </c>
      <c r="H3080" s="85">
        <f t="shared" si="48"/>
        <v>5.0792616499862557</v>
      </c>
    </row>
    <row r="3081" spans="1:8" x14ac:dyDescent="0.25">
      <c r="A3081" s="53">
        <v>396180900871</v>
      </c>
      <c r="B3081" s="54" t="s">
        <v>638</v>
      </c>
      <c r="C3081" s="55" t="s">
        <v>639</v>
      </c>
      <c r="D3081" s="55" t="s">
        <v>640</v>
      </c>
      <c r="E3081" s="55" t="s">
        <v>440</v>
      </c>
      <c r="F3081" s="54" t="s">
        <v>441</v>
      </c>
      <c r="G3081" s="56">
        <v>24944</v>
      </c>
      <c r="H3081" s="85">
        <f t="shared" si="48"/>
        <v>5.0792616499862557</v>
      </c>
    </row>
    <row r="3082" spans="1:8" x14ac:dyDescent="0.25">
      <c r="A3082" s="53">
        <v>396190100821</v>
      </c>
      <c r="B3082" s="54" t="s">
        <v>633</v>
      </c>
      <c r="C3082" s="55" t="s">
        <v>634</v>
      </c>
      <c r="D3082" s="55" t="s">
        <v>635</v>
      </c>
      <c r="E3082" s="55" t="s">
        <v>440</v>
      </c>
      <c r="F3082" s="54" t="s">
        <v>441</v>
      </c>
      <c r="G3082" s="56">
        <v>24944</v>
      </c>
      <c r="H3082" s="85">
        <f t="shared" si="48"/>
        <v>5.0792616499862557</v>
      </c>
    </row>
    <row r="3083" spans="1:8" x14ac:dyDescent="0.25">
      <c r="A3083" s="53">
        <v>396190101445</v>
      </c>
      <c r="B3083" s="54" t="s">
        <v>700</v>
      </c>
      <c r="C3083" s="55" t="s">
        <v>701</v>
      </c>
      <c r="D3083" s="55" t="s">
        <v>702</v>
      </c>
      <c r="E3083" s="55" t="s">
        <v>440</v>
      </c>
      <c r="F3083" s="54" t="s">
        <v>441</v>
      </c>
      <c r="G3083" s="56">
        <v>24944</v>
      </c>
      <c r="H3083" s="85">
        <f t="shared" si="48"/>
        <v>5.0792616499862557</v>
      </c>
    </row>
    <row r="3084" spans="1:8" x14ac:dyDescent="0.25">
      <c r="A3084" s="53">
        <v>396190300120</v>
      </c>
      <c r="B3084" s="54" t="s">
        <v>646</v>
      </c>
      <c r="C3084" s="55" t="s">
        <v>647</v>
      </c>
      <c r="D3084" s="55" t="s">
        <v>648</v>
      </c>
      <c r="E3084" s="55" t="s">
        <v>440</v>
      </c>
      <c r="F3084" s="54" t="s">
        <v>441</v>
      </c>
      <c r="G3084" s="56">
        <v>24944</v>
      </c>
      <c r="H3084" s="85">
        <f t="shared" si="48"/>
        <v>5.0792616499862557</v>
      </c>
    </row>
    <row r="3085" spans="1:8" x14ac:dyDescent="0.25">
      <c r="A3085" s="53">
        <v>396190300138</v>
      </c>
      <c r="B3085" s="54" t="s">
        <v>649</v>
      </c>
      <c r="C3085" s="55" t="s">
        <v>647</v>
      </c>
      <c r="D3085" s="55" t="s">
        <v>650</v>
      </c>
      <c r="E3085" s="55" t="s">
        <v>440</v>
      </c>
      <c r="F3085" s="54" t="s">
        <v>441</v>
      </c>
      <c r="G3085" s="56">
        <v>24944</v>
      </c>
      <c r="H3085" s="85">
        <f t="shared" si="48"/>
        <v>5.0792616499862557</v>
      </c>
    </row>
    <row r="3086" spans="1:8" x14ac:dyDescent="0.25">
      <c r="A3086" s="53">
        <v>396190300448</v>
      </c>
      <c r="B3086" s="54" t="s">
        <v>421</v>
      </c>
      <c r="C3086" s="55" t="s">
        <v>8412</v>
      </c>
      <c r="D3086" s="55" t="s">
        <v>8413</v>
      </c>
      <c r="E3086" s="55" t="s">
        <v>440</v>
      </c>
      <c r="F3086" s="54" t="s">
        <v>441</v>
      </c>
      <c r="G3086" s="56">
        <v>24944</v>
      </c>
      <c r="H3086" s="85">
        <f t="shared" si="48"/>
        <v>5.0792616499862557</v>
      </c>
    </row>
    <row r="3087" spans="1:8" x14ac:dyDescent="0.25">
      <c r="A3087" s="53">
        <v>396190300537</v>
      </c>
      <c r="B3087" s="54" t="s">
        <v>651</v>
      </c>
      <c r="C3087" s="55" t="s">
        <v>647</v>
      </c>
      <c r="D3087" s="55" t="s">
        <v>652</v>
      </c>
      <c r="E3087" s="55" t="s">
        <v>440</v>
      </c>
      <c r="F3087" s="54" t="s">
        <v>441</v>
      </c>
      <c r="G3087" s="56">
        <v>24944</v>
      </c>
      <c r="H3087" s="85">
        <f t="shared" si="48"/>
        <v>5.0792616499862557</v>
      </c>
    </row>
    <row r="3088" spans="1:8" x14ac:dyDescent="0.25">
      <c r="A3088" s="53">
        <v>396190301193</v>
      </c>
      <c r="B3088" s="54" t="s">
        <v>457</v>
      </c>
      <c r="C3088" s="55" t="s">
        <v>458</v>
      </c>
      <c r="D3088" s="55" t="s">
        <v>459</v>
      </c>
      <c r="E3088" s="55" t="s">
        <v>440</v>
      </c>
      <c r="F3088" s="54" t="s">
        <v>441</v>
      </c>
      <c r="G3088" s="56">
        <v>24944</v>
      </c>
      <c r="H3088" s="85">
        <f t="shared" si="48"/>
        <v>5.0792616499862557</v>
      </c>
    </row>
    <row r="3089" spans="1:8" x14ac:dyDescent="0.25">
      <c r="A3089" s="53">
        <v>396740914961</v>
      </c>
      <c r="B3089" s="54" t="s">
        <v>514</v>
      </c>
      <c r="C3089" s="55" t="s">
        <v>515</v>
      </c>
      <c r="D3089" s="55" t="s">
        <v>516</v>
      </c>
      <c r="E3089" s="55" t="s">
        <v>440</v>
      </c>
      <c r="F3089" s="54" t="s">
        <v>441</v>
      </c>
      <c r="G3089" s="56">
        <v>24944</v>
      </c>
      <c r="H3089" s="85">
        <f t="shared" si="48"/>
        <v>5.0792616499862557</v>
      </c>
    </row>
    <row r="3090" spans="1:8" x14ac:dyDescent="0.25">
      <c r="A3090" s="53">
        <v>396761201094</v>
      </c>
      <c r="B3090" s="54" t="s">
        <v>271</v>
      </c>
      <c r="C3090" s="55" t="s">
        <v>8414</v>
      </c>
      <c r="D3090" s="55" t="s">
        <v>8415</v>
      </c>
      <c r="E3090" s="55" t="s">
        <v>440</v>
      </c>
      <c r="F3090" s="54" t="s">
        <v>441</v>
      </c>
      <c r="G3090" s="56">
        <v>24944</v>
      </c>
      <c r="H3090" s="85">
        <f t="shared" si="48"/>
        <v>5.0792616499862557</v>
      </c>
    </row>
    <row r="3091" spans="1:8" x14ac:dyDescent="0.25">
      <c r="A3091" s="53">
        <v>396761202708</v>
      </c>
      <c r="B3091" s="54" t="s">
        <v>309</v>
      </c>
      <c r="C3091" s="55" t="s">
        <v>8416</v>
      </c>
      <c r="D3091" s="55" t="s">
        <v>8417</v>
      </c>
      <c r="E3091" s="55" t="s">
        <v>440</v>
      </c>
      <c r="F3091" s="54" t="s">
        <v>441</v>
      </c>
      <c r="G3091" s="56">
        <v>24944</v>
      </c>
      <c r="H3091" s="85">
        <f t="shared" si="48"/>
        <v>5.0792616499862557</v>
      </c>
    </row>
    <row r="3092" spans="1:8" x14ac:dyDescent="0.25">
      <c r="A3092" s="53">
        <v>396761203241</v>
      </c>
      <c r="B3092" s="54" t="s">
        <v>375</v>
      </c>
      <c r="C3092" s="55" t="s">
        <v>8418</v>
      </c>
      <c r="D3092" s="55" t="s">
        <v>8419</v>
      </c>
      <c r="E3092" s="55" t="s">
        <v>440</v>
      </c>
      <c r="F3092" s="54" t="s">
        <v>441</v>
      </c>
      <c r="G3092" s="56">
        <v>24944</v>
      </c>
      <c r="H3092" s="85">
        <f t="shared" si="48"/>
        <v>5.0792616499862557</v>
      </c>
    </row>
    <row r="3093" spans="1:8" x14ac:dyDescent="0.25">
      <c r="A3093" s="53">
        <v>396761203615</v>
      </c>
      <c r="B3093" s="54" t="s">
        <v>385</v>
      </c>
      <c r="C3093" s="55" t="s">
        <v>8420</v>
      </c>
      <c r="D3093" s="55" t="s">
        <v>8421</v>
      </c>
      <c r="E3093" s="55" t="s">
        <v>440</v>
      </c>
      <c r="F3093" s="54" t="s">
        <v>441</v>
      </c>
      <c r="G3093" s="56">
        <v>24944</v>
      </c>
      <c r="H3093" s="85">
        <f t="shared" si="48"/>
        <v>5.0792616499862557</v>
      </c>
    </row>
    <row r="3094" spans="1:8" x14ac:dyDescent="0.25">
      <c r="A3094" s="53">
        <v>398000306090</v>
      </c>
      <c r="B3094" s="54" t="s">
        <v>8422</v>
      </c>
      <c r="C3094" s="55" t="s">
        <v>8423</v>
      </c>
      <c r="D3094" s="55" t="s">
        <v>8424</v>
      </c>
      <c r="E3094" s="55" t="s">
        <v>2223</v>
      </c>
      <c r="F3094" s="54" t="s">
        <v>441</v>
      </c>
      <c r="G3094" s="56">
        <v>24944</v>
      </c>
      <c r="H3094" s="85">
        <f t="shared" si="48"/>
        <v>5.0792616499862557</v>
      </c>
    </row>
    <row r="3095" spans="1:8" x14ac:dyDescent="0.25">
      <c r="A3095" s="53">
        <v>398000406485</v>
      </c>
      <c r="B3095" s="54" t="s">
        <v>8425</v>
      </c>
      <c r="C3095" s="55" t="s">
        <v>7888</v>
      </c>
      <c r="D3095" s="55" t="s">
        <v>7889</v>
      </c>
      <c r="E3095" s="55" t="s">
        <v>2227</v>
      </c>
      <c r="F3095" s="54" t="s">
        <v>441</v>
      </c>
      <c r="G3095" s="56">
        <v>24944</v>
      </c>
      <c r="H3095" s="85">
        <f t="shared" si="48"/>
        <v>5.0792616499862557</v>
      </c>
    </row>
    <row r="3096" spans="1:8" x14ac:dyDescent="0.25">
      <c r="A3096" s="53">
        <v>398000605895</v>
      </c>
      <c r="B3096" s="54" t="s">
        <v>8426</v>
      </c>
      <c r="C3096" s="55" t="s">
        <v>8427</v>
      </c>
      <c r="D3096" s="55" t="s">
        <v>8428</v>
      </c>
      <c r="E3096" s="55" t="s">
        <v>1927</v>
      </c>
      <c r="F3096" s="54" t="s">
        <v>441</v>
      </c>
      <c r="G3096" s="56">
        <v>24944</v>
      </c>
      <c r="H3096" s="85">
        <f t="shared" si="48"/>
        <v>5.0792616499862557</v>
      </c>
    </row>
    <row r="3097" spans="1:8" x14ac:dyDescent="0.25">
      <c r="A3097" s="53">
        <v>398000705733</v>
      </c>
      <c r="B3097" s="54" t="s">
        <v>8429</v>
      </c>
      <c r="C3097" s="55" t="s">
        <v>2155</v>
      </c>
      <c r="D3097" s="55" t="s">
        <v>6377</v>
      </c>
      <c r="E3097" s="55" t="s">
        <v>2733</v>
      </c>
      <c r="F3097" s="54" t="s">
        <v>441</v>
      </c>
      <c r="G3097" s="56">
        <v>24944</v>
      </c>
      <c r="H3097" s="85">
        <f t="shared" si="48"/>
        <v>5.0792616499862557</v>
      </c>
    </row>
    <row r="3098" spans="1:8" x14ac:dyDescent="0.25">
      <c r="A3098" s="53">
        <v>398001206421</v>
      </c>
      <c r="B3098" s="54" t="s">
        <v>8430</v>
      </c>
      <c r="C3098" s="55" t="s">
        <v>7815</v>
      </c>
      <c r="D3098" s="55" t="s">
        <v>8431</v>
      </c>
      <c r="E3098" s="55" t="s">
        <v>4797</v>
      </c>
      <c r="F3098" s="54" t="s">
        <v>441</v>
      </c>
      <c r="G3098" s="56">
        <v>24944</v>
      </c>
      <c r="H3098" s="85">
        <f t="shared" si="48"/>
        <v>5.0792616499862557</v>
      </c>
    </row>
    <row r="3099" spans="1:8" x14ac:dyDescent="0.25">
      <c r="A3099" s="53">
        <v>398010101968</v>
      </c>
      <c r="B3099" s="54" t="s">
        <v>8432</v>
      </c>
      <c r="C3099" s="55" t="s">
        <v>8433</v>
      </c>
      <c r="D3099" s="55" t="s">
        <v>8434</v>
      </c>
      <c r="E3099" s="55" t="s">
        <v>743</v>
      </c>
      <c r="F3099" s="54" t="s">
        <v>441</v>
      </c>
      <c r="G3099" s="56">
        <v>24944</v>
      </c>
      <c r="H3099" s="85">
        <f t="shared" si="48"/>
        <v>5.0792616499862557</v>
      </c>
    </row>
    <row r="3100" spans="1:8" x14ac:dyDescent="0.25">
      <c r="A3100" s="53">
        <v>398010900861</v>
      </c>
      <c r="B3100" s="54" t="s">
        <v>8435</v>
      </c>
      <c r="C3100" s="55" t="s">
        <v>8436</v>
      </c>
      <c r="D3100" s="55" t="s">
        <v>8437</v>
      </c>
      <c r="E3100" s="55" t="s">
        <v>2160</v>
      </c>
      <c r="F3100" s="54" t="s">
        <v>441</v>
      </c>
      <c r="G3100" s="56">
        <v>24944</v>
      </c>
      <c r="H3100" s="85">
        <f t="shared" si="48"/>
        <v>5.0792616499862557</v>
      </c>
    </row>
    <row r="3101" spans="1:8" x14ac:dyDescent="0.25">
      <c r="A3101" s="53">
        <v>398011101970</v>
      </c>
      <c r="B3101" s="54" t="s">
        <v>8438</v>
      </c>
      <c r="C3101" s="55" t="s">
        <v>8439</v>
      </c>
      <c r="D3101" s="55" t="s">
        <v>8440</v>
      </c>
      <c r="E3101" s="55" t="s">
        <v>716</v>
      </c>
      <c r="F3101" s="54" t="s">
        <v>441</v>
      </c>
      <c r="G3101" s="56">
        <v>24944</v>
      </c>
      <c r="H3101" s="85">
        <f t="shared" si="48"/>
        <v>5.0792616499862557</v>
      </c>
    </row>
    <row r="3102" spans="1:8" x14ac:dyDescent="0.25">
      <c r="A3102" s="53">
        <v>398011200161</v>
      </c>
      <c r="B3102" s="54" t="s">
        <v>8441</v>
      </c>
      <c r="C3102" s="55" t="s">
        <v>8442</v>
      </c>
      <c r="D3102" s="55" t="s">
        <v>8443</v>
      </c>
      <c r="E3102" s="55" t="s">
        <v>6927</v>
      </c>
      <c r="F3102" s="54" t="s">
        <v>441</v>
      </c>
      <c r="G3102" s="56">
        <v>24944</v>
      </c>
      <c r="H3102" s="85">
        <f t="shared" si="48"/>
        <v>5.0792616499862557</v>
      </c>
    </row>
    <row r="3103" spans="1:8" x14ac:dyDescent="0.25">
      <c r="A3103" s="53">
        <v>398011201516</v>
      </c>
      <c r="B3103" s="54" t="s">
        <v>8444</v>
      </c>
      <c r="C3103" s="55" t="s">
        <v>8445</v>
      </c>
      <c r="D3103" s="55" t="s">
        <v>8446</v>
      </c>
      <c r="E3103" s="55" t="s">
        <v>2160</v>
      </c>
      <c r="F3103" s="54" t="s">
        <v>441</v>
      </c>
      <c r="G3103" s="56">
        <v>24944</v>
      </c>
      <c r="H3103" s="85">
        <f t="shared" si="48"/>
        <v>5.0792616499862557</v>
      </c>
    </row>
    <row r="3104" spans="1:8" x14ac:dyDescent="0.25">
      <c r="A3104" s="53">
        <v>398020100048</v>
      </c>
      <c r="B3104" s="54" t="s">
        <v>8447</v>
      </c>
      <c r="C3104" s="55" t="s">
        <v>5230</v>
      </c>
      <c r="D3104" s="55" t="s">
        <v>8448</v>
      </c>
      <c r="E3104" s="55" t="s">
        <v>2227</v>
      </c>
      <c r="F3104" s="54" t="s">
        <v>441</v>
      </c>
      <c r="G3104" s="56">
        <v>24944</v>
      </c>
      <c r="H3104" s="85">
        <f t="shared" si="48"/>
        <v>5.0792616499862557</v>
      </c>
    </row>
    <row r="3105" spans="1:8" x14ac:dyDescent="0.25">
      <c r="A3105" s="53">
        <v>398020100269</v>
      </c>
      <c r="B3105" s="54" t="s">
        <v>8449</v>
      </c>
      <c r="C3105" s="55" t="s">
        <v>8450</v>
      </c>
      <c r="D3105" s="55" t="s">
        <v>4278</v>
      </c>
      <c r="E3105" s="55" t="s">
        <v>3623</v>
      </c>
      <c r="F3105" s="54" t="s">
        <v>441</v>
      </c>
      <c r="G3105" s="56">
        <v>24944</v>
      </c>
      <c r="H3105" s="85">
        <f t="shared" si="48"/>
        <v>5.0792616499862557</v>
      </c>
    </row>
    <row r="3106" spans="1:8" x14ac:dyDescent="0.25">
      <c r="A3106" s="53">
        <v>398050800109</v>
      </c>
      <c r="B3106" s="54" t="s">
        <v>8451</v>
      </c>
      <c r="C3106" s="55" t="s">
        <v>8452</v>
      </c>
      <c r="D3106" s="55" t="s">
        <v>8453</v>
      </c>
      <c r="E3106" s="55" t="s">
        <v>716</v>
      </c>
      <c r="F3106" s="54" t="s">
        <v>441</v>
      </c>
      <c r="G3106" s="56">
        <v>24944</v>
      </c>
      <c r="H3106" s="85">
        <f t="shared" si="48"/>
        <v>5.0792616499862557</v>
      </c>
    </row>
    <row r="3107" spans="1:8" x14ac:dyDescent="0.25">
      <c r="A3107" s="53">
        <v>398050901436</v>
      </c>
      <c r="B3107" s="54" t="s">
        <v>8454</v>
      </c>
      <c r="C3107" s="55" t="s">
        <v>4338</v>
      </c>
      <c r="D3107" s="55" t="s">
        <v>8455</v>
      </c>
      <c r="E3107" s="55" t="s">
        <v>2223</v>
      </c>
      <c r="F3107" s="54" t="s">
        <v>441</v>
      </c>
      <c r="G3107" s="56">
        <v>24944</v>
      </c>
      <c r="H3107" s="85">
        <f t="shared" si="48"/>
        <v>5.0792616499862557</v>
      </c>
    </row>
    <row r="3108" spans="1:8" x14ac:dyDescent="0.25">
      <c r="A3108" s="53">
        <v>398051000106</v>
      </c>
      <c r="B3108" s="54" t="s">
        <v>8456</v>
      </c>
      <c r="C3108" s="55" t="s">
        <v>8457</v>
      </c>
      <c r="D3108" s="55" t="s">
        <v>5251</v>
      </c>
      <c r="E3108" s="55" t="s">
        <v>5251</v>
      </c>
      <c r="F3108" s="54" t="s">
        <v>441</v>
      </c>
      <c r="G3108" s="56">
        <v>24944</v>
      </c>
      <c r="H3108" s="85">
        <f t="shared" si="48"/>
        <v>5.0792616499862557</v>
      </c>
    </row>
    <row r="3109" spans="1:8" x14ac:dyDescent="0.25">
      <c r="A3109" s="53">
        <v>398070100600</v>
      </c>
      <c r="B3109" s="54" t="s">
        <v>8458</v>
      </c>
      <c r="C3109" s="55" t="s">
        <v>8452</v>
      </c>
      <c r="D3109" s="55" t="s">
        <v>8459</v>
      </c>
      <c r="E3109" s="55" t="s">
        <v>716</v>
      </c>
      <c r="F3109" s="54" t="s">
        <v>441</v>
      </c>
      <c r="G3109" s="56">
        <v>24944</v>
      </c>
      <c r="H3109" s="85">
        <f t="shared" si="48"/>
        <v>5.0792616499862557</v>
      </c>
    </row>
    <row r="3110" spans="1:8" x14ac:dyDescent="0.25">
      <c r="A3110" s="53">
        <v>398080600716</v>
      </c>
      <c r="B3110" s="54" t="s">
        <v>8460</v>
      </c>
      <c r="C3110" s="55" t="s">
        <v>8461</v>
      </c>
      <c r="D3110" s="55" t="s">
        <v>8462</v>
      </c>
      <c r="E3110" s="55" t="s">
        <v>8463</v>
      </c>
      <c r="F3110" s="54" t="s">
        <v>441</v>
      </c>
      <c r="G3110" s="56">
        <v>24944</v>
      </c>
      <c r="H3110" s="85">
        <f t="shared" si="48"/>
        <v>5.0792616499862557</v>
      </c>
    </row>
    <row r="3111" spans="1:8" x14ac:dyDescent="0.25">
      <c r="A3111" s="53">
        <v>398090201160</v>
      </c>
      <c r="B3111" s="54" t="s">
        <v>8464</v>
      </c>
      <c r="C3111" s="55" t="s">
        <v>8465</v>
      </c>
      <c r="D3111" s="55" t="s">
        <v>8466</v>
      </c>
      <c r="E3111" s="55" t="s">
        <v>6081</v>
      </c>
      <c r="F3111" s="54" t="s">
        <v>441</v>
      </c>
      <c r="G3111" s="56">
        <v>24944</v>
      </c>
      <c r="H3111" s="85">
        <f t="shared" si="48"/>
        <v>5.0792616499862557</v>
      </c>
    </row>
    <row r="3112" spans="1:8" x14ac:dyDescent="0.25">
      <c r="A3112" s="53">
        <v>398090600277</v>
      </c>
      <c r="B3112" s="54" t="s">
        <v>8467</v>
      </c>
      <c r="C3112" s="55" t="s">
        <v>8468</v>
      </c>
      <c r="D3112" s="55" t="s">
        <v>8469</v>
      </c>
      <c r="E3112" s="55" t="s">
        <v>743</v>
      </c>
      <c r="F3112" s="54" t="s">
        <v>441</v>
      </c>
      <c r="G3112" s="56">
        <v>24944</v>
      </c>
      <c r="H3112" s="85">
        <f t="shared" si="48"/>
        <v>5.0792616499862557</v>
      </c>
    </row>
    <row r="3113" spans="1:8" x14ac:dyDescent="0.25">
      <c r="A3113" s="53">
        <v>398090601150</v>
      </c>
      <c r="B3113" s="54" t="s">
        <v>8470</v>
      </c>
      <c r="C3113" s="55" t="s">
        <v>8471</v>
      </c>
      <c r="D3113" s="55" t="s">
        <v>8472</v>
      </c>
      <c r="E3113" s="55" t="s">
        <v>7597</v>
      </c>
      <c r="F3113" s="54" t="s">
        <v>441</v>
      </c>
      <c r="G3113" s="56">
        <v>24944</v>
      </c>
      <c r="H3113" s="85">
        <f t="shared" si="48"/>
        <v>5.0792616499862557</v>
      </c>
    </row>
    <row r="3114" spans="1:8" x14ac:dyDescent="0.25">
      <c r="A3114" s="53">
        <v>398110600023</v>
      </c>
      <c r="B3114" s="54" t="s">
        <v>8473</v>
      </c>
      <c r="C3114" s="55" t="s">
        <v>8474</v>
      </c>
      <c r="D3114" s="55" t="s">
        <v>8475</v>
      </c>
      <c r="E3114" s="55" t="s">
        <v>3623</v>
      </c>
      <c r="F3114" s="54" t="s">
        <v>441</v>
      </c>
      <c r="G3114" s="56">
        <v>24944</v>
      </c>
      <c r="H3114" s="85">
        <f t="shared" si="48"/>
        <v>5.0792616499862557</v>
      </c>
    </row>
    <row r="3115" spans="1:8" x14ac:dyDescent="0.25">
      <c r="A3115" s="53">
        <v>398110900167</v>
      </c>
      <c r="B3115" s="54" t="s">
        <v>8476</v>
      </c>
      <c r="C3115" s="55" t="s">
        <v>8477</v>
      </c>
      <c r="D3115" s="55" t="s">
        <v>8478</v>
      </c>
      <c r="E3115" s="55" t="s">
        <v>7336</v>
      </c>
      <c r="F3115" s="54" t="s">
        <v>441</v>
      </c>
      <c r="G3115" s="56">
        <v>24944</v>
      </c>
      <c r="H3115" s="85">
        <f t="shared" si="48"/>
        <v>5.0792616499862557</v>
      </c>
    </row>
    <row r="3116" spans="1:8" x14ac:dyDescent="0.25">
      <c r="A3116" s="53">
        <v>398111200738</v>
      </c>
      <c r="B3116" s="54" t="s">
        <v>8479</v>
      </c>
      <c r="C3116" s="55" t="s">
        <v>8480</v>
      </c>
      <c r="D3116" s="55" t="s">
        <v>8481</v>
      </c>
      <c r="E3116" s="55" t="s">
        <v>2227</v>
      </c>
      <c r="F3116" s="54" t="s">
        <v>441</v>
      </c>
      <c r="G3116" s="56">
        <v>24944</v>
      </c>
      <c r="H3116" s="85">
        <f t="shared" si="48"/>
        <v>5.0792616499862557</v>
      </c>
    </row>
    <row r="3117" spans="1:8" x14ac:dyDescent="0.25">
      <c r="A3117" s="53">
        <v>398120200261</v>
      </c>
      <c r="B3117" s="54" t="s">
        <v>8482</v>
      </c>
      <c r="C3117" s="55" t="s">
        <v>8483</v>
      </c>
      <c r="D3117" s="55" t="s">
        <v>8484</v>
      </c>
      <c r="E3117" s="55" t="s">
        <v>2037</v>
      </c>
      <c r="F3117" s="54" t="s">
        <v>441</v>
      </c>
      <c r="G3117" s="56">
        <v>24944</v>
      </c>
      <c r="H3117" s="85">
        <f t="shared" si="48"/>
        <v>5.0792616499862557</v>
      </c>
    </row>
    <row r="3118" spans="1:8" x14ac:dyDescent="0.25">
      <c r="A3118" s="53">
        <v>398130100540</v>
      </c>
      <c r="B3118" s="54" t="s">
        <v>8485</v>
      </c>
      <c r="C3118" s="55" t="s">
        <v>8486</v>
      </c>
      <c r="D3118" s="55" t="s">
        <v>8487</v>
      </c>
      <c r="E3118" s="55" t="s">
        <v>2223</v>
      </c>
      <c r="F3118" s="54" t="s">
        <v>441</v>
      </c>
      <c r="G3118" s="56">
        <v>24944</v>
      </c>
      <c r="H3118" s="85">
        <f t="shared" si="48"/>
        <v>5.0792616499862557</v>
      </c>
    </row>
    <row r="3119" spans="1:8" x14ac:dyDescent="0.25">
      <c r="A3119" s="53">
        <v>398130100574</v>
      </c>
      <c r="B3119" s="54" t="s">
        <v>8488</v>
      </c>
      <c r="C3119" s="55" t="s">
        <v>8489</v>
      </c>
      <c r="D3119" s="55" t="s">
        <v>8490</v>
      </c>
      <c r="E3119" s="55" t="s">
        <v>1051</v>
      </c>
      <c r="F3119" s="54" t="s">
        <v>441</v>
      </c>
      <c r="G3119" s="56">
        <v>24944</v>
      </c>
      <c r="H3119" s="85">
        <f t="shared" si="48"/>
        <v>5.0792616499862557</v>
      </c>
    </row>
    <row r="3120" spans="1:8" x14ac:dyDescent="0.25">
      <c r="A3120" s="53">
        <v>398131000875</v>
      </c>
      <c r="B3120" s="54" t="s">
        <v>8491</v>
      </c>
      <c r="C3120" s="55" t="s">
        <v>8492</v>
      </c>
      <c r="D3120" s="55" t="s">
        <v>8493</v>
      </c>
      <c r="E3120" s="55" t="s">
        <v>716</v>
      </c>
      <c r="F3120" s="54" t="s">
        <v>441</v>
      </c>
      <c r="G3120" s="56">
        <v>24944</v>
      </c>
      <c r="H3120" s="85">
        <f t="shared" si="48"/>
        <v>5.0792616499862557</v>
      </c>
    </row>
    <row r="3121" spans="1:8" x14ac:dyDescent="0.25">
      <c r="A3121" s="53">
        <v>398131100721</v>
      </c>
      <c r="B3121" s="54" t="s">
        <v>8494</v>
      </c>
      <c r="C3121" s="55" t="s">
        <v>8452</v>
      </c>
      <c r="D3121" s="55" t="s">
        <v>8495</v>
      </c>
      <c r="E3121" s="55" t="s">
        <v>716</v>
      </c>
      <c r="F3121" s="54" t="s">
        <v>441</v>
      </c>
      <c r="G3121" s="56">
        <v>24944</v>
      </c>
      <c r="H3121" s="85">
        <f t="shared" si="48"/>
        <v>5.0792616499862557</v>
      </c>
    </row>
    <row r="3122" spans="1:8" x14ac:dyDescent="0.25">
      <c r="A3122" s="53">
        <v>398140100157</v>
      </c>
      <c r="B3122" s="54" t="s">
        <v>8496</v>
      </c>
      <c r="C3122" s="55" t="s">
        <v>8497</v>
      </c>
      <c r="D3122" s="55" t="s">
        <v>8498</v>
      </c>
      <c r="E3122" s="55" t="s">
        <v>716</v>
      </c>
      <c r="F3122" s="54" t="s">
        <v>441</v>
      </c>
      <c r="G3122" s="56">
        <v>24944</v>
      </c>
      <c r="H3122" s="85">
        <f t="shared" si="48"/>
        <v>5.0792616499862557</v>
      </c>
    </row>
    <row r="3123" spans="1:8" x14ac:dyDescent="0.25">
      <c r="A3123" s="53">
        <v>398140500562</v>
      </c>
      <c r="B3123" s="54" t="s">
        <v>8499</v>
      </c>
      <c r="C3123" s="55" t="s">
        <v>8500</v>
      </c>
      <c r="D3123" s="55" t="s">
        <v>8501</v>
      </c>
      <c r="E3123" s="55" t="s">
        <v>1927</v>
      </c>
      <c r="F3123" s="54" t="s">
        <v>441</v>
      </c>
      <c r="G3123" s="56">
        <v>24944</v>
      </c>
      <c r="H3123" s="85">
        <f t="shared" si="48"/>
        <v>5.0792616499862557</v>
      </c>
    </row>
    <row r="3124" spans="1:8" x14ac:dyDescent="0.25">
      <c r="A3124" s="53">
        <v>398160200964</v>
      </c>
      <c r="B3124" s="54" t="s">
        <v>8502</v>
      </c>
      <c r="C3124" s="55" t="s">
        <v>8503</v>
      </c>
      <c r="D3124" s="55" t="s">
        <v>8504</v>
      </c>
      <c r="E3124" s="55" t="s">
        <v>2227</v>
      </c>
      <c r="F3124" s="54" t="s">
        <v>441</v>
      </c>
      <c r="G3124" s="56">
        <v>24944</v>
      </c>
      <c r="H3124" s="85">
        <f t="shared" si="48"/>
        <v>5.0792616499862557</v>
      </c>
    </row>
    <row r="3125" spans="1:8" x14ac:dyDescent="0.25">
      <c r="A3125" s="53">
        <v>398161000187</v>
      </c>
      <c r="B3125" s="54" t="s">
        <v>8505</v>
      </c>
      <c r="C3125" s="55" t="s">
        <v>8506</v>
      </c>
      <c r="D3125" s="55" t="s">
        <v>8507</v>
      </c>
      <c r="E3125" s="55" t="s">
        <v>716</v>
      </c>
      <c r="F3125" s="54" t="s">
        <v>441</v>
      </c>
      <c r="G3125" s="56">
        <v>24944</v>
      </c>
      <c r="H3125" s="85">
        <f t="shared" si="48"/>
        <v>5.0792616499862557</v>
      </c>
    </row>
    <row r="3126" spans="1:8" x14ac:dyDescent="0.25">
      <c r="A3126" s="53">
        <v>398161000268</v>
      </c>
      <c r="B3126" s="54" t="s">
        <v>8508</v>
      </c>
      <c r="C3126" s="55" t="s">
        <v>8509</v>
      </c>
      <c r="D3126" s="55" t="s">
        <v>8510</v>
      </c>
      <c r="E3126" s="55" t="s">
        <v>6995</v>
      </c>
      <c r="F3126" s="54" t="s">
        <v>441</v>
      </c>
      <c r="G3126" s="56">
        <v>24944</v>
      </c>
      <c r="H3126" s="85">
        <f t="shared" si="48"/>
        <v>5.0792616499862557</v>
      </c>
    </row>
    <row r="3127" spans="1:8" x14ac:dyDescent="0.25">
      <c r="A3127" s="53">
        <v>398821200583</v>
      </c>
      <c r="B3127" s="54" t="s">
        <v>8511</v>
      </c>
      <c r="C3127" s="55" t="s">
        <v>8512</v>
      </c>
      <c r="D3127" s="55" t="s">
        <v>2733</v>
      </c>
      <c r="E3127" s="55" t="s">
        <v>2733</v>
      </c>
      <c r="F3127" s="54" t="s">
        <v>441</v>
      </c>
      <c r="G3127" s="56">
        <v>24944</v>
      </c>
      <c r="H3127" s="85">
        <f t="shared" si="48"/>
        <v>5.0792616499862557</v>
      </c>
    </row>
    <row r="3128" spans="1:8" x14ac:dyDescent="0.25">
      <c r="A3128" s="53">
        <v>398850500065</v>
      </c>
      <c r="B3128" s="54" t="s">
        <v>8513</v>
      </c>
      <c r="C3128" s="55" t="s">
        <v>8514</v>
      </c>
      <c r="D3128" s="55" t="s">
        <v>8515</v>
      </c>
      <c r="E3128" s="55" t="s">
        <v>743</v>
      </c>
      <c r="F3128" s="54" t="s">
        <v>441</v>
      </c>
      <c r="G3128" s="56">
        <v>24944</v>
      </c>
      <c r="H3128" s="85">
        <f t="shared" si="48"/>
        <v>5.0792616499862557</v>
      </c>
    </row>
    <row r="3129" spans="1:8" x14ac:dyDescent="0.25">
      <c r="A3129" s="53">
        <v>398861000552</v>
      </c>
      <c r="B3129" s="54" t="s">
        <v>8516</v>
      </c>
      <c r="C3129" s="55" t="s">
        <v>8517</v>
      </c>
      <c r="D3129" s="55" t="s">
        <v>8518</v>
      </c>
      <c r="E3129" s="55" t="s">
        <v>2227</v>
      </c>
      <c r="F3129" s="54" t="s">
        <v>441</v>
      </c>
      <c r="G3129" s="56">
        <v>24944</v>
      </c>
      <c r="H3129" s="85">
        <f t="shared" si="48"/>
        <v>5.0792616499862557</v>
      </c>
    </row>
    <row r="3130" spans="1:8" x14ac:dyDescent="0.25">
      <c r="A3130" s="53">
        <v>398890100132</v>
      </c>
      <c r="B3130" s="54" t="s">
        <v>8519</v>
      </c>
      <c r="C3130" s="55" t="s">
        <v>8520</v>
      </c>
      <c r="D3130" s="55" t="s">
        <v>8521</v>
      </c>
      <c r="E3130" s="55" t="s">
        <v>1927</v>
      </c>
      <c r="F3130" s="54" t="s">
        <v>441</v>
      </c>
      <c r="G3130" s="56">
        <v>24944</v>
      </c>
      <c r="H3130" s="85">
        <f t="shared" si="48"/>
        <v>5.0792616499862557</v>
      </c>
    </row>
    <row r="3131" spans="1:8" x14ac:dyDescent="0.25">
      <c r="A3131" s="53">
        <v>398920700105</v>
      </c>
      <c r="B3131" s="54" t="s">
        <v>8522</v>
      </c>
      <c r="C3131" s="55" t="s">
        <v>8523</v>
      </c>
      <c r="D3131" s="55" t="s">
        <v>8524</v>
      </c>
      <c r="E3131" s="55" t="s">
        <v>743</v>
      </c>
      <c r="F3131" s="54" t="s">
        <v>441</v>
      </c>
      <c r="G3131" s="56">
        <v>24944</v>
      </c>
      <c r="H3131" s="85">
        <f t="shared" si="48"/>
        <v>5.0792616499862557</v>
      </c>
    </row>
    <row r="3132" spans="1:8" x14ac:dyDescent="0.25">
      <c r="A3132" s="53">
        <v>398950820521</v>
      </c>
      <c r="B3132" s="54" t="s">
        <v>8525</v>
      </c>
      <c r="C3132" s="55" t="s">
        <v>6100</v>
      </c>
      <c r="D3132" s="55" t="s">
        <v>8526</v>
      </c>
      <c r="E3132" s="55" t="s">
        <v>1845</v>
      </c>
      <c r="F3132" s="54" t="s">
        <v>441</v>
      </c>
      <c r="G3132" s="56">
        <v>24944</v>
      </c>
      <c r="H3132" s="85">
        <f t="shared" si="48"/>
        <v>5.0792616499862557</v>
      </c>
    </row>
    <row r="3133" spans="1:8" x14ac:dyDescent="0.25">
      <c r="A3133" s="53">
        <v>398950920835</v>
      </c>
      <c r="B3133" s="54" t="s">
        <v>8527</v>
      </c>
      <c r="C3133" s="55" t="s">
        <v>8528</v>
      </c>
      <c r="D3133" s="55" t="s">
        <v>8529</v>
      </c>
      <c r="E3133" s="55" t="s">
        <v>1927</v>
      </c>
      <c r="F3133" s="54" t="s">
        <v>441</v>
      </c>
      <c r="G3133" s="56">
        <v>24944</v>
      </c>
      <c r="H3133" s="85">
        <f t="shared" si="48"/>
        <v>5.0792616499862557</v>
      </c>
    </row>
    <row r="3134" spans="1:8" x14ac:dyDescent="0.25">
      <c r="A3134" s="53">
        <v>398960405505</v>
      </c>
      <c r="B3134" s="54" t="s">
        <v>8530</v>
      </c>
      <c r="C3134" s="55" t="s">
        <v>8531</v>
      </c>
      <c r="D3134" s="55" t="s">
        <v>8532</v>
      </c>
      <c r="E3134" s="55" t="s">
        <v>2227</v>
      </c>
      <c r="F3134" s="54" t="s">
        <v>441</v>
      </c>
      <c r="G3134" s="56">
        <v>24944</v>
      </c>
      <c r="H3134" s="85">
        <f t="shared" si="48"/>
        <v>5.0792616499862557</v>
      </c>
    </row>
    <row r="3135" spans="1:8" x14ac:dyDescent="0.25">
      <c r="A3135" s="53">
        <v>398960905419</v>
      </c>
      <c r="B3135" s="54" t="s">
        <v>8533</v>
      </c>
      <c r="C3135" s="55" t="s">
        <v>8509</v>
      </c>
      <c r="D3135" s="55" t="s">
        <v>8534</v>
      </c>
      <c r="E3135" s="55" t="s">
        <v>6995</v>
      </c>
      <c r="F3135" s="54" t="s">
        <v>441</v>
      </c>
      <c r="G3135" s="56">
        <v>24944</v>
      </c>
      <c r="H3135" s="85">
        <f t="shared" si="48"/>
        <v>5.0792616499862557</v>
      </c>
    </row>
    <row r="3136" spans="1:8" x14ac:dyDescent="0.25">
      <c r="A3136" s="53">
        <v>398961105513</v>
      </c>
      <c r="B3136" s="54" t="s">
        <v>8535</v>
      </c>
      <c r="C3136" s="55" t="s">
        <v>8536</v>
      </c>
      <c r="D3136" s="55" t="s">
        <v>8537</v>
      </c>
      <c r="E3136" s="55" t="s">
        <v>8538</v>
      </c>
      <c r="F3136" s="54" t="s">
        <v>441</v>
      </c>
      <c r="G3136" s="56">
        <v>24944</v>
      </c>
      <c r="H3136" s="85">
        <f t="shared" si="48"/>
        <v>5.0792616499862557</v>
      </c>
    </row>
    <row r="3137" spans="1:8" x14ac:dyDescent="0.25">
      <c r="A3137" s="53">
        <v>398961105777</v>
      </c>
      <c r="B3137" s="54" t="s">
        <v>8539</v>
      </c>
      <c r="C3137" s="55" t="s">
        <v>2221</v>
      </c>
      <c r="D3137" s="55" t="s">
        <v>4339</v>
      </c>
      <c r="E3137" s="55" t="s">
        <v>2223</v>
      </c>
      <c r="F3137" s="54" t="s">
        <v>477</v>
      </c>
      <c r="G3137" s="56">
        <v>24944</v>
      </c>
      <c r="H3137" s="85">
        <f t="shared" si="48"/>
        <v>5.0792616499862557</v>
      </c>
    </row>
    <row r="3138" spans="1:8" x14ac:dyDescent="0.25">
      <c r="A3138" s="53">
        <v>398980310501</v>
      </c>
      <c r="B3138" s="54" t="s">
        <v>8540</v>
      </c>
      <c r="C3138" s="55" t="s">
        <v>8541</v>
      </c>
      <c r="D3138" s="55" t="s">
        <v>8542</v>
      </c>
      <c r="E3138" s="55" t="s">
        <v>2223</v>
      </c>
      <c r="F3138" s="54" t="s">
        <v>441</v>
      </c>
      <c r="G3138" s="56">
        <v>24944</v>
      </c>
      <c r="H3138" s="85">
        <f t="shared" si="48"/>
        <v>5.0792616499862557</v>
      </c>
    </row>
    <row r="3139" spans="1:8" x14ac:dyDescent="0.25">
      <c r="A3139" s="53">
        <v>398980711530</v>
      </c>
      <c r="B3139" s="54" t="s">
        <v>8543</v>
      </c>
      <c r="C3139" s="55" t="s">
        <v>1049</v>
      </c>
      <c r="D3139" s="55" t="s">
        <v>8544</v>
      </c>
      <c r="E3139" s="55" t="s">
        <v>1051</v>
      </c>
      <c r="F3139" s="54" t="s">
        <v>441</v>
      </c>
      <c r="G3139" s="56">
        <v>24944</v>
      </c>
      <c r="H3139" s="85">
        <f t="shared" ref="H3139:H3202" si="49">G3139/4910.95</f>
        <v>5.0792616499862557</v>
      </c>
    </row>
    <row r="3140" spans="1:8" x14ac:dyDescent="0.25">
      <c r="A3140" s="53">
        <v>398990111433</v>
      </c>
      <c r="B3140" s="54" t="s">
        <v>8545</v>
      </c>
      <c r="C3140" s="55" t="s">
        <v>8546</v>
      </c>
      <c r="D3140" s="55" t="s">
        <v>8547</v>
      </c>
      <c r="E3140" s="55" t="s">
        <v>2160</v>
      </c>
      <c r="F3140" s="54" t="s">
        <v>441</v>
      </c>
      <c r="G3140" s="56">
        <v>24944</v>
      </c>
      <c r="H3140" s="85">
        <f t="shared" si="49"/>
        <v>5.0792616499862557</v>
      </c>
    </row>
    <row r="3141" spans="1:8" x14ac:dyDescent="0.25">
      <c r="A3141" s="53">
        <v>398990810781</v>
      </c>
      <c r="B3141" s="54" t="s">
        <v>8548</v>
      </c>
      <c r="C3141" s="55" t="s">
        <v>8549</v>
      </c>
      <c r="D3141" s="55" t="s">
        <v>8550</v>
      </c>
      <c r="E3141" s="55" t="s">
        <v>6995</v>
      </c>
      <c r="F3141" s="54" t="s">
        <v>441</v>
      </c>
      <c r="G3141" s="56">
        <v>24944</v>
      </c>
      <c r="H3141" s="85">
        <f t="shared" si="49"/>
        <v>5.0792616499862557</v>
      </c>
    </row>
    <row r="3142" spans="1:8" x14ac:dyDescent="0.25">
      <c r="A3142" s="53">
        <v>398990910794</v>
      </c>
      <c r="B3142" s="54" t="s">
        <v>8551</v>
      </c>
      <c r="C3142" s="55" t="s">
        <v>8552</v>
      </c>
      <c r="D3142" s="55" t="s">
        <v>8553</v>
      </c>
      <c r="E3142" s="55" t="s">
        <v>2816</v>
      </c>
      <c r="F3142" s="54" t="s">
        <v>441</v>
      </c>
      <c r="G3142" s="56">
        <v>24944</v>
      </c>
      <c r="H3142" s="85">
        <f t="shared" si="49"/>
        <v>5.0792616499862557</v>
      </c>
    </row>
    <row r="3143" spans="1:8" x14ac:dyDescent="0.25">
      <c r="A3143" s="53">
        <v>400000300169</v>
      </c>
      <c r="B3143" s="54" t="s">
        <v>8554</v>
      </c>
      <c r="C3143" s="55" t="s">
        <v>6387</v>
      </c>
      <c r="D3143" s="55" t="s">
        <v>6388</v>
      </c>
      <c r="E3143" s="55" t="s">
        <v>716</v>
      </c>
      <c r="F3143" s="54" t="s">
        <v>441</v>
      </c>
      <c r="G3143" s="56">
        <v>24944</v>
      </c>
      <c r="H3143" s="85">
        <f t="shared" si="49"/>
        <v>5.0792616499862557</v>
      </c>
    </row>
    <row r="3144" spans="1:8" x14ac:dyDescent="0.25">
      <c r="A3144" s="53">
        <v>400000300983</v>
      </c>
      <c r="B3144" s="54" t="s">
        <v>8555</v>
      </c>
      <c r="C3144" s="55" t="s">
        <v>8556</v>
      </c>
      <c r="D3144" s="55" t="s">
        <v>6140</v>
      </c>
      <c r="E3144" s="55" t="s">
        <v>716</v>
      </c>
      <c r="F3144" s="54" t="s">
        <v>441</v>
      </c>
      <c r="G3144" s="56">
        <v>24944</v>
      </c>
      <c r="H3144" s="85">
        <f t="shared" si="49"/>
        <v>5.0792616499862557</v>
      </c>
    </row>
    <row r="3145" spans="1:8" x14ac:dyDescent="0.25">
      <c r="A3145" s="53">
        <v>400000300991</v>
      </c>
      <c r="B3145" s="54" t="s">
        <v>8557</v>
      </c>
      <c r="C3145" s="55" t="s">
        <v>8558</v>
      </c>
      <c r="D3145" s="55" t="s">
        <v>5359</v>
      </c>
      <c r="E3145" s="55" t="s">
        <v>716</v>
      </c>
      <c r="F3145" s="54" t="s">
        <v>441</v>
      </c>
      <c r="G3145" s="56">
        <v>24944</v>
      </c>
      <c r="H3145" s="85">
        <f t="shared" si="49"/>
        <v>5.0792616499862557</v>
      </c>
    </row>
    <row r="3146" spans="1:8" x14ac:dyDescent="0.25">
      <c r="A3146" s="53">
        <v>400000501148</v>
      </c>
      <c r="B3146" s="54" t="s">
        <v>8559</v>
      </c>
      <c r="C3146" s="55" t="s">
        <v>8560</v>
      </c>
      <c r="D3146" s="55" t="s">
        <v>8561</v>
      </c>
      <c r="E3146" s="55" t="s">
        <v>716</v>
      </c>
      <c r="F3146" s="54" t="s">
        <v>441</v>
      </c>
      <c r="G3146" s="56">
        <v>24944</v>
      </c>
      <c r="H3146" s="85">
        <f t="shared" si="49"/>
        <v>5.0792616499862557</v>
      </c>
    </row>
    <row r="3147" spans="1:8" x14ac:dyDescent="0.25">
      <c r="A3147" s="53">
        <v>400010103531</v>
      </c>
      <c r="B3147" s="54" t="s">
        <v>8562</v>
      </c>
      <c r="C3147" s="55" t="s">
        <v>8563</v>
      </c>
      <c r="D3147" s="55" t="s">
        <v>6140</v>
      </c>
      <c r="E3147" s="55" t="s">
        <v>716</v>
      </c>
      <c r="F3147" s="54" t="s">
        <v>441</v>
      </c>
      <c r="G3147" s="56">
        <v>24944</v>
      </c>
      <c r="H3147" s="85">
        <f t="shared" si="49"/>
        <v>5.0792616499862557</v>
      </c>
    </row>
    <row r="3148" spans="1:8" x14ac:dyDescent="0.25">
      <c r="A3148" s="53">
        <v>400020101049</v>
      </c>
      <c r="B3148" s="54" t="s">
        <v>8564</v>
      </c>
      <c r="C3148" s="55" t="s">
        <v>8565</v>
      </c>
      <c r="D3148" s="55" t="s">
        <v>7786</v>
      </c>
      <c r="E3148" s="55" t="s">
        <v>716</v>
      </c>
      <c r="F3148" s="54" t="s">
        <v>441</v>
      </c>
      <c r="G3148" s="56">
        <v>24944</v>
      </c>
      <c r="H3148" s="85">
        <f t="shared" si="49"/>
        <v>5.0792616499862557</v>
      </c>
    </row>
    <row r="3149" spans="1:8" x14ac:dyDescent="0.25">
      <c r="A3149" s="53">
        <v>400020203437</v>
      </c>
      <c r="B3149" s="54" t="s">
        <v>8566</v>
      </c>
      <c r="C3149" s="55" t="s">
        <v>8567</v>
      </c>
      <c r="D3149" s="55" t="s">
        <v>8568</v>
      </c>
      <c r="E3149" s="55" t="s">
        <v>716</v>
      </c>
      <c r="F3149" s="54" t="s">
        <v>441</v>
      </c>
      <c r="G3149" s="56">
        <v>24944</v>
      </c>
      <c r="H3149" s="85">
        <f t="shared" si="49"/>
        <v>5.0792616499862557</v>
      </c>
    </row>
    <row r="3150" spans="1:8" x14ac:dyDescent="0.25">
      <c r="A3150" s="53">
        <v>400020602455</v>
      </c>
      <c r="B3150" s="54" t="s">
        <v>8569</v>
      </c>
      <c r="C3150" s="55" t="s">
        <v>8570</v>
      </c>
      <c r="D3150" s="55" t="s">
        <v>8571</v>
      </c>
      <c r="E3150" s="55" t="s">
        <v>716</v>
      </c>
      <c r="F3150" s="54" t="s">
        <v>441</v>
      </c>
      <c r="G3150" s="56">
        <v>24944</v>
      </c>
      <c r="H3150" s="85">
        <f t="shared" si="49"/>
        <v>5.0792616499862557</v>
      </c>
    </row>
    <row r="3151" spans="1:8" x14ac:dyDescent="0.25">
      <c r="A3151" s="53">
        <v>400030104445</v>
      </c>
      <c r="B3151" s="54" t="s">
        <v>8572</v>
      </c>
      <c r="C3151" s="55" t="s">
        <v>5628</v>
      </c>
      <c r="D3151" s="55" t="s">
        <v>6444</v>
      </c>
      <c r="E3151" s="55" t="s">
        <v>716</v>
      </c>
      <c r="F3151" s="54" t="s">
        <v>441</v>
      </c>
      <c r="G3151" s="56">
        <v>24944</v>
      </c>
      <c r="H3151" s="85">
        <f t="shared" si="49"/>
        <v>5.0792616499862557</v>
      </c>
    </row>
    <row r="3152" spans="1:8" x14ac:dyDescent="0.25">
      <c r="A3152" s="53">
        <v>400031002913</v>
      </c>
      <c r="B3152" s="54" t="s">
        <v>8573</v>
      </c>
      <c r="C3152" s="55" t="s">
        <v>8574</v>
      </c>
      <c r="D3152" s="55" t="s">
        <v>8575</v>
      </c>
      <c r="E3152" s="55" t="s">
        <v>716</v>
      </c>
      <c r="F3152" s="54" t="s">
        <v>441</v>
      </c>
      <c r="G3152" s="56">
        <v>24944</v>
      </c>
      <c r="H3152" s="85">
        <f t="shared" si="49"/>
        <v>5.0792616499862557</v>
      </c>
    </row>
    <row r="3153" spans="1:8" x14ac:dyDescent="0.25">
      <c r="A3153" s="53">
        <v>400040506789</v>
      </c>
      <c r="B3153" s="54" t="s">
        <v>8576</v>
      </c>
      <c r="C3153" s="55" t="s">
        <v>8577</v>
      </c>
      <c r="D3153" s="55" t="s">
        <v>8578</v>
      </c>
      <c r="E3153" s="55" t="s">
        <v>716</v>
      </c>
      <c r="F3153" s="54" t="s">
        <v>441</v>
      </c>
      <c r="G3153" s="56">
        <v>24944</v>
      </c>
      <c r="H3153" s="85">
        <f t="shared" si="49"/>
        <v>5.0792616499862557</v>
      </c>
    </row>
    <row r="3154" spans="1:8" x14ac:dyDescent="0.25">
      <c r="A3154" s="53">
        <v>400051001573</v>
      </c>
      <c r="B3154" s="54" t="s">
        <v>8579</v>
      </c>
      <c r="C3154" s="55" t="s">
        <v>8580</v>
      </c>
      <c r="D3154" s="55" t="s">
        <v>8581</v>
      </c>
      <c r="E3154" s="55" t="s">
        <v>716</v>
      </c>
      <c r="F3154" s="54" t="s">
        <v>441</v>
      </c>
      <c r="G3154" s="56">
        <v>24944</v>
      </c>
      <c r="H3154" s="85">
        <f t="shared" si="49"/>
        <v>5.0792616499862557</v>
      </c>
    </row>
    <row r="3155" spans="1:8" x14ac:dyDescent="0.25">
      <c r="A3155" s="53">
        <v>400051204733</v>
      </c>
      <c r="B3155" s="54" t="s">
        <v>8582</v>
      </c>
      <c r="C3155" s="55" t="s">
        <v>8583</v>
      </c>
      <c r="D3155" s="55" t="s">
        <v>8584</v>
      </c>
      <c r="E3155" s="55" t="s">
        <v>716</v>
      </c>
      <c r="F3155" s="54" t="s">
        <v>441</v>
      </c>
      <c r="G3155" s="56">
        <v>24944</v>
      </c>
      <c r="H3155" s="85">
        <f t="shared" si="49"/>
        <v>5.0792616499862557</v>
      </c>
    </row>
    <row r="3156" spans="1:8" x14ac:dyDescent="0.25">
      <c r="A3156" s="53">
        <v>400060107031</v>
      </c>
      <c r="B3156" s="54" t="s">
        <v>8585</v>
      </c>
      <c r="C3156" s="55" t="s">
        <v>8586</v>
      </c>
      <c r="D3156" s="55" t="s">
        <v>8587</v>
      </c>
      <c r="E3156" s="55" t="s">
        <v>716</v>
      </c>
      <c r="F3156" s="54" t="s">
        <v>441</v>
      </c>
      <c r="G3156" s="56">
        <v>24944</v>
      </c>
      <c r="H3156" s="85">
        <f t="shared" si="49"/>
        <v>5.0792616499862557</v>
      </c>
    </row>
    <row r="3157" spans="1:8" x14ac:dyDescent="0.25">
      <c r="A3157" s="53">
        <v>400060402360</v>
      </c>
      <c r="B3157" s="54" t="s">
        <v>8588</v>
      </c>
      <c r="C3157" s="55" t="s">
        <v>8589</v>
      </c>
      <c r="D3157" s="55" t="s">
        <v>4088</v>
      </c>
      <c r="E3157" s="55" t="s">
        <v>716</v>
      </c>
      <c r="F3157" s="54" t="s">
        <v>441</v>
      </c>
      <c r="G3157" s="56">
        <v>24944</v>
      </c>
      <c r="H3157" s="85">
        <f t="shared" si="49"/>
        <v>5.0792616499862557</v>
      </c>
    </row>
    <row r="3158" spans="1:8" x14ac:dyDescent="0.25">
      <c r="A3158" s="53">
        <v>400060502101</v>
      </c>
      <c r="B3158" s="54" t="s">
        <v>8590</v>
      </c>
      <c r="C3158" s="55" t="s">
        <v>8591</v>
      </c>
      <c r="D3158" s="55" t="s">
        <v>8592</v>
      </c>
      <c r="E3158" s="55" t="s">
        <v>716</v>
      </c>
      <c r="F3158" s="54" t="s">
        <v>441</v>
      </c>
      <c r="G3158" s="56">
        <v>24944</v>
      </c>
      <c r="H3158" s="85">
        <f t="shared" si="49"/>
        <v>5.0792616499862557</v>
      </c>
    </row>
    <row r="3159" spans="1:8" x14ac:dyDescent="0.25">
      <c r="A3159" s="53">
        <v>400070303696</v>
      </c>
      <c r="B3159" s="54" t="s">
        <v>8593</v>
      </c>
      <c r="C3159" s="55" t="s">
        <v>8594</v>
      </c>
      <c r="D3159" s="55" t="s">
        <v>8595</v>
      </c>
      <c r="E3159" s="55" t="s">
        <v>716</v>
      </c>
      <c r="F3159" s="54" t="s">
        <v>441</v>
      </c>
      <c r="G3159" s="56">
        <v>24944</v>
      </c>
      <c r="H3159" s="85">
        <f t="shared" si="49"/>
        <v>5.0792616499862557</v>
      </c>
    </row>
    <row r="3160" spans="1:8" x14ac:dyDescent="0.25">
      <c r="A3160" s="53">
        <v>400071001405</v>
      </c>
      <c r="B3160" s="54" t="s">
        <v>8596</v>
      </c>
      <c r="C3160" s="55" t="s">
        <v>8597</v>
      </c>
      <c r="D3160" s="55" t="s">
        <v>8598</v>
      </c>
      <c r="E3160" s="55" t="s">
        <v>716</v>
      </c>
      <c r="F3160" s="54" t="s">
        <v>441</v>
      </c>
      <c r="G3160" s="56">
        <v>24944</v>
      </c>
      <c r="H3160" s="85">
        <f t="shared" si="49"/>
        <v>5.0792616499862557</v>
      </c>
    </row>
    <row r="3161" spans="1:8" x14ac:dyDescent="0.25">
      <c r="A3161" s="53">
        <v>400071204985</v>
      </c>
      <c r="B3161" s="54" t="s">
        <v>8599</v>
      </c>
      <c r="C3161" s="55" t="s">
        <v>8600</v>
      </c>
      <c r="D3161" s="55" t="s">
        <v>8601</v>
      </c>
      <c r="E3161" s="55" t="s">
        <v>716</v>
      </c>
      <c r="F3161" s="54" t="s">
        <v>441</v>
      </c>
      <c r="G3161" s="56">
        <v>24944</v>
      </c>
      <c r="H3161" s="85">
        <f t="shared" si="49"/>
        <v>5.0792616499862557</v>
      </c>
    </row>
    <row r="3162" spans="1:8" x14ac:dyDescent="0.25">
      <c r="A3162" s="53">
        <v>400090105033</v>
      </c>
      <c r="B3162" s="54" t="s">
        <v>8602</v>
      </c>
      <c r="C3162" s="55" t="s">
        <v>8603</v>
      </c>
      <c r="D3162" s="55" t="s">
        <v>8604</v>
      </c>
      <c r="E3162" s="55" t="s">
        <v>716</v>
      </c>
      <c r="F3162" s="54" t="s">
        <v>441</v>
      </c>
      <c r="G3162" s="56">
        <v>24944</v>
      </c>
      <c r="H3162" s="85">
        <f t="shared" si="49"/>
        <v>5.0792616499862557</v>
      </c>
    </row>
    <row r="3163" spans="1:8" x14ac:dyDescent="0.25">
      <c r="A3163" s="53">
        <v>400090203442</v>
      </c>
      <c r="B3163" s="54" t="s">
        <v>8605</v>
      </c>
      <c r="C3163" s="55" t="s">
        <v>8606</v>
      </c>
      <c r="D3163" s="55" t="s">
        <v>8607</v>
      </c>
      <c r="E3163" s="55" t="s">
        <v>716</v>
      </c>
      <c r="F3163" s="54" t="s">
        <v>441</v>
      </c>
      <c r="G3163" s="56">
        <v>24944</v>
      </c>
      <c r="H3163" s="85">
        <f t="shared" si="49"/>
        <v>5.0792616499862557</v>
      </c>
    </row>
    <row r="3164" spans="1:8" x14ac:dyDescent="0.25">
      <c r="A3164" s="53">
        <v>400090905323</v>
      </c>
      <c r="B3164" s="54" t="s">
        <v>8608</v>
      </c>
      <c r="C3164" s="55" t="s">
        <v>8609</v>
      </c>
      <c r="D3164" s="55" t="s">
        <v>8610</v>
      </c>
      <c r="E3164" s="55" t="s">
        <v>716</v>
      </c>
      <c r="F3164" s="54" t="s">
        <v>441</v>
      </c>
      <c r="G3164" s="56">
        <v>24944</v>
      </c>
      <c r="H3164" s="85">
        <f t="shared" si="49"/>
        <v>5.0792616499862557</v>
      </c>
    </row>
    <row r="3165" spans="1:8" x14ac:dyDescent="0.25">
      <c r="A3165" s="53">
        <v>400090905536</v>
      </c>
      <c r="B3165" s="54" t="s">
        <v>8611</v>
      </c>
      <c r="C3165" s="55" t="s">
        <v>8612</v>
      </c>
      <c r="D3165" s="55" t="s">
        <v>8613</v>
      </c>
      <c r="E3165" s="55" t="s">
        <v>716</v>
      </c>
      <c r="F3165" s="54" t="s">
        <v>441</v>
      </c>
      <c r="G3165" s="56">
        <v>24944</v>
      </c>
      <c r="H3165" s="85">
        <f t="shared" si="49"/>
        <v>5.0792616499862557</v>
      </c>
    </row>
    <row r="3166" spans="1:8" x14ac:dyDescent="0.25">
      <c r="A3166" s="53">
        <v>400100601018</v>
      </c>
      <c r="B3166" s="54" t="s">
        <v>8614</v>
      </c>
      <c r="C3166" s="55" t="s">
        <v>8615</v>
      </c>
      <c r="D3166" s="55" t="s">
        <v>8616</v>
      </c>
      <c r="E3166" s="55" t="s">
        <v>2127</v>
      </c>
      <c r="F3166" s="54" t="s">
        <v>441</v>
      </c>
      <c r="G3166" s="56">
        <v>24944</v>
      </c>
      <c r="H3166" s="85">
        <f t="shared" si="49"/>
        <v>5.0792616499862557</v>
      </c>
    </row>
    <row r="3167" spans="1:8" x14ac:dyDescent="0.25">
      <c r="A3167" s="53">
        <v>400110200062</v>
      </c>
      <c r="B3167" s="54" t="s">
        <v>8617</v>
      </c>
      <c r="C3167" s="55" t="s">
        <v>8618</v>
      </c>
      <c r="D3167" s="55" t="s">
        <v>8619</v>
      </c>
      <c r="E3167" s="55" t="s">
        <v>716</v>
      </c>
      <c r="F3167" s="54" t="s">
        <v>441</v>
      </c>
      <c r="G3167" s="56">
        <v>24944</v>
      </c>
      <c r="H3167" s="85">
        <f t="shared" si="49"/>
        <v>5.0792616499862557</v>
      </c>
    </row>
    <row r="3168" spans="1:8" x14ac:dyDescent="0.25">
      <c r="A3168" s="53">
        <v>400110403699</v>
      </c>
      <c r="B3168" s="54" t="s">
        <v>8620</v>
      </c>
      <c r="C3168" s="55" t="s">
        <v>8621</v>
      </c>
      <c r="D3168" s="55" t="s">
        <v>8622</v>
      </c>
      <c r="E3168" s="55" t="s">
        <v>716</v>
      </c>
      <c r="F3168" s="54" t="s">
        <v>441</v>
      </c>
      <c r="G3168" s="56">
        <v>24944</v>
      </c>
      <c r="H3168" s="85">
        <f t="shared" si="49"/>
        <v>5.0792616499862557</v>
      </c>
    </row>
    <row r="3169" spans="1:8" x14ac:dyDescent="0.25">
      <c r="A3169" s="53">
        <v>400110501593</v>
      </c>
      <c r="B3169" s="54" t="s">
        <v>8623</v>
      </c>
      <c r="C3169" s="55" t="s">
        <v>5606</v>
      </c>
      <c r="D3169" s="55" t="s">
        <v>8624</v>
      </c>
      <c r="E3169" s="55" t="s">
        <v>716</v>
      </c>
      <c r="F3169" s="54" t="s">
        <v>441</v>
      </c>
      <c r="G3169" s="56">
        <v>24944</v>
      </c>
      <c r="H3169" s="85">
        <f t="shared" si="49"/>
        <v>5.0792616499862557</v>
      </c>
    </row>
    <row r="3170" spans="1:8" x14ac:dyDescent="0.25">
      <c r="A3170" s="53">
        <v>400110601831</v>
      </c>
      <c r="B3170" s="54" t="s">
        <v>8625</v>
      </c>
      <c r="C3170" s="55" t="s">
        <v>6176</v>
      </c>
      <c r="D3170" s="55" t="s">
        <v>4088</v>
      </c>
      <c r="E3170" s="55" t="s">
        <v>716</v>
      </c>
      <c r="F3170" s="54" t="s">
        <v>441</v>
      </c>
      <c r="G3170" s="56">
        <v>24944</v>
      </c>
      <c r="H3170" s="85">
        <f t="shared" si="49"/>
        <v>5.0792616499862557</v>
      </c>
    </row>
    <row r="3171" spans="1:8" x14ac:dyDescent="0.25">
      <c r="A3171" s="53">
        <v>400110903616</v>
      </c>
      <c r="B3171" s="54" t="s">
        <v>8626</v>
      </c>
      <c r="C3171" s="55" t="s">
        <v>2407</v>
      </c>
      <c r="D3171" s="55" t="s">
        <v>7082</v>
      </c>
      <c r="E3171" s="55" t="s">
        <v>716</v>
      </c>
      <c r="F3171" s="54" t="s">
        <v>441</v>
      </c>
      <c r="G3171" s="56">
        <v>24944</v>
      </c>
      <c r="H3171" s="85">
        <f t="shared" si="49"/>
        <v>5.0792616499862557</v>
      </c>
    </row>
    <row r="3172" spans="1:8" x14ac:dyDescent="0.25">
      <c r="A3172" s="53">
        <v>400111201330</v>
      </c>
      <c r="B3172" s="54" t="s">
        <v>8627</v>
      </c>
      <c r="C3172" s="55" t="s">
        <v>8628</v>
      </c>
      <c r="D3172" s="55" t="s">
        <v>8629</v>
      </c>
      <c r="E3172" s="55" t="s">
        <v>716</v>
      </c>
      <c r="F3172" s="54" t="s">
        <v>441</v>
      </c>
      <c r="G3172" s="56">
        <v>24944</v>
      </c>
      <c r="H3172" s="85">
        <f t="shared" si="49"/>
        <v>5.0792616499862557</v>
      </c>
    </row>
    <row r="3173" spans="1:8" x14ac:dyDescent="0.25">
      <c r="A3173" s="53">
        <v>400120100775</v>
      </c>
      <c r="B3173" s="54" t="s">
        <v>8630</v>
      </c>
      <c r="C3173" s="55" t="s">
        <v>8631</v>
      </c>
      <c r="D3173" s="55" t="s">
        <v>8632</v>
      </c>
      <c r="E3173" s="55" t="s">
        <v>716</v>
      </c>
      <c r="F3173" s="54" t="s">
        <v>441</v>
      </c>
      <c r="G3173" s="56">
        <v>24944</v>
      </c>
      <c r="H3173" s="85">
        <f t="shared" si="49"/>
        <v>5.0792616499862557</v>
      </c>
    </row>
    <row r="3174" spans="1:8" x14ac:dyDescent="0.25">
      <c r="A3174" s="53">
        <v>400120200826</v>
      </c>
      <c r="B3174" s="54" t="s">
        <v>8633</v>
      </c>
      <c r="C3174" s="55" t="s">
        <v>8634</v>
      </c>
      <c r="D3174" s="55" t="s">
        <v>8635</v>
      </c>
      <c r="E3174" s="55" t="s">
        <v>716</v>
      </c>
      <c r="F3174" s="54" t="s">
        <v>441</v>
      </c>
      <c r="G3174" s="56">
        <v>24944</v>
      </c>
      <c r="H3174" s="85">
        <f t="shared" si="49"/>
        <v>5.0792616499862557</v>
      </c>
    </row>
    <row r="3175" spans="1:8" x14ac:dyDescent="0.25">
      <c r="A3175" s="53">
        <v>400120204881</v>
      </c>
      <c r="B3175" s="54" t="s">
        <v>8636</v>
      </c>
      <c r="C3175" s="55" t="s">
        <v>8637</v>
      </c>
      <c r="D3175" s="55" t="s">
        <v>8638</v>
      </c>
      <c r="E3175" s="55" t="s">
        <v>716</v>
      </c>
      <c r="F3175" s="54" t="s">
        <v>441</v>
      </c>
      <c r="G3175" s="56">
        <v>24944</v>
      </c>
      <c r="H3175" s="85">
        <f t="shared" si="49"/>
        <v>5.0792616499862557</v>
      </c>
    </row>
    <row r="3176" spans="1:8" x14ac:dyDescent="0.25">
      <c r="A3176" s="53">
        <v>400120905331</v>
      </c>
      <c r="B3176" s="54" t="s">
        <v>8639</v>
      </c>
      <c r="C3176" s="55" t="s">
        <v>8640</v>
      </c>
      <c r="D3176" s="55" t="s">
        <v>8641</v>
      </c>
      <c r="E3176" s="55" t="s">
        <v>716</v>
      </c>
      <c r="F3176" s="54" t="s">
        <v>441</v>
      </c>
      <c r="G3176" s="56">
        <v>24944</v>
      </c>
      <c r="H3176" s="85">
        <f t="shared" si="49"/>
        <v>5.0792616499862557</v>
      </c>
    </row>
    <row r="3177" spans="1:8" x14ac:dyDescent="0.25">
      <c r="A3177" s="53">
        <v>400131101609</v>
      </c>
      <c r="B3177" s="54" t="s">
        <v>8642</v>
      </c>
      <c r="C3177" s="55" t="s">
        <v>8643</v>
      </c>
      <c r="D3177" s="55" t="s">
        <v>7053</v>
      </c>
      <c r="E3177" s="55" t="s">
        <v>716</v>
      </c>
      <c r="F3177" s="54" t="s">
        <v>441</v>
      </c>
      <c r="G3177" s="56">
        <v>24944</v>
      </c>
      <c r="H3177" s="85">
        <f t="shared" si="49"/>
        <v>5.0792616499862557</v>
      </c>
    </row>
    <row r="3178" spans="1:8" x14ac:dyDescent="0.25">
      <c r="A3178" s="53">
        <v>400150204362</v>
      </c>
      <c r="B3178" s="54" t="s">
        <v>8644</v>
      </c>
      <c r="C3178" s="55" t="s">
        <v>8645</v>
      </c>
      <c r="D3178" s="55" t="s">
        <v>8646</v>
      </c>
      <c r="E3178" s="55" t="s">
        <v>716</v>
      </c>
      <c r="F3178" s="54" t="s">
        <v>441</v>
      </c>
      <c r="G3178" s="56">
        <v>24944</v>
      </c>
      <c r="H3178" s="85">
        <f t="shared" si="49"/>
        <v>5.0792616499862557</v>
      </c>
    </row>
    <row r="3179" spans="1:8" x14ac:dyDescent="0.25">
      <c r="A3179" s="53">
        <v>400150301732</v>
      </c>
      <c r="B3179" s="54" t="s">
        <v>8647</v>
      </c>
      <c r="C3179" s="55" t="s">
        <v>8648</v>
      </c>
      <c r="D3179" s="55" t="s">
        <v>8649</v>
      </c>
      <c r="E3179" s="55" t="s">
        <v>716</v>
      </c>
      <c r="F3179" s="54" t="s">
        <v>441</v>
      </c>
      <c r="G3179" s="56">
        <v>24944</v>
      </c>
      <c r="H3179" s="85">
        <f t="shared" si="49"/>
        <v>5.0792616499862557</v>
      </c>
    </row>
    <row r="3180" spans="1:8" x14ac:dyDescent="0.25">
      <c r="A3180" s="53">
        <v>400160605900</v>
      </c>
      <c r="B3180" s="54" t="s">
        <v>8650</v>
      </c>
      <c r="C3180" s="55" t="s">
        <v>8651</v>
      </c>
      <c r="D3180" s="55" t="s">
        <v>8652</v>
      </c>
      <c r="E3180" s="55" t="s">
        <v>8653</v>
      </c>
      <c r="F3180" s="54" t="s">
        <v>441</v>
      </c>
      <c r="G3180" s="56">
        <v>24944</v>
      </c>
      <c r="H3180" s="85">
        <f t="shared" si="49"/>
        <v>5.0792616499862557</v>
      </c>
    </row>
    <row r="3181" spans="1:8" x14ac:dyDescent="0.25">
      <c r="A3181" s="53">
        <v>400160904401</v>
      </c>
      <c r="B3181" s="54" t="s">
        <v>8654</v>
      </c>
      <c r="C3181" s="55" t="s">
        <v>7111</v>
      </c>
      <c r="D3181" s="55" t="s">
        <v>8655</v>
      </c>
      <c r="E3181" s="55" t="s">
        <v>716</v>
      </c>
      <c r="F3181" s="54" t="s">
        <v>441</v>
      </c>
      <c r="G3181" s="56">
        <v>24944</v>
      </c>
      <c r="H3181" s="85">
        <f t="shared" si="49"/>
        <v>5.0792616499862557</v>
      </c>
    </row>
    <row r="3182" spans="1:8" x14ac:dyDescent="0.25">
      <c r="A3182" s="53">
        <v>400161001340</v>
      </c>
      <c r="B3182" s="54" t="s">
        <v>8656</v>
      </c>
      <c r="C3182" s="55" t="s">
        <v>8657</v>
      </c>
      <c r="D3182" s="55" t="s">
        <v>8622</v>
      </c>
      <c r="E3182" s="55" t="s">
        <v>716</v>
      </c>
      <c r="F3182" s="54" t="s">
        <v>441</v>
      </c>
      <c r="G3182" s="56">
        <v>24944</v>
      </c>
      <c r="H3182" s="85">
        <f t="shared" si="49"/>
        <v>5.0792616499862557</v>
      </c>
    </row>
    <row r="3183" spans="1:8" x14ac:dyDescent="0.25">
      <c r="A3183" s="53">
        <v>400161001366</v>
      </c>
      <c r="B3183" s="54" t="s">
        <v>8658</v>
      </c>
      <c r="C3183" s="55" t="s">
        <v>8659</v>
      </c>
      <c r="D3183" s="55" t="s">
        <v>8660</v>
      </c>
      <c r="E3183" s="55" t="s">
        <v>716</v>
      </c>
      <c r="F3183" s="54" t="s">
        <v>441</v>
      </c>
      <c r="G3183" s="56">
        <v>24944</v>
      </c>
      <c r="H3183" s="85">
        <f t="shared" si="49"/>
        <v>5.0792616499862557</v>
      </c>
    </row>
    <row r="3184" spans="1:8" x14ac:dyDescent="0.25">
      <c r="A3184" s="53">
        <v>400161001447</v>
      </c>
      <c r="B3184" s="54" t="s">
        <v>8661</v>
      </c>
      <c r="C3184" s="55" t="s">
        <v>8662</v>
      </c>
      <c r="D3184" s="55" t="s">
        <v>8663</v>
      </c>
      <c r="E3184" s="55" t="s">
        <v>716</v>
      </c>
      <c r="F3184" s="54" t="s">
        <v>441</v>
      </c>
      <c r="G3184" s="56">
        <v>24944</v>
      </c>
      <c r="H3184" s="85">
        <f t="shared" si="49"/>
        <v>5.0792616499862557</v>
      </c>
    </row>
    <row r="3185" spans="1:8" x14ac:dyDescent="0.25">
      <c r="A3185" s="53">
        <v>400170203362</v>
      </c>
      <c r="B3185" s="54" t="s">
        <v>8664</v>
      </c>
      <c r="C3185" s="55" t="s">
        <v>8665</v>
      </c>
      <c r="D3185" s="55" t="s">
        <v>8666</v>
      </c>
      <c r="E3185" s="55" t="s">
        <v>716</v>
      </c>
      <c r="F3185" s="54" t="s">
        <v>477</v>
      </c>
      <c r="G3185" s="56">
        <v>24944</v>
      </c>
      <c r="H3185" s="85">
        <f t="shared" si="49"/>
        <v>5.0792616499862557</v>
      </c>
    </row>
    <row r="3186" spans="1:8" x14ac:dyDescent="0.25">
      <c r="A3186" s="53">
        <v>400170311939</v>
      </c>
      <c r="B3186" s="54" t="s">
        <v>8667</v>
      </c>
      <c r="C3186" s="55" t="s">
        <v>8668</v>
      </c>
      <c r="D3186" s="55" t="s">
        <v>4635</v>
      </c>
      <c r="E3186" s="55" t="s">
        <v>716</v>
      </c>
      <c r="F3186" s="54" t="s">
        <v>441</v>
      </c>
      <c r="G3186" s="56">
        <v>24944</v>
      </c>
      <c r="H3186" s="85">
        <f t="shared" si="49"/>
        <v>5.0792616499862557</v>
      </c>
    </row>
    <row r="3187" spans="1:8" x14ac:dyDescent="0.25">
      <c r="A3187" s="53">
        <v>400190208565</v>
      </c>
      <c r="B3187" s="54" t="s">
        <v>8669</v>
      </c>
      <c r="C3187" s="55" t="s">
        <v>8670</v>
      </c>
      <c r="D3187" s="55" t="s">
        <v>5324</v>
      </c>
      <c r="E3187" s="55" t="s">
        <v>716</v>
      </c>
      <c r="F3187" s="54" t="s">
        <v>441</v>
      </c>
      <c r="G3187" s="56">
        <v>24944</v>
      </c>
      <c r="H3187" s="85">
        <f t="shared" si="49"/>
        <v>5.0792616499862557</v>
      </c>
    </row>
    <row r="3188" spans="1:8" x14ac:dyDescent="0.25">
      <c r="A3188" s="53">
        <v>400770800038</v>
      </c>
      <c r="B3188" s="54" t="s">
        <v>8671</v>
      </c>
      <c r="C3188" s="55" t="s">
        <v>8672</v>
      </c>
      <c r="D3188" s="55" t="s">
        <v>8673</v>
      </c>
      <c r="E3188" s="55" t="s">
        <v>2127</v>
      </c>
      <c r="F3188" s="54" t="s">
        <v>441</v>
      </c>
      <c r="G3188" s="56">
        <v>24944</v>
      </c>
      <c r="H3188" s="85">
        <f t="shared" si="49"/>
        <v>5.0792616499862557</v>
      </c>
    </row>
    <row r="3189" spans="1:8" x14ac:dyDescent="0.25">
      <c r="A3189" s="53">
        <v>400830700186</v>
      </c>
      <c r="B3189" s="54" t="s">
        <v>8674</v>
      </c>
      <c r="C3189" s="55" t="s">
        <v>8675</v>
      </c>
      <c r="D3189" s="55" t="s">
        <v>8676</v>
      </c>
      <c r="E3189" s="55" t="s">
        <v>2127</v>
      </c>
      <c r="F3189" s="54" t="s">
        <v>441</v>
      </c>
      <c r="G3189" s="56">
        <v>24944</v>
      </c>
      <c r="H3189" s="85">
        <f t="shared" si="49"/>
        <v>5.0792616499862557</v>
      </c>
    </row>
    <row r="3190" spans="1:8" x14ac:dyDescent="0.25">
      <c r="A3190" s="53">
        <v>400831000994</v>
      </c>
      <c r="B3190" s="54" t="s">
        <v>8677</v>
      </c>
      <c r="C3190" s="55" t="s">
        <v>8678</v>
      </c>
      <c r="D3190" s="55" t="s">
        <v>8679</v>
      </c>
      <c r="E3190" s="55" t="s">
        <v>1051</v>
      </c>
      <c r="F3190" s="54" t="s">
        <v>441</v>
      </c>
      <c r="G3190" s="56">
        <v>24944</v>
      </c>
      <c r="H3190" s="85">
        <f t="shared" si="49"/>
        <v>5.0792616499862557</v>
      </c>
    </row>
    <row r="3191" spans="1:8" x14ac:dyDescent="0.25">
      <c r="A3191" s="53">
        <v>400840900213</v>
      </c>
      <c r="B3191" s="54" t="s">
        <v>8680</v>
      </c>
      <c r="C3191" s="55" t="s">
        <v>8681</v>
      </c>
      <c r="D3191" s="55" t="s">
        <v>8682</v>
      </c>
      <c r="E3191" s="55" t="s">
        <v>716</v>
      </c>
      <c r="F3191" s="54" t="s">
        <v>441</v>
      </c>
      <c r="G3191" s="56">
        <v>24944</v>
      </c>
      <c r="H3191" s="85">
        <f t="shared" si="49"/>
        <v>5.0792616499862557</v>
      </c>
    </row>
    <row r="3192" spans="1:8" x14ac:dyDescent="0.25">
      <c r="A3192" s="53">
        <v>400841000763</v>
      </c>
      <c r="B3192" s="54" t="s">
        <v>8683</v>
      </c>
      <c r="C3192" s="55" t="s">
        <v>8684</v>
      </c>
      <c r="D3192" s="55" t="s">
        <v>7786</v>
      </c>
      <c r="E3192" s="55" t="s">
        <v>716</v>
      </c>
      <c r="F3192" s="54" t="s">
        <v>441</v>
      </c>
      <c r="G3192" s="56">
        <v>24944</v>
      </c>
      <c r="H3192" s="85">
        <f t="shared" si="49"/>
        <v>5.0792616499862557</v>
      </c>
    </row>
    <row r="3193" spans="1:8" x14ac:dyDescent="0.25">
      <c r="A3193" s="53">
        <v>400851000877</v>
      </c>
      <c r="B3193" s="54" t="s">
        <v>8685</v>
      </c>
      <c r="C3193" s="55" t="s">
        <v>8686</v>
      </c>
      <c r="D3193" s="55" t="s">
        <v>5541</v>
      </c>
      <c r="E3193" s="55" t="s">
        <v>716</v>
      </c>
      <c r="F3193" s="54" t="s">
        <v>441</v>
      </c>
      <c r="G3193" s="56">
        <v>24944</v>
      </c>
      <c r="H3193" s="85">
        <f t="shared" si="49"/>
        <v>5.0792616499862557</v>
      </c>
    </row>
    <row r="3194" spans="1:8" x14ac:dyDescent="0.25">
      <c r="A3194" s="53">
        <v>400911100663</v>
      </c>
      <c r="B3194" s="54" t="s">
        <v>8687</v>
      </c>
      <c r="C3194" s="55" t="s">
        <v>8688</v>
      </c>
      <c r="D3194" s="55" t="s">
        <v>4660</v>
      </c>
      <c r="E3194" s="55" t="s">
        <v>716</v>
      </c>
      <c r="F3194" s="54" t="s">
        <v>441</v>
      </c>
      <c r="G3194" s="56">
        <v>24944</v>
      </c>
      <c r="H3194" s="85">
        <f t="shared" si="49"/>
        <v>5.0792616499862557</v>
      </c>
    </row>
    <row r="3195" spans="1:8" x14ac:dyDescent="0.25">
      <c r="A3195" s="53">
        <v>400931000525</v>
      </c>
      <c r="B3195" s="54" t="s">
        <v>8689</v>
      </c>
      <c r="C3195" s="55" t="s">
        <v>8690</v>
      </c>
      <c r="D3195" s="55" t="s">
        <v>8691</v>
      </c>
      <c r="E3195" s="55" t="s">
        <v>2127</v>
      </c>
      <c r="F3195" s="54" t="s">
        <v>441</v>
      </c>
      <c r="G3195" s="56">
        <v>24944</v>
      </c>
      <c r="H3195" s="85">
        <f t="shared" si="49"/>
        <v>5.0792616499862557</v>
      </c>
    </row>
    <row r="3196" spans="1:8" x14ac:dyDescent="0.25">
      <c r="A3196" s="53">
        <v>400950431499</v>
      </c>
      <c r="B3196" s="54" t="s">
        <v>8692</v>
      </c>
      <c r="C3196" s="55" t="s">
        <v>8693</v>
      </c>
      <c r="D3196" s="55" t="s">
        <v>8694</v>
      </c>
      <c r="E3196" s="55" t="s">
        <v>1051</v>
      </c>
      <c r="F3196" s="54" t="s">
        <v>441</v>
      </c>
      <c r="G3196" s="56">
        <v>24944</v>
      </c>
      <c r="H3196" s="85">
        <f t="shared" si="49"/>
        <v>5.0792616499862557</v>
      </c>
    </row>
    <row r="3197" spans="1:8" x14ac:dyDescent="0.25">
      <c r="A3197" s="53">
        <v>400950520483</v>
      </c>
      <c r="B3197" s="54" t="s">
        <v>8695</v>
      </c>
      <c r="C3197" s="55" t="s">
        <v>4583</v>
      </c>
      <c r="D3197" s="55" t="s">
        <v>4584</v>
      </c>
      <c r="E3197" s="55" t="s">
        <v>2227</v>
      </c>
      <c r="F3197" s="54" t="s">
        <v>477</v>
      </c>
      <c r="G3197" s="56">
        <v>24944</v>
      </c>
      <c r="H3197" s="85">
        <f t="shared" si="49"/>
        <v>5.0792616499862557</v>
      </c>
    </row>
    <row r="3198" spans="1:8" x14ac:dyDescent="0.25">
      <c r="A3198" s="53">
        <v>400960721088</v>
      </c>
      <c r="B3198" s="54" t="s">
        <v>8696</v>
      </c>
      <c r="C3198" s="55" t="s">
        <v>8697</v>
      </c>
      <c r="D3198" s="55" t="s">
        <v>4349</v>
      </c>
      <c r="E3198" s="55" t="s">
        <v>2127</v>
      </c>
      <c r="F3198" s="54" t="s">
        <v>441</v>
      </c>
      <c r="G3198" s="56">
        <v>24944</v>
      </c>
      <c r="H3198" s="85">
        <f t="shared" si="49"/>
        <v>5.0792616499862557</v>
      </c>
    </row>
    <row r="3199" spans="1:8" x14ac:dyDescent="0.25">
      <c r="A3199" s="53">
        <v>400960930051</v>
      </c>
      <c r="B3199" s="54" t="s">
        <v>8698</v>
      </c>
      <c r="C3199" s="55" t="s">
        <v>8699</v>
      </c>
      <c r="D3199" s="55" t="s">
        <v>8700</v>
      </c>
      <c r="E3199" s="55" t="s">
        <v>716</v>
      </c>
      <c r="F3199" s="54" t="s">
        <v>441</v>
      </c>
      <c r="G3199" s="56">
        <v>24944</v>
      </c>
      <c r="H3199" s="85">
        <f t="shared" si="49"/>
        <v>5.0792616499862557</v>
      </c>
    </row>
    <row r="3200" spans="1:8" x14ac:dyDescent="0.25">
      <c r="A3200" s="53">
        <v>400970221253</v>
      </c>
      <c r="B3200" s="54" t="s">
        <v>8701</v>
      </c>
      <c r="C3200" s="55" t="s">
        <v>8702</v>
      </c>
      <c r="D3200" s="55" t="s">
        <v>8703</v>
      </c>
      <c r="E3200" s="55" t="s">
        <v>716</v>
      </c>
      <c r="F3200" s="54" t="s">
        <v>441</v>
      </c>
      <c r="G3200" s="56">
        <v>24944</v>
      </c>
      <c r="H3200" s="85">
        <f t="shared" si="49"/>
        <v>5.0792616499862557</v>
      </c>
    </row>
    <row r="3201" spans="1:8" x14ac:dyDescent="0.25">
      <c r="A3201" s="53">
        <v>400970923681</v>
      </c>
      <c r="B3201" s="54" t="s">
        <v>8704</v>
      </c>
      <c r="C3201" s="55" t="s">
        <v>8705</v>
      </c>
      <c r="D3201" s="55" t="s">
        <v>6140</v>
      </c>
      <c r="E3201" s="55" t="s">
        <v>716</v>
      </c>
      <c r="F3201" s="54" t="s">
        <v>441</v>
      </c>
      <c r="G3201" s="56">
        <v>24944</v>
      </c>
      <c r="H3201" s="85">
        <f t="shared" si="49"/>
        <v>5.0792616499862557</v>
      </c>
    </row>
    <row r="3202" spans="1:8" x14ac:dyDescent="0.25">
      <c r="A3202" s="53">
        <v>400980121125</v>
      </c>
      <c r="B3202" s="54" t="s">
        <v>8706</v>
      </c>
      <c r="C3202" s="55" t="s">
        <v>8707</v>
      </c>
      <c r="D3202" s="55" t="s">
        <v>8561</v>
      </c>
      <c r="E3202" s="55" t="s">
        <v>716</v>
      </c>
      <c r="F3202" s="54" t="s">
        <v>441</v>
      </c>
      <c r="G3202" s="56">
        <v>24944</v>
      </c>
      <c r="H3202" s="85">
        <f t="shared" si="49"/>
        <v>5.0792616499862557</v>
      </c>
    </row>
    <row r="3203" spans="1:8" x14ac:dyDescent="0.25">
      <c r="A3203" s="53">
        <v>400980522201</v>
      </c>
      <c r="B3203" s="54" t="s">
        <v>8708</v>
      </c>
      <c r="C3203" s="55" t="s">
        <v>8709</v>
      </c>
      <c r="D3203" s="55" t="s">
        <v>5632</v>
      </c>
      <c r="E3203" s="55" t="s">
        <v>716</v>
      </c>
      <c r="F3203" s="54" t="s">
        <v>441</v>
      </c>
      <c r="G3203" s="56">
        <v>24944</v>
      </c>
      <c r="H3203" s="85">
        <f t="shared" ref="H3203:H3266" si="50">G3203/4910.95</f>
        <v>5.0792616499862557</v>
      </c>
    </row>
    <row r="3204" spans="1:8" x14ac:dyDescent="0.25">
      <c r="A3204" s="53">
        <v>400980721513</v>
      </c>
      <c r="B3204" s="54" t="s">
        <v>8710</v>
      </c>
      <c r="C3204" s="55" t="s">
        <v>8711</v>
      </c>
      <c r="D3204" s="55" t="s">
        <v>4652</v>
      </c>
      <c r="E3204" s="55" t="s">
        <v>2127</v>
      </c>
      <c r="F3204" s="54" t="s">
        <v>441</v>
      </c>
      <c r="G3204" s="56">
        <v>24944</v>
      </c>
      <c r="H3204" s="85">
        <f t="shared" si="50"/>
        <v>5.0792616499862557</v>
      </c>
    </row>
    <row r="3205" spans="1:8" x14ac:dyDescent="0.25">
      <c r="A3205" s="53">
        <v>400980921261</v>
      </c>
      <c r="B3205" s="54" t="s">
        <v>8712</v>
      </c>
      <c r="C3205" s="55" t="s">
        <v>8713</v>
      </c>
      <c r="D3205" s="55" t="s">
        <v>5359</v>
      </c>
      <c r="E3205" s="55" t="s">
        <v>716</v>
      </c>
      <c r="F3205" s="54" t="s">
        <v>441</v>
      </c>
      <c r="G3205" s="56">
        <v>24944</v>
      </c>
      <c r="H3205" s="85">
        <f t="shared" si="50"/>
        <v>5.0792616499862557</v>
      </c>
    </row>
    <row r="3206" spans="1:8" x14ac:dyDescent="0.25">
      <c r="A3206" s="53">
        <v>400981220496</v>
      </c>
      <c r="B3206" s="54" t="s">
        <v>8714</v>
      </c>
      <c r="C3206" s="55" t="s">
        <v>8715</v>
      </c>
      <c r="D3206" s="55" t="s">
        <v>8716</v>
      </c>
      <c r="E3206" s="55" t="s">
        <v>716</v>
      </c>
      <c r="F3206" s="54" t="s">
        <v>441</v>
      </c>
      <c r="G3206" s="56">
        <v>24944</v>
      </c>
      <c r="H3206" s="85">
        <f t="shared" si="50"/>
        <v>5.0792616499862557</v>
      </c>
    </row>
    <row r="3207" spans="1:8" x14ac:dyDescent="0.25">
      <c r="A3207" s="53">
        <v>400990221985</v>
      </c>
      <c r="B3207" s="54" t="s">
        <v>8717</v>
      </c>
      <c r="C3207" s="55" t="s">
        <v>8600</v>
      </c>
      <c r="D3207" s="55" t="s">
        <v>6589</v>
      </c>
      <c r="E3207" s="55" t="s">
        <v>716</v>
      </c>
      <c r="F3207" s="54" t="s">
        <v>441</v>
      </c>
      <c r="G3207" s="56">
        <v>24944</v>
      </c>
      <c r="H3207" s="85">
        <f t="shared" si="50"/>
        <v>5.0792616499862557</v>
      </c>
    </row>
    <row r="3208" spans="1:8" x14ac:dyDescent="0.25">
      <c r="A3208" s="53">
        <v>400990421909</v>
      </c>
      <c r="B3208" s="54" t="s">
        <v>8718</v>
      </c>
      <c r="C3208" s="55" t="s">
        <v>8719</v>
      </c>
      <c r="D3208" s="55" t="s">
        <v>8720</v>
      </c>
      <c r="E3208" s="55" t="s">
        <v>716</v>
      </c>
      <c r="F3208" s="54" t="s">
        <v>441</v>
      </c>
      <c r="G3208" s="56">
        <v>24944</v>
      </c>
      <c r="H3208" s="85">
        <f t="shared" si="50"/>
        <v>5.0792616499862557</v>
      </c>
    </row>
    <row r="3209" spans="1:8" x14ac:dyDescent="0.25">
      <c r="A3209" s="53">
        <v>400990820994</v>
      </c>
      <c r="B3209" s="54" t="s">
        <v>8721</v>
      </c>
      <c r="C3209" s="55" t="s">
        <v>8722</v>
      </c>
      <c r="D3209" s="55" t="s">
        <v>5541</v>
      </c>
      <c r="E3209" s="55" t="s">
        <v>716</v>
      </c>
      <c r="F3209" s="54" t="s">
        <v>441</v>
      </c>
      <c r="G3209" s="56">
        <v>24944</v>
      </c>
      <c r="H3209" s="85">
        <f t="shared" si="50"/>
        <v>5.0792616499862557</v>
      </c>
    </row>
    <row r="3210" spans="1:8" x14ac:dyDescent="0.25">
      <c r="A3210" s="53">
        <v>414150702274</v>
      </c>
      <c r="B3210" s="54" t="s">
        <v>8723</v>
      </c>
      <c r="C3210" s="55" t="s">
        <v>8724</v>
      </c>
      <c r="D3210" s="55" t="s">
        <v>8725</v>
      </c>
      <c r="E3210" s="55" t="s">
        <v>2174</v>
      </c>
      <c r="F3210" s="54" t="s">
        <v>441</v>
      </c>
      <c r="G3210" s="56">
        <v>24944</v>
      </c>
      <c r="H3210" s="85">
        <f t="shared" si="50"/>
        <v>5.0792616499862557</v>
      </c>
    </row>
    <row r="3211" spans="1:8" x14ac:dyDescent="0.25">
      <c r="A3211" s="53">
        <v>414980303712</v>
      </c>
      <c r="B3211" s="54" t="s">
        <v>8726</v>
      </c>
      <c r="C3211" s="55" t="s">
        <v>7294</v>
      </c>
      <c r="D3211" s="55" t="s">
        <v>8727</v>
      </c>
      <c r="E3211" s="55" t="s">
        <v>6285</v>
      </c>
      <c r="F3211" s="54" t="s">
        <v>441</v>
      </c>
      <c r="G3211" s="56">
        <v>24944</v>
      </c>
      <c r="H3211" s="85">
        <f t="shared" si="50"/>
        <v>5.0792616499862557</v>
      </c>
    </row>
    <row r="3212" spans="1:8" x14ac:dyDescent="0.25">
      <c r="A3212" s="53">
        <v>888940411689</v>
      </c>
      <c r="B3212" s="54" t="s">
        <v>8728</v>
      </c>
      <c r="C3212" s="55" t="s">
        <v>8729</v>
      </c>
      <c r="D3212" s="55" t="s">
        <v>8730</v>
      </c>
      <c r="E3212" s="55" t="s">
        <v>7190</v>
      </c>
      <c r="F3212" s="54" t="s">
        <v>441</v>
      </c>
      <c r="G3212" s="56">
        <v>24944</v>
      </c>
      <c r="H3212" s="85">
        <f t="shared" si="50"/>
        <v>5.0792616499862557</v>
      </c>
    </row>
    <row r="3213" spans="1:8" x14ac:dyDescent="0.25">
      <c r="A3213" s="53">
        <v>395190700610</v>
      </c>
      <c r="B3213" s="54" t="s">
        <v>8731</v>
      </c>
      <c r="C3213" s="55" t="s">
        <v>8732</v>
      </c>
      <c r="D3213" s="55" t="s">
        <v>8733</v>
      </c>
      <c r="E3213" s="55" t="s">
        <v>743</v>
      </c>
      <c r="F3213" s="54" t="s">
        <v>441</v>
      </c>
      <c r="G3213" s="56">
        <v>24943</v>
      </c>
      <c r="H3213" s="85">
        <f t="shared" si="50"/>
        <v>5.0790580233966951</v>
      </c>
    </row>
    <row r="3214" spans="1:8" x14ac:dyDescent="0.25">
      <c r="A3214" s="53">
        <v>396151101403</v>
      </c>
      <c r="B3214" s="54" t="s">
        <v>167</v>
      </c>
      <c r="C3214" s="55" t="s">
        <v>8734</v>
      </c>
      <c r="D3214" s="55" t="s">
        <v>8735</v>
      </c>
      <c r="E3214" s="55" t="s">
        <v>440</v>
      </c>
      <c r="F3214" s="54" t="s">
        <v>441</v>
      </c>
      <c r="G3214" s="56">
        <v>24725</v>
      </c>
      <c r="H3214" s="85">
        <f t="shared" si="50"/>
        <v>5.034667426872601</v>
      </c>
    </row>
    <row r="3215" spans="1:8" x14ac:dyDescent="0.25">
      <c r="A3215" s="53">
        <v>396180301535</v>
      </c>
      <c r="B3215" s="54" t="s">
        <v>595</v>
      </c>
      <c r="C3215" s="55" t="s">
        <v>596</v>
      </c>
      <c r="D3215" s="55" t="s">
        <v>597</v>
      </c>
      <c r="E3215" s="55" t="s">
        <v>440</v>
      </c>
      <c r="F3215" s="54" t="s">
        <v>441</v>
      </c>
      <c r="G3215" s="56">
        <v>24725</v>
      </c>
      <c r="H3215" s="85">
        <f t="shared" si="50"/>
        <v>5.034667426872601</v>
      </c>
    </row>
    <row r="3216" spans="1:8" x14ac:dyDescent="0.25">
      <c r="A3216" s="53">
        <v>396990805378</v>
      </c>
      <c r="B3216" s="54" t="s">
        <v>586</v>
      </c>
      <c r="C3216" s="55" t="s">
        <v>587</v>
      </c>
      <c r="D3216" s="55" t="s">
        <v>588</v>
      </c>
      <c r="E3216" s="55" t="s">
        <v>440</v>
      </c>
      <c r="F3216" s="54" t="s">
        <v>441</v>
      </c>
      <c r="G3216" s="56">
        <v>24725</v>
      </c>
      <c r="H3216" s="85">
        <f t="shared" si="50"/>
        <v>5.034667426872601</v>
      </c>
    </row>
    <row r="3217" spans="1:8" x14ac:dyDescent="0.25">
      <c r="A3217" s="53">
        <v>390880400234</v>
      </c>
      <c r="B3217" s="54" t="s">
        <v>8736</v>
      </c>
      <c r="C3217" s="55" t="s">
        <v>8737</v>
      </c>
      <c r="D3217" s="55" t="s">
        <v>8738</v>
      </c>
      <c r="E3217" s="55" t="s">
        <v>1525</v>
      </c>
      <c r="F3217" s="54" t="s">
        <v>441</v>
      </c>
      <c r="G3217" s="56">
        <v>24526</v>
      </c>
      <c r="H3217" s="85">
        <f t="shared" si="50"/>
        <v>4.9941457355501484</v>
      </c>
    </row>
    <row r="3218" spans="1:8" x14ac:dyDescent="0.25">
      <c r="A3218" s="53">
        <v>398081200177</v>
      </c>
      <c r="B3218" s="54" t="s">
        <v>8739</v>
      </c>
      <c r="C3218" s="55" t="s">
        <v>8740</v>
      </c>
      <c r="D3218" s="55" t="s">
        <v>8741</v>
      </c>
      <c r="E3218" s="55" t="s">
        <v>743</v>
      </c>
      <c r="F3218" s="54" t="s">
        <v>441</v>
      </c>
      <c r="G3218" s="56">
        <v>22513</v>
      </c>
      <c r="H3218" s="85">
        <f t="shared" si="50"/>
        <v>4.584245410765738</v>
      </c>
    </row>
    <row r="3219" spans="1:8" x14ac:dyDescent="0.25">
      <c r="A3219" s="53">
        <v>398991110473</v>
      </c>
      <c r="B3219" s="54" t="s">
        <v>8742</v>
      </c>
      <c r="C3219" s="55" t="s">
        <v>8743</v>
      </c>
      <c r="D3219" s="55" t="s">
        <v>3604</v>
      </c>
      <c r="E3219" s="55" t="s">
        <v>2227</v>
      </c>
      <c r="F3219" s="54" t="s">
        <v>441</v>
      </c>
      <c r="G3219" s="56">
        <v>22513</v>
      </c>
      <c r="H3219" s="85">
        <f t="shared" si="50"/>
        <v>4.584245410765738</v>
      </c>
    </row>
    <row r="3220" spans="1:8" x14ac:dyDescent="0.25">
      <c r="A3220" s="53">
        <v>400091104545</v>
      </c>
      <c r="B3220" s="54" t="s">
        <v>8744</v>
      </c>
      <c r="C3220" s="55" t="s">
        <v>8745</v>
      </c>
      <c r="D3220" s="55" t="s">
        <v>8746</v>
      </c>
      <c r="E3220" s="55" t="s">
        <v>716</v>
      </c>
      <c r="F3220" s="54" t="s">
        <v>441</v>
      </c>
      <c r="G3220" s="56">
        <v>22493</v>
      </c>
      <c r="H3220" s="85">
        <f t="shared" si="50"/>
        <v>4.5801728789745368</v>
      </c>
    </row>
    <row r="3221" spans="1:8" x14ac:dyDescent="0.25">
      <c r="A3221" s="53">
        <v>400180901891</v>
      </c>
      <c r="B3221" s="54" t="s">
        <v>8747</v>
      </c>
      <c r="C3221" s="55" t="s">
        <v>6429</v>
      </c>
      <c r="D3221" s="55" t="s">
        <v>8748</v>
      </c>
      <c r="E3221" s="55" t="s">
        <v>716</v>
      </c>
      <c r="F3221" s="54" t="s">
        <v>441</v>
      </c>
      <c r="G3221" s="56">
        <v>22493</v>
      </c>
      <c r="H3221" s="85">
        <f t="shared" si="50"/>
        <v>4.5801728789745368</v>
      </c>
    </row>
    <row r="3222" spans="1:8" x14ac:dyDescent="0.25">
      <c r="A3222" s="53">
        <v>391750100022</v>
      </c>
      <c r="B3222" s="54" t="s">
        <v>8749</v>
      </c>
      <c r="C3222" s="55" t="s">
        <v>8750</v>
      </c>
      <c r="D3222" s="55" t="s">
        <v>8751</v>
      </c>
      <c r="E3222" s="55" t="s">
        <v>984</v>
      </c>
      <c r="F3222" s="54" t="s">
        <v>441</v>
      </c>
      <c r="G3222" s="56">
        <v>22105</v>
      </c>
      <c r="H3222" s="85">
        <f t="shared" si="50"/>
        <v>4.5011657622252317</v>
      </c>
    </row>
    <row r="3223" spans="1:8" x14ac:dyDescent="0.25">
      <c r="A3223" s="53">
        <v>395040100789</v>
      </c>
      <c r="B3223" s="54" t="s">
        <v>8752</v>
      </c>
      <c r="C3223" s="55" t="s">
        <v>8753</v>
      </c>
      <c r="D3223" s="55" t="s">
        <v>4860</v>
      </c>
      <c r="E3223" s="55" t="s">
        <v>728</v>
      </c>
      <c r="F3223" s="54" t="s">
        <v>441</v>
      </c>
      <c r="G3223" s="56">
        <v>20148</v>
      </c>
      <c r="H3223" s="85">
        <f t="shared" si="50"/>
        <v>4.1026685264561848</v>
      </c>
    </row>
    <row r="3224" spans="1:8" x14ac:dyDescent="0.25">
      <c r="A3224" s="53">
        <v>395050200625</v>
      </c>
      <c r="B3224" s="54" t="s">
        <v>8754</v>
      </c>
      <c r="C3224" s="55" t="s">
        <v>7806</v>
      </c>
      <c r="D3224" s="55" t="s">
        <v>8755</v>
      </c>
      <c r="E3224" s="55" t="s">
        <v>728</v>
      </c>
      <c r="F3224" s="54" t="s">
        <v>477</v>
      </c>
      <c r="G3224" s="56">
        <v>20148</v>
      </c>
      <c r="H3224" s="85">
        <f t="shared" si="50"/>
        <v>4.1026685264561848</v>
      </c>
    </row>
    <row r="3225" spans="1:8" x14ac:dyDescent="0.25">
      <c r="A3225" s="53">
        <v>398040100150</v>
      </c>
      <c r="B3225" s="54" t="s">
        <v>8756</v>
      </c>
      <c r="C3225" s="55" t="s">
        <v>8757</v>
      </c>
      <c r="D3225" s="55" t="s">
        <v>8758</v>
      </c>
      <c r="E3225" s="55" t="s">
        <v>6137</v>
      </c>
      <c r="F3225" s="54" t="s">
        <v>441</v>
      </c>
      <c r="G3225" s="56">
        <v>20148</v>
      </c>
      <c r="H3225" s="85">
        <f t="shared" si="50"/>
        <v>4.1026685264561848</v>
      </c>
    </row>
    <row r="3226" spans="1:8" x14ac:dyDescent="0.25">
      <c r="A3226" s="53">
        <v>398040201193</v>
      </c>
      <c r="B3226" s="54" t="s">
        <v>8759</v>
      </c>
      <c r="C3226" s="55" t="s">
        <v>8760</v>
      </c>
      <c r="D3226" s="55" t="s">
        <v>8761</v>
      </c>
      <c r="E3226" s="55" t="s">
        <v>3623</v>
      </c>
      <c r="F3226" s="54" t="s">
        <v>441</v>
      </c>
      <c r="G3226" s="56">
        <v>20148</v>
      </c>
      <c r="H3226" s="85">
        <f t="shared" si="50"/>
        <v>4.1026685264561848</v>
      </c>
    </row>
    <row r="3227" spans="1:8" x14ac:dyDescent="0.25">
      <c r="A3227" s="53">
        <v>398040300175</v>
      </c>
      <c r="B3227" s="54" t="s">
        <v>8762</v>
      </c>
      <c r="C3227" s="55" t="s">
        <v>8763</v>
      </c>
      <c r="D3227" s="55" t="s">
        <v>613</v>
      </c>
      <c r="E3227" s="55" t="s">
        <v>1051</v>
      </c>
      <c r="F3227" s="54" t="s">
        <v>441</v>
      </c>
      <c r="G3227" s="56">
        <v>20148</v>
      </c>
      <c r="H3227" s="85">
        <f t="shared" si="50"/>
        <v>4.1026685264561848</v>
      </c>
    </row>
    <row r="3228" spans="1:8" x14ac:dyDescent="0.25">
      <c r="A3228" s="53">
        <v>398041200417</v>
      </c>
      <c r="B3228" s="54" t="s">
        <v>8764</v>
      </c>
      <c r="C3228" s="55" t="s">
        <v>8765</v>
      </c>
      <c r="D3228" s="55" t="s">
        <v>8766</v>
      </c>
      <c r="E3228" s="55" t="s">
        <v>5251</v>
      </c>
      <c r="F3228" s="54" t="s">
        <v>441</v>
      </c>
      <c r="G3228" s="56">
        <v>20148</v>
      </c>
      <c r="H3228" s="85">
        <f t="shared" si="50"/>
        <v>4.1026685264561848</v>
      </c>
    </row>
    <row r="3229" spans="1:8" x14ac:dyDescent="0.25">
      <c r="A3229" s="53">
        <v>400160506588</v>
      </c>
      <c r="B3229" s="54" t="s">
        <v>8767</v>
      </c>
      <c r="C3229" s="55" t="s">
        <v>8768</v>
      </c>
      <c r="D3229" s="55" t="s">
        <v>8769</v>
      </c>
      <c r="E3229" s="55" t="s">
        <v>716</v>
      </c>
      <c r="F3229" s="54" t="s">
        <v>441</v>
      </c>
      <c r="G3229" s="56">
        <v>20148</v>
      </c>
      <c r="H3229" s="85">
        <f t="shared" si="50"/>
        <v>4.1026685264561848</v>
      </c>
    </row>
    <row r="3230" spans="1:8" x14ac:dyDescent="0.25">
      <c r="A3230" s="53">
        <v>414700802174</v>
      </c>
      <c r="B3230" s="54" t="s">
        <v>8770</v>
      </c>
      <c r="C3230" s="55" t="s">
        <v>8771</v>
      </c>
      <c r="D3230" s="55" t="s">
        <v>8772</v>
      </c>
      <c r="E3230" s="55" t="s">
        <v>2174</v>
      </c>
      <c r="F3230" s="54" t="s">
        <v>441</v>
      </c>
      <c r="G3230" s="56">
        <v>20148</v>
      </c>
      <c r="H3230" s="85">
        <f t="shared" si="50"/>
        <v>4.1026685264561848</v>
      </c>
    </row>
    <row r="3231" spans="1:8" x14ac:dyDescent="0.25">
      <c r="A3231" s="53">
        <v>400901101017</v>
      </c>
      <c r="B3231" s="54" t="s">
        <v>8773</v>
      </c>
      <c r="C3231" s="55" t="s">
        <v>8774</v>
      </c>
      <c r="D3231" s="55" t="s">
        <v>8775</v>
      </c>
      <c r="E3231" s="55" t="s">
        <v>2127</v>
      </c>
      <c r="F3231" s="54" t="s">
        <v>441</v>
      </c>
      <c r="G3231" s="56">
        <v>20102</v>
      </c>
      <c r="H3231" s="85">
        <f t="shared" si="50"/>
        <v>4.0933017033364214</v>
      </c>
    </row>
    <row r="3232" spans="1:8" x14ac:dyDescent="0.25">
      <c r="A3232" s="53">
        <v>370980403353</v>
      </c>
      <c r="B3232" s="54" t="s">
        <v>8776</v>
      </c>
      <c r="C3232" s="55" t="s">
        <v>8777</v>
      </c>
      <c r="D3232" s="55" t="s">
        <v>8778</v>
      </c>
      <c r="E3232" s="55" t="s">
        <v>1409</v>
      </c>
      <c r="F3232" s="54" t="s">
        <v>441</v>
      </c>
      <c r="G3232" s="56">
        <v>20043</v>
      </c>
      <c r="H3232" s="85">
        <f t="shared" si="50"/>
        <v>4.0812877345523777</v>
      </c>
    </row>
    <row r="3233" spans="1:8" x14ac:dyDescent="0.25">
      <c r="A3233" s="53">
        <v>371000300851</v>
      </c>
      <c r="B3233" s="54" t="s">
        <v>8779</v>
      </c>
      <c r="C3233" s="55" t="s">
        <v>8780</v>
      </c>
      <c r="D3233" s="55" t="s">
        <v>8781</v>
      </c>
      <c r="E3233" s="55" t="s">
        <v>2200</v>
      </c>
      <c r="F3233" s="54" t="s">
        <v>441</v>
      </c>
      <c r="G3233" s="56">
        <v>20043</v>
      </c>
      <c r="H3233" s="85">
        <f t="shared" si="50"/>
        <v>4.0812877345523777</v>
      </c>
    </row>
    <row r="3234" spans="1:8" x14ac:dyDescent="0.25">
      <c r="A3234" s="53">
        <v>371971000315</v>
      </c>
      <c r="B3234" s="54" t="s">
        <v>8782</v>
      </c>
      <c r="C3234" s="55" t="s">
        <v>8783</v>
      </c>
      <c r="D3234" s="55" t="s">
        <v>8784</v>
      </c>
      <c r="E3234" s="55" t="s">
        <v>3101</v>
      </c>
      <c r="F3234" s="54" t="s">
        <v>441</v>
      </c>
      <c r="G3234" s="56">
        <v>20043</v>
      </c>
      <c r="H3234" s="85">
        <f t="shared" si="50"/>
        <v>4.0812877345523777</v>
      </c>
    </row>
    <row r="3235" spans="1:8" x14ac:dyDescent="0.25">
      <c r="A3235" s="53">
        <v>371980800251</v>
      </c>
      <c r="B3235" s="54" t="s">
        <v>8785</v>
      </c>
      <c r="C3235" s="55" t="s">
        <v>8786</v>
      </c>
      <c r="D3235" s="55" t="s">
        <v>8787</v>
      </c>
      <c r="E3235" s="55" t="s">
        <v>2200</v>
      </c>
      <c r="F3235" s="54" t="s">
        <v>441</v>
      </c>
      <c r="G3235" s="56">
        <v>20043</v>
      </c>
      <c r="H3235" s="85">
        <f t="shared" si="50"/>
        <v>4.0812877345523777</v>
      </c>
    </row>
    <row r="3236" spans="1:8" x14ac:dyDescent="0.25">
      <c r="A3236" s="53">
        <v>371990200929</v>
      </c>
      <c r="B3236" s="54" t="s">
        <v>8788</v>
      </c>
      <c r="C3236" s="55" t="s">
        <v>8789</v>
      </c>
      <c r="D3236" s="55" t="s">
        <v>8790</v>
      </c>
      <c r="E3236" s="55" t="s">
        <v>2200</v>
      </c>
      <c r="F3236" s="54" t="s">
        <v>441</v>
      </c>
      <c r="G3236" s="56">
        <v>20043</v>
      </c>
      <c r="H3236" s="85">
        <f t="shared" si="50"/>
        <v>4.0812877345523777</v>
      </c>
    </row>
    <row r="3237" spans="1:8" x14ac:dyDescent="0.25">
      <c r="A3237" s="53">
        <v>390750600193</v>
      </c>
      <c r="B3237" s="54" t="s">
        <v>8791</v>
      </c>
      <c r="C3237" s="55" t="s">
        <v>8792</v>
      </c>
      <c r="D3237" s="55" t="s">
        <v>8793</v>
      </c>
      <c r="E3237" s="55" t="s">
        <v>1532</v>
      </c>
      <c r="F3237" s="54" t="s">
        <v>441</v>
      </c>
      <c r="G3237" s="56">
        <v>20043</v>
      </c>
      <c r="H3237" s="85">
        <f t="shared" si="50"/>
        <v>4.0812877345523777</v>
      </c>
    </row>
    <row r="3238" spans="1:8" x14ac:dyDescent="0.25">
      <c r="A3238" s="53">
        <v>390980810120</v>
      </c>
      <c r="B3238" s="54" t="s">
        <v>8794</v>
      </c>
      <c r="C3238" s="55" t="s">
        <v>8795</v>
      </c>
      <c r="D3238" s="55" t="s">
        <v>8796</v>
      </c>
      <c r="E3238" s="55" t="s">
        <v>1532</v>
      </c>
      <c r="F3238" s="54" t="s">
        <v>441</v>
      </c>
      <c r="G3238" s="56">
        <v>20043</v>
      </c>
      <c r="H3238" s="85">
        <f t="shared" si="50"/>
        <v>4.0812877345523777</v>
      </c>
    </row>
    <row r="3239" spans="1:8" x14ac:dyDescent="0.25">
      <c r="A3239" s="53">
        <v>390980810162</v>
      </c>
      <c r="B3239" s="54" t="s">
        <v>8797</v>
      </c>
      <c r="C3239" s="55" t="s">
        <v>8798</v>
      </c>
      <c r="D3239" s="55" t="s">
        <v>8799</v>
      </c>
      <c r="E3239" s="55" t="s">
        <v>1532</v>
      </c>
      <c r="F3239" s="54" t="s">
        <v>441</v>
      </c>
      <c r="G3239" s="56">
        <v>20043</v>
      </c>
      <c r="H3239" s="85">
        <f t="shared" si="50"/>
        <v>4.0812877345523777</v>
      </c>
    </row>
    <row r="3240" spans="1:8" x14ac:dyDescent="0.25">
      <c r="A3240" s="53">
        <v>391000101116</v>
      </c>
      <c r="B3240" s="54" t="s">
        <v>8800</v>
      </c>
      <c r="C3240" s="55" t="s">
        <v>8801</v>
      </c>
      <c r="D3240" s="55" t="s">
        <v>8802</v>
      </c>
      <c r="E3240" s="55" t="s">
        <v>984</v>
      </c>
      <c r="F3240" s="54" t="s">
        <v>441</v>
      </c>
      <c r="G3240" s="56">
        <v>20043</v>
      </c>
      <c r="H3240" s="85">
        <f t="shared" si="50"/>
        <v>4.0812877345523777</v>
      </c>
    </row>
    <row r="3241" spans="1:8" x14ac:dyDescent="0.25">
      <c r="A3241" s="53">
        <v>391871000122</v>
      </c>
      <c r="B3241" s="54" t="s">
        <v>8803</v>
      </c>
      <c r="C3241" s="55" t="s">
        <v>8804</v>
      </c>
      <c r="D3241" s="55" t="s">
        <v>8805</v>
      </c>
      <c r="E3241" s="55" t="s">
        <v>1416</v>
      </c>
      <c r="F3241" s="54" t="s">
        <v>441</v>
      </c>
      <c r="G3241" s="56">
        <v>20043</v>
      </c>
      <c r="H3241" s="85">
        <f t="shared" si="50"/>
        <v>4.0812877345523777</v>
      </c>
    </row>
    <row r="3242" spans="1:8" x14ac:dyDescent="0.25">
      <c r="A3242" s="53">
        <v>391920100057</v>
      </c>
      <c r="B3242" s="54" t="s">
        <v>8806</v>
      </c>
      <c r="C3242" s="55" t="s">
        <v>8807</v>
      </c>
      <c r="D3242" s="55" t="s">
        <v>8808</v>
      </c>
      <c r="E3242" s="55" t="s">
        <v>984</v>
      </c>
      <c r="F3242" s="54" t="s">
        <v>441</v>
      </c>
      <c r="G3242" s="56">
        <v>20043</v>
      </c>
      <c r="H3242" s="85">
        <f t="shared" si="50"/>
        <v>4.0812877345523777</v>
      </c>
    </row>
    <row r="3243" spans="1:8" x14ac:dyDescent="0.25">
      <c r="A3243" s="53">
        <v>395000501349</v>
      </c>
      <c r="B3243" s="54" t="s">
        <v>8809</v>
      </c>
      <c r="C3243" s="55" t="s">
        <v>8810</v>
      </c>
      <c r="D3243" s="55" t="s">
        <v>8811</v>
      </c>
      <c r="E3243" s="55" t="s">
        <v>728</v>
      </c>
      <c r="F3243" s="54" t="s">
        <v>441</v>
      </c>
      <c r="G3243" s="56">
        <v>20043</v>
      </c>
      <c r="H3243" s="85">
        <f t="shared" si="50"/>
        <v>4.0812877345523777</v>
      </c>
    </row>
    <row r="3244" spans="1:8" x14ac:dyDescent="0.25">
      <c r="A3244" s="53">
        <v>395000601548</v>
      </c>
      <c r="B3244" s="54" t="s">
        <v>8812</v>
      </c>
      <c r="C3244" s="55" t="s">
        <v>8813</v>
      </c>
      <c r="D3244" s="55" t="s">
        <v>8814</v>
      </c>
      <c r="E3244" s="55" t="s">
        <v>743</v>
      </c>
      <c r="F3244" s="54" t="s">
        <v>441</v>
      </c>
      <c r="G3244" s="56">
        <v>20043</v>
      </c>
      <c r="H3244" s="85">
        <f t="shared" si="50"/>
        <v>4.0812877345523777</v>
      </c>
    </row>
    <row r="3245" spans="1:8" x14ac:dyDescent="0.25">
      <c r="A3245" s="53">
        <v>395020700861</v>
      </c>
      <c r="B3245" s="54" t="s">
        <v>8815</v>
      </c>
      <c r="C3245" s="55" t="s">
        <v>8816</v>
      </c>
      <c r="D3245" s="55" t="s">
        <v>8817</v>
      </c>
      <c r="E3245" s="55" t="s">
        <v>743</v>
      </c>
      <c r="F3245" s="54" t="s">
        <v>441</v>
      </c>
      <c r="G3245" s="56">
        <v>20043</v>
      </c>
      <c r="H3245" s="85">
        <f t="shared" si="50"/>
        <v>4.0812877345523777</v>
      </c>
    </row>
    <row r="3246" spans="1:8" x14ac:dyDescent="0.25">
      <c r="A3246" s="53">
        <v>395960811164</v>
      </c>
      <c r="B3246" s="54" t="s">
        <v>8818</v>
      </c>
      <c r="C3246" s="55" t="s">
        <v>8819</v>
      </c>
      <c r="D3246" s="55" t="s">
        <v>2827</v>
      </c>
      <c r="E3246" s="55" t="s">
        <v>728</v>
      </c>
      <c r="F3246" s="54" t="s">
        <v>441</v>
      </c>
      <c r="G3246" s="56">
        <v>20043</v>
      </c>
      <c r="H3246" s="85">
        <f t="shared" si="50"/>
        <v>4.0812877345523777</v>
      </c>
    </row>
    <row r="3247" spans="1:8" x14ac:dyDescent="0.25">
      <c r="A3247" s="53">
        <v>395970210193</v>
      </c>
      <c r="B3247" s="54" t="s">
        <v>8820</v>
      </c>
      <c r="C3247" s="55" t="s">
        <v>8821</v>
      </c>
      <c r="D3247" s="55" t="s">
        <v>2611</v>
      </c>
      <c r="E3247" s="55" t="s">
        <v>728</v>
      </c>
      <c r="F3247" s="54" t="s">
        <v>441</v>
      </c>
      <c r="G3247" s="56">
        <v>20043</v>
      </c>
      <c r="H3247" s="85">
        <f t="shared" si="50"/>
        <v>4.0812877345523777</v>
      </c>
    </row>
    <row r="3248" spans="1:8" x14ac:dyDescent="0.25">
      <c r="A3248" s="53">
        <v>395980821549</v>
      </c>
      <c r="B3248" s="54" t="s">
        <v>8822</v>
      </c>
      <c r="C3248" s="55" t="s">
        <v>8823</v>
      </c>
      <c r="D3248" s="55" t="s">
        <v>8824</v>
      </c>
      <c r="E3248" s="55" t="s">
        <v>4163</v>
      </c>
      <c r="F3248" s="54" t="s">
        <v>441</v>
      </c>
      <c r="G3248" s="56">
        <v>20043</v>
      </c>
      <c r="H3248" s="85">
        <f t="shared" si="50"/>
        <v>4.0812877345523777</v>
      </c>
    </row>
    <row r="3249" spans="1:8" x14ac:dyDescent="0.25">
      <c r="A3249" s="53">
        <v>396000802027</v>
      </c>
      <c r="B3249" s="54" t="s">
        <v>627</v>
      </c>
      <c r="C3249" s="55" t="s">
        <v>628</v>
      </c>
      <c r="D3249" s="55" t="s">
        <v>629</v>
      </c>
      <c r="E3249" s="55" t="s">
        <v>440</v>
      </c>
      <c r="F3249" s="54" t="s">
        <v>441</v>
      </c>
      <c r="G3249" s="56">
        <v>20043</v>
      </c>
      <c r="H3249" s="85">
        <f t="shared" si="50"/>
        <v>4.0812877345523777</v>
      </c>
    </row>
    <row r="3250" spans="1:8" x14ac:dyDescent="0.25">
      <c r="A3250" s="53">
        <v>398000305701</v>
      </c>
      <c r="B3250" s="54" t="s">
        <v>8825</v>
      </c>
      <c r="C3250" s="55" t="s">
        <v>8826</v>
      </c>
      <c r="D3250" s="55" t="s">
        <v>8827</v>
      </c>
      <c r="E3250" s="55" t="s">
        <v>2733</v>
      </c>
      <c r="F3250" s="54" t="s">
        <v>441</v>
      </c>
      <c r="G3250" s="56">
        <v>20043</v>
      </c>
      <c r="H3250" s="85">
        <f t="shared" si="50"/>
        <v>4.0812877345523777</v>
      </c>
    </row>
    <row r="3251" spans="1:8" x14ac:dyDescent="0.25">
      <c r="A3251" s="53">
        <v>398100300820</v>
      </c>
      <c r="B3251" s="54" t="s">
        <v>8828</v>
      </c>
      <c r="C3251" s="55" t="s">
        <v>8829</v>
      </c>
      <c r="D3251" s="55" t="s">
        <v>8830</v>
      </c>
      <c r="E3251" s="55" t="s">
        <v>743</v>
      </c>
      <c r="F3251" s="54" t="s">
        <v>441</v>
      </c>
      <c r="G3251" s="56">
        <v>20043</v>
      </c>
      <c r="H3251" s="85">
        <f t="shared" si="50"/>
        <v>4.0812877345523777</v>
      </c>
    </row>
    <row r="3252" spans="1:8" x14ac:dyDescent="0.25">
      <c r="A3252" s="53">
        <v>398950120561</v>
      </c>
      <c r="B3252" s="54" t="s">
        <v>8831</v>
      </c>
      <c r="C3252" s="55" t="s">
        <v>8832</v>
      </c>
      <c r="D3252" s="55" t="s">
        <v>8833</v>
      </c>
      <c r="E3252" s="55" t="s">
        <v>2160</v>
      </c>
      <c r="F3252" s="54" t="s">
        <v>441</v>
      </c>
      <c r="G3252" s="56">
        <v>20043</v>
      </c>
      <c r="H3252" s="85">
        <f t="shared" si="50"/>
        <v>4.0812877345523777</v>
      </c>
    </row>
    <row r="3253" spans="1:8" x14ac:dyDescent="0.25">
      <c r="A3253" s="53">
        <v>398950620653</v>
      </c>
      <c r="B3253" s="54" t="s">
        <v>8834</v>
      </c>
      <c r="C3253" s="55" t="s">
        <v>8835</v>
      </c>
      <c r="D3253" s="55" t="s">
        <v>8836</v>
      </c>
      <c r="E3253" s="55" t="s">
        <v>4797</v>
      </c>
      <c r="F3253" s="54" t="s">
        <v>441</v>
      </c>
      <c r="G3253" s="56">
        <v>20043</v>
      </c>
      <c r="H3253" s="85">
        <f t="shared" si="50"/>
        <v>4.0812877345523777</v>
      </c>
    </row>
    <row r="3254" spans="1:8" x14ac:dyDescent="0.25">
      <c r="A3254" s="53">
        <v>398960805678</v>
      </c>
      <c r="B3254" s="54" t="s">
        <v>8837</v>
      </c>
      <c r="C3254" s="55" t="s">
        <v>8838</v>
      </c>
      <c r="D3254" s="55" t="s">
        <v>8839</v>
      </c>
      <c r="E3254" s="55" t="s">
        <v>2227</v>
      </c>
      <c r="F3254" s="54" t="s">
        <v>441</v>
      </c>
      <c r="G3254" s="56">
        <v>20043</v>
      </c>
      <c r="H3254" s="85">
        <f t="shared" si="50"/>
        <v>4.0812877345523777</v>
      </c>
    </row>
    <row r="3255" spans="1:8" x14ac:dyDescent="0.25">
      <c r="A3255" s="53">
        <v>398971210277</v>
      </c>
      <c r="B3255" s="54" t="s">
        <v>8840</v>
      </c>
      <c r="C3255" s="55" t="s">
        <v>8841</v>
      </c>
      <c r="D3255" s="55" t="s">
        <v>8842</v>
      </c>
      <c r="E3255" s="55" t="s">
        <v>2227</v>
      </c>
      <c r="F3255" s="54" t="s">
        <v>441</v>
      </c>
      <c r="G3255" s="56">
        <v>20043</v>
      </c>
      <c r="H3255" s="85">
        <f t="shared" si="50"/>
        <v>4.0812877345523777</v>
      </c>
    </row>
    <row r="3256" spans="1:8" x14ac:dyDescent="0.25">
      <c r="A3256" s="53">
        <v>398990511342</v>
      </c>
      <c r="B3256" s="54" t="s">
        <v>8843</v>
      </c>
      <c r="C3256" s="55" t="s">
        <v>8844</v>
      </c>
      <c r="D3256" s="55" t="s">
        <v>8845</v>
      </c>
      <c r="E3256" s="55" t="s">
        <v>743</v>
      </c>
      <c r="F3256" s="54" t="s">
        <v>441</v>
      </c>
      <c r="G3256" s="56">
        <v>20043</v>
      </c>
      <c r="H3256" s="85">
        <f t="shared" si="50"/>
        <v>4.0812877345523777</v>
      </c>
    </row>
    <row r="3257" spans="1:8" x14ac:dyDescent="0.25">
      <c r="A3257" s="53">
        <v>400000901821</v>
      </c>
      <c r="B3257" s="54" t="s">
        <v>8846</v>
      </c>
      <c r="C3257" s="55" t="s">
        <v>8847</v>
      </c>
      <c r="D3257" s="55" t="s">
        <v>5371</v>
      </c>
      <c r="E3257" s="55" t="s">
        <v>716</v>
      </c>
      <c r="F3257" s="54" t="s">
        <v>441</v>
      </c>
      <c r="G3257" s="56">
        <v>20043</v>
      </c>
      <c r="H3257" s="85">
        <f t="shared" si="50"/>
        <v>4.0812877345523777</v>
      </c>
    </row>
    <row r="3258" spans="1:8" x14ac:dyDescent="0.25">
      <c r="A3258" s="53">
        <v>400040807819</v>
      </c>
      <c r="B3258" s="54" t="s">
        <v>8848</v>
      </c>
      <c r="C3258" s="55" t="s">
        <v>8849</v>
      </c>
      <c r="D3258" s="55" t="s">
        <v>8850</v>
      </c>
      <c r="E3258" s="55" t="s">
        <v>716</v>
      </c>
      <c r="F3258" s="54" t="s">
        <v>441</v>
      </c>
      <c r="G3258" s="56">
        <v>20043</v>
      </c>
      <c r="H3258" s="85">
        <f t="shared" si="50"/>
        <v>4.0812877345523777</v>
      </c>
    </row>
    <row r="3259" spans="1:8" x14ac:dyDescent="0.25">
      <c r="A3259" s="53">
        <v>400041002989</v>
      </c>
      <c r="B3259" s="54" t="s">
        <v>8851</v>
      </c>
      <c r="C3259" s="55" t="s">
        <v>8852</v>
      </c>
      <c r="D3259" s="55" t="s">
        <v>1051</v>
      </c>
      <c r="E3259" s="55" t="s">
        <v>1051</v>
      </c>
      <c r="F3259" s="54" t="s">
        <v>441</v>
      </c>
      <c r="G3259" s="56">
        <v>20043</v>
      </c>
      <c r="H3259" s="85">
        <f t="shared" si="50"/>
        <v>4.0812877345523777</v>
      </c>
    </row>
    <row r="3260" spans="1:8" x14ac:dyDescent="0.25">
      <c r="A3260" s="53">
        <v>400041003357</v>
      </c>
      <c r="B3260" s="54" t="s">
        <v>8853</v>
      </c>
      <c r="C3260" s="55" t="s">
        <v>8854</v>
      </c>
      <c r="D3260" s="55" t="s">
        <v>8855</v>
      </c>
      <c r="E3260" s="55" t="s">
        <v>716</v>
      </c>
      <c r="F3260" s="54" t="s">
        <v>441</v>
      </c>
      <c r="G3260" s="56">
        <v>20043</v>
      </c>
      <c r="H3260" s="85">
        <f t="shared" si="50"/>
        <v>4.0812877345523777</v>
      </c>
    </row>
    <row r="3261" spans="1:8" x14ac:dyDescent="0.25">
      <c r="A3261" s="53">
        <v>400050701741</v>
      </c>
      <c r="B3261" s="54" t="s">
        <v>8856</v>
      </c>
      <c r="C3261" s="55" t="s">
        <v>8857</v>
      </c>
      <c r="D3261" s="55" t="s">
        <v>8858</v>
      </c>
      <c r="E3261" s="55" t="s">
        <v>716</v>
      </c>
      <c r="F3261" s="54" t="s">
        <v>441</v>
      </c>
      <c r="G3261" s="56">
        <v>20043</v>
      </c>
      <c r="H3261" s="85">
        <f t="shared" si="50"/>
        <v>4.0812877345523777</v>
      </c>
    </row>
    <row r="3262" spans="1:8" x14ac:dyDescent="0.25">
      <c r="A3262" s="53">
        <v>400940742356</v>
      </c>
      <c r="B3262" s="54" t="s">
        <v>8859</v>
      </c>
      <c r="C3262" s="55" t="s">
        <v>8860</v>
      </c>
      <c r="D3262" s="55" t="s">
        <v>8861</v>
      </c>
      <c r="E3262" s="55" t="s">
        <v>716</v>
      </c>
      <c r="F3262" s="54" t="s">
        <v>441</v>
      </c>
      <c r="G3262" s="56">
        <v>20043</v>
      </c>
      <c r="H3262" s="85">
        <f t="shared" si="50"/>
        <v>4.0812877345523777</v>
      </c>
    </row>
    <row r="3263" spans="1:8" x14ac:dyDescent="0.25">
      <c r="A3263" s="53">
        <v>400970220184</v>
      </c>
      <c r="B3263" s="54" t="s">
        <v>8862</v>
      </c>
      <c r="C3263" s="55" t="s">
        <v>8560</v>
      </c>
      <c r="D3263" s="55" t="s">
        <v>8863</v>
      </c>
      <c r="E3263" s="55" t="s">
        <v>716</v>
      </c>
      <c r="F3263" s="54" t="s">
        <v>441</v>
      </c>
      <c r="G3263" s="56">
        <v>20043</v>
      </c>
      <c r="H3263" s="85">
        <f t="shared" si="50"/>
        <v>4.0812877345523777</v>
      </c>
    </row>
    <row r="3264" spans="1:8" x14ac:dyDescent="0.25">
      <c r="A3264" s="53">
        <v>400981122575</v>
      </c>
      <c r="B3264" s="54" t="s">
        <v>8864</v>
      </c>
      <c r="C3264" s="55" t="s">
        <v>8865</v>
      </c>
      <c r="D3264" s="55" t="s">
        <v>6477</v>
      </c>
      <c r="E3264" s="55" t="s">
        <v>716</v>
      </c>
      <c r="F3264" s="54" t="s">
        <v>441</v>
      </c>
      <c r="G3264" s="56">
        <v>20043</v>
      </c>
      <c r="H3264" s="85">
        <f t="shared" si="50"/>
        <v>4.0812877345523777</v>
      </c>
    </row>
    <row r="3265" spans="1:8" x14ac:dyDescent="0.25">
      <c r="A3265" s="53">
        <v>400990422476</v>
      </c>
      <c r="B3265" s="54" t="s">
        <v>8866</v>
      </c>
      <c r="C3265" s="55" t="s">
        <v>8867</v>
      </c>
      <c r="D3265" s="55" t="s">
        <v>8868</v>
      </c>
      <c r="E3265" s="55" t="s">
        <v>716</v>
      </c>
      <c r="F3265" s="54" t="s">
        <v>441</v>
      </c>
      <c r="G3265" s="56">
        <v>20043</v>
      </c>
      <c r="H3265" s="85">
        <f t="shared" si="50"/>
        <v>4.0812877345523777</v>
      </c>
    </row>
    <row r="3266" spans="1:8" x14ac:dyDescent="0.25">
      <c r="A3266" s="53">
        <v>389061000466</v>
      </c>
      <c r="B3266" s="54" t="s">
        <v>8869</v>
      </c>
      <c r="C3266" s="55" t="s">
        <v>8870</v>
      </c>
      <c r="D3266" s="55" t="s">
        <v>8871</v>
      </c>
      <c r="E3266" s="55" t="s">
        <v>3109</v>
      </c>
      <c r="F3266" s="54" t="s">
        <v>477</v>
      </c>
      <c r="G3266" s="56">
        <v>20042</v>
      </c>
      <c r="H3266" s="85">
        <f t="shared" si="50"/>
        <v>4.081084107962818</v>
      </c>
    </row>
    <row r="3267" spans="1:8" x14ac:dyDescent="0.25">
      <c r="A3267" s="53">
        <v>390831200467</v>
      </c>
      <c r="B3267" s="54" t="s">
        <v>8872</v>
      </c>
      <c r="C3267" s="55" t="s">
        <v>3786</v>
      </c>
      <c r="D3267" s="55" t="s">
        <v>3549</v>
      </c>
      <c r="E3267" s="55" t="s">
        <v>1532</v>
      </c>
      <c r="F3267" s="54" t="s">
        <v>441</v>
      </c>
      <c r="G3267" s="56">
        <v>20042</v>
      </c>
      <c r="H3267" s="85">
        <f t="shared" ref="H3267:H3330" si="51">G3267/4910.95</f>
        <v>4.081084107962818</v>
      </c>
    </row>
    <row r="3268" spans="1:8" x14ac:dyDescent="0.25">
      <c r="A3268" s="53">
        <v>391100500140</v>
      </c>
      <c r="B3268" s="54" t="s">
        <v>8873</v>
      </c>
      <c r="C3268" s="55" t="s">
        <v>8874</v>
      </c>
      <c r="D3268" s="55" t="s">
        <v>8875</v>
      </c>
      <c r="E3268" s="55" t="s">
        <v>984</v>
      </c>
      <c r="F3268" s="54" t="s">
        <v>441</v>
      </c>
      <c r="G3268" s="56">
        <v>20042</v>
      </c>
      <c r="H3268" s="85">
        <f t="shared" si="51"/>
        <v>4.081084107962818</v>
      </c>
    </row>
    <row r="3269" spans="1:8" x14ac:dyDescent="0.25">
      <c r="A3269" s="53">
        <v>391930100080</v>
      </c>
      <c r="B3269" s="54" t="s">
        <v>8876</v>
      </c>
      <c r="C3269" s="55" t="s">
        <v>8877</v>
      </c>
      <c r="D3269" s="55" t="s">
        <v>8878</v>
      </c>
      <c r="E3269" s="55" t="s">
        <v>1788</v>
      </c>
      <c r="F3269" s="54" t="s">
        <v>441</v>
      </c>
      <c r="G3269" s="56">
        <v>20042</v>
      </c>
      <c r="H3269" s="85">
        <f t="shared" si="51"/>
        <v>4.081084107962818</v>
      </c>
    </row>
    <row r="3270" spans="1:8" x14ac:dyDescent="0.25">
      <c r="A3270" s="53">
        <v>395950711587</v>
      </c>
      <c r="B3270" s="54" t="s">
        <v>8879</v>
      </c>
      <c r="C3270" s="55" t="s">
        <v>8880</v>
      </c>
      <c r="D3270" s="55" t="s">
        <v>8881</v>
      </c>
      <c r="E3270" s="55" t="s">
        <v>743</v>
      </c>
      <c r="F3270" s="54" t="s">
        <v>441</v>
      </c>
      <c r="G3270" s="56">
        <v>20042</v>
      </c>
      <c r="H3270" s="85">
        <f t="shared" si="51"/>
        <v>4.081084107962818</v>
      </c>
    </row>
    <row r="3271" spans="1:8" x14ac:dyDescent="0.25">
      <c r="A3271" s="53">
        <v>395970350416</v>
      </c>
      <c r="B3271" s="54" t="s">
        <v>8882</v>
      </c>
      <c r="C3271" s="55" t="s">
        <v>8883</v>
      </c>
      <c r="D3271" s="55" t="s">
        <v>8884</v>
      </c>
      <c r="E3271" s="55" t="s">
        <v>743</v>
      </c>
      <c r="F3271" s="54" t="s">
        <v>441</v>
      </c>
      <c r="G3271" s="56">
        <v>20042</v>
      </c>
      <c r="H3271" s="85">
        <f t="shared" si="51"/>
        <v>4.081084107962818</v>
      </c>
    </row>
    <row r="3272" spans="1:8" x14ac:dyDescent="0.25">
      <c r="A3272" s="53">
        <v>398000506749</v>
      </c>
      <c r="B3272" s="54" t="s">
        <v>8885</v>
      </c>
      <c r="C3272" s="55" t="s">
        <v>8886</v>
      </c>
      <c r="D3272" s="55" t="s">
        <v>8887</v>
      </c>
      <c r="E3272" s="55" t="s">
        <v>2160</v>
      </c>
      <c r="F3272" s="54" t="s">
        <v>441</v>
      </c>
      <c r="G3272" s="56">
        <v>20042</v>
      </c>
      <c r="H3272" s="85">
        <f t="shared" si="51"/>
        <v>4.081084107962818</v>
      </c>
    </row>
    <row r="3273" spans="1:8" x14ac:dyDescent="0.25">
      <c r="A3273" s="53">
        <v>398990210539</v>
      </c>
      <c r="B3273" s="54" t="s">
        <v>8888</v>
      </c>
      <c r="C3273" s="55" t="s">
        <v>8889</v>
      </c>
      <c r="D3273" s="55" t="s">
        <v>1868</v>
      </c>
      <c r="E3273" s="55" t="s">
        <v>2160</v>
      </c>
      <c r="F3273" s="54" t="s">
        <v>441</v>
      </c>
      <c r="G3273" s="56">
        <v>20042</v>
      </c>
      <c r="H3273" s="85">
        <f t="shared" si="51"/>
        <v>4.081084107962818</v>
      </c>
    </row>
    <row r="3274" spans="1:8" x14ac:dyDescent="0.25">
      <c r="A3274" s="53">
        <v>400000800421</v>
      </c>
      <c r="B3274" s="54" t="s">
        <v>8890</v>
      </c>
      <c r="C3274" s="55" t="s">
        <v>8891</v>
      </c>
      <c r="D3274" s="55" t="s">
        <v>6391</v>
      </c>
      <c r="E3274" s="55" t="s">
        <v>716</v>
      </c>
      <c r="F3274" s="54" t="s">
        <v>441</v>
      </c>
      <c r="G3274" s="56">
        <v>20042</v>
      </c>
      <c r="H3274" s="85">
        <f t="shared" si="51"/>
        <v>4.081084107962818</v>
      </c>
    </row>
    <row r="3275" spans="1:8" x14ac:dyDescent="0.25">
      <c r="A3275" s="53">
        <v>400010802804</v>
      </c>
      <c r="B3275" s="54" t="s">
        <v>8892</v>
      </c>
      <c r="C3275" s="55" t="s">
        <v>8893</v>
      </c>
      <c r="D3275" s="55" t="s">
        <v>8894</v>
      </c>
      <c r="E3275" s="55" t="s">
        <v>716</v>
      </c>
      <c r="F3275" s="54" t="s">
        <v>441</v>
      </c>
      <c r="G3275" s="56">
        <v>20042</v>
      </c>
      <c r="H3275" s="85">
        <f t="shared" si="51"/>
        <v>4.081084107962818</v>
      </c>
    </row>
    <row r="3276" spans="1:8" x14ac:dyDescent="0.25">
      <c r="A3276" s="53">
        <v>400080104985</v>
      </c>
      <c r="B3276" s="54" t="s">
        <v>8895</v>
      </c>
      <c r="C3276" s="55" t="s">
        <v>8896</v>
      </c>
      <c r="D3276" s="55" t="s">
        <v>8897</v>
      </c>
      <c r="E3276" s="55" t="s">
        <v>716</v>
      </c>
      <c r="F3276" s="54" t="s">
        <v>441</v>
      </c>
      <c r="G3276" s="56">
        <v>20042</v>
      </c>
      <c r="H3276" s="85">
        <f t="shared" si="51"/>
        <v>4.081084107962818</v>
      </c>
    </row>
    <row r="3277" spans="1:8" x14ac:dyDescent="0.25">
      <c r="A3277" s="53">
        <v>371000200059</v>
      </c>
      <c r="B3277" s="54" t="s">
        <v>8898</v>
      </c>
      <c r="C3277" s="55" t="s">
        <v>8899</v>
      </c>
      <c r="D3277" s="55" t="s">
        <v>8900</v>
      </c>
      <c r="E3277" s="55" t="s">
        <v>4814</v>
      </c>
      <c r="F3277" s="54" t="s">
        <v>441</v>
      </c>
      <c r="G3277" s="56">
        <v>17592</v>
      </c>
      <c r="H3277" s="85">
        <f t="shared" si="51"/>
        <v>3.5821989635406593</v>
      </c>
    </row>
    <row r="3278" spans="1:8" x14ac:dyDescent="0.25">
      <c r="A3278" s="53">
        <v>398181000949</v>
      </c>
      <c r="B3278" s="54" t="s">
        <v>8901</v>
      </c>
      <c r="C3278" s="55" t="s">
        <v>8902</v>
      </c>
      <c r="D3278" s="55" t="s">
        <v>8903</v>
      </c>
      <c r="E3278" s="55" t="s">
        <v>6927</v>
      </c>
      <c r="F3278" s="54" t="s">
        <v>441</v>
      </c>
      <c r="G3278" s="56">
        <v>17592</v>
      </c>
      <c r="H3278" s="85">
        <f t="shared" si="51"/>
        <v>3.5821989635406593</v>
      </c>
    </row>
    <row r="3279" spans="1:8" x14ac:dyDescent="0.25">
      <c r="A3279" s="53">
        <v>390870700027</v>
      </c>
      <c r="B3279" s="54" t="s">
        <v>8904</v>
      </c>
      <c r="C3279" s="55" t="s">
        <v>4959</v>
      </c>
      <c r="D3279" s="55" t="s">
        <v>8905</v>
      </c>
      <c r="E3279" s="55" t="s">
        <v>1055</v>
      </c>
      <c r="F3279" s="54" t="s">
        <v>441</v>
      </c>
      <c r="G3279" s="56">
        <v>17307</v>
      </c>
      <c r="H3279" s="85">
        <f t="shared" si="51"/>
        <v>3.5241653855160409</v>
      </c>
    </row>
    <row r="3280" spans="1:8" x14ac:dyDescent="0.25">
      <c r="A3280" s="53">
        <v>395100300758</v>
      </c>
      <c r="B3280" s="54" t="s">
        <v>8906</v>
      </c>
      <c r="C3280" s="55" t="s">
        <v>8907</v>
      </c>
      <c r="D3280" s="55" t="s">
        <v>8908</v>
      </c>
      <c r="E3280" s="55" t="s">
        <v>743</v>
      </c>
      <c r="F3280" s="54" t="s">
        <v>477</v>
      </c>
      <c r="G3280" s="56">
        <v>16708</v>
      </c>
      <c r="H3280" s="85">
        <f t="shared" si="51"/>
        <v>3.4021930583695621</v>
      </c>
    </row>
    <row r="3281" spans="1:8" x14ac:dyDescent="0.25">
      <c r="A3281" s="53">
        <v>398960105676</v>
      </c>
      <c r="B3281" s="54" t="s">
        <v>8909</v>
      </c>
      <c r="C3281" s="55" t="s">
        <v>2155</v>
      </c>
      <c r="D3281" s="55" t="s">
        <v>8910</v>
      </c>
      <c r="E3281" s="55" t="s">
        <v>2037</v>
      </c>
      <c r="F3281" s="54" t="s">
        <v>441</v>
      </c>
      <c r="G3281" s="56">
        <v>16017</v>
      </c>
      <c r="H3281" s="85">
        <f t="shared" si="51"/>
        <v>3.2614870849835573</v>
      </c>
    </row>
    <row r="3282" spans="1:8" x14ac:dyDescent="0.25">
      <c r="A3282" s="53">
        <v>400940541580</v>
      </c>
      <c r="B3282" s="54" t="s">
        <v>8911</v>
      </c>
      <c r="C3282" s="55" t="s">
        <v>8912</v>
      </c>
      <c r="D3282" s="55" t="s">
        <v>8913</v>
      </c>
      <c r="E3282" s="55" t="s">
        <v>716</v>
      </c>
      <c r="F3282" s="54" t="s">
        <v>441</v>
      </c>
      <c r="G3282" s="56">
        <v>15623</v>
      </c>
      <c r="H3282" s="85">
        <f t="shared" si="51"/>
        <v>3.1812582086968919</v>
      </c>
    </row>
    <row r="3283" spans="1:8" x14ac:dyDescent="0.25">
      <c r="A3283" s="53">
        <v>390831001138</v>
      </c>
      <c r="B3283" s="54" t="s">
        <v>8914</v>
      </c>
      <c r="C3283" s="55" t="s">
        <v>8915</v>
      </c>
      <c r="D3283" s="55" t="s">
        <v>8916</v>
      </c>
      <c r="E3283" s="55" t="s">
        <v>1525</v>
      </c>
      <c r="F3283" s="54" t="s">
        <v>477</v>
      </c>
      <c r="G3283" s="56">
        <v>15341</v>
      </c>
      <c r="H3283" s="85">
        <f t="shared" si="51"/>
        <v>3.1238355104409536</v>
      </c>
    </row>
    <row r="3284" spans="1:8" x14ac:dyDescent="0.25">
      <c r="A3284" s="53">
        <v>370850103013</v>
      </c>
      <c r="B3284" s="54" t="s">
        <v>8917</v>
      </c>
      <c r="C3284" s="55" t="s">
        <v>8918</v>
      </c>
      <c r="D3284" s="55" t="s">
        <v>8919</v>
      </c>
      <c r="E3284" s="55" t="s">
        <v>1409</v>
      </c>
      <c r="F3284" s="54" t="s">
        <v>441</v>
      </c>
      <c r="G3284" s="56">
        <v>15142</v>
      </c>
      <c r="H3284" s="85">
        <f t="shared" si="51"/>
        <v>3.0833138191185006</v>
      </c>
    </row>
    <row r="3285" spans="1:8" x14ac:dyDescent="0.25">
      <c r="A3285" s="53">
        <v>370980409491</v>
      </c>
      <c r="B3285" s="54" t="s">
        <v>8920</v>
      </c>
      <c r="C3285" s="55" t="s">
        <v>8921</v>
      </c>
      <c r="D3285" s="55" t="s">
        <v>8922</v>
      </c>
      <c r="E3285" s="55" t="s">
        <v>1409</v>
      </c>
      <c r="F3285" s="54" t="s">
        <v>441</v>
      </c>
      <c r="G3285" s="56">
        <v>15142</v>
      </c>
      <c r="H3285" s="85">
        <f t="shared" si="51"/>
        <v>3.0833138191185006</v>
      </c>
    </row>
    <row r="3286" spans="1:8" x14ac:dyDescent="0.25">
      <c r="A3286" s="53">
        <v>371930800251</v>
      </c>
      <c r="B3286" s="54" t="s">
        <v>8923</v>
      </c>
      <c r="C3286" s="55" t="s">
        <v>8924</v>
      </c>
      <c r="D3286" s="55" t="s">
        <v>8925</v>
      </c>
      <c r="E3286" s="55" t="s">
        <v>1429</v>
      </c>
      <c r="F3286" s="54" t="s">
        <v>441</v>
      </c>
      <c r="G3286" s="56">
        <v>15142</v>
      </c>
      <c r="H3286" s="85">
        <f t="shared" si="51"/>
        <v>3.0833138191185006</v>
      </c>
    </row>
    <row r="3287" spans="1:8" x14ac:dyDescent="0.25">
      <c r="A3287" s="53">
        <v>371951200652</v>
      </c>
      <c r="B3287" s="54" t="s">
        <v>8926</v>
      </c>
      <c r="C3287" s="55" t="s">
        <v>8927</v>
      </c>
      <c r="D3287" s="55" t="s">
        <v>8928</v>
      </c>
      <c r="E3287" s="55" t="s">
        <v>1674</v>
      </c>
      <c r="F3287" s="54" t="s">
        <v>441</v>
      </c>
      <c r="G3287" s="56">
        <v>15142</v>
      </c>
      <c r="H3287" s="85">
        <f t="shared" si="51"/>
        <v>3.0833138191185006</v>
      </c>
    </row>
    <row r="3288" spans="1:8" x14ac:dyDescent="0.25">
      <c r="A3288" s="53">
        <v>371970700160</v>
      </c>
      <c r="B3288" s="54" t="s">
        <v>8929</v>
      </c>
      <c r="C3288" s="55" t="s">
        <v>8930</v>
      </c>
      <c r="D3288" s="55" t="s">
        <v>8931</v>
      </c>
      <c r="E3288" s="55" t="s">
        <v>1674</v>
      </c>
      <c r="F3288" s="54" t="s">
        <v>441</v>
      </c>
      <c r="G3288" s="56">
        <v>15142</v>
      </c>
      <c r="H3288" s="85">
        <f t="shared" si="51"/>
        <v>3.0833138191185006</v>
      </c>
    </row>
    <row r="3289" spans="1:8" x14ac:dyDescent="0.25">
      <c r="A3289" s="53">
        <v>390750900111</v>
      </c>
      <c r="B3289" s="54" t="s">
        <v>8932</v>
      </c>
      <c r="C3289" s="55" t="s">
        <v>8933</v>
      </c>
      <c r="D3289" s="55" t="s">
        <v>8934</v>
      </c>
      <c r="E3289" s="55" t="s">
        <v>1532</v>
      </c>
      <c r="F3289" s="54" t="s">
        <v>441</v>
      </c>
      <c r="G3289" s="56">
        <v>15142</v>
      </c>
      <c r="H3289" s="85">
        <f t="shared" si="51"/>
        <v>3.0833138191185006</v>
      </c>
    </row>
    <row r="3290" spans="1:8" x14ac:dyDescent="0.25">
      <c r="A3290" s="53">
        <v>390780600121</v>
      </c>
      <c r="B3290" s="54" t="s">
        <v>8935</v>
      </c>
      <c r="C3290" s="55" t="s">
        <v>8936</v>
      </c>
      <c r="D3290" s="55" t="s">
        <v>3549</v>
      </c>
      <c r="E3290" s="55" t="s">
        <v>1532</v>
      </c>
      <c r="F3290" s="54" t="s">
        <v>441</v>
      </c>
      <c r="G3290" s="56">
        <v>15142</v>
      </c>
      <c r="H3290" s="85">
        <f t="shared" si="51"/>
        <v>3.0833138191185006</v>
      </c>
    </row>
    <row r="3291" spans="1:8" x14ac:dyDescent="0.25">
      <c r="A3291" s="53">
        <v>390821100456</v>
      </c>
      <c r="B3291" s="54" t="s">
        <v>8937</v>
      </c>
      <c r="C3291" s="55" t="s">
        <v>8938</v>
      </c>
      <c r="D3291" s="55" t="s">
        <v>8939</v>
      </c>
      <c r="E3291" s="55" t="s">
        <v>1532</v>
      </c>
      <c r="F3291" s="54" t="s">
        <v>441</v>
      </c>
      <c r="G3291" s="56">
        <v>15142</v>
      </c>
      <c r="H3291" s="85">
        <f t="shared" si="51"/>
        <v>3.0833138191185006</v>
      </c>
    </row>
    <row r="3292" spans="1:8" x14ac:dyDescent="0.25">
      <c r="A3292" s="53">
        <v>390840900234</v>
      </c>
      <c r="B3292" s="54" t="s">
        <v>8940</v>
      </c>
      <c r="C3292" s="55" t="s">
        <v>8941</v>
      </c>
      <c r="D3292" s="55" t="s">
        <v>8942</v>
      </c>
      <c r="E3292" s="55" t="s">
        <v>1532</v>
      </c>
      <c r="F3292" s="54" t="s">
        <v>441</v>
      </c>
      <c r="G3292" s="56">
        <v>15142</v>
      </c>
      <c r="H3292" s="85">
        <f t="shared" si="51"/>
        <v>3.0833138191185006</v>
      </c>
    </row>
    <row r="3293" spans="1:8" x14ac:dyDescent="0.25">
      <c r="A3293" s="53">
        <v>390851001070</v>
      </c>
      <c r="B3293" s="54" t="s">
        <v>8943</v>
      </c>
      <c r="C3293" s="55" t="s">
        <v>8944</v>
      </c>
      <c r="D3293" s="55" t="s">
        <v>8945</v>
      </c>
      <c r="E3293" s="55" t="s">
        <v>1532</v>
      </c>
      <c r="F3293" s="54" t="s">
        <v>441</v>
      </c>
      <c r="G3293" s="56">
        <v>15142</v>
      </c>
      <c r="H3293" s="85">
        <f t="shared" si="51"/>
        <v>3.0833138191185006</v>
      </c>
    </row>
    <row r="3294" spans="1:8" x14ac:dyDescent="0.25">
      <c r="A3294" s="53">
        <v>390940720501</v>
      </c>
      <c r="B3294" s="54" t="s">
        <v>8946</v>
      </c>
      <c r="C3294" s="55" t="s">
        <v>8947</v>
      </c>
      <c r="D3294" s="55" t="s">
        <v>8948</v>
      </c>
      <c r="E3294" s="55" t="s">
        <v>1532</v>
      </c>
      <c r="F3294" s="54" t="s">
        <v>441</v>
      </c>
      <c r="G3294" s="56">
        <v>15142</v>
      </c>
      <c r="H3294" s="85">
        <f t="shared" si="51"/>
        <v>3.0833138191185006</v>
      </c>
    </row>
    <row r="3295" spans="1:8" x14ac:dyDescent="0.25">
      <c r="A3295" s="53">
        <v>390961211177</v>
      </c>
      <c r="B3295" s="54" t="s">
        <v>8949</v>
      </c>
      <c r="C3295" s="55" t="s">
        <v>8950</v>
      </c>
      <c r="D3295" s="55" t="s">
        <v>8951</v>
      </c>
      <c r="E3295" s="55" t="s">
        <v>1532</v>
      </c>
      <c r="F3295" s="54" t="s">
        <v>441</v>
      </c>
      <c r="G3295" s="56">
        <v>15142</v>
      </c>
      <c r="H3295" s="85">
        <f t="shared" si="51"/>
        <v>3.0833138191185006</v>
      </c>
    </row>
    <row r="3296" spans="1:8" x14ac:dyDescent="0.25">
      <c r="A3296" s="53">
        <v>390980610449</v>
      </c>
      <c r="B3296" s="54" t="s">
        <v>8952</v>
      </c>
      <c r="C3296" s="55" t="s">
        <v>8953</v>
      </c>
      <c r="D3296" s="55" t="s">
        <v>8954</v>
      </c>
      <c r="E3296" s="55" t="s">
        <v>1532</v>
      </c>
      <c r="F3296" s="54" t="s">
        <v>441</v>
      </c>
      <c r="G3296" s="56">
        <v>15142</v>
      </c>
      <c r="H3296" s="85">
        <f t="shared" si="51"/>
        <v>3.0833138191185006</v>
      </c>
    </row>
    <row r="3297" spans="1:8" x14ac:dyDescent="0.25">
      <c r="A3297" s="53">
        <v>391010610213</v>
      </c>
      <c r="B3297" s="54" t="s">
        <v>8955</v>
      </c>
      <c r="C3297" s="55" t="s">
        <v>8956</v>
      </c>
      <c r="D3297" s="55" t="s">
        <v>8957</v>
      </c>
      <c r="E3297" s="55" t="s">
        <v>984</v>
      </c>
      <c r="F3297" s="54" t="s">
        <v>441</v>
      </c>
      <c r="G3297" s="56">
        <v>15142</v>
      </c>
      <c r="H3297" s="85">
        <f t="shared" si="51"/>
        <v>3.0833138191185006</v>
      </c>
    </row>
    <row r="3298" spans="1:8" x14ac:dyDescent="0.25">
      <c r="A3298" s="53">
        <v>391930600066</v>
      </c>
      <c r="B3298" s="54" t="s">
        <v>8958</v>
      </c>
      <c r="C3298" s="55" t="s">
        <v>8959</v>
      </c>
      <c r="D3298" s="55" t="s">
        <v>8960</v>
      </c>
      <c r="E3298" s="55" t="s">
        <v>1416</v>
      </c>
      <c r="F3298" s="54" t="s">
        <v>441</v>
      </c>
      <c r="G3298" s="56">
        <v>15142</v>
      </c>
      <c r="H3298" s="85">
        <f t="shared" si="51"/>
        <v>3.0833138191185006</v>
      </c>
    </row>
    <row r="3299" spans="1:8" x14ac:dyDescent="0.25">
      <c r="A3299" s="53">
        <v>391950600151</v>
      </c>
      <c r="B3299" s="54" t="s">
        <v>8961</v>
      </c>
      <c r="C3299" s="55" t="s">
        <v>8962</v>
      </c>
      <c r="D3299" s="55" t="s">
        <v>2255</v>
      </c>
      <c r="E3299" s="55" t="s">
        <v>984</v>
      </c>
      <c r="F3299" s="54" t="s">
        <v>441</v>
      </c>
      <c r="G3299" s="56">
        <v>15142</v>
      </c>
      <c r="H3299" s="85">
        <f t="shared" si="51"/>
        <v>3.0833138191185006</v>
      </c>
    </row>
    <row r="3300" spans="1:8" x14ac:dyDescent="0.25">
      <c r="A3300" s="53">
        <v>391960210173</v>
      </c>
      <c r="B3300" s="54" t="s">
        <v>8963</v>
      </c>
      <c r="C3300" s="55" t="s">
        <v>8964</v>
      </c>
      <c r="D3300" s="55" t="s">
        <v>8965</v>
      </c>
      <c r="E3300" s="55" t="s">
        <v>1416</v>
      </c>
      <c r="F3300" s="54" t="s">
        <v>441</v>
      </c>
      <c r="G3300" s="56">
        <v>15142</v>
      </c>
      <c r="H3300" s="85">
        <f t="shared" si="51"/>
        <v>3.0833138191185006</v>
      </c>
    </row>
    <row r="3301" spans="1:8" x14ac:dyDescent="0.25">
      <c r="A3301" s="53">
        <v>391970310052</v>
      </c>
      <c r="B3301" s="54" t="s">
        <v>8966</v>
      </c>
      <c r="C3301" s="55" t="s">
        <v>8962</v>
      </c>
      <c r="D3301" s="55" t="s">
        <v>8802</v>
      </c>
      <c r="E3301" s="55" t="s">
        <v>984</v>
      </c>
      <c r="F3301" s="54" t="s">
        <v>441</v>
      </c>
      <c r="G3301" s="56">
        <v>15142</v>
      </c>
      <c r="H3301" s="85">
        <f t="shared" si="51"/>
        <v>3.0833138191185006</v>
      </c>
    </row>
    <row r="3302" spans="1:8" x14ac:dyDescent="0.25">
      <c r="A3302" s="53">
        <v>391990601461</v>
      </c>
      <c r="B3302" s="54" t="s">
        <v>8967</v>
      </c>
      <c r="C3302" s="55" t="s">
        <v>8968</v>
      </c>
      <c r="D3302" s="55" t="s">
        <v>8969</v>
      </c>
      <c r="E3302" s="55" t="s">
        <v>984</v>
      </c>
      <c r="F3302" s="54" t="s">
        <v>441</v>
      </c>
      <c r="G3302" s="56">
        <v>15142</v>
      </c>
      <c r="H3302" s="85">
        <f t="shared" si="51"/>
        <v>3.0833138191185006</v>
      </c>
    </row>
    <row r="3303" spans="1:8" x14ac:dyDescent="0.25">
      <c r="A3303" s="53">
        <v>395000500661</v>
      </c>
      <c r="B3303" s="54" t="s">
        <v>8970</v>
      </c>
      <c r="C3303" s="55" t="s">
        <v>8971</v>
      </c>
      <c r="D3303" s="55" t="s">
        <v>8972</v>
      </c>
      <c r="E3303" s="55" t="s">
        <v>743</v>
      </c>
      <c r="F3303" s="54" t="s">
        <v>441</v>
      </c>
      <c r="G3303" s="56">
        <v>15142</v>
      </c>
      <c r="H3303" s="85">
        <f t="shared" si="51"/>
        <v>3.0833138191185006</v>
      </c>
    </row>
    <row r="3304" spans="1:8" x14ac:dyDescent="0.25">
      <c r="A3304" s="53">
        <v>395000600495</v>
      </c>
      <c r="B3304" s="54" t="s">
        <v>8973</v>
      </c>
      <c r="C3304" s="55" t="s">
        <v>8974</v>
      </c>
      <c r="D3304" s="55" t="s">
        <v>8975</v>
      </c>
      <c r="E3304" s="55" t="s">
        <v>743</v>
      </c>
      <c r="F3304" s="54" t="s">
        <v>441</v>
      </c>
      <c r="G3304" s="56">
        <v>15142</v>
      </c>
      <c r="H3304" s="85">
        <f t="shared" si="51"/>
        <v>3.0833138191185006</v>
      </c>
    </row>
    <row r="3305" spans="1:8" x14ac:dyDescent="0.25">
      <c r="A3305" s="53">
        <v>395010200495</v>
      </c>
      <c r="B3305" s="54" t="s">
        <v>8976</v>
      </c>
      <c r="C3305" s="55" t="s">
        <v>2698</v>
      </c>
      <c r="D3305" s="55" t="s">
        <v>2699</v>
      </c>
      <c r="E3305" s="55" t="s">
        <v>728</v>
      </c>
      <c r="F3305" s="54" t="s">
        <v>441</v>
      </c>
      <c r="G3305" s="56">
        <v>15142</v>
      </c>
      <c r="H3305" s="85">
        <f t="shared" si="51"/>
        <v>3.0833138191185006</v>
      </c>
    </row>
    <row r="3306" spans="1:8" x14ac:dyDescent="0.25">
      <c r="A3306" s="53">
        <v>395020502058</v>
      </c>
      <c r="B3306" s="54" t="s">
        <v>8977</v>
      </c>
      <c r="C3306" s="55" t="s">
        <v>8978</v>
      </c>
      <c r="D3306" s="55" t="s">
        <v>8979</v>
      </c>
      <c r="E3306" s="55" t="s">
        <v>728</v>
      </c>
      <c r="F3306" s="54" t="s">
        <v>441</v>
      </c>
      <c r="G3306" s="56">
        <v>15142</v>
      </c>
      <c r="H3306" s="85">
        <f t="shared" si="51"/>
        <v>3.0833138191185006</v>
      </c>
    </row>
    <row r="3307" spans="1:8" x14ac:dyDescent="0.25">
      <c r="A3307" s="53">
        <v>395020502376</v>
      </c>
      <c r="B3307" s="54" t="s">
        <v>8980</v>
      </c>
      <c r="C3307" s="55" t="s">
        <v>8981</v>
      </c>
      <c r="D3307" s="55" t="s">
        <v>8982</v>
      </c>
      <c r="E3307" s="55" t="s">
        <v>743</v>
      </c>
      <c r="F3307" s="54" t="s">
        <v>441</v>
      </c>
      <c r="G3307" s="56">
        <v>15142</v>
      </c>
      <c r="H3307" s="85">
        <f t="shared" si="51"/>
        <v>3.0833138191185006</v>
      </c>
    </row>
    <row r="3308" spans="1:8" x14ac:dyDescent="0.25">
      <c r="A3308" s="53">
        <v>395020502724</v>
      </c>
      <c r="B3308" s="54" t="s">
        <v>8983</v>
      </c>
      <c r="C3308" s="55" t="s">
        <v>8984</v>
      </c>
      <c r="D3308" s="55" t="s">
        <v>2854</v>
      </c>
      <c r="E3308" s="55" t="s">
        <v>728</v>
      </c>
      <c r="F3308" s="54" t="s">
        <v>441</v>
      </c>
      <c r="G3308" s="56">
        <v>15142</v>
      </c>
      <c r="H3308" s="85">
        <f t="shared" si="51"/>
        <v>3.0833138191185006</v>
      </c>
    </row>
    <row r="3309" spans="1:8" x14ac:dyDescent="0.25">
      <c r="A3309" s="53">
        <v>395020601960</v>
      </c>
      <c r="B3309" s="54" t="s">
        <v>8985</v>
      </c>
      <c r="C3309" s="55" t="s">
        <v>8986</v>
      </c>
      <c r="D3309" s="55" t="s">
        <v>8987</v>
      </c>
      <c r="E3309" s="55" t="s">
        <v>743</v>
      </c>
      <c r="F3309" s="54" t="s">
        <v>441</v>
      </c>
      <c r="G3309" s="56">
        <v>15142</v>
      </c>
      <c r="H3309" s="85">
        <f t="shared" si="51"/>
        <v>3.0833138191185006</v>
      </c>
    </row>
    <row r="3310" spans="1:8" x14ac:dyDescent="0.25">
      <c r="A3310" s="53">
        <v>395050700326</v>
      </c>
      <c r="B3310" s="54" t="s">
        <v>8988</v>
      </c>
      <c r="C3310" s="55" t="s">
        <v>8989</v>
      </c>
      <c r="D3310" s="55" t="s">
        <v>8990</v>
      </c>
      <c r="E3310" s="55" t="s">
        <v>728</v>
      </c>
      <c r="F3310" s="54" t="s">
        <v>441</v>
      </c>
      <c r="G3310" s="56">
        <v>15142</v>
      </c>
      <c r="H3310" s="85">
        <f t="shared" si="51"/>
        <v>3.0833138191185006</v>
      </c>
    </row>
    <row r="3311" spans="1:8" x14ac:dyDescent="0.25">
      <c r="A3311" s="53">
        <v>395070800424</v>
      </c>
      <c r="B3311" s="54" t="s">
        <v>8991</v>
      </c>
      <c r="C3311" s="55" t="s">
        <v>7404</v>
      </c>
      <c r="D3311" s="55" t="s">
        <v>8992</v>
      </c>
      <c r="E3311" s="55" t="s">
        <v>743</v>
      </c>
      <c r="F3311" s="54" t="s">
        <v>441</v>
      </c>
      <c r="G3311" s="56">
        <v>15142</v>
      </c>
      <c r="H3311" s="85">
        <f t="shared" si="51"/>
        <v>3.0833138191185006</v>
      </c>
    </row>
    <row r="3312" spans="1:8" x14ac:dyDescent="0.25">
      <c r="A3312" s="53">
        <v>395960511233</v>
      </c>
      <c r="B3312" s="54" t="s">
        <v>8993</v>
      </c>
      <c r="C3312" s="55" t="s">
        <v>8994</v>
      </c>
      <c r="D3312" s="55" t="s">
        <v>8995</v>
      </c>
      <c r="E3312" s="55" t="s">
        <v>743</v>
      </c>
      <c r="F3312" s="54" t="s">
        <v>441</v>
      </c>
      <c r="G3312" s="56">
        <v>15142</v>
      </c>
      <c r="H3312" s="85">
        <f t="shared" si="51"/>
        <v>3.0833138191185006</v>
      </c>
    </row>
    <row r="3313" spans="1:8" x14ac:dyDescent="0.25">
      <c r="A3313" s="53">
        <v>395970450119</v>
      </c>
      <c r="B3313" s="54" t="s">
        <v>8996</v>
      </c>
      <c r="C3313" s="55" t="s">
        <v>8997</v>
      </c>
      <c r="D3313" s="55" t="s">
        <v>8998</v>
      </c>
      <c r="E3313" s="55" t="s">
        <v>728</v>
      </c>
      <c r="F3313" s="54" t="s">
        <v>441</v>
      </c>
      <c r="G3313" s="56">
        <v>15142</v>
      </c>
      <c r="H3313" s="85">
        <f t="shared" si="51"/>
        <v>3.0833138191185006</v>
      </c>
    </row>
    <row r="3314" spans="1:8" x14ac:dyDescent="0.25">
      <c r="A3314" s="53">
        <v>395990220438</v>
      </c>
      <c r="B3314" s="54" t="s">
        <v>8999</v>
      </c>
      <c r="C3314" s="55" t="s">
        <v>9000</v>
      </c>
      <c r="D3314" s="55" t="s">
        <v>5184</v>
      </c>
      <c r="E3314" s="55" t="s">
        <v>4163</v>
      </c>
      <c r="F3314" s="54" t="s">
        <v>441</v>
      </c>
      <c r="G3314" s="56">
        <v>15142</v>
      </c>
      <c r="H3314" s="85">
        <f t="shared" si="51"/>
        <v>3.0833138191185006</v>
      </c>
    </row>
    <row r="3315" spans="1:8" x14ac:dyDescent="0.25">
      <c r="A3315" s="53">
        <v>395990520415</v>
      </c>
      <c r="B3315" s="54" t="s">
        <v>9001</v>
      </c>
      <c r="C3315" s="55" t="s">
        <v>509</v>
      </c>
      <c r="D3315" s="55" t="s">
        <v>9002</v>
      </c>
      <c r="E3315" s="55" t="s">
        <v>743</v>
      </c>
      <c r="F3315" s="54" t="s">
        <v>441</v>
      </c>
      <c r="G3315" s="56">
        <v>15142</v>
      </c>
      <c r="H3315" s="85">
        <f t="shared" si="51"/>
        <v>3.0833138191185006</v>
      </c>
    </row>
    <row r="3316" spans="1:8" x14ac:dyDescent="0.25">
      <c r="A3316" s="53">
        <v>396010502595</v>
      </c>
      <c r="B3316" s="54" t="s">
        <v>538</v>
      </c>
      <c r="C3316" s="55" t="s">
        <v>539</v>
      </c>
      <c r="D3316" s="55" t="s">
        <v>540</v>
      </c>
      <c r="E3316" s="55" t="s">
        <v>440</v>
      </c>
      <c r="F3316" s="54" t="s">
        <v>441</v>
      </c>
      <c r="G3316" s="56">
        <v>15142</v>
      </c>
      <c r="H3316" s="85">
        <f t="shared" si="51"/>
        <v>3.0833138191185006</v>
      </c>
    </row>
    <row r="3317" spans="1:8" x14ac:dyDescent="0.25">
      <c r="A3317" s="53">
        <v>396761202660</v>
      </c>
      <c r="B3317" s="54" t="s">
        <v>589</v>
      </c>
      <c r="C3317" s="55" t="s">
        <v>590</v>
      </c>
      <c r="D3317" s="55" t="s">
        <v>591</v>
      </c>
      <c r="E3317" s="55" t="s">
        <v>440</v>
      </c>
      <c r="F3317" s="54" t="s">
        <v>441</v>
      </c>
      <c r="G3317" s="56">
        <v>15142</v>
      </c>
      <c r="H3317" s="85">
        <f t="shared" si="51"/>
        <v>3.0833138191185006</v>
      </c>
    </row>
    <row r="3318" spans="1:8" x14ac:dyDescent="0.25">
      <c r="A3318" s="53">
        <v>398020101737</v>
      </c>
      <c r="B3318" s="54" t="s">
        <v>9003</v>
      </c>
      <c r="C3318" s="55" t="s">
        <v>9004</v>
      </c>
      <c r="D3318" s="55" t="s">
        <v>9005</v>
      </c>
      <c r="E3318" s="55" t="s">
        <v>2160</v>
      </c>
      <c r="F3318" s="54" t="s">
        <v>441</v>
      </c>
      <c r="G3318" s="56">
        <v>15142</v>
      </c>
      <c r="H3318" s="85">
        <f t="shared" si="51"/>
        <v>3.0833138191185006</v>
      </c>
    </row>
    <row r="3319" spans="1:8" x14ac:dyDescent="0.25">
      <c r="A3319" s="53">
        <v>398020103268</v>
      </c>
      <c r="B3319" s="54" t="s">
        <v>9006</v>
      </c>
      <c r="C3319" s="55" t="s">
        <v>6121</v>
      </c>
      <c r="D3319" s="55" t="s">
        <v>2816</v>
      </c>
      <c r="E3319" s="55" t="s">
        <v>2816</v>
      </c>
      <c r="F3319" s="54" t="s">
        <v>441</v>
      </c>
      <c r="G3319" s="56">
        <v>15142</v>
      </c>
      <c r="H3319" s="85">
        <f t="shared" si="51"/>
        <v>3.0833138191185006</v>
      </c>
    </row>
    <row r="3320" spans="1:8" x14ac:dyDescent="0.25">
      <c r="A3320" s="53">
        <v>398101001117</v>
      </c>
      <c r="B3320" s="54" t="s">
        <v>9007</v>
      </c>
      <c r="C3320" s="55" t="s">
        <v>9008</v>
      </c>
      <c r="D3320" s="55" t="s">
        <v>9009</v>
      </c>
      <c r="E3320" s="55" t="s">
        <v>1051</v>
      </c>
      <c r="F3320" s="54" t="s">
        <v>441</v>
      </c>
      <c r="G3320" s="56">
        <v>15142</v>
      </c>
      <c r="H3320" s="85">
        <f t="shared" si="51"/>
        <v>3.0833138191185006</v>
      </c>
    </row>
    <row r="3321" spans="1:8" x14ac:dyDescent="0.25">
      <c r="A3321" s="53">
        <v>398820800064</v>
      </c>
      <c r="B3321" s="54" t="s">
        <v>9010</v>
      </c>
      <c r="C3321" s="55" t="s">
        <v>9011</v>
      </c>
      <c r="D3321" s="55" t="s">
        <v>9012</v>
      </c>
      <c r="E3321" s="55" t="s">
        <v>743</v>
      </c>
      <c r="F3321" s="54" t="s">
        <v>441</v>
      </c>
      <c r="G3321" s="56">
        <v>15142</v>
      </c>
      <c r="H3321" s="85">
        <f t="shared" si="51"/>
        <v>3.0833138191185006</v>
      </c>
    </row>
    <row r="3322" spans="1:8" x14ac:dyDescent="0.25">
      <c r="A3322" s="53">
        <v>398850700269</v>
      </c>
      <c r="B3322" s="54" t="s">
        <v>9013</v>
      </c>
      <c r="C3322" s="55" t="s">
        <v>9014</v>
      </c>
      <c r="D3322" s="55" t="s">
        <v>9015</v>
      </c>
      <c r="E3322" s="55" t="s">
        <v>2160</v>
      </c>
      <c r="F3322" s="54" t="s">
        <v>441</v>
      </c>
      <c r="G3322" s="56">
        <v>15142</v>
      </c>
      <c r="H3322" s="85">
        <f t="shared" si="51"/>
        <v>3.0833138191185006</v>
      </c>
    </row>
    <row r="3323" spans="1:8" x14ac:dyDescent="0.25">
      <c r="A3323" s="53">
        <v>400000100844</v>
      </c>
      <c r="B3323" s="54" t="s">
        <v>9016</v>
      </c>
      <c r="C3323" s="55" t="s">
        <v>9017</v>
      </c>
      <c r="D3323" s="55" t="s">
        <v>9018</v>
      </c>
      <c r="E3323" s="55" t="s">
        <v>716</v>
      </c>
      <c r="F3323" s="54" t="s">
        <v>441</v>
      </c>
      <c r="G3323" s="56">
        <v>15142</v>
      </c>
      <c r="H3323" s="85">
        <f t="shared" si="51"/>
        <v>3.0833138191185006</v>
      </c>
    </row>
    <row r="3324" spans="1:8" x14ac:dyDescent="0.25">
      <c r="A3324" s="53">
        <v>400000201616</v>
      </c>
      <c r="B3324" s="54" t="s">
        <v>9019</v>
      </c>
      <c r="C3324" s="55" t="s">
        <v>9020</v>
      </c>
      <c r="D3324" s="55" t="s">
        <v>9021</v>
      </c>
      <c r="E3324" s="55" t="s">
        <v>716</v>
      </c>
      <c r="F3324" s="54" t="s">
        <v>441</v>
      </c>
      <c r="G3324" s="56">
        <v>15142</v>
      </c>
      <c r="H3324" s="85">
        <f t="shared" si="51"/>
        <v>3.0833138191185006</v>
      </c>
    </row>
    <row r="3325" spans="1:8" x14ac:dyDescent="0.25">
      <c r="A3325" s="53">
        <v>400000601606</v>
      </c>
      <c r="B3325" s="54" t="s">
        <v>9022</v>
      </c>
      <c r="C3325" s="55" t="s">
        <v>9023</v>
      </c>
      <c r="D3325" s="55" t="s">
        <v>9024</v>
      </c>
      <c r="E3325" s="55" t="s">
        <v>716</v>
      </c>
      <c r="F3325" s="54" t="s">
        <v>441</v>
      </c>
      <c r="G3325" s="56">
        <v>15142</v>
      </c>
      <c r="H3325" s="85">
        <f t="shared" si="51"/>
        <v>3.0833138191185006</v>
      </c>
    </row>
    <row r="3326" spans="1:8" x14ac:dyDescent="0.25">
      <c r="A3326" s="53">
        <v>400040807827</v>
      </c>
      <c r="B3326" s="54" t="s">
        <v>9025</v>
      </c>
      <c r="C3326" s="55" t="s">
        <v>9026</v>
      </c>
      <c r="D3326" s="55" t="s">
        <v>9027</v>
      </c>
      <c r="E3326" s="55" t="s">
        <v>716</v>
      </c>
      <c r="F3326" s="54" t="s">
        <v>441</v>
      </c>
      <c r="G3326" s="56">
        <v>15142</v>
      </c>
      <c r="H3326" s="85">
        <f t="shared" si="51"/>
        <v>3.0833138191185006</v>
      </c>
    </row>
    <row r="3327" spans="1:8" x14ac:dyDescent="0.25">
      <c r="A3327" s="53">
        <v>400781200105</v>
      </c>
      <c r="B3327" s="54" t="s">
        <v>9028</v>
      </c>
      <c r="C3327" s="55" t="s">
        <v>9029</v>
      </c>
      <c r="D3327" s="55" t="s">
        <v>9030</v>
      </c>
      <c r="E3327" s="55" t="s">
        <v>716</v>
      </c>
      <c r="F3327" s="54" t="s">
        <v>441</v>
      </c>
      <c r="G3327" s="56">
        <v>15142</v>
      </c>
      <c r="H3327" s="85">
        <f t="shared" si="51"/>
        <v>3.0833138191185006</v>
      </c>
    </row>
    <row r="3328" spans="1:8" x14ac:dyDescent="0.25">
      <c r="A3328" s="53">
        <v>400810300254</v>
      </c>
      <c r="B3328" s="54" t="s">
        <v>9031</v>
      </c>
      <c r="C3328" s="55" t="s">
        <v>9032</v>
      </c>
      <c r="D3328" s="55" t="s">
        <v>5371</v>
      </c>
      <c r="E3328" s="55" t="s">
        <v>716</v>
      </c>
      <c r="F3328" s="54" t="s">
        <v>441</v>
      </c>
      <c r="G3328" s="56">
        <v>15142</v>
      </c>
      <c r="H3328" s="85">
        <f t="shared" si="51"/>
        <v>3.0833138191185006</v>
      </c>
    </row>
    <row r="3329" spans="1:8" x14ac:dyDescent="0.25">
      <c r="A3329" s="53">
        <v>400900200950</v>
      </c>
      <c r="B3329" s="54" t="s">
        <v>9033</v>
      </c>
      <c r="C3329" s="55" t="s">
        <v>9034</v>
      </c>
      <c r="D3329" s="55" t="s">
        <v>5371</v>
      </c>
      <c r="E3329" s="55" t="s">
        <v>716</v>
      </c>
      <c r="F3329" s="54" t="s">
        <v>441</v>
      </c>
      <c r="G3329" s="56">
        <v>15142</v>
      </c>
      <c r="H3329" s="85">
        <f t="shared" si="51"/>
        <v>3.0833138191185006</v>
      </c>
    </row>
    <row r="3330" spans="1:8" x14ac:dyDescent="0.25">
      <c r="A3330" s="53">
        <v>400931100597</v>
      </c>
      <c r="B3330" s="54" t="s">
        <v>9035</v>
      </c>
      <c r="C3330" s="55" t="s">
        <v>9036</v>
      </c>
      <c r="D3330" s="55" t="s">
        <v>9037</v>
      </c>
      <c r="E3330" s="55" t="s">
        <v>716</v>
      </c>
      <c r="F3330" s="54" t="s">
        <v>441</v>
      </c>
      <c r="G3330" s="56">
        <v>15142</v>
      </c>
      <c r="H3330" s="85">
        <f t="shared" si="51"/>
        <v>3.0833138191185006</v>
      </c>
    </row>
    <row r="3331" spans="1:8" x14ac:dyDescent="0.25">
      <c r="A3331" s="53">
        <v>400970121810</v>
      </c>
      <c r="B3331" s="54" t="s">
        <v>9038</v>
      </c>
      <c r="C3331" s="55" t="s">
        <v>9039</v>
      </c>
      <c r="D3331" s="55" t="s">
        <v>5604</v>
      </c>
      <c r="E3331" s="55" t="s">
        <v>716</v>
      </c>
      <c r="F3331" s="54" t="s">
        <v>441</v>
      </c>
      <c r="G3331" s="56">
        <v>15142</v>
      </c>
      <c r="H3331" s="85">
        <f t="shared" ref="H3331:H3394" si="52">G3331/4910.95</f>
        <v>3.0833138191185006</v>
      </c>
    </row>
    <row r="3332" spans="1:8" x14ac:dyDescent="0.25">
      <c r="A3332" s="53">
        <v>400970422232</v>
      </c>
      <c r="B3332" s="54" t="s">
        <v>9040</v>
      </c>
      <c r="C3332" s="55" t="s">
        <v>9041</v>
      </c>
      <c r="D3332" s="55" t="s">
        <v>9042</v>
      </c>
      <c r="E3332" s="55" t="s">
        <v>716</v>
      </c>
      <c r="F3332" s="54" t="s">
        <v>441</v>
      </c>
      <c r="G3332" s="56">
        <v>15142</v>
      </c>
      <c r="H3332" s="85">
        <f t="shared" si="52"/>
        <v>3.0833138191185006</v>
      </c>
    </row>
    <row r="3333" spans="1:8" x14ac:dyDescent="0.25">
      <c r="A3333" s="53">
        <v>400970820556</v>
      </c>
      <c r="B3333" s="54" t="s">
        <v>9043</v>
      </c>
      <c r="C3333" s="55" t="s">
        <v>9044</v>
      </c>
      <c r="D3333" s="55" t="s">
        <v>7013</v>
      </c>
      <c r="E3333" s="55" t="s">
        <v>716</v>
      </c>
      <c r="F3333" s="54" t="s">
        <v>441</v>
      </c>
      <c r="G3333" s="56">
        <v>15142</v>
      </c>
      <c r="H3333" s="85">
        <f t="shared" si="52"/>
        <v>3.0833138191185006</v>
      </c>
    </row>
    <row r="3334" spans="1:8" x14ac:dyDescent="0.25">
      <c r="A3334" s="53">
        <v>400980320896</v>
      </c>
      <c r="B3334" s="54" t="s">
        <v>9045</v>
      </c>
      <c r="C3334" s="55" t="s">
        <v>9046</v>
      </c>
      <c r="D3334" s="55" t="s">
        <v>5632</v>
      </c>
      <c r="E3334" s="55" t="s">
        <v>716</v>
      </c>
      <c r="F3334" s="54" t="s">
        <v>441</v>
      </c>
      <c r="G3334" s="56">
        <v>15142</v>
      </c>
      <c r="H3334" s="85">
        <f t="shared" si="52"/>
        <v>3.0833138191185006</v>
      </c>
    </row>
    <row r="3335" spans="1:8" x14ac:dyDescent="0.25">
      <c r="A3335" s="53">
        <v>400981221786</v>
      </c>
      <c r="B3335" s="54" t="s">
        <v>9047</v>
      </c>
      <c r="C3335" s="55" t="s">
        <v>9048</v>
      </c>
      <c r="D3335" s="55" t="s">
        <v>9049</v>
      </c>
      <c r="E3335" s="55" t="s">
        <v>716</v>
      </c>
      <c r="F3335" s="54" t="s">
        <v>441</v>
      </c>
      <c r="G3335" s="56">
        <v>15142</v>
      </c>
      <c r="H3335" s="85">
        <f t="shared" si="52"/>
        <v>3.0833138191185006</v>
      </c>
    </row>
    <row r="3336" spans="1:8" x14ac:dyDescent="0.25">
      <c r="A3336" s="53">
        <v>400990220237</v>
      </c>
      <c r="B3336" s="54" t="s">
        <v>9050</v>
      </c>
      <c r="C3336" s="55" t="s">
        <v>9051</v>
      </c>
      <c r="D3336" s="55" t="s">
        <v>9052</v>
      </c>
      <c r="E3336" s="55" t="s">
        <v>716</v>
      </c>
      <c r="F3336" s="54" t="s">
        <v>441</v>
      </c>
      <c r="G3336" s="56">
        <v>15142</v>
      </c>
      <c r="H3336" s="85">
        <f t="shared" si="52"/>
        <v>3.0833138191185006</v>
      </c>
    </row>
    <row r="3337" spans="1:8" x14ac:dyDescent="0.25">
      <c r="A3337" s="53">
        <v>400990921103</v>
      </c>
      <c r="B3337" s="54" t="s">
        <v>9053</v>
      </c>
      <c r="C3337" s="55" t="s">
        <v>9054</v>
      </c>
      <c r="D3337" s="55" t="s">
        <v>9055</v>
      </c>
      <c r="E3337" s="55" t="s">
        <v>716</v>
      </c>
      <c r="F3337" s="54" t="s">
        <v>441</v>
      </c>
      <c r="G3337" s="56">
        <v>15142</v>
      </c>
      <c r="H3337" s="85">
        <f t="shared" si="52"/>
        <v>3.0833138191185006</v>
      </c>
    </row>
    <row r="3338" spans="1:8" x14ac:dyDescent="0.25">
      <c r="A3338" s="53">
        <v>370850200345</v>
      </c>
      <c r="B3338" s="54" t="s">
        <v>9056</v>
      </c>
      <c r="C3338" s="55" t="s">
        <v>9057</v>
      </c>
      <c r="D3338" s="55" t="s">
        <v>6450</v>
      </c>
      <c r="E3338" s="55" t="s">
        <v>1409</v>
      </c>
      <c r="F3338" s="54" t="s">
        <v>441</v>
      </c>
      <c r="G3338" s="56">
        <v>15141</v>
      </c>
      <c r="H3338" s="85">
        <f t="shared" si="52"/>
        <v>3.0831101925289404</v>
      </c>
    </row>
    <row r="3339" spans="1:8" x14ac:dyDescent="0.25">
      <c r="A3339" s="53">
        <v>371011200522</v>
      </c>
      <c r="B3339" s="54" t="s">
        <v>9058</v>
      </c>
      <c r="C3339" s="55" t="s">
        <v>9059</v>
      </c>
      <c r="D3339" s="55" t="s">
        <v>9060</v>
      </c>
      <c r="E3339" s="55" t="s">
        <v>4156</v>
      </c>
      <c r="F3339" s="54" t="s">
        <v>441</v>
      </c>
      <c r="G3339" s="56">
        <v>15141</v>
      </c>
      <c r="H3339" s="85">
        <f t="shared" si="52"/>
        <v>3.0831101925289404</v>
      </c>
    </row>
    <row r="3340" spans="1:8" x14ac:dyDescent="0.25">
      <c r="A3340" s="53">
        <v>371051000488</v>
      </c>
      <c r="B3340" s="54" t="s">
        <v>9061</v>
      </c>
      <c r="C3340" s="55" t="s">
        <v>9062</v>
      </c>
      <c r="D3340" s="55" t="s">
        <v>9063</v>
      </c>
      <c r="E3340" s="55" t="s">
        <v>3101</v>
      </c>
      <c r="F3340" s="54" t="s">
        <v>441</v>
      </c>
      <c r="G3340" s="56">
        <v>15141</v>
      </c>
      <c r="H3340" s="85">
        <f t="shared" si="52"/>
        <v>3.0831101925289404</v>
      </c>
    </row>
    <row r="3341" spans="1:8" x14ac:dyDescent="0.25">
      <c r="A3341" s="53">
        <v>371090302289</v>
      </c>
      <c r="B3341" s="54" t="s">
        <v>9064</v>
      </c>
      <c r="C3341" s="55" t="s">
        <v>9065</v>
      </c>
      <c r="D3341" s="55" t="s">
        <v>9066</v>
      </c>
      <c r="E3341" s="55" t="s">
        <v>1429</v>
      </c>
      <c r="F3341" s="54" t="s">
        <v>441</v>
      </c>
      <c r="G3341" s="56">
        <v>15141</v>
      </c>
      <c r="H3341" s="85">
        <f t="shared" si="52"/>
        <v>3.0831101925289404</v>
      </c>
    </row>
    <row r="3342" spans="1:8" x14ac:dyDescent="0.25">
      <c r="A3342" s="53">
        <v>389200600431</v>
      </c>
      <c r="B3342" s="54" t="s">
        <v>9067</v>
      </c>
      <c r="C3342" s="55" t="s">
        <v>9068</v>
      </c>
      <c r="D3342" s="55" t="s">
        <v>9069</v>
      </c>
      <c r="E3342" s="55" t="s">
        <v>1489</v>
      </c>
      <c r="F3342" s="54" t="s">
        <v>441</v>
      </c>
      <c r="G3342" s="56">
        <v>15141</v>
      </c>
      <c r="H3342" s="85">
        <f t="shared" si="52"/>
        <v>3.0831101925289404</v>
      </c>
    </row>
    <row r="3343" spans="1:8" x14ac:dyDescent="0.25">
      <c r="A3343" s="53">
        <v>390080700477</v>
      </c>
      <c r="B3343" s="54" t="s">
        <v>9070</v>
      </c>
      <c r="C3343" s="55" t="s">
        <v>7687</v>
      </c>
      <c r="D3343" s="55" t="s">
        <v>9071</v>
      </c>
      <c r="E3343" s="55" t="s">
        <v>1532</v>
      </c>
      <c r="F3343" s="54" t="s">
        <v>441</v>
      </c>
      <c r="G3343" s="56">
        <v>15141</v>
      </c>
      <c r="H3343" s="85">
        <f t="shared" si="52"/>
        <v>3.0831101925289404</v>
      </c>
    </row>
    <row r="3344" spans="1:8" x14ac:dyDescent="0.25">
      <c r="A3344" s="53">
        <v>390090700530</v>
      </c>
      <c r="B3344" s="54" t="s">
        <v>9072</v>
      </c>
      <c r="C3344" s="55" t="s">
        <v>9073</v>
      </c>
      <c r="D3344" s="55" t="s">
        <v>9074</v>
      </c>
      <c r="E3344" s="55" t="s">
        <v>1532</v>
      </c>
      <c r="F3344" s="54" t="s">
        <v>441</v>
      </c>
      <c r="G3344" s="56">
        <v>15141</v>
      </c>
      <c r="H3344" s="85">
        <f t="shared" si="52"/>
        <v>3.0831101925289404</v>
      </c>
    </row>
    <row r="3345" spans="1:8" x14ac:dyDescent="0.25">
      <c r="A3345" s="53">
        <v>390100300161</v>
      </c>
      <c r="B3345" s="54" t="s">
        <v>9075</v>
      </c>
      <c r="C3345" s="55" t="s">
        <v>9076</v>
      </c>
      <c r="D3345" s="55" t="s">
        <v>9077</v>
      </c>
      <c r="E3345" s="55" t="s">
        <v>1532</v>
      </c>
      <c r="F3345" s="54" t="s">
        <v>441</v>
      </c>
      <c r="G3345" s="56">
        <v>15141</v>
      </c>
      <c r="H3345" s="85">
        <f t="shared" si="52"/>
        <v>3.0831101925289404</v>
      </c>
    </row>
    <row r="3346" spans="1:8" x14ac:dyDescent="0.25">
      <c r="A3346" s="53">
        <v>390140701061</v>
      </c>
      <c r="B3346" s="54" t="s">
        <v>9078</v>
      </c>
      <c r="C3346" s="55" t="s">
        <v>9079</v>
      </c>
      <c r="D3346" s="55" t="s">
        <v>9080</v>
      </c>
      <c r="E3346" s="55" t="s">
        <v>1532</v>
      </c>
      <c r="F3346" s="54" t="s">
        <v>441</v>
      </c>
      <c r="G3346" s="56">
        <v>15141</v>
      </c>
      <c r="H3346" s="85">
        <f t="shared" si="52"/>
        <v>3.0831101925289404</v>
      </c>
    </row>
    <row r="3347" spans="1:8" x14ac:dyDescent="0.25">
      <c r="A3347" s="53">
        <v>390161000097</v>
      </c>
      <c r="B3347" s="54" t="s">
        <v>9081</v>
      </c>
      <c r="C3347" s="55" t="s">
        <v>9082</v>
      </c>
      <c r="D3347" s="55" t="s">
        <v>9083</v>
      </c>
      <c r="E3347" s="55" t="s">
        <v>1532</v>
      </c>
      <c r="F3347" s="54" t="s">
        <v>441</v>
      </c>
      <c r="G3347" s="56">
        <v>15141</v>
      </c>
      <c r="H3347" s="85">
        <f t="shared" si="52"/>
        <v>3.0831101925289404</v>
      </c>
    </row>
    <row r="3348" spans="1:8" x14ac:dyDescent="0.25">
      <c r="A3348" s="53">
        <v>390830400217</v>
      </c>
      <c r="B3348" s="54" t="s">
        <v>9084</v>
      </c>
      <c r="C3348" s="55" t="s">
        <v>9085</v>
      </c>
      <c r="D3348" s="55" t="s">
        <v>9086</v>
      </c>
      <c r="E3348" s="55" t="s">
        <v>1532</v>
      </c>
      <c r="F3348" s="54" t="s">
        <v>441</v>
      </c>
      <c r="G3348" s="56">
        <v>15141</v>
      </c>
      <c r="H3348" s="85">
        <f t="shared" si="52"/>
        <v>3.0831101925289404</v>
      </c>
    </row>
    <row r="3349" spans="1:8" x14ac:dyDescent="0.25">
      <c r="A3349" s="53">
        <v>390950710601</v>
      </c>
      <c r="B3349" s="54" t="s">
        <v>9087</v>
      </c>
      <c r="C3349" s="55" t="s">
        <v>9088</v>
      </c>
      <c r="D3349" s="55" t="s">
        <v>9089</v>
      </c>
      <c r="E3349" s="55" t="s">
        <v>1532</v>
      </c>
      <c r="F3349" s="54" t="s">
        <v>441</v>
      </c>
      <c r="G3349" s="56">
        <v>15141</v>
      </c>
      <c r="H3349" s="85">
        <f t="shared" si="52"/>
        <v>3.0831101925289404</v>
      </c>
    </row>
    <row r="3350" spans="1:8" x14ac:dyDescent="0.25">
      <c r="A3350" s="53">
        <v>390981010054</v>
      </c>
      <c r="B3350" s="54" t="s">
        <v>9090</v>
      </c>
      <c r="C3350" s="55" t="s">
        <v>9088</v>
      </c>
      <c r="D3350" s="55" t="s">
        <v>9091</v>
      </c>
      <c r="E3350" s="55" t="s">
        <v>1532</v>
      </c>
      <c r="F3350" s="54" t="s">
        <v>441</v>
      </c>
      <c r="G3350" s="56">
        <v>15141</v>
      </c>
      <c r="H3350" s="85">
        <f t="shared" si="52"/>
        <v>3.0831101925289404</v>
      </c>
    </row>
    <row r="3351" spans="1:8" x14ac:dyDescent="0.25">
      <c r="A3351" s="53">
        <v>391120200126</v>
      </c>
      <c r="B3351" s="54" t="s">
        <v>9092</v>
      </c>
      <c r="C3351" s="55" t="s">
        <v>9093</v>
      </c>
      <c r="D3351" s="55" t="s">
        <v>9094</v>
      </c>
      <c r="E3351" s="55" t="s">
        <v>984</v>
      </c>
      <c r="F3351" s="54" t="s">
        <v>441</v>
      </c>
      <c r="G3351" s="56">
        <v>15141</v>
      </c>
      <c r="H3351" s="85">
        <f t="shared" si="52"/>
        <v>3.0831101925289404</v>
      </c>
    </row>
    <row r="3352" spans="1:8" x14ac:dyDescent="0.25">
      <c r="A3352" s="53">
        <v>391140300011</v>
      </c>
      <c r="B3352" s="54" t="s">
        <v>9095</v>
      </c>
      <c r="C3352" s="55" t="s">
        <v>9096</v>
      </c>
      <c r="D3352" s="55" t="s">
        <v>9097</v>
      </c>
      <c r="E3352" s="55" t="s">
        <v>1416</v>
      </c>
      <c r="F3352" s="54" t="s">
        <v>441</v>
      </c>
      <c r="G3352" s="56">
        <v>15141</v>
      </c>
      <c r="H3352" s="85">
        <f t="shared" si="52"/>
        <v>3.0831101925289404</v>
      </c>
    </row>
    <row r="3353" spans="1:8" x14ac:dyDescent="0.25">
      <c r="A3353" s="53">
        <v>393190600175</v>
      </c>
      <c r="B3353" s="54" t="s">
        <v>9098</v>
      </c>
      <c r="C3353" s="55" t="s">
        <v>9099</v>
      </c>
      <c r="D3353" s="55" t="s">
        <v>9100</v>
      </c>
      <c r="E3353" s="55" t="s">
        <v>1205</v>
      </c>
      <c r="F3353" s="54" t="s">
        <v>441</v>
      </c>
      <c r="G3353" s="56">
        <v>15141</v>
      </c>
      <c r="H3353" s="85">
        <f t="shared" si="52"/>
        <v>3.0831101925289404</v>
      </c>
    </row>
    <row r="3354" spans="1:8" x14ac:dyDescent="0.25">
      <c r="A3354" s="53">
        <v>393990610501</v>
      </c>
      <c r="B3354" s="54" t="s">
        <v>9101</v>
      </c>
      <c r="C3354" s="55" t="s">
        <v>734</v>
      </c>
      <c r="D3354" s="55" t="s">
        <v>9102</v>
      </c>
      <c r="E3354" s="55" t="s">
        <v>736</v>
      </c>
      <c r="F3354" s="54" t="s">
        <v>477</v>
      </c>
      <c r="G3354" s="56">
        <v>15141</v>
      </c>
      <c r="H3354" s="85">
        <f t="shared" si="52"/>
        <v>3.0831101925289404</v>
      </c>
    </row>
    <row r="3355" spans="1:8" x14ac:dyDescent="0.25">
      <c r="A3355" s="53">
        <v>395000700775</v>
      </c>
      <c r="B3355" s="54" t="s">
        <v>9103</v>
      </c>
      <c r="C3355" s="55" t="s">
        <v>9104</v>
      </c>
      <c r="D3355" s="55" t="s">
        <v>3266</v>
      </c>
      <c r="E3355" s="55" t="s">
        <v>728</v>
      </c>
      <c r="F3355" s="54" t="s">
        <v>441</v>
      </c>
      <c r="G3355" s="56">
        <v>15141</v>
      </c>
      <c r="H3355" s="85">
        <f t="shared" si="52"/>
        <v>3.0831101925289404</v>
      </c>
    </row>
    <row r="3356" spans="1:8" x14ac:dyDescent="0.25">
      <c r="A3356" s="53">
        <v>395001102651</v>
      </c>
      <c r="B3356" s="54" t="s">
        <v>9105</v>
      </c>
      <c r="C3356" s="55" t="s">
        <v>4316</v>
      </c>
      <c r="D3356" s="55" t="s">
        <v>4989</v>
      </c>
      <c r="E3356" s="55" t="s">
        <v>728</v>
      </c>
      <c r="F3356" s="54" t="s">
        <v>441</v>
      </c>
      <c r="G3356" s="56">
        <v>15141</v>
      </c>
      <c r="H3356" s="85">
        <f t="shared" si="52"/>
        <v>3.0831101925289404</v>
      </c>
    </row>
    <row r="3357" spans="1:8" x14ac:dyDescent="0.25">
      <c r="A3357" s="53">
        <v>395020201376</v>
      </c>
      <c r="B3357" s="54" t="s">
        <v>9106</v>
      </c>
      <c r="C3357" s="55" t="s">
        <v>9107</v>
      </c>
      <c r="D3357" s="55" t="s">
        <v>9108</v>
      </c>
      <c r="E3357" s="55" t="s">
        <v>743</v>
      </c>
      <c r="F3357" s="54" t="s">
        <v>441</v>
      </c>
      <c r="G3357" s="56">
        <v>15141</v>
      </c>
      <c r="H3357" s="85">
        <f t="shared" si="52"/>
        <v>3.0831101925289404</v>
      </c>
    </row>
    <row r="3358" spans="1:8" x14ac:dyDescent="0.25">
      <c r="A3358" s="53">
        <v>395021202767</v>
      </c>
      <c r="B3358" s="54" t="s">
        <v>9109</v>
      </c>
      <c r="C3358" s="55" t="s">
        <v>9110</v>
      </c>
      <c r="D3358" s="55" t="s">
        <v>9111</v>
      </c>
      <c r="E3358" s="55" t="s">
        <v>728</v>
      </c>
      <c r="F3358" s="54" t="s">
        <v>441</v>
      </c>
      <c r="G3358" s="56">
        <v>15141</v>
      </c>
      <c r="H3358" s="85">
        <f t="shared" si="52"/>
        <v>3.0831101925289404</v>
      </c>
    </row>
    <row r="3359" spans="1:8" x14ac:dyDescent="0.25">
      <c r="A3359" s="53">
        <v>395040506238</v>
      </c>
      <c r="B3359" s="54" t="s">
        <v>9112</v>
      </c>
      <c r="C3359" s="55" t="s">
        <v>9113</v>
      </c>
      <c r="D3359" s="55" t="s">
        <v>9114</v>
      </c>
      <c r="E3359" s="55" t="s">
        <v>743</v>
      </c>
      <c r="F3359" s="54" t="s">
        <v>441</v>
      </c>
      <c r="G3359" s="56">
        <v>15141</v>
      </c>
      <c r="H3359" s="85">
        <f t="shared" si="52"/>
        <v>3.0831101925289404</v>
      </c>
    </row>
    <row r="3360" spans="1:8" x14ac:dyDescent="0.25">
      <c r="A3360" s="53">
        <v>395040506891</v>
      </c>
      <c r="B3360" s="54" t="s">
        <v>9115</v>
      </c>
      <c r="C3360" s="55" t="s">
        <v>9116</v>
      </c>
      <c r="D3360" s="55" t="s">
        <v>3171</v>
      </c>
      <c r="E3360" s="55" t="s">
        <v>728</v>
      </c>
      <c r="F3360" s="54" t="s">
        <v>441</v>
      </c>
      <c r="G3360" s="56">
        <v>15141</v>
      </c>
      <c r="H3360" s="85">
        <f t="shared" si="52"/>
        <v>3.0831101925289404</v>
      </c>
    </row>
    <row r="3361" spans="1:8" x14ac:dyDescent="0.25">
      <c r="A3361" s="53">
        <v>395040600391</v>
      </c>
      <c r="B3361" s="54" t="s">
        <v>9117</v>
      </c>
      <c r="C3361" s="55" t="s">
        <v>9118</v>
      </c>
      <c r="D3361" s="55" t="s">
        <v>6642</v>
      </c>
      <c r="E3361" s="55" t="s">
        <v>743</v>
      </c>
      <c r="F3361" s="54" t="s">
        <v>441</v>
      </c>
      <c r="G3361" s="56">
        <v>15141</v>
      </c>
      <c r="H3361" s="85">
        <f t="shared" si="52"/>
        <v>3.0831101925289404</v>
      </c>
    </row>
    <row r="3362" spans="1:8" x14ac:dyDescent="0.25">
      <c r="A3362" s="53">
        <v>395060200950</v>
      </c>
      <c r="B3362" s="54" t="s">
        <v>9119</v>
      </c>
      <c r="C3362" s="55" t="s">
        <v>9120</v>
      </c>
      <c r="D3362" s="55" t="s">
        <v>9121</v>
      </c>
      <c r="E3362" s="55" t="s">
        <v>743</v>
      </c>
      <c r="F3362" s="54" t="s">
        <v>441</v>
      </c>
      <c r="G3362" s="56">
        <v>15141</v>
      </c>
      <c r="H3362" s="85">
        <f t="shared" si="52"/>
        <v>3.0831101925289404</v>
      </c>
    </row>
    <row r="3363" spans="1:8" x14ac:dyDescent="0.25">
      <c r="A3363" s="53">
        <v>395060501801</v>
      </c>
      <c r="B3363" s="54" t="s">
        <v>9122</v>
      </c>
      <c r="C3363" s="55" t="s">
        <v>9123</v>
      </c>
      <c r="D3363" s="55" t="s">
        <v>9124</v>
      </c>
      <c r="E3363" s="55" t="s">
        <v>743</v>
      </c>
      <c r="F3363" s="54" t="s">
        <v>441</v>
      </c>
      <c r="G3363" s="56">
        <v>15141</v>
      </c>
      <c r="H3363" s="85">
        <f t="shared" si="52"/>
        <v>3.0831101925289404</v>
      </c>
    </row>
    <row r="3364" spans="1:8" x14ac:dyDescent="0.25">
      <c r="A3364" s="53">
        <v>395070600069</v>
      </c>
      <c r="B3364" s="54" t="s">
        <v>9125</v>
      </c>
      <c r="C3364" s="55" t="s">
        <v>8238</v>
      </c>
      <c r="D3364" s="55" t="s">
        <v>9126</v>
      </c>
      <c r="E3364" s="55" t="s">
        <v>743</v>
      </c>
      <c r="F3364" s="54" t="s">
        <v>441</v>
      </c>
      <c r="G3364" s="56">
        <v>15141</v>
      </c>
      <c r="H3364" s="85">
        <f t="shared" si="52"/>
        <v>3.0831101925289404</v>
      </c>
    </row>
    <row r="3365" spans="1:8" x14ac:dyDescent="0.25">
      <c r="A3365" s="53">
        <v>395070801455</v>
      </c>
      <c r="B3365" s="54" t="s">
        <v>9127</v>
      </c>
      <c r="C3365" s="55" t="s">
        <v>9128</v>
      </c>
      <c r="D3365" s="55" t="s">
        <v>9129</v>
      </c>
      <c r="E3365" s="55" t="s">
        <v>743</v>
      </c>
      <c r="F3365" s="54" t="s">
        <v>441</v>
      </c>
      <c r="G3365" s="56">
        <v>15141</v>
      </c>
      <c r="H3365" s="85">
        <f t="shared" si="52"/>
        <v>3.0831101925289404</v>
      </c>
    </row>
    <row r="3366" spans="1:8" x14ac:dyDescent="0.25">
      <c r="A3366" s="53">
        <v>395080601217</v>
      </c>
      <c r="B3366" s="54" t="s">
        <v>9130</v>
      </c>
      <c r="C3366" s="55" t="s">
        <v>9131</v>
      </c>
      <c r="D3366" s="55" t="s">
        <v>9132</v>
      </c>
      <c r="E3366" s="55" t="s">
        <v>743</v>
      </c>
      <c r="F3366" s="54" t="s">
        <v>441</v>
      </c>
      <c r="G3366" s="56">
        <v>15141</v>
      </c>
      <c r="H3366" s="85">
        <f t="shared" si="52"/>
        <v>3.0831101925289404</v>
      </c>
    </row>
    <row r="3367" spans="1:8" x14ac:dyDescent="0.25">
      <c r="A3367" s="53">
        <v>395090301181</v>
      </c>
      <c r="B3367" s="54" t="s">
        <v>9133</v>
      </c>
      <c r="C3367" s="55" t="s">
        <v>9134</v>
      </c>
      <c r="D3367" s="55" t="s">
        <v>9135</v>
      </c>
      <c r="E3367" s="55" t="s">
        <v>743</v>
      </c>
      <c r="F3367" s="54" t="s">
        <v>477</v>
      </c>
      <c r="G3367" s="56">
        <v>15141</v>
      </c>
      <c r="H3367" s="85">
        <f t="shared" si="52"/>
        <v>3.0831101925289404</v>
      </c>
    </row>
    <row r="3368" spans="1:8" x14ac:dyDescent="0.25">
      <c r="A3368" s="53">
        <v>395110300187</v>
      </c>
      <c r="B3368" s="54" t="s">
        <v>9136</v>
      </c>
      <c r="C3368" s="55" t="s">
        <v>9137</v>
      </c>
      <c r="D3368" s="55" t="s">
        <v>9138</v>
      </c>
      <c r="E3368" s="55" t="s">
        <v>743</v>
      </c>
      <c r="F3368" s="54" t="s">
        <v>441</v>
      </c>
      <c r="G3368" s="56">
        <v>15141</v>
      </c>
      <c r="H3368" s="85">
        <f t="shared" si="52"/>
        <v>3.0831101925289404</v>
      </c>
    </row>
    <row r="3369" spans="1:8" x14ac:dyDescent="0.25">
      <c r="A3369" s="53">
        <v>395110600679</v>
      </c>
      <c r="B3369" s="54" t="s">
        <v>9139</v>
      </c>
      <c r="C3369" s="55" t="s">
        <v>9140</v>
      </c>
      <c r="D3369" s="55" t="s">
        <v>6852</v>
      </c>
      <c r="E3369" s="55" t="s">
        <v>743</v>
      </c>
      <c r="F3369" s="54" t="s">
        <v>441</v>
      </c>
      <c r="G3369" s="56">
        <v>15141</v>
      </c>
      <c r="H3369" s="85">
        <f t="shared" si="52"/>
        <v>3.0831101925289404</v>
      </c>
    </row>
    <row r="3370" spans="1:8" x14ac:dyDescent="0.25">
      <c r="A3370" s="53">
        <v>395110800287</v>
      </c>
      <c r="B3370" s="54" t="s">
        <v>9141</v>
      </c>
      <c r="C3370" s="55" t="s">
        <v>3936</v>
      </c>
      <c r="D3370" s="55" t="s">
        <v>9142</v>
      </c>
      <c r="E3370" s="55" t="s">
        <v>728</v>
      </c>
      <c r="F3370" s="54" t="s">
        <v>441</v>
      </c>
      <c r="G3370" s="56">
        <v>15141</v>
      </c>
      <c r="H3370" s="85">
        <f t="shared" si="52"/>
        <v>3.0831101925289404</v>
      </c>
    </row>
    <row r="3371" spans="1:8" x14ac:dyDescent="0.25">
      <c r="A3371" s="53">
        <v>395111100050</v>
      </c>
      <c r="B3371" s="54" t="s">
        <v>9143</v>
      </c>
      <c r="C3371" s="55" t="s">
        <v>6008</v>
      </c>
      <c r="D3371" s="55" t="s">
        <v>9144</v>
      </c>
      <c r="E3371" s="55" t="s">
        <v>728</v>
      </c>
      <c r="F3371" s="54" t="s">
        <v>441</v>
      </c>
      <c r="G3371" s="56">
        <v>15141</v>
      </c>
      <c r="H3371" s="85">
        <f t="shared" si="52"/>
        <v>3.0831101925289404</v>
      </c>
    </row>
    <row r="3372" spans="1:8" x14ac:dyDescent="0.25">
      <c r="A3372" s="53">
        <v>395111101064</v>
      </c>
      <c r="B3372" s="54" t="s">
        <v>9145</v>
      </c>
      <c r="C3372" s="55" t="s">
        <v>9146</v>
      </c>
      <c r="D3372" s="55" t="s">
        <v>9147</v>
      </c>
      <c r="E3372" s="55" t="s">
        <v>743</v>
      </c>
      <c r="F3372" s="54" t="s">
        <v>441</v>
      </c>
      <c r="G3372" s="56">
        <v>15141</v>
      </c>
      <c r="H3372" s="85">
        <f t="shared" si="52"/>
        <v>3.0831101925289404</v>
      </c>
    </row>
    <row r="3373" spans="1:8" x14ac:dyDescent="0.25">
      <c r="A3373" s="53">
        <v>395120101719</v>
      </c>
      <c r="B3373" s="54" t="s">
        <v>9148</v>
      </c>
      <c r="C3373" s="55" t="s">
        <v>9149</v>
      </c>
      <c r="D3373" s="55" t="s">
        <v>9144</v>
      </c>
      <c r="E3373" s="55" t="s">
        <v>728</v>
      </c>
      <c r="F3373" s="54" t="s">
        <v>441</v>
      </c>
      <c r="G3373" s="56">
        <v>15141</v>
      </c>
      <c r="H3373" s="85">
        <f t="shared" si="52"/>
        <v>3.0831101925289404</v>
      </c>
    </row>
    <row r="3374" spans="1:8" x14ac:dyDescent="0.25">
      <c r="A3374" s="53">
        <v>395120201250</v>
      </c>
      <c r="B3374" s="54" t="s">
        <v>9150</v>
      </c>
      <c r="C3374" s="55" t="s">
        <v>9151</v>
      </c>
      <c r="D3374" s="55" t="s">
        <v>9152</v>
      </c>
      <c r="E3374" s="55" t="s">
        <v>728</v>
      </c>
      <c r="F3374" s="54" t="s">
        <v>441</v>
      </c>
      <c r="G3374" s="56">
        <v>15141</v>
      </c>
      <c r="H3374" s="85">
        <f t="shared" si="52"/>
        <v>3.0831101925289404</v>
      </c>
    </row>
    <row r="3375" spans="1:8" x14ac:dyDescent="0.25">
      <c r="A3375" s="53">
        <v>395120201551</v>
      </c>
      <c r="B3375" s="54" t="s">
        <v>9153</v>
      </c>
      <c r="C3375" s="55" t="s">
        <v>9154</v>
      </c>
      <c r="D3375" s="55" t="s">
        <v>9155</v>
      </c>
      <c r="E3375" s="55" t="s">
        <v>728</v>
      </c>
      <c r="F3375" s="54" t="s">
        <v>441</v>
      </c>
      <c r="G3375" s="56">
        <v>15141</v>
      </c>
      <c r="H3375" s="85">
        <f t="shared" si="52"/>
        <v>3.0831101925289404</v>
      </c>
    </row>
    <row r="3376" spans="1:8" x14ac:dyDescent="0.25">
      <c r="A3376" s="53">
        <v>395130900512</v>
      </c>
      <c r="B3376" s="54" t="s">
        <v>9156</v>
      </c>
      <c r="C3376" s="55" t="s">
        <v>9157</v>
      </c>
      <c r="D3376" s="55" t="s">
        <v>8199</v>
      </c>
      <c r="E3376" s="55" t="s">
        <v>743</v>
      </c>
      <c r="F3376" s="54" t="s">
        <v>441</v>
      </c>
      <c r="G3376" s="56">
        <v>15141</v>
      </c>
      <c r="H3376" s="85">
        <f t="shared" si="52"/>
        <v>3.0831101925289404</v>
      </c>
    </row>
    <row r="3377" spans="1:8" x14ac:dyDescent="0.25">
      <c r="A3377" s="53">
        <v>395141100321</v>
      </c>
      <c r="B3377" s="54" t="s">
        <v>9158</v>
      </c>
      <c r="C3377" s="55" t="s">
        <v>9159</v>
      </c>
      <c r="D3377" s="55" t="s">
        <v>9160</v>
      </c>
      <c r="E3377" s="55" t="s">
        <v>743</v>
      </c>
      <c r="F3377" s="54" t="s">
        <v>441</v>
      </c>
      <c r="G3377" s="56">
        <v>15141</v>
      </c>
      <c r="H3377" s="85">
        <f t="shared" si="52"/>
        <v>3.0831101925289404</v>
      </c>
    </row>
    <row r="3378" spans="1:8" x14ac:dyDescent="0.25">
      <c r="A3378" s="53">
        <v>395150100865</v>
      </c>
      <c r="B3378" s="54" t="s">
        <v>9161</v>
      </c>
      <c r="C3378" s="55" t="s">
        <v>9162</v>
      </c>
      <c r="D3378" s="55" t="s">
        <v>9163</v>
      </c>
      <c r="E3378" s="55" t="s">
        <v>743</v>
      </c>
      <c r="F3378" s="54" t="s">
        <v>441</v>
      </c>
      <c r="G3378" s="56">
        <v>15141</v>
      </c>
      <c r="H3378" s="85">
        <f t="shared" si="52"/>
        <v>3.0831101925289404</v>
      </c>
    </row>
    <row r="3379" spans="1:8" x14ac:dyDescent="0.25">
      <c r="A3379" s="53">
        <v>395150300716</v>
      </c>
      <c r="B3379" s="54" t="s">
        <v>9164</v>
      </c>
      <c r="C3379" s="55" t="s">
        <v>6721</v>
      </c>
      <c r="D3379" s="55" t="s">
        <v>9165</v>
      </c>
      <c r="E3379" s="55" t="s">
        <v>743</v>
      </c>
      <c r="F3379" s="54" t="s">
        <v>441</v>
      </c>
      <c r="G3379" s="56">
        <v>15141</v>
      </c>
      <c r="H3379" s="85">
        <f t="shared" si="52"/>
        <v>3.0831101925289404</v>
      </c>
    </row>
    <row r="3380" spans="1:8" x14ac:dyDescent="0.25">
      <c r="A3380" s="53">
        <v>395150400451</v>
      </c>
      <c r="B3380" s="54" t="s">
        <v>9166</v>
      </c>
      <c r="C3380" s="55" t="s">
        <v>9167</v>
      </c>
      <c r="D3380" s="55" t="s">
        <v>7510</v>
      </c>
      <c r="E3380" s="55" t="s">
        <v>728</v>
      </c>
      <c r="F3380" s="54" t="s">
        <v>441</v>
      </c>
      <c r="G3380" s="56">
        <v>15141</v>
      </c>
      <c r="H3380" s="85">
        <f t="shared" si="52"/>
        <v>3.0831101925289404</v>
      </c>
    </row>
    <row r="3381" spans="1:8" x14ac:dyDescent="0.25">
      <c r="A3381" s="53">
        <v>395161100557</v>
      </c>
      <c r="B3381" s="54" t="s">
        <v>9168</v>
      </c>
      <c r="C3381" s="55" t="s">
        <v>9169</v>
      </c>
      <c r="D3381" s="55" t="s">
        <v>9170</v>
      </c>
      <c r="E3381" s="55" t="s">
        <v>728</v>
      </c>
      <c r="F3381" s="54" t="s">
        <v>441</v>
      </c>
      <c r="G3381" s="56">
        <v>15141</v>
      </c>
      <c r="H3381" s="85">
        <f t="shared" si="52"/>
        <v>3.0831101925289404</v>
      </c>
    </row>
    <row r="3382" spans="1:8" x14ac:dyDescent="0.25">
      <c r="A3382" s="53">
        <v>395170501840</v>
      </c>
      <c r="B3382" s="54" t="s">
        <v>9171</v>
      </c>
      <c r="C3382" s="55" t="s">
        <v>9172</v>
      </c>
      <c r="D3382" s="55" t="s">
        <v>9173</v>
      </c>
      <c r="E3382" s="55" t="s">
        <v>743</v>
      </c>
      <c r="F3382" s="54" t="s">
        <v>441</v>
      </c>
      <c r="G3382" s="56">
        <v>15141</v>
      </c>
      <c r="H3382" s="85">
        <f t="shared" si="52"/>
        <v>3.0831101925289404</v>
      </c>
    </row>
    <row r="3383" spans="1:8" x14ac:dyDescent="0.25">
      <c r="A3383" s="53">
        <v>395180901234</v>
      </c>
      <c r="B3383" s="54" t="s">
        <v>9174</v>
      </c>
      <c r="C3383" s="55" t="s">
        <v>9175</v>
      </c>
      <c r="D3383" s="55" t="s">
        <v>9176</v>
      </c>
      <c r="E3383" s="55" t="s">
        <v>728</v>
      </c>
      <c r="F3383" s="54" t="s">
        <v>441</v>
      </c>
      <c r="G3383" s="56">
        <v>15141</v>
      </c>
      <c r="H3383" s="85">
        <f t="shared" si="52"/>
        <v>3.0831101925289404</v>
      </c>
    </row>
    <row r="3384" spans="1:8" x14ac:dyDescent="0.25">
      <c r="A3384" s="53">
        <v>395190300671</v>
      </c>
      <c r="B3384" s="54" t="s">
        <v>9177</v>
      </c>
      <c r="C3384" s="55" t="s">
        <v>9178</v>
      </c>
      <c r="D3384" s="55" t="s">
        <v>5095</v>
      </c>
      <c r="E3384" s="55" t="s">
        <v>728</v>
      </c>
      <c r="F3384" s="54" t="s">
        <v>441</v>
      </c>
      <c r="G3384" s="56">
        <v>15141</v>
      </c>
      <c r="H3384" s="85">
        <f t="shared" si="52"/>
        <v>3.0831101925289404</v>
      </c>
    </row>
    <row r="3385" spans="1:8" x14ac:dyDescent="0.25">
      <c r="A3385" s="53">
        <v>395190501676</v>
      </c>
      <c r="B3385" s="54" t="s">
        <v>9179</v>
      </c>
      <c r="C3385" s="55" t="s">
        <v>9180</v>
      </c>
      <c r="D3385" s="55" t="s">
        <v>9181</v>
      </c>
      <c r="E3385" s="55" t="s">
        <v>743</v>
      </c>
      <c r="F3385" s="54" t="s">
        <v>441</v>
      </c>
      <c r="G3385" s="56">
        <v>15141</v>
      </c>
      <c r="H3385" s="85">
        <f t="shared" si="52"/>
        <v>3.0831101925289404</v>
      </c>
    </row>
    <row r="3386" spans="1:8" x14ac:dyDescent="0.25">
      <c r="A3386" s="53">
        <v>395190600305</v>
      </c>
      <c r="B3386" s="54" t="s">
        <v>9182</v>
      </c>
      <c r="C3386" s="55" t="s">
        <v>9183</v>
      </c>
      <c r="D3386" s="55" t="s">
        <v>9184</v>
      </c>
      <c r="E3386" s="55" t="s">
        <v>743</v>
      </c>
      <c r="F3386" s="54" t="s">
        <v>441</v>
      </c>
      <c r="G3386" s="56">
        <v>15141</v>
      </c>
      <c r="H3386" s="85">
        <f t="shared" si="52"/>
        <v>3.0831101925289404</v>
      </c>
    </row>
    <row r="3387" spans="1:8" x14ac:dyDescent="0.25">
      <c r="A3387" s="53">
        <v>395191000841</v>
      </c>
      <c r="B3387" s="54" t="s">
        <v>9185</v>
      </c>
      <c r="C3387" s="55" t="s">
        <v>9186</v>
      </c>
      <c r="D3387" s="55" t="s">
        <v>9187</v>
      </c>
      <c r="E3387" s="55" t="s">
        <v>743</v>
      </c>
      <c r="F3387" s="54" t="s">
        <v>441</v>
      </c>
      <c r="G3387" s="56">
        <v>15141</v>
      </c>
      <c r="H3387" s="85">
        <f t="shared" si="52"/>
        <v>3.0831101925289404</v>
      </c>
    </row>
    <row r="3388" spans="1:8" x14ac:dyDescent="0.25">
      <c r="A3388" s="53">
        <v>395770802622</v>
      </c>
      <c r="B3388" s="54" t="s">
        <v>9188</v>
      </c>
      <c r="C3388" s="55" t="s">
        <v>9189</v>
      </c>
      <c r="D3388" s="55" t="s">
        <v>4752</v>
      </c>
      <c r="E3388" s="55" t="s">
        <v>743</v>
      </c>
      <c r="F3388" s="54" t="s">
        <v>441</v>
      </c>
      <c r="G3388" s="56">
        <v>15141</v>
      </c>
      <c r="H3388" s="85">
        <f t="shared" si="52"/>
        <v>3.0831101925289404</v>
      </c>
    </row>
    <row r="3389" spans="1:8" x14ac:dyDescent="0.25">
      <c r="A3389" s="53">
        <v>395770802720</v>
      </c>
      <c r="B3389" s="54" t="s">
        <v>9190</v>
      </c>
      <c r="C3389" s="55" t="s">
        <v>8167</v>
      </c>
      <c r="D3389" s="55" t="s">
        <v>9191</v>
      </c>
      <c r="E3389" s="55" t="s">
        <v>743</v>
      </c>
      <c r="F3389" s="54" t="s">
        <v>441</v>
      </c>
      <c r="G3389" s="56">
        <v>15141</v>
      </c>
      <c r="H3389" s="85">
        <f t="shared" si="52"/>
        <v>3.0831101925289404</v>
      </c>
    </row>
    <row r="3390" spans="1:8" x14ac:dyDescent="0.25">
      <c r="A3390" s="53">
        <v>395980110944</v>
      </c>
      <c r="B3390" s="54" t="s">
        <v>9192</v>
      </c>
      <c r="C3390" s="55" t="s">
        <v>9193</v>
      </c>
      <c r="D3390" s="55" t="s">
        <v>9194</v>
      </c>
      <c r="E3390" s="55" t="s">
        <v>743</v>
      </c>
      <c r="F3390" s="54" t="s">
        <v>441</v>
      </c>
      <c r="G3390" s="56">
        <v>15141</v>
      </c>
      <c r="H3390" s="85">
        <f t="shared" si="52"/>
        <v>3.0831101925289404</v>
      </c>
    </row>
    <row r="3391" spans="1:8" x14ac:dyDescent="0.25">
      <c r="A3391" s="53">
        <v>395980720254</v>
      </c>
      <c r="B3391" s="54" t="s">
        <v>9195</v>
      </c>
      <c r="C3391" s="55" t="s">
        <v>7501</v>
      </c>
      <c r="D3391" s="55" t="s">
        <v>3834</v>
      </c>
      <c r="E3391" s="55" t="s">
        <v>743</v>
      </c>
      <c r="F3391" s="54" t="s">
        <v>441</v>
      </c>
      <c r="G3391" s="56">
        <v>15141</v>
      </c>
      <c r="H3391" s="85">
        <f t="shared" si="52"/>
        <v>3.0831101925289404</v>
      </c>
    </row>
    <row r="3392" spans="1:8" x14ac:dyDescent="0.25">
      <c r="A3392" s="53">
        <v>396060501794</v>
      </c>
      <c r="B3392" s="54" t="s">
        <v>103</v>
      </c>
      <c r="C3392" s="55" t="s">
        <v>9196</v>
      </c>
      <c r="D3392" s="55" t="s">
        <v>9197</v>
      </c>
      <c r="E3392" s="55" t="s">
        <v>440</v>
      </c>
      <c r="F3392" s="54" t="s">
        <v>477</v>
      </c>
      <c r="G3392" s="56">
        <v>15141</v>
      </c>
      <c r="H3392" s="85">
        <f t="shared" si="52"/>
        <v>3.0831101925289404</v>
      </c>
    </row>
    <row r="3393" spans="1:8" x14ac:dyDescent="0.25">
      <c r="A3393" s="53">
        <v>396110800275</v>
      </c>
      <c r="B3393" s="54" t="s">
        <v>318</v>
      </c>
      <c r="C3393" s="55" t="s">
        <v>9198</v>
      </c>
      <c r="D3393" s="55" t="s">
        <v>9199</v>
      </c>
      <c r="E3393" s="55" t="s">
        <v>440</v>
      </c>
      <c r="F3393" s="54" t="s">
        <v>441</v>
      </c>
      <c r="G3393" s="56">
        <v>15141</v>
      </c>
      <c r="H3393" s="85">
        <f t="shared" si="52"/>
        <v>3.0831101925289404</v>
      </c>
    </row>
    <row r="3394" spans="1:8" x14ac:dyDescent="0.25">
      <c r="A3394" s="53">
        <v>396130401679</v>
      </c>
      <c r="B3394" s="54" t="s">
        <v>369</v>
      </c>
      <c r="C3394" s="55" t="s">
        <v>9200</v>
      </c>
      <c r="D3394" s="55" t="s">
        <v>9201</v>
      </c>
      <c r="E3394" s="55" t="s">
        <v>440</v>
      </c>
      <c r="F3394" s="54" t="s">
        <v>441</v>
      </c>
      <c r="G3394" s="56">
        <v>15141</v>
      </c>
      <c r="H3394" s="85">
        <f t="shared" si="52"/>
        <v>3.0831101925289404</v>
      </c>
    </row>
    <row r="3395" spans="1:8" x14ac:dyDescent="0.25">
      <c r="A3395" s="53">
        <v>396130500553</v>
      </c>
      <c r="B3395" s="54" t="s">
        <v>145</v>
      </c>
      <c r="C3395" s="55" t="s">
        <v>9202</v>
      </c>
      <c r="D3395" s="55" t="s">
        <v>9203</v>
      </c>
      <c r="E3395" s="55" t="s">
        <v>440</v>
      </c>
      <c r="F3395" s="54" t="s">
        <v>441</v>
      </c>
      <c r="G3395" s="56">
        <v>15141</v>
      </c>
      <c r="H3395" s="85">
        <f t="shared" ref="H3395:H3458" si="53">G3395/4910.95</f>
        <v>3.0831101925289404</v>
      </c>
    </row>
    <row r="3396" spans="1:8" x14ac:dyDescent="0.25">
      <c r="A3396" s="53">
        <v>396161000150</v>
      </c>
      <c r="B3396" s="54" t="s">
        <v>450</v>
      </c>
      <c r="C3396" s="55" t="s">
        <v>9204</v>
      </c>
      <c r="D3396" s="55" t="s">
        <v>451</v>
      </c>
      <c r="E3396" s="55" t="s">
        <v>440</v>
      </c>
      <c r="F3396" s="54" t="s">
        <v>441</v>
      </c>
      <c r="G3396" s="56">
        <v>15141</v>
      </c>
      <c r="H3396" s="85">
        <f t="shared" si="53"/>
        <v>3.0831101925289404</v>
      </c>
    </row>
    <row r="3397" spans="1:8" x14ac:dyDescent="0.25">
      <c r="A3397" s="53">
        <v>396170701055</v>
      </c>
      <c r="B3397" s="54" t="s">
        <v>565</v>
      </c>
      <c r="C3397" s="55" t="s">
        <v>566</v>
      </c>
      <c r="D3397" s="55" t="s">
        <v>567</v>
      </c>
      <c r="E3397" s="55" t="s">
        <v>440</v>
      </c>
      <c r="F3397" s="54" t="s">
        <v>441</v>
      </c>
      <c r="G3397" s="56">
        <v>15141</v>
      </c>
      <c r="H3397" s="85">
        <f t="shared" si="53"/>
        <v>3.0831101925289404</v>
      </c>
    </row>
    <row r="3398" spans="1:8" x14ac:dyDescent="0.25">
      <c r="A3398" s="53">
        <v>396761203127</v>
      </c>
      <c r="B3398" s="54" t="s">
        <v>296</v>
      </c>
      <c r="C3398" s="55" t="s">
        <v>6068</v>
      </c>
      <c r="D3398" s="55" t="s">
        <v>6069</v>
      </c>
      <c r="E3398" s="55" t="s">
        <v>440</v>
      </c>
      <c r="F3398" s="54" t="s">
        <v>441</v>
      </c>
      <c r="G3398" s="56">
        <v>15141</v>
      </c>
      <c r="H3398" s="85">
        <f t="shared" si="53"/>
        <v>3.0831101925289404</v>
      </c>
    </row>
    <row r="3399" spans="1:8" x14ac:dyDescent="0.25">
      <c r="A3399" s="53">
        <v>396920720800</v>
      </c>
      <c r="B3399" s="54" t="s">
        <v>383</v>
      </c>
      <c r="C3399" s="55" t="s">
        <v>582</v>
      </c>
      <c r="D3399" s="55" t="s">
        <v>4564</v>
      </c>
      <c r="E3399" s="55" t="s">
        <v>440</v>
      </c>
      <c r="F3399" s="54" t="s">
        <v>441</v>
      </c>
      <c r="G3399" s="56">
        <v>15141</v>
      </c>
      <c r="H3399" s="85">
        <f t="shared" si="53"/>
        <v>3.0831101925289404</v>
      </c>
    </row>
    <row r="3400" spans="1:8" x14ac:dyDescent="0.25">
      <c r="A3400" s="53">
        <v>398000305166</v>
      </c>
      <c r="B3400" s="54" t="s">
        <v>9205</v>
      </c>
      <c r="C3400" s="55" t="s">
        <v>9206</v>
      </c>
      <c r="D3400" s="55" t="s">
        <v>9207</v>
      </c>
      <c r="E3400" s="55" t="s">
        <v>2223</v>
      </c>
      <c r="F3400" s="54" t="s">
        <v>441</v>
      </c>
      <c r="G3400" s="56">
        <v>15141</v>
      </c>
      <c r="H3400" s="85">
        <f t="shared" si="53"/>
        <v>3.0831101925289404</v>
      </c>
    </row>
    <row r="3401" spans="1:8" x14ac:dyDescent="0.25">
      <c r="A3401" s="53">
        <v>398011101953</v>
      </c>
      <c r="B3401" s="54" t="s">
        <v>9208</v>
      </c>
      <c r="C3401" s="55" t="s">
        <v>9209</v>
      </c>
      <c r="D3401" s="55" t="s">
        <v>8440</v>
      </c>
      <c r="E3401" s="55" t="s">
        <v>716</v>
      </c>
      <c r="F3401" s="54" t="s">
        <v>441</v>
      </c>
      <c r="G3401" s="56">
        <v>15141</v>
      </c>
      <c r="H3401" s="85">
        <f t="shared" si="53"/>
        <v>3.0831101925289404</v>
      </c>
    </row>
    <row r="3402" spans="1:8" x14ac:dyDescent="0.25">
      <c r="A3402" s="53">
        <v>398020501654</v>
      </c>
      <c r="B3402" s="54" t="s">
        <v>9210</v>
      </c>
      <c r="C3402" s="55" t="s">
        <v>9211</v>
      </c>
      <c r="D3402" s="55" t="s">
        <v>9212</v>
      </c>
      <c r="E3402" s="55" t="s">
        <v>1845</v>
      </c>
      <c r="F3402" s="54" t="s">
        <v>441</v>
      </c>
      <c r="G3402" s="56">
        <v>15141</v>
      </c>
      <c r="H3402" s="85">
        <f t="shared" si="53"/>
        <v>3.0831101925289404</v>
      </c>
    </row>
    <row r="3403" spans="1:8" x14ac:dyDescent="0.25">
      <c r="A3403" s="53">
        <v>398030302579</v>
      </c>
      <c r="B3403" s="54" t="s">
        <v>9213</v>
      </c>
      <c r="C3403" s="55" t="s">
        <v>8439</v>
      </c>
      <c r="D3403" s="55" t="s">
        <v>9214</v>
      </c>
      <c r="E3403" s="55" t="s">
        <v>716</v>
      </c>
      <c r="F3403" s="54" t="s">
        <v>441</v>
      </c>
      <c r="G3403" s="56">
        <v>15141</v>
      </c>
      <c r="H3403" s="85">
        <f t="shared" si="53"/>
        <v>3.0831101925289404</v>
      </c>
    </row>
    <row r="3404" spans="1:8" x14ac:dyDescent="0.25">
      <c r="A3404" s="53">
        <v>398060900781</v>
      </c>
      <c r="B3404" s="54" t="s">
        <v>9215</v>
      </c>
      <c r="C3404" s="55" t="s">
        <v>9216</v>
      </c>
      <c r="D3404" s="55" t="s">
        <v>9217</v>
      </c>
      <c r="E3404" s="55" t="s">
        <v>716</v>
      </c>
      <c r="F3404" s="54" t="s">
        <v>441</v>
      </c>
      <c r="G3404" s="56">
        <v>15141</v>
      </c>
      <c r="H3404" s="85">
        <f t="shared" si="53"/>
        <v>3.0831101925289404</v>
      </c>
    </row>
    <row r="3405" spans="1:8" x14ac:dyDescent="0.25">
      <c r="A3405" s="53">
        <v>398080201285</v>
      </c>
      <c r="B3405" s="54" t="s">
        <v>9218</v>
      </c>
      <c r="C3405" s="55" t="s">
        <v>9219</v>
      </c>
      <c r="D3405" s="55" t="s">
        <v>9220</v>
      </c>
      <c r="E3405" s="55" t="s">
        <v>2160</v>
      </c>
      <c r="F3405" s="54" t="s">
        <v>441</v>
      </c>
      <c r="G3405" s="56">
        <v>15141</v>
      </c>
      <c r="H3405" s="85">
        <f t="shared" si="53"/>
        <v>3.0831101925289404</v>
      </c>
    </row>
    <row r="3406" spans="1:8" x14ac:dyDescent="0.25">
      <c r="A3406" s="53">
        <v>398080600058</v>
      </c>
      <c r="B3406" s="54" t="s">
        <v>9221</v>
      </c>
      <c r="C3406" s="55" t="s">
        <v>9222</v>
      </c>
      <c r="D3406" s="55" t="s">
        <v>9223</v>
      </c>
      <c r="E3406" s="55" t="s">
        <v>2227</v>
      </c>
      <c r="F3406" s="54" t="s">
        <v>441</v>
      </c>
      <c r="G3406" s="56">
        <v>15141</v>
      </c>
      <c r="H3406" s="85">
        <f t="shared" si="53"/>
        <v>3.0831101925289404</v>
      </c>
    </row>
    <row r="3407" spans="1:8" x14ac:dyDescent="0.25">
      <c r="A3407" s="53">
        <v>398080801339</v>
      </c>
      <c r="B3407" s="54" t="s">
        <v>9224</v>
      </c>
      <c r="C3407" s="55" t="s">
        <v>9225</v>
      </c>
      <c r="D3407" s="55" t="s">
        <v>9226</v>
      </c>
      <c r="E3407" s="55" t="s">
        <v>8538</v>
      </c>
      <c r="F3407" s="54" t="s">
        <v>441</v>
      </c>
      <c r="G3407" s="56">
        <v>15141</v>
      </c>
      <c r="H3407" s="85">
        <f t="shared" si="53"/>
        <v>3.0831101925289404</v>
      </c>
    </row>
    <row r="3408" spans="1:8" x14ac:dyDescent="0.25">
      <c r="A3408" s="53">
        <v>398100300455</v>
      </c>
      <c r="B3408" s="54" t="s">
        <v>9227</v>
      </c>
      <c r="C3408" s="55" t="s">
        <v>5230</v>
      </c>
      <c r="D3408" s="55" t="s">
        <v>9228</v>
      </c>
      <c r="E3408" s="55" t="s">
        <v>2160</v>
      </c>
      <c r="F3408" s="54" t="s">
        <v>441</v>
      </c>
      <c r="G3408" s="56">
        <v>15141</v>
      </c>
      <c r="H3408" s="85">
        <f t="shared" si="53"/>
        <v>3.0831101925289404</v>
      </c>
    </row>
    <row r="3409" spans="1:8" x14ac:dyDescent="0.25">
      <c r="A3409" s="53">
        <v>398111100407</v>
      </c>
      <c r="B3409" s="54" t="s">
        <v>9229</v>
      </c>
      <c r="C3409" s="55" t="s">
        <v>9230</v>
      </c>
      <c r="D3409" s="55" t="s">
        <v>9231</v>
      </c>
      <c r="E3409" s="55" t="s">
        <v>7597</v>
      </c>
      <c r="F3409" s="54" t="s">
        <v>441</v>
      </c>
      <c r="G3409" s="56">
        <v>15141</v>
      </c>
      <c r="H3409" s="85">
        <f t="shared" si="53"/>
        <v>3.0831101925289404</v>
      </c>
    </row>
    <row r="3410" spans="1:8" x14ac:dyDescent="0.25">
      <c r="A3410" s="53">
        <v>398120200422</v>
      </c>
      <c r="B3410" s="54" t="s">
        <v>9232</v>
      </c>
      <c r="C3410" s="55" t="s">
        <v>8740</v>
      </c>
      <c r="D3410" s="55" t="s">
        <v>9233</v>
      </c>
      <c r="E3410" s="55" t="s">
        <v>743</v>
      </c>
      <c r="F3410" s="54" t="s">
        <v>441</v>
      </c>
      <c r="G3410" s="56">
        <v>15141</v>
      </c>
      <c r="H3410" s="85">
        <f t="shared" si="53"/>
        <v>3.0831101925289404</v>
      </c>
    </row>
    <row r="3411" spans="1:8" x14ac:dyDescent="0.25">
      <c r="A3411" s="53">
        <v>398130400535</v>
      </c>
      <c r="B3411" s="54" t="s">
        <v>9234</v>
      </c>
      <c r="C3411" s="55" t="s">
        <v>9235</v>
      </c>
      <c r="D3411" s="55" t="s">
        <v>9236</v>
      </c>
      <c r="E3411" s="55" t="s">
        <v>2816</v>
      </c>
      <c r="F3411" s="54" t="s">
        <v>441</v>
      </c>
      <c r="G3411" s="56">
        <v>15141</v>
      </c>
      <c r="H3411" s="85">
        <f t="shared" si="53"/>
        <v>3.0831101925289404</v>
      </c>
    </row>
    <row r="3412" spans="1:8" x14ac:dyDescent="0.25">
      <c r="A3412" s="53">
        <v>398130400705</v>
      </c>
      <c r="B3412" s="54" t="s">
        <v>9237</v>
      </c>
      <c r="C3412" s="55" t="s">
        <v>9238</v>
      </c>
      <c r="D3412" s="55" t="s">
        <v>9239</v>
      </c>
      <c r="E3412" s="55" t="s">
        <v>3623</v>
      </c>
      <c r="F3412" s="54" t="s">
        <v>441</v>
      </c>
      <c r="G3412" s="56">
        <v>15141</v>
      </c>
      <c r="H3412" s="85">
        <f t="shared" si="53"/>
        <v>3.0831101925289404</v>
      </c>
    </row>
    <row r="3413" spans="1:8" x14ac:dyDescent="0.25">
      <c r="A3413" s="53">
        <v>398130700121</v>
      </c>
      <c r="B3413" s="54" t="s">
        <v>9240</v>
      </c>
      <c r="C3413" s="55" t="s">
        <v>9241</v>
      </c>
      <c r="D3413" s="55" t="s">
        <v>9242</v>
      </c>
      <c r="E3413" s="55" t="s">
        <v>2816</v>
      </c>
      <c r="F3413" s="54" t="s">
        <v>441</v>
      </c>
      <c r="G3413" s="56">
        <v>15141</v>
      </c>
      <c r="H3413" s="85">
        <f t="shared" si="53"/>
        <v>3.0831101925289404</v>
      </c>
    </row>
    <row r="3414" spans="1:8" x14ac:dyDescent="0.25">
      <c r="A3414" s="53">
        <v>398140200054</v>
      </c>
      <c r="B3414" s="54" t="s">
        <v>9243</v>
      </c>
      <c r="C3414" s="55" t="s">
        <v>9244</v>
      </c>
      <c r="D3414" s="55" t="s">
        <v>9245</v>
      </c>
      <c r="E3414" s="55" t="s">
        <v>716</v>
      </c>
      <c r="F3414" s="54" t="s">
        <v>441</v>
      </c>
      <c r="G3414" s="56">
        <v>15141</v>
      </c>
      <c r="H3414" s="85">
        <f t="shared" si="53"/>
        <v>3.0831101925289404</v>
      </c>
    </row>
    <row r="3415" spans="1:8" x14ac:dyDescent="0.25">
      <c r="A3415" s="53">
        <v>398160500411</v>
      </c>
      <c r="B3415" s="54" t="s">
        <v>9246</v>
      </c>
      <c r="C3415" s="55" t="s">
        <v>9241</v>
      </c>
      <c r="D3415" s="55" t="s">
        <v>9247</v>
      </c>
      <c r="E3415" s="55" t="s">
        <v>2816</v>
      </c>
      <c r="F3415" s="54" t="s">
        <v>441</v>
      </c>
      <c r="G3415" s="56">
        <v>15141</v>
      </c>
      <c r="H3415" s="85">
        <f t="shared" si="53"/>
        <v>3.0831101925289404</v>
      </c>
    </row>
    <row r="3416" spans="1:8" x14ac:dyDescent="0.25">
      <c r="A3416" s="53">
        <v>398840800052</v>
      </c>
      <c r="B3416" s="54" t="s">
        <v>9248</v>
      </c>
      <c r="C3416" s="55" t="s">
        <v>9249</v>
      </c>
      <c r="D3416" s="55" t="s">
        <v>9250</v>
      </c>
      <c r="E3416" s="55" t="s">
        <v>743</v>
      </c>
      <c r="F3416" s="54" t="s">
        <v>441</v>
      </c>
      <c r="G3416" s="56">
        <v>15141</v>
      </c>
      <c r="H3416" s="85">
        <f t="shared" si="53"/>
        <v>3.0831101925289404</v>
      </c>
    </row>
    <row r="3417" spans="1:8" x14ac:dyDescent="0.25">
      <c r="A3417" s="53">
        <v>398950220612</v>
      </c>
      <c r="B3417" s="54" t="s">
        <v>9251</v>
      </c>
      <c r="C3417" s="55" t="s">
        <v>7894</v>
      </c>
      <c r="D3417" s="55" t="s">
        <v>6995</v>
      </c>
      <c r="E3417" s="55" t="s">
        <v>6995</v>
      </c>
      <c r="F3417" s="54" t="s">
        <v>441</v>
      </c>
      <c r="G3417" s="56">
        <v>15141</v>
      </c>
      <c r="H3417" s="85">
        <f t="shared" si="53"/>
        <v>3.0831101925289404</v>
      </c>
    </row>
    <row r="3418" spans="1:8" x14ac:dyDescent="0.25">
      <c r="A3418" s="53">
        <v>398980511476</v>
      </c>
      <c r="B3418" s="54" t="s">
        <v>9252</v>
      </c>
      <c r="C3418" s="55" t="s">
        <v>9253</v>
      </c>
      <c r="D3418" s="55" t="s">
        <v>9254</v>
      </c>
      <c r="E3418" s="55" t="s">
        <v>716</v>
      </c>
      <c r="F3418" s="54" t="s">
        <v>441</v>
      </c>
      <c r="G3418" s="56">
        <v>15141</v>
      </c>
      <c r="H3418" s="85">
        <f t="shared" si="53"/>
        <v>3.0831101925289404</v>
      </c>
    </row>
    <row r="3419" spans="1:8" x14ac:dyDescent="0.25">
      <c r="A3419" s="53">
        <v>400000300380</v>
      </c>
      <c r="B3419" s="54" t="s">
        <v>9255</v>
      </c>
      <c r="C3419" s="55" t="s">
        <v>9256</v>
      </c>
      <c r="D3419" s="55" t="s">
        <v>8578</v>
      </c>
      <c r="E3419" s="55" t="s">
        <v>716</v>
      </c>
      <c r="F3419" s="54" t="s">
        <v>441</v>
      </c>
      <c r="G3419" s="56">
        <v>15141</v>
      </c>
      <c r="H3419" s="85">
        <f t="shared" si="53"/>
        <v>3.0831101925289404</v>
      </c>
    </row>
    <row r="3420" spans="1:8" x14ac:dyDescent="0.25">
      <c r="A3420" s="53">
        <v>400020801458</v>
      </c>
      <c r="B3420" s="54" t="s">
        <v>9257</v>
      </c>
      <c r="C3420" s="55" t="s">
        <v>9258</v>
      </c>
      <c r="D3420" s="55" t="s">
        <v>9259</v>
      </c>
      <c r="E3420" s="55" t="s">
        <v>2127</v>
      </c>
      <c r="F3420" s="54" t="s">
        <v>441</v>
      </c>
      <c r="G3420" s="56">
        <v>15141</v>
      </c>
      <c r="H3420" s="85">
        <f t="shared" si="53"/>
        <v>3.0831101925289404</v>
      </c>
    </row>
    <row r="3421" spans="1:8" x14ac:dyDescent="0.25">
      <c r="A3421" s="53">
        <v>400030203885</v>
      </c>
      <c r="B3421" s="54" t="s">
        <v>9260</v>
      </c>
      <c r="C3421" s="55" t="s">
        <v>9261</v>
      </c>
      <c r="D3421" s="55" t="s">
        <v>9262</v>
      </c>
      <c r="E3421" s="55" t="s">
        <v>716</v>
      </c>
      <c r="F3421" s="54" t="s">
        <v>441</v>
      </c>
      <c r="G3421" s="56">
        <v>15141</v>
      </c>
      <c r="H3421" s="85">
        <f t="shared" si="53"/>
        <v>3.0831101925289404</v>
      </c>
    </row>
    <row r="3422" spans="1:8" x14ac:dyDescent="0.25">
      <c r="A3422" s="53">
        <v>400031100150</v>
      </c>
      <c r="B3422" s="54" t="s">
        <v>9263</v>
      </c>
      <c r="C3422" s="55" t="s">
        <v>9264</v>
      </c>
      <c r="D3422" s="55" t="s">
        <v>9265</v>
      </c>
      <c r="E3422" s="55" t="s">
        <v>716</v>
      </c>
      <c r="F3422" s="54" t="s">
        <v>441</v>
      </c>
      <c r="G3422" s="56">
        <v>15141</v>
      </c>
      <c r="H3422" s="85">
        <f t="shared" si="53"/>
        <v>3.0831101925289404</v>
      </c>
    </row>
    <row r="3423" spans="1:8" x14ac:dyDescent="0.25">
      <c r="A3423" s="53">
        <v>400051002243</v>
      </c>
      <c r="B3423" s="54" t="s">
        <v>9266</v>
      </c>
      <c r="C3423" s="55" t="s">
        <v>9267</v>
      </c>
      <c r="D3423" s="55" t="s">
        <v>8575</v>
      </c>
      <c r="E3423" s="55" t="s">
        <v>716</v>
      </c>
      <c r="F3423" s="54" t="s">
        <v>441</v>
      </c>
      <c r="G3423" s="56">
        <v>15141</v>
      </c>
      <c r="H3423" s="85">
        <f t="shared" si="53"/>
        <v>3.0831101925289404</v>
      </c>
    </row>
    <row r="3424" spans="1:8" x14ac:dyDescent="0.25">
      <c r="A3424" s="53">
        <v>400060605546</v>
      </c>
      <c r="B3424" s="54" t="s">
        <v>9268</v>
      </c>
      <c r="C3424" s="55" t="s">
        <v>9269</v>
      </c>
      <c r="D3424" s="55" t="s">
        <v>9270</v>
      </c>
      <c r="E3424" s="55" t="s">
        <v>716</v>
      </c>
      <c r="F3424" s="54" t="s">
        <v>441</v>
      </c>
      <c r="G3424" s="56">
        <v>15141</v>
      </c>
      <c r="H3424" s="85">
        <f t="shared" si="53"/>
        <v>3.0831101925289404</v>
      </c>
    </row>
    <row r="3425" spans="1:8" x14ac:dyDescent="0.25">
      <c r="A3425" s="53">
        <v>400070704232</v>
      </c>
      <c r="B3425" s="54" t="s">
        <v>9271</v>
      </c>
      <c r="C3425" s="55" t="s">
        <v>9272</v>
      </c>
      <c r="D3425" s="55" t="s">
        <v>7624</v>
      </c>
      <c r="E3425" s="55" t="s">
        <v>716</v>
      </c>
      <c r="F3425" s="54" t="s">
        <v>441</v>
      </c>
      <c r="G3425" s="56">
        <v>15141</v>
      </c>
      <c r="H3425" s="85">
        <f t="shared" si="53"/>
        <v>3.0831101925289404</v>
      </c>
    </row>
    <row r="3426" spans="1:8" x14ac:dyDescent="0.25">
      <c r="A3426" s="53">
        <v>400070704437</v>
      </c>
      <c r="B3426" s="54" t="s">
        <v>9273</v>
      </c>
      <c r="C3426" s="55" t="s">
        <v>9274</v>
      </c>
      <c r="D3426" s="55" t="s">
        <v>7624</v>
      </c>
      <c r="E3426" s="55" t="s">
        <v>716</v>
      </c>
      <c r="F3426" s="54" t="s">
        <v>441</v>
      </c>
      <c r="G3426" s="56">
        <v>15141</v>
      </c>
      <c r="H3426" s="85">
        <f t="shared" si="53"/>
        <v>3.0831101925289404</v>
      </c>
    </row>
    <row r="3427" spans="1:8" x14ac:dyDescent="0.25">
      <c r="A3427" s="53">
        <v>400070904126</v>
      </c>
      <c r="B3427" s="54" t="s">
        <v>9275</v>
      </c>
      <c r="C3427" s="55" t="s">
        <v>9276</v>
      </c>
      <c r="D3427" s="55" t="s">
        <v>9277</v>
      </c>
      <c r="E3427" s="55" t="s">
        <v>716</v>
      </c>
      <c r="F3427" s="54" t="s">
        <v>441</v>
      </c>
      <c r="G3427" s="56">
        <v>15141</v>
      </c>
      <c r="H3427" s="85">
        <f t="shared" si="53"/>
        <v>3.0831101925289404</v>
      </c>
    </row>
    <row r="3428" spans="1:8" x14ac:dyDescent="0.25">
      <c r="A3428" s="53">
        <v>400071203016</v>
      </c>
      <c r="B3428" s="54" t="s">
        <v>9278</v>
      </c>
      <c r="C3428" s="55" t="s">
        <v>9279</v>
      </c>
      <c r="D3428" s="55" t="s">
        <v>9280</v>
      </c>
      <c r="E3428" s="55" t="s">
        <v>716</v>
      </c>
      <c r="F3428" s="54" t="s">
        <v>441</v>
      </c>
      <c r="G3428" s="56">
        <v>15141</v>
      </c>
      <c r="H3428" s="85">
        <f t="shared" si="53"/>
        <v>3.0831101925289404</v>
      </c>
    </row>
    <row r="3429" spans="1:8" x14ac:dyDescent="0.25">
      <c r="A3429" s="53">
        <v>400080601458</v>
      </c>
      <c r="B3429" s="54" t="s">
        <v>9281</v>
      </c>
      <c r="C3429" s="55" t="s">
        <v>9282</v>
      </c>
      <c r="D3429" s="55" t="s">
        <v>9283</v>
      </c>
      <c r="E3429" s="55" t="s">
        <v>716</v>
      </c>
      <c r="F3429" s="54" t="s">
        <v>441</v>
      </c>
      <c r="G3429" s="56">
        <v>15141</v>
      </c>
      <c r="H3429" s="85">
        <f t="shared" si="53"/>
        <v>3.0831101925289404</v>
      </c>
    </row>
    <row r="3430" spans="1:8" x14ac:dyDescent="0.25">
      <c r="A3430" s="53">
        <v>400081202646</v>
      </c>
      <c r="B3430" s="54" t="s">
        <v>9284</v>
      </c>
      <c r="C3430" s="55" t="s">
        <v>9285</v>
      </c>
      <c r="D3430" s="55" t="s">
        <v>7053</v>
      </c>
      <c r="E3430" s="55" t="s">
        <v>716</v>
      </c>
      <c r="F3430" s="54" t="s">
        <v>441</v>
      </c>
      <c r="G3430" s="56">
        <v>15141</v>
      </c>
      <c r="H3430" s="85">
        <f t="shared" si="53"/>
        <v>3.0831101925289404</v>
      </c>
    </row>
    <row r="3431" spans="1:8" x14ac:dyDescent="0.25">
      <c r="A3431" s="53">
        <v>400090204589</v>
      </c>
      <c r="B3431" s="54" t="s">
        <v>9286</v>
      </c>
      <c r="C3431" s="55" t="s">
        <v>9287</v>
      </c>
      <c r="D3431" s="55" t="s">
        <v>9288</v>
      </c>
      <c r="E3431" s="55" t="s">
        <v>716</v>
      </c>
      <c r="F3431" s="54" t="s">
        <v>441</v>
      </c>
      <c r="G3431" s="56">
        <v>15141</v>
      </c>
      <c r="H3431" s="85">
        <f t="shared" si="53"/>
        <v>3.0831101925289404</v>
      </c>
    </row>
    <row r="3432" spans="1:8" x14ac:dyDescent="0.25">
      <c r="A3432" s="53">
        <v>400090507697</v>
      </c>
      <c r="B3432" s="54" t="s">
        <v>9289</v>
      </c>
      <c r="C3432" s="55" t="s">
        <v>7117</v>
      </c>
      <c r="D3432" s="55" t="s">
        <v>9290</v>
      </c>
      <c r="E3432" s="55" t="s">
        <v>716</v>
      </c>
      <c r="F3432" s="54" t="s">
        <v>441</v>
      </c>
      <c r="G3432" s="56">
        <v>15141</v>
      </c>
      <c r="H3432" s="85">
        <f t="shared" si="53"/>
        <v>3.0831101925289404</v>
      </c>
    </row>
    <row r="3433" spans="1:8" x14ac:dyDescent="0.25">
      <c r="A3433" s="53">
        <v>400090905561</v>
      </c>
      <c r="B3433" s="54" t="s">
        <v>9291</v>
      </c>
      <c r="C3433" s="55" t="s">
        <v>9292</v>
      </c>
      <c r="D3433" s="55" t="s">
        <v>7053</v>
      </c>
      <c r="E3433" s="55" t="s">
        <v>716</v>
      </c>
      <c r="F3433" s="54" t="s">
        <v>441</v>
      </c>
      <c r="G3433" s="56">
        <v>15141</v>
      </c>
      <c r="H3433" s="85">
        <f t="shared" si="53"/>
        <v>3.0831101925289404</v>
      </c>
    </row>
    <row r="3434" spans="1:8" x14ac:dyDescent="0.25">
      <c r="A3434" s="53">
        <v>400110402412</v>
      </c>
      <c r="B3434" s="54" t="s">
        <v>9293</v>
      </c>
      <c r="C3434" s="55" t="s">
        <v>9294</v>
      </c>
      <c r="D3434" s="55" t="s">
        <v>9295</v>
      </c>
      <c r="E3434" s="55" t="s">
        <v>716</v>
      </c>
      <c r="F3434" s="54" t="s">
        <v>441</v>
      </c>
      <c r="G3434" s="56">
        <v>15141</v>
      </c>
      <c r="H3434" s="85">
        <f t="shared" si="53"/>
        <v>3.0831101925289404</v>
      </c>
    </row>
    <row r="3435" spans="1:8" x14ac:dyDescent="0.25">
      <c r="A3435" s="53">
        <v>400110601130</v>
      </c>
      <c r="B3435" s="54" t="s">
        <v>9296</v>
      </c>
      <c r="C3435" s="55" t="s">
        <v>9297</v>
      </c>
      <c r="D3435" s="55" t="s">
        <v>9298</v>
      </c>
      <c r="E3435" s="55" t="s">
        <v>716</v>
      </c>
      <c r="F3435" s="54" t="s">
        <v>441</v>
      </c>
      <c r="G3435" s="56">
        <v>15141</v>
      </c>
      <c r="H3435" s="85">
        <f t="shared" si="53"/>
        <v>3.0831101925289404</v>
      </c>
    </row>
    <row r="3436" spans="1:8" x14ac:dyDescent="0.25">
      <c r="A3436" s="53">
        <v>400120704867</v>
      </c>
      <c r="B3436" s="54" t="s">
        <v>9299</v>
      </c>
      <c r="C3436" s="55" t="s">
        <v>9300</v>
      </c>
      <c r="D3436" s="55" t="s">
        <v>9301</v>
      </c>
      <c r="E3436" s="55" t="s">
        <v>716</v>
      </c>
      <c r="F3436" s="54" t="s">
        <v>441</v>
      </c>
      <c r="G3436" s="56">
        <v>15141</v>
      </c>
      <c r="H3436" s="85">
        <f t="shared" si="53"/>
        <v>3.0831101925289404</v>
      </c>
    </row>
    <row r="3437" spans="1:8" x14ac:dyDescent="0.25">
      <c r="A3437" s="53">
        <v>400181006224</v>
      </c>
      <c r="B3437" s="54" t="s">
        <v>9302</v>
      </c>
      <c r="C3437" s="55" t="s">
        <v>9303</v>
      </c>
      <c r="D3437" s="55" t="s">
        <v>9304</v>
      </c>
      <c r="E3437" s="55" t="s">
        <v>716</v>
      </c>
      <c r="F3437" s="54" t="s">
        <v>441</v>
      </c>
      <c r="G3437" s="56">
        <v>15141</v>
      </c>
      <c r="H3437" s="85">
        <f t="shared" si="53"/>
        <v>3.0831101925289404</v>
      </c>
    </row>
    <row r="3438" spans="1:8" x14ac:dyDescent="0.25">
      <c r="A3438" s="53">
        <v>400190604240</v>
      </c>
      <c r="B3438" s="54" t="s">
        <v>9305</v>
      </c>
      <c r="C3438" s="55" t="s">
        <v>9306</v>
      </c>
      <c r="D3438" s="55" t="s">
        <v>9307</v>
      </c>
      <c r="E3438" s="55" t="s">
        <v>716</v>
      </c>
      <c r="F3438" s="54" t="s">
        <v>441</v>
      </c>
      <c r="G3438" s="56">
        <v>15141</v>
      </c>
      <c r="H3438" s="85">
        <f t="shared" si="53"/>
        <v>3.0831101925289404</v>
      </c>
    </row>
    <row r="3439" spans="1:8" x14ac:dyDescent="0.25">
      <c r="A3439" s="53">
        <v>400841001182</v>
      </c>
      <c r="B3439" s="54" t="s">
        <v>9308</v>
      </c>
      <c r="C3439" s="55" t="s">
        <v>7774</v>
      </c>
      <c r="D3439" s="55" t="s">
        <v>8584</v>
      </c>
      <c r="E3439" s="55" t="s">
        <v>716</v>
      </c>
      <c r="F3439" s="54" t="s">
        <v>441</v>
      </c>
      <c r="G3439" s="56">
        <v>15141</v>
      </c>
      <c r="H3439" s="85">
        <f t="shared" si="53"/>
        <v>3.0831101925289404</v>
      </c>
    </row>
    <row r="3440" spans="1:8" x14ac:dyDescent="0.25">
      <c r="A3440" s="53">
        <v>400950930193</v>
      </c>
      <c r="B3440" s="54" t="s">
        <v>9309</v>
      </c>
      <c r="C3440" s="55" t="s">
        <v>9310</v>
      </c>
      <c r="D3440" s="55" t="s">
        <v>4660</v>
      </c>
      <c r="E3440" s="55" t="s">
        <v>716</v>
      </c>
      <c r="F3440" s="54" t="s">
        <v>441</v>
      </c>
      <c r="G3440" s="56">
        <v>15141</v>
      </c>
      <c r="H3440" s="85">
        <f t="shared" si="53"/>
        <v>3.0831101925289404</v>
      </c>
    </row>
    <row r="3441" spans="1:8" x14ac:dyDescent="0.25">
      <c r="A3441" s="53">
        <v>400960131388</v>
      </c>
      <c r="B3441" s="54" t="s">
        <v>9311</v>
      </c>
      <c r="C3441" s="55" t="s">
        <v>9312</v>
      </c>
      <c r="D3441" s="55" t="s">
        <v>9313</v>
      </c>
      <c r="E3441" s="55" t="s">
        <v>2127</v>
      </c>
      <c r="F3441" s="54" t="s">
        <v>441</v>
      </c>
      <c r="G3441" s="56">
        <v>15141</v>
      </c>
      <c r="H3441" s="85">
        <f t="shared" si="53"/>
        <v>3.0831101925289404</v>
      </c>
    </row>
    <row r="3442" spans="1:8" x14ac:dyDescent="0.25">
      <c r="A3442" s="53">
        <v>400970220028</v>
      </c>
      <c r="B3442" s="54" t="s">
        <v>9314</v>
      </c>
      <c r="C3442" s="55" t="s">
        <v>8709</v>
      </c>
      <c r="D3442" s="55" t="s">
        <v>9315</v>
      </c>
      <c r="E3442" s="55" t="s">
        <v>716</v>
      </c>
      <c r="F3442" s="54" t="s">
        <v>441</v>
      </c>
      <c r="G3442" s="56">
        <v>15141</v>
      </c>
      <c r="H3442" s="85">
        <f t="shared" si="53"/>
        <v>3.0831101925289404</v>
      </c>
    </row>
    <row r="3443" spans="1:8" x14ac:dyDescent="0.25">
      <c r="A3443" s="53">
        <v>400970722261</v>
      </c>
      <c r="B3443" s="54" t="s">
        <v>9316</v>
      </c>
      <c r="C3443" s="55" t="s">
        <v>9317</v>
      </c>
      <c r="D3443" s="55" t="s">
        <v>7013</v>
      </c>
      <c r="E3443" s="55" t="s">
        <v>716</v>
      </c>
      <c r="F3443" s="54" t="s">
        <v>441</v>
      </c>
      <c r="G3443" s="56">
        <v>15141</v>
      </c>
      <c r="H3443" s="85">
        <f t="shared" si="53"/>
        <v>3.0831101925289404</v>
      </c>
    </row>
    <row r="3444" spans="1:8" x14ac:dyDescent="0.25">
      <c r="A3444" s="53">
        <v>400970722538</v>
      </c>
      <c r="B3444" s="54" t="s">
        <v>9318</v>
      </c>
      <c r="C3444" s="55" t="s">
        <v>9319</v>
      </c>
      <c r="D3444" s="55" t="s">
        <v>9320</v>
      </c>
      <c r="E3444" s="55" t="s">
        <v>716</v>
      </c>
      <c r="F3444" s="54" t="s">
        <v>441</v>
      </c>
      <c r="G3444" s="56">
        <v>15141</v>
      </c>
      <c r="H3444" s="85">
        <f t="shared" si="53"/>
        <v>3.0831101925289404</v>
      </c>
    </row>
    <row r="3445" spans="1:8" x14ac:dyDescent="0.25">
      <c r="A3445" s="53">
        <v>400981020624</v>
      </c>
      <c r="B3445" s="54" t="s">
        <v>9321</v>
      </c>
      <c r="C3445" s="55" t="s">
        <v>9322</v>
      </c>
      <c r="D3445" s="55" t="s">
        <v>5541</v>
      </c>
      <c r="E3445" s="55" t="s">
        <v>716</v>
      </c>
      <c r="F3445" s="54" t="s">
        <v>441</v>
      </c>
      <c r="G3445" s="56">
        <v>15141</v>
      </c>
      <c r="H3445" s="85">
        <f t="shared" si="53"/>
        <v>3.0831101925289404</v>
      </c>
    </row>
    <row r="3446" spans="1:8" x14ac:dyDescent="0.25">
      <c r="A3446" s="53">
        <v>400990420163</v>
      </c>
      <c r="B3446" s="54" t="s">
        <v>9323</v>
      </c>
      <c r="C3446" s="55" t="s">
        <v>9324</v>
      </c>
      <c r="D3446" s="55" t="s">
        <v>7901</v>
      </c>
      <c r="E3446" s="55" t="s">
        <v>716</v>
      </c>
      <c r="F3446" s="54" t="s">
        <v>441</v>
      </c>
      <c r="G3446" s="56">
        <v>15141</v>
      </c>
      <c r="H3446" s="85">
        <f t="shared" si="53"/>
        <v>3.0831101925289404</v>
      </c>
    </row>
    <row r="3447" spans="1:8" x14ac:dyDescent="0.25">
      <c r="A3447" s="53">
        <v>414110511778</v>
      </c>
      <c r="B3447" s="54" t="s">
        <v>9325</v>
      </c>
      <c r="C3447" s="55" t="s">
        <v>9059</v>
      </c>
      <c r="D3447" s="55" t="s">
        <v>9326</v>
      </c>
      <c r="E3447" s="55" t="s">
        <v>4156</v>
      </c>
      <c r="F3447" s="54" t="s">
        <v>441</v>
      </c>
      <c r="G3447" s="56">
        <v>15141</v>
      </c>
      <c r="H3447" s="85">
        <f t="shared" si="53"/>
        <v>3.0831101925289404</v>
      </c>
    </row>
    <row r="3448" spans="1:8" x14ac:dyDescent="0.25">
      <c r="A3448" s="53">
        <v>420161001502</v>
      </c>
      <c r="B3448" s="54" t="s">
        <v>9327</v>
      </c>
      <c r="C3448" s="55" t="s">
        <v>9328</v>
      </c>
      <c r="D3448" s="55" t="s">
        <v>9329</v>
      </c>
      <c r="E3448" s="55" t="s">
        <v>716</v>
      </c>
      <c r="F3448" s="54" t="s">
        <v>441</v>
      </c>
      <c r="G3448" s="56">
        <v>14141</v>
      </c>
      <c r="H3448" s="85">
        <f t="shared" si="53"/>
        <v>2.8794836029688757</v>
      </c>
    </row>
    <row r="3449" spans="1:8" x14ac:dyDescent="0.25">
      <c r="A3449" s="53">
        <v>400020804716</v>
      </c>
      <c r="B3449" s="54" t="s">
        <v>9330</v>
      </c>
      <c r="C3449" s="55" t="s">
        <v>9331</v>
      </c>
      <c r="D3449" s="55" t="s">
        <v>9332</v>
      </c>
      <c r="E3449" s="55" t="s">
        <v>716</v>
      </c>
      <c r="F3449" s="54" t="s">
        <v>441</v>
      </c>
      <c r="G3449" s="56">
        <v>14093</v>
      </c>
      <c r="H3449" s="85">
        <f t="shared" si="53"/>
        <v>2.8697095266699928</v>
      </c>
    </row>
    <row r="3450" spans="1:8" x14ac:dyDescent="0.25">
      <c r="A3450" s="53">
        <v>389040810468</v>
      </c>
      <c r="B3450" s="54" t="s">
        <v>9333</v>
      </c>
      <c r="C3450" s="55" t="s">
        <v>9334</v>
      </c>
      <c r="D3450" s="55" t="s">
        <v>9335</v>
      </c>
      <c r="E3450" s="55" t="s">
        <v>9336</v>
      </c>
      <c r="F3450" s="54" t="s">
        <v>441</v>
      </c>
      <c r="G3450" s="56">
        <v>13578</v>
      </c>
      <c r="H3450" s="85">
        <f t="shared" si="53"/>
        <v>2.7648418330465594</v>
      </c>
    </row>
    <row r="3451" spans="1:8" x14ac:dyDescent="0.25">
      <c r="A3451" s="53">
        <v>390040110022</v>
      </c>
      <c r="B3451" s="54" t="s">
        <v>9337</v>
      </c>
      <c r="C3451" s="55" t="s">
        <v>9338</v>
      </c>
      <c r="D3451" s="55" t="s">
        <v>9339</v>
      </c>
      <c r="E3451" s="55" t="s">
        <v>1532</v>
      </c>
      <c r="F3451" s="54" t="s">
        <v>441</v>
      </c>
      <c r="G3451" s="56">
        <v>13578</v>
      </c>
      <c r="H3451" s="85">
        <f t="shared" si="53"/>
        <v>2.7648418330465594</v>
      </c>
    </row>
    <row r="3452" spans="1:8" x14ac:dyDescent="0.25">
      <c r="A3452" s="53">
        <v>391040110177</v>
      </c>
      <c r="B3452" s="54" t="s">
        <v>9340</v>
      </c>
      <c r="C3452" s="55" t="s">
        <v>9341</v>
      </c>
      <c r="D3452" s="55" t="s">
        <v>8802</v>
      </c>
      <c r="E3452" s="55" t="s">
        <v>984</v>
      </c>
      <c r="F3452" s="54" t="s">
        <v>441</v>
      </c>
      <c r="G3452" s="56">
        <v>13578</v>
      </c>
      <c r="H3452" s="85">
        <f t="shared" si="53"/>
        <v>2.7648418330465594</v>
      </c>
    </row>
    <row r="3453" spans="1:8" x14ac:dyDescent="0.25">
      <c r="A3453" s="53">
        <v>395050101121</v>
      </c>
      <c r="B3453" s="54" t="s">
        <v>9342</v>
      </c>
      <c r="C3453" s="55" t="s">
        <v>9343</v>
      </c>
      <c r="D3453" s="55" t="s">
        <v>9344</v>
      </c>
      <c r="E3453" s="55" t="s">
        <v>743</v>
      </c>
      <c r="F3453" s="54" t="s">
        <v>441</v>
      </c>
      <c r="G3453" s="56">
        <v>13578</v>
      </c>
      <c r="H3453" s="85">
        <f t="shared" si="53"/>
        <v>2.7648418330465594</v>
      </c>
    </row>
    <row r="3454" spans="1:8" x14ac:dyDescent="0.25">
      <c r="A3454" s="53">
        <v>398040100133</v>
      </c>
      <c r="B3454" s="54" t="s">
        <v>9345</v>
      </c>
      <c r="C3454" s="55" t="s">
        <v>9346</v>
      </c>
      <c r="D3454" s="55" t="s">
        <v>9347</v>
      </c>
      <c r="E3454" s="55" t="s">
        <v>716</v>
      </c>
      <c r="F3454" s="54" t="s">
        <v>441</v>
      </c>
      <c r="G3454" s="56">
        <v>13578</v>
      </c>
      <c r="H3454" s="85">
        <f t="shared" si="53"/>
        <v>2.7648418330465594</v>
      </c>
    </row>
    <row r="3455" spans="1:8" x14ac:dyDescent="0.25">
      <c r="A3455" s="53">
        <v>398040506288</v>
      </c>
      <c r="B3455" s="54" t="s">
        <v>9348</v>
      </c>
      <c r="C3455" s="55" t="s">
        <v>9349</v>
      </c>
      <c r="D3455" s="55" t="s">
        <v>8833</v>
      </c>
      <c r="E3455" s="55" t="s">
        <v>2160</v>
      </c>
      <c r="F3455" s="54" t="s">
        <v>441</v>
      </c>
      <c r="G3455" s="56">
        <v>13578</v>
      </c>
      <c r="H3455" s="85">
        <f t="shared" si="53"/>
        <v>2.7648418330465594</v>
      </c>
    </row>
    <row r="3456" spans="1:8" x14ac:dyDescent="0.25">
      <c r="A3456" s="53">
        <v>400980820368</v>
      </c>
      <c r="B3456" s="54" t="s">
        <v>9350</v>
      </c>
      <c r="C3456" s="55" t="s">
        <v>9351</v>
      </c>
      <c r="D3456" s="55" t="s">
        <v>9352</v>
      </c>
      <c r="E3456" s="55" t="s">
        <v>716</v>
      </c>
      <c r="F3456" s="54" t="s">
        <v>441</v>
      </c>
      <c r="G3456" s="56">
        <v>13516</v>
      </c>
      <c r="H3456" s="85">
        <f t="shared" si="53"/>
        <v>2.7522169844938351</v>
      </c>
    </row>
    <row r="3457" spans="1:8" x14ac:dyDescent="0.25">
      <c r="A3457" s="53">
        <v>371990600048</v>
      </c>
      <c r="B3457" s="54" t="s">
        <v>9353</v>
      </c>
      <c r="C3457" s="55" t="s">
        <v>9354</v>
      </c>
      <c r="D3457" s="55" t="s">
        <v>9355</v>
      </c>
      <c r="E3457" s="55" t="s">
        <v>4156</v>
      </c>
      <c r="F3457" s="54" t="s">
        <v>441</v>
      </c>
      <c r="G3457" s="56">
        <v>12781</v>
      </c>
      <c r="H3457" s="85">
        <f t="shared" si="53"/>
        <v>2.6025514411671877</v>
      </c>
    </row>
    <row r="3458" spans="1:8" x14ac:dyDescent="0.25">
      <c r="A3458" s="53">
        <v>390750200110</v>
      </c>
      <c r="B3458" s="54" t="s">
        <v>9356</v>
      </c>
      <c r="C3458" s="55" t="s">
        <v>9357</v>
      </c>
      <c r="D3458" s="55" t="s">
        <v>9358</v>
      </c>
      <c r="E3458" s="55" t="s">
        <v>1532</v>
      </c>
      <c r="F3458" s="54" t="s">
        <v>477</v>
      </c>
      <c r="G3458" s="56">
        <v>12691</v>
      </c>
      <c r="H3458" s="85">
        <f t="shared" si="53"/>
        <v>2.5842250481067817</v>
      </c>
    </row>
    <row r="3459" spans="1:8" x14ac:dyDescent="0.25">
      <c r="A3459" s="53">
        <v>391110800133</v>
      </c>
      <c r="B3459" s="54" t="s">
        <v>9359</v>
      </c>
      <c r="C3459" s="55" t="s">
        <v>9360</v>
      </c>
      <c r="D3459" s="55" t="s">
        <v>9361</v>
      </c>
      <c r="E3459" s="55" t="s">
        <v>984</v>
      </c>
      <c r="F3459" s="54" t="s">
        <v>441</v>
      </c>
      <c r="G3459" s="56">
        <v>12691</v>
      </c>
      <c r="H3459" s="85">
        <f t="shared" ref="H3459:H3522" si="54">G3459/4910.95</f>
        <v>2.5842250481067817</v>
      </c>
    </row>
    <row r="3460" spans="1:8" x14ac:dyDescent="0.25">
      <c r="A3460" s="53">
        <v>391780200277</v>
      </c>
      <c r="B3460" s="54" t="s">
        <v>9362</v>
      </c>
      <c r="C3460" s="55" t="s">
        <v>9363</v>
      </c>
      <c r="D3460" s="55" t="s">
        <v>7716</v>
      </c>
      <c r="E3460" s="55" t="s">
        <v>984</v>
      </c>
      <c r="F3460" s="54" t="s">
        <v>441</v>
      </c>
      <c r="G3460" s="56">
        <v>12691</v>
      </c>
      <c r="H3460" s="85">
        <f t="shared" si="54"/>
        <v>2.5842250481067817</v>
      </c>
    </row>
    <row r="3461" spans="1:8" x14ac:dyDescent="0.25">
      <c r="A3461" s="53">
        <v>395081000527</v>
      </c>
      <c r="B3461" s="54" t="s">
        <v>9364</v>
      </c>
      <c r="C3461" s="55" t="s">
        <v>9365</v>
      </c>
      <c r="D3461" s="55" t="s">
        <v>9366</v>
      </c>
      <c r="E3461" s="55" t="s">
        <v>728</v>
      </c>
      <c r="F3461" s="54" t="s">
        <v>441</v>
      </c>
      <c r="G3461" s="56">
        <v>12691</v>
      </c>
      <c r="H3461" s="85">
        <f t="shared" si="54"/>
        <v>2.5842250481067817</v>
      </c>
    </row>
    <row r="3462" spans="1:8" x14ac:dyDescent="0.25">
      <c r="A3462" s="53">
        <v>395120200547</v>
      </c>
      <c r="B3462" s="54" t="s">
        <v>9367</v>
      </c>
      <c r="C3462" s="55" t="s">
        <v>9368</v>
      </c>
      <c r="D3462" s="55" t="s">
        <v>9369</v>
      </c>
      <c r="E3462" s="55" t="s">
        <v>743</v>
      </c>
      <c r="F3462" s="54" t="s">
        <v>441</v>
      </c>
      <c r="G3462" s="56">
        <v>12691</v>
      </c>
      <c r="H3462" s="85">
        <f t="shared" si="54"/>
        <v>2.5842250481067817</v>
      </c>
    </row>
    <row r="3463" spans="1:8" x14ac:dyDescent="0.25">
      <c r="A3463" s="53">
        <v>395141000718</v>
      </c>
      <c r="B3463" s="54" t="s">
        <v>9370</v>
      </c>
      <c r="C3463" s="55" t="s">
        <v>9371</v>
      </c>
      <c r="D3463" s="55" t="s">
        <v>9372</v>
      </c>
      <c r="E3463" s="55" t="s">
        <v>743</v>
      </c>
      <c r="F3463" s="54" t="s">
        <v>441</v>
      </c>
      <c r="G3463" s="56">
        <v>12691</v>
      </c>
      <c r="H3463" s="85">
        <f t="shared" si="54"/>
        <v>2.5842250481067817</v>
      </c>
    </row>
    <row r="3464" spans="1:8" x14ac:dyDescent="0.25">
      <c r="A3464" s="53">
        <v>400960220259</v>
      </c>
      <c r="B3464" s="54" t="s">
        <v>9373</v>
      </c>
      <c r="C3464" s="55" t="s">
        <v>9374</v>
      </c>
      <c r="D3464" s="55" t="s">
        <v>9375</v>
      </c>
      <c r="E3464" s="55" t="s">
        <v>1051</v>
      </c>
      <c r="F3464" s="54" t="s">
        <v>441</v>
      </c>
      <c r="G3464" s="56">
        <v>12683</v>
      </c>
      <c r="H3464" s="85">
        <f t="shared" si="54"/>
        <v>2.5825960353903015</v>
      </c>
    </row>
    <row r="3465" spans="1:8" x14ac:dyDescent="0.25">
      <c r="A3465" s="53">
        <v>400950120728</v>
      </c>
      <c r="B3465" s="54" t="s">
        <v>9376</v>
      </c>
      <c r="C3465" s="55" t="s">
        <v>9377</v>
      </c>
      <c r="D3465" s="55" t="s">
        <v>9378</v>
      </c>
      <c r="E3465" s="55" t="s">
        <v>716</v>
      </c>
      <c r="F3465" s="54" t="s">
        <v>441</v>
      </c>
      <c r="G3465" s="56">
        <v>12164</v>
      </c>
      <c r="H3465" s="85">
        <f t="shared" si="54"/>
        <v>2.4769138354086278</v>
      </c>
    </row>
    <row r="3466" spans="1:8" x14ac:dyDescent="0.25">
      <c r="A3466" s="53">
        <v>400000900301</v>
      </c>
      <c r="B3466" s="54" t="s">
        <v>9379</v>
      </c>
      <c r="C3466" s="55" t="s">
        <v>9380</v>
      </c>
      <c r="D3466" s="55" t="s">
        <v>9381</v>
      </c>
      <c r="E3466" s="55" t="s">
        <v>716</v>
      </c>
      <c r="F3466" s="54" t="s">
        <v>441</v>
      </c>
      <c r="G3466" s="56">
        <v>11827</v>
      </c>
      <c r="H3466" s="85">
        <f t="shared" si="54"/>
        <v>2.4082916747268861</v>
      </c>
    </row>
    <row r="3467" spans="1:8" x14ac:dyDescent="0.25">
      <c r="A3467" s="53">
        <v>400820200134</v>
      </c>
      <c r="B3467" s="54" t="s">
        <v>9382</v>
      </c>
      <c r="C3467" s="55" t="s">
        <v>9383</v>
      </c>
      <c r="D3467" s="55" t="s">
        <v>5359</v>
      </c>
      <c r="E3467" s="55" t="s">
        <v>716</v>
      </c>
      <c r="F3467" s="54" t="s">
        <v>441</v>
      </c>
      <c r="G3467" s="56">
        <v>11275</v>
      </c>
      <c r="H3467" s="85">
        <f t="shared" si="54"/>
        <v>2.2958897972897301</v>
      </c>
    </row>
    <row r="3468" spans="1:8" x14ac:dyDescent="0.25">
      <c r="A3468" s="53">
        <v>371940702206</v>
      </c>
      <c r="B3468" s="54" t="s">
        <v>9384</v>
      </c>
      <c r="C3468" s="55" t="s">
        <v>9385</v>
      </c>
      <c r="D3468" s="55" t="s">
        <v>9386</v>
      </c>
      <c r="E3468" s="55" t="s">
        <v>4156</v>
      </c>
      <c r="F3468" s="54" t="s">
        <v>441</v>
      </c>
      <c r="G3468" s="56">
        <v>11121</v>
      </c>
      <c r="H3468" s="85">
        <f t="shared" si="54"/>
        <v>2.2645313024974802</v>
      </c>
    </row>
    <row r="3469" spans="1:8" x14ac:dyDescent="0.25">
      <c r="A3469" s="53">
        <v>400811100496</v>
      </c>
      <c r="B3469" s="54" t="s">
        <v>9387</v>
      </c>
      <c r="C3469" s="55" t="s">
        <v>9388</v>
      </c>
      <c r="D3469" s="55" t="s">
        <v>9389</v>
      </c>
      <c r="E3469" s="55" t="s">
        <v>716</v>
      </c>
      <c r="F3469" s="54" t="s">
        <v>441</v>
      </c>
      <c r="G3469" s="56">
        <v>10739</v>
      </c>
      <c r="H3469" s="85">
        <f t="shared" si="54"/>
        <v>2.1867459452855353</v>
      </c>
    </row>
    <row r="3470" spans="1:8" x14ac:dyDescent="0.25">
      <c r="A3470" s="53">
        <v>390920200098</v>
      </c>
      <c r="B3470" s="54" t="s">
        <v>9390</v>
      </c>
      <c r="C3470" s="55" t="s">
        <v>9391</v>
      </c>
      <c r="D3470" s="55" t="s">
        <v>9392</v>
      </c>
      <c r="E3470" s="55" t="s">
        <v>1532</v>
      </c>
      <c r="F3470" s="54" t="s">
        <v>441</v>
      </c>
      <c r="G3470" s="56">
        <v>10670</v>
      </c>
      <c r="H3470" s="85">
        <f t="shared" si="54"/>
        <v>2.1726957106058911</v>
      </c>
    </row>
    <row r="3471" spans="1:8" x14ac:dyDescent="0.25">
      <c r="A3471" s="53">
        <v>390030411237</v>
      </c>
      <c r="B3471" s="54" t="s">
        <v>9393</v>
      </c>
      <c r="C3471" s="55" t="s">
        <v>4158</v>
      </c>
      <c r="D3471" s="55" t="s">
        <v>9394</v>
      </c>
      <c r="E3471" s="55" t="s">
        <v>1532</v>
      </c>
      <c r="F3471" s="54" t="s">
        <v>441</v>
      </c>
      <c r="G3471" s="56">
        <v>10244</v>
      </c>
      <c r="H3471" s="85">
        <f t="shared" si="54"/>
        <v>2.0859507834533035</v>
      </c>
    </row>
    <row r="3472" spans="1:8" x14ac:dyDescent="0.25">
      <c r="A3472" s="53">
        <v>395090200288</v>
      </c>
      <c r="B3472" s="54" t="s">
        <v>9395</v>
      </c>
      <c r="C3472" s="55" t="s">
        <v>9396</v>
      </c>
      <c r="D3472" s="55" t="s">
        <v>9397</v>
      </c>
      <c r="E3472" s="55" t="s">
        <v>743</v>
      </c>
      <c r="F3472" s="54" t="s">
        <v>441</v>
      </c>
      <c r="G3472" s="56">
        <v>10241</v>
      </c>
      <c r="H3472" s="85">
        <f t="shared" si="54"/>
        <v>2.0853399036846234</v>
      </c>
    </row>
    <row r="3473" spans="1:8" x14ac:dyDescent="0.25">
      <c r="A3473" s="53">
        <v>371010100320</v>
      </c>
      <c r="B3473" s="54" t="s">
        <v>9398</v>
      </c>
      <c r="C3473" s="55" t="s">
        <v>9399</v>
      </c>
      <c r="D3473" s="55" t="s">
        <v>9400</v>
      </c>
      <c r="E3473" s="55" t="s">
        <v>4156</v>
      </c>
      <c r="F3473" s="54" t="s">
        <v>441</v>
      </c>
      <c r="G3473" s="56">
        <v>10240</v>
      </c>
      <c r="H3473" s="85">
        <f t="shared" si="54"/>
        <v>2.0851362770950632</v>
      </c>
    </row>
    <row r="3474" spans="1:8" x14ac:dyDescent="0.25">
      <c r="A3474" s="53">
        <v>371880201113</v>
      </c>
      <c r="B3474" s="54" t="s">
        <v>9401</v>
      </c>
      <c r="C3474" s="55" t="s">
        <v>9402</v>
      </c>
      <c r="D3474" s="55" t="s">
        <v>9403</v>
      </c>
      <c r="E3474" s="55" t="s">
        <v>1429</v>
      </c>
      <c r="F3474" s="54" t="s">
        <v>441</v>
      </c>
      <c r="G3474" s="56">
        <v>10240</v>
      </c>
      <c r="H3474" s="85">
        <f t="shared" si="54"/>
        <v>2.0851362770950632</v>
      </c>
    </row>
    <row r="3475" spans="1:8" x14ac:dyDescent="0.25">
      <c r="A3475" s="53">
        <v>371891101935</v>
      </c>
      <c r="B3475" s="54" t="s">
        <v>9404</v>
      </c>
      <c r="C3475" s="55" t="s">
        <v>9405</v>
      </c>
      <c r="D3475" s="55" t="s">
        <v>9406</v>
      </c>
      <c r="E3475" s="55" t="s">
        <v>1429</v>
      </c>
      <c r="F3475" s="54" t="s">
        <v>441</v>
      </c>
      <c r="G3475" s="56">
        <v>10240</v>
      </c>
      <c r="H3475" s="85">
        <f t="shared" si="54"/>
        <v>2.0851362770950632</v>
      </c>
    </row>
    <row r="3476" spans="1:8" x14ac:dyDescent="0.25">
      <c r="A3476" s="53">
        <v>371891200224</v>
      </c>
      <c r="B3476" s="54" t="s">
        <v>9407</v>
      </c>
      <c r="C3476" s="55" t="s">
        <v>9408</v>
      </c>
      <c r="D3476" s="55" t="s">
        <v>9409</v>
      </c>
      <c r="E3476" s="55" t="s">
        <v>1429</v>
      </c>
      <c r="F3476" s="54" t="s">
        <v>441</v>
      </c>
      <c r="G3476" s="56">
        <v>10240</v>
      </c>
      <c r="H3476" s="85">
        <f t="shared" si="54"/>
        <v>2.0851362770950632</v>
      </c>
    </row>
    <row r="3477" spans="1:8" x14ac:dyDescent="0.25">
      <c r="A3477" s="53">
        <v>373091101778</v>
      </c>
      <c r="B3477" s="54" t="s">
        <v>9410</v>
      </c>
      <c r="C3477" s="55" t="s">
        <v>9411</v>
      </c>
      <c r="D3477" s="55" t="s">
        <v>9412</v>
      </c>
      <c r="E3477" s="55" t="s">
        <v>716</v>
      </c>
      <c r="F3477" s="54" t="s">
        <v>441</v>
      </c>
      <c r="G3477" s="56">
        <v>10240</v>
      </c>
      <c r="H3477" s="85">
        <f t="shared" si="54"/>
        <v>2.0851362770950632</v>
      </c>
    </row>
    <row r="3478" spans="1:8" x14ac:dyDescent="0.25">
      <c r="A3478" s="53">
        <v>373960407271</v>
      </c>
      <c r="B3478" s="54" t="s">
        <v>9413</v>
      </c>
      <c r="C3478" s="55" t="s">
        <v>9414</v>
      </c>
      <c r="D3478" s="55" t="s">
        <v>9415</v>
      </c>
      <c r="E3478" s="55" t="s">
        <v>5399</v>
      </c>
      <c r="F3478" s="54" t="s">
        <v>441</v>
      </c>
      <c r="G3478" s="56">
        <v>10240</v>
      </c>
      <c r="H3478" s="85">
        <f t="shared" si="54"/>
        <v>2.0851362770950632</v>
      </c>
    </row>
    <row r="3479" spans="1:8" x14ac:dyDescent="0.25">
      <c r="A3479" s="53">
        <v>389090100194</v>
      </c>
      <c r="B3479" s="54" t="s">
        <v>9416</v>
      </c>
      <c r="C3479" s="55" t="s">
        <v>9417</v>
      </c>
      <c r="D3479" s="55" t="s">
        <v>9418</v>
      </c>
      <c r="E3479" s="55" t="s">
        <v>9419</v>
      </c>
      <c r="F3479" s="54" t="s">
        <v>441</v>
      </c>
      <c r="G3479" s="56">
        <v>10240</v>
      </c>
      <c r="H3479" s="85">
        <f t="shared" si="54"/>
        <v>2.0851362770950632</v>
      </c>
    </row>
    <row r="3480" spans="1:8" x14ac:dyDescent="0.25">
      <c r="A3480" s="53">
        <v>389150400044</v>
      </c>
      <c r="B3480" s="54" t="s">
        <v>9420</v>
      </c>
      <c r="C3480" s="55" t="s">
        <v>9421</v>
      </c>
      <c r="D3480" s="55" t="s">
        <v>9422</v>
      </c>
      <c r="E3480" s="55" t="s">
        <v>1489</v>
      </c>
      <c r="F3480" s="54" t="s">
        <v>441</v>
      </c>
      <c r="G3480" s="56">
        <v>10240</v>
      </c>
      <c r="H3480" s="85">
        <f t="shared" si="54"/>
        <v>2.0851362770950632</v>
      </c>
    </row>
    <row r="3481" spans="1:8" x14ac:dyDescent="0.25">
      <c r="A3481" s="53">
        <v>389920400170</v>
      </c>
      <c r="B3481" s="54" t="s">
        <v>9423</v>
      </c>
      <c r="C3481" s="55" t="s">
        <v>9424</v>
      </c>
      <c r="D3481" s="55" t="s">
        <v>9425</v>
      </c>
      <c r="E3481" s="55" t="s">
        <v>1446</v>
      </c>
      <c r="F3481" s="54" t="s">
        <v>441</v>
      </c>
      <c r="G3481" s="56">
        <v>10240</v>
      </c>
      <c r="H3481" s="85">
        <f t="shared" si="54"/>
        <v>2.0851362770950632</v>
      </c>
    </row>
    <row r="3482" spans="1:8" x14ac:dyDescent="0.25">
      <c r="A3482" s="53">
        <v>389980810415</v>
      </c>
      <c r="B3482" s="54" t="s">
        <v>9426</v>
      </c>
      <c r="C3482" s="55" t="s">
        <v>9427</v>
      </c>
      <c r="D3482" s="55" t="s">
        <v>9428</v>
      </c>
      <c r="E3482" s="55" t="s">
        <v>9336</v>
      </c>
      <c r="F3482" s="54" t="s">
        <v>441</v>
      </c>
      <c r="G3482" s="56">
        <v>10240</v>
      </c>
      <c r="H3482" s="85">
        <f t="shared" si="54"/>
        <v>2.0851362770950632</v>
      </c>
    </row>
    <row r="3483" spans="1:8" x14ac:dyDescent="0.25">
      <c r="A3483" s="53">
        <v>390010511693</v>
      </c>
      <c r="B3483" s="54" t="s">
        <v>9429</v>
      </c>
      <c r="C3483" s="55" t="s">
        <v>9430</v>
      </c>
      <c r="D3483" s="55" t="s">
        <v>9431</v>
      </c>
      <c r="E3483" s="55" t="s">
        <v>1781</v>
      </c>
      <c r="F3483" s="54" t="s">
        <v>441</v>
      </c>
      <c r="G3483" s="56">
        <v>10240</v>
      </c>
      <c r="H3483" s="85">
        <f t="shared" si="54"/>
        <v>2.0851362770950632</v>
      </c>
    </row>
    <row r="3484" spans="1:8" x14ac:dyDescent="0.25">
      <c r="A3484" s="53">
        <v>390050901125</v>
      </c>
      <c r="B3484" s="54" t="s">
        <v>9432</v>
      </c>
      <c r="C3484" s="55" t="s">
        <v>9433</v>
      </c>
      <c r="D3484" s="55" t="s">
        <v>9434</v>
      </c>
      <c r="E3484" s="55" t="s">
        <v>1532</v>
      </c>
      <c r="F3484" s="54" t="s">
        <v>441</v>
      </c>
      <c r="G3484" s="56">
        <v>10240</v>
      </c>
      <c r="H3484" s="85">
        <f t="shared" si="54"/>
        <v>2.0851362770950632</v>
      </c>
    </row>
    <row r="3485" spans="1:8" x14ac:dyDescent="0.25">
      <c r="A3485" s="53">
        <v>390100700410</v>
      </c>
      <c r="B3485" s="54" t="s">
        <v>9435</v>
      </c>
      <c r="C3485" s="55" t="s">
        <v>9436</v>
      </c>
      <c r="D3485" s="55" t="s">
        <v>9437</v>
      </c>
      <c r="E3485" s="55" t="s">
        <v>1055</v>
      </c>
      <c r="F3485" s="54" t="s">
        <v>441</v>
      </c>
      <c r="G3485" s="56">
        <v>10240</v>
      </c>
      <c r="H3485" s="85">
        <f t="shared" si="54"/>
        <v>2.0851362770950632</v>
      </c>
    </row>
    <row r="3486" spans="1:8" x14ac:dyDescent="0.25">
      <c r="A3486" s="53">
        <v>390110900611</v>
      </c>
      <c r="B3486" s="54" t="s">
        <v>9438</v>
      </c>
      <c r="C3486" s="55" t="s">
        <v>9439</v>
      </c>
      <c r="D3486" s="55" t="s">
        <v>9440</v>
      </c>
      <c r="E3486" s="55" t="s">
        <v>1215</v>
      </c>
      <c r="F3486" s="54" t="s">
        <v>441</v>
      </c>
      <c r="G3486" s="56">
        <v>10240</v>
      </c>
      <c r="H3486" s="85">
        <f t="shared" si="54"/>
        <v>2.0851362770950632</v>
      </c>
    </row>
    <row r="3487" spans="1:8" x14ac:dyDescent="0.25">
      <c r="A3487" s="53">
        <v>390161000119</v>
      </c>
      <c r="B3487" s="54" t="s">
        <v>9441</v>
      </c>
      <c r="C3487" s="55" t="s">
        <v>9442</v>
      </c>
      <c r="D3487" s="55" t="s">
        <v>9443</v>
      </c>
      <c r="E3487" s="55" t="s">
        <v>1532</v>
      </c>
      <c r="F3487" s="54" t="s">
        <v>441</v>
      </c>
      <c r="G3487" s="56">
        <v>10240</v>
      </c>
      <c r="H3487" s="85">
        <f t="shared" si="54"/>
        <v>2.0851362770950632</v>
      </c>
    </row>
    <row r="3488" spans="1:8" x14ac:dyDescent="0.25">
      <c r="A3488" s="53">
        <v>390751100585</v>
      </c>
      <c r="B3488" s="54" t="s">
        <v>9444</v>
      </c>
      <c r="C3488" s="55" t="s">
        <v>9445</v>
      </c>
      <c r="D3488" s="55" t="s">
        <v>9446</v>
      </c>
      <c r="E3488" s="55" t="s">
        <v>1532</v>
      </c>
      <c r="F3488" s="54" t="s">
        <v>441</v>
      </c>
      <c r="G3488" s="56">
        <v>10240</v>
      </c>
      <c r="H3488" s="85">
        <f t="shared" si="54"/>
        <v>2.0851362770950632</v>
      </c>
    </row>
    <row r="3489" spans="1:8" x14ac:dyDescent="0.25">
      <c r="A3489" s="53">
        <v>390751100747</v>
      </c>
      <c r="B3489" s="54" t="s">
        <v>9447</v>
      </c>
      <c r="C3489" s="55" t="s">
        <v>9448</v>
      </c>
      <c r="D3489" s="55" t="s">
        <v>9449</v>
      </c>
      <c r="E3489" s="55" t="s">
        <v>1532</v>
      </c>
      <c r="F3489" s="54" t="s">
        <v>441</v>
      </c>
      <c r="G3489" s="56">
        <v>10240</v>
      </c>
      <c r="H3489" s="85">
        <f t="shared" si="54"/>
        <v>2.0851362770950632</v>
      </c>
    </row>
    <row r="3490" spans="1:8" x14ac:dyDescent="0.25">
      <c r="A3490" s="53">
        <v>390760100024</v>
      </c>
      <c r="B3490" s="54" t="s">
        <v>9450</v>
      </c>
      <c r="C3490" s="55" t="s">
        <v>8101</v>
      </c>
      <c r="D3490" s="55" t="s">
        <v>3535</v>
      </c>
      <c r="E3490" s="55" t="s">
        <v>1532</v>
      </c>
      <c r="F3490" s="54" t="s">
        <v>441</v>
      </c>
      <c r="G3490" s="56">
        <v>10240</v>
      </c>
      <c r="H3490" s="85">
        <f t="shared" si="54"/>
        <v>2.0851362770950632</v>
      </c>
    </row>
    <row r="3491" spans="1:8" x14ac:dyDescent="0.25">
      <c r="A3491" s="53">
        <v>390760800140</v>
      </c>
      <c r="B3491" s="54" t="s">
        <v>9451</v>
      </c>
      <c r="C3491" s="55" t="s">
        <v>9452</v>
      </c>
      <c r="D3491" s="55" t="s">
        <v>9453</v>
      </c>
      <c r="E3491" s="55" t="s">
        <v>1532</v>
      </c>
      <c r="F3491" s="54" t="s">
        <v>441</v>
      </c>
      <c r="G3491" s="56">
        <v>10240</v>
      </c>
      <c r="H3491" s="85">
        <f t="shared" si="54"/>
        <v>2.0851362770950632</v>
      </c>
    </row>
    <row r="3492" spans="1:8" x14ac:dyDescent="0.25">
      <c r="A3492" s="53">
        <v>390770900185</v>
      </c>
      <c r="B3492" s="54" t="s">
        <v>9454</v>
      </c>
      <c r="C3492" s="55" t="s">
        <v>9455</v>
      </c>
      <c r="D3492" s="55" t="s">
        <v>3549</v>
      </c>
      <c r="E3492" s="55" t="s">
        <v>1532</v>
      </c>
      <c r="F3492" s="54" t="s">
        <v>441</v>
      </c>
      <c r="G3492" s="56">
        <v>10240</v>
      </c>
      <c r="H3492" s="85">
        <f t="shared" si="54"/>
        <v>2.0851362770950632</v>
      </c>
    </row>
    <row r="3493" spans="1:8" x14ac:dyDescent="0.25">
      <c r="A3493" s="53">
        <v>390780300194</v>
      </c>
      <c r="B3493" s="54" t="s">
        <v>9456</v>
      </c>
      <c r="C3493" s="55" t="s">
        <v>9457</v>
      </c>
      <c r="D3493" s="55" t="s">
        <v>9458</v>
      </c>
      <c r="E3493" s="55" t="s">
        <v>1532</v>
      </c>
      <c r="F3493" s="54" t="s">
        <v>441</v>
      </c>
      <c r="G3493" s="56">
        <v>10240</v>
      </c>
      <c r="H3493" s="85">
        <f t="shared" si="54"/>
        <v>2.0851362770950632</v>
      </c>
    </row>
    <row r="3494" spans="1:8" x14ac:dyDescent="0.25">
      <c r="A3494" s="53">
        <v>390780600015</v>
      </c>
      <c r="B3494" s="54" t="s">
        <v>9459</v>
      </c>
      <c r="C3494" s="55" t="s">
        <v>8101</v>
      </c>
      <c r="D3494" s="55" t="s">
        <v>5499</v>
      </c>
      <c r="E3494" s="55" t="s">
        <v>1532</v>
      </c>
      <c r="F3494" s="54" t="s">
        <v>441</v>
      </c>
      <c r="G3494" s="56">
        <v>10240</v>
      </c>
      <c r="H3494" s="85">
        <f t="shared" si="54"/>
        <v>2.0851362770950632</v>
      </c>
    </row>
    <row r="3495" spans="1:8" x14ac:dyDescent="0.25">
      <c r="A3495" s="53">
        <v>390791000516</v>
      </c>
      <c r="B3495" s="54" t="s">
        <v>9460</v>
      </c>
      <c r="C3495" s="55" t="s">
        <v>9461</v>
      </c>
      <c r="D3495" s="55" t="s">
        <v>9462</v>
      </c>
      <c r="E3495" s="55" t="s">
        <v>1532</v>
      </c>
      <c r="F3495" s="54" t="s">
        <v>441</v>
      </c>
      <c r="G3495" s="56">
        <v>10240</v>
      </c>
      <c r="H3495" s="85">
        <f t="shared" si="54"/>
        <v>2.0851362770950632</v>
      </c>
    </row>
    <row r="3496" spans="1:8" x14ac:dyDescent="0.25">
      <c r="A3496" s="53">
        <v>390810500282</v>
      </c>
      <c r="B3496" s="54" t="s">
        <v>9463</v>
      </c>
      <c r="C3496" s="55" t="s">
        <v>8101</v>
      </c>
      <c r="D3496" s="55" t="s">
        <v>5499</v>
      </c>
      <c r="E3496" s="55" t="s">
        <v>1532</v>
      </c>
      <c r="F3496" s="54" t="s">
        <v>441</v>
      </c>
      <c r="G3496" s="56">
        <v>10240</v>
      </c>
      <c r="H3496" s="85">
        <f t="shared" si="54"/>
        <v>2.0851362770950632</v>
      </c>
    </row>
    <row r="3497" spans="1:8" x14ac:dyDescent="0.25">
      <c r="A3497" s="53">
        <v>390821000699</v>
      </c>
      <c r="B3497" s="54" t="s">
        <v>9464</v>
      </c>
      <c r="C3497" s="55" t="s">
        <v>9465</v>
      </c>
      <c r="D3497" s="55" t="s">
        <v>9466</v>
      </c>
      <c r="E3497" s="55" t="s">
        <v>1532</v>
      </c>
      <c r="F3497" s="54" t="s">
        <v>441</v>
      </c>
      <c r="G3497" s="56">
        <v>10240</v>
      </c>
      <c r="H3497" s="85">
        <f t="shared" si="54"/>
        <v>2.0851362770950632</v>
      </c>
    </row>
    <row r="3498" spans="1:8" x14ac:dyDescent="0.25">
      <c r="A3498" s="53">
        <v>390821100171</v>
      </c>
      <c r="B3498" s="54" t="s">
        <v>9467</v>
      </c>
      <c r="C3498" s="55" t="s">
        <v>9468</v>
      </c>
      <c r="D3498" s="55" t="s">
        <v>3404</v>
      </c>
      <c r="E3498" s="55" t="s">
        <v>1532</v>
      </c>
      <c r="F3498" s="54" t="s">
        <v>441</v>
      </c>
      <c r="G3498" s="56">
        <v>10240</v>
      </c>
      <c r="H3498" s="85">
        <f t="shared" si="54"/>
        <v>2.0851362770950632</v>
      </c>
    </row>
    <row r="3499" spans="1:8" x14ac:dyDescent="0.25">
      <c r="A3499" s="53">
        <v>390830400152</v>
      </c>
      <c r="B3499" s="54" t="s">
        <v>9469</v>
      </c>
      <c r="C3499" s="55" t="s">
        <v>9470</v>
      </c>
      <c r="D3499" s="55" t="s">
        <v>9471</v>
      </c>
      <c r="E3499" s="55" t="s">
        <v>1532</v>
      </c>
      <c r="F3499" s="54" t="s">
        <v>441</v>
      </c>
      <c r="G3499" s="56">
        <v>10240</v>
      </c>
      <c r="H3499" s="85">
        <f t="shared" si="54"/>
        <v>2.0851362770950632</v>
      </c>
    </row>
    <row r="3500" spans="1:8" x14ac:dyDescent="0.25">
      <c r="A3500" s="53">
        <v>390831000948</v>
      </c>
      <c r="B3500" s="54" t="s">
        <v>9472</v>
      </c>
      <c r="C3500" s="55" t="s">
        <v>9473</v>
      </c>
      <c r="D3500" s="55" t="s">
        <v>9474</v>
      </c>
      <c r="E3500" s="55" t="s">
        <v>1532</v>
      </c>
      <c r="F3500" s="54" t="s">
        <v>441</v>
      </c>
      <c r="G3500" s="56">
        <v>10240</v>
      </c>
      <c r="H3500" s="85">
        <f t="shared" si="54"/>
        <v>2.0851362770950632</v>
      </c>
    </row>
    <row r="3501" spans="1:8" x14ac:dyDescent="0.25">
      <c r="A3501" s="53">
        <v>390861001639</v>
      </c>
      <c r="B3501" s="54" t="s">
        <v>9475</v>
      </c>
      <c r="C3501" s="55" t="s">
        <v>9476</v>
      </c>
      <c r="D3501" s="55" t="s">
        <v>9477</v>
      </c>
      <c r="E3501" s="55" t="s">
        <v>1532</v>
      </c>
      <c r="F3501" s="54" t="s">
        <v>441</v>
      </c>
      <c r="G3501" s="56">
        <v>10240</v>
      </c>
      <c r="H3501" s="85">
        <f t="shared" si="54"/>
        <v>2.0851362770950632</v>
      </c>
    </row>
    <row r="3502" spans="1:8" x14ac:dyDescent="0.25">
      <c r="A3502" s="53">
        <v>390960210193</v>
      </c>
      <c r="B3502" s="54" t="s">
        <v>9478</v>
      </c>
      <c r="C3502" s="55" t="s">
        <v>9479</v>
      </c>
      <c r="D3502" s="55" t="s">
        <v>9480</v>
      </c>
      <c r="E3502" s="55" t="s">
        <v>1532</v>
      </c>
      <c r="F3502" s="54" t="s">
        <v>441</v>
      </c>
      <c r="G3502" s="56">
        <v>10240</v>
      </c>
      <c r="H3502" s="85">
        <f t="shared" si="54"/>
        <v>2.0851362770950632</v>
      </c>
    </row>
    <row r="3503" spans="1:8" x14ac:dyDescent="0.25">
      <c r="A3503" s="53">
        <v>390960310830</v>
      </c>
      <c r="B3503" s="54" t="s">
        <v>9481</v>
      </c>
      <c r="C3503" s="55" t="s">
        <v>9482</v>
      </c>
      <c r="D3503" s="55" t="s">
        <v>9483</v>
      </c>
      <c r="E3503" s="55" t="s">
        <v>1532</v>
      </c>
      <c r="F3503" s="54" t="s">
        <v>441</v>
      </c>
      <c r="G3503" s="56">
        <v>10240</v>
      </c>
      <c r="H3503" s="85">
        <f t="shared" si="54"/>
        <v>2.0851362770950632</v>
      </c>
    </row>
    <row r="3504" spans="1:8" x14ac:dyDescent="0.25">
      <c r="A3504" s="53">
        <v>390980610571</v>
      </c>
      <c r="B3504" s="54" t="s">
        <v>9484</v>
      </c>
      <c r="C3504" s="55" t="s">
        <v>9485</v>
      </c>
      <c r="D3504" s="55" t="s">
        <v>9486</v>
      </c>
      <c r="E3504" s="55" t="s">
        <v>1215</v>
      </c>
      <c r="F3504" s="54" t="s">
        <v>441</v>
      </c>
      <c r="G3504" s="56">
        <v>10240</v>
      </c>
      <c r="H3504" s="85">
        <f t="shared" si="54"/>
        <v>2.0851362770950632</v>
      </c>
    </row>
    <row r="3505" spans="1:8" x14ac:dyDescent="0.25">
      <c r="A3505" s="53">
        <v>390990111076</v>
      </c>
      <c r="B3505" s="54" t="s">
        <v>9487</v>
      </c>
      <c r="C3505" s="55" t="s">
        <v>9488</v>
      </c>
      <c r="D3505" s="55" t="s">
        <v>9489</v>
      </c>
      <c r="E3505" s="55" t="s">
        <v>1532</v>
      </c>
      <c r="F3505" s="54" t="s">
        <v>441</v>
      </c>
      <c r="G3505" s="56">
        <v>10240</v>
      </c>
      <c r="H3505" s="85">
        <f t="shared" si="54"/>
        <v>2.0851362770950632</v>
      </c>
    </row>
    <row r="3506" spans="1:8" x14ac:dyDescent="0.25">
      <c r="A3506" s="53">
        <v>391071110248</v>
      </c>
      <c r="B3506" s="54" t="s">
        <v>9490</v>
      </c>
      <c r="C3506" s="55" t="s">
        <v>9491</v>
      </c>
      <c r="D3506" s="55" t="s">
        <v>9492</v>
      </c>
      <c r="E3506" s="55" t="s">
        <v>984</v>
      </c>
      <c r="F3506" s="54" t="s">
        <v>441</v>
      </c>
      <c r="G3506" s="56">
        <v>10240</v>
      </c>
      <c r="H3506" s="85">
        <f t="shared" si="54"/>
        <v>2.0851362770950632</v>
      </c>
    </row>
    <row r="3507" spans="1:8" x14ac:dyDescent="0.25">
      <c r="A3507" s="53">
        <v>391101200042</v>
      </c>
      <c r="B3507" s="54" t="s">
        <v>9493</v>
      </c>
      <c r="C3507" s="55" t="s">
        <v>9494</v>
      </c>
      <c r="D3507" s="55" t="s">
        <v>9495</v>
      </c>
      <c r="E3507" s="55" t="s">
        <v>1525</v>
      </c>
      <c r="F3507" s="54" t="s">
        <v>441</v>
      </c>
      <c r="G3507" s="56">
        <v>10240</v>
      </c>
      <c r="H3507" s="85">
        <f t="shared" si="54"/>
        <v>2.0851362770950632</v>
      </c>
    </row>
    <row r="3508" spans="1:8" x14ac:dyDescent="0.25">
      <c r="A3508" s="53">
        <v>391110200110</v>
      </c>
      <c r="B3508" s="54" t="s">
        <v>9496</v>
      </c>
      <c r="C3508" s="55" t="s">
        <v>9497</v>
      </c>
      <c r="D3508" s="55" t="s">
        <v>9498</v>
      </c>
      <c r="E3508" s="55" t="s">
        <v>1416</v>
      </c>
      <c r="F3508" s="54" t="s">
        <v>441</v>
      </c>
      <c r="G3508" s="56">
        <v>10240</v>
      </c>
      <c r="H3508" s="85">
        <f t="shared" si="54"/>
        <v>2.0851362770950632</v>
      </c>
    </row>
    <row r="3509" spans="1:8" x14ac:dyDescent="0.25">
      <c r="A3509" s="53">
        <v>391161000034</v>
      </c>
      <c r="B3509" s="54" t="s">
        <v>9499</v>
      </c>
      <c r="C3509" s="55" t="s">
        <v>9500</v>
      </c>
      <c r="D3509" s="55" t="s">
        <v>9501</v>
      </c>
      <c r="E3509" s="55" t="s">
        <v>1416</v>
      </c>
      <c r="F3509" s="54" t="s">
        <v>441</v>
      </c>
      <c r="G3509" s="56">
        <v>10240</v>
      </c>
      <c r="H3509" s="85">
        <f t="shared" si="54"/>
        <v>2.0851362770950632</v>
      </c>
    </row>
    <row r="3510" spans="1:8" x14ac:dyDescent="0.25">
      <c r="A3510" s="53">
        <v>391750200094</v>
      </c>
      <c r="B3510" s="54" t="s">
        <v>9502</v>
      </c>
      <c r="C3510" s="55" t="s">
        <v>9503</v>
      </c>
      <c r="D3510" s="55" t="s">
        <v>9504</v>
      </c>
      <c r="E3510" s="55" t="s">
        <v>1416</v>
      </c>
      <c r="F3510" s="54" t="s">
        <v>441</v>
      </c>
      <c r="G3510" s="56">
        <v>10240</v>
      </c>
      <c r="H3510" s="85">
        <f t="shared" si="54"/>
        <v>2.0851362770950632</v>
      </c>
    </row>
    <row r="3511" spans="1:8" x14ac:dyDescent="0.25">
      <c r="A3511" s="53">
        <v>391980301116</v>
      </c>
      <c r="B3511" s="54" t="s">
        <v>9505</v>
      </c>
      <c r="C3511" s="55" t="s">
        <v>9506</v>
      </c>
      <c r="D3511" s="55" t="s">
        <v>9507</v>
      </c>
      <c r="E3511" s="55" t="s">
        <v>984</v>
      </c>
      <c r="F3511" s="54" t="s">
        <v>441</v>
      </c>
      <c r="G3511" s="56">
        <v>10240</v>
      </c>
      <c r="H3511" s="85">
        <f t="shared" si="54"/>
        <v>2.0851362770950632</v>
      </c>
    </row>
    <row r="3512" spans="1:8" x14ac:dyDescent="0.25">
      <c r="A3512" s="53">
        <v>393030110261</v>
      </c>
      <c r="B3512" s="54" t="s">
        <v>9508</v>
      </c>
      <c r="C3512" s="55" t="s">
        <v>9509</v>
      </c>
      <c r="D3512" s="55" t="s">
        <v>9510</v>
      </c>
      <c r="E3512" s="55" t="s">
        <v>1205</v>
      </c>
      <c r="F3512" s="54" t="s">
        <v>441</v>
      </c>
      <c r="G3512" s="56">
        <v>10240</v>
      </c>
      <c r="H3512" s="85">
        <f t="shared" si="54"/>
        <v>2.0851362770950632</v>
      </c>
    </row>
    <row r="3513" spans="1:8" x14ac:dyDescent="0.25">
      <c r="A3513" s="53">
        <v>393030710322</v>
      </c>
      <c r="B3513" s="54" t="s">
        <v>9511</v>
      </c>
      <c r="C3513" s="55" t="s">
        <v>9512</v>
      </c>
      <c r="D3513" s="55" t="s">
        <v>9513</v>
      </c>
      <c r="E3513" s="55" t="s">
        <v>3421</v>
      </c>
      <c r="F3513" s="54" t="s">
        <v>441</v>
      </c>
      <c r="G3513" s="56">
        <v>10240</v>
      </c>
      <c r="H3513" s="85">
        <f t="shared" si="54"/>
        <v>2.0851362770950632</v>
      </c>
    </row>
    <row r="3514" spans="1:8" x14ac:dyDescent="0.25">
      <c r="A3514" s="53">
        <v>395000600509</v>
      </c>
      <c r="B3514" s="54" t="s">
        <v>9514</v>
      </c>
      <c r="C3514" s="55" t="s">
        <v>9515</v>
      </c>
      <c r="D3514" s="55" t="s">
        <v>9516</v>
      </c>
      <c r="E3514" s="55" t="s">
        <v>728</v>
      </c>
      <c r="F3514" s="54" t="s">
        <v>441</v>
      </c>
      <c r="G3514" s="56">
        <v>10240</v>
      </c>
      <c r="H3514" s="85">
        <f t="shared" si="54"/>
        <v>2.0851362770950632</v>
      </c>
    </row>
    <row r="3515" spans="1:8" x14ac:dyDescent="0.25">
      <c r="A3515" s="53">
        <v>395000902271</v>
      </c>
      <c r="B3515" s="54" t="s">
        <v>9517</v>
      </c>
      <c r="C3515" s="55" t="s">
        <v>9518</v>
      </c>
      <c r="D3515" s="55" t="s">
        <v>5787</v>
      </c>
      <c r="E3515" s="55" t="s">
        <v>728</v>
      </c>
      <c r="F3515" s="54" t="s">
        <v>441</v>
      </c>
      <c r="G3515" s="56">
        <v>10240</v>
      </c>
      <c r="H3515" s="85">
        <f t="shared" si="54"/>
        <v>2.0851362770950632</v>
      </c>
    </row>
    <row r="3516" spans="1:8" x14ac:dyDescent="0.25">
      <c r="A3516" s="53">
        <v>395001200369</v>
      </c>
      <c r="B3516" s="54" t="s">
        <v>9519</v>
      </c>
      <c r="C3516" s="55" t="s">
        <v>9520</v>
      </c>
      <c r="D3516" s="55" t="s">
        <v>2547</v>
      </c>
      <c r="E3516" s="55" t="s">
        <v>743</v>
      </c>
      <c r="F3516" s="54" t="s">
        <v>441</v>
      </c>
      <c r="G3516" s="56">
        <v>10240</v>
      </c>
      <c r="H3516" s="85">
        <f t="shared" si="54"/>
        <v>2.0851362770950632</v>
      </c>
    </row>
    <row r="3517" spans="1:8" x14ac:dyDescent="0.25">
      <c r="A3517" s="53">
        <v>395010403108</v>
      </c>
      <c r="B3517" s="54" t="s">
        <v>9521</v>
      </c>
      <c r="C3517" s="55" t="s">
        <v>5118</v>
      </c>
      <c r="D3517" s="55" t="s">
        <v>3171</v>
      </c>
      <c r="E3517" s="55" t="s">
        <v>728</v>
      </c>
      <c r="F3517" s="54" t="s">
        <v>441</v>
      </c>
      <c r="G3517" s="56">
        <v>10240</v>
      </c>
      <c r="H3517" s="85">
        <f t="shared" si="54"/>
        <v>2.0851362770950632</v>
      </c>
    </row>
    <row r="3518" spans="1:8" x14ac:dyDescent="0.25">
      <c r="A3518" s="53">
        <v>395010803033</v>
      </c>
      <c r="B3518" s="54" t="s">
        <v>9522</v>
      </c>
      <c r="C3518" s="55" t="s">
        <v>9523</v>
      </c>
      <c r="D3518" s="55" t="s">
        <v>9524</v>
      </c>
      <c r="E3518" s="55" t="s">
        <v>743</v>
      </c>
      <c r="F3518" s="54" t="s">
        <v>441</v>
      </c>
      <c r="G3518" s="56">
        <v>10240</v>
      </c>
      <c r="H3518" s="85">
        <f t="shared" si="54"/>
        <v>2.0851362770950632</v>
      </c>
    </row>
    <row r="3519" spans="1:8" x14ac:dyDescent="0.25">
      <c r="A3519" s="53">
        <v>395020201279</v>
      </c>
      <c r="B3519" s="54" t="s">
        <v>9525</v>
      </c>
      <c r="C3519" s="55" t="s">
        <v>9526</v>
      </c>
      <c r="D3519" s="55" t="s">
        <v>9527</v>
      </c>
      <c r="E3519" s="55" t="s">
        <v>728</v>
      </c>
      <c r="F3519" s="54" t="s">
        <v>441</v>
      </c>
      <c r="G3519" s="56">
        <v>10240</v>
      </c>
      <c r="H3519" s="85">
        <f t="shared" si="54"/>
        <v>2.0851362770950632</v>
      </c>
    </row>
    <row r="3520" spans="1:8" x14ac:dyDescent="0.25">
      <c r="A3520" s="53">
        <v>395021001885</v>
      </c>
      <c r="B3520" s="54" t="s">
        <v>9528</v>
      </c>
      <c r="C3520" s="55" t="s">
        <v>9529</v>
      </c>
      <c r="D3520" s="55" t="s">
        <v>9530</v>
      </c>
      <c r="E3520" s="55" t="s">
        <v>743</v>
      </c>
      <c r="F3520" s="54" t="s">
        <v>441</v>
      </c>
      <c r="G3520" s="56">
        <v>10240</v>
      </c>
      <c r="H3520" s="85">
        <f t="shared" si="54"/>
        <v>2.0851362770950632</v>
      </c>
    </row>
    <row r="3521" spans="1:8" x14ac:dyDescent="0.25">
      <c r="A3521" s="53">
        <v>395051001243</v>
      </c>
      <c r="B3521" s="54" t="s">
        <v>9531</v>
      </c>
      <c r="C3521" s="55" t="s">
        <v>7888</v>
      </c>
      <c r="D3521" s="55" t="s">
        <v>9532</v>
      </c>
      <c r="E3521" s="55" t="s">
        <v>728</v>
      </c>
      <c r="F3521" s="54" t="s">
        <v>441</v>
      </c>
      <c r="G3521" s="56">
        <v>10240</v>
      </c>
      <c r="H3521" s="85">
        <f t="shared" si="54"/>
        <v>2.0851362770950632</v>
      </c>
    </row>
    <row r="3522" spans="1:8" x14ac:dyDescent="0.25">
      <c r="A3522" s="53">
        <v>395070301657</v>
      </c>
      <c r="B3522" s="54" t="s">
        <v>9533</v>
      </c>
      <c r="C3522" s="55" t="s">
        <v>9534</v>
      </c>
      <c r="D3522" s="55" t="s">
        <v>8824</v>
      </c>
      <c r="E3522" s="55" t="s">
        <v>4163</v>
      </c>
      <c r="F3522" s="54" t="s">
        <v>441</v>
      </c>
      <c r="G3522" s="56">
        <v>10240</v>
      </c>
      <c r="H3522" s="85">
        <f t="shared" si="54"/>
        <v>2.0851362770950632</v>
      </c>
    </row>
    <row r="3523" spans="1:8" x14ac:dyDescent="0.25">
      <c r="A3523" s="53">
        <v>395070800785</v>
      </c>
      <c r="B3523" s="54" t="s">
        <v>9535</v>
      </c>
      <c r="C3523" s="55" t="s">
        <v>9536</v>
      </c>
      <c r="D3523" s="55" t="s">
        <v>9537</v>
      </c>
      <c r="E3523" s="55" t="s">
        <v>743</v>
      </c>
      <c r="F3523" s="54" t="s">
        <v>441</v>
      </c>
      <c r="G3523" s="56">
        <v>10240</v>
      </c>
      <c r="H3523" s="85">
        <f t="shared" ref="H3523:H3586" si="55">G3523/4910.95</f>
        <v>2.0851362770950632</v>
      </c>
    </row>
    <row r="3524" spans="1:8" x14ac:dyDescent="0.25">
      <c r="A3524" s="53">
        <v>395080300381</v>
      </c>
      <c r="B3524" s="54" t="s">
        <v>9538</v>
      </c>
      <c r="C3524" s="55" t="s">
        <v>9539</v>
      </c>
      <c r="D3524" s="55" t="s">
        <v>9540</v>
      </c>
      <c r="E3524" s="55" t="s">
        <v>743</v>
      </c>
      <c r="F3524" s="54" t="s">
        <v>441</v>
      </c>
      <c r="G3524" s="56">
        <v>10240</v>
      </c>
      <c r="H3524" s="85">
        <f t="shared" si="55"/>
        <v>2.0851362770950632</v>
      </c>
    </row>
    <row r="3525" spans="1:8" x14ac:dyDescent="0.25">
      <c r="A3525" s="53">
        <v>395080401293</v>
      </c>
      <c r="B3525" s="54" t="s">
        <v>9541</v>
      </c>
      <c r="C3525" s="55" t="s">
        <v>9542</v>
      </c>
      <c r="D3525" s="55" t="s">
        <v>9543</v>
      </c>
      <c r="E3525" s="55" t="s">
        <v>728</v>
      </c>
      <c r="F3525" s="54" t="s">
        <v>441</v>
      </c>
      <c r="G3525" s="56">
        <v>10240</v>
      </c>
      <c r="H3525" s="85">
        <f t="shared" si="55"/>
        <v>2.0851362770950632</v>
      </c>
    </row>
    <row r="3526" spans="1:8" x14ac:dyDescent="0.25">
      <c r="A3526" s="53">
        <v>395080701751</v>
      </c>
      <c r="B3526" s="54" t="s">
        <v>9544</v>
      </c>
      <c r="C3526" s="55" t="s">
        <v>9545</v>
      </c>
      <c r="D3526" s="55" t="s">
        <v>9546</v>
      </c>
      <c r="E3526" s="55" t="s">
        <v>743</v>
      </c>
      <c r="F3526" s="54" t="s">
        <v>441</v>
      </c>
      <c r="G3526" s="56">
        <v>10240</v>
      </c>
      <c r="H3526" s="85">
        <f t="shared" si="55"/>
        <v>2.0851362770950632</v>
      </c>
    </row>
    <row r="3527" spans="1:8" x14ac:dyDescent="0.25">
      <c r="A3527" s="53">
        <v>395100101089</v>
      </c>
      <c r="B3527" s="54" t="s">
        <v>9547</v>
      </c>
      <c r="C3527" s="55" t="s">
        <v>9548</v>
      </c>
      <c r="D3527" s="55" t="s">
        <v>9549</v>
      </c>
      <c r="E3527" s="55" t="s">
        <v>743</v>
      </c>
      <c r="F3527" s="54" t="s">
        <v>441</v>
      </c>
      <c r="G3527" s="56">
        <v>10240</v>
      </c>
      <c r="H3527" s="85">
        <f t="shared" si="55"/>
        <v>2.0851362770950632</v>
      </c>
    </row>
    <row r="3528" spans="1:8" x14ac:dyDescent="0.25">
      <c r="A3528" s="53">
        <v>395110100404</v>
      </c>
      <c r="B3528" s="54" t="s">
        <v>9550</v>
      </c>
      <c r="C3528" s="55" t="s">
        <v>9551</v>
      </c>
      <c r="D3528" s="55" t="s">
        <v>4414</v>
      </c>
      <c r="E3528" s="55" t="s">
        <v>728</v>
      </c>
      <c r="F3528" s="54" t="s">
        <v>441</v>
      </c>
      <c r="G3528" s="56">
        <v>10240</v>
      </c>
      <c r="H3528" s="85">
        <f t="shared" si="55"/>
        <v>2.0851362770950632</v>
      </c>
    </row>
    <row r="3529" spans="1:8" x14ac:dyDescent="0.25">
      <c r="A3529" s="53">
        <v>395110301876</v>
      </c>
      <c r="B3529" s="54" t="s">
        <v>9552</v>
      </c>
      <c r="C3529" s="55" t="s">
        <v>9553</v>
      </c>
      <c r="D3529" s="55" t="s">
        <v>9554</v>
      </c>
      <c r="E3529" s="55" t="s">
        <v>728</v>
      </c>
      <c r="F3529" s="54" t="s">
        <v>441</v>
      </c>
      <c r="G3529" s="56">
        <v>10240</v>
      </c>
      <c r="H3529" s="85">
        <f t="shared" si="55"/>
        <v>2.0851362770950632</v>
      </c>
    </row>
    <row r="3530" spans="1:8" x14ac:dyDescent="0.25">
      <c r="A3530" s="53">
        <v>395110302252</v>
      </c>
      <c r="B3530" s="54" t="s">
        <v>9555</v>
      </c>
      <c r="C3530" s="55" t="s">
        <v>8314</v>
      </c>
      <c r="D3530" s="55" t="s">
        <v>9556</v>
      </c>
      <c r="E3530" s="55" t="s">
        <v>728</v>
      </c>
      <c r="F3530" s="54" t="s">
        <v>441</v>
      </c>
      <c r="G3530" s="56">
        <v>10240</v>
      </c>
      <c r="H3530" s="85">
        <f t="shared" si="55"/>
        <v>2.0851362770950632</v>
      </c>
    </row>
    <row r="3531" spans="1:8" x14ac:dyDescent="0.25">
      <c r="A3531" s="53">
        <v>395110800881</v>
      </c>
      <c r="B3531" s="54" t="s">
        <v>9557</v>
      </c>
      <c r="C3531" s="55" t="s">
        <v>9558</v>
      </c>
      <c r="D3531" s="55" t="s">
        <v>9559</v>
      </c>
      <c r="E3531" s="55" t="s">
        <v>728</v>
      </c>
      <c r="F3531" s="54" t="s">
        <v>441</v>
      </c>
      <c r="G3531" s="56">
        <v>10240</v>
      </c>
      <c r="H3531" s="85">
        <f t="shared" si="55"/>
        <v>2.0851362770950632</v>
      </c>
    </row>
    <row r="3532" spans="1:8" x14ac:dyDescent="0.25">
      <c r="A3532" s="53">
        <v>395120300207</v>
      </c>
      <c r="B3532" s="54" t="s">
        <v>9560</v>
      </c>
      <c r="C3532" s="55" t="s">
        <v>9561</v>
      </c>
      <c r="D3532" s="55" t="s">
        <v>5136</v>
      </c>
      <c r="E3532" s="55" t="s">
        <v>728</v>
      </c>
      <c r="F3532" s="54" t="s">
        <v>441</v>
      </c>
      <c r="G3532" s="56">
        <v>10240</v>
      </c>
      <c r="H3532" s="85">
        <f t="shared" si="55"/>
        <v>2.0851362770950632</v>
      </c>
    </row>
    <row r="3533" spans="1:8" x14ac:dyDescent="0.25">
      <c r="A3533" s="53">
        <v>395120400139</v>
      </c>
      <c r="B3533" s="54" t="s">
        <v>9562</v>
      </c>
      <c r="C3533" s="55" t="s">
        <v>9563</v>
      </c>
      <c r="D3533" s="55" t="s">
        <v>9564</v>
      </c>
      <c r="E3533" s="55" t="s">
        <v>743</v>
      </c>
      <c r="F3533" s="54" t="s">
        <v>477</v>
      </c>
      <c r="G3533" s="56">
        <v>10240</v>
      </c>
      <c r="H3533" s="85">
        <f t="shared" si="55"/>
        <v>2.0851362770950632</v>
      </c>
    </row>
    <row r="3534" spans="1:8" x14ac:dyDescent="0.25">
      <c r="A3534" s="53">
        <v>395121001602</v>
      </c>
      <c r="B3534" s="54" t="s">
        <v>9565</v>
      </c>
      <c r="C3534" s="55" t="s">
        <v>9566</v>
      </c>
      <c r="D3534" s="55" t="s">
        <v>9567</v>
      </c>
      <c r="E3534" s="55" t="s">
        <v>728</v>
      </c>
      <c r="F3534" s="54" t="s">
        <v>441</v>
      </c>
      <c r="G3534" s="56">
        <v>10240</v>
      </c>
      <c r="H3534" s="85">
        <f t="shared" si="55"/>
        <v>2.0851362770950632</v>
      </c>
    </row>
    <row r="3535" spans="1:8" x14ac:dyDescent="0.25">
      <c r="A3535" s="53">
        <v>395130101202</v>
      </c>
      <c r="B3535" s="54" t="s">
        <v>9568</v>
      </c>
      <c r="C3535" s="55" t="s">
        <v>9569</v>
      </c>
      <c r="D3535" s="55" t="s">
        <v>9570</v>
      </c>
      <c r="E3535" s="55" t="s">
        <v>743</v>
      </c>
      <c r="F3535" s="54" t="s">
        <v>441</v>
      </c>
      <c r="G3535" s="56">
        <v>10240</v>
      </c>
      <c r="H3535" s="85">
        <f t="shared" si="55"/>
        <v>2.0851362770950632</v>
      </c>
    </row>
    <row r="3536" spans="1:8" x14ac:dyDescent="0.25">
      <c r="A3536" s="53">
        <v>395130900253</v>
      </c>
      <c r="B3536" s="54" t="s">
        <v>9571</v>
      </c>
      <c r="C3536" s="55" t="s">
        <v>9572</v>
      </c>
      <c r="D3536" s="55" t="s">
        <v>9573</v>
      </c>
      <c r="E3536" s="55" t="s">
        <v>743</v>
      </c>
      <c r="F3536" s="54" t="s">
        <v>441</v>
      </c>
      <c r="G3536" s="56">
        <v>10240</v>
      </c>
      <c r="H3536" s="85">
        <f t="shared" si="55"/>
        <v>2.0851362770950632</v>
      </c>
    </row>
    <row r="3537" spans="1:8" x14ac:dyDescent="0.25">
      <c r="A3537" s="53">
        <v>395131200956</v>
      </c>
      <c r="B3537" s="54" t="s">
        <v>9574</v>
      </c>
      <c r="C3537" s="55" t="s">
        <v>9575</v>
      </c>
      <c r="D3537" s="55" t="s">
        <v>5592</v>
      </c>
      <c r="E3537" s="55" t="s">
        <v>743</v>
      </c>
      <c r="F3537" s="54" t="s">
        <v>441</v>
      </c>
      <c r="G3537" s="56">
        <v>10240</v>
      </c>
      <c r="H3537" s="85">
        <f t="shared" si="55"/>
        <v>2.0851362770950632</v>
      </c>
    </row>
    <row r="3538" spans="1:8" x14ac:dyDescent="0.25">
      <c r="A3538" s="53">
        <v>395170700591</v>
      </c>
      <c r="B3538" s="54" t="s">
        <v>9576</v>
      </c>
      <c r="C3538" s="55" t="s">
        <v>4477</v>
      </c>
      <c r="D3538" s="55" t="s">
        <v>9577</v>
      </c>
      <c r="E3538" s="55" t="s">
        <v>743</v>
      </c>
      <c r="F3538" s="54" t="s">
        <v>441</v>
      </c>
      <c r="G3538" s="56">
        <v>10240</v>
      </c>
      <c r="H3538" s="85">
        <f t="shared" si="55"/>
        <v>2.0851362770950632</v>
      </c>
    </row>
    <row r="3539" spans="1:8" x14ac:dyDescent="0.25">
      <c r="A3539" s="53">
        <v>395190700130</v>
      </c>
      <c r="B3539" s="54" t="s">
        <v>9578</v>
      </c>
      <c r="C3539" s="55" t="s">
        <v>9579</v>
      </c>
      <c r="D3539" s="55" t="s">
        <v>9580</v>
      </c>
      <c r="E3539" s="55" t="s">
        <v>743</v>
      </c>
      <c r="F3539" s="54" t="s">
        <v>441</v>
      </c>
      <c r="G3539" s="56">
        <v>10240</v>
      </c>
      <c r="H3539" s="85">
        <f t="shared" si="55"/>
        <v>2.0851362770950632</v>
      </c>
    </row>
    <row r="3540" spans="1:8" x14ac:dyDescent="0.25">
      <c r="A3540" s="53">
        <v>395740405211</v>
      </c>
      <c r="B3540" s="54" t="s">
        <v>9581</v>
      </c>
      <c r="C3540" s="55" t="s">
        <v>9582</v>
      </c>
      <c r="D3540" s="55" t="s">
        <v>2148</v>
      </c>
      <c r="E3540" s="55" t="s">
        <v>743</v>
      </c>
      <c r="F3540" s="54" t="s">
        <v>441</v>
      </c>
      <c r="G3540" s="56">
        <v>10240</v>
      </c>
      <c r="H3540" s="85">
        <f t="shared" si="55"/>
        <v>2.0851362770950632</v>
      </c>
    </row>
    <row r="3541" spans="1:8" x14ac:dyDescent="0.25">
      <c r="A3541" s="53">
        <v>395940851216</v>
      </c>
      <c r="B3541" s="54" t="s">
        <v>9583</v>
      </c>
      <c r="C3541" s="55" t="s">
        <v>9584</v>
      </c>
      <c r="D3541" s="55" t="s">
        <v>8975</v>
      </c>
      <c r="E3541" s="55" t="s">
        <v>743</v>
      </c>
      <c r="F3541" s="54" t="s">
        <v>441</v>
      </c>
      <c r="G3541" s="56">
        <v>10240</v>
      </c>
      <c r="H3541" s="85">
        <f t="shared" si="55"/>
        <v>2.0851362770950632</v>
      </c>
    </row>
    <row r="3542" spans="1:8" x14ac:dyDescent="0.25">
      <c r="A3542" s="53">
        <v>395970751151</v>
      </c>
      <c r="B3542" s="54" t="s">
        <v>9585</v>
      </c>
      <c r="C3542" s="55" t="s">
        <v>9586</v>
      </c>
      <c r="D3542" s="55" t="s">
        <v>8987</v>
      </c>
      <c r="E3542" s="55" t="s">
        <v>743</v>
      </c>
      <c r="F3542" s="54" t="s">
        <v>441</v>
      </c>
      <c r="G3542" s="56">
        <v>10240</v>
      </c>
      <c r="H3542" s="85">
        <f t="shared" si="55"/>
        <v>2.0851362770950632</v>
      </c>
    </row>
    <row r="3543" spans="1:8" x14ac:dyDescent="0.25">
      <c r="A3543" s="53">
        <v>395981020051</v>
      </c>
      <c r="B3543" s="54" t="s">
        <v>9587</v>
      </c>
      <c r="C3543" s="55" t="s">
        <v>8381</v>
      </c>
      <c r="D3543" s="55" t="s">
        <v>3191</v>
      </c>
      <c r="E3543" s="55" t="s">
        <v>728</v>
      </c>
      <c r="F3543" s="54" t="s">
        <v>441</v>
      </c>
      <c r="G3543" s="56">
        <v>10240</v>
      </c>
      <c r="H3543" s="85">
        <f t="shared" si="55"/>
        <v>2.0851362770950632</v>
      </c>
    </row>
    <row r="3544" spans="1:8" x14ac:dyDescent="0.25">
      <c r="A3544" s="53">
        <v>395990620037</v>
      </c>
      <c r="B3544" s="54" t="s">
        <v>9588</v>
      </c>
      <c r="C3544" s="55" t="s">
        <v>9589</v>
      </c>
      <c r="D3544" s="55" t="s">
        <v>5795</v>
      </c>
      <c r="E3544" s="55" t="s">
        <v>728</v>
      </c>
      <c r="F3544" s="54" t="s">
        <v>441</v>
      </c>
      <c r="G3544" s="56">
        <v>10240</v>
      </c>
      <c r="H3544" s="85">
        <f t="shared" si="55"/>
        <v>2.0851362770950632</v>
      </c>
    </row>
    <row r="3545" spans="1:8" x14ac:dyDescent="0.25">
      <c r="A3545" s="53">
        <v>396000801993</v>
      </c>
      <c r="B3545" s="54" t="s">
        <v>535</v>
      </c>
      <c r="C3545" s="55" t="s">
        <v>536</v>
      </c>
      <c r="D3545" s="55" t="s">
        <v>537</v>
      </c>
      <c r="E3545" s="55" t="s">
        <v>440</v>
      </c>
      <c r="F3545" s="54" t="s">
        <v>441</v>
      </c>
      <c r="G3545" s="56">
        <v>10240</v>
      </c>
      <c r="H3545" s="85">
        <f t="shared" si="55"/>
        <v>2.0851362770950632</v>
      </c>
    </row>
    <row r="3546" spans="1:8" x14ac:dyDescent="0.25">
      <c r="A3546" s="53">
        <v>396020401011</v>
      </c>
      <c r="B3546" s="54" t="s">
        <v>9590</v>
      </c>
      <c r="C3546" s="55" t="s">
        <v>9591</v>
      </c>
      <c r="D3546" s="55" t="s">
        <v>9592</v>
      </c>
      <c r="E3546" s="55" t="s">
        <v>9593</v>
      </c>
      <c r="F3546" s="54" t="s">
        <v>441</v>
      </c>
      <c r="G3546" s="56">
        <v>10240</v>
      </c>
      <c r="H3546" s="85">
        <f t="shared" si="55"/>
        <v>2.0851362770950632</v>
      </c>
    </row>
    <row r="3547" spans="1:8" x14ac:dyDescent="0.25">
      <c r="A3547" s="53">
        <v>396060901181</v>
      </c>
      <c r="B3547" s="54" t="s">
        <v>218</v>
      </c>
      <c r="C3547" s="55" t="s">
        <v>9594</v>
      </c>
      <c r="D3547" s="55" t="s">
        <v>9595</v>
      </c>
      <c r="E3547" s="55" t="s">
        <v>440</v>
      </c>
      <c r="F3547" s="54" t="s">
        <v>441</v>
      </c>
      <c r="G3547" s="56">
        <v>10240</v>
      </c>
      <c r="H3547" s="85">
        <f t="shared" si="55"/>
        <v>2.0851362770950632</v>
      </c>
    </row>
    <row r="3548" spans="1:8" x14ac:dyDescent="0.25">
      <c r="A3548" s="53">
        <v>396121001544</v>
      </c>
      <c r="B3548" s="54" t="s">
        <v>378</v>
      </c>
      <c r="C3548" s="55" t="s">
        <v>9596</v>
      </c>
      <c r="D3548" s="55" t="s">
        <v>9597</v>
      </c>
      <c r="E3548" s="55" t="s">
        <v>440</v>
      </c>
      <c r="F3548" s="54" t="s">
        <v>441</v>
      </c>
      <c r="G3548" s="56">
        <v>10240</v>
      </c>
      <c r="H3548" s="85">
        <f t="shared" si="55"/>
        <v>2.0851362770950632</v>
      </c>
    </row>
    <row r="3549" spans="1:8" x14ac:dyDescent="0.25">
      <c r="A3549" s="53">
        <v>396940530599</v>
      </c>
      <c r="B3549" s="54" t="s">
        <v>200</v>
      </c>
      <c r="C3549" s="55" t="s">
        <v>9598</v>
      </c>
      <c r="D3549" s="55" t="s">
        <v>9599</v>
      </c>
      <c r="E3549" s="55" t="s">
        <v>440</v>
      </c>
      <c r="F3549" s="54" t="s">
        <v>441</v>
      </c>
      <c r="G3549" s="56">
        <v>10240</v>
      </c>
      <c r="H3549" s="85">
        <f t="shared" si="55"/>
        <v>2.0851362770950632</v>
      </c>
    </row>
    <row r="3550" spans="1:8" x14ac:dyDescent="0.25">
      <c r="A3550" s="53">
        <v>397110600019</v>
      </c>
      <c r="B3550" s="54" t="s">
        <v>9600</v>
      </c>
      <c r="C3550" s="55" t="s">
        <v>9601</v>
      </c>
      <c r="D3550" s="55" t="s">
        <v>9602</v>
      </c>
      <c r="E3550" s="55" t="s">
        <v>6254</v>
      </c>
      <c r="F3550" s="54" t="s">
        <v>441</v>
      </c>
      <c r="G3550" s="56">
        <v>10240</v>
      </c>
      <c r="H3550" s="85">
        <f t="shared" si="55"/>
        <v>2.0851362770950632</v>
      </c>
    </row>
    <row r="3551" spans="1:8" x14ac:dyDescent="0.25">
      <c r="A3551" s="53">
        <v>397150400284</v>
      </c>
      <c r="B3551" s="54" t="s">
        <v>9603</v>
      </c>
      <c r="C3551" s="55" t="s">
        <v>9604</v>
      </c>
      <c r="D3551" s="55" t="s">
        <v>9605</v>
      </c>
      <c r="E3551" s="55" t="s">
        <v>728</v>
      </c>
      <c r="F3551" s="54" t="s">
        <v>441</v>
      </c>
      <c r="G3551" s="56">
        <v>10240</v>
      </c>
      <c r="H3551" s="85">
        <f t="shared" si="55"/>
        <v>2.0851362770950632</v>
      </c>
    </row>
    <row r="3552" spans="1:8" x14ac:dyDescent="0.25">
      <c r="A3552" s="53">
        <v>398000705814</v>
      </c>
      <c r="B3552" s="54" t="s">
        <v>9606</v>
      </c>
      <c r="C3552" s="55" t="s">
        <v>9607</v>
      </c>
      <c r="D3552" s="55" t="s">
        <v>9608</v>
      </c>
      <c r="E3552" s="55" t="s">
        <v>1051</v>
      </c>
      <c r="F3552" s="54" t="s">
        <v>441</v>
      </c>
      <c r="G3552" s="56">
        <v>10240</v>
      </c>
      <c r="H3552" s="85">
        <f t="shared" si="55"/>
        <v>2.0851362770950632</v>
      </c>
    </row>
    <row r="3553" spans="1:8" x14ac:dyDescent="0.25">
      <c r="A3553" s="53">
        <v>398000705989</v>
      </c>
      <c r="B3553" s="54" t="s">
        <v>9609</v>
      </c>
      <c r="C3553" s="55" t="s">
        <v>9610</v>
      </c>
      <c r="D3553" s="55" t="s">
        <v>3623</v>
      </c>
      <c r="E3553" s="55" t="s">
        <v>3623</v>
      </c>
      <c r="F3553" s="54" t="s">
        <v>441</v>
      </c>
      <c r="G3553" s="56">
        <v>10240</v>
      </c>
      <c r="H3553" s="85">
        <f t="shared" si="55"/>
        <v>2.0851362770950632</v>
      </c>
    </row>
    <row r="3554" spans="1:8" x14ac:dyDescent="0.25">
      <c r="A3554" s="53">
        <v>398000805070</v>
      </c>
      <c r="B3554" s="54" t="s">
        <v>9611</v>
      </c>
      <c r="C3554" s="55" t="s">
        <v>9612</v>
      </c>
      <c r="D3554" s="55" t="s">
        <v>6377</v>
      </c>
      <c r="E3554" s="55" t="s">
        <v>2733</v>
      </c>
      <c r="F3554" s="54" t="s">
        <v>441</v>
      </c>
      <c r="G3554" s="56">
        <v>10240</v>
      </c>
      <c r="H3554" s="85">
        <f t="shared" si="55"/>
        <v>2.0851362770950632</v>
      </c>
    </row>
    <row r="3555" spans="1:8" x14ac:dyDescent="0.25">
      <c r="A3555" s="53">
        <v>398001106281</v>
      </c>
      <c r="B3555" s="54" t="s">
        <v>9613</v>
      </c>
      <c r="C3555" s="55" t="s">
        <v>9614</v>
      </c>
      <c r="D3555" s="55" t="s">
        <v>9615</v>
      </c>
      <c r="E3555" s="55" t="s">
        <v>2223</v>
      </c>
      <c r="F3555" s="54" t="s">
        <v>441</v>
      </c>
      <c r="G3555" s="56">
        <v>10240</v>
      </c>
      <c r="H3555" s="85">
        <f t="shared" si="55"/>
        <v>2.0851362770950632</v>
      </c>
    </row>
    <row r="3556" spans="1:8" x14ac:dyDescent="0.25">
      <c r="A3556" s="53">
        <v>398030201802</v>
      </c>
      <c r="B3556" s="54" t="s">
        <v>9616</v>
      </c>
      <c r="C3556" s="55" t="s">
        <v>9617</v>
      </c>
      <c r="D3556" s="55" t="s">
        <v>9618</v>
      </c>
      <c r="E3556" s="55" t="s">
        <v>5251</v>
      </c>
      <c r="F3556" s="54" t="s">
        <v>441</v>
      </c>
      <c r="G3556" s="56">
        <v>10240</v>
      </c>
      <c r="H3556" s="85">
        <f t="shared" si="55"/>
        <v>2.0851362770950632</v>
      </c>
    </row>
    <row r="3557" spans="1:8" x14ac:dyDescent="0.25">
      <c r="A3557" s="53">
        <v>398030500630</v>
      </c>
      <c r="B3557" s="54" t="s">
        <v>9619</v>
      </c>
      <c r="C3557" s="55" t="s">
        <v>9620</v>
      </c>
      <c r="D3557" s="55" t="s">
        <v>9621</v>
      </c>
      <c r="E3557" s="55" t="s">
        <v>716</v>
      </c>
      <c r="F3557" s="54" t="s">
        <v>441</v>
      </c>
      <c r="G3557" s="56">
        <v>10240</v>
      </c>
      <c r="H3557" s="85">
        <f t="shared" si="55"/>
        <v>2.0851362770950632</v>
      </c>
    </row>
    <row r="3558" spans="1:8" x14ac:dyDescent="0.25">
      <c r="A3558" s="53">
        <v>398100401022</v>
      </c>
      <c r="B3558" s="54" t="s">
        <v>9622</v>
      </c>
      <c r="C3558" s="55" t="s">
        <v>9623</v>
      </c>
      <c r="D3558" s="55" t="s">
        <v>9624</v>
      </c>
      <c r="E3558" s="55" t="s">
        <v>2227</v>
      </c>
      <c r="F3558" s="54" t="s">
        <v>441</v>
      </c>
      <c r="G3558" s="56">
        <v>10240</v>
      </c>
      <c r="H3558" s="85">
        <f t="shared" si="55"/>
        <v>2.0851362770950632</v>
      </c>
    </row>
    <row r="3559" spans="1:8" x14ac:dyDescent="0.25">
      <c r="A3559" s="53">
        <v>398110900027</v>
      </c>
      <c r="B3559" s="54" t="s">
        <v>9625</v>
      </c>
      <c r="C3559" s="55" t="s">
        <v>8468</v>
      </c>
      <c r="D3559" s="55" t="s">
        <v>9626</v>
      </c>
      <c r="E3559" s="55" t="s">
        <v>743</v>
      </c>
      <c r="F3559" s="54" t="s">
        <v>441</v>
      </c>
      <c r="G3559" s="56">
        <v>10240</v>
      </c>
      <c r="H3559" s="85">
        <f t="shared" si="55"/>
        <v>2.0851362770950632</v>
      </c>
    </row>
    <row r="3560" spans="1:8" x14ac:dyDescent="0.25">
      <c r="A3560" s="53">
        <v>398110900043</v>
      </c>
      <c r="B3560" s="54" t="s">
        <v>9627</v>
      </c>
      <c r="C3560" s="55" t="s">
        <v>9628</v>
      </c>
      <c r="D3560" s="55" t="s">
        <v>9629</v>
      </c>
      <c r="E3560" s="55" t="s">
        <v>2227</v>
      </c>
      <c r="F3560" s="54" t="s">
        <v>441</v>
      </c>
      <c r="G3560" s="56">
        <v>10240</v>
      </c>
      <c r="H3560" s="85">
        <f t="shared" si="55"/>
        <v>2.0851362770950632</v>
      </c>
    </row>
    <row r="3561" spans="1:8" x14ac:dyDescent="0.25">
      <c r="A3561" s="53">
        <v>398111000321</v>
      </c>
      <c r="B3561" s="54" t="s">
        <v>9630</v>
      </c>
      <c r="C3561" s="55" t="s">
        <v>9631</v>
      </c>
      <c r="D3561" s="55" t="s">
        <v>9632</v>
      </c>
      <c r="E3561" s="55" t="s">
        <v>2160</v>
      </c>
      <c r="F3561" s="54" t="s">
        <v>441</v>
      </c>
      <c r="G3561" s="56">
        <v>10240</v>
      </c>
      <c r="H3561" s="85">
        <f t="shared" si="55"/>
        <v>2.0851362770950632</v>
      </c>
    </row>
    <row r="3562" spans="1:8" x14ac:dyDescent="0.25">
      <c r="A3562" s="53">
        <v>398130500122</v>
      </c>
      <c r="B3562" s="54" t="s">
        <v>9633</v>
      </c>
      <c r="C3562" s="55" t="s">
        <v>9634</v>
      </c>
      <c r="D3562" s="55" t="s">
        <v>9635</v>
      </c>
      <c r="E3562" s="55" t="s">
        <v>2816</v>
      </c>
      <c r="F3562" s="54" t="s">
        <v>441</v>
      </c>
      <c r="G3562" s="56">
        <v>10240</v>
      </c>
      <c r="H3562" s="85">
        <f t="shared" si="55"/>
        <v>2.0851362770950632</v>
      </c>
    </row>
    <row r="3563" spans="1:8" x14ac:dyDescent="0.25">
      <c r="A3563" s="53">
        <v>398130800282</v>
      </c>
      <c r="B3563" s="54" t="s">
        <v>9636</v>
      </c>
      <c r="C3563" s="55" t="s">
        <v>9637</v>
      </c>
      <c r="D3563" s="55" t="s">
        <v>9638</v>
      </c>
      <c r="E3563" s="55" t="s">
        <v>743</v>
      </c>
      <c r="F3563" s="54" t="s">
        <v>441</v>
      </c>
      <c r="G3563" s="56">
        <v>10240</v>
      </c>
      <c r="H3563" s="85">
        <f t="shared" si="55"/>
        <v>2.0851362770950632</v>
      </c>
    </row>
    <row r="3564" spans="1:8" x14ac:dyDescent="0.25">
      <c r="A3564" s="53">
        <v>398140300539</v>
      </c>
      <c r="B3564" s="54" t="s">
        <v>9639</v>
      </c>
      <c r="C3564" s="55" t="s">
        <v>9640</v>
      </c>
      <c r="D3564" s="55" t="s">
        <v>9641</v>
      </c>
      <c r="E3564" s="55" t="s">
        <v>1845</v>
      </c>
      <c r="F3564" s="54" t="s">
        <v>441</v>
      </c>
      <c r="G3564" s="56">
        <v>10240</v>
      </c>
      <c r="H3564" s="85">
        <f t="shared" si="55"/>
        <v>2.0851362770950632</v>
      </c>
    </row>
    <row r="3565" spans="1:8" x14ac:dyDescent="0.25">
      <c r="A3565" s="53">
        <v>398180800704</v>
      </c>
      <c r="B3565" s="54" t="s">
        <v>9642</v>
      </c>
      <c r="C3565" s="55" t="s">
        <v>3921</v>
      </c>
      <c r="D3565" s="55" t="s">
        <v>9643</v>
      </c>
      <c r="E3565" s="55" t="s">
        <v>743</v>
      </c>
      <c r="F3565" s="54" t="s">
        <v>477</v>
      </c>
      <c r="G3565" s="56">
        <v>10240</v>
      </c>
      <c r="H3565" s="85">
        <f t="shared" si="55"/>
        <v>2.0851362770950632</v>
      </c>
    </row>
    <row r="3566" spans="1:8" x14ac:dyDescent="0.25">
      <c r="A3566" s="53">
        <v>398900700222</v>
      </c>
      <c r="B3566" s="54" t="s">
        <v>9644</v>
      </c>
      <c r="C3566" s="55" t="s">
        <v>2155</v>
      </c>
      <c r="D3566" s="55" t="s">
        <v>9645</v>
      </c>
      <c r="E3566" s="55" t="s">
        <v>2037</v>
      </c>
      <c r="F3566" s="54" t="s">
        <v>441</v>
      </c>
      <c r="G3566" s="56">
        <v>10240</v>
      </c>
      <c r="H3566" s="85">
        <f t="shared" si="55"/>
        <v>2.0851362770950632</v>
      </c>
    </row>
    <row r="3567" spans="1:8" x14ac:dyDescent="0.25">
      <c r="A3567" s="53">
        <v>398961205569</v>
      </c>
      <c r="B3567" s="54" t="s">
        <v>9646</v>
      </c>
      <c r="C3567" s="55" t="s">
        <v>9647</v>
      </c>
      <c r="D3567" s="55" t="s">
        <v>9648</v>
      </c>
      <c r="E3567" s="55" t="s">
        <v>743</v>
      </c>
      <c r="F3567" s="54" t="s">
        <v>441</v>
      </c>
      <c r="G3567" s="56">
        <v>10240</v>
      </c>
      <c r="H3567" s="85">
        <f t="shared" si="55"/>
        <v>2.0851362770950632</v>
      </c>
    </row>
    <row r="3568" spans="1:8" x14ac:dyDescent="0.25">
      <c r="A3568" s="53">
        <v>398970110341</v>
      </c>
      <c r="B3568" s="54" t="s">
        <v>9649</v>
      </c>
      <c r="C3568" s="55" t="s">
        <v>7580</v>
      </c>
      <c r="D3568" s="55" t="s">
        <v>9650</v>
      </c>
      <c r="E3568" s="55" t="s">
        <v>743</v>
      </c>
      <c r="F3568" s="54" t="s">
        <v>441</v>
      </c>
      <c r="G3568" s="56">
        <v>10240</v>
      </c>
      <c r="H3568" s="85">
        <f t="shared" si="55"/>
        <v>2.0851362770950632</v>
      </c>
    </row>
    <row r="3569" spans="1:8" x14ac:dyDescent="0.25">
      <c r="A3569" s="53">
        <v>398990411232</v>
      </c>
      <c r="B3569" s="54" t="s">
        <v>9651</v>
      </c>
      <c r="C3569" s="55" t="s">
        <v>9652</v>
      </c>
      <c r="D3569" s="55" t="s">
        <v>1654</v>
      </c>
      <c r="E3569" s="55" t="s">
        <v>2223</v>
      </c>
      <c r="F3569" s="54" t="s">
        <v>441</v>
      </c>
      <c r="G3569" s="56">
        <v>10240</v>
      </c>
      <c r="H3569" s="85">
        <f t="shared" si="55"/>
        <v>2.0851362770950632</v>
      </c>
    </row>
    <row r="3570" spans="1:8" x14ac:dyDescent="0.25">
      <c r="A3570" s="53">
        <v>400000101514</v>
      </c>
      <c r="B3570" s="54" t="s">
        <v>9653</v>
      </c>
      <c r="C3570" s="55" t="s">
        <v>4623</v>
      </c>
      <c r="D3570" s="55" t="s">
        <v>6140</v>
      </c>
      <c r="E3570" s="55" t="s">
        <v>716</v>
      </c>
      <c r="F3570" s="54" t="s">
        <v>441</v>
      </c>
      <c r="G3570" s="56">
        <v>10240</v>
      </c>
      <c r="H3570" s="85">
        <f t="shared" si="55"/>
        <v>2.0851362770950632</v>
      </c>
    </row>
    <row r="3571" spans="1:8" x14ac:dyDescent="0.25">
      <c r="A3571" s="53">
        <v>400000401887</v>
      </c>
      <c r="B3571" s="54" t="s">
        <v>9654</v>
      </c>
      <c r="C3571" s="55" t="s">
        <v>9655</v>
      </c>
      <c r="D3571" s="55" t="s">
        <v>5632</v>
      </c>
      <c r="E3571" s="55" t="s">
        <v>716</v>
      </c>
      <c r="F3571" s="54" t="s">
        <v>441</v>
      </c>
      <c r="G3571" s="56">
        <v>10240</v>
      </c>
      <c r="H3571" s="85">
        <f t="shared" si="55"/>
        <v>2.0851362770950632</v>
      </c>
    </row>
    <row r="3572" spans="1:8" x14ac:dyDescent="0.25">
      <c r="A3572" s="53">
        <v>400000801826</v>
      </c>
      <c r="B3572" s="54" t="s">
        <v>9656</v>
      </c>
      <c r="C3572" s="55" t="s">
        <v>9657</v>
      </c>
      <c r="D3572" s="55" t="s">
        <v>9658</v>
      </c>
      <c r="E3572" s="55" t="s">
        <v>716</v>
      </c>
      <c r="F3572" s="54" t="s">
        <v>441</v>
      </c>
      <c r="G3572" s="56">
        <v>10240</v>
      </c>
      <c r="H3572" s="85">
        <f t="shared" si="55"/>
        <v>2.0851362770950632</v>
      </c>
    </row>
    <row r="3573" spans="1:8" x14ac:dyDescent="0.25">
      <c r="A3573" s="53">
        <v>400010102764</v>
      </c>
      <c r="B3573" s="54" t="s">
        <v>9659</v>
      </c>
      <c r="C3573" s="55" t="s">
        <v>9660</v>
      </c>
      <c r="D3573" s="55" t="s">
        <v>7010</v>
      </c>
      <c r="E3573" s="55" t="s">
        <v>716</v>
      </c>
      <c r="F3573" s="54" t="s">
        <v>441</v>
      </c>
      <c r="G3573" s="56">
        <v>10240</v>
      </c>
      <c r="H3573" s="85">
        <f t="shared" si="55"/>
        <v>2.0851362770950632</v>
      </c>
    </row>
    <row r="3574" spans="1:8" x14ac:dyDescent="0.25">
      <c r="A3574" s="53">
        <v>400010200421</v>
      </c>
      <c r="B3574" s="54" t="s">
        <v>9661</v>
      </c>
      <c r="C3574" s="55" t="s">
        <v>9662</v>
      </c>
      <c r="D3574" s="55" t="s">
        <v>9663</v>
      </c>
      <c r="E3574" s="55" t="s">
        <v>716</v>
      </c>
      <c r="F3574" s="54" t="s">
        <v>441</v>
      </c>
      <c r="G3574" s="56">
        <v>10240</v>
      </c>
      <c r="H3574" s="85">
        <f t="shared" si="55"/>
        <v>2.0851362770950632</v>
      </c>
    </row>
    <row r="3575" spans="1:8" x14ac:dyDescent="0.25">
      <c r="A3575" s="53">
        <v>400020600657</v>
      </c>
      <c r="B3575" s="54" t="s">
        <v>9664</v>
      </c>
      <c r="C3575" s="55" t="s">
        <v>9665</v>
      </c>
      <c r="D3575" s="55" t="s">
        <v>7786</v>
      </c>
      <c r="E3575" s="55" t="s">
        <v>716</v>
      </c>
      <c r="F3575" s="54" t="s">
        <v>441</v>
      </c>
      <c r="G3575" s="56">
        <v>10240</v>
      </c>
      <c r="H3575" s="85">
        <f t="shared" si="55"/>
        <v>2.0851362770950632</v>
      </c>
    </row>
    <row r="3576" spans="1:8" x14ac:dyDescent="0.25">
      <c r="A3576" s="53">
        <v>400020701101</v>
      </c>
      <c r="B3576" s="54" t="s">
        <v>9666</v>
      </c>
      <c r="C3576" s="55" t="s">
        <v>9667</v>
      </c>
      <c r="D3576" s="55" t="s">
        <v>9668</v>
      </c>
      <c r="E3576" s="55" t="s">
        <v>716</v>
      </c>
      <c r="F3576" s="54" t="s">
        <v>441</v>
      </c>
      <c r="G3576" s="56">
        <v>10240</v>
      </c>
      <c r="H3576" s="85">
        <f t="shared" si="55"/>
        <v>2.0851362770950632</v>
      </c>
    </row>
    <row r="3577" spans="1:8" x14ac:dyDescent="0.25">
      <c r="A3577" s="53">
        <v>400021210275</v>
      </c>
      <c r="B3577" s="54" t="s">
        <v>9669</v>
      </c>
      <c r="C3577" s="55" t="s">
        <v>9670</v>
      </c>
      <c r="D3577" s="55" t="s">
        <v>7786</v>
      </c>
      <c r="E3577" s="55" t="s">
        <v>716</v>
      </c>
      <c r="F3577" s="54" t="s">
        <v>441</v>
      </c>
      <c r="G3577" s="56">
        <v>10240</v>
      </c>
      <c r="H3577" s="85">
        <f t="shared" si="55"/>
        <v>2.0851362770950632</v>
      </c>
    </row>
    <row r="3578" spans="1:8" x14ac:dyDescent="0.25">
      <c r="A3578" s="53">
        <v>400030201564</v>
      </c>
      <c r="B3578" s="54" t="s">
        <v>9671</v>
      </c>
      <c r="C3578" s="55" t="s">
        <v>9672</v>
      </c>
      <c r="D3578" s="55" t="s">
        <v>8575</v>
      </c>
      <c r="E3578" s="55" t="s">
        <v>716</v>
      </c>
      <c r="F3578" s="54" t="s">
        <v>441</v>
      </c>
      <c r="G3578" s="56">
        <v>10240</v>
      </c>
      <c r="H3578" s="85">
        <f t="shared" si="55"/>
        <v>2.0851362770950632</v>
      </c>
    </row>
    <row r="3579" spans="1:8" x14ac:dyDescent="0.25">
      <c r="A3579" s="53">
        <v>400030601643</v>
      </c>
      <c r="B3579" s="54" t="s">
        <v>9673</v>
      </c>
      <c r="C3579" s="55" t="s">
        <v>9674</v>
      </c>
      <c r="D3579" s="55" t="s">
        <v>9675</v>
      </c>
      <c r="E3579" s="55" t="s">
        <v>716</v>
      </c>
      <c r="F3579" s="54" t="s">
        <v>441</v>
      </c>
      <c r="G3579" s="56">
        <v>10240</v>
      </c>
      <c r="H3579" s="85">
        <f t="shared" si="55"/>
        <v>2.0851362770950632</v>
      </c>
    </row>
    <row r="3580" spans="1:8" x14ac:dyDescent="0.25">
      <c r="A3580" s="53">
        <v>400030601694</v>
      </c>
      <c r="B3580" s="54" t="s">
        <v>9676</v>
      </c>
      <c r="C3580" s="55" t="s">
        <v>9677</v>
      </c>
      <c r="D3580" s="55" t="s">
        <v>8575</v>
      </c>
      <c r="E3580" s="55" t="s">
        <v>716</v>
      </c>
      <c r="F3580" s="54" t="s">
        <v>441</v>
      </c>
      <c r="G3580" s="56">
        <v>10240</v>
      </c>
      <c r="H3580" s="85">
        <f t="shared" si="55"/>
        <v>2.0851362770950632</v>
      </c>
    </row>
    <row r="3581" spans="1:8" x14ac:dyDescent="0.25">
      <c r="A3581" s="53">
        <v>400040805042</v>
      </c>
      <c r="B3581" s="54" t="s">
        <v>9678</v>
      </c>
      <c r="C3581" s="55" t="s">
        <v>9679</v>
      </c>
      <c r="D3581" s="55" t="s">
        <v>8578</v>
      </c>
      <c r="E3581" s="55" t="s">
        <v>716</v>
      </c>
      <c r="F3581" s="54" t="s">
        <v>441</v>
      </c>
      <c r="G3581" s="56">
        <v>10240</v>
      </c>
      <c r="H3581" s="85">
        <f t="shared" si="55"/>
        <v>2.0851362770950632</v>
      </c>
    </row>
    <row r="3582" spans="1:8" x14ac:dyDescent="0.25">
      <c r="A3582" s="53">
        <v>400050606064</v>
      </c>
      <c r="B3582" s="54" t="s">
        <v>9680</v>
      </c>
      <c r="C3582" s="55" t="s">
        <v>9681</v>
      </c>
      <c r="D3582" s="55" t="s">
        <v>9682</v>
      </c>
      <c r="E3582" s="55" t="s">
        <v>716</v>
      </c>
      <c r="F3582" s="54" t="s">
        <v>441</v>
      </c>
      <c r="G3582" s="56">
        <v>10240</v>
      </c>
      <c r="H3582" s="85">
        <f t="shared" si="55"/>
        <v>2.0851362770950632</v>
      </c>
    </row>
    <row r="3583" spans="1:8" x14ac:dyDescent="0.25">
      <c r="A3583" s="53">
        <v>400070704399</v>
      </c>
      <c r="B3583" s="54" t="s">
        <v>9683</v>
      </c>
      <c r="C3583" s="55" t="s">
        <v>9684</v>
      </c>
      <c r="D3583" s="55" t="s">
        <v>9685</v>
      </c>
      <c r="E3583" s="55" t="s">
        <v>716</v>
      </c>
      <c r="F3583" s="54" t="s">
        <v>441</v>
      </c>
      <c r="G3583" s="56">
        <v>10240</v>
      </c>
      <c r="H3583" s="85">
        <f t="shared" si="55"/>
        <v>2.0851362770950632</v>
      </c>
    </row>
    <row r="3584" spans="1:8" x14ac:dyDescent="0.25">
      <c r="A3584" s="53">
        <v>400071103810</v>
      </c>
      <c r="B3584" s="54" t="s">
        <v>9686</v>
      </c>
      <c r="C3584" s="55" t="s">
        <v>9687</v>
      </c>
      <c r="D3584" s="55" t="s">
        <v>9688</v>
      </c>
      <c r="E3584" s="55" t="s">
        <v>716</v>
      </c>
      <c r="F3584" s="54" t="s">
        <v>441</v>
      </c>
      <c r="G3584" s="56">
        <v>10240</v>
      </c>
      <c r="H3584" s="85">
        <f t="shared" si="55"/>
        <v>2.0851362770950632</v>
      </c>
    </row>
    <row r="3585" spans="1:8" x14ac:dyDescent="0.25">
      <c r="A3585" s="53">
        <v>400101000174</v>
      </c>
      <c r="B3585" s="54" t="s">
        <v>9689</v>
      </c>
      <c r="C3585" s="55" t="s">
        <v>9690</v>
      </c>
      <c r="D3585" s="55" t="s">
        <v>5301</v>
      </c>
      <c r="E3585" s="55" t="s">
        <v>716</v>
      </c>
      <c r="F3585" s="54" t="s">
        <v>441</v>
      </c>
      <c r="G3585" s="56">
        <v>10240</v>
      </c>
      <c r="H3585" s="85">
        <f t="shared" si="55"/>
        <v>2.0851362770950632</v>
      </c>
    </row>
    <row r="3586" spans="1:8" x14ac:dyDescent="0.25">
      <c r="A3586" s="53">
        <v>400101006733</v>
      </c>
      <c r="B3586" s="54" t="s">
        <v>9691</v>
      </c>
      <c r="C3586" s="55" t="s">
        <v>7093</v>
      </c>
      <c r="D3586" s="55" t="s">
        <v>9692</v>
      </c>
      <c r="E3586" s="55" t="s">
        <v>716</v>
      </c>
      <c r="F3586" s="54" t="s">
        <v>441</v>
      </c>
      <c r="G3586" s="56">
        <v>10240</v>
      </c>
      <c r="H3586" s="85">
        <f t="shared" si="55"/>
        <v>2.0851362770950632</v>
      </c>
    </row>
    <row r="3587" spans="1:8" x14ac:dyDescent="0.25">
      <c r="A3587" s="53">
        <v>400110800248</v>
      </c>
      <c r="B3587" s="54" t="s">
        <v>9693</v>
      </c>
      <c r="C3587" s="55" t="s">
        <v>9694</v>
      </c>
      <c r="D3587" s="55" t="s">
        <v>9695</v>
      </c>
      <c r="E3587" s="55" t="s">
        <v>716</v>
      </c>
      <c r="F3587" s="54" t="s">
        <v>441</v>
      </c>
      <c r="G3587" s="56">
        <v>10240</v>
      </c>
      <c r="H3587" s="85">
        <f t="shared" ref="H3587:H3650" si="56">G3587/4910.95</f>
        <v>2.0851362770950632</v>
      </c>
    </row>
    <row r="3588" spans="1:8" x14ac:dyDescent="0.25">
      <c r="A3588" s="53">
        <v>400841101918</v>
      </c>
      <c r="B3588" s="54" t="s">
        <v>9696</v>
      </c>
      <c r="C3588" s="55" t="s">
        <v>9697</v>
      </c>
      <c r="D3588" s="55" t="s">
        <v>9698</v>
      </c>
      <c r="E3588" s="55" t="s">
        <v>716</v>
      </c>
      <c r="F3588" s="54" t="s">
        <v>441</v>
      </c>
      <c r="G3588" s="56">
        <v>10240</v>
      </c>
      <c r="H3588" s="85">
        <f t="shared" si="56"/>
        <v>2.0851362770950632</v>
      </c>
    </row>
    <row r="3589" spans="1:8" x14ac:dyDescent="0.25">
      <c r="A3589" s="53">
        <v>400871100401</v>
      </c>
      <c r="B3589" s="54" t="s">
        <v>9699</v>
      </c>
      <c r="C3589" s="55" t="s">
        <v>9700</v>
      </c>
      <c r="D3589" s="55" t="s">
        <v>4660</v>
      </c>
      <c r="E3589" s="55" t="s">
        <v>716</v>
      </c>
      <c r="F3589" s="54" t="s">
        <v>441</v>
      </c>
      <c r="G3589" s="56">
        <v>10240</v>
      </c>
      <c r="H3589" s="85">
        <f t="shared" si="56"/>
        <v>2.0851362770950632</v>
      </c>
    </row>
    <row r="3590" spans="1:8" x14ac:dyDescent="0.25">
      <c r="A3590" s="53">
        <v>400970920411</v>
      </c>
      <c r="B3590" s="54" t="s">
        <v>9701</v>
      </c>
      <c r="C3590" s="55" t="s">
        <v>9702</v>
      </c>
      <c r="D3590" s="55" t="s">
        <v>9703</v>
      </c>
      <c r="E3590" s="55" t="s">
        <v>716</v>
      </c>
      <c r="F3590" s="54" t="s">
        <v>441</v>
      </c>
      <c r="G3590" s="56">
        <v>10240</v>
      </c>
      <c r="H3590" s="85">
        <f t="shared" si="56"/>
        <v>2.0851362770950632</v>
      </c>
    </row>
    <row r="3591" spans="1:8" x14ac:dyDescent="0.25">
      <c r="A3591" s="53">
        <v>400980420432</v>
      </c>
      <c r="B3591" s="54" t="s">
        <v>9704</v>
      </c>
      <c r="C3591" s="55" t="s">
        <v>9705</v>
      </c>
      <c r="D3591" s="55" t="s">
        <v>6444</v>
      </c>
      <c r="E3591" s="55" t="s">
        <v>716</v>
      </c>
      <c r="F3591" s="54" t="s">
        <v>441</v>
      </c>
      <c r="G3591" s="56">
        <v>10240</v>
      </c>
      <c r="H3591" s="85">
        <f t="shared" si="56"/>
        <v>2.0851362770950632</v>
      </c>
    </row>
    <row r="3592" spans="1:8" x14ac:dyDescent="0.25">
      <c r="A3592" s="53">
        <v>400980421366</v>
      </c>
      <c r="B3592" s="54" t="s">
        <v>9706</v>
      </c>
      <c r="C3592" s="55" t="s">
        <v>9707</v>
      </c>
      <c r="D3592" s="55" t="s">
        <v>9708</v>
      </c>
      <c r="E3592" s="55" t="s">
        <v>8653</v>
      </c>
      <c r="F3592" s="54" t="s">
        <v>441</v>
      </c>
      <c r="G3592" s="56">
        <v>10240</v>
      </c>
      <c r="H3592" s="85">
        <f t="shared" si="56"/>
        <v>2.0851362770950632</v>
      </c>
    </row>
    <row r="3593" spans="1:8" x14ac:dyDescent="0.25">
      <c r="A3593" s="53">
        <v>400980820261</v>
      </c>
      <c r="B3593" s="54" t="s">
        <v>9709</v>
      </c>
      <c r="C3593" s="55" t="s">
        <v>9710</v>
      </c>
      <c r="D3593" s="55" t="s">
        <v>9711</v>
      </c>
      <c r="E3593" s="55" t="s">
        <v>2127</v>
      </c>
      <c r="F3593" s="54" t="s">
        <v>441</v>
      </c>
      <c r="G3593" s="56">
        <v>10240</v>
      </c>
      <c r="H3593" s="85">
        <f t="shared" si="56"/>
        <v>2.0851362770950632</v>
      </c>
    </row>
    <row r="3594" spans="1:8" x14ac:dyDescent="0.25">
      <c r="A3594" s="53">
        <v>400981021779</v>
      </c>
      <c r="B3594" s="54" t="s">
        <v>9712</v>
      </c>
      <c r="C3594" s="55" t="s">
        <v>9713</v>
      </c>
      <c r="D3594" s="55" t="s">
        <v>9714</v>
      </c>
      <c r="E3594" s="55" t="s">
        <v>716</v>
      </c>
      <c r="F3594" s="54" t="s">
        <v>441</v>
      </c>
      <c r="G3594" s="56">
        <v>10240</v>
      </c>
      <c r="H3594" s="85">
        <f t="shared" si="56"/>
        <v>2.0851362770950632</v>
      </c>
    </row>
    <row r="3595" spans="1:8" x14ac:dyDescent="0.25">
      <c r="A3595" s="53">
        <v>400990220423</v>
      </c>
      <c r="B3595" s="54" t="s">
        <v>9715</v>
      </c>
      <c r="C3595" s="55" t="s">
        <v>9716</v>
      </c>
      <c r="D3595" s="55" t="s">
        <v>5371</v>
      </c>
      <c r="E3595" s="55" t="s">
        <v>716</v>
      </c>
      <c r="F3595" s="54" t="s">
        <v>441</v>
      </c>
      <c r="G3595" s="56">
        <v>10240</v>
      </c>
      <c r="H3595" s="85">
        <f t="shared" si="56"/>
        <v>2.0851362770950632</v>
      </c>
    </row>
    <row r="3596" spans="1:8" x14ac:dyDescent="0.25">
      <c r="A3596" s="53">
        <v>400990221373</v>
      </c>
      <c r="B3596" s="54" t="s">
        <v>9717</v>
      </c>
      <c r="C3596" s="55" t="s">
        <v>9718</v>
      </c>
      <c r="D3596" s="55" t="s">
        <v>9719</v>
      </c>
      <c r="E3596" s="55" t="s">
        <v>716</v>
      </c>
      <c r="F3596" s="54" t="s">
        <v>441</v>
      </c>
      <c r="G3596" s="56">
        <v>10240</v>
      </c>
      <c r="H3596" s="85">
        <f t="shared" si="56"/>
        <v>2.0851362770950632</v>
      </c>
    </row>
    <row r="3597" spans="1:8" x14ac:dyDescent="0.25">
      <c r="A3597" s="53">
        <v>400990422204</v>
      </c>
      <c r="B3597" s="54" t="s">
        <v>9720</v>
      </c>
      <c r="C3597" s="55" t="s">
        <v>9721</v>
      </c>
      <c r="D3597" s="55" t="s">
        <v>9722</v>
      </c>
      <c r="E3597" s="55" t="s">
        <v>716</v>
      </c>
      <c r="F3597" s="54" t="s">
        <v>441</v>
      </c>
      <c r="G3597" s="56">
        <v>10240</v>
      </c>
      <c r="H3597" s="85">
        <f t="shared" si="56"/>
        <v>2.0851362770950632</v>
      </c>
    </row>
    <row r="3598" spans="1:8" x14ac:dyDescent="0.25">
      <c r="A3598" s="53">
        <v>400990521776</v>
      </c>
      <c r="B3598" s="54" t="s">
        <v>9723</v>
      </c>
      <c r="C3598" s="55" t="s">
        <v>9724</v>
      </c>
      <c r="D3598" s="55" t="s">
        <v>9725</v>
      </c>
      <c r="E3598" s="55" t="s">
        <v>716</v>
      </c>
      <c r="F3598" s="54" t="s">
        <v>441</v>
      </c>
      <c r="G3598" s="56">
        <v>10240</v>
      </c>
      <c r="H3598" s="85">
        <f t="shared" si="56"/>
        <v>2.0851362770950632</v>
      </c>
    </row>
    <row r="3599" spans="1:8" x14ac:dyDescent="0.25">
      <c r="A3599" s="53">
        <v>401080200492</v>
      </c>
      <c r="B3599" s="54" t="s">
        <v>9726</v>
      </c>
      <c r="C3599" s="55" t="s">
        <v>9727</v>
      </c>
      <c r="D3599" s="55" t="s">
        <v>9728</v>
      </c>
      <c r="E3599" s="55" t="s">
        <v>1525</v>
      </c>
      <c r="F3599" s="54" t="s">
        <v>441</v>
      </c>
      <c r="G3599" s="56">
        <v>10240</v>
      </c>
      <c r="H3599" s="85">
        <f t="shared" si="56"/>
        <v>2.0851362770950632</v>
      </c>
    </row>
    <row r="3600" spans="1:8" x14ac:dyDescent="0.25">
      <c r="A3600" s="53">
        <v>888770403473</v>
      </c>
      <c r="B3600" s="54" t="s">
        <v>9729</v>
      </c>
      <c r="C3600" s="55" t="s">
        <v>9730</v>
      </c>
      <c r="D3600" s="55" t="s">
        <v>9731</v>
      </c>
      <c r="E3600" s="55" t="s">
        <v>7826</v>
      </c>
      <c r="F3600" s="54" t="s">
        <v>441</v>
      </c>
      <c r="G3600" s="56">
        <v>10240</v>
      </c>
      <c r="H3600" s="85">
        <f t="shared" si="56"/>
        <v>2.0851362770950632</v>
      </c>
    </row>
    <row r="3601" spans="1:8" x14ac:dyDescent="0.25">
      <c r="A3601" s="53">
        <v>400841000721</v>
      </c>
      <c r="B3601" s="54" t="s">
        <v>9732</v>
      </c>
      <c r="C3601" s="55" t="s">
        <v>9733</v>
      </c>
      <c r="D3601" s="55" t="s">
        <v>4660</v>
      </c>
      <c r="E3601" s="55" t="s">
        <v>716</v>
      </c>
      <c r="F3601" s="54" t="s">
        <v>441</v>
      </c>
      <c r="G3601" s="56">
        <v>10218</v>
      </c>
      <c r="H3601" s="85">
        <f t="shared" si="56"/>
        <v>2.0806564921247417</v>
      </c>
    </row>
    <row r="3602" spans="1:8" x14ac:dyDescent="0.25">
      <c r="A3602" s="53">
        <v>400981120319</v>
      </c>
      <c r="B3602" s="54" t="s">
        <v>9734</v>
      </c>
      <c r="C3602" s="55" t="s">
        <v>9735</v>
      </c>
      <c r="D3602" s="55" t="s">
        <v>9736</v>
      </c>
      <c r="E3602" s="55" t="s">
        <v>716</v>
      </c>
      <c r="F3602" s="54" t="s">
        <v>441</v>
      </c>
      <c r="G3602" s="56">
        <v>10208</v>
      </c>
      <c r="H3602" s="85">
        <f t="shared" si="56"/>
        <v>2.0786202262291411</v>
      </c>
    </row>
    <row r="3603" spans="1:8" x14ac:dyDescent="0.25">
      <c r="A3603" s="53">
        <v>390991110456</v>
      </c>
      <c r="B3603" s="54" t="s">
        <v>9737</v>
      </c>
      <c r="C3603" s="55" t="s">
        <v>9738</v>
      </c>
      <c r="D3603" s="55" t="s">
        <v>9739</v>
      </c>
      <c r="E3603" s="55" t="s">
        <v>1532</v>
      </c>
      <c r="F3603" s="54" t="s">
        <v>441</v>
      </c>
      <c r="G3603" s="56">
        <v>9740</v>
      </c>
      <c r="H3603" s="85">
        <f t="shared" si="56"/>
        <v>1.9833229823150307</v>
      </c>
    </row>
    <row r="3604" spans="1:8" x14ac:dyDescent="0.25">
      <c r="A3604" s="53">
        <v>400850700425</v>
      </c>
      <c r="B3604" s="54" t="s">
        <v>9740</v>
      </c>
      <c r="C3604" s="55" t="s">
        <v>9741</v>
      </c>
      <c r="D3604" s="55" t="s">
        <v>9742</v>
      </c>
      <c r="E3604" s="55" t="s">
        <v>716</v>
      </c>
      <c r="F3604" s="54" t="s">
        <v>441</v>
      </c>
      <c r="G3604" s="56">
        <v>9717</v>
      </c>
      <c r="H3604" s="85">
        <f t="shared" si="56"/>
        <v>1.9786395707551492</v>
      </c>
    </row>
    <row r="3605" spans="1:8" x14ac:dyDescent="0.25">
      <c r="A3605" s="53">
        <v>400010501201</v>
      </c>
      <c r="B3605" s="54" t="s">
        <v>9743</v>
      </c>
      <c r="C3605" s="55" t="s">
        <v>9744</v>
      </c>
      <c r="D3605" s="55" t="s">
        <v>2940</v>
      </c>
      <c r="E3605" s="55" t="s">
        <v>716</v>
      </c>
      <c r="F3605" s="54" t="s">
        <v>441</v>
      </c>
      <c r="G3605" s="56">
        <v>9642</v>
      </c>
      <c r="H3605" s="85">
        <f t="shared" si="56"/>
        <v>1.9633675765381444</v>
      </c>
    </row>
    <row r="3606" spans="1:8" x14ac:dyDescent="0.25">
      <c r="A3606" s="53">
        <v>400970821358</v>
      </c>
      <c r="B3606" s="54" t="s">
        <v>9745</v>
      </c>
      <c r="C3606" s="55" t="s">
        <v>9746</v>
      </c>
      <c r="D3606" s="55" t="s">
        <v>1868</v>
      </c>
      <c r="E3606" s="55" t="s">
        <v>2127</v>
      </c>
      <c r="F3606" s="54" t="s">
        <v>441</v>
      </c>
      <c r="G3606" s="56">
        <v>9621</v>
      </c>
      <c r="H3606" s="85">
        <f t="shared" si="56"/>
        <v>1.9590914181573831</v>
      </c>
    </row>
    <row r="3607" spans="1:8" x14ac:dyDescent="0.25">
      <c r="A3607" s="53">
        <v>400981020195</v>
      </c>
      <c r="B3607" s="54" t="s">
        <v>9747</v>
      </c>
      <c r="C3607" s="55" t="s">
        <v>9748</v>
      </c>
      <c r="D3607" s="55" t="s">
        <v>9749</v>
      </c>
      <c r="E3607" s="55" t="s">
        <v>2127</v>
      </c>
      <c r="F3607" s="54" t="s">
        <v>441</v>
      </c>
      <c r="G3607" s="56">
        <v>9540</v>
      </c>
      <c r="H3607" s="85">
        <f t="shared" si="56"/>
        <v>1.9425976644030178</v>
      </c>
    </row>
    <row r="3608" spans="1:8" x14ac:dyDescent="0.25">
      <c r="A3608" s="53">
        <v>400821001135</v>
      </c>
      <c r="B3608" s="54" t="s">
        <v>9750</v>
      </c>
      <c r="C3608" s="55" t="s">
        <v>9751</v>
      </c>
      <c r="D3608" s="55" t="s">
        <v>9752</v>
      </c>
      <c r="E3608" s="55" t="s">
        <v>716</v>
      </c>
      <c r="F3608" s="54" t="s">
        <v>441</v>
      </c>
      <c r="G3608" s="56">
        <v>9480</v>
      </c>
      <c r="H3608" s="85">
        <f t="shared" si="56"/>
        <v>1.9303800690294139</v>
      </c>
    </row>
    <row r="3609" spans="1:8" x14ac:dyDescent="0.25">
      <c r="A3609" s="53">
        <v>390780100047</v>
      </c>
      <c r="B3609" s="54" t="s">
        <v>9753</v>
      </c>
      <c r="C3609" s="55" t="s">
        <v>4769</v>
      </c>
      <c r="D3609" s="55" t="s">
        <v>3535</v>
      </c>
      <c r="E3609" s="55" t="s">
        <v>1679</v>
      </c>
      <c r="F3609" s="54" t="s">
        <v>441</v>
      </c>
      <c r="G3609" s="56">
        <v>9478</v>
      </c>
      <c r="H3609" s="85">
        <f t="shared" si="56"/>
        <v>1.9299728158502938</v>
      </c>
    </row>
    <row r="3610" spans="1:8" x14ac:dyDescent="0.25">
      <c r="A3610" s="53">
        <v>400981220593</v>
      </c>
      <c r="B3610" s="54" t="s">
        <v>9754</v>
      </c>
      <c r="C3610" s="55" t="s">
        <v>9755</v>
      </c>
      <c r="D3610" s="55" t="s">
        <v>9756</v>
      </c>
      <c r="E3610" s="55" t="s">
        <v>716</v>
      </c>
      <c r="F3610" s="54" t="s">
        <v>441</v>
      </c>
      <c r="G3610" s="56">
        <v>8790</v>
      </c>
      <c r="H3610" s="85">
        <f t="shared" si="56"/>
        <v>1.7898777222329691</v>
      </c>
    </row>
    <row r="3611" spans="1:8" x14ac:dyDescent="0.25">
      <c r="A3611" s="53">
        <v>400970721841</v>
      </c>
      <c r="B3611" s="54" t="s">
        <v>9757</v>
      </c>
      <c r="C3611" s="55" t="s">
        <v>9758</v>
      </c>
      <c r="D3611" s="55" t="s">
        <v>6444</v>
      </c>
      <c r="E3611" s="55" t="s">
        <v>716</v>
      </c>
      <c r="F3611" s="54" t="s">
        <v>441</v>
      </c>
      <c r="G3611" s="56">
        <v>8739</v>
      </c>
      <c r="H3611" s="85">
        <f t="shared" si="56"/>
        <v>1.7794927661654059</v>
      </c>
    </row>
    <row r="3612" spans="1:8" x14ac:dyDescent="0.25">
      <c r="A3612" s="53">
        <v>371891214454</v>
      </c>
      <c r="B3612" s="54" t="s">
        <v>9759</v>
      </c>
      <c r="C3612" s="55" t="s">
        <v>9760</v>
      </c>
      <c r="D3612" s="55" t="s">
        <v>9761</v>
      </c>
      <c r="E3612" s="55" t="s">
        <v>2200</v>
      </c>
      <c r="F3612" s="54" t="s">
        <v>441</v>
      </c>
      <c r="G3612" s="56">
        <v>8324</v>
      </c>
      <c r="H3612" s="85">
        <f t="shared" si="56"/>
        <v>1.6949877314979791</v>
      </c>
    </row>
    <row r="3613" spans="1:8" x14ac:dyDescent="0.25">
      <c r="A3613" s="53">
        <v>390930700013</v>
      </c>
      <c r="B3613" s="54" t="s">
        <v>9762</v>
      </c>
      <c r="C3613" s="55" t="s">
        <v>9763</v>
      </c>
      <c r="D3613" s="55" t="s">
        <v>9764</v>
      </c>
      <c r="E3613" s="55" t="s">
        <v>1215</v>
      </c>
      <c r="F3613" s="54" t="s">
        <v>441</v>
      </c>
      <c r="G3613" s="56">
        <v>8202</v>
      </c>
      <c r="H3613" s="85">
        <f t="shared" si="56"/>
        <v>1.6701452875716511</v>
      </c>
    </row>
    <row r="3614" spans="1:8" x14ac:dyDescent="0.25">
      <c r="A3614" s="53">
        <v>400931001980</v>
      </c>
      <c r="B3614" s="54" t="s">
        <v>9765</v>
      </c>
      <c r="C3614" s="55" t="s">
        <v>9766</v>
      </c>
      <c r="D3614" s="55" t="s">
        <v>9767</v>
      </c>
      <c r="E3614" s="55" t="s">
        <v>2127</v>
      </c>
      <c r="F3614" s="54" t="s">
        <v>441</v>
      </c>
      <c r="G3614" s="56">
        <v>8166</v>
      </c>
      <c r="H3614" s="85">
        <f t="shared" si="56"/>
        <v>1.6628147303474889</v>
      </c>
    </row>
    <row r="3615" spans="1:8" x14ac:dyDescent="0.25">
      <c r="A3615" s="53">
        <v>400891002708</v>
      </c>
      <c r="B3615" s="54" t="s">
        <v>9768</v>
      </c>
      <c r="C3615" s="55" t="s">
        <v>6252</v>
      </c>
      <c r="D3615" s="55" t="s">
        <v>9769</v>
      </c>
      <c r="E3615" s="55" t="s">
        <v>6254</v>
      </c>
      <c r="F3615" s="54" t="s">
        <v>441</v>
      </c>
      <c r="G3615" s="56">
        <v>8015</v>
      </c>
      <c r="H3615" s="85">
        <f t="shared" si="56"/>
        <v>1.632067115323919</v>
      </c>
    </row>
    <row r="3616" spans="1:8" x14ac:dyDescent="0.25">
      <c r="A3616" s="53">
        <v>400971020308</v>
      </c>
      <c r="B3616" s="54" t="s">
        <v>9770</v>
      </c>
      <c r="C3616" s="55" t="s">
        <v>9771</v>
      </c>
      <c r="D3616" s="55" t="s">
        <v>9772</v>
      </c>
      <c r="E3616" s="55" t="s">
        <v>716</v>
      </c>
      <c r="F3616" s="54" t="s">
        <v>441</v>
      </c>
      <c r="G3616" s="56">
        <v>7952</v>
      </c>
      <c r="H3616" s="85">
        <f t="shared" si="56"/>
        <v>1.619238640181635</v>
      </c>
    </row>
    <row r="3617" spans="1:8" x14ac:dyDescent="0.25">
      <c r="A3617" s="53">
        <v>400940341491</v>
      </c>
      <c r="B3617" s="54" t="s">
        <v>9773</v>
      </c>
      <c r="C3617" s="55" t="s">
        <v>9774</v>
      </c>
      <c r="D3617" s="55" t="s">
        <v>9775</v>
      </c>
      <c r="E3617" s="55" t="s">
        <v>716</v>
      </c>
      <c r="F3617" s="54" t="s">
        <v>441</v>
      </c>
      <c r="G3617" s="56">
        <v>7822</v>
      </c>
      <c r="H3617" s="85">
        <f t="shared" si="56"/>
        <v>1.5927671835388266</v>
      </c>
    </row>
    <row r="3618" spans="1:8" x14ac:dyDescent="0.25">
      <c r="A3618" s="53">
        <v>371030200100</v>
      </c>
      <c r="B3618" s="54" t="s">
        <v>9776</v>
      </c>
      <c r="C3618" s="55" t="s">
        <v>9777</v>
      </c>
      <c r="D3618" s="55" t="s">
        <v>9778</v>
      </c>
      <c r="E3618" s="55" t="s">
        <v>3101</v>
      </c>
      <c r="F3618" s="54" t="s">
        <v>441</v>
      </c>
      <c r="G3618" s="56">
        <v>7790</v>
      </c>
      <c r="H3618" s="85">
        <f t="shared" si="56"/>
        <v>1.5862511326729045</v>
      </c>
    </row>
    <row r="3619" spans="1:8" x14ac:dyDescent="0.25">
      <c r="A3619" s="53">
        <v>389060500066</v>
      </c>
      <c r="B3619" s="54" t="s">
        <v>9779</v>
      </c>
      <c r="C3619" s="55" t="s">
        <v>9780</v>
      </c>
      <c r="D3619" s="55" t="s">
        <v>9781</v>
      </c>
      <c r="E3619" s="55" t="s">
        <v>9336</v>
      </c>
      <c r="F3619" s="54" t="s">
        <v>441</v>
      </c>
      <c r="G3619" s="56">
        <v>7790</v>
      </c>
      <c r="H3619" s="85">
        <f t="shared" si="56"/>
        <v>1.5862511326729045</v>
      </c>
    </row>
    <row r="3620" spans="1:8" x14ac:dyDescent="0.25">
      <c r="A3620" s="53">
        <v>390080200024</v>
      </c>
      <c r="B3620" s="54" t="s">
        <v>9782</v>
      </c>
      <c r="C3620" s="55" t="s">
        <v>9783</v>
      </c>
      <c r="D3620" s="55" t="s">
        <v>9784</v>
      </c>
      <c r="E3620" s="55" t="s">
        <v>1532</v>
      </c>
      <c r="F3620" s="54" t="s">
        <v>441</v>
      </c>
      <c r="G3620" s="56">
        <v>7790</v>
      </c>
      <c r="H3620" s="85">
        <f t="shared" si="56"/>
        <v>1.5862511326729045</v>
      </c>
    </row>
    <row r="3621" spans="1:8" x14ac:dyDescent="0.25">
      <c r="A3621" s="53">
        <v>395060702076</v>
      </c>
      <c r="B3621" s="54" t="s">
        <v>9785</v>
      </c>
      <c r="C3621" s="55" t="s">
        <v>7839</v>
      </c>
      <c r="D3621" s="55" t="s">
        <v>9786</v>
      </c>
      <c r="E3621" s="55" t="s">
        <v>743</v>
      </c>
      <c r="F3621" s="54" t="s">
        <v>477</v>
      </c>
      <c r="G3621" s="56">
        <v>7790</v>
      </c>
      <c r="H3621" s="85">
        <f t="shared" si="56"/>
        <v>1.5862511326729045</v>
      </c>
    </row>
    <row r="3622" spans="1:8" x14ac:dyDescent="0.25">
      <c r="A3622" s="53">
        <v>398020704768</v>
      </c>
      <c r="B3622" s="54" t="s">
        <v>9787</v>
      </c>
      <c r="C3622" s="55" t="s">
        <v>9788</v>
      </c>
      <c r="D3622" s="55" t="s">
        <v>6504</v>
      </c>
      <c r="E3622" s="55" t="s">
        <v>2037</v>
      </c>
      <c r="F3622" s="54" t="s">
        <v>441</v>
      </c>
      <c r="G3622" s="56">
        <v>7790</v>
      </c>
      <c r="H3622" s="85">
        <f t="shared" si="56"/>
        <v>1.5862511326729045</v>
      </c>
    </row>
    <row r="3623" spans="1:8" x14ac:dyDescent="0.25">
      <c r="A3623" s="53">
        <v>398770900020</v>
      </c>
      <c r="B3623" s="54" t="s">
        <v>9789</v>
      </c>
      <c r="C3623" s="55" t="s">
        <v>9790</v>
      </c>
      <c r="D3623" s="55" t="s">
        <v>9791</v>
      </c>
      <c r="E3623" s="55" t="s">
        <v>6995</v>
      </c>
      <c r="F3623" s="54" t="s">
        <v>441</v>
      </c>
      <c r="G3623" s="56">
        <v>7790</v>
      </c>
      <c r="H3623" s="85">
        <f t="shared" si="56"/>
        <v>1.5862511326729045</v>
      </c>
    </row>
    <row r="3624" spans="1:8" x14ac:dyDescent="0.25">
      <c r="A3624" s="53">
        <v>398960705371</v>
      </c>
      <c r="B3624" s="54" t="s">
        <v>9792</v>
      </c>
      <c r="C3624" s="55" t="s">
        <v>9793</v>
      </c>
      <c r="D3624" s="55" t="s">
        <v>9794</v>
      </c>
      <c r="E3624" s="55" t="s">
        <v>6995</v>
      </c>
      <c r="F3624" s="54" t="s">
        <v>477</v>
      </c>
      <c r="G3624" s="56">
        <v>7790</v>
      </c>
      <c r="H3624" s="85">
        <f t="shared" si="56"/>
        <v>1.5862511326729045</v>
      </c>
    </row>
    <row r="3625" spans="1:8" x14ac:dyDescent="0.25">
      <c r="A3625" s="53">
        <v>400120401031</v>
      </c>
      <c r="B3625" s="54" t="s">
        <v>9795</v>
      </c>
      <c r="C3625" s="55" t="s">
        <v>9796</v>
      </c>
      <c r="D3625" s="55" t="s">
        <v>9797</v>
      </c>
      <c r="E3625" s="55" t="s">
        <v>716</v>
      </c>
      <c r="F3625" s="54" t="s">
        <v>441</v>
      </c>
      <c r="G3625" s="56">
        <v>7790</v>
      </c>
      <c r="H3625" s="85">
        <f t="shared" si="56"/>
        <v>1.5862511326729045</v>
      </c>
    </row>
    <row r="3626" spans="1:8" x14ac:dyDescent="0.25">
      <c r="A3626" s="53">
        <v>371071001383</v>
      </c>
      <c r="B3626" s="54" t="s">
        <v>9798</v>
      </c>
      <c r="C3626" s="55" t="s">
        <v>9799</v>
      </c>
      <c r="D3626" s="55" t="s">
        <v>9800</v>
      </c>
      <c r="E3626" s="55" t="s">
        <v>4814</v>
      </c>
      <c r="F3626" s="54" t="s">
        <v>441</v>
      </c>
      <c r="G3626" s="56">
        <v>7789</v>
      </c>
      <c r="H3626" s="85">
        <f t="shared" si="56"/>
        <v>1.5860475060833443</v>
      </c>
    </row>
    <row r="3627" spans="1:8" x14ac:dyDescent="0.25">
      <c r="A3627" s="53">
        <v>371990100835</v>
      </c>
      <c r="B3627" s="54" t="s">
        <v>9801</v>
      </c>
      <c r="C3627" s="55" t="s">
        <v>9802</v>
      </c>
      <c r="D3627" s="55" t="s">
        <v>9803</v>
      </c>
      <c r="E3627" s="55" t="s">
        <v>3101</v>
      </c>
      <c r="F3627" s="54" t="s">
        <v>441</v>
      </c>
      <c r="G3627" s="56">
        <v>7789</v>
      </c>
      <c r="H3627" s="85">
        <f t="shared" si="56"/>
        <v>1.5860475060833443</v>
      </c>
    </row>
    <row r="3628" spans="1:8" x14ac:dyDescent="0.25">
      <c r="A3628" s="53">
        <v>390110200041</v>
      </c>
      <c r="B3628" s="54" t="s">
        <v>9804</v>
      </c>
      <c r="C3628" s="55" t="s">
        <v>9805</v>
      </c>
      <c r="D3628" s="55" t="s">
        <v>9806</v>
      </c>
      <c r="E3628" s="55" t="s">
        <v>1532</v>
      </c>
      <c r="F3628" s="54" t="s">
        <v>441</v>
      </c>
      <c r="G3628" s="56">
        <v>7789</v>
      </c>
      <c r="H3628" s="85">
        <f t="shared" si="56"/>
        <v>1.5860475060833443</v>
      </c>
    </row>
    <row r="3629" spans="1:8" x14ac:dyDescent="0.25">
      <c r="A3629" s="53">
        <v>390110500087</v>
      </c>
      <c r="B3629" s="54" t="s">
        <v>9807</v>
      </c>
      <c r="C3629" s="55" t="s">
        <v>9808</v>
      </c>
      <c r="D3629" s="55" t="s">
        <v>9809</v>
      </c>
      <c r="E3629" s="55" t="s">
        <v>1532</v>
      </c>
      <c r="F3629" s="54" t="s">
        <v>441</v>
      </c>
      <c r="G3629" s="56">
        <v>7789</v>
      </c>
      <c r="H3629" s="85">
        <f t="shared" si="56"/>
        <v>1.5860475060833443</v>
      </c>
    </row>
    <row r="3630" spans="1:8" x14ac:dyDescent="0.25">
      <c r="A3630" s="53">
        <v>390110900689</v>
      </c>
      <c r="B3630" s="54" t="s">
        <v>9810</v>
      </c>
      <c r="C3630" s="55" t="s">
        <v>9811</v>
      </c>
      <c r="D3630" s="55" t="s">
        <v>9812</v>
      </c>
      <c r="E3630" s="55" t="s">
        <v>1532</v>
      </c>
      <c r="F3630" s="54" t="s">
        <v>441</v>
      </c>
      <c r="G3630" s="56">
        <v>7789</v>
      </c>
      <c r="H3630" s="85">
        <f t="shared" si="56"/>
        <v>1.5860475060833443</v>
      </c>
    </row>
    <row r="3631" spans="1:8" x14ac:dyDescent="0.25">
      <c r="A3631" s="53">
        <v>390120500824</v>
      </c>
      <c r="B3631" s="54" t="s">
        <v>9813</v>
      </c>
      <c r="C3631" s="55" t="s">
        <v>9814</v>
      </c>
      <c r="D3631" s="55" t="s">
        <v>9815</v>
      </c>
      <c r="E3631" s="55" t="s">
        <v>1532</v>
      </c>
      <c r="F3631" s="54" t="s">
        <v>441</v>
      </c>
      <c r="G3631" s="56">
        <v>7789</v>
      </c>
      <c r="H3631" s="85">
        <f t="shared" si="56"/>
        <v>1.5860475060833443</v>
      </c>
    </row>
    <row r="3632" spans="1:8" x14ac:dyDescent="0.25">
      <c r="A3632" s="53">
        <v>390990920632</v>
      </c>
      <c r="B3632" s="54" t="s">
        <v>9816</v>
      </c>
      <c r="C3632" s="55" t="s">
        <v>9817</v>
      </c>
      <c r="D3632" s="55" t="s">
        <v>9818</v>
      </c>
      <c r="E3632" s="55" t="s">
        <v>1532</v>
      </c>
      <c r="F3632" s="54" t="s">
        <v>441</v>
      </c>
      <c r="G3632" s="56">
        <v>7789</v>
      </c>
      <c r="H3632" s="85">
        <f t="shared" si="56"/>
        <v>1.5860475060833443</v>
      </c>
    </row>
    <row r="3633" spans="1:8" x14ac:dyDescent="0.25">
      <c r="A3633" s="53">
        <v>391011210464</v>
      </c>
      <c r="B3633" s="54" t="s">
        <v>9819</v>
      </c>
      <c r="C3633" s="55" t="s">
        <v>9820</v>
      </c>
      <c r="D3633" s="55" t="s">
        <v>9821</v>
      </c>
      <c r="E3633" s="55" t="s">
        <v>984</v>
      </c>
      <c r="F3633" s="54" t="s">
        <v>441</v>
      </c>
      <c r="G3633" s="56">
        <v>7789</v>
      </c>
      <c r="H3633" s="85">
        <f t="shared" si="56"/>
        <v>1.5860475060833443</v>
      </c>
    </row>
    <row r="3634" spans="1:8" x14ac:dyDescent="0.25">
      <c r="A3634" s="53">
        <v>391120600078</v>
      </c>
      <c r="B3634" s="54" t="s">
        <v>9822</v>
      </c>
      <c r="C3634" s="55" t="s">
        <v>9823</v>
      </c>
      <c r="D3634" s="55" t="s">
        <v>9824</v>
      </c>
      <c r="E3634" s="55" t="s">
        <v>1416</v>
      </c>
      <c r="F3634" s="54" t="s">
        <v>441</v>
      </c>
      <c r="G3634" s="56">
        <v>7789</v>
      </c>
      <c r="H3634" s="85">
        <f t="shared" si="56"/>
        <v>1.5860475060833443</v>
      </c>
    </row>
    <row r="3635" spans="1:8" x14ac:dyDescent="0.25">
      <c r="A3635" s="53">
        <v>391130400018</v>
      </c>
      <c r="B3635" s="54" t="s">
        <v>9825</v>
      </c>
      <c r="C3635" s="55" t="s">
        <v>9826</v>
      </c>
      <c r="D3635" s="55" t="s">
        <v>9827</v>
      </c>
      <c r="E3635" s="55" t="s">
        <v>984</v>
      </c>
      <c r="F3635" s="54" t="s">
        <v>441</v>
      </c>
      <c r="G3635" s="56">
        <v>7789</v>
      </c>
      <c r="H3635" s="85">
        <f t="shared" si="56"/>
        <v>1.5860475060833443</v>
      </c>
    </row>
    <row r="3636" spans="1:8" x14ac:dyDescent="0.25">
      <c r="A3636" s="53">
        <v>391730100191</v>
      </c>
      <c r="B3636" s="54" t="s">
        <v>9828</v>
      </c>
      <c r="C3636" s="55" t="s">
        <v>9829</v>
      </c>
      <c r="D3636" s="55" t="s">
        <v>9830</v>
      </c>
      <c r="E3636" s="55" t="s">
        <v>1416</v>
      </c>
      <c r="F3636" s="54" t="s">
        <v>441</v>
      </c>
      <c r="G3636" s="56">
        <v>7789</v>
      </c>
      <c r="H3636" s="85">
        <f t="shared" si="56"/>
        <v>1.5860475060833443</v>
      </c>
    </row>
    <row r="3637" spans="1:8" x14ac:dyDescent="0.25">
      <c r="A3637" s="53">
        <v>391861200034</v>
      </c>
      <c r="B3637" s="54" t="s">
        <v>9831</v>
      </c>
      <c r="C3637" s="55" t="s">
        <v>9832</v>
      </c>
      <c r="D3637" s="55" t="s">
        <v>9833</v>
      </c>
      <c r="E3637" s="55" t="s">
        <v>984</v>
      </c>
      <c r="F3637" s="54" t="s">
        <v>441</v>
      </c>
      <c r="G3637" s="56">
        <v>7789</v>
      </c>
      <c r="H3637" s="85">
        <f t="shared" si="56"/>
        <v>1.5860475060833443</v>
      </c>
    </row>
    <row r="3638" spans="1:8" x14ac:dyDescent="0.25">
      <c r="A3638" s="53">
        <v>392020800301</v>
      </c>
      <c r="B3638" s="54" t="s">
        <v>9834</v>
      </c>
      <c r="C3638" s="55" t="s">
        <v>9835</v>
      </c>
      <c r="D3638" s="55" t="s">
        <v>9836</v>
      </c>
      <c r="E3638" s="55" t="s">
        <v>2478</v>
      </c>
      <c r="F3638" s="54" t="s">
        <v>441</v>
      </c>
      <c r="G3638" s="56">
        <v>7789</v>
      </c>
      <c r="H3638" s="85">
        <f t="shared" si="56"/>
        <v>1.5860475060833443</v>
      </c>
    </row>
    <row r="3639" spans="1:8" x14ac:dyDescent="0.25">
      <c r="A3639" s="53">
        <v>393130100084</v>
      </c>
      <c r="B3639" s="54" t="s">
        <v>9837</v>
      </c>
      <c r="C3639" s="55" t="s">
        <v>9838</v>
      </c>
      <c r="D3639" s="55" t="s">
        <v>9839</v>
      </c>
      <c r="E3639" s="55" t="s">
        <v>1205</v>
      </c>
      <c r="F3639" s="54" t="s">
        <v>477</v>
      </c>
      <c r="G3639" s="56">
        <v>7789</v>
      </c>
      <c r="H3639" s="85">
        <f t="shared" si="56"/>
        <v>1.5860475060833443</v>
      </c>
    </row>
    <row r="3640" spans="1:8" x14ac:dyDescent="0.25">
      <c r="A3640" s="53">
        <v>395000701968</v>
      </c>
      <c r="B3640" s="54" t="s">
        <v>9840</v>
      </c>
      <c r="C3640" s="55" t="s">
        <v>9841</v>
      </c>
      <c r="D3640" s="55" t="s">
        <v>5784</v>
      </c>
      <c r="E3640" s="55" t="s">
        <v>4163</v>
      </c>
      <c r="F3640" s="54" t="s">
        <v>441</v>
      </c>
      <c r="G3640" s="56">
        <v>7789</v>
      </c>
      <c r="H3640" s="85">
        <f t="shared" si="56"/>
        <v>1.5860475060833443</v>
      </c>
    </row>
    <row r="3641" spans="1:8" x14ac:dyDescent="0.25">
      <c r="A3641" s="53">
        <v>395000800541</v>
      </c>
      <c r="B3641" s="54" t="s">
        <v>9842</v>
      </c>
      <c r="C3641" s="55" t="s">
        <v>1053</v>
      </c>
      <c r="D3641" s="55" t="s">
        <v>9843</v>
      </c>
      <c r="E3641" s="55" t="s">
        <v>743</v>
      </c>
      <c r="F3641" s="54" t="s">
        <v>441</v>
      </c>
      <c r="G3641" s="56">
        <v>7789</v>
      </c>
      <c r="H3641" s="85">
        <f t="shared" si="56"/>
        <v>1.5860475060833443</v>
      </c>
    </row>
    <row r="3642" spans="1:8" x14ac:dyDescent="0.25">
      <c r="A3642" s="53">
        <v>395030202290</v>
      </c>
      <c r="B3642" s="54" t="s">
        <v>9844</v>
      </c>
      <c r="C3642" s="55" t="s">
        <v>9845</v>
      </c>
      <c r="D3642" s="55" t="s">
        <v>9846</v>
      </c>
      <c r="E3642" s="55" t="s">
        <v>743</v>
      </c>
      <c r="F3642" s="54" t="s">
        <v>441</v>
      </c>
      <c r="G3642" s="56">
        <v>7789</v>
      </c>
      <c r="H3642" s="85">
        <f t="shared" si="56"/>
        <v>1.5860475060833443</v>
      </c>
    </row>
    <row r="3643" spans="1:8" x14ac:dyDescent="0.25">
      <c r="A3643" s="53">
        <v>395030301697</v>
      </c>
      <c r="B3643" s="54" t="s">
        <v>9847</v>
      </c>
      <c r="C3643" s="55" t="s">
        <v>9848</v>
      </c>
      <c r="D3643" s="55" t="s">
        <v>3171</v>
      </c>
      <c r="E3643" s="55" t="s">
        <v>728</v>
      </c>
      <c r="F3643" s="54" t="s">
        <v>441</v>
      </c>
      <c r="G3643" s="56">
        <v>7789</v>
      </c>
      <c r="H3643" s="85">
        <f t="shared" si="56"/>
        <v>1.5860475060833443</v>
      </c>
    </row>
    <row r="3644" spans="1:8" x14ac:dyDescent="0.25">
      <c r="A3644" s="53">
        <v>395050800932</v>
      </c>
      <c r="B3644" s="54" t="s">
        <v>9849</v>
      </c>
      <c r="C3644" s="55" t="s">
        <v>9120</v>
      </c>
      <c r="D3644" s="55" t="s">
        <v>9850</v>
      </c>
      <c r="E3644" s="55" t="s">
        <v>743</v>
      </c>
      <c r="F3644" s="54" t="s">
        <v>441</v>
      </c>
      <c r="G3644" s="56">
        <v>7789</v>
      </c>
      <c r="H3644" s="85">
        <f t="shared" si="56"/>
        <v>1.5860475060833443</v>
      </c>
    </row>
    <row r="3645" spans="1:8" x14ac:dyDescent="0.25">
      <c r="A3645" s="53">
        <v>395070400931</v>
      </c>
      <c r="B3645" s="54" t="s">
        <v>9851</v>
      </c>
      <c r="C3645" s="55" t="s">
        <v>9852</v>
      </c>
      <c r="D3645" s="55" t="s">
        <v>9853</v>
      </c>
      <c r="E3645" s="55" t="s">
        <v>743</v>
      </c>
      <c r="F3645" s="54" t="s">
        <v>441</v>
      </c>
      <c r="G3645" s="56">
        <v>7789</v>
      </c>
      <c r="H3645" s="85">
        <f t="shared" si="56"/>
        <v>1.5860475060833443</v>
      </c>
    </row>
    <row r="3646" spans="1:8" x14ac:dyDescent="0.25">
      <c r="A3646" s="53">
        <v>395090701732</v>
      </c>
      <c r="B3646" s="54" t="s">
        <v>9854</v>
      </c>
      <c r="C3646" s="55" t="s">
        <v>9855</v>
      </c>
      <c r="D3646" s="55" t="s">
        <v>9856</v>
      </c>
      <c r="E3646" s="55" t="s">
        <v>743</v>
      </c>
      <c r="F3646" s="54" t="s">
        <v>441</v>
      </c>
      <c r="G3646" s="56">
        <v>7789</v>
      </c>
      <c r="H3646" s="85">
        <f t="shared" si="56"/>
        <v>1.5860475060833443</v>
      </c>
    </row>
    <row r="3647" spans="1:8" x14ac:dyDescent="0.25">
      <c r="A3647" s="53">
        <v>395101000529</v>
      </c>
      <c r="B3647" s="54" t="s">
        <v>9857</v>
      </c>
      <c r="C3647" s="55" t="s">
        <v>9858</v>
      </c>
      <c r="D3647" s="55" t="s">
        <v>9859</v>
      </c>
      <c r="E3647" s="55" t="s">
        <v>743</v>
      </c>
      <c r="F3647" s="54" t="s">
        <v>441</v>
      </c>
      <c r="G3647" s="56">
        <v>7789</v>
      </c>
      <c r="H3647" s="85">
        <f t="shared" si="56"/>
        <v>1.5860475060833443</v>
      </c>
    </row>
    <row r="3648" spans="1:8" x14ac:dyDescent="0.25">
      <c r="A3648" s="53">
        <v>395110402109</v>
      </c>
      <c r="B3648" s="54" t="s">
        <v>9860</v>
      </c>
      <c r="C3648" s="55" t="s">
        <v>9861</v>
      </c>
      <c r="D3648" s="55" t="s">
        <v>9862</v>
      </c>
      <c r="E3648" s="55" t="s">
        <v>728</v>
      </c>
      <c r="F3648" s="54" t="s">
        <v>441</v>
      </c>
      <c r="G3648" s="56">
        <v>7789</v>
      </c>
      <c r="H3648" s="85">
        <f t="shared" si="56"/>
        <v>1.5860475060833443</v>
      </c>
    </row>
    <row r="3649" spans="1:8" x14ac:dyDescent="0.25">
      <c r="A3649" s="53">
        <v>395110800121</v>
      </c>
      <c r="B3649" s="54" t="s">
        <v>9863</v>
      </c>
      <c r="C3649" s="55" t="s">
        <v>9864</v>
      </c>
      <c r="D3649" s="55" t="s">
        <v>9865</v>
      </c>
      <c r="E3649" s="55" t="s">
        <v>728</v>
      </c>
      <c r="F3649" s="54" t="s">
        <v>441</v>
      </c>
      <c r="G3649" s="56">
        <v>7789</v>
      </c>
      <c r="H3649" s="85">
        <f t="shared" si="56"/>
        <v>1.5860475060833443</v>
      </c>
    </row>
    <row r="3650" spans="1:8" x14ac:dyDescent="0.25">
      <c r="A3650" s="53">
        <v>395111101692</v>
      </c>
      <c r="B3650" s="54" t="s">
        <v>9866</v>
      </c>
      <c r="C3650" s="55" t="s">
        <v>9867</v>
      </c>
      <c r="D3650" s="55" t="s">
        <v>9868</v>
      </c>
      <c r="E3650" s="55" t="s">
        <v>743</v>
      </c>
      <c r="F3650" s="54" t="s">
        <v>441</v>
      </c>
      <c r="G3650" s="56">
        <v>7789</v>
      </c>
      <c r="H3650" s="85">
        <f t="shared" si="56"/>
        <v>1.5860475060833443</v>
      </c>
    </row>
    <row r="3651" spans="1:8" x14ac:dyDescent="0.25">
      <c r="A3651" s="53">
        <v>395120500371</v>
      </c>
      <c r="B3651" s="54" t="s">
        <v>9869</v>
      </c>
      <c r="C3651" s="55" t="s">
        <v>9870</v>
      </c>
      <c r="D3651" s="55" t="s">
        <v>9871</v>
      </c>
      <c r="E3651" s="55" t="s">
        <v>743</v>
      </c>
      <c r="F3651" s="54" t="s">
        <v>441</v>
      </c>
      <c r="G3651" s="56">
        <v>7789</v>
      </c>
      <c r="H3651" s="85">
        <f t="shared" ref="H3651:H3714" si="57">G3651/4910.95</f>
        <v>1.5860475060833443</v>
      </c>
    </row>
    <row r="3652" spans="1:8" x14ac:dyDescent="0.25">
      <c r="A3652" s="53">
        <v>395140900014</v>
      </c>
      <c r="B3652" s="54" t="s">
        <v>9872</v>
      </c>
      <c r="C3652" s="55" t="s">
        <v>9873</v>
      </c>
      <c r="D3652" s="55" t="s">
        <v>5802</v>
      </c>
      <c r="E3652" s="55" t="s">
        <v>743</v>
      </c>
      <c r="F3652" s="54" t="s">
        <v>441</v>
      </c>
      <c r="G3652" s="56">
        <v>7789</v>
      </c>
      <c r="H3652" s="85">
        <f t="shared" si="57"/>
        <v>1.5860475060833443</v>
      </c>
    </row>
    <row r="3653" spans="1:8" x14ac:dyDescent="0.25">
      <c r="A3653" s="53">
        <v>395160801136</v>
      </c>
      <c r="B3653" s="54" t="s">
        <v>9874</v>
      </c>
      <c r="C3653" s="55" t="s">
        <v>5818</v>
      </c>
      <c r="D3653" s="55" t="s">
        <v>9875</v>
      </c>
      <c r="E3653" s="55" t="s">
        <v>728</v>
      </c>
      <c r="F3653" s="54" t="s">
        <v>441</v>
      </c>
      <c r="G3653" s="56">
        <v>7789</v>
      </c>
      <c r="H3653" s="85">
        <f t="shared" si="57"/>
        <v>1.5860475060833443</v>
      </c>
    </row>
    <row r="3654" spans="1:8" x14ac:dyDescent="0.25">
      <c r="A3654" s="53">
        <v>395170301794</v>
      </c>
      <c r="B3654" s="54" t="s">
        <v>9876</v>
      </c>
      <c r="C3654" s="55" t="s">
        <v>9877</v>
      </c>
      <c r="D3654" s="55" t="s">
        <v>9878</v>
      </c>
      <c r="E3654" s="55" t="s">
        <v>743</v>
      </c>
      <c r="F3654" s="54" t="s">
        <v>441</v>
      </c>
      <c r="G3654" s="56">
        <v>7789</v>
      </c>
      <c r="H3654" s="85">
        <f t="shared" si="57"/>
        <v>1.5860475060833443</v>
      </c>
    </row>
    <row r="3655" spans="1:8" x14ac:dyDescent="0.25">
      <c r="A3655" s="53">
        <v>395180401274</v>
      </c>
      <c r="B3655" s="54" t="s">
        <v>9879</v>
      </c>
      <c r="C3655" s="55" t="s">
        <v>9880</v>
      </c>
      <c r="D3655" s="55" t="s">
        <v>9881</v>
      </c>
      <c r="E3655" s="55" t="s">
        <v>728</v>
      </c>
      <c r="F3655" s="54" t="s">
        <v>441</v>
      </c>
      <c r="G3655" s="56">
        <v>7789</v>
      </c>
      <c r="H3655" s="85">
        <f t="shared" si="57"/>
        <v>1.5860475060833443</v>
      </c>
    </row>
    <row r="3656" spans="1:8" x14ac:dyDescent="0.25">
      <c r="A3656" s="53">
        <v>395181001032</v>
      </c>
      <c r="B3656" s="54" t="s">
        <v>9882</v>
      </c>
      <c r="C3656" s="55" t="s">
        <v>9883</v>
      </c>
      <c r="D3656" s="55" t="s">
        <v>9884</v>
      </c>
      <c r="E3656" s="55" t="s">
        <v>728</v>
      </c>
      <c r="F3656" s="54" t="s">
        <v>441</v>
      </c>
      <c r="G3656" s="56">
        <v>7789</v>
      </c>
      <c r="H3656" s="85">
        <f t="shared" si="57"/>
        <v>1.5860475060833443</v>
      </c>
    </row>
    <row r="3657" spans="1:8" x14ac:dyDescent="0.25">
      <c r="A3657" s="53">
        <v>395770802711</v>
      </c>
      <c r="B3657" s="54" t="s">
        <v>9885</v>
      </c>
      <c r="C3657" s="55" t="s">
        <v>8167</v>
      </c>
      <c r="D3657" s="55" t="s">
        <v>9191</v>
      </c>
      <c r="E3657" s="55" t="s">
        <v>743</v>
      </c>
      <c r="F3657" s="54" t="s">
        <v>441</v>
      </c>
      <c r="G3657" s="56">
        <v>7789</v>
      </c>
      <c r="H3657" s="85">
        <f t="shared" si="57"/>
        <v>1.5860475060833443</v>
      </c>
    </row>
    <row r="3658" spans="1:8" x14ac:dyDescent="0.25">
      <c r="A3658" s="53">
        <v>395970951207</v>
      </c>
      <c r="B3658" s="54" t="s">
        <v>9886</v>
      </c>
      <c r="C3658" s="55" t="s">
        <v>9113</v>
      </c>
      <c r="D3658" s="55" t="s">
        <v>9887</v>
      </c>
      <c r="E3658" s="55" t="s">
        <v>743</v>
      </c>
      <c r="F3658" s="54" t="s">
        <v>441</v>
      </c>
      <c r="G3658" s="56">
        <v>7789</v>
      </c>
      <c r="H3658" s="85">
        <f t="shared" si="57"/>
        <v>1.5860475060833443</v>
      </c>
    </row>
    <row r="3659" spans="1:8" x14ac:dyDescent="0.25">
      <c r="A3659" s="53">
        <v>396040505246</v>
      </c>
      <c r="B3659" s="54" t="s">
        <v>405</v>
      </c>
      <c r="C3659" s="55" t="s">
        <v>9888</v>
      </c>
      <c r="D3659" s="55" t="s">
        <v>9889</v>
      </c>
      <c r="E3659" s="55" t="s">
        <v>440</v>
      </c>
      <c r="F3659" s="54" t="s">
        <v>441</v>
      </c>
      <c r="G3659" s="56">
        <v>7789</v>
      </c>
      <c r="H3659" s="85">
        <f t="shared" si="57"/>
        <v>1.5860475060833443</v>
      </c>
    </row>
    <row r="3660" spans="1:8" x14ac:dyDescent="0.25">
      <c r="A3660" s="53">
        <v>396130801391</v>
      </c>
      <c r="B3660" s="54" t="s">
        <v>393</v>
      </c>
      <c r="C3660" s="55" t="s">
        <v>9890</v>
      </c>
      <c r="D3660" s="55" t="s">
        <v>9891</v>
      </c>
      <c r="E3660" s="55" t="s">
        <v>440</v>
      </c>
      <c r="F3660" s="54" t="s">
        <v>441</v>
      </c>
      <c r="G3660" s="56">
        <v>7789</v>
      </c>
      <c r="H3660" s="85">
        <f t="shared" si="57"/>
        <v>1.5860475060833443</v>
      </c>
    </row>
    <row r="3661" spans="1:8" x14ac:dyDescent="0.25">
      <c r="A3661" s="53">
        <v>396960850140</v>
      </c>
      <c r="B3661" s="54" t="s">
        <v>152</v>
      </c>
      <c r="C3661" s="55" t="s">
        <v>9892</v>
      </c>
      <c r="D3661" s="55" t="s">
        <v>9893</v>
      </c>
      <c r="E3661" s="55" t="s">
        <v>440</v>
      </c>
      <c r="F3661" s="54" t="s">
        <v>441</v>
      </c>
      <c r="G3661" s="56">
        <v>7789</v>
      </c>
      <c r="H3661" s="85">
        <f t="shared" si="57"/>
        <v>1.5860475060833443</v>
      </c>
    </row>
    <row r="3662" spans="1:8" x14ac:dyDescent="0.25">
      <c r="A3662" s="53">
        <v>398000805614</v>
      </c>
      <c r="B3662" s="54" t="s">
        <v>9894</v>
      </c>
      <c r="C3662" s="55" t="s">
        <v>9895</v>
      </c>
      <c r="D3662" s="55" t="s">
        <v>7262</v>
      </c>
      <c r="E3662" s="55" t="s">
        <v>1051</v>
      </c>
      <c r="F3662" s="54" t="s">
        <v>441</v>
      </c>
      <c r="G3662" s="56">
        <v>7789</v>
      </c>
      <c r="H3662" s="85">
        <f t="shared" si="57"/>
        <v>1.5860475060833443</v>
      </c>
    </row>
    <row r="3663" spans="1:8" x14ac:dyDescent="0.25">
      <c r="A3663" s="53">
        <v>398010302041</v>
      </c>
      <c r="B3663" s="54" t="s">
        <v>9896</v>
      </c>
      <c r="C3663" s="55" t="s">
        <v>9897</v>
      </c>
      <c r="D3663" s="55" t="s">
        <v>9898</v>
      </c>
      <c r="E3663" s="55" t="s">
        <v>743</v>
      </c>
      <c r="F3663" s="54" t="s">
        <v>441</v>
      </c>
      <c r="G3663" s="56">
        <v>7789</v>
      </c>
      <c r="H3663" s="85">
        <f t="shared" si="57"/>
        <v>1.5860475060833443</v>
      </c>
    </row>
    <row r="3664" spans="1:8" x14ac:dyDescent="0.25">
      <c r="A3664" s="53">
        <v>398100600491</v>
      </c>
      <c r="B3664" s="54" t="s">
        <v>9899</v>
      </c>
      <c r="C3664" s="55" t="s">
        <v>9900</v>
      </c>
      <c r="D3664" s="55" t="s">
        <v>9901</v>
      </c>
      <c r="E3664" s="55" t="s">
        <v>2227</v>
      </c>
      <c r="F3664" s="54" t="s">
        <v>441</v>
      </c>
      <c r="G3664" s="56">
        <v>7789</v>
      </c>
      <c r="H3664" s="85">
        <f t="shared" si="57"/>
        <v>1.5860475060833443</v>
      </c>
    </row>
    <row r="3665" spans="1:8" x14ac:dyDescent="0.25">
      <c r="A3665" s="53">
        <v>398110900558</v>
      </c>
      <c r="B3665" s="54" t="s">
        <v>9902</v>
      </c>
      <c r="C3665" s="55" t="s">
        <v>9903</v>
      </c>
      <c r="D3665" s="55" t="s">
        <v>9904</v>
      </c>
      <c r="E3665" s="55" t="s">
        <v>1051</v>
      </c>
      <c r="F3665" s="54" t="s">
        <v>441</v>
      </c>
      <c r="G3665" s="56">
        <v>7789</v>
      </c>
      <c r="H3665" s="85">
        <f t="shared" si="57"/>
        <v>1.5860475060833443</v>
      </c>
    </row>
    <row r="3666" spans="1:8" x14ac:dyDescent="0.25">
      <c r="A3666" s="53">
        <v>398830900172</v>
      </c>
      <c r="B3666" s="54" t="s">
        <v>9905</v>
      </c>
      <c r="C3666" s="55" t="s">
        <v>9906</v>
      </c>
      <c r="D3666" s="55" t="s">
        <v>9907</v>
      </c>
      <c r="E3666" s="55" t="s">
        <v>2227</v>
      </c>
      <c r="F3666" s="54" t="s">
        <v>441</v>
      </c>
      <c r="G3666" s="56">
        <v>7789</v>
      </c>
      <c r="H3666" s="85">
        <f t="shared" si="57"/>
        <v>1.5860475060833443</v>
      </c>
    </row>
    <row r="3667" spans="1:8" x14ac:dyDescent="0.25">
      <c r="A3667" s="53">
        <v>398940720293</v>
      </c>
      <c r="B3667" s="54" t="s">
        <v>9908</v>
      </c>
      <c r="C3667" s="55" t="s">
        <v>9909</v>
      </c>
      <c r="D3667" s="55" t="s">
        <v>9910</v>
      </c>
      <c r="E3667" s="55" t="s">
        <v>7576</v>
      </c>
      <c r="F3667" s="54" t="s">
        <v>441</v>
      </c>
      <c r="G3667" s="56">
        <v>7789</v>
      </c>
      <c r="H3667" s="85">
        <f t="shared" si="57"/>
        <v>1.5860475060833443</v>
      </c>
    </row>
    <row r="3668" spans="1:8" x14ac:dyDescent="0.25">
      <c r="A3668" s="53">
        <v>398970310383</v>
      </c>
      <c r="B3668" s="54" t="s">
        <v>9911</v>
      </c>
      <c r="C3668" s="55" t="s">
        <v>9900</v>
      </c>
      <c r="D3668" s="55" t="s">
        <v>9912</v>
      </c>
      <c r="E3668" s="55" t="s">
        <v>2227</v>
      </c>
      <c r="F3668" s="54" t="s">
        <v>441</v>
      </c>
      <c r="G3668" s="56">
        <v>7789</v>
      </c>
      <c r="H3668" s="85">
        <f t="shared" si="57"/>
        <v>1.5860475060833443</v>
      </c>
    </row>
    <row r="3669" spans="1:8" x14ac:dyDescent="0.25">
      <c r="A3669" s="53">
        <v>400020901053</v>
      </c>
      <c r="B3669" s="54" t="s">
        <v>9913</v>
      </c>
      <c r="C3669" s="55" t="s">
        <v>9914</v>
      </c>
      <c r="D3669" s="55" t="s">
        <v>8850</v>
      </c>
      <c r="E3669" s="55" t="s">
        <v>716</v>
      </c>
      <c r="F3669" s="54" t="s">
        <v>441</v>
      </c>
      <c r="G3669" s="56">
        <v>7789</v>
      </c>
      <c r="H3669" s="85">
        <f t="shared" si="57"/>
        <v>1.5860475060833443</v>
      </c>
    </row>
    <row r="3670" spans="1:8" x14ac:dyDescent="0.25">
      <c r="A3670" s="53">
        <v>400060302152</v>
      </c>
      <c r="B3670" s="54" t="s">
        <v>9915</v>
      </c>
      <c r="C3670" s="55" t="s">
        <v>9916</v>
      </c>
      <c r="D3670" s="55" t="s">
        <v>9917</v>
      </c>
      <c r="E3670" s="55" t="s">
        <v>716</v>
      </c>
      <c r="F3670" s="54" t="s">
        <v>441</v>
      </c>
      <c r="G3670" s="56">
        <v>7789</v>
      </c>
      <c r="H3670" s="85">
        <f t="shared" si="57"/>
        <v>1.5860475060833443</v>
      </c>
    </row>
    <row r="3671" spans="1:8" x14ac:dyDescent="0.25">
      <c r="A3671" s="53">
        <v>400090501681</v>
      </c>
      <c r="B3671" s="54" t="s">
        <v>9918</v>
      </c>
      <c r="C3671" s="55" t="s">
        <v>9919</v>
      </c>
      <c r="D3671" s="55" t="s">
        <v>9920</v>
      </c>
      <c r="E3671" s="55" t="s">
        <v>716</v>
      </c>
      <c r="F3671" s="54" t="s">
        <v>441</v>
      </c>
      <c r="G3671" s="56">
        <v>7789</v>
      </c>
      <c r="H3671" s="85">
        <f t="shared" si="57"/>
        <v>1.5860475060833443</v>
      </c>
    </row>
    <row r="3672" spans="1:8" x14ac:dyDescent="0.25">
      <c r="A3672" s="53">
        <v>400090605664</v>
      </c>
      <c r="B3672" s="54" t="s">
        <v>9921</v>
      </c>
      <c r="C3672" s="55" t="s">
        <v>9922</v>
      </c>
      <c r="D3672" s="55" t="s">
        <v>9923</v>
      </c>
      <c r="E3672" s="55" t="s">
        <v>716</v>
      </c>
      <c r="F3672" s="54" t="s">
        <v>441</v>
      </c>
      <c r="G3672" s="56">
        <v>7789</v>
      </c>
      <c r="H3672" s="85">
        <f t="shared" si="57"/>
        <v>1.5860475060833443</v>
      </c>
    </row>
    <row r="3673" spans="1:8" x14ac:dyDescent="0.25">
      <c r="A3673" s="53">
        <v>400110202618</v>
      </c>
      <c r="B3673" s="54" t="s">
        <v>9924</v>
      </c>
      <c r="C3673" s="55" t="s">
        <v>9925</v>
      </c>
      <c r="D3673" s="55" t="s">
        <v>9926</v>
      </c>
      <c r="E3673" s="55" t="s">
        <v>716</v>
      </c>
      <c r="F3673" s="54" t="s">
        <v>441</v>
      </c>
      <c r="G3673" s="56">
        <v>7789</v>
      </c>
      <c r="H3673" s="85">
        <f t="shared" si="57"/>
        <v>1.5860475060833443</v>
      </c>
    </row>
    <row r="3674" spans="1:8" x14ac:dyDescent="0.25">
      <c r="A3674" s="53">
        <v>400130301591</v>
      </c>
      <c r="B3674" s="54" t="s">
        <v>9927</v>
      </c>
      <c r="C3674" s="55" t="s">
        <v>9928</v>
      </c>
      <c r="D3674" s="55" t="s">
        <v>8629</v>
      </c>
      <c r="E3674" s="55" t="s">
        <v>716</v>
      </c>
      <c r="F3674" s="54" t="s">
        <v>441</v>
      </c>
      <c r="G3674" s="56">
        <v>7789</v>
      </c>
      <c r="H3674" s="85">
        <f t="shared" si="57"/>
        <v>1.5860475060833443</v>
      </c>
    </row>
    <row r="3675" spans="1:8" x14ac:dyDescent="0.25">
      <c r="A3675" s="53">
        <v>400140102022</v>
      </c>
      <c r="B3675" s="54" t="s">
        <v>9929</v>
      </c>
      <c r="C3675" s="55" t="s">
        <v>9930</v>
      </c>
      <c r="D3675" s="55" t="s">
        <v>9931</v>
      </c>
      <c r="E3675" s="55" t="s">
        <v>716</v>
      </c>
      <c r="F3675" s="54" t="s">
        <v>441</v>
      </c>
      <c r="G3675" s="56">
        <v>7789</v>
      </c>
      <c r="H3675" s="85">
        <f t="shared" si="57"/>
        <v>1.5860475060833443</v>
      </c>
    </row>
    <row r="3676" spans="1:8" x14ac:dyDescent="0.25">
      <c r="A3676" s="53">
        <v>400680701146</v>
      </c>
      <c r="B3676" s="54" t="s">
        <v>9932</v>
      </c>
      <c r="C3676" s="55" t="s">
        <v>9933</v>
      </c>
      <c r="D3676" s="55" t="s">
        <v>9934</v>
      </c>
      <c r="E3676" s="55" t="s">
        <v>716</v>
      </c>
      <c r="F3676" s="54" t="s">
        <v>441</v>
      </c>
      <c r="G3676" s="56">
        <v>7789</v>
      </c>
      <c r="H3676" s="85">
        <f t="shared" si="57"/>
        <v>1.5860475060833443</v>
      </c>
    </row>
    <row r="3677" spans="1:8" x14ac:dyDescent="0.25">
      <c r="A3677" s="53">
        <v>414170903195</v>
      </c>
      <c r="B3677" s="54" t="s">
        <v>9935</v>
      </c>
      <c r="C3677" s="55" t="s">
        <v>9936</v>
      </c>
      <c r="D3677" s="55" t="s">
        <v>9937</v>
      </c>
      <c r="E3677" s="55" t="s">
        <v>4156</v>
      </c>
      <c r="F3677" s="54" t="s">
        <v>441</v>
      </c>
      <c r="G3677" s="56">
        <v>7789</v>
      </c>
      <c r="H3677" s="85">
        <f t="shared" si="57"/>
        <v>1.5860475060833443</v>
      </c>
    </row>
    <row r="3678" spans="1:8" x14ac:dyDescent="0.25">
      <c r="A3678" s="53">
        <v>400960522301</v>
      </c>
      <c r="B3678" s="54" t="s">
        <v>9938</v>
      </c>
      <c r="C3678" s="55" t="s">
        <v>9939</v>
      </c>
      <c r="D3678" s="55" t="s">
        <v>9940</v>
      </c>
      <c r="E3678" s="55" t="s">
        <v>716</v>
      </c>
      <c r="F3678" s="54" t="s">
        <v>441</v>
      </c>
      <c r="G3678" s="56">
        <v>7653</v>
      </c>
      <c r="H3678" s="85">
        <f t="shared" si="57"/>
        <v>1.5583542899031757</v>
      </c>
    </row>
    <row r="3679" spans="1:8" x14ac:dyDescent="0.25">
      <c r="A3679" s="53">
        <v>400881100167</v>
      </c>
      <c r="B3679" s="54" t="s">
        <v>9941</v>
      </c>
      <c r="C3679" s="55" t="s">
        <v>9942</v>
      </c>
      <c r="D3679" s="55" t="s">
        <v>9943</v>
      </c>
      <c r="E3679" s="55" t="s">
        <v>2127</v>
      </c>
      <c r="F3679" s="54" t="s">
        <v>441</v>
      </c>
      <c r="G3679" s="56">
        <v>7285</v>
      </c>
      <c r="H3679" s="85">
        <f t="shared" si="57"/>
        <v>1.4834197049450717</v>
      </c>
    </row>
    <row r="3680" spans="1:8" x14ac:dyDescent="0.25">
      <c r="A3680" s="53">
        <v>400991120261</v>
      </c>
      <c r="B3680" s="54" t="s">
        <v>9944</v>
      </c>
      <c r="C3680" s="55" t="s">
        <v>9945</v>
      </c>
      <c r="D3680" s="55" t="s">
        <v>9946</v>
      </c>
      <c r="E3680" s="55" t="s">
        <v>716</v>
      </c>
      <c r="F3680" s="54" t="s">
        <v>441</v>
      </c>
      <c r="G3680" s="56">
        <v>7054</v>
      </c>
      <c r="H3680" s="85">
        <f t="shared" si="57"/>
        <v>1.4363819627566967</v>
      </c>
    </row>
    <row r="3681" spans="1:8" x14ac:dyDescent="0.25">
      <c r="A3681" s="53">
        <v>390070510343</v>
      </c>
      <c r="B3681" s="54" t="s">
        <v>9947</v>
      </c>
      <c r="C3681" s="55" t="s">
        <v>9948</v>
      </c>
      <c r="D3681" s="55" t="s">
        <v>9949</v>
      </c>
      <c r="E3681" s="55" t="s">
        <v>1532</v>
      </c>
      <c r="F3681" s="54" t="s">
        <v>441</v>
      </c>
      <c r="G3681" s="56">
        <v>7008</v>
      </c>
      <c r="H3681" s="85">
        <f t="shared" si="57"/>
        <v>1.4270151396369339</v>
      </c>
    </row>
    <row r="3682" spans="1:8" x14ac:dyDescent="0.25">
      <c r="A3682" s="53">
        <v>393101000020</v>
      </c>
      <c r="B3682" s="54" t="s">
        <v>9950</v>
      </c>
      <c r="C3682" s="55" t="s">
        <v>9951</v>
      </c>
      <c r="D3682" s="55" t="s">
        <v>9952</v>
      </c>
      <c r="E3682" s="55" t="s">
        <v>1205</v>
      </c>
      <c r="F3682" s="54" t="s">
        <v>441</v>
      </c>
      <c r="G3682" s="56">
        <v>7008</v>
      </c>
      <c r="H3682" s="85">
        <f t="shared" si="57"/>
        <v>1.4270151396369339</v>
      </c>
    </row>
    <row r="3683" spans="1:8" x14ac:dyDescent="0.25">
      <c r="A3683" s="53">
        <v>396000801071</v>
      </c>
      <c r="B3683" s="54" t="s">
        <v>660</v>
      </c>
      <c r="C3683" s="55" t="s">
        <v>661</v>
      </c>
      <c r="D3683" s="55" t="s">
        <v>662</v>
      </c>
      <c r="E3683" s="55" t="s">
        <v>440</v>
      </c>
      <c r="F3683" s="54" t="s">
        <v>441</v>
      </c>
      <c r="G3683" s="56">
        <v>7008</v>
      </c>
      <c r="H3683" s="85">
        <f t="shared" si="57"/>
        <v>1.4270151396369339</v>
      </c>
    </row>
    <row r="3684" spans="1:8" x14ac:dyDescent="0.25">
      <c r="A3684" s="53">
        <v>400790700251</v>
      </c>
      <c r="B3684" s="54" t="s">
        <v>9953</v>
      </c>
      <c r="C3684" s="55" t="s">
        <v>9954</v>
      </c>
      <c r="D3684" s="55" t="s">
        <v>2423</v>
      </c>
      <c r="E3684" s="55" t="s">
        <v>716</v>
      </c>
      <c r="F3684" s="54" t="s">
        <v>441</v>
      </c>
      <c r="G3684" s="56">
        <v>6626</v>
      </c>
      <c r="H3684" s="85">
        <f t="shared" si="57"/>
        <v>1.349229782424989</v>
      </c>
    </row>
    <row r="3685" spans="1:8" x14ac:dyDescent="0.25">
      <c r="A3685" s="53">
        <v>400000302358</v>
      </c>
      <c r="B3685" s="54" t="s">
        <v>9955</v>
      </c>
      <c r="C3685" s="55" t="s">
        <v>9956</v>
      </c>
      <c r="D3685" s="55" t="s">
        <v>6391</v>
      </c>
      <c r="E3685" s="55" t="s">
        <v>716</v>
      </c>
      <c r="F3685" s="54" t="s">
        <v>441</v>
      </c>
      <c r="G3685" s="56">
        <v>6250</v>
      </c>
      <c r="H3685" s="85">
        <f t="shared" si="57"/>
        <v>1.2726661847504048</v>
      </c>
    </row>
    <row r="3686" spans="1:8" x14ac:dyDescent="0.25">
      <c r="A3686" s="53">
        <v>400970121020</v>
      </c>
      <c r="B3686" s="54" t="s">
        <v>9957</v>
      </c>
      <c r="C3686" s="55" t="s">
        <v>9958</v>
      </c>
      <c r="D3686" s="55" t="s">
        <v>9959</v>
      </c>
      <c r="E3686" s="55" t="s">
        <v>1051</v>
      </c>
      <c r="F3686" s="54" t="s">
        <v>441</v>
      </c>
      <c r="G3686" s="56">
        <v>6248</v>
      </c>
      <c r="H3686" s="85">
        <f t="shared" si="57"/>
        <v>1.2722589315712847</v>
      </c>
    </row>
    <row r="3687" spans="1:8" x14ac:dyDescent="0.25">
      <c r="A3687" s="53">
        <v>400170304223</v>
      </c>
      <c r="B3687" s="54" t="s">
        <v>9960</v>
      </c>
      <c r="C3687" s="55" t="s">
        <v>9961</v>
      </c>
      <c r="D3687" s="55" t="s">
        <v>9962</v>
      </c>
      <c r="E3687" s="55" t="s">
        <v>716</v>
      </c>
      <c r="F3687" s="54" t="s">
        <v>441</v>
      </c>
      <c r="G3687" s="56">
        <v>6170</v>
      </c>
      <c r="H3687" s="85">
        <f t="shared" si="57"/>
        <v>1.2563760575855996</v>
      </c>
    </row>
    <row r="3688" spans="1:8" x14ac:dyDescent="0.25">
      <c r="A3688" s="53">
        <v>400000301971</v>
      </c>
      <c r="B3688" s="54" t="s">
        <v>9963</v>
      </c>
      <c r="C3688" s="55" t="s">
        <v>9964</v>
      </c>
      <c r="D3688" s="55" t="s">
        <v>9965</v>
      </c>
      <c r="E3688" s="55" t="s">
        <v>716</v>
      </c>
      <c r="F3688" s="54" t="s">
        <v>441</v>
      </c>
      <c r="G3688" s="56">
        <v>5998</v>
      </c>
      <c r="H3688" s="85">
        <f t="shared" si="57"/>
        <v>1.2213522841812685</v>
      </c>
    </row>
    <row r="3689" spans="1:8" x14ac:dyDescent="0.25">
      <c r="A3689" s="53">
        <v>400890200492</v>
      </c>
      <c r="B3689" s="54" t="s">
        <v>9966</v>
      </c>
      <c r="C3689" s="55" t="s">
        <v>9967</v>
      </c>
      <c r="D3689" s="55" t="s">
        <v>4341</v>
      </c>
      <c r="E3689" s="55" t="s">
        <v>716</v>
      </c>
      <c r="F3689" s="54" t="s">
        <v>441</v>
      </c>
      <c r="G3689" s="56">
        <v>5667</v>
      </c>
      <c r="H3689" s="85">
        <f t="shared" si="57"/>
        <v>1.1539518830368869</v>
      </c>
    </row>
    <row r="3690" spans="1:8" x14ac:dyDescent="0.25">
      <c r="A3690" s="53">
        <v>400030502211</v>
      </c>
      <c r="B3690" s="54" t="s">
        <v>9968</v>
      </c>
      <c r="C3690" s="55" t="s">
        <v>9969</v>
      </c>
      <c r="D3690" s="55" t="s">
        <v>9970</v>
      </c>
      <c r="E3690" s="55" t="s">
        <v>716</v>
      </c>
      <c r="F3690" s="54" t="s">
        <v>441</v>
      </c>
      <c r="G3690" s="56">
        <v>5589</v>
      </c>
      <c r="H3690" s="85">
        <f t="shared" si="57"/>
        <v>1.138069009051202</v>
      </c>
    </row>
    <row r="3691" spans="1:8" x14ac:dyDescent="0.25">
      <c r="A3691" s="53">
        <v>400990321637</v>
      </c>
      <c r="B3691" s="54" t="s">
        <v>9971</v>
      </c>
      <c r="C3691" s="55" t="s">
        <v>9972</v>
      </c>
      <c r="D3691" s="55" t="s">
        <v>9973</v>
      </c>
      <c r="E3691" s="55" t="s">
        <v>716</v>
      </c>
      <c r="F3691" s="54" t="s">
        <v>441</v>
      </c>
      <c r="G3691" s="56">
        <v>5549</v>
      </c>
      <c r="H3691" s="85">
        <f t="shared" si="57"/>
        <v>1.1299239454687993</v>
      </c>
    </row>
    <row r="3692" spans="1:8" x14ac:dyDescent="0.25">
      <c r="A3692" s="53">
        <v>400000401429</v>
      </c>
      <c r="B3692" s="54" t="s">
        <v>9974</v>
      </c>
      <c r="C3692" s="55" t="s">
        <v>9975</v>
      </c>
      <c r="D3692" s="55" t="s">
        <v>9976</v>
      </c>
      <c r="E3692" s="55" t="s">
        <v>716</v>
      </c>
      <c r="F3692" s="54" t="s">
        <v>441</v>
      </c>
      <c r="G3692" s="56">
        <v>5400</v>
      </c>
      <c r="H3692" s="85">
        <f t="shared" si="57"/>
        <v>1.0995835836243497</v>
      </c>
    </row>
    <row r="3693" spans="1:8" x14ac:dyDescent="0.25">
      <c r="A3693" s="53">
        <v>400891101951</v>
      </c>
      <c r="B3693" s="54" t="s">
        <v>9977</v>
      </c>
      <c r="C3693" s="55" t="s">
        <v>9978</v>
      </c>
      <c r="D3693" s="55" t="s">
        <v>4660</v>
      </c>
      <c r="E3693" s="55" t="s">
        <v>716</v>
      </c>
      <c r="F3693" s="54" t="s">
        <v>441</v>
      </c>
      <c r="G3693" s="56">
        <v>5389</v>
      </c>
      <c r="H3693" s="85">
        <f t="shared" si="57"/>
        <v>1.0973436911391889</v>
      </c>
    </row>
    <row r="3694" spans="1:8" x14ac:dyDescent="0.25">
      <c r="A3694" s="53">
        <v>400020702336</v>
      </c>
      <c r="B3694" s="54" t="s">
        <v>9979</v>
      </c>
      <c r="C3694" s="55" t="s">
        <v>9980</v>
      </c>
      <c r="D3694" s="55" t="s">
        <v>8850</v>
      </c>
      <c r="E3694" s="55" t="s">
        <v>716</v>
      </c>
      <c r="F3694" s="54" t="s">
        <v>441</v>
      </c>
      <c r="G3694" s="56">
        <v>5356</v>
      </c>
      <c r="H3694" s="85">
        <f t="shared" si="57"/>
        <v>1.0906240136837069</v>
      </c>
    </row>
    <row r="3695" spans="1:8" x14ac:dyDescent="0.25">
      <c r="A3695" s="53">
        <v>371001101577</v>
      </c>
      <c r="B3695" s="54" t="s">
        <v>9981</v>
      </c>
      <c r="C3695" s="55" t="s">
        <v>9982</v>
      </c>
      <c r="D3695" s="55" t="s">
        <v>2199</v>
      </c>
      <c r="E3695" s="55" t="s">
        <v>2200</v>
      </c>
      <c r="F3695" s="54" t="s">
        <v>441</v>
      </c>
      <c r="G3695" s="56">
        <v>5339</v>
      </c>
      <c r="H3695" s="85">
        <f t="shared" si="57"/>
        <v>1.0871623616611858</v>
      </c>
    </row>
    <row r="3696" spans="1:8" x14ac:dyDescent="0.25">
      <c r="A3696" s="53">
        <v>371151100366</v>
      </c>
      <c r="B3696" s="54" t="s">
        <v>9983</v>
      </c>
      <c r="C3696" s="55" t="s">
        <v>9984</v>
      </c>
      <c r="D3696" s="55" t="s">
        <v>9985</v>
      </c>
      <c r="E3696" s="55" t="s">
        <v>1674</v>
      </c>
      <c r="F3696" s="54" t="s">
        <v>441</v>
      </c>
      <c r="G3696" s="56">
        <v>5339</v>
      </c>
      <c r="H3696" s="85">
        <f t="shared" si="57"/>
        <v>1.0871623616611858</v>
      </c>
    </row>
    <row r="3697" spans="1:8" x14ac:dyDescent="0.25">
      <c r="A3697" s="53">
        <v>373890205063</v>
      </c>
      <c r="B3697" s="54" t="s">
        <v>9986</v>
      </c>
      <c r="C3697" s="55" t="s">
        <v>9987</v>
      </c>
      <c r="D3697" s="55" t="s">
        <v>9988</v>
      </c>
      <c r="E3697" s="55" t="s">
        <v>2500</v>
      </c>
      <c r="F3697" s="54" t="s">
        <v>441</v>
      </c>
      <c r="G3697" s="56">
        <v>5339</v>
      </c>
      <c r="H3697" s="85">
        <f t="shared" si="57"/>
        <v>1.0871623616611858</v>
      </c>
    </row>
    <row r="3698" spans="1:8" x14ac:dyDescent="0.25">
      <c r="A3698" s="53">
        <v>389880500303</v>
      </c>
      <c r="B3698" s="54" t="s">
        <v>9989</v>
      </c>
      <c r="C3698" s="55" t="s">
        <v>9990</v>
      </c>
      <c r="D3698" s="55" t="s">
        <v>9991</v>
      </c>
      <c r="E3698" s="55" t="s">
        <v>1446</v>
      </c>
      <c r="F3698" s="54" t="s">
        <v>441</v>
      </c>
      <c r="G3698" s="56">
        <v>5339</v>
      </c>
      <c r="H3698" s="85">
        <f t="shared" si="57"/>
        <v>1.0871623616611858</v>
      </c>
    </row>
    <row r="3699" spans="1:8" x14ac:dyDescent="0.25">
      <c r="A3699" s="53">
        <v>390000611347</v>
      </c>
      <c r="B3699" s="54" t="s">
        <v>9992</v>
      </c>
      <c r="C3699" s="55" t="s">
        <v>9993</v>
      </c>
      <c r="D3699" s="55" t="s">
        <v>9994</v>
      </c>
      <c r="E3699" s="55" t="s">
        <v>1532</v>
      </c>
      <c r="F3699" s="54" t="s">
        <v>441</v>
      </c>
      <c r="G3699" s="56">
        <v>5339</v>
      </c>
      <c r="H3699" s="85">
        <f t="shared" si="57"/>
        <v>1.0871623616611858</v>
      </c>
    </row>
    <row r="3700" spans="1:8" x14ac:dyDescent="0.25">
      <c r="A3700" s="53">
        <v>390020310815</v>
      </c>
      <c r="B3700" s="54" t="s">
        <v>9995</v>
      </c>
      <c r="C3700" s="55" t="s">
        <v>9996</v>
      </c>
      <c r="D3700" s="55" t="s">
        <v>9997</v>
      </c>
      <c r="E3700" s="55" t="s">
        <v>1532</v>
      </c>
      <c r="F3700" s="54" t="s">
        <v>441</v>
      </c>
      <c r="G3700" s="56">
        <v>5339</v>
      </c>
      <c r="H3700" s="85">
        <f t="shared" si="57"/>
        <v>1.0871623616611858</v>
      </c>
    </row>
    <row r="3701" spans="1:8" x14ac:dyDescent="0.25">
      <c r="A3701" s="53">
        <v>390020800456</v>
      </c>
      <c r="B3701" s="54" t="s">
        <v>9998</v>
      </c>
      <c r="C3701" s="55" t="s">
        <v>9999</v>
      </c>
      <c r="D3701" s="55" t="s">
        <v>10000</v>
      </c>
      <c r="E3701" s="55" t="s">
        <v>1532</v>
      </c>
      <c r="F3701" s="54" t="s">
        <v>441</v>
      </c>
      <c r="G3701" s="56">
        <v>5339</v>
      </c>
      <c r="H3701" s="85">
        <f t="shared" si="57"/>
        <v>1.0871623616611858</v>
      </c>
    </row>
    <row r="3702" spans="1:8" x14ac:dyDescent="0.25">
      <c r="A3702" s="53">
        <v>390101100505</v>
      </c>
      <c r="B3702" s="54" t="s">
        <v>10001</v>
      </c>
      <c r="C3702" s="55" t="s">
        <v>10002</v>
      </c>
      <c r="D3702" s="55" t="s">
        <v>10003</v>
      </c>
      <c r="E3702" s="55" t="s">
        <v>1532</v>
      </c>
      <c r="F3702" s="54" t="s">
        <v>441</v>
      </c>
      <c r="G3702" s="56">
        <v>5339</v>
      </c>
      <c r="H3702" s="85">
        <f t="shared" si="57"/>
        <v>1.0871623616611858</v>
      </c>
    </row>
    <row r="3703" spans="1:8" x14ac:dyDescent="0.25">
      <c r="A3703" s="53">
        <v>390110100402</v>
      </c>
      <c r="B3703" s="54" t="s">
        <v>10004</v>
      </c>
      <c r="C3703" s="55" t="s">
        <v>10005</v>
      </c>
      <c r="D3703" s="55" t="s">
        <v>10006</v>
      </c>
      <c r="E3703" s="55" t="s">
        <v>1532</v>
      </c>
      <c r="F3703" s="54" t="s">
        <v>441</v>
      </c>
      <c r="G3703" s="56">
        <v>5339</v>
      </c>
      <c r="H3703" s="85">
        <f t="shared" si="57"/>
        <v>1.0871623616611858</v>
      </c>
    </row>
    <row r="3704" spans="1:8" x14ac:dyDescent="0.25">
      <c r="A3704" s="53">
        <v>390110100682</v>
      </c>
      <c r="B3704" s="54" t="s">
        <v>10007</v>
      </c>
      <c r="C3704" s="55" t="s">
        <v>10008</v>
      </c>
      <c r="D3704" s="55" t="s">
        <v>10009</v>
      </c>
      <c r="E3704" s="55" t="s">
        <v>1532</v>
      </c>
      <c r="F3704" s="54" t="s">
        <v>441</v>
      </c>
      <c r="G3704" s="56">
        <v>5339</v>
      </c>
      <c r="H3704" s="85">
        <f t="shared" si="57"/>
        <v>1.0871623616611858</v>
      </c>
    </row>
    <row r="3705" spans="1:8" x14ac:dyDescent="0.25">
      <c r="A3705" s="53">
        <v>390110200431</v>
      </c>
      <c r="B3705" s="54" t="s">
        <v>10010</v>
      </c>
      <c r="C3705" s="55" t="s">
        <v>10011</v>
      </c>
      <c r="D3705" s="55" t="s">
        <v>10012</v>
      </c>
      <c r="E3705" s="55" t="s">
        <v>1532</v>
      </c>
      <c r="F3705" s="54" t="s">
        <v>441</v>
      </c>
      <c r="G3705" s="56">
        <v>5339</v>
      </c>
      <c r="H3705" s="85">
        <f t="shared" si="57"/>
        <v>1.0871623616611858</v>
      </c>
    </row>
    <row r="3706" spans="1:8" x14ac:dyDescent="0.25">
      <c r="A3706" s="53">
        <v>390110700442</v>
      </c>
      <c r="B3706" s="54" t="s">
        <v>10013</v>
      </c>
      <c r="C3706" s="55" t="s">
        <v>10014</v>
      </c>
      <c r="D3706" s="55" t="s">
        <v>10015</v>
      </c>
      <c r="E3706" s="55" t="s">
        <v>1532</v>
      </c>
      <c r="F3706" s="54" t="s">
        <v>441</v>
      </c>
      <c r="G3706" s="56">
        <v>5339</v>
      </c>
      <c r="H3706" s="85">
        <f t="shared" si="57"/>
        <v>1.0871623616611858</v>
      </c>
    </row>
    <row r="3707" spans="1:8" x14ac:dyDescent="0.25">
      <c r="A3707" s="53">
        <v>390110800790</v>
      </c>
      <c r="B3707" s="54" t="s">
        <v>10016</v>
      </c>
      <c r="C3707" s="55" t="s">
        <v>10017</v>
      </c>
      <c r="D3707" s="55" t="s">
        <v>10018</v>
      </c>
      <c r="E3707" s="55" t="s">
        <v>1532</v>
      </c>
      <c r="F3707" s="54" t="s">
        <v>441</v>
      </c>
      <c r="G3707" s="56">
        <v>5339</v>
      </c>
      <c r="H3707" s="85">
        <f t="shared" si="57"/>
        <v>1.0871623616611858</v>
      </c>
    </row>
    <row r="3708" spans="1:8" x14ac:dyDescent="0.25">
      <c r="A3708" s="53">
        <v>390111100015</v>
      </c>
      <c r="B3708" s="54" t="s">
        <v>10019</v>
      </c>
      <c r="C3708" s="55" t="s">
        <v>10020</v>
      </c>
      <c r="D3708" s="55" t="s">
        <v>10021</v>
      </c>
      <c r="E3708" s="55" t="s">
        <v>1532</v>
      </c>
      <c r="F3708" s="54" t="s">
        <v>441</v>
      </c>
      <c r="G3708" s="56">
        <v>5339</v>
      </c>
      <c r="H3708" s="85">
        <f t="shared" si="57"/>
        <v>1.0871623616611858</v>
      </c>
    </row>
    <row r="3709" spans="1:8" x14ac:dyDescent="0.25">
      <c r="A3709" s="53">
        <v>390120300078</v>
      </c>
      <c r="B3709" s="54" t="s">
        <v>10022</v>
      </c>
      <c r="C3709" s="55" t="s">
        <v>10023</v>
      </c>
      <c r="D3709" s="55" t="s">
        <v>10024</v>
      </c>
      <c r="E3709" s="55" t="s">
        <v>1532</v>
      </c>
      <c r="F3709" s="54" t="s">
        <v>441</v>
      </c>
      <c r="G3709" s="56">
        <v>5339</v>
      </c>
      <c r="H3709" s="85">
        <f t="shared" si="57"/>
        <v>1.0871623616611858</v>
      </c>
    </row>
    <row r="3710" spans="1:8" x14ac:dyDescent="0.25">
      <c r="A3710" s="53">
        <v>390131000173</v>
      </c>
      <c r="B3710" s="54" t="s">
        <v>10025</v>
      </c>
      <c r="C3710" s="55" t="s">
        <v>10026</v>
      </c>
      <c r="D3710" s="55" t="s">
        <v>10027</v>
      </c>
      <c r="E3710" s="55" t="s">
        <v>2816</v>
      </c>
      <c r="F3710" s="54" t="s">
        <v>441</v>
      </c>
      <c r="G3710" s="56">
        <v>5339</v>
      </c>
      <c r="H3710" s="85">
        <f t="shared" si="57"/>
        <v>1.0871623616611858</v>
      </c>
    </row>
    <row r="3711" spans="1:8" x14ac:dyDescent="0.25">
      <c r="A3711" s="53">
        <v>390131010331</v>
      </c>
      <c r="B3711" s="54" t="s">
        <v>10028</v>
      </c>
      <c r="C3711" s="55" t="s">
        <v>10029</v>
      </c>
      <c r="D3711" s="55" t="s">
        <v>9477</v>
      </c>
      <c r="E3711" s="55" t="s">
        <v>1532</v>
      </c>
      <c r="F3711" s="54" t="s">
        <v>441</v>
      </c>
      <c r="G3711" s="56">
        <v>5339</v>
      </c>
      <c r="H3711" s="85">
        <f t="shared" si="57"/>
        <v>1.0871623616611858</v>
      </c>
    </row>
    <row r="3712" spans="1:8" x14ac:dyDescent="0.25">
      <c r="A3712" s="53">
        <v>390141000040</v>
      </c>
      <c r="B3712" s="54" t="s">
        <v>10030</v>
      </c>
      <c r="C3712" s="55" t="s">
        <v>10031</v>
      </c>
      <c r="D3712" s="55" t="s">
        <v>10032</v>
      </c>
      <c r="E3712" s="55" t="s">
        <v>1532</v>
      </c>
      <c r="F3712" s="54" t="s">
        <v>441</v>
      </c>
      <c r="G3712" s="56">
        <v>5339</v>
      </c>
      <c r="H3712" s="85">
        <f t="shared" si="57"/>
        <v>1.0871623616611858</v>
      </c>
    </row>
    <row r="3713" spans="1:8" x14ac:dyDescent="0.25">
      <c r="A3713" s="53">
        <v>390740900041</v>
      </c>
      <c r="B3713" s="54" t="s">
        <v>10033</v>
      </c>
      <c r="C3713" s="55" t="s">
        <v>10034</v>
      </c>
      <c r="D3713" s="55" t="s">
        <v>10035</v>
      </c>
      <c r="E3713" s="55" t="s">
        <v>1532</v>
      </c>
      <c r="F3713" s="54" t="s">
        <v>441</v>
      </c>
      <c r="G3713" s="56">
        <v>5339</v>
      </c>
      <c r="H3713" s="85">
        <f t="shared" si="57"/>
        <v>1.0871623616611858</v>
      </c>
    </row>
    <row r="3714" spans="1:8" x14ac:dyDescent="0.25">
      <c r="A3714" s="53">
        <v>390750100158</v>
      </c>
      <c r="B3714" s="54" t="s">
        <v>10036</v>
      </c>
      <c r="C3714" s="55" t="s">
        <v>10037</v>
      </c>
      <c r="D3714" s="55" t="s">
        <v>10038</v>
      </c>
      <c r="E3714" s="55" t="s">
        <v>1532</v>
      </c>
      <c r="F3714" s="54" t="s">
        <v>441</v>
      </c>
      <c r="G3714" s="56">
        <v>5339</v>
      </c>
      <c r="H3714" s="85">
        <f t="shared" si="57"/>
        <v>1.0871623616611858</v>
      </c>
    </row>
    <row r="3715" spans="1:8" x14ac:dyDescent="0.25">
      <c r="A3715" s="53">
        <v>390760300058</v>
      </c>
      <c r="B3715" s="54" t="s">
        <v>10039</v>
      </c>
      <c r="C3715" s="55" t="s">
        <v>10040</v>
      </c>
      <c r="D3715" s="55" t="s">
        <v>10041</v>
      </c>
      <c r="E3715" s="55" t="s">
        <v>1532</v>
      </c>
      <c r="F3715" s="54" t="s">
        <v>441</v>
      </c>
      <c r="G3715" s="56">
        <v>5339</v>
      </c>
      <c r="H3715" s="85">
        <f t="shared" ref="H3715:H3778" si="58">G3715/4910.95</f>
        <v>1.0871623616611858</v>
      </c>
    </row>
    <row r="3716" spans="1:8" x14ac:dyDescent="0.25">
      <c r="A3716" s="53">
        <v>390760600094</v>
      </c>
      <c r="B3716" s="54" t="s">
        <v>10042</v>
      </c>
      <c r="C3716" s="55" t="s">
        <v>10043</v>
      </c>
      <c r="D3716" s="55" t="s">
        <v>10044</v>
      </c>
      <c r="E3716" s="55" t="s">
        <v>1215</v>
      </c>
      <c r="F3716" s="54" t="s">
        <v>441</v>
      </c>
      <c r="G3716" s="56">
        <v>5339</v>
      </c>
      <c r="H3716" s="85">
        <f t="shared" si="58"/>
        <v>1.0871623616611858</v>
      </c>
    </row>
    <row r="3717" spans="1:8" x14ac:dyDescent="0.25">
      <c r="A3717" s="53">
        <v>390761100176</v>
      </c>
      <c r="B3717" s="54" t="s">
        <v>10045</v>
      </c>
      <c r="C3717" s="55" t="s">
        <v>10046</v>
      </c>
      <c r="D3717" s="55" t="s">
        <v>10047</v>
      </c>
      <c r="E3717" s="55" t="s">
        <v>1532</v>
      </c>
      <c r="F3717" s="54" t="s">
        <v>441</v>
      </c>
      <c r="G3717" s="56">
        <v>5339</v>
      </c>
      <c r="H3717" s="85">
        <f t="shared" si="58"/>
        <v>1.0871623616611858</v>
      </c>
    </row>
    <row r="3718" spans="1:8" x14ac:dyDescent="0.25">
      <c r="A3718" s="53">
        <v>390770200116</v>
      </c>
      <c r="B3718" s="54" t="s">
        <v>10048</v>
      </c>
      <c r="C3718" s="55" t="s">
        <v>10049</v>
      </c>
      <c r="D3718" s="55" t="s">
        <v>10050</v>
      </c>
      <c r="E3718" s="55" t="s">
        <v>1532</v>
      </c>
      <c r="F3718" s="54" t="s">
        <v>441</v>
      </c>
      <c r="G3718" s="56">
        <v>5339</v>
      </c>
      <c r="H3718" s="85">
        <f t="shared" si="58"/>
        <v>1.0871623616611858</v>
      </c>
    </row>
    <row r="3719" spans="1:8" x14ac:dyDescent="0.25">
      <c r="A3719" s="53">
        <v>390770700119</v>
      </c>
      <c r="B3719" s="54" t="s">
        <v>10051</v>
      </c>
      <c r="C3719" s="55" t="s">
        <v>10052</v>
      </c>
      <c r="D3719" s="55" t="s">
        <v>10053</v>
      </c>
      <c r="E3719" s="55" t="s">
        <v>1532</v>
      </c>
      <c r="F3719" s="54" t="s">
        <v>441</v>
      </c>
      <c r="G3719" s="56">
        <v>5339</v>
      </c>
      <c r="H3719" s="85">
        <f t="shared" si="58"/>
        <v>1.0871623616611858</v>
      </c>
    </row>
    <row r="3720" spans="1:8" x14ac:dyDescent="0.25">
      <c r="A3720" s="53">
        <v>390780800111</v>
      </c>
      <c r="B3720" s="54" t="s">
        <v>10054</v>
      </c>
      <c r="C3720" s="55" t="s">
        <v>10055</v>
      </c>
      <c r="D3720" s="55" t="s">
        <v>10056</v>
      </c>
      <c r="E3720" s="55" t="s">
        <v>1532</v>
      </c>
      <c r="F3720" s="54" t="s">
        <v>441</v>
      </c>
      <c r="G3720" s="56">
        <v>5339</v>
      </c>
      <c r="H3720" s="85">
        <f t="shared" si="58"/>
        <v>1.0871623616611858</v>
      </c>
    </row>
    <row r="3721" spans="1:8" x14ac:dyDescent="0.25">
      <c r="A3721" s="53">
        <v>390790500078</v>
      </c>
      <c r="B3721" s="54" t="s">
        <v>10057</v>
      </c>
      <c r="C3721" s="55" t="s">
        <v>10058</v>
      </c>
      <c r="D3721" s="55" t="s">
        <v>10059</v>
      </c>
      <c r="E3721" s="55" t="s">
        <v>1532</v>
      </c>
      <c r="F3721" s="54" t="s">
        <v>441</v>
      </c>
      <c r="G3721" s="56">
        <v>5339</v>
      </c>
      <c r="H3721" s="85">
        <f t="shared" si="58"/>
        <v>1.0871623616611858</v>
      </c>
    </row>
    <row r="3722" spans="1:8" x14ac:dyDescent="0.25">
      <c r="A3722" s="53">
        <v>390800101185</v>
      </c>
      <c r="B3722" s="54" t="s">
        <v>10060</v>
      </c>
      <c r="C3722" s="55" t="s">
        <v>10061</v>
      </c>
      <c r="D3722" s="55" t="s">
        <v>10062</v>
      </c>
      <c r="E3722" s="55" t="s">
        <v>1532</v>
      </c>
      <c r="F3722" s="54" t="s">
        <v>441</v>
      </c>
      <c r="G3722" s="56">
        <v>5339</v>
      </c>
      <c r="H3722" s="85">
        <f t="shared" si="58"/>
        <v>1.0871623616611858</v>
      </c>
    </row>
    <row r="3723" spans="1:8" x14ac:dyDescent="0.25">
      <c r="A3723" s="53">
        <v>390800102165</v>
      </c>
      <c r="B3723" s="54" t="s">
        <v>10063</v>
      </c>
      <c r="C3723" s="55" t="s">
        <v>10064</v>
      </c>
      <c r="D3723" s="55" t="s">
        <v>3549</v>
      </c>
      <c r="E3723" s="55" t="s">
        <v>1532</v>
      </c>
      <c r="F3723" s="54" t="s">
        <v>441</v>
      </c>
      <c r="G3723" s="56">
        <v>5339</v>
      </c>
      <c r="H3723" s="85">
        <f t="shared" si="58"/>
        <v>1.0871623616611858</v>
      </c>
    </row>
    <row r="3724" spans="1:8" x14ac:dyDescent="0.25">
      <c r="A3724" s="53">
        <v>390800200132</v>
      </c>
      <c r="B3724" s="54" t="s">
        <v>10065</v>
      </c>
      <c r="C3724" s="55" t="s">
        <v>3606</v>
      </c>
      <c r="D3724" s="55" t="s">
        <v>10066</v>
      </c>
      <c r="E3724" s="55" t="s">
        <v>1532</v>
      </c>
      <c r="F3724" s="54" t="s">
        <v>441</v>
      </c>
      <c r="G3724" s="56">
        <v>5339</v>
      </c>
      <c r="H3724" s="85">
        <f t="shared" si="58"/>
        <v>1.0871623616611858</v>
      </c>
    </row>
    <row r="3725" spans="1:8" x14ac:dyDescent="0.25">
      <c r="A3725" s="53">
        <v>390810200149</v>
      </c>
      <c r="B3725" s="54" t="s">
        <v>10067</v>
      </c>
      <c r="C3725" s="55" t="s">
        <v>10068</v>
      </c>
      <c r="D3725" s="55" t="s">
        <v>10069</v>
      </c>
      <c r="E3725" s="55" t="s">
        <v>1532</v>
      </c>
      <c r="F3725" s="54" t="s">
        <v>441</v>
      </c>
      <c r="G3725" s="56">
        <v>5339</v>
      </c>
      <c r="H3725" s="85">
        <f t="shared" si="58"/>
        <v>1.0871623616611858</v>
      </c>
    </row>
    <row r="3726" spans="1:8" x14ac:dyDescent="0.25">
      <c r="A3726" s="53">
        <v>390821000192</v>
      </c>
      <c r="B3726" s="54" t="s">
        <v>10070</v>
      </c>
      <c r="C3726" s="55" t="s">
        <v>10071</v>
      </c>
      <c r="D3726" s="55" t="s">
        <v>10072</v>
      </c>
      <c r="E3726" s="55" t="s">
        <v>1532</v>
      </c>
      <c r="F3726" s="54" t="s">
        <v>441</v>
      </c>
      <c r="G3726" s="56">
        <v>5339</v>
      </c>
      <c r="H3726" s="85">
        <f t="shared" si="58"/>
        <v>1.0871623616611858</v>
      </c>
    </row>
    <row r="3727" spans="1:8" x14ac:dyDescent="0.25">
      <c r="A3727" s="53">
        <v>390821000516</v>
      </c>
      <c r="B3727" s="54" t="s">
        <v>10073</v>
      </c>
      <c r="C3727" s="55" t="s">
        <v>10064</v>
      </c>
      <c r="D3727" s="55" t="s">
        <v>10074</v>
      </c>
      <c r="E3727" s="55" t="s">
        <v>1532</v>
      </c>
      <c r="F3727" s="54" t="s">
        <v>441</v>
      </c>
      <c r="G3727" s="56">
        <v>5339</v>
      </c>
      <c r="H3727" s="85">
        <f t="shared" si="58"/>
        <v>1.0871623616611858</v>
      </c>
    </row>
    <row r="3728" spans="1:8" x14ac:dyDescent="0.25">
      <c r="A3728" s="53">
        <v>390821200108</v>
      </c>
      <c r="B3728" s="54" t="s">
        <v>10075</v>
      </c>
      <c r="C3728" s="55" t="s">
        <v>10076</v>
      </c>
      <c r="D3728" s="55" t="s">
        <v>10077</v>
      </c>
      <c r="E3728" s="55" t="s">
        <v>1532</v>
      </c>
      <c r="F3728" s="54" t="s">
        <v>441</v>
      </c>
      <c r="G3728" s="56">
        <v>5339</v>
      </c>
      <c r="H3728" s="85">
        <f t="shared" si="58"/>
        <v>1.0871623616611858</v>
      </c>
    </row>
    <row r="3729" spans="1:8" x14ac:dyDescent="0.25">
      <c r="A3729" s="53">
        <v>390830400128</v>
      </c>
      <c r="B3729" s="54" t="s">
        <v>10078</v>
      </c>
      <c r="C3729" s="55" t="s">
        <v>10079</v>
      </c>
      <c r="D3729" s="55" t="s">
        <v>10080</v>
      </c>
      <c r="E3729" s="55" t="s">
        <v>1532</v>
      </c>
      <c r="F3729" s="54" t="s">
        <v>441</v>
      </c>
      <c r="G3729" s="56">
        <v>5339</v>
      </c>
      <c r="H3729" s="85">
        <f t="shared" si="58"/>
        <v>1.0871623616611858</v>
      </c>
    </row>
    <row r="3730" spans="1:8" x14ac:dyDescent="0.25">
      <c r="A3730" s="53">
        <v>390831000018</v>
      </c>
      <c r="B3730" s="54" t="s">
        <v>10081</v>
      </c>
      <c r="C3730" s="55" t="s">
        <v>10082</v>
      </c>
      <c r="D3730" s="55" t="s">
        <v>2812</v>
      </c>
      <c r="E3730" s="55" t="s">
        <v>1215</v>
      </c>
      <c r="F3730" s="54" t="s">
        <v>441</v>
      </c>
      <c r="G3730" s="56">
        <v>5339</v>
      </c>
      <c r="H3730" s="85">
        <f t="shared" si="58"/>
        <v>1.0871623616611858</v>
      </c>
    </row>
    <row r="3731" spans="1:8" x14ac:dyDescent="0.25">
      <c r="A3731" s="53">
        <v>390831100462</v>
      </c>
      <c r="B3731" s="54" t="s">
        <v>10083</v>
      </c>
      <c r="C3731" s="55" t="s">
        <v>10084</v>
      </c>
      <c r="D3731" s="55" t="s">
        <v>10085</v>
      </c>
      <c r="E3731" s="55" t="s">
        <v>1532</v>
      </c>
      <c r="F3731" s="54" t="s">
        <v>441</v>
      </c>
      <c r="G3731" s="56">
        <v>5339</v>
      </c>
      <c r="H3731" s="85">
        <f t="shared" si="58"/>
        <v>1.0871623616611858</v>
      </c>
    </row>
    <row r="3732" spans="1:8" x14ac:dyDescent="0.25">
      <c r="A3732" s="53">
        <v>390831200459</v>
      </c>
      <c r="B3732" s="54" t="s">
        <v>10086</v>
      </c>
      <c r="C3732" s="55" t="s">
        <v>10087</v>
      </c>
      <c r="D3732" s="55" t="s">
        <v>3549</v>
      </c>
      <c r="E3732" s="55" t="s">
        <v>1532</v>
      </c>
      <c r="F3732" s="54" t="s">
        <v>441</v>
      </c>
      <c r="G3732" s="56">
        <v>5339</v>
      </c>
      <c r="H3732" s="85">
        <f t="shared" si="58"/>
        <v>1.0871623616611858</v>
      </c>
    </row>
    <row r="3733" spans="1:8" x14ac:dyDescent="0.25">
      <c r="A3733" s="53">
        <v>390840100068</v>
      </c>
      <c r="B3733" s="54" t="s">
        <v>10088</v>
      </c>
      <c r="C3733" s="55" t="s">
        <v>10089</v>
      </c>
      <c r="D3733" s="55" t="s">
        <v>10090</v>
      </c>
      <c r="E3733" s="55" t="s">
        <v>1055</v>
      </c>
      <c r="F3733" s="54" t="s">
        <v>441</v>
      </c>
      <c r="G3733" s="56">
        <v>5339</v>
      </c>
      <c r="H3733" s="85">
        <f t="shared" si="58"/>
        <v>1.0871623616611858</v>
      </c>
    </row>
    <row r="3734" spans="1:8" x14ac:dyDescent="0.25">
      <c r="A3734" s="53">
        <v>390840100246</v>
      </c>
      <c r="B3734" s="54" t="s">
        <v>10091</v>
      </c>
      <c r="C3734" s="55" t="s">
        <v>10092</v>
      </c>
      <c r="D3734" s="55" t="s">
        <v>10093</v>
      </c>
      <c r="E3734" s="55" t="s">
        <v>1532</v>
      </c>
      <c r="F3734" s="54" t="s">
        <v>441</v>
      </c>
      <c r="G3734" s="56">
        <v>5339</v>
      </c>
      <c r="H3734" s="85">
        <f t="shared" si="58"/>
        <v>1.0871623616611858</v>
      </c>
    </row>
    <row r="3735" spans="1:8" x14ac:dyDescent="0.25">
      <c r="A3735" s="53">
        <v>390841100363</v>
      </c>
      <c r="B3735" s="54" t="s">
        <v>10094</v>
      </c>
      <c r="C3735" s="55" t="s">
        <v>10095</v>
      </c>
      <c r="D3735" s="55" t="s">
        <v>10096</v>
      </c>
      <c r="E3735" s="55" t="s">
        <v>1532</v>
      </c>
      <c r="F3735" s="54" t="s">
        <v>441</v>
      </c>
      <c r="G3735" s="56">
        <v>5339</v>
      </c>
      <c r="H3735" s="85">
        <f t="shared" si="58"/>
        <v>1.0871623616611858</v>
      </c>
    </row>
    <row r="3736" spans="1:8" x14ac:dyDescent="0.25">
      <c r="A3736" s="53">
        <v>390860600148</v>
      </c>
      <c r="B3736" s="54" t="s">
        <v>10097</v>
      </c>
      <c r="C3736" s="55" t="s">
        <v>8041</v>
      </c>
      <c r="D3736" s="55" t="s">
        <v>10098</v>
      </c>
      <c r="E3736" s="55" t="s">
        <v>1532</v>
      </c>
      <c r="F3736" s="54" t="s">
        <v>441</v>
      </c>
      <c r="G3736" s="56">
        <v>5339</v>
      </c>
      <c r="H3736" s="85">
        <f t="shared" si="58"/>
        <v>1.0871623616611858</v>
      </c>
    </row>
    <row r="3737" spans="1:8" x14ac:dyDescent="0.25">
      <c r="A3737" s="53">
        <v>390880600161</v>
      </c>
      <c r="B3737" s="54" t="s">
        <v>10099</v>
      </c>
      <c r="C3737" s="55" t="s">
        <v>10100</v>
      </c>
      <c r="D3737" s="55" t="s">
        <v>10101</v>
      </c>
      <c r="E3737" s="55" t="s">
        <v>1532</v>
      </c>
      <c r="F3737" s="54" t="s">
        <v>441</v>
      </c>
      <c r="G3737" s="56">
        <v>5339</v>
      </c>
      <c r="H3737" s="85">
        <f t="shared" si="58"/>
        <v>1.0871623616611858</v>
      </c>
    </row>
    <row r="3738" spans="1:8" x14ac:dyDescent="0.25">
      <c r="A3738" s="53">
        <v>390971211591</v>
      </c>
      <c r="B3738" s="54" t="s">
        <v>10102</v>
      </c>
      <c r="C3738" s="55" t="s">
        <v>10103</v>
      </c>
      <c r="D3738" s="55" t="s">
        <v>10104</v>
      </c>
      <c r="E3738" s="55" t="s">
        <v>1215</v>
      </c>
      <c r="F3738" s="54" t="s">
        <v>441</v>
      </c>
      <c r="G3738" s="56">
        <v>5339</v>
      </c>
      <c r="H3738" s="85">
        <f t="shared" si="58"/>
        <v>1.0871623616611858</v>
      </c>
    </row>
    <row r="3739" spans="1:8" x14ac:dyDescent="0.25">
      <c r="A3739" s="53">
        <v>390990610226</v>
      </c>
      <c r="B3739" s="54" t="s">
        <v>10105</v>
      </c>
      <c r="C3739" s="55" t="s">
        <v>10106</v>
      </c>
      <c r="D3739" s="55" t="s">
        <v>10107</v>
      </c>
      <c r="E3739" s="55" t="s">
        <v>1532</v>
      </c>
      <c r="F3739" s="54" t="s">
        <v>441</v>
      </c>
      <c r="G3739" s="56">
        <v>5339</v>
      </c>
      <c r="H3739" s="85">
        <f t="shared" si="58"/>
        <v>1.0871623616611858</v>
      </c>
    </row>
    <row r="3740" spans="1:8" x14ac:dyDescent="0.25">
      <c r="A3740" s="53">
        <v>391010410621</v>
      </c>
      <c r="B3740" s="54" t="s">
        <v>10108</v>
      </c>
      <c r="C3740" s="55" t="s">
        <v>10109</v>
      </c>
      <c r="D3740" s="55" t="s">
        <v>8107</v>
      </c>
      <c r="E3740" s="55" t="s">
        <v>984</v>
      </c>
      <c r="F3740" s="54" t="s">
        <v>441</v>
      </c>
      <c r="G3740" s="56">
        <v>5339</v>
      </c>
      <c r="H3740" s="85">
        <f t="shared" si="58"/>
        <v>1.0871623616611858</v>
      </c>
    </row>
    <row r="3741" spans="1:8" x14ac:dyDescent="0.25">
      <c r="A3741" s="53">
        <v>391060200024</v>
      </c>
      <c r="B3741" s="54" t="s">
        <v>10110</v>
      </c>
      <c r="C3741" s="55" t="s">
        <v>10111</v>
      </c>
      <c r="D3741" s="55" t="s">
        <v>8802</v>
      </c>
      <c r="E3741" s="55" t="s">
        <v>984</v>
      </c>
      <c r="F3741" s="54" t="s">
        <v>441</v>
      </c>
      <c r="G3741" s="56">
        <v>5339</v>
      </c>
      <c r="H3741" s="85">
        <f t="shared" si="58"/>
        <v>1.0871623616611858</v>
      </c>
    </row>
    <row r="3742" spans="1:8" x14ac:dyDescent="0.25">
      <c r="A3742" s="53">
        <v>391060900115</v>
      </c>
      <c r="B3742" s="54" t="s">
        <v>10112</v>
      </c>
      <c r="C3742" s="55" t="s">
        <v>10113</v>
      </c>
      <c r="D3742" s="55" t="s">
        <v>10114</v>
      </c>
      <c r="E3742" s="55" t="s">
        <v>984</v>
      </c>
      <c r="F3742" s="54" t="s">
        <v>441</v>
      </c>
      <c r="G3742" s="56">
        <v>5339</v>
      </c>
      <c r="H3742" s="85">
        <f t="shared" si="58"/>
        <v>1.0871623616611858</v>
      </c>
    </row>
    <row r="3743" spans="1:8" x14ac:dyDescent="0.25">
      <c r="A3743" s="53">
        <v>391090600353</v>
      </c>
      <c r="B3743" s="54" t="s">
        <v>10115</v>
      </c>
      <c r="C3743" s="55" t="s">
        <v>10116</v>
      </c>
      <c r="D3743" s="55" t="s">
        <v>10117</v>
      </c>
      <c r="E3743" s="55" t="s">
        <v>984</v>
      </c>
      <c r="F3743" s="54" t="s">
        <v>441</v>
      </c>
      <c r="G3743" s="56">
        <v>5339</v>
      </c>
      <c r="H3743" s="85">
        <f t="shared" si="58"/>
        <v>1.0871623616611858</v>
      </c>
    </row>
    <row r="3744" spans="1:8" x14ac:dyDescent="0.25">
      <c r="A3744" s="53">
        <v>391170700090</v>
      </c>
      <c r="B3744" s="54" t="s">
        <v>10118</v>
      </c>
      <c r="C3744" s="55" t="s">
        <v>10119</v>
      </c>
      <c r="D3744" s="55" t="s">
        <v>10120</v>
      </c>
      <c r="E3744" s="55" t="s">
        <v>984</v>
      </c>
      <c r="F3744" s="54" t="s">
        <v>441</v>
      </c>
      <c r="G3744" s="56">
        <v>5339</v>
      </c>
      <c r="H3744" s="85">
        <f t="shared" si="58"/>
        <v>1.0871623616611858</v>
      </c>
    </row>
    <row r="3745" spans="1:8" x14ac:dyDescent="0.25">
      <c r="A3745" s="53">
        <v>391861000043</v>
      </c>
      <c r="B3745" s="54" t="s">
        <v>10121</v>
      </c>
      <c r="C3745" s="55" t="s">
        <v>10122</v>
      </c>
      <c r="D3745" s="55" t="s">
        <v>10123</v>
      </c>
      <c r="E3745" s="55" t="s">
        <v>1788</v>
      </c>
      <c r="F3745" s="54" t="s">
        <v>441</v>
      </c>
      <c r="G3745" s="56">
        <v>5339</v>
      </c>
      <c r="H3745" s="85">
        <f t="shared" si="58"/>
        <v>1.0871623616611858</v>
      </c>
    </row>
    <row r="3746" spans="1:8" x14ac:dyDescent="0.25">
      <c r="A3746" s="53">
        <v>391870300017</v>
      </c>
      <c r="B3746" s="54" t="s">
        <v>10124</v>
      </c>
      <c r="C3746" s="55" t="s">
        <v>7243</v>
      </c>
      <c r="D3746" s="55" t="s">
        <v>10125</v>
      </c>
      <c r="E3746" s="55" t="s">
        <v>984</v>
      </c>
      <c r="F3746" s="54" t="s">
        <v>441</v>
      </c>
      <c r="G3746" s="56">
        <v>5339</v>
      </c>
      <c r="H3746" s="85">
        <f t="shared" si="58"/>
        <v>1.0871623616611858</v>
      </c>
    </row>
    <row r="3747" spans="1:8" x14ac:dyDescent="0.25">
      <c r="A3747" s="53">
        <v>393010710466</v>
      </c>
      <c r="B3747" s="54" t="s">
        <v>10126</v>
      </c>
      <c r="C3747" s="55" t="s">
        <v>10127</v>
      </c>
      <c r="D3747" s="55" t="s">
        <v>10128</v>
      </c>
      <c r="E3747" s="55" t="s">
        <v>6362</v>
      </c>
      <c r="F3747" s="54" t="s">
        <v>441</v>
      </c>
      <c r="G3747" s="56">
        <v>5339</v>
      </c>
      <c r="H3747" s="85">
        <f t="shared" si="58"/>
        <v>1.0871623616611858</v>
      </c>
    </row>
    <row r="3748" spans="1:8" x14ac:dyDescent="0.25">
      <c r="A3748" s="53">
        <v>393990110320</v>
      </c>
      <c r="B3748" s="54" t="s">
        <v>10129</v>
      </c>
      <c r="C3748" s="55" t="s">
        <v>10130</v>
      </c>
      <c r="D3748" s="55" t="s">
        <v>10131</v>
      </c>
      <c r="E3748" s="55" t="s">
        <v>2620</v>
      </c>
      <c r="F3748" s="54" t="s">
        <v>441</v>
      </c>
      <c r="G3748" s="56">
        <v>5339</v>
      </c>
      <c r="H3748" s="85">
        <f t="shared" si="58"/>
        <v>1.0871623616611858</v>
      </c>
    </row>
    <row r="3749" spans="1:8" x14ac:dyDescent="0.25">
      <c r="A3749" s="53">
        <v>395000200365</v>
      </c>
      <c r="B3749" s="54" t="s">
        <v>10132</v>
      </c>
      <c r="C3749" s="55" t="s">
        <v>10133</v>
      </c>
      <c r="D3749" s="55" t="s">
        <v>10134</v>
      </c>
      <c r="E3749" s="55" t="s">
        <v>743</v>
      </c>
      <c r="F3749" s="54" t="s">
        <v>441</v>
      </c>
      <c r="G3749" s="56">
        <v>5339</v>
      </c>
      <c r="H3749" s="85">
        <f t="shared" si="58"/>
        <v>1.0871623616611858</v>
      </c>
    </row>
    <row r="3750" spans="1:8" x14ac:dyDescent="0.25">
      <c r="A3750" s="53">
        <v>395020301583</v>
      </c>
      <c r="B3750" s="54" t="s">
        <v>10135</v>
      </c>
      <c r="C3750" s="55" t="s">
        <v>10136</v>
      </c>
      <c r="D3750" s="55" t="s">
        <v>6364</v>
      </c>
      <c r="E3750" s="55" t="s">
        <v>728</v>
      </c>
      <c r="F3750" s="54" t="s">
        <v>441</v>
      </c>
      <c r="G3750" s="56">
        <v>5339</v>
      </c>
      <c r="H3750" s="85">
        <f t="shared" si="58"/>
        <v>1.0871623616611858</v>
      </c>
    </row>
    <row r="3751" spans="1:8" x14ac:dyDescent="0.25">
      <c r="A3751" s="53">
        <v>395040701057</v>
      </c>
      <c r="B3751" s="54" t="s">
        <v>10137</v>
      </c>
      <c r="C3751" s="55" t="s">
        <v>10138</v>
      </c>
      <c r="D3751" s="55" t="s">
        <v>10139</v>
      </c>
      <c r="E3751" s="55" t="s">
        <v>728</v>
      </c>
      <c r="F3751" s="54" t="s">
        <v>441</v>
      </c>
      <c r="G3751" s="56">
        <v>5339</v>
      </c>
      <c r="H3751" s="85">
        <f t="shared" si="58"/>
        <v>1.0871623616611858</v>
      </c>
    </row>
    <row r="3752" spans="1:8" x14ac:dyDescent="0.25">
      <c r="A3752" s="53">
        <v>395060301748</v>
      </c>
      <c r="B3752" s="54" t="s">
        <v>10140</v>
      </c>
      <c r="C3752" s="55" t="s">
        <v>10141</v>
      </c>
      <c r="D3752" s="55" t="s">
        <v>10142</v>
      </c>
      <c r="E3752" s="55" t="s">
        <v>743</v>
      </c>
      <c r="F3752" s="54" t="s">
        <v>441</v>
      </c>
      <c r="G3752" s="56">
        <v>5339</v>
      </c>
      <c r="H3752" s="85">
        <f t="shared" si="58"/>
        <v>1.0871623616611858</v>
      </c>
    </row>
    <row r="3753" spans="1:8" x14ac:dyDescent="0.25">
      <c r="A3753" s="53">
        <v>395080201286</v>
      </c>
      <c r="B3753" s="54" t="s">
        <v>10143</v>
      </c>
      <c r="C3753" s="55" t="s">
        <v>9120</v>
      </c>
      <c r="D3753" s="55" t="s">
        <v>10144</v>
      </c>
      <c r="E3753" s="55" t="s">
        <v>743</v>
      </c>
      <c r="F3753" s="54" t="s">
        <v>441</v>
      </c>
      <c r="G3753" s="56">
        <v>5339</v>
      </c>
      <c r="H3753" s="85">
        <f t="shared" si="58"/>
        <v>1.0871623616611858</v>
      </c>
    </row>
    <row r="3754" spans="1:8" x14ac:dyDescent="0.25">
      <c r="A3754" s="53">
        <v>395090601657</v>
      </c>
      <c r="B3754" s="54" t="s">
        <v>10145</v>
      </c>
      <c r="C3754" s="55" t="s">
        <v>10146</v>
      </c>
      <c r="D3754" s="55" t="s">
        <v>10147</v>
      </c>
      <c r="E3754" s="55" t="s">
        <v>728</v>
      </c>
      <c r="F3754" s="54" t="s">
        <v>441</v>
      </c>
      <c r="G3754" s="56">
        <v>5339</v>
      </c>
      <c r="H3754" s="85">
        <f t="shared" si="58"/>
        <v>1.0871623616611858</v>
      </c>
    </row>
    <row r="3755" spans="1:8" x14ac:dyDescent="0.25">
      <c r="A3755" s="53">
        <v>395101200862</v>
      </c>
      <c r="B3755" s="54" t="s">
        <v>10148</v>
      </c>
      <c r="C3755" s="55" t="s">
        <v>10149</v>
      </c>
      <c r="D3755" s="55" t="s">
        <v>10150</v>
      </c>
      <c r="E3755" s="55" t="s">
        <v>743</v>
      </c>
      <c r="F3755" s="54" t="s">
        <v>441</v>
      </c>
      <c r="G3755" s="56">
        <v>5339</v>
      </c>
      <c r="H3755" s="85">
        <f t="shared" si="58"/>
        <v>1.0871623616611858</v>
      </c>
    </row>
    <row r="3756" spans="1:8" x14ac:dyDescent="0.25">
      <c r="A3756" s="53">
        <v>395110401765</v>
      </c>
      <c r="B3756" s="54" t="s">
        <v>10151</v>
      </c>
      <c r="C3756" s="55" t="s">
        <v>10152</v>
      </c>
      <c r="D3756" s="55" t="s">
        <v>10153</v>
      </c>
      <c r="E3756" s="55" t="s">
        <v>743</v>
      </c>
      <c r="F3756" s="54" t="s">
        <v>441</v>
      </c>
      <c r="G3756" s="56">
        <v>5339</v>
      </c>
      <c r="H3756" s="85">
        <f t="shared" si="58"/>
        <v>1.0871623616611858</v>
      </c>
    </row>
    <row r="3757" spans="1:8" x14ac:dyDescent="0.25">
      <c r="A3757" s="53">
        <v>395110500879</v>
      </c>
      <c r="B3757" s="54" t="s">
        <v>10154</v>
      </c>
      <c r="C3757" s="55" t="s">
        <v>10155</v>
      </c>
      <c r="D3757" s="55" t="s">
        <v>10156</v>
      </c>
      <c r="E3757" s="55" t="s">
        <v>743</v>
      </c>
      <c r="F3757" s="54" t="s">
        <v>441</v>
      </c>
      <c r="G3757" s="56">
        <v>5339</v>
      </c>
      <c r="H3757" s="85">
        <f t="shared" si="58"/>
        <v>1.0871623616611858</v>
      </c>
    </row>
    <row r="3758" spans="1:8" x14ac:dyDescent="0.25">
      <c r="A3758" s="53">
        <v>395111200089</v>
      </c>
      <c r="B3758" s="54" t="s">
        <v>10157</v>
      </c>
      <c r="C3758" s="55" t="s">
        <v>10158</v>
      </c>
      <c r="D3758" s="55" t="s">
        <v>10159</v>
      </c>
      <c r="E3758" s="55" t="s">
        <v>743</v>
      </c>
      <c r="F3758" s="54" t="s">
        <v>441</v>
      </c>
      <c r="G3758" s="56">
        <v>5339</v>
      </c>
      <c r="H3758" s="85">
        <f t="shared" si="58"/>
        <v>1.0871623616611858</v>
      </c>
    </row>
    <row r="3759" spans="1:8" x14ac:dyDescent="0.25">
      <c r="A3759" s="53">
        <v>395120401615</v>
      </c>
      <c r="B3759" s="54" t="s">
        <v>10160</v>
      </c>
      <c r="C3759" s="55" t="s">
        <v>10161</v>
      </c>
      <c r="D3759" s="55" t="s">
        <v>10162</v>
      </c>
      <c r="E3759" s="55" t="s">
        <v>743</v>
      </c>
      <c r="F3759" s="54" t="s">
        <v>441</v>
      </c>
      <c r="G3759" s="56">
        <v>5339</v>
      </c>
      <c r="H3759" s="85">
        <f t="shared" si="58"/>
        <v>1.0871623616611858</v>
      </c>
    </row>
    <row r="3760" spans="1:8" x14ac:dyDescent="0.25">
      <c r="A3760" s="53">
        <v>395121100279</v>
      </c>
      <c r="B3760" s="54" t="s">
        <v>10163</v>
      </c>
      <c r="C3760" s="55" t="s">
        <v>10164</v>
      </c>
      <c r="D3760" s="55" t="s">
        <v>10165</v>
      </c>
      <c r="E3760" s="55" t="s">
        <v>743</v>
      </c>
      <c r="F3760" s="54" t="s">
        <v>441</v>
      </c>
      <c r="G3760" s="56">
        <v>5339</v>
      </c>
      <c r="H3760" s="85">
        <f t="shared" si="58"/>
        <v>1.0871623616611858</v>
      </c>
    </row>
    <row r="3761" spans="1:8" x14ac:dyDescent="0.25">
      <c r="A3761" s="53">
        <v>395130401206</v>
      </c>
      <c r="B3761" s="54" t="s">
        <v>10166</v>
      </c>
      <c r="C3761" s="55" t="s">
        <v>10167</v>
      </c>
      <c r="D3761" s="55" t="s">
        <v>10168</v>
      </c>
      <c r="E3761" s="55" t="s">
        <v>743</v>
      </c>
      <c r="F3761" s="54" t="s">
        <v>441</v>
      </c>
      <c r="G3761" s="56">
        <v>5339</v>
      </c>
      <c r="H3761" s="85">
        <f t="shared" si="58"/>
        <v>1.0871623616611858</v>
      </c>
    </row>
    <row r="3762" spans="1:8" x14ac:dyDescent="0.25">
      <c r="A3762" s="53">
        <v>395130501634</v>
      </c>
      <c r="B3762" s="54" t="s">
        <v>10169</v>
      </c>
      <c r="C3762" s="55" t="s">
        <v>10170</v>
      </c>
      <c r="D3762" s="55" t="s">
        <v>10171</v>
      </c>
      <c r="E3762" s="55" t="s">
        <v>728</v>
      </c>
      <c r="F3762" s="54" t="s">
        <v>441</v>
      </c>
      <c r="G3762" s="56">
        <v>5339</v>
      </c>
      <c r="H3762" s="85">
        <f t="shared" si="58"/>
        <v>1.0871623616611858</v>
      </c>
    </row>
    <row r="3763" spans="1:8" x14ac:dyDescent="0.25">
      <c r="A3763" s="53">
        <v>395170201137</v>
      </c>
      <c r="B3763" s="54" t="s">
        <v>10172</v>
      </c>
      <c r="C3763" s="55" t="s">
        <v>9864</v>
      </c>
      <c r="D3763" s="55" t="s">
        <v>10173</v>
      </c>
      <c r="E3763" s="55" t="s">
        <v>728</v>
      </c>
      <c r="F3763" s="54" t="s">
        <v>441</v>
      </c>
      <c r="G3763" s="56">
        <v>5339</v>
      </c>
      <c r="H3763" s="85">
        <f t="shared" si="58"/>
        <v>1.0871623616611858</v>
      </c>
    </row>
    <row r="3764" spans="1:8" x14ac:dyDescent="0.25">
      <c r="A3764" s="53">
        <v>395770805206</v>
      </c>
      <c r="B3764" s="54" t="s">
        <v>10174</v>
      </c>
      <c r="C3764" s="55" t="s">
        <v>10175</v>
      </c>
      <c r="D3764" s="55" t="s">
        <v>10176</v>
      </c>
      <c r="E3764" s="55" t="s">
        <v>743</v>
      </c>
      <c r="F3764" s="54" t="s">
        <v>441</v>
      </c>
      <c r="G3764" s="56">
        <v>5339</v>
      </c>
      <c r="H3764" s="85">
        <f t="shared" si="58"/>
        <v>1.0871623616611858</v>
      </c>
    </row>
    <row r="3765" spans="1:8" x14ac:dyDescent="0.25">
      <c r="A3765" s="53">
        <v>395971250628</v>
      </c>
      <c r="B3765" s="54" t="s">
        <v>10177</v>
      </c>
      <c r="C3765" s="55" t="s">
        <v>10178</v>
      </c>
      <c r="D3765" s="55" t="s">
        <v>10179</v>
      </c>
      <c r="E3765" s="55" t="s">
        <v>743</v>
      </c>
      <c r="F3765" s="54" t="s">
        <v>441</v>
      </c>
      <c r="G3765" s="56">
        <v>5339</v>
      </c>
      <c r="H3765" s="85">
        <f t="shared" si="58"/>
        <v>1.0871623616611858</v>
      </c>
    </row>
    <row r="3766" spans="1:8" x14ac:dyDescent="0.25">
      <c r="A3766" s="53">
        <v>395980621001</v>
      </c>
      <c r="B3766" s="54" t="s">
        <v>10180</v>
      </c>
      <c r="C3766" s="55" t="s">
        <v>10181</v>
      </c>
      <c r="D3766" s="55" t="s">
        <v>10182</v>
      </c>
      <c r="E3766" s="55" t="s">
        <v>743</v>
      </c>
      <c r="F3766" s="54" t="s">
        <v>441</v>
      </c>
      <c r="G3766" s="56">
        <v>5339</v>
      </c>
      <c r="H3766" s="85">
        <f t="shared" si="58"/>
        <v>1.0871623616611858</v>
      </c>
    </row>
    <row r="3767" spans="1:8" x14ac:dyDescent="0.25">
      <c r="A3767" s="53">
        <v>395990752715</v>
      </c>
      <c r="B3767" s="54" t="s">
        <v>10183</v>
      </c>
      <c r="C3767" s="55" t="s">
        <v>10184</v>
      </c>
      <c r="D3767" s="55" t="s">
        <v>10185</v>
      </c>
      <c r="E3767" s="55" t="s">
        <v>743</v>
      </c>
      <c r="F3767" s="54" t="s">
        <v>441</v>
      </c>
      <c r="G3767" s="56">
        <v>5339</v>
      </c>
      <c r="H3767" s="85">
        <f t="shared" si="58"/>
        <v>1.0871623616611858</v>
      </c>
    </row>
    <row r="3768" spans="1:8" x14ac:dyDescent="0.25">
      <c r="A3768" s="53">
        <v>396030901054</v>
      </c>
      <c r="B3768" s="54" t="s">
        <v>210</v>
      </c>
      <c r="C3768" s="55" t="s">
        <v>10186</v>
      </c>
      <c r="D3768" s="55" t="s">
        <v>10187</v>
      </c>
      <c r="E3768" s="55" t="s">
        <v>440</v>
      </c>
      <c r="F3768" s="54" t="s">
        <v>441</v>
      </c>
      <c r="G3768" s="56">
        <v>5339</v>
      </c>
      <c r="H3768" s="85">
        <f t="shared" si="58"/>
        <v>1.0871623616611858</v>
      </c>
    </row>
    <row r="3769" spans="1:8" x14ac:dyDescent="0.25">
      <c r="A3769" s="53">
        <v>396140500764</v>
      </c>
      <c r="B3769" s="54" t="s">
        <v>390</v>
      </c>
      <c r="C3769" s="55" t="s">
        <v>10188</v>
      </c>
      <c r="D3769" s="55" t="s">
        <v>10189</v>
      </c>
      <c r="E3769" s="55" t="s">
        <v>440</v>
      </c>
      <c r="F3769" s="54" t="s">
        <v>441</v>
      </c>
      <c r="G3769" s="56">
        <v>5339</v>
      </c>
      <c r="H3769" s="85">
        <f t="shared" si="58"/>
        <v>1.0871623616611858</v>
      </c>
    </row>
    <row r="3770" spans="1:8" x14ac:dyDescent="0.25">
      <c r="A3770" s="53">
        <v>397000812037</v>
      </c>
      <c r="B3770" s="54" t="s">
        <v>10190</v>
      </c>
      <c r="C3770" s="55" t="s">
        <v>10191</v>
      </c>
      <c r="D3770" s="55" t="s">
        <v>10192</v>
      </c>
      <c r="E3770" s="55" t="s">
        <v>10193</v>
      </c>
      <c r="F3770" s="54" t="s">
        <v>441</v>
      </c>
      <c r="G3770" s="56">
        <v>5339</v>
      </c>
      <c r="H3770" s="85">
        <f t="shared" si="58"/>
        <v>1.0871623616611858</v>
      </c>
    </row>
    <row r="3771" spans="1:8" x14ac:dyDescent="0.25">
      <c r="A3771" s="53">
        <v>398000806211</v>
      </c>
      <c r="B3771" s="54" t="s">
        <v>10194</v>
      </c>
      <c r="C3771" s="55" t="s">
        <v>8609</v>
      </c>
      <c r="D3771" s="55" t="s">
        <v>10195</v>
      </c>
      <c r="E3771" s="55" t="s">
        <v>1051</v>
      </c>
      <c r="F3771" s="54" t="s">
        <v>441</v>
      </c>
      <c r="G3771" s="56">
        <v>5339</v>
      </c>
      <c r="H3771" s="85">
        <f t="shared" si="58"/>
        <v>1.0871623616611858</v>
      </c>
    </row>
    <row r="3772" spans="1:8" x14ac:dyDescent="0.25">
      <c r="A3772" s="53">
        <v>398980911458</v>
      </c>
      <c r="B3772" s="54" t="s">
        <v>10196</v>
      </c>
      <c r="C3772" s="55" t="s">
        <v>10197</v>
      </c>
      <c r="D3772" s="55" t="s">
        <v>10198</v>
      </c>
      <c r="E3772" s="55" t="s">
        <v>743</v>
      </c>
      <c r="F3772" s="54" t="s">
        <v>441</v>
      </c>
      <c r="G3772" s="56">
        <v>5339</v>
      </c>
      <c r="H3772" s="85">
        <f t="shared" si="58"/>
        <v>1.0871623616611858</v>
      </c>
    </row>
    <row r="3773" spans="1:8" x14ac:dyDescent="0.25">
      <c r="A3773" s="53">
        <v>400060605538</v>
      </c>
      <c r="B3773" s="54" t="s">
        <v>10199</v>
      </c>
      <c r="C3773" s="55" t="s">
        <v>10200</v>
      </c>
      <c r="D3773" s="55" t="s">
        <v>10201</v>
      </c>
      <c r="E3773" s="55" t="s">
        <v>716</v>
      </c>
      <c r="F3773" s="54" t="s">
        <v>441</v>
      </c>
      <c r="G3773" s="56">
        <v>5339</v>
      </c>
      <c r="H3773" s="85">
        <f t="shared" si="58"/>
        <v>1.0871623616611858</v>
      </c>
    </row>
    <row r="3774" spans="1:8" x14ac:dyDescent="0.25">
      <c r="A3774" s="53">
        <v>400080601466</v>
      </c>
      <c r="B3774" s="54" t="s">
        <v>10202</v>
      </c>
      <c r="C3774" s="55" t="s">
        <v>10203</v>
      </c>
      <c r="D3774" s="55" t="s">
        <v>10204</v>
      </c>
      <c r="E3774" s="55" t="s">
        <v>4814</v>
      </c>
      <c r="F3774" s="54" t="s">
        <v>441</v>
      </c>
      <c r="G3774" s="56">
        <v>5339</v>
      </c>
      <c r="H3774" s="85">
        <f t="shared" si="58"/>
        <v>1.0871623616611858</v>
      </c>
    </row>
    <row r="3775" spans="1:8" x14ac:dyDescent="0.25">
      <c r="A3775" s="53">
        <v>400130708585</v>
      </c>
      <c r="B3775" s="54" t="s">
        <v>10205</v>
      </c>
      <c r="C3775" s="55" t="s">
        <v>10206</v>
      </c>
      <c r="D3775" s="55" t="s">
        <v>8604</v>
      </c>
      <c r="E3775" s="55" t="s">
        <v>716</v>
      </c>
      <c r="F3775" s="54" t="s">
        <v>441</v>
      </c>
      <c r="G3775" s="56">
        <v>5339</v>
      </c>
      <c r="H3775" s="85">
        <f t="shared" si="58"/>
        <v>1.0871623616611858</v>
      </c>
    </row>
    <row r="3776" spans="1:8" x14ac:dyDescent="0.25">
      <c r="A3776" s="53">
        <v>400170203664</v>
      </c>
      <c r="B3776" s="54" t="s">
        <v>10207</v>
      </c>
      <c r="C3776" s="55" t="s">
        <v>10208</v>
      </c>
      <c r="D3776" s="55" t="s">
        <v>10209</v>
      </c>
      <c r="E3776" s="55" t="s">
        <v>716</v>
      </c>
      <c r="F3776" s="54" t="s">
        <v>441</v>
      </c>
      <c r="G3776" s="56">
        <v>5339</v>
      </c>
      <c r="H3776" s="85">
        <f t="shared" si="58"/>
        <v>1.0871623616611858</v>
      </c>
    </row>
    <row r="3777" spans="1:8" x14ac:dyDescent="0.25">
      <c r="A3777" s="53">
        <v>400181108973</v>
      </c>
      <c r="B3777" s="54" t="s">
        <v>10210</v>
      </c>
      <c r="C3777" s="55" t="s">
        <v>10211</v>
      </c>
      <c r="D3777" s="55" t="s">
        <v>10212</v>
      </c>
      <c r="E3777" s="55" t="s">
        <v>716</v>
      </c>
      <c r="F3777" s="54" t="s">
        <v>441</v>
      </c>
      <c r="G3777" s="56">
        <v>5339</v>
      </c>
      <c r="H3777" s="85">
        <f t="shared" si="58"/>
        <v>1.0871623616611858</v>
      </c>
    </row>
    <row r="3778" spans="1:8" x14ac:dyDescent="0.25">
      <c r="A3778" s="53">
        <v>400971221231</v>
      </c>
      <c r="B3778" s="54" t="s">
        <v>10213</v>
      </c>
      <c r="C3778" s="55" t="s">
        <v>10214</v>
      </c>
      <c r="D3778" s="55" t="s">
        <v>10215</v>
      </c>
      <c r="E3778" s="55" t="s">
        <v>716</v>
      </c>
      <c r="F3778" s="54" t="s">
        <v>441</v>
      </c>
      <c r="G3778" s="56">
        <v>5339</v>
      </c>
      <c r="H3778" s="85">
        <f t="shared" si="58"/>
        <v>1.0871623616611858</v>
      </c>
    </row>
    <row r="3779" spans="1:8" x14ac:dyDescent="0.25">
      <c r="A3779" s="53">
        <v>390890200039</v>
      </c>
      <c r="B3779" s="54" t="s">
        <v>10216</v>
      </c>
      <c r="C3779" s="55" t="s">
        <v>10217</v>
      </c>
      <c r="D3779" s="55" t="s">
        <v>10218</v>
      </c>
      <c r="E3779" s="55" t="s">
        <v>1055</v>
      </c>
      <c r="F3779" s="54" t="s">
        <v>441</v>
      </c>
      <c r="G3779" s="56">
        <v>5299</v>
      </c>
      <c r="H3779" s="85">
        <f t="shared" ref="H3779:H3842" si="59">G3779/4910.95</f>
        <v>1.0790172980787831</v>
      </c>
    </row>
    <row r="3780" spans="1:8" x14ac:dyDescent="0.25">
      <c r="A3780" s="53">
        <v>371970200612</v>
      </c>
      <c r="B3780" s="54" t="s">
        <v>10219</v>
      </c>
      <c r="C3780" s="55" t="s">
        <v>10220</v>
      </c>
      <c r="D3780" s="55" t="s">
        <v>10221</v>
      </c>
      <c r="E3780" s="55" t="s">
        <v>4156</v>
      </c>
      <c r="F3780" s="54" t="s">
        <v>441</v>
      </c>
      <c r="G3780" s="56">
        <v>5121</v>
      </c>
      <c r="H3780" s="85">
        <f t="shared" si="59"/>
        <v>1.0427717651370916</v>
      </c>
    </row>
    <row r="3781" spans="1:8" x14ac:dyDescent="0.25">
      <c r="A3781" s="53">
        <v>400990221772</v>
      </c>
      <c r="B3781" s="54" t="s">
        <v>10222</v>
      </c>
      <c r="C3781" s="55" t="s">
        <v>10223</v>
      </c>
      <c r="D3781" s="55" t="s">
        <v>10224</v>
      </c>
      <c r="E3781" s="55" t="s">
        <v>716</v>
      </c>
      <c r="F3781" s="54" t="s">
        <v>441</v>
      </c>
      <c r="G3781" s="56">
        <v>4816</v>
      </c>
      <c r="H3781" s="85">
        <f t="shared" si="59"/>
        <v>0.98066565532127192</v>
      </c>
    </row>
    <row r="3782" spans="1:8" x14ac:dyDescent="0.25">
      <c r="A3782" s="53">
        <v>391920600149</v>
      </c>
      <c r="B3782" s="54" t="s">
        <v>10225</v>
      </c>
      <c r="C3782" s="55" t="s">
        <v>10226</v>
      </c>
      <c r="D3782" s="55" t="s">
        <v>10227</v>
      </c>
      <c r="E3782" s="55" t="s">
        <v>1416</v>
      </c>
      <c r="F3782" s="54" t="s">
        <v>441</v>
      </c>
      <c r="G3782" s="56">
        <v>4637</v>
      </c>
      <c r="H3782" s="85">
        <f t="shared" si="59"/>
        <v>0.94421649579002032</v>
      </c>
    </row>
    <row r="3783" spans="1:8" x14ac:dyDescent="0.25">
      <c r="A3783" s="53">
        <v>400990122146</v>
      </c>
      <c r="B3783" s="54" t="s">
        <v>10228</v>
      </c>
      <c r="C3783" s="55" t="s">
        <v>10229</v>
      </c>
      <c r="D3783" s="55" t="s">
        <v>10230</v>
      </c>
      <c r="E3783" s="55" t="s">
        <v>716</v>
      </c>
      <c r="F3783" s="54" t="s">
        <v>441</v>
      </c>
      <c r="G3783" s="56">
        <v>4591</v>
      </c>
      <c r="H3783" s="85">
        <f t="shared" si="59"/>
        <v>0.93484967267025731</v>
      </c>
    </row>
    <row r="3784" spans="1:8" x14ac:dyDescent="0.25">
      <c r="A3784" s="53">
        <v>371010400013</v>
      </c>
      <c r="B3784" s="54" t="s">
        <v>10231</v>
      </c>
      <c r="C3784" s="55" t="s">
        <v>10232</v>
      </c>
      <c r="D3784" s="55" t="s">
        <v>10233</v>
      </c>
      <c r="E3784" s="55" t="s">
        <v>4156</v>
      </c>
      <c r="F3784" s="54" t="s">
        <v>441</v>
      </c>
      <c r="G3784" s="56">
        <v>4338</v>
      </c>
      <c r="H3784" s="85">
        <f t="shared" si="59"/>
        <v>0.88333214551156092</v>
      </c>
    </row>
    <row r="3785" spans="1:8" x14ac:dyDescent="0.25">
      <c r="A3785" s="53">
        <v>400030306781</v>
      </c>
      <c r="B3785" s="54" t="s">
        <v>10234</v>
      </c>
      <c r="C3785" s="55" t="s">
        <v>10235</v>
      </c>
      <c r="D3785" s="55" t="s">
        <v>10236</v>
      </c>
      <c r="E3785" s="55" t="s">
        <v>716</v>
      </c>
      <c r="F3785" s="54" t="s">
        <v>441</v>
      </c>
      <c r="G3785" s="56">
        <v>4247</v>
      </c>
      <c r="H3785" s="85">
        <f t="shared" si="59"/>
        <v>0.86480212586159499</v>
      </c>
    </row>
    <row r="3786" spans="1:8" x14ac:dyDescent="0.25">
      <c r="A3786" s="53">
        <v>395161100549</v>
      </c>
      <c r="B3786" s="54" t="s">
        <v>10237</v>
      </c>
      <c r="C3786" s="55" t="s">
        <v>6638</v>
      </c>
      <c r="D3786" s="55" t="s">
        <v>10238</v>
      </c>
      <c r="E3786" s="55" t="s">
        <v>728</v>
      </c>
      <c r="F3786" s="54" t="s">
        <v>441</v>
      </c>
      <c r="G3786" s="56">
        <v>4114</v>
      </c>
      <c r="H3786" s="85">
        <f t="shared" si="59"/>
        <v>0.83771978945010639</v>
      </c>
    </row>
    <row r="3787" spans="1:8" x14ac:dyDescent="0.25">
      <c r="A3787" s="53">
        <v>395180901536</v>
      </c>
      <c r="B3787" s="54" t="s">
        <v>10239</v>
      </c>
      <c r="C3787" s="55" t="s">
        <v>10240</v>
      </c>
      <c r="D3787" s="55" t="s">
        <v>10241</v>
      </c>
      <c r="E3787" s="55" t="s">
        <v>728</v>
      </c>
      <c r="F3787" s="54" t="s">
        <v>441</v>
      </c>
      <c r="G3787" s="56">
        <v>4114</v>
      </c>
      <c r="H3787" s="85">
        <f t="shared" si="59"/>
        <v>0.83771978945010639</v>
      </c>
    </row>
    <row r="3788" spans="1:8" x14ac:dyDescent="0.25">
      <c r="A3788" s="53">
        <v>372791204342</v>
      </c>
      <c r="B3788" s="54" t="s">
        <v>10242</v>
      </c>
      <c r="C3788" s="55" t="s">
        <v>10243</v>
      </c>
      <c r="D3788" s="55" t="s">
        <v>10244</v>
      </c>
      <c r="E3788" s="55" t="s">
        <v>6312</v>
      </c>
      <c r="F3788" s="54" t="s">
        <v>441</v>
      </c>
      <c r="G3788" s="56">
        <v>4113</v>
      </c>
      <c r="H3788" s="85">
        <f t="shared" si="59"/>
        <v>0.83751616286054631</v>
      </c>
    </row>
    <row r="3789" spans="1:8" x14ac:dyDescent="0.25">
      <c r="A3789" s="53">
        <v>390010810020</v>
      </c>
      <c r="B3789" s="54" t="s">
        <v>10245</v>
      </c>
      <c r="C3789" s="55" t="s">
        <v>10246</v>
      </c>
      <c r="D3789" s="55" t="s">
        <v>10247</v>
      </c>
      <c r="E3789" s="55" t="s">
        <v>1532</v>
      </c>
      <c r="F3789" s="54" t="s">
        <v>441</v>
      </c>
      <c r="G3789" s="56">
        <v>4113</v>
      </c>
      <c r="H3789" s="85">
        <f t="shared" si="59"/>
        <v>0.83751616286054631</v>
      </c>
    </row>
    <row r="3790" spans="1:8" x14ac:dyDescent="0.25">
      <c r="A3790" s="53">
        <v>390140300759</v>
      </c>
      <c r="B3790" s="54" t="s">
        <v>10248</v>
      </c>
      <c r="C3790" s="55" t="s">
        <v>10249</v>
      </c>
      <c r="D3790" s="55" t="s">
        <v>10250</v>
      </c>
      <c r="E3790" s="55" t="s">
        <v>1532</v>
      </c>
      <c r="F3790" s="54" t="s">
        <v>441</v>
      </c>
      <c r="G3790" s="56">
        <v>4113</v>
      </c>
      <c r="H3790" s="85">
        <f t="shared" si="59"/>
        <v>0.83751616286054631</v>
      </c>
    </row>
    <row r="3791" spans="1:8" x14ac:dyDescent="0.25">
      <c r="A3791" s="53">
        <v>390820900084</v>
      </c>
      <c r="B3791" s="54" t="s">
        <v>10251</v>
      </c>
      <c r="C3791" s="55" t="s">
        <v>10252</v>
      </c>
      <c r="D3791" s="55" t="s">
        <v>10253</v>
      </c>
      <c r="E3791" s="55" t="s">
        <v>1532</v>
      </c>
      <c r="F3791" s="54" t="s">
        <v>441</v>
      </c>
      <c r="G3791" s="56">
        <v>4113</v>
      </c>
      <c r="H3791" s="85">
        <f t="shared" si="59"/>
        <v>0.83751616286054631</v>
      </c>
    </row>
    <row r="3792" spans="1:8" x14ac:dyDescent="0.25">
      <c r="A3792" s="53">
        <v>391090600400</v>
      </c>
      <c r="B3792" s="54" t="s">
        <v>10254</v>
      </c>
      <c r="C3792" s="55" t="s">
        <v>10255</v>
      </c>
      <c r="D3792" s="55" t="s">
        <v>10256</v>
      </c>
      <c r="E3792" s="55" t="s">
        <v>1416</v>
      </c>
      <c r="F3792" s="54" t="s">
        <v>441</v>
      </c>
      <c r="G3792" s="56">
        <v>4113</v>
      </c>
      <c r="H3792" s="85">
        <f t="shared" si="59"/>
        <v>0.83751616286054631</v>
      </c>
    </row>
    <row r="3793" spans="1:8" x14ac:dyDescent="0.25">
      <c r="A3793" s="53">
        <v>414700801917</v>
      </c>
      <c r="B3793" s="54" t="s">
        <v>10257</v>
      </c>
      <c r="C3793" s="55" t="s">
        <v>10258</v>
      </c>
      <c r="D3793" s="55" t="s">
        <v>10259</v>
      </c>
      <c r="E3793" s="55" t="s">
        <v>2174</v>
      </c>
      <c r="F3793" s="54" t="s">
        <v>441</v>
      </c>
      <c r="G3793" s="56">
        <v>4101</v>
      </c>
      <c r="H3793" s="85">
        <f t="shared" si="59"/>
        <v>0.83507264378582557</v>
      </c>
    </row>
    <row r="3794" spans="1:8" x14ac:dyDescent="0.25">
      <c r="A3794" s="53">
        <v>398901200525</v>
      </c>
      <c r="B3794" s="54" t="s">
        <v>10260</v>
      </c>
      <c r="C3794" s="55" t="s">
        <v>10261</v>
      </c>
      <c r="D3794" s="55" t="s">
        <v>10262</v>
      </c>
      <c r="E3794" s="55" t="s">
        <v>2160</v>
      </c>
      <c r="F3794" s="54" t="s">
        <v>441</v>
      </c>
      <c r="G3794" s="56">
        <v>3825</v>
      </c>
      <c r="H3794" s="85">
        <f t="shared" si="59"/>
        <v>0.77887170506724768</v>
      </c>
    </row>
    <row r="3795" spans="1:8" x14ac:dyDescent="0.25">
      <c r="A3795" s="53">
        <v>400010400943</v>
      </c>
      <c r="B3795" s="54" t="s">
        <v>10263</v>
      </c>
      <c r="C3795" s="55" t="s">
        <v>10264</v>
      </c>
      <c r="D3795" s="55" t="s">
        <v>10265</v>
      </c>
      <c r="E3795" s="55" t="s">
        <v>716</v>
      </c>
      <c r="F3795" s="54" t="s">
        <v>441</v>
      </c>
      <c r="G3795" s="56">
        <v>3805</v>
      </c>
      <c r="H3795" s="85">
        <f t="shared" si="59"/>
        <v>0.77479917327604642</v>
      </c>
    </row>
    <row r="3796" spans="1:8" x14ac:dyDescent="0.25">
      <c r="A3796" s="53">
        <v>400891100921</v>
      </c>
      <c r="B3796" s="54" t="s">
        <v>10266</v>
      </c>
      <c r="C3796" s="55" t="s">
        <v>10267</v>
      </c>
      <c r="D3796" s="55" t="s">
        <v>10268</v>
      </c>
      <c r="E3796" s="55" t="s">
        <v>716</v>
      </c>
      <c r="F3796" s="54" t="s">
        <v>441</v>
      </c>
      <c r="G3796" s="56">
        <v>3614</v>
      </c>
      <c r="H3796" s="85">
        <f t="shared" si="59"/>
        <v>0.73590649467007407</v>
      </c>
    </row>
    <row r="3797" spans="1:8" x14ac:dyDescent="0.25">
      <c r="A3797" s="53">
        <v>400961030968</v>
      </c>
      <c r="B3797" s="54" t="s">
        <v>10269</v>
      </c>
      <c r="C3797" s="55" t="s">
        <v>10270</v>
      </c>
      <c r="D3797" s="55" t="s">
        <v>10271</v>
      </c>
      <c r="E3797" s="55" t="s">
        <v>716</v>
      </c>
      <c r="F3797" s="54" t="s">
        <v>441</v>
      </c>
      <c r="G3797" s="56">
        <v>3584</v>
      </c>
      <c r="H3797" s="85">
        <f t="shared" si="59"/>
        <v>0.72979769698327213</v>
      </c>
    </row>
    <row r="3798" spans="1:8" x14ac:dyDescent="0.25">
      <c r="A3798" s="53">
        <v>400990321416</v>
      </c>
      <c r="B3798" s="54" t="s">
        <v>10272</v>
      </c>
      <c r="C3798" s="55" t="s">
        <v>10273</v>
      </c>
      <c r="D3798" s="55" t="s">
        <v>10274</v>
      </c>
      <c r="E3798" s="55" t="s">
        <v>2127</v>
      </c>
      <c r="F3798" s="54" t="s">
        <v>441</v>
      </c>
      <c r="G3798" s="56">
        <v>3537</v>
      </c>
      <c r="H3798" s="85">
        <f t="shared" si="59"/>
        <v>0.72022724727394904</v>
      </c>
    </row>
    <row r="3799" spans="1:8" x14ac:dyDescent="0.25">
      <c r="A3799" s="53">
        <v>400860700245</v>
      </c>
      <c r="B3799" s="54" t="s">
        <v>10275</v>
      </c>
      <c r="C3799" s="55" t="s">
        <v>10276</v>
      </c>
      <c r="D3799" s="55" t="s">
        <v>10277</v>
      </c>
      <c r="E3799" s="55" t="s">
        <v>716</v>
      </c>
      <c r="F3799" s="54" t="s">
        <v>441</v>
      </c>
      <c r="G3799" s="56">
        <v>3506</v>
      </c>
      <c r="H3799" s="85">
        <f t="shared" si="59"/>
        <v>0.71391482299758702</v>
      </c>
    </row>
    <row r="3800" spans="1:8" x14ac:dyDescent="0.25">
      <c r="A3800" s="53">
        <v>400850200228</v>
      </c>
      <c r="B3800" s="54" t="s">
        <v>10278</v>
      </c>
      <c r="C3800" s="55" t="s">
        <v>10279</v>
      </c>
      <c r="D3800" s="55" t="s">
        <v>7898</v>
      </c>
      <c r="E3800" s="55" t="s">
        <v>716</v>
      </c>
      <c r="F3800" s="54" t="s">
        <v>441</v>
      </c>
      <c r="G3800" s="56">
        <v>3486</v>
      </c>
      <c r="H3800" s="85">
        <f t="shared" si="59"/>
        <v>0.70984229120638576</v>
      </c>
    </row>
    <row r="3801" spans="1:8" x14ac:dyDescent="0.25">
      <c r="A3801" s="53">
        <v>400960221921</v>
      </c>
      <c r="B3801" s="54" t="s">
        <v>10280</v>
      </c>
      <c r="C3801" s="55" t="s">
        <v>10281</v>
      </c>
      <c r="D3801" s="55" t="s">
        <v>4652</v>
      </c>
      <c r="E3801" s="55" t="s">
        <v>2127</v>
      </c>
      <c r="F3801" s="54" t="s">
        <v>441</v>
      </c>
      <c r="G3801" s="56">
        <v>3466</v>
      </c>
      <c r="H3801" s="85">
        <f t="shared" si="59"/>
        <v>0.70576975941518449</v>
      </c>
    </row>
    <row r="3802" spans="1:8" x14ac:dyDescent="0.25">
      <c r="A3802" s="53">
        <v>391891200055</v>
      </c>
      <c r="B3802" s="54" t="s">
        <v>10282</v>
      </c>
      <c r="C3802" s="55" t="s">
        <v>10283</v>
      </c>
      <c r="D3802" s="55" t="s">
        <v>10284</v>
      </c>
      <c r="E3802" s="55" t="s">
        <v>1416</v>
      </c>
      <c r="F3802" s="54" t="s">
        <v>441</v>
      </c>
      <c r="G3802" s="56">
        <v>3386</v>
      </c>
      <c r="H3802" s="85">
        <f t="shared" si="59"/>
        <v>0.68947963225037923</v>
      </c>
    </row>
    <row r="3803" spans="1:8" x14ac:dyDescent="0.25">
      <c r="A3803" s="53">
        <v>400000601118</v>
      </c>
      <c r="B3803" s="54" t="s">
        <v>10285</v>
      </c>
      <c r="C3803" s="55" t="s">
        <v>10286</v>
      </c>
      <c r="D3803" s="55" t="s">
        <v>10287</v>
      </c>
      <c r="E3803" s="55" t="s">
        <v>716</v>
      </c>
      <c r="F3803" s="54" t="s">
        <v>441</v>
      </c>
      <c r="G3803" s="56">
        <v>3227</v>
      </c>
      <c r="H3803" s="85">
        <f t="shared" si="59"/>
        <v>0.65710300451032899</v>
      </c>
    </row>
    <row r="3804" spans="1:8" x14ac:dyDescent="0.25">
      <c r="A3804" s="53">
        <v>400030306552</v>
      </c>
      <c r="B3804" s="54" t="s">
        <v>10288</v>
      </c>
      <c r="C3804" s="55" t="s">
        <v>10289</v>
      </c>
      <c r="D3804" s="55" t="s">
        <v>8850</v>
      </c>
      <c r="E3804" s="55" t="s">
        <v>716</v>
      </c>
      <c r="F3804" s="54" t="s">
        <v>441</v>
      </c>
      <c r="G3804" s="56">
        <v>3156</v>
      </c>
      <c r="H3804" s="85">
        <f t="shared" si="59"/>
        <v>0.64264551665156433</v>
      </c>
    </row>
    <row r="3805" spans="1:8" x14ac:dyDescent="0.25">
      <c r="A3805" s="53">
        <v>400960521381</v>
      </c>
      <c r="B3805" s="54" t="s">
        <v>10290</v>
      </c>
      <c r="C3805" s="55" t="s">
        <v>10291</v>
      </c>
      <c r="D3805" s="55" t="s">
        <v>10271</v>
      </c>
      <c r="E3805" s="55" t="s">
        <v>716</v>
      </c>
      <c r="F3805" s="54" t="s">
        <v>441</v>
      </c>
      <c r="G3805" s="56">
        <v>2985</v>
      </c>
      <c r="H3805" s="85">
        <f t="shared" si="59"/>
        <v>0.60782536983679336</v>
      </c>
    </row>
    <row r="3806" spans="1:8" x14ac:dyDescent="0.25">
      <c r="A3806" s="53">
        <v>372990700723</v>
      </c>
      <c r="B3806" s="54" t="s">
        <v>10292</v>
      </c>
      <c r="C3806" s="55" t="s">
        <v>10293</v>
      </c>
      <c r="D3806" s="55" t="s">
        <v>10294</v>
      </c>
      <c r="E3806" s="55" t="s">
        <v>10295</v>
      </c>
      <c r="F3806" s="54" t="s">
        <v>441</v>
      </c>
      <c r="G3806" s="56">
        <v>2889</v>
      </c>
      <c r="H3806" s="85">
        <f t="shared" si="59"/>
        <v>0.58827721723902704</v>
      </c>
    </row>
    <row r="3807" spans="1:8" x14ac:dyDescent="0.25">
      <c r="A3807" s="53">
        <v>390820500043</v>
      </c>
      <c r="B3807" s="54" t="s">
        <v>10296</v>
      </c>
      <c r="C3807" s="55" t="s">
        <v>9357</v>
      </c>
      <c r="D3807" s="55" t="s">
        <v>10297</v>
      </c>
      <c r="E3807" s="55" t="s">
        <v>1532</v>
      </c>
      <c r="F3807" s="54" t="s">
        <v>441</v>
      </c>
      <c r="G3807" s="56">
        <v>2889</v>
      </c>
      <c r="H3807" s="85">
        <f t="shared" si="59"/>
        <v>0.58827721723902704</v>
      </c>
    </row>
    <row r="3808" spans="1:8" x14ac:dyDescent="0.25">
      <c r="A3808" s="53">
        <v>390970611765</v>
      </c>
      <c r="B3808" s="54" t="s">
        <v>10298</v>
      </c>
      <c r="C3808" s="55" t="s">
        <v>10299</v>
      </c>
      <c r="D3808" s="55" t="s">
        <v>10300</v>
      </c>
      <c r="E3808" s="55" t="s">
        <v>1532</v>
      </c>
      <c r="F3808" s="54" t="s">
        <v>441</v>
      </c>
      <c r="G3808" s="56">
        <v>2889</v>
      </c>
      <c r="H3808" s="85">
        <f t="shared" si="59"/>
        <v>0.58827721723902704</v>
      </c>
    </row>
    <row r="3809" spans="1:8" x14ac:dyDescent="0.25">
      <c r="A3809" s="53">
        <v>394130600059</v>
      </c>
      <c r="B3809" s="54" t="s">
        <v>10301</v>
      </c>
      <c r="C3809" s="55" t="s">
        <v>10302</v>
      </c>
      <c r="D3809" s="55" t="s">
        <v>10303</v>
      </c>
      <c r="E3809" s="55" t="s">
        <v>3153</v>
      </c>
      <c r="F3809" s="54" t="s">
        <v>441</v>
      </c>
      <c r="G3809" s="56">
        <v>2889</v>
      </c>
      <c r="H3809" s="85">
        <f t="shared" si="59"/>
        <v>0.58827721723902704</v>
      </c>
    </row>
    <row r="3810" spans="1:8" x14ac:dyDescent="0.25">
      <c r="A3810" s="53">
        <v>371051200657</v>
      </c>
      <c r="B3810" s="54" t="s">
        <v>10304</v>
      </c>
      <c r="C3810" s="55" t="s">
        <v>10305</v>
      </c>
      <c r="D3810" s="55" t="s">
        <v>3471</v>
      </c>
      <c r="E3810" s="55" t="s">
        <v>3101</v>
      </c>
      <c r="F3810" s="54" t="s">
        <v>441</v>
      </c>
      <c r="G3810" s="56">
        <v>2888</v>
      </c>
      <c r="H3810" s="85">
        <f t="shared" si="59"/>
        <v>0.58807359064946707</v>
      </c>
    </row>
    <row r="3811" spans="1:8" x14ac:dyDescent="0.25">
      <c r="A3811" s="53">
        <v>390800102149</v>
      </c>
      <c r="B3811" s="54" t="s">
        <v>10306</v>
      </c>
      <c r="C3811" s="55" t="s">
        <v>10307</v>
      </c>
      <c r="D3811" s="55" t="s">
        <v>10308</v>
      </c>
      <c r="E3811" s="55" t="s">
        <v>1532</v>
      </c>
      <c r="F3811" s="54" t="s">
        <v>441</v>
      </c>
      <c r="G3811" s="56">
        <v>2888</v>
      </c>
      <c r="H3811" s="85">
        <f t="shared" si="59"/>
        <v>0.58807359064946707</v>
      </c>
    </row>
    <row r="3812" spans="1:8" x14ac:dyDescent="0.25">
      <c r="A3812" s="53">
        <v>391891100131</v>
      </c>
      <c r="B3812" s="54" t="s">
        <v>10309</v>
      </c>
      <c r="C3812" s="55" t="s">
        <v>10310</v>
      </c>
      <c r="D3812" s="55" t="s">
        <v>10311</v>
      </c>
      <c r="E3812" s="55" t="s">
        <v>3788</v>
      </c>
      <c r="F3812" s="54" t="s">
        <v>441</v>
      </c>
      <c r="G3812" s="56">
        <v>2888</v>
      </c>
      <c r="H3812" s="85">
        <f t="shared" si="59"/>
        <v>0.58807359064946707</v>
      </c>
    </row>
    <row r="3813" spans="1:8" x14ac:dyDescent="0.25">
      <c r="A3813" s="53">
        <v>400081003546</v>
      </c>
      <c r="B3813" s="54" t="s">
        <v>10312</v>
      </c>
      <c r="C3813" s="55" t="s">
        <v>10313</v>
      </c>
      <c r="D3813" s="55" t="s">
        <v>10314</v>
      </c>
      <c r="E3813" s="55" t="s">
        <v>716</v>
      </c>
      <c r="F3813" s="54" t="s">
        <v>441</v>
      </c>
      <c r="G3813" s="56">
        <v>2888</v>
      </c>
      <c r="H3813" s="85">
        <f t="shared" si="59"/>
        <v>0.58807359064946707</v>
      </c>
    </row>
    <row r="3814" spans="1:8" x14ac:dyDescent="0.25">
      <c r="A3814" s="53">
        <v>400131203231</v>
      </c>
      <c r="B3814" s="54" t="s">
        <v>10315</v>
      </c>
      <c r="C3814" s="55" t="s">
        <v>10316</v>
      </c>
      <c r="D3814" s="55" t="s">
        <v>10317</v>
      </c>
      <c r="E3814" s="55" t="s">
        <v>716</v>
      </c>
      <c r="F3814" s="54" t="s">
        <v>441</v>
      </c>
      <c r="G3814" s="56">
        <v>2888</v>
      </c>
      <c r="H3814" s="85">
        <f t="shared" si="59"/>
        <v>0.58807359064946707</v>
      </c>
    </row>
    <row r="3815" spans="1:8" x14ac:dyDescent="0.25">
      <c r="A3815" s="53">
        <v>400751100149</v>
      </c>
      <c r="B3815" s="54" t="s">
        <v>10318</v>
      </c>
      <c r="C3815" s="55" t="s">
        <v>10319</v>
      </c>
      <c r="D3815" s="55" t="s">
        <v>10320</v>
      </c>
      <c r="E3815" s="55" t="s">
        <v>716</v>
      </c>
      <c r="F3815" s="54" t="s">
        <v>441</v>
      </c>
      <c r="G3815" s="56">
        <v>2827</v>
      </c>
      <c r="H3815" s="85">
        <f t="shared" si="59"/>
        <v>0.5756523686863031</v>
      </c>
    </row>
    <row r="3816" spans="1:8" x14ac:dyDescent="0.25">
      <c r="A3816" s="53">
        <v>390840300202</v>
      </c>
      <c r="B3816" s="54" t="s">
        <v>10321</v>
      </c>
      <c r="C3816" s="55" t="s">
        <v>10322</v>
      </c>
      <c r="D3816" s="55" t="s">
        <v>10323</v>
      </c>
      <c r="E3816" s="55" t="s">
        <v>1532</v>
      </c>
      <c r="F3816" s="54" t="s">
        <v>441</v>
      </c>
      <c r="G3816" s="56">
        <v>2805</v>
      </c>
      <c r="H3816" s="85">
        <f t="shared" si="59"/>
        <v>0.57117258371598167</v>
      </c>
    </row>
    <row r="3817" spans="1:8" x14ac:dyDescent="0.25">
      <c r="A3817" s="53">
        <v>400980122385</v>
      </c>
      <c r="B3817" s="54" t="s">
        <v>10324</v>
      </c>
      <c r="C3817" s="55" t="s">
        <v>10325</v>
      </c>
      <c r="D3817" s="55" t="s">
        <v>10326</v>
      </c>
      <c r="E3817" s="55" t="s">
        <v>716</v>
      </c>
      <c r="F3817" s="54" t="s">
        <v>441</v>
      </c>
      <c r="G3817" s="56">
        <v>2727</v>
      </c>
      <c r="H3817" s="85">
        <f t="shared" si="59"/>
        <v>0.55528970973029657</v>
      </c>
    </row>
    <row r="3818" spans="1:8" x14ac:dyDescent="0.25">
      <c r="A3818" s="53">
        <v>400961230924</v>
      </c>
      <c r="B3818" s="54" t="s">
        <v>10327</v>
      </c>
      <c r="C3818" s="55" t="s">
        <v>10328</v>
      </c>
      <c r="D3818" s="55" t="s">
        <v>10329</v>
      </c>
      <c r="E3818" s="55" t="s">
        <v>716</v>
      </c>
      <c r="F3818" s="54" t="s">
        <v>441</v>
      </c>
      <c r="G3818" s="56">
        <v>2541</v>
      </c>
      <c r="H3818" s="85">
        <f t="shared" si="59"/>
        <v>0.51741516407212451</v>
      </c>
    </row>
    <row r="3819" spans="1:8" x14ac:dyDescent="0.25">
      <c r="A3819" s="53">
        <v>400980122814</v>
      </c>
      <c r="B3819" s="54" t="s">
        <v>10330</v>
      </c>
      <c r="C3819" s="55" t="s">
        <v>10331</v>
      </c>
      <c r="D3819" s="55" t="s">
        <v>9959</v>
      </c>
      <c r="E3819" s="55" t="s">
        <v>1051</v>
      </c>
      <c r="F3819" s="54" t="s">
        <v>441</v>
      </c>
      <c r="G3819" s="56">
        <v>2332</v>
      </c>
      <c r="H3819" s="85">
        <f t="shared" si="59"/>
        <v>0.47485720685407101</v>
      </c>
    </row>
    <row r="3820" spans="1:8" x14ac:dyDescent="0.25">
      <c r="A3820" s="53">
        <v>400010501235</v>
      </c>
      <c r="B3820" s="54" t="s">
        <v>10332</v>
      </c>
      <c r="C3820" s="55" t="s">
        <v>10333</v>
      </c>
      <c r="D3820" s="55" t="s">
        <v>10334</v>
      </c>
      <c r="E3820" s="55" t="s">
        <v>716</v>
      </c>
      <c r="F3820" s="54" t="s">
        <v>441</v>
      </c>
      <c r="G3820" s="56">
        <v>2232</v>
      </c>
      <c r="H3820" s="85">
        <f t="shared" si="59"/>
        <v>0.45449454789806454</v>
      </c>
    </row>
    <row r="3821" spans="1:8" x14ac:dyDescent="0.25">
      <c r="A3821" s="53">
        <v>391930900078</v>
      </c>
      <c r="B3821" s="54" t="s">
        <v>10335</v>
      </c>
      <c r="C3821" s="55" t="s">
        <v>10336</v>
      </c>
      <c r="D3821" s="55" t="s">
        <v>10337</v>
      </c>
      <c r="E3821" s="55" t="s">
        <v>1416</v>
      </c>
      <c r="F3821" s="54" t="s">
        <v>441</v>
      </c>
      <c r="G3821" s="56">
        <v>2213</v>
      </c>
      <c r="H3821" s="85">
        <f t="shared" si="59"/>
        <v>0.4506256426964233</v>
      </c>
    </row>
    <row r="3822" spans="1:8" x14ac:dyDescent="0.25">
      <c r="A3822" s="53">
        <v>400951231221</v>
      </c>
      <c r="B3822" s="54" t="s">
        <v>10338</v>
      </c>
      <c r="C3822" s="55" t="s">
        <v>10339</v>
      </c>
      <c r="D3822" s="55" t="s">
        <v>10340</v>
      </c>
      <c r="E3822" s="55" t="s">
        <v>716</v>
      </c>
      <c r="F3822" s="54" t="s">
        <v>441</v>
      </c>
      <c r="G3822" s="56">
        <v>2199</v>
      </c>
      <c r="H3822" s="85">
        <f t="shared" si="59"/>
        <v>0.44777487044258241</v>
      </c>
    </row>
    <row r="3823" spans="1:8" x14ac:dyDescent="0.25">
      <c r="A3823" s="53">
        <v>400910100414</v>
      </c>
      <c r="B3823" s="54" t="s">
        <v>10341</v>
      </c>
      <c r="C3823" s="55" t="s">
        <v>10342</v>
      </c>
      <c r="D3823" s="55" t="s">
        <v>10343</v>
      </c>
      <c r="E3823" s="55" t="s">
        <v>716</v>
      </c>
      <c r="F3823" s="54" t="s">
        <v>441</v>
      </c>
      <c r="G3823" s="56">
        <v>2149</v>
      </c>
      <c r="H3823" s="85">
        <f t="shared" si="59"/>
        <v>0.4375935409645792</v>
      </c>
    </row>
    <row r="3824" spans="1:8" x14ac:dyDescent="0.25">
      <c r="A3824" s="53">
        <v>390990410855</v>
      </c>
      <c r="B3824" s="54" t="s">
        <v>10344</v>
      </c>
      <c r="C3824" s="55" t="s">
        <v>10345</v>
      </c>
      <c r="D3824" s="55" t="s">
        <v>10346</v>
      </c>
      <c r="E3824" s="55" t="s">
        <v>1532</v>
      </c>
      <c r="F3824" s="54" t="s">
        <v>441</v>
      </c>
      <c r="G3824" s="56">
        <v>2092</v>
      </c>
      <c r="H3824" s="85">
        <f t="shared" si="59"/>
        <v>0.42598682535965549</v>
      </c>
    </row>
    <row r="3825" spans="1:8" x14ac:dyDescent="0.25">
      <c r="A3825" s="53">
        <v>400850900165</v>
      </c>
      <c r="B3825" s="54" t="s">
        <v>10347</v>
      </c>
      <c r="C3825" s="55" t="s">
        <v>10348</v>
      </c>
      <c r="D3825" s="55" t="s">
        <v>6444</v>
      </c>
      <c r="E3825" s="55" t="s">
        <v>716</v>
      </c>
      <c r="F3825" s="54" t="s">
        <v>441</v>
      </c>
      <c r="G3825" s="56">
        <v>2080</v>
      </c>
      <c r="H3825" s="85">
        <f t="shared" si="59"/>
        <v>0.4235433062849347</v>
      </c>
    </row>
    <row r="3826" spans="1:8" x14ac:dyDescent="0.25">
      <c r="A3826" s="53">
        <v>400961130539</v>
      </c>
      <c r="B3826" s="54" t="s">
        <v>10349</v>
      </c>
      <c r="C3826" s="55" t="s">
        <v>10350</v>
      </c>
      <c r="D3826" s="55" t="s">
        <v>3091</v>
      </c>
      <c r="E3826" s="55" t="s">
        <v>1051</v>
      </c>
      <c r="F3826" s="54" t="s">
        <v>441</v>
      </c>
      <c r="G3826" s="56">
        <v>1925</v>
      </c>
      <c r="H3826" s="85">
        <f t="shared" si="59"/>
        <v>0.39198118490312467</v>
      </c>
    </row>
    <row r="3827" spans="1:8" x14ac:dyDescent="0.25">
      <c r="A3827" s="53">
        <v>372791203133</v>
      </c>
      <c r="B3827" s="54" t="s">
        <v>10351</v>
      </c>
      <c r="C3827" s="55" t="s">
        <v>10352</v>
      </c>
      <c r="D3827" s="55" t="s">
        <v>3013</v>
      </c>
      <c r="E3827" s="55" t="s">
        <v>3014</v>
      </c>
      <c r="F3827" s="54" t="s">
        <v>441</v>
      </c>
      <c r="G3827" s="56">
        <v>1855</v>
      </c>
      <c r="H3827" s="85">
        <f t="shared" si="59"/>
        <v>0.37772732363392014</v>
      </c>
    </row>
    <row r="3828" spans="1:8" x14ac:dyDescent="0.25">
      <c r="A3828" s="53">
        <v>400991122000</v>
      </c>
      <c r="B3828" s="54" t="s">
        <v>10353</v>
      </c>
      <c r="C3828" s="55" t="s">
        <v>4693</v>
      </c>
      <c r="D3828" s="55" t="s">
        <v>10354</v>
      </c>
      <c r="E3828" s="55" t="s">
        <v>716</v>
      </c>
      <c r="F3828" s="54" t="s">
        <v>441</v>
      </c>
      <c r="G3828" s="56">
        <v>1761</v>
      </c>
      <c r="H3828" s="85">
        <f t="shared" si="59"/>
        <v>0.35858642421527404</v>
      </c>
    </row>
    <row r="3829" spans="1:8" x14ac:dyDescent="0.25">
      <c r="A3829" s="53">
        <v>400971221133</v>
      </c>
      <c r="B3829" s="54" t="s">
        <v>10355</v>
      </c>
      <c r="C3829" s="55" t="s">
        <v>10356</v>
      </c>
      <c r="D3829" s="55" t="s">
        <v>10357</v>
      </c>
      <c r="E3829" s="55" t="s">
        <v>1051</v>
      </c>
      <c r="F3829" s="54" t="s">
        <v>441</v>
      </c>
      <c r="G3829" s="56">
        <v>1669</v>
      </c>
      <c r="H3829" s="85">
        <f t="shared" si="59"/>
        <v>0.33985277797574809</v>
      </c>
    </row>
    <row r="3830" spans="1:8" x14ac:dyDescent="0.25">
      <c r="A3830" s="53">
        <v>400850200198</v>
      </c>
      <c r="B3830" s="54" t="s">
        <v>10358</v>
      </c>
      <c r="C3830" s="55" t="s">
        <v>10359</v>
      </c>
      <c r="D3830" s="55" t="s">
        <v>4660</v>
      </c>
      <c r="E3830" s="55" t="s">
        <v>716</v>
      </c>
      <c r="F3830" s="54" t="s">
        <v>441</v>
      </c>
      <c r="G3830" s="56">
        <v>1599</v>
      </c>
      <c r="H3830" s="85">
        <f t="shared" si="59"/>
        <v>0.32559891670654356</v>
      </c>
    </row>
    <row r="3831" spans="1:8" x14ac:dyDescent="0.25">
      <c r="A3831" s="53">
        <v>400990320371</v>
      </c>
      <c r="B3831" s="54" t="s">
        <v>10360</v>
      </c>
      <c r="C3831" s="55" t="s">
        <v>10361</v>
      </c>
      <c r="D3831" s="55" t="s">
        <v>5359</v>
      </c>
      <c r="E3831" s="55" t="s">
        <v>716</v>
      </c>
      <c r="F3831" s="54" t="s">
        <v>441</v>
      </c>
      <c r="G3831" s="56">
        <v>1539</v>
      </c>
      <c r="H3831" s="85">
        <f t="shared" si="59"/>
        <v>0.31338132133293967</v>
      </c>
    </row>
    <row r="3832" spans="1:8" x14ac:dyDescent="0.25">
      <c r="A3832" s="53">
        <v>390911000248</v>
      </c>
      <c r="B3832" s="54" t="s">
        <v>10362</v>
      </c>
      <c r="C3832" s="55" t="s">
        <v>10363</v>
      </c>
      <c r="D3832" s="55" t="s">
        <v>10090</v>
      </c>
      <c r="E3832" s="55" t="s">
        <v>1055</v>
      </c>
      <c r="F3832" s="54" t="s">
        <v>441</v>
      </c>
      <c r="G3832" s="56">
        <v>1509</v>
      </c>
      <c r="H3832" s="85">
        <f t="shared" si="59"/>
        <v>0.30727252364613772</v>
      </c>
    </row>
    <row r="3833" spans="1:8" x14ac:dyDescent="0.25">
      <c r="A3833" s="53">
        <v>390910900083</v>
      </c>
      <c r="B3833" s="54" t="s">
        <v>10364</v>
      </c>
      <c r="C3833" s="55" t="s">
        <v>8101</v>
      </c>
      <c r="D3833" s="55" t="s">
        <v>3535</v>
      </c>
      <c r="E3833" s="55" t="s">
        <v>1532</v>
      </c>
      <c r="F3833" s="54" t="s">
        <v>441</v>
      </c>
      <c r="G3833" s="56">
        <v>1455</v>
      </c>
      <c r="H3833" s="85">
        <f t="shared" si="59"/>
        <v>0.29627668780989425</v>
      </c>
    </row>
    <row r="3834" spans="1:8" x14ac:dyDescent="0.25">
      <c r="A3834" s="53">
        <v>400020404866</v>
      </c>
      <c r="B3834" s="54" t="s">
        <v>10365</v>
      </c>
      <c r="C3834" s="55" t="s">
        <v>10366</v>
      </c>
      <c r="D3834" s="55" t="s">
        <v>10367</v>
      </c>
      <c r="E3834" s="55" t="s">
        <v>716</v>
      </c>
      <c r="F3834" s="54" t="s">
        <v>441</v>
      </c>
      <c r="G3834" s="56">
        <v>1442</v>
      </c>
      <c r="H3834" s="85">
        <f t="shared" si="59"/>
        <v>0.29362954214561338</v>
      </c>
    </row>
    <row r="3835" spans="1:8" x14ac:dyDescent="0.25">
      <c r="A3835" s="53">
        <v>390940200108</v>
      </c>
      <c r="B3835" s="54" t="s">
        <v>10368</v>
      </c>
      <c r="C3835" s="55" t="s">
        <v>10369</v>
      </c>
      <c r="D3835" s="55" t="s">
        <v>10370</v>
      </c>
      <c r="E3835" s="55" t="s">
        <v>1532</v>
      </c>
      <c r="F3835" s="54" t="s">
        <v>441</v>
      </c>
      <c r="G3835" s="56">
        <v>1438</v>
      </c>
      <c r="H3835" s="85">
        <f t="shared" si="59"/>
        <v>0.29281503578737311</v>
      </c>
    </row>
    <row r="3836" spans="1:8" x14ac:dyDescent="0.25">
      <c r="A3836" s="53">
        <v>400800400862</v>
      </c>
      <c r="B3836" s="54" t="s">
        <v>10371</v>
      </c>
      <c r="C3836" s="55" t="s">
        <v>10372</v>
      </c>
      <c r="D3836" s="55" t="s">
        <v>10373</v>
      </c>
      <c r="E3836" s="55" t="s">
        <v>716</v>
      </c>
      <c r="F3836" s="54" t="s">
        <v>441</v>
      </c>
      <c r="G3836" s="56">
        <v>1391</v>
      </c>
      <c r="H3836" s="85">
        <f t="shared" si="59"/>
        <v>0.28324458607805009</v>
      </c>
    </row>
    <row r="3837" spans="1:8" x14ac:dyDescent="0.25">
      <c r="A3837" s="53">
        <v>400000102235</v>
      </c>
      <c r="B3837" s="54" t="s">
        <v>10374</v>
      </c>
      <c r="C3837" s="55" t="s">
        <v>10375</v>
      </c>
      <c r="D3837" s="55" t="s">
        <v>8894</v>
      </c>
      <c r="E3837" s="55" t="s">
        <v>716</v>
      </c>
      <c r="F3837" s="54" t="s">
        <v>441</v>
      </c>
      <c r="G3837" s="56">
        <v>1379</v>
      </c>
      <c r="H3837" s="85">
        <f t="shared" si="59"/>
        <v>0.2808010670033293</v>
      </c>
    </row>
    <row r="3838" spans="1:8" x14ac:dyDescent="0.25">
      <c r="A3838" s="53">
        <v>371960500286</v>
      </c>
      <c r="B3838" s="54" t="s">
        <v>10376</v>
      </c>
      <c r="C3838" s="55" t="s">
        <v>10377</v>
      </c>
      <c r="D3838" s="55" t="s">
        <v>10378</v>
      </c>
      <c r="E3838" s="55" t="s">
        <v>4156</v>
      </c>
      <c r="F3838" s="54" t="s">
        <v>441</v>
      </c>
      <c r="G3838" s="56">
        <v>1355</v>
      </c>
      <c r="H3838" s="85">
        <f t="shared" si="59"/>
        <v>0.27591402885388777</v>
      </c>
    </row>
    <row r="3839" spans="1:8" x14ac:dyDescent="0.25">
      <c r="A3839" s="53">
        <v>390890900031</v>
      </c>
      <c r="B3839" s="54" t="s">
        <v>10379</v>
      </c>
      <c r="C3839" s="55" t="s">
        <v>10380</v>
      </c>
      <c r="D3839" s="55" t="s">
        <v>10381</v>
      </c>
      <c r="E3839" s="55" t="s">
        <v>1055</v>
      </c>
      <c r="F3839" s="54" t="s">
        <v>441</v>
      </c>
      <c r="G3839" s="56">
        <v>1268</v>
      </c>
      <c r="H3839" s="85">
        <f t="shared" si="59"/>
        <v>0.25819851556216211</v>
      </c>
    </row>
    <row r="3840" spans="1:8" x14ac:dyDescent="0.25">
      <c r="A3840" s="53">
        <v>400950431057</v>
      </c>
      <c r="B3840" s="54" t="s">
        <v>10382</v>
      </c>
      <c r="C3840" s="55" t="s">
        <v>10383</v>
      </c>
      <c r="D3840" s="55" t="s">
        <v>10384</v>
      </c>
      <c r="E3840" s="55" t="s">
        <v>716</v>
      </c>
      <c r="F3840" s="54" t="s">
        <v>441</v>
      </c>
      <c r="G3840" s="56">
        <v>1246</v>
      </c>
      <c r="H3840" s="85">
        <f t="shared" si="59"/>
        <v>0.25371873059184069</v>
      </c>
    </row>
    <row r="3841" spans="1:8" x14ac:dyDescent="0.25">
      <c r="A3841" s="53">
        <v>371850204037</v>
      </c>
      <c r="B3841" s="54" t="s">
        <v>10385</v>
      </c>
      <c r="C3841" s="55" t="s">
        <v>3398</v>
      </c>
      <c r="D3841" s="55" t="s">
        <v>3733</v>
      </c>
      <c r="E3841" s="55" t="s">
        <v>2174</v>
      </c>
      <c r="F3841" s="54" t="s">
        <v>441</v>
      </c>
      <c r="G3841" s="56">
        <v>1110</v>
      </c>
      <c r="H3841" s="85">
        <f t="shared" si="59"/>
        <v>0.22602551441167187</v>
      </c>
    </row>
    <row r="3842" spans="1:8" x14ac:dyDescent="0.25">
      <c r="A3842" s="53">
        <v>390861000551</v>
      </c>
      <c r="B3842" s="54" t="s">
        <v>10386</v>
      </c>
      <c r="C3842" s="55" t="s">
        <v>10387</v>
      </c>
      <c r="D3842" s="55" t="s">
        <v>10388</v>
      </c>
      <c r="E3842" s="55" t="s">
        <v>1532</v>
      </c>
      <c r="F3842" s="54" t="s">
        <v>441</v>
      </c>
      <c r="G3842" s="56">
        <v>1074</v>
      </c>
      <c r="H3842" s="85">
        <f t="shared" si="59"/>
        <v>0.21869495718750956</v>
      </c>
    </row>
    <row r="3843" spans="1:8" x14ac:dyDescent="0.25">
      <c r="A3843" s="53">
        <v>400750500151</v>
      </c>
      <c r="B3843" s="54" t="s">
        <v>10389</v>
      </c>
      <c r="C3843" s="55" t="s">
        <v>10390</v>
      </c>
      <c r="D3843" s="55" t="s">
        <v>6396</v>
      </c>
      <c r="E3843" s="55" t="s">
        <v>716</v>
      </c>
      <c r="F3843" s="54" t="s">
        <v>441</v>
      </c>
      <c r="G3843" s="56">
        <v>1041</v>
      </c>
      <c r="H3843" s="85">
        <f t="shared" ref="H3843:H3857" si="60">G3843/4910.95</f>
        <v>0.21197527973202743</v>
      </c>
    </row>
    <row r="3844" spans="1:8" x14ac:dyDescent="0.25">
      <c r="A3844" s="53">
        <v>371030501088</v>
      </c>
      <c r="B3844" s="54" t="s">
        <v>10391</v>
      </c>
      <c r="C3844" s="55" t="s">
        <v>10392</v>
      </c>
      <c r="D3844" s="55" t="s">
        <v>10393</v>
      </c>
      <c r="E3844" s="55" t="s">
        <v>4156</v>
      </c>
      <c r="F3844" s="54" t="s">
        <v>441</v>
      </c>
      <c r="G3844" s="56">
        <v>903</v>
      </c>
      <c r="H3844" s="85">
        <f t="shared" si="60"/>
        <v>0.18387481037273848</v>
      </c>
    </row>
    <row r="3845" spans="1:8" x14ac:dyDescent="0.25">
      <c r="A3845" s="53">
        <v>390881000108</v>
      </c>
      <c r="B3845" s="54" t="s">
        <v>10394</v>
      </c>
      <c r="C3845" s="55" t="s">
        <v>10395</v>
      </c>
      <c r="D3845" s="55" t="s">
        <v>10396</v>
      </c>
      <c r="E3845" s="55" t="s">
        <v>1055</v>
      </c>
      <c r="F3845" s="54" t="s">
        <v>441</v>
      </c>
      <c r="G3845" s="56">
        <v>892</v>
      </c>
      <c r="H3845" s="85">
        <f t="shared" si="60"/>
        <v>0.18163491788757777</v>
      </c>
    </row>
    <row r="3846" spans="1:8" x14ac:dyDescent="0.25">
      <c r="A3846" s="53">
        <v>390920600266</v>
      </c>
      <c r="B3846" s="54" t="s">
        <v>10397</v>
      </c>
      <c r="C3846" s="55" t="s">
        <v>10398</v>
      </c>
      <c r="D3846" s="55" t="s">
        <v>10399</v>
      </c>
      <c r="E3846" s="55" t="s">
        <v>1532</v>
      </c>
      <c r="F3846" s="54" t="s">
        <v>441</v>
      </c>
      <c r="G3846" s="56">
        <v>877</v>
      </c>
      <c r="H3846" s="85">
        <f t="shared" si="60"/>
        <v>0.17858051904417679</v>
      </c>
    </row>
    <row r="3847" spans="1:8" x14ac:dyDescent="0.25">
      <c r="A3847" s="53">
        <v>390931100044</v>
      </c>
      <c r="B3847" s="54" t="s">
        <v>10400</v>
      </c>
      <c r="C3847" s="55" t="s">
        <v>5578</v>
      </c>
      <c r="D3847" s="55" t="s">
        <v>5579</v>
      </c>
      <c r="E3847" s="55" t="s">
        <v>1532</v>
      </c>
      <c r="F3847" s="54" t="s">
        <v>441</v>
      </c>
      <c r="G3847" s="56">
        <v>617</v>
      </c>
      <c r="H3847" s="85">
        <f t="shared" si="60"/>
        <v>0.12563760575855995</v>
      </c>
    </row>
    <row r="3848" spans="1:8" x14ac:dyDescent="0.25">
      <c r="A3848" s="53">
        <v>400851200451</v>
      </c>
      <c r="B3848" s="54" t="s">
        <v>10401</v>
      </c>
      <c r="C3848" s="55" t="s">
        <v>10402</v>
      </c>
      <c r="D3848" s="55" t="s">
        <v>10403</v>
      </c>
      <c r="E3848" s="55" t="s">
        <v>716</v>
      </c>
      <c r="F3848" s="54" t="s">
        <v>441</v>
      </c>
      <c r="G3848" s="56">
        <v>550</v>
      </c>
      <c r="H3848" s="85">
        <f t="shared" si="60"/>
        <v>0.11199462425803562</v>
      </c>
    </row>
    <row r="3849" spans="1:8" x14ac:dyDescent="0.25">
      <c r="A3849" s="53">
        <v>400860500190</v>
      </c>
      <c r="B3849" s="54" t="s">
        <v>10404</v>
      </c>
      <c r="C3849" s="55" t="s">
        <v>10405</v>
      </c>
      <c r="D3849" s="55" t="s">
        <v>7786</v>
      </c>
      <c r="E3849" s="55" t="s">
        <v>716</v>
      </c>
      <c r="F3849" s="54" t="s">
        <v>441</v>
      </c>
      <c r="G3849" s="56">
        <v>548</v>
      </c>
      <c r="H3849" s="85">
        <f t="shared" si="60"/>
        <v>0.11158737107891549</v>
      </c>
    </row>
    <row r="3850" spans="1:8" x14ac:dyDescent="0.25">
      <c r="A3850" s="53">
        <v>400990822938</v>
      </c>
      <c r="B3850" s="54" t="s">
        <v>10406</v>
      </c>
      <c r="C3850" s="55" t="s">
        <v>10407</v>
      </c>
      <c r="D3850" s="55" t="s">
        <v>10408</v>
      </c>
      <c r="E3850" s="55" t="s">
        <v>716</v>
      </c>
      <c r="F3850" s="54" t="s">
        <v>441</v>
      </c>
      <c r="G3850" s="56">
        <v>269</v>
      </c>
      <c r="H3850" s="85">
        <f t="shared" si="60"/>
        <v>5.4775552591657423E-2</v>
      </c>
    </row>
    <row r="3851" spans="1:8" x14ac:dyDescent="0.25">
      <c r="A3851" s="53">
        <v>390861200470</v>
      </c>
      <c r="B3851" s="54" t="s">
        <v>10409</v>
      </c>
      <c r="C3851" s="55" t="s">
        <v>10410</v>
      </c>
      <c r="D3851" s="55" t="s">
        <v>10411</v>
      </c>
      <c r="E3851" s="55" t="s">
        <v>1532</v>
      </c>
      <c r="F3851" s="54" t="s">
        <v>441</v>
      </c>
      <c r="G3851" s="56">
        <v>268</v>
      </c>
      <c r="H3851" s="85">
        <f t="shared" si="60"/>
        <v>5.4571926002097357E-2</v>
      </c>
    </row>
    <row r="3852" spans="1:8" x14ac:dyDescent="0.25">
      <c r="A3852" s="53">
        <v>391910900071</v>
      </c>
      <c r="B3852" s="54" t="s">
        <v>10412</v>
      </c>
      <c r="C3852" s="55" t="s">
        <v>10413</v>
      </c>
      <c r="D3852" s="55" t="s">
        <v>10414</v>
      </c>
      <c r="E3852" s="55" t="s">
        <v>984</v>
      </c>
      <c r="F3852" s="54" t="s">
        <v>441</v>
      </c>
      <c r="G3852" s="56">
        <v>267</v>
      </c>
      <c r="H3852" s="85">
        <f t="shared" si="60"/>
        <v>5.4368299412537291E-2</v>
      </c>
    </row>
    <row r="3853" spans="1:8" x14ac:dyDescent="0.25">
      <c r="A3853" s="53">
        <v>400950731077</v>
      </c>
      <c r="B3853" s="54" t="s">
        <v>10415</v>
      </c>
      <c r="C3853" s="55" t="s">
        <v>10416</v>
      </c>
      <c r="D3853" s="55" t="s">
        <v>10417</v>
      </c>
      <c r="E3853" s="55" t="s">
        <v>716</v>
      </c>
      <c r="F3853" s="54" t="s">
        <v>441</v>
      </c>
      <c r="G3853" s="56">
        <v>237</v>
      </c>
      <c r="H3853" s="85">
        <f t="shared" si="60"/>
        <v>4.825950172573535E-2</v>
      </c>
    </row>
    <row r="3854" spans="1:8" x14ac:dyDescent="0.25">
      <c r="A3854" s="53">
        <v>391711000053</v>
      </c>
      <c r="B3854" s="54" t="s">
        <v>10418</v>
      </c>
      <c r="C3854" s="55" t="s">
        <v>10419</v>
      </c>
      <c r="D3854" s="55" t="s">
        <v>10420</v>
      </c>
      <c r="E3854" s="55" t="s">
        <v>984</v>
      </c>
      <c r="F3854" s="54" t="s">
        <v>441</v>
      </c>
      <c r="G3854" s="56">
        <v>183</v>
      </c>
      <c r="H3854" s="85">
        <f t="shared" si="60"/>
        <v>3.726366588949185E-2</v>
      </c>
    </row>
    <row r="3855" spans="1:8" x14ac:dyDescent="0.25">
      <c r="A3855" s="53">
        <v>400980721696</v>
      </c>
      <c r="B3855" s="54" t="s">
        <v>10421</v>
      </c>
      <c r="C3855" s="55" t="s">
        <v>10422</v>
      </c>
      <c r="D3855" s="55" t="s">
        <v>10423</v>
      </c>
      <c r="E3855" s="55" t="s">
        <v>716</v>
      </c>
      <c r="F3855" s="54" t="s">
        <v>441</v>
      </c>
      <c r="G3855" s="56">
        <v>103</v>
      </c>
      <c r="H3855" s="85">
        <f t="shared" si="60"/>
        <v>2.0973538724686672E-2</v>
      </c>
    </row>
    <row r="3856" spans="1:8" x14ac:dyDescent="0.25">
      <c r="G3856" s="86">
        <v>228620</v>
      </c>
      <c r="H3856" s="85">
        <f t="shared" si="60"/>
        <v>46.553110905222006</v>
      </c>
    </row>
    <row r="3857" spans="7:8" x14ac:dyDescent="0.25">
      <c r="G3857" s="86">
        <v>26057</v>
      </c>
      <c r="H3857" s="87">
        <f t="shared" si="60"/>
        <v>5.3058980441666073</v>
      </c>
    </row>
    <row r="3859" spans="7:8" x14ac:dyDescent="0.25">
      <c r="H3859" s="57"/>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61</vt:i4>
      </vt:variant>
    </vt:vector>
  </HeadingPairs>
  <TitlesOfParts>
    <vt:vector size="67"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2024-05-03T18:33:45Z</cp:lastPrinted>
  <dcterms:created xsi:type="dcterms:W3CDTF">2019-10-18T13:17:58Z</dcterms:created>
  <dcterms:modified xsi:type="dcterms:W3CDTF">2024-05-07T20:11:04Z</dcterms:modified>
</cp:coreProperties>
</file>